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Inputs" sheetId="2" state="visible" r:id="rId4"/>
    <sheet name="Curves" sheetId="3" state="visible" r:id="rId5"/>
    <sheet name="Calc_1" sheetId="4" state="visible" r:id="rId6"/>
    <sheet name="Calc_2" sheetId="5" state="visible" r:id="rId7"/>
    <sheet name="Calc_3" sheetId="6" state="visible" r:id="rId8"/>
    <sheet name="Checks" sheetId="7" state="visible" r:id="rId9"/>
  </sheets>
  <definedNames>
    <definedName function="false" hidden="false" name="AllIn_RtB_1_Stored" vbProcedure="false">Dashboard!$I$160:$Z$160</definedName>
    <definedName function="false" hidden="false" name="AllIn_RtB_2_Stored" vbProcedure="false">Dashboard!$I$161:$Z$161</definedName>
    <definedName function="false" hidden="false" name="AllIn_RtB_3_Stored" vbProcedure="false">Dashboard!$I$162:$Z$162</definedName>
    <definedName function="false" hidden="false" name="Bid_Labels" vbProcedure="false">Dashboard!$E$9:$G$9</definedName>
    <definedName function="false" hidden="false" name="Block_Names" vbProcedure="false">Curves!$C$124:$C$130</definedName>
    <definedName function="false" hidden="false" name="Block_Repower" vbProcedure="false">Curves!$E$124:$E$130</definedName>
    <definedName function="false" hidden="false" name="Buyer_RtB_IRR_1_Stored" vbProcedure="false">Dashboard!$I$163:$Z$163</definedName>
    <definedName function="false" hidden="false" name="Buyer_RtB_IRR_2_Stored" vbProcedure="false">Dashboard!$I$164:$Z$164</definedName>
    <definedName function="false" hidden="false" name="Buyer_RtB_IRR_3_Stored" vbProcedure="false">Dashboard!$I$165:$Z$165</definedName>
    <definedName function="false" hidden="false" name="Case_BESS_Curve" vbProcedure="false">Curves!$J$20:$L$20</definedName>
    <definedName function="false" hidden="false" name="Case_Clip" vbProcedure="false">Curves!$J$19:$L$19</definedName>
    <definedName function="false" hidden="false" name="Case_COD" vbProcedure="false">Curves!$J$28:$L$28</definedName>
    <definedName function="false" hidden="false" name="Case_Exit" vbProcedure="false">Curves!$J$26:$L$26</definedName>
    <definedName function="false" hidden="false" name="Case_Labels" vbProcedure="false">Curves!$J$16:$L$16</definedName>
    <definedName function="false" hidden="false" name="Case_MVA" vbProcedure="false">Curves!$J$23:$L$23</definedName>
    <definedName function="false" hidden="false" name="Case_MWp" vbProcedure="false">Curves!$J$22:$L$22</definedName>
    <definedName function="false" hidden="false" name="Case_Names" vbProcedure="false">Curves!$J$15:$L$15</definedName>
    <definedName function="false" hidden="false" name="Case_NTP" vbProcedure="false">Curves!$J$27:$L$27</definedName>
    <definedName function="false" hidden="false" name="Case_Offer" vbProcedure="false">Curves!$J$21:$L$21</definedName>
    <definedName function="false" hidden="false" name="Case_PV_Curve" vbProcedure="false">Curves!$J$17:$L$17</definedName>
    <definedName function="false" hidden="false" name="Case_PV_Transfer" vbProcedure="false">Curves!$J$18:$L$18</definedName>
    <definedName function="false" hidden="false" name="Case_RtB" vbProcedure="false">Curves!$J$25:$L$25</definedName>
    <definedName function="false" hidden="false" name="Case_Table" vbProcedure="false">Curves!$J$15:$L$28</definedName>
    <definedName function="false" hidden="false" name="Case_Yield" vbProcedure="false">Curves!$J$24:$L$24</definedName>
    <definedName function="false" hidden="false" name="ChargeGrid_Data" vbProcedure="false">Curves!$J$88:$AW$96</definedName>
    <definedName function="false" hidden="false" name="ChargeGrid_Labels" vbProcedure="false">Curves!$C$88:$C$96</definedName>
    <definedName function="false" hidden="false" name="ChargeGrid_Years" vbProcedure="false">Curves!$J$87:$AW$87</definedName>
    <definedName function="false" hidden="false" name="ChargeRES_Data" vbProcedure="false">Curves!$J$76:$AW$84</definedName>
    <definedName function="false" hidden="false" name="ChargeRES_Labels" vbProcedure="false">Curves!$C$76:$C$84</definedName>
    <definedName function="false" hidden="false" name="ChargeRES_Years" vbProcedure="false">Curves!$J$75:$AW$75</definedName>
    <definedName function="false" hidden="false" name="Checks_1_Stored" vbProcedure="false">Dashboard!$I$202:$Z$202</definedName>
    <definedName function="false" hidden="false" name="Checks_2_Stored" vbProcedure="false">Dashboard!$I$203:$Z$203</definedName>
    <definedName function="false" hidden="false" name="Checks_3_Stored" vbProcedure="false">Dashboard!$I$204:$Z$204</definedName>
    <definedName function="false" hidden="false" name="COD_MOIC_1_Stored" vbProcedure="false">Dashboard!$I$181:$Z$181</definedName>
    <definedName function="false" hidden="false" name="COD_MOIC_2_Stored" vbProcedure="false">Dashboard!$I$182:$Z$182</definedName>
    <definedName function="false" hidden="false" name="COD_MOIC_3_Stored" vbProcedure="false">Dashboard!$I$183:$Z$183</definedName>
    <definedName function="false" hidden="false" name="COD_Profit_1_Stored" vbProcedure="false">Dashboard!$I$178:$Z$178</definedName>
    <definedName function="false" hidden="false" name="COD_Profit_2_Stored" vbProcedure="false">Dashboard!$I$179:$Z$179</definedName>
    <definedName function="false" hidden="false" name="COD_Profit_3_Stored" vbProcedure="false">Dashboard!$I$180:$Z$180</definedName>
    <definedName function="false" hidden="false" name="Dash_Case" vbProcedure="false">Dashboard!$E$12:$G$12</definedName>
    <definedName function="false" hidden="false" name="Days_In_Year" vbProcedure="false">Inputs!$F$13</definedName>
    <definedName function="false" hidden="false" name="Debt_COD_1_Stored" vbProcedure="false">Dashboard!$I$199:$Z$199</definedName>
    <definedName function="false" hidden="false" name="Debt_COD_2_Stored" vbProcedure="false">Dashboard!$I$200:$Z$200</definedName>
    <definedName function="false" hidden="false" name="Debt_COD_3_Stored" vbProcedure="false">Dashboard!$I$201:$Z$201</definedName>
    <definedName function="false" hidden="false" name="Dep_Cash" vbProcedure="false">Curves!$M$192:$M$198</definedName>
    <definedName function="false" hidden="false" name="Dep_Exit" vbProcedure="false">Curves!$L$192:$L$198</definedName>
    <definedName function="false" hidden="false" name="Dep_Keur" vbProcedure="false">Curves!$I$192:$I$198</definedName>
    <definedName function="false" hidden="false" name="Dep_Paid" vbProcedure="false">Curves!$J$192:$J$198</definedName>
    <definedName function="false" hidden="false" name="Dep_Rel" vbProcedure="false">Curves!$K$192:$K$198</definedName>
    <definedName function="false" hidden="false" name="Discharge_Data" vbProcedure="false">Curves!$J$64:$AW$72</definedName>
    <definedName function="false" hidden="false" name="Discharge_Labels" vbProcedure="false">Curves!$C$64:$C$72</definedName>
    <definedName function="false" hidden="false" name="Discharge_Years" vbProcedure="false">Curves!$J$63:$AW$63</definedName>
    <definedName function="false" hidden="false" name="DownCap_Data" vbProcedure="false">Curves!$J$112:$AW$120</definedName>
    <definedName function="false" hidden="false" name="DownCap_Labels" vbProcedure="false">Curves!$C$112:$C$120</definedName>
    <definedName function="false" hidden="false" name="DownCap_Years" vbProcedure="false">Curves!$J$111:$AW$111</definedName>
    <definedName function="false" hidden="false" name="EB_dR" vbProcedure="false">Curves!$J$178:$N$179</definedName>
    <definedName function="false" hidden="false" name="EB_Floor" vbProcedure="false">Curves!$F$174:$F$175</definedName>
    <definedName function="false" hidden="false" name="EB_LB" vbProcedure="false">Curves!$J$174:$N$175</definedName>
    <definedName function="false" hidden="false" name="EB_Row" vbProcedure="false">Curves!$G$174:$G$175</definedName>
    <definedName function="false" hidden="false" name="EB_Years" vbProcedure="false">Curves!$E$174:$E$175</definedName>
    <definedName function="false" hidden="false" name="Euro_Index" vbProcedure="false">Curves!$J$48:$AW$48</definedName>
    <definedName function="false" hidden="false" name="EW_Date" vbProcedure="false">Curves!$J$183:$J$188</definedName>
    <definedName function="false" hidden="false" name="EW_Keur" vbProcedure="false">Curves!$I$183:$I$188</definedName>
    <definedName function="false" hidden="false" name="EW_Rank" vbProcedure="false">Curves!$K$183:$K$188</definedName>
    <definedName function="false" hidden="false" name="GoalSeek_Topics" vbProcedure="false">Inputs!$F$162</definedName>
    <definedName function="false" hidden="false" name="Hours_In_Day" vbProcedure="false">Inputs!$F$23</definedName>
    <definedName function="false" hidden="false" name="HTM_IRR_1_Stored" vbProcedure="false">Dashboard!$I$184:$Z$184</definedName>
    <definedName function="false" hidden="false" name="HTM_IRR_2_Stored" vbProcedure="false">Dashboard!$I$185:$Z$185</definedName>
    <definedName function="false" hidden="false" name="HTM_IRR_3_Stored" vbProcedure="false">Dashboard!$I$186:$Z$186</definedName>
    <definedName function="false" hidden="false" name="HTM_MOIC_1_Stored" vbProcedure="false">Dashboard!$I$187:$Z$187</definedName>
    <definedName function="false" hidden="false" name="HTM_MOIC_2_Stored" vbProcedure="false">Dashboard!$I$188:$Z$188</definedName>
    <definedName function="false" hidden="false" name="HTM_MOIC_3_Stored" vbProcedure="false">Dashboard!$I$189:$Z$189</definedName>
    <definedName function="false" hidden="false" name="HTM_NPV_1_Stored" vbProcedure="false">Dashboard!$I$190:$Z$190</definedName>
    <definedName function="false" hidden="false" name="HTM_NPV_2_Stored" vbProcedure="false">Dashboard!$I$191:$Z$191</definedName>
    <definedName function="false" hidden="false" name="HTM_NPV_3_Stored" vbProcedure="false">Dashboard!$I$192:$Z$192</definedName>
    <definedName function="false" hidden="false" name="Implied_COD_1_Stored" vbProcedure="false">Dashboard!$I$175:$Z$175</definedName>
    <definedName function="false" hidden="false" name="Implied_COD_2_Stored" vbProcedure="false">Dashboard!$I$176:$Z$176</definedName>
    <definedName function="false" hidden="false" name="Implied_COD_3_Stored" vbProcedure="false">Dashboard!$I$177:$Z$177</definedName>
    <definedName function="false" hidden="false" name="Implied_RtB_1_Stored" vbProcedure="false">Dashboard!$I$157:$Z$157</definedName>
    <definedName function="false" hidden="false" name="Implied_RtB_2_Stored" vbProcedure="false">Dashboard!$I$158:$Z$158</definedName>
    <definedName function="false" hidden="false" name="Implied_RtB_3_Stored" vbProcedure="false">Dashboard!$I$159:$Z$159</definedName>
    <definedName function="false" hidden="false" name="In_Acq" vbProcedure="false">Inputs!$F$25</definedName>
    <definedName function="false" hidden="false" name="In_AFRR_Down_Share" vbProcedure="false">Inputs!$F$45</definedName>
    <definedName function="false" hidden="false" name="In_Augment_Cost" vbProcedure="false">Inputs!$F$56</definedName>
    <definedName function="false" hidden="false" name="In_Augment_Year" vbProcedure="false">Inputs!$F$57</definedName>
    <definedName function="false" hidden="false" name="In_Augment_Year_v3" vbProcedure="false">Inputs!$F$59</definedName>
    <definedName function="false" hidden="false" name="In_Balancing" vbProcedure="false">Inputs!$F$89</definedName>
    <definedName function="false" hidden="false" name="In_BESS_Block" vbProcedure="false">Inputs!$F$51</definedName>
    <definedName function="false" hidden="false" name="In_BESS_Capex" vbProcedure="false">Inputs!$F$55</definedName>
    <definedName function="false" hidden="false" name="In_BESS_Grid_Charge" vbProcedure="false">Inputs!$F$54</definedName>
    <definedName function="false" hidden="false" name="In_BESS_Haircut" vbProcedure="false">Inputs!$F$53</definedName>
    <definedName function="false" hidden="false" name="In_BESS_Hours" vbProcedure="false">Inputs!$F$50</definedName>
    <definedName function="false" hidden="false" name="In_BESS_MW" vbProcedure="false">Inputs!$F$49</definedName>
    <definedName function="false" hidden="false" name="In_BESS_On" vbProcedure="false">Inputs!$F$48</definedName>
    <definedName function="false" hidden="false" name="In_BESS_Opex" vbProcedure="false">Inputs!$F$60</definedName>
    <definedName function="false" hidden="false" name="In_BESS_RTE" vbProcedure="false">Inputs!$F$52</definedName>
    <definedName function="false" hidden="false" name="In_BG_Base" vbProcedure="false">Inputs!$F$98</definedName>
    <definedName function="false" hidden="false" name="In_BG_Margin" vbProcedure="false">Inputs!$F$99</definedName>
    <definedName function="false" hidden="false" name="In_Buyer_IRR_COD" vbProcedure="false">Inputs!$F$135</definedName>
    <definedName function="false" hidden="false" name="In_Buyer_IRR_RtB" vbProcedure="false">Inputs!$F$134</definedName>
    <definedName function="false" hidden="false" name="In_Cable_Capex" vbProcedure="false">Inputs!$F$72</definedName>
    <definedName function="false" hidden="false" name="In_Cable_OM" vbProcedure="false">Inputs!$F$88</definedName>
    <definedName function="false" hidden="false" name="In_Capex_Adj" vbProcedure="false">Inputs!$F$75</definedName>
    <definedName function="false" hidden="false" name="In_CIT" vbProcedure="false">Inputs!$F$152</definedName>
    <definedName function="false" hidden="false" name="In_Clip_Loss" vbProcedure="false">Inputs!$F$42</definedName>
    <definedName function="false" hidden="false" name="In_Clip_Loss_DC" vbProcedure="false">Inputs!$F$43</definedName>
    <definedName function="false" hidden="false" name="In_COD" vbProcedure="false">Inputs!$F$29</definedName>
    <definedName function="false" hidden="false" name="In_COD_Delay" vbProcedure="false">Inputs!$F$30</definedName>
    <definedName function="false" hidden="false" name="In_COD_Price" vbProcedure="false">Inputs!$F$103</definedName>
    <definedName function="false" hidden="false" name="In_COD_Share" vbProcedure="false">Inputs!$F$122</definedName>
    <definedName function="false" hidden="false" name="In_COD_Share_Basis" vbProcedure="false">Inputs!$F$121</definedName>
    <definedName function="false" hidden="false" name="In_Commitment_Fee" vbProcedure="false">Inputs!$F$147</definedName>
    <definedName function="false" hidden="false" name="In_Debt_Per_MW" vbProcedure="false">Inputs!$F$141</definedName>
    <definedName function="false" hidden="false" name="In_Debt_Rate" vbProcedure="false">Inputs!$F$145</definedName>
    <definedName function="false" hidden="false" name="In_Debt_Tenor" vbProcedure="false">Inputs!$F$144</definedName>
    <definedName function="false" hidden="false" name="In_Degradation" vbProcedure="false">Inputs!$F$41</definedName>
    <definedName function="false" hidden="false" name="In_Dep_BESS_Years" vbProcedure="false">Inputs!$F$156</definedName>
    <definedName function="false" hidden="false" name="In_Dep_Years" vbProcedure="false">Inputs!$F$155</definedName>
    <definedName function="false" hidden="false" name="In_Discount_Rate" vbProcedure="false">Inputs!$F$133</definedName>
    <definedName function="false" hidden="false" name="In_DSA_Per_MWp" vbProcedure="false">Inputs!$F$113</definedName>
    <definedName function="false" hidden="false" name="In_DSCR_Contracted" vbProcedure="false">Inputs!$F$142</definedName>
    <definedName function="false" hidden="false" name="In_DSCR_Merchant" vbProcedure="false">Inputs!$F$143</definedName>
    <definedName function="false" hidden="false" name="In_DSRA_Months" vbProcedure="false">Inputs!$F$148</definedName>
    <definedName function="false" hidden="false" name="In_EW_Interest" vbProcedure="false">Inputs!$F$83</definedName>
    <definedName function="false" hidden="false" name="In_EW_Reimbursed" vbProcedure="false">Inputs!$F$82</definedName>
    <definedName function="false" hidden="false" name="In_EW_To_PSH" vbProcedure="false">Inputs!$F$84</definedName>
    <definedName function="false" hidden="false" name="In_FEP_Share_High" vbProcedure="false">Inputs!$F$107</definedName>
    <definedName function="false" hidden="false" name="In_FEP_Share_Low" vbProcedure="false">Inputs!$F$106</definedName>
    <definedName function="false" hidden="false" name="In_Fix_Augment" vbProcedure="false">Inputs!$F$129</definedName>
    <definedName function="false" hidden="false" name="In_Fix_BESS" vbProcedure="false">Inputs!$F$128</definedName>
    <definedName function="false" hidden="false" name="In_Fix_BG" vbProcedure="false">Inputs!$F$126</definedName>
    <definedName function="false" hidden="false" name="In_Fix_Clip" vbProcedure="false">Inputs!$F$127</definedName>
    <definedName function="false" hidden="false" name="In_Fix_Interest" vbProcedure="false">Inputs!$F$130</definedName>
    <definedName function="false" hidden="false" name="In_Fix_Reimb" vbProcedure="false">Inputs!$F$125</definedName>
    <definedName function="false" hidden="false" name="In_FX" vbProcedure="false">Inputs!$F$97</definedName>
    <definedName function="false" hidden="false" name="In_Gearing" vbProcedure="false">Inputs!$F$140</definedName>
    <definedName function="false" hidden="false" name="In_GoO" vbProcedure="false">Inputs!$F$66</definedName>
    <definedName function="false" hidden="false" name="In_Grid_Import_MW" vbProcedure="false">Inputs!$F$44</definedName>
    <definedName function="false" hidden="false" name="In_Grid_MVA" vbProcedure="false">Inputs!$F$37</definedName>
    <definedName function="false" hidden="false" name="In_HIPA" vbProcedure="false">Inputs!$F$93</definedName>
    <definedName function="false" hidden="false" name="In_Innovation" vbProcedure="false">Inputs!$F$94</definedName>
    <definedName function="false" hidden="false" name="In_Land_Capex" vbProcedure="false">Inputs!$F$74</definedName>
    <definedName function="false" hidden="false" name="In_Lease" vbProcedure="false">Inputs!$F$90</definedName>
    <definedName function="false" hidden="false" name="In_Life" vbProcedure="false">Inputs!$F$31</definedName>
    <definedName function="false" hidden="false" name="In_Loan_Rate" vbProcedure="false">Inputs!$F$114</definedName>
    <definedName function="false" hidden="false" name="In_Loss_Cap" vbProcedure="false">Inputs!$F$157</definedName>
    <definedName function="false" hidden="false" name="In_Loss_Years" vbProcedure="false">Inputs!$F$158</definedName>
    <definedName function="false" hidden="false" name="In_Milestones_Late_To_Capex" vbProcedure="false">Inputs!$F$81</definedName>
    <definedName function="false" hidden="false" name="In_Milestones_Scope" vbProcedure="false">Inputs!$F$80</definedName>
    <definedName function="false" hidden="false" name="In_Model_Start" vbProcedure="false">Inputs!$F$19</definedName>
    <definedName function="false" hidden="false" name="In_MWp" vbProcedure="false">Inputs!$F$36</definedName>
    <definedName function="false" hidden="false" name="In_NTP" vbProcedure="false">Inputs!$F$28</definedName>
    <definedName function="false" hidden="false" name="In_Offer_BESS" vbProcedure="false">Inputs!$F$68</definedName>
    <definedName function="false" hidden="false" name="In_Offer_PV" vbProcedure="false">Inputs!$F$67</definedName>
    <definedName function="false" hidden="false" name="In_OM" vbProcedure="false">Inputs!$F$87</definedName>
    <definedName function="false" hidden="false" name="In_Opex_Adj" vbProcedure="false">Inputs!$F$92</definedName>
    <definedName function="false" hidden="false" name="In_PreRtB_Devex" vbProcedure="false">Inputs!$F$76</definedName>
    <definedName function="false" hidden="false" name="In_PreRtB_First" vbProcedure="false">Inputs!$F$32</definedName>
    <definedName function="false" hidden="false" name="In_PreRtB_Last" vbProcedure="false">Inputs!$F$33</definedName>
    <definedName function="false" hidden="false" name="In_PreRtB_Reimbursed" vbProcedure="false">Inputs!$F$77</definedName>
    <definedName function="false" hidden="false" name="In_Price_Step" vbProcedure="false">Inputs!$F$104</definedName>
    <definedName function="false" hidden="false" name="In_PSH_Devex" vbProcedure="false">Inputs!$F$117</definedName>
    <definedName function="false" hidden="false" name="In_PSH_Land" vbProcedure="false">Inputs!$F$115</definedName>
    <definedName function="false" hidden="false" name="In_PSH_Land_Step" vbProcedure="false">Inputs!$F$116</definedName>
    <definedName function="false" hidden="false" name="In_PSH_Stays" vbProcedure="false">Inputs!$F$120</definedName>
    <definedName function="false" hidden="false" name="In_PV_Avail" vbProcedure="false">Inputs!$F$40</definedName>
    <definedName function="false" hidden="false" name="In_PV_Capex" vbProcedure="false">Inputs!$F$71</definedName>
    <definedName function="false" hidden="false" name="In_PV_Curve" vbProcedure="false">Inputs!$F$63</definedName>
    <definedName function="false" hidden="false" name="In_PV_Price_Adj" vbProcedure="false">Inputs!$F$65</definedName>
    <definedName function="false" hidden="false" name="In_PV_Transfer_Curve" vbProcedure="false">Inputs!$F$64</definedName>
    <definedName function="false" hidden="false" name="In_Repower" vbProcedure="false">Inputs!$F$58</definedName>
    <definedName function="false" hidden="false" name="In_RH_On" vbProcedure="false">Inputs!$F$153</definedName>
    <definedName function="false" hidden="false" name="In_RH_Rate" vbProcedure="false">Inputs!$F$154</definedName>
    <definedName function="false" hidden="false" name="In_RtB" vbProcedure="false">Inputs!$F$26</definedName>
    <definedName function="false" hidden="false" name="In_RtB_Exit" vbProcedure="false">Inputs!$F$27</definedName>
    <definedName function="false" hidden="false" name="In_RtB_Price" vbProcedure="false">Inputs!$F$102</definedName>
    <definedName function="false" hidden="false" name="In_RTM" vbProcedure="false">Inputs!$F$91</definedName>
    <definedName function="false" hidden="false" name="In_Sale_Costs_COD" vbProcedure="false">Inputs!$F$119</definedName>
    <definedName function="false" hidden="false" name="In_Sale_Costs_RtB" vbProcedure="false">Inputs!$F$118</definedName>
    <definedName function="false" hidden="false" name="In_Sale_Form" vbProcedure="false">Inputs!$F$136</definedName>
    <definedName function="false" hidden="false" name="In_Sale_Gain_Taxed" vbProcedure="false">Inputs!$F$137</definedName>
    <definedName function="false" hidden="false" name="In_Share_Rule" vbProcedure="false">Inputs!$F$105</definedName>
    <definedName function="false" hidden="false" name="In_Share_Slide_End" vbProcedure="false">Inputs!$F$109</definedName>
    <definedName function="false" hidden="false" name="In_Share_Threshold" vbProcedure="false">Inputs!$F$108</definedName>
    <definedName function="false" hidden="false" name="In_SPV_Interest" vbProcedure="false">Inputs!$F$112</definedName>
    <definedName function="false" hidden="false" name="In_SPV_Price" vbProcedure="false">Inputs!$F$111</definedName>
    <definedName function="false" hidden="false" name="In_Substation" vbProcedure="false">Inputs!$F$73</definedName>
    <definedName function="false" hidden="false" name="In_Sweep" vbProcedure="false">Inputs!$F$149</definedName>
    <definedName function="false" hidden="false" name="In_Transaction" vbProcedure="false">Inputs!$F$110</definedName>
    <definedName function="false" hidden="false" name="In_Upfront_Fee" vbProcedure="false">Inputs!$F$146</definedName>
    <definedName function="false" hidden="false" name="In_Yield" vbProcedure="false">Inputs!$F$38</definedName>
    <definedName function="false" hidden="false" name="In_Yield_Adj" vbProcedure="false">Inputs!$F$39</definedName>
    <definedName function="false" hidden="false" name="Live_Results" vbProcedure="false">Dashboard!$E$157:$E$204</definedName>
    <definedName function="false" hidden="false" name="Master_Check" vbProcedure="false">Checks!$F$74</definedName>
    <definedName function="false" hidden="false" name="Million" vbProcedure="false">Inputs!$F$12</definedName>
    <definedName function="false" hidden="false" name="Model_Checks" vbProcedure="false">Checks!$F$72</definedName>
    <definedName function="false" hidden="false" name="Months_In_Year" vbProcedure="false">Inputs!$F$14</definedName>
    <definedName function="false" hidden="false" name="Months_Per_Period" vbProcedure="false">Inputs!$F$15</definedName>
    <definedName function="false" hidden="false" name="OB_Bands" vbProcedure="false">Curves!$J$167:$N$167</definedName>
    <definedName function="false" hidden="false" name="OB_Fixed" vbProcedure="false">Curves!$J$163:$N$163</definedName>
    <definedName function="false" hidden="false" name="OB_Grid" vbProcedure="false">Curves!$J$166:$N$166</definedName>
    <definedName function="false" hidden="false" name="OB_Hours" vbProcedure="false">Curves!$J$164:$N$164</definedName>
    <definedName function="false" hidden="false" name="OB_Names" vbProcedure="false">Curves!$J$162:$N$162</definedName>
    <definedName function="false" hidden="false" name="OB_Share" vbProcedure="false">Curves!$J$165:$N$165</definedName>
    <definedName function="false" hidden="false" name="OB_Start" vbProcedure="false">Curves!$J$168:$N$168</definedName>
    <definedName function="false" hidden="false" name="OB_Tenor" vbProcedure="false">Curves!$J$169:$N$169</definedName>
    <definedName function="false" hidden="false" name="OPV_Cost" vbProcedure="false">Curves!$J$157:$M$157</definedName>
    <definedName function="false" hidden="false" name="OPV_Fee" vbProcedure="false">Curves!$J$152:$M$152</definedName>
    <definedName function="false" hidden="false" name="OPV_Fee_Max" vbProcedure="false">Curves!$J$154:$M$154</definedName>
    <definedName function="false" hidden="false" name="OPV_Fee_Min" vbProcedure="false">Curves!$J$153:$M$153</definedName>
    <definedName function="false" hidden="false" name="OPV_Names" vbProcedure="false">Curves!$J$149:$M$149</definedName>
    <definedName function="false" hidden="false" name="OPV_Price" vbProcedure="false">Curves!$J$151:$M$151</definedName>
    <definedName function="false" hidden="false" name="OPV_Start" vbProcedure="false">Curves!$J$155:$M$155</definedName>
    <definedName function="false" hidden="false" name="OPV_Tenor" vbProcedure="false">Curves!$J$156:$M$156</definedName>
    <definedName function="false" hidden="false" name="OPV_Type" vbProcedure="false">Curves!$J$150:$M$150</definedName>
    <definedName function="false" hidden="false" name="Out_AllIn_RtB_1" vbProcedure="false">Dashboard!$E$34</definedName>
    <definedName function="false" hidden="false" name="Out_AllIn_RtB_2" vbProcedure="false">Dashboard!$F$34</definedName>
    <definedName function="false" hidden="false" name="Out_AllIn_RtB_3" vbProcedure="false">Dashboard!$G$34</definedName>
    <definedName function="false" hidden="false" name="Out_Buyer_COD_IRR_1" vbProcedure="false">Dashboard!$E$56</definedName>
    <definedName function="false" hidden="false" name="Out_Buyer_COD_IRR_2" vbProcedure="false">Dashboard!$F$56</definedName>
    <definedName function="false" hidden="false" name="Out_Buyer_COD_IRR_3" vbProcedure="false">Dashboard!$G$56</definedName>
    <definedName function="false" hidden="false" name="Out_Buyer_RtB_IRR_1" vbProcedure="false">Dashboard!$E$36</definedName>
    <definedName function="false" hidden="false" name="Out_Buyer_RtB_IRR_2" vbProcedure="false">Dashboard!$F$36</definedName>
    <definedName function="false" hidden="false" name="Out_Buyer_RtB_IRR_3" vbProcedure="false">Dashboard!$G$36</definedName>
    <definedName function="false" hidden="false" name="Out_Checks_1" vbProcedure="false">Dashboard!$E$154</definedName>
    <definedName function="false" hidden="false" name="Out_Checks_2" vbProcedure="false">Dashboard!$F$154</definedName>
    <definedName function="false" hidden="false" name="Out_Checks_3" vbProcedure="false">Dashboard!$G$154</definedName>
    <definedName function="false" hidden="false" name="Out_COD_IRR_1" vbProcedure="false">Dashboard!$E$63</definedName>
    <definedName function="false" hidden="false" name="Out_COD_IRR_2" vbProcedure="false">Dashboard!$F$63</definedName>
    <definedName function="false" hidden="false" name="Out_COD_IRR_3" vbProcedure="false">Dashboard!$G$63</definedName>
    <definedName function="false" hidden="false" name="Out_COD_MOIC_1" vbProcedure="false">Dashboard!$E$65</definedName>
    <definedName function="false" hidden="false" name="Out_COD_MOIC_2" vbProcedure="false">Dashboard!$F$65</definedName>
    <definedName function="false" hidden="false" name="Out_COD_MOIC_3" vbProcedure="false">Dashboard!$G$65</definedName>
    <definedName function="false" hidden="false" name="Out_COD_NPV_1" vbProcedure="false">Dashboard!$E$66</definedName>
    <definedName function="false" hidden="false" name="Out_COD_NPV_2" vbProcedure="false">Dashboard!$F$66</definedName>
    <definedName function="false" hidden="false" name="Out_COD_NPV_3" vbProcedure="false">Dashboard!$G$66</definedName>
    <definedName function="false" hidden="false" name="Out_COD_Price_1" vbProcedure="false">Dashboard!$E$53</definedName>
    <definedName function="false" hidden="false" name="Out_COD_Price_2" vbProcedure="false">Dashboard!$F$53</definedName>
    <definedName function="false" hidden="false" name="Out_COD_Price_3" vbProcedure="false">Dashboard!$G$53</definedName>
    <definedName function="false" hidden="false" name="Out_COD_Profit_1" vbProcedure="false">Dashboard!$E$62</definedName>
    <definedName function="false" hidden="false" name="Out_COD_Profit_2" vbProcedure="false">Dashboard!$F$62</definedName>
    <definedName function="false" hidden="false" name="Out_COD_Profit_3" vbProcedure="false">Dashboard!$G$62</definedName>
    <definedName function="false" hidden="false" name="Out_Debt_COD_1" vbProcedure="false">Dashboard!$E$115</definedName>
    <definedName function="false" hidden="false" name="Out_Debt_COD_2" vbProcedure="false">Dashboard!$F$115</definedName>
    <definedName function="false" hidden="false" name="Out_Debt_COD_3" vbProcedure="false">Dashboard!$G$115</definedName>
    <definedName function="false" hidden="false" name="Out_Debt_Share_1" vbProcedure="false">Dashboard!$E$122</definedName>
    <definedName function="false" hidden="false" name="Out_Debt_Share_2" vbProcedure="false">Dashboard!$F$122</definedName>
    <definedName function="false" hidden="false" name="Out_Debt_Share_3" vbProcedure="false">Dashboard!$G$122</definedName>
    <definedName function="false" hidden="false" name="Out_EBITDA_Life_1" vbProcedure="false">Dashboard!$E$96</definedName>
    <definedName function="false" hidden="false" name="Out_EBITDA_Life_2" vbProcedure="false">Dashboard!$F$96</definedName>
    <definedName function="false" hidden="false" name="Out_EBITDA_Life_3" vbProcedure="false">Dashboard!$G$96</definedName>
    <definedName function="false" hidden="false" name="Out_EBITDA_Year1_1" vbProcedure="false">Dashboard!$E$94</definedName>
    <definedName function="false" hidden="false" name="Out_EBITDA_Year1_2" vbProcedure="false">Dashboard!$F$94</definedName>
    <definedName function="false" hidden="false" name="Out_EBITDA_Year1_3" vbProcedure="false">Dashboard!$G$94</definedName>
    <definedName function="false" hidden="false" name="Out_Equity_COD_1" vbProcedure="false">Dashboard!$E$116</definedName>
    <definedName function="false" hidden="false" name="Out_Equity_COD_2" vbProcedure="false">Dashboard!$F$116</definedName>
    <definedName function="false" hidden="false" name="Out_Equity_COD_3" vbProcedure="false">Dashboard!$G$116</definedName>
    <definedName function="false" hidden="false" name="Out_Equity_Peak_1" vbProcedure="false">Dashboard!$E$117</definedName>
    <definedName function="false" hidden="false" name="Out_Equity_Peak_2" vbProcedure="false">Dashboard!$F$117</definedName>
    <definedName function="false" hidden="false" name="Out_Equity_Peak_3" vbProcedure="false">Dashboard!$G$117</definedName>
    <definedName function="false" hidden="false" name="Out_FEP_Share_1" vbProcedure="false">Dashboard!$E$24</definedName>
    <definedName function="false" hidden="false" name="Out_FEP_Share_2" vbProcedure="false">Dashboard!$F$24</definedName>
    <definedName function="false" hidden="false" name="Out_FEP_Share_3" vbProcedure="false">Dashboard!$G$24</definedName>
    <definedName function="false" hidden="false" name="Out_Gearing_Uses_1" vbProcedure="false">Dashboard!$E$118</definedName>
    <definedName function="false" hidden="false" name="Out_Gearing_Uses_2" vbProcedure="false">Dashboard!$F$118</definedName>
    <definedName function="false" hidden="false" name="Out_Gearing_Uses_3" vbProcedure="false">Dashboard!$G$118</definedName>
    <definedName function="false" hidden="false" name="Out_Gen_Year1_1" vbProcedure="false">Dashboard!$E$89</definedName>
    <definedName function="false" hidden="false" name="Out_Gen_Year1_2" vbProcedure="false">Dashboard!$F$89</definedName>
    <definedName function="false" hidden="false" name="Out_Gen_Year1_3" vbProcedure="false">Dashboard!$G$89</definedName>
    <definedName function="false" hidden="false" name="Out_HTM_IRR_1" vbProcedure="false">Dashboard!$E$78</definedName>
    <definedName function="false" hidden="false" name="Out_HTM_IRR_2" vbProcedure="false">Dashboard!$F$78</definedName>
    <definedName function="false" hidden="false" name="Out_HTM_IRR_3" vbProcedure="false">Dashboard!$G$78</definedName>
    <definedName function="false" hidden="false" name="Out_HTM_MOIC_1" vbProcedure="false">Dashboard!$E$80</definedName>
    <definedName function="false" hidden="false" name="Out_HTM_MOIC_2" vbProcedure="false">Dashboard!$F$80</definedName>
    <definedName function="false" hidden="false" name="Out_HTM_MOIC_3" vbProcedure="false">Dashboard!$G$80</definedName>
    <definedName function="false" hidden="false" name="Out_HTM_NPV_1" vbProcedure="false">Dashboard!$E$81</definedName>
    <definedName function="false" hidden="false" name="Out_HTM_NPV_2" vbProcedure="false">Dashboard!$F$81</definedName>
    <definedName function="false" hidden="false" name="Out_HTM_NPV_3" vbProcedure="false">Dashboard!$G$81</definedName>
    <definedName function="false" hidden="false" name="Out_HTM_Profit_1" vbProcedure="false">Dashboard!$E$77</definedName>
    <definedName function="false" hidden="false" name="Out_HTM_Profit_2" vbProcedure="false">Dashboard!$F$77</definedName>
    <definedName function="false" hidden="false" name="Out_HTM_Profit_3" vbProcedure="false">Dashboard!$G$77</definedName>
    <definedName function="false" hidden="false" name="Out_Implied_COD_1" vbProcedure="false">Dashboard!$E$54</definedName>
    <definedName function="false" hidden="false" name="Out_Implied_COD_2" vbProcedure="false">Dashboard!$F$54</definedName>
    <definedName function="false" hidden="false" name="Out_Implied_COD_3" vbProcedure="false">Dashboard!$G$54</definedName>
    <definedName function="false" hidden="false" name="Out_Implied_RtB_1" vbProcedure="false">Dashboard!$E$32</definedName>
    <definedName function="false" hidden="false" name="Out_Implied_RtB_2" vbProcedure="false">Dashboard!$F$32</definedName>
    <definedName function="false" hidden="false" name="Out_Implied_RtB_3" vbProcedure="false">Dashboard!$G$32</definedName>
    <definedName function="false" hidden="false" name="Out_MWp_1" vbProcedure="false">Dashboard!$E$102</definedName>
    <definedName function="false" hidden="false" name="Out_MWp_2" vbProcedure="false">Dashboard!$F$102</definedName>
    <definedName function="false" hidden="false" name="Out_MWp_3" vbProcedure="false">Dashboard!$G$102</definedName>
    <definedName function="false" hidden="false" name="Out_Project_IRR_1" vbProcedure="false">Dashboard!$E$82</definedName>
    <definedName function="false" hidden="false" name="Out_Project_IRR_2" vbProcedure="false">Dashboard!$F$82</definedName>
    <definedName function="false" hidden="false" name="Out_Project_IRR_3" vbProcedure="false">Dashboard!$G$82</definedName>
    <definedName function="false" hidden="false" name="Out_PSH_COD_Profit_1" vbProcedure="false">Dashboard!$E$69</definedName>
    <definedName function="false" hidden="false" name="Out_PSH_COD_Profit_2" vbProcedure="false">Dashboard!$F$69</definedName>
    <definedName function="false" hidden="false" name="Out_PSH_COD_Profit_3" vbProcedure="false">Dashboard!$G$69</definedName>
    <definedName function="false" hidden="false" name="Out_PSH_RtB_Profit_1" vbProcedure="false">Dashboard!$E$47</definedName>
    <definedName function="false" hidden="false" name="Out_PSH_RtB_Profit_2" vbProcedure="false">Dashboard!$F$47</definedName>
    <definedName function="false" hidden="false" name="Out_PSH_RtB_Profit_3" vbProcedure="false">Dashboard!$G$47</definedName>
    <definedName function="false" hidden="false" name="Out_Revenue_Life_1" vbProcedure="false">Dashboard!$E$95</definedName>
    <definedName function="false" hidden="false" name="Out_Revenue_Life_2" vbProcedure="false">Dashboard!$F$95</definedName>
    <definedName function="false" hidden="false" name="Out_Revenue_Life_3" vbProcedure="false">Dashboard!$G$95</definedName>
    <definedName function="false" hidden="false" name="Out_Revenue_Year1_1" vbProcedure="false">Dashboard!$E$93</definedName>
    <definedName function="false" hidden="false" name="Out_Revenue_Year1_2" vbProcedure="false">Dashboard!$F$93</definedName>
    <definedName function="false" hidden="false" name="Out_Revenue_Year1_3" vbProcedure="false">Dashboard!$G$93</definedName>
    <definedName function="false" hidden="false" name="Out_RtB_IRR_1" vbProcedure="false">Dashboard!$E$43</definedName>
    <definedName function="false" hidden="false" name="Out_RtB_IRR_2" vbProcedure="false">Dashboard!$F$43</definedName>
    <definedName function="false" hidden="false" name="Out_RtB_IRR_3" vbProcedure="false">Dashboard!$G$43</definedName>
    <definedName function="false" hidden="false" name="Out_RtB_MOIC_1" vbProcedure="false">Dashboard!$E$45</definedName>
    <definedName function="false" hidden="false" name="Out_RtB_MOIC_2" vbProcedure="false">Dashboard!$F$45</definedName>
    <definedName function="false" hidden="false" name="Out_RtB_MOIC_3" vbProcedure="false">Dashboard!$G$45</definedName>
    <definedName function="false" hidden="false" name="Out_RtB_NPV_1" vbProcedure="false">Dashboard!$E$46</definedName>
    <definedName function="false" hidden="false" name="Out_RtB_NPV_2" vbProcedure="false">Dashboard!$F$46</definedName>
    <definedName function="false" hidden="false" name="Out_RtB_NPV_3" vbProcedure="false">Dashboard!$G$46</definedName>
    <definedName function="false" hidden="false" name="Out_RtB_Price_1" vbProcedure="false">Dashboard!$E$31</definedName>
    <definedName function="false" hidden="false" name="Out_RtB_Price_2" vbProcedure="false">Dashboard!$F$31</definedName>
    <definedName function="false" hidden="false" name="Out_RtB_Price_3" vbProcedure="false">Dashboard!$G$31</definedName>
    <definedName function="false" hidden="false" name="Out_RtB_Profit_1" vbProcedure="false">Dashboard!$E$42</definedName>
    <definedName function="false" hidden="false" name="Out_RtB_Profit_2" vbProcedure="false">Dashboard!$F$42</definedName>
    <definedName function="false" hidden="false" name="Out_RtB_Profit_3" vbProcedure="false">Dashboard!$G$42</definedName>
    <definedName function="false" hidden="false" name="Out_Tax_Life_1" vbProcedure="false">Dashboard!$E$126</definedName>
    <definedName function="false" hidden="false" name="Out_Tax_Life_2" vbProcedure="false">Dashboard!$F$126</definedName>
    <definedName function="false" hidden="false" name="Out_Tax_Life_3" vbProcedure="false">Dashboard!$G$126</definedName>
    <definedName function="false" hidden="false" name="Out_Uses_Capex_1" vbProcedure="false">Dashboard!$E$112</definedName>
    <definedName function="false" hidden="false" name="Out_Uses_Capex_2" vbProcedure="false">Dashboard!$F$112</definedName>
    <definedName function="false" hidden="false" name="Out_Uses_Capex_3" vbProcedure="false">Dashboard!$G$112</definedName>
    <definedName function="false" hidden="false" name="Out_Uses_Development_1" vbProcedure="false">Dashboard!$E$111</definedName>
    <definedName function="false" hidden="false" name="Out_Uses_Development_2" vbProcedure="false">Dashboard!$F$111</definedName>
    <definedName function="false" hidden="false" name="Out_Uses_Development_3" vbProcedure="false">Dashboard!$G$111</definedName>
    <definedName function="false" hidden="false" name="Out_Uses_Financing_1" vbProcedure="false">Dashboard!$E$113</definedName>
    <definedName function="false" hidden="false" name="Out_Uses_Financing_2" vbProcedure="false">Dashboard!$F$113</definedName>
    <definedName function="false" hidden="false" name="Out_Uses_Financing_3" vbProcedure="false">Dashboard!$G$113</definedName>
    <definedName function="false" hidden="false" name="Out_Uses_Total_1" vbProcedure="false">Dashboard!$E$114</definedName>
    <definedName function="false" hidden="false" name="Out_Uses_Total_2" vbProcedure="false">Dashboard!$F$114</definedName>
    <definedName function="false" hidden="false" name="Out_Uses_Total_3" vbProcedure="false">Dashboard!$G$114</definedName>
    <definedName function="false" hidden="false" name="Price_Data" vbProcedure="false">Curves!$J$32:$AW$47</definedName>
    <definedName function="false" hidden="false" name="Price_Labels" vbProcedure="false">Curves!$C$32:$C$47</definedName>
    <definedName function="false" hidden="false" name="Price_Years" vbProcedure="false">Curves!$J$31:$AW$31</definedName>
    <definedName function="false" hidden="false" name="Project_IRR_1_Stored" vbProcedure="false">Dashboard!$I$193:$Z$193</definedName>
    <definedName function="false" hidden="false" name="Project_IRR_2_Stored" vbProcedure="false">Dashboard!$I$194:$Z$194</definedName>
    <definedName function="false" hidden="false" name="Project_IRR_3_Stored" vbProcedure="false">Dashboard!$I$195:$Z$195</definedName>
    <definedName function="false" hidden="false" name="PVOnly_Data" vbProcedure="false">Curves!$J$100:$AW$108</definedName>
    <definedName function="false" hidden="false" name="PVOnly_Labels" vbProcedure="false">Curves!$C$100:$C$108</definedName>
    <definedName function="false" hidden="false" name="PVOnly_Years" vbProcedure="false">Curves!$J$99:$AW$99</definedName>
    <definedName function="false" hidden="false" name="Recon_buyer_irr" vbProcedure="false">Curves!$E$206</definedName>
    <definedName function="false" hidden="false" name="Recon_htm_irr" vbProcedure="false">Curves!$E$204</definedName>
    <definedName function="false" hidden="false" name="Recon_life_ebitda" vbProcedure="false">Curves!$E$208</definedName>
    <definedName function="false" hidden="false" name="Recon_life_revenue" vbProcedure="false">Curves!$E$207</definedName>
    <definedName function="false" hidden="false" name="Recon_proj_irr" vbProcedure="false">Curves!$E$205</definedName>
    <definedName function="false" hidden="false" name="Recon_rtb_irr" vbProcedure="false">Curves!$E$203</definedName>
    <definedName function="false" hidden="false" name="Recon_rtb_profit" vbProcedure="false">Curves!$E$202</definedName>
    <definedName function="false" hidden="false" name="Recon_Set" vbProcedure="false">Inputs!$F$24</definedName>
    <definedName function="false" hidden="false" name="Recon_Tol" vbProcedure="false">Curves!$E$209</definedName>
    <definedName function="false" hidden="false" name="Recon_Tol_buyer_irr" vbProcedure="false">Curves!$F$206</definedName>
    <definedName function="false" hidden="false" name="Recon_Tol_htm_irr" vbProcedure="false">Curves!$F$204</definedName>
    <definedName function="false" hidden="false" name="Recon_Tol_life_ebitda" vbProcedure="false">Curves!$F$208</definedName>
    <definedName function="false" hidden="false" name="Recon_Tol_life_revenue" vbProcedure="false">Curves!$F$207</definedName>
    <definedName function="false" hidden="false" name="Recon_Tol_proj_irr" vbProcedure="false">Curves!$F$205</definedName>
    <definedName function="false" hidden="false" name="Recon_Tol_rtb_irr" vbProcedure="false">Curves!$F$203</definedName>
    <definedName function="false" hidden="false" name="Recon_Tol_rtb_profit" vbProcedure="false">Curves!$F$202</definedName>
    <definedName function="false" hidden="false" name="Revenue_Life_1_Stored" vbProcedure="false">Dashboard!$I$196:$Z$196</definedName>
    <definedName function="false" hidden="false" name="Revenue_Life_2_Stored" vbProcedure="false">Dashboard!$I$197:$Z$197</definedName>
    <definedName function="false" hidden="false" name="Revenue_Life_3_Stored" vbProcedure="false">Dashboard!$I$198:$Z$198</definedName>
    <definedName function="false" hidden="false" name="RtB_IRR_1_Stored" vbProcedure="false">Dashboard!$I$169:$Z$169</definedName>
    <definedName function="false" hidden="false" name="RtB_IRR_2_Stored" vbProcedure="false">Dashboard!$I$170:$Z$170</definedName>
    <definedName function="false" hidden="false" name="RtB_IRR_3_Stored" vbProcedure="false">Dashboard!$I$171:$Z$171</definedName>
    <definedName function="false" hidden="false" name="RtB_MOIC_1_Stored" vbProcedure="false">Dashboard!$I$172:$Z$172</definedName>
    <definedName function="false" hidden="false" name="RtB_MOIC_2_Stored" vbProcedure="false">Dashboard!$I$173:$Z$173</definedName>
    <definedName function="false" hidden="false" name="RtB_MOIC_3_Stored" vbProcedure="false">Dashboard!$I$174:$Z$174</definedName>
    <definedName function="false" hidden="false" name="RtB_Profit_1_Stored" vbProcedure="false">Dashboard!$I$166:$Z$166</definedName>
    <definedName function="false" hidden="false" name="RtB_Profit_2_Stored" vbProcedure="false">Dashboard!$I$167:$Z$167</definedName>
    <definedName function="false" hidden="false" name="RtB_Profit_3_Stored" vbProcedure="false">Dashboard!$I$168:$Z$168</definedName>
    <definedName function="false" hidden="false" name="Scenario_Name" vbProcedure="false">Dashboard!$AD$12</definedName>
    <definedName function="false" hidden="false" name="Scenario_Names" vbProcedure="false">Inputs!$H$7:$Y$7</definedName>
    <definedName function="false" hidden="false" name="Scenario_Selected" vbProcedure="false">Inputs!$F$5</definedName>
    <definedName function="false" hidden="false" name="Sens_PP" vbProcedure="false">Inputs!$F$22</definedName>
    <definedName function="false" hidden="false" name="Sens_Step" vbProcedure="false">Inputs!$F$20</definedName>
    <definedName function="false" hidden="false" name="Sens_Step_Large" vbProcedure="false">Inputs!$F$21</definedName>
    <definedName function="false" hidden="false" name="Solver_Topics" vbProcedure="false">Inputs!$F$161</definedName>
    <definedName function="false" hidden="false" name="Stack_Data" vbProcedure="false">Curves!$J$52:$AW$60</definedName>
    <definedName function="false" hidden="false" name="Stack_Labels" vbProcedure="false">Curves!$C$52:$C$60</definedName>
    <definedName function="false" hidden="false" name="Stack_Years" vbProcedure="false">Curves!$J$51:$AW$51</definedName>
    <definedName function="false" hidden="false" name="Stored_Results" vbProcedure="false">Dashboard!$I$157:$Z$204</definedName>
    <definedName function="false" hidden="false" name="Tax_1_Copy" vbProcedure="false">Calc_1!$J$159:$FH$159</definedName>
    <definedName function="false" hidden="false" name="Tax_1_Delta" vbProcedure="false">Calc_1!$I$160</definedName>
    <definedName function="false" hidden="false" name="Tax_1_Paste" vbProcedure="false">Calc_1!$J$124:$FH$124</definedName>
    <definedName function="false" hidden="false" name="Tax_2_Copy" vbProcedure="false">Calc_2!$J$159:$FH$159</definedName>
    <definedName function="false" hidden="false" name="Tax_2_Delta" vbProcedure="false">Calc_2!$I$160</definedName>
    <definedName function="false" hidden="false" name="Tax_2_Paste" vbProcedure="false">Calc_2!$J$124:$FH$124</definedName>
    <definedName function="false" hidden="false" name="Tax_3_Copy" vbProcedure="false">Calc_3!$J$159:$FH$159</definedName>
    <definedName function="false" hidden="false" name="Tax_3_Delta" vbProcedure="false">Calc_3!$I$160</definedName>
    <definedName function="false" hidden="false" name="Tax_3_Paste" vbProcedure="false">Calc_3!$J$124:$FH$124</definedName>
    <definedName function="false" hidden="false" name="Thousand" vbProcedure="false">Inputs!$F$11</definedName>
    <definedName function="false" hidden="false" name="Tolerance" vbProcedure="false">Inputs!$F$16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<sst xmlns="http://schemas.openxmlformats.org/spreadsheetml/2006/main" count="3085" uniqueCount="969">
  <si>
    <t xml:space="preserve">Project Zalahaláp</t>
  </si>
  <si>
    <t xml:space="preserve">63 MWp PV + 50 MW / 200 MWh BESS – sale at RtB, sale at COD or hold</t>
  </si>
  <si>
    <t xml:space="preserve">Version</t>
  </si>
  <si>
    <t xml:space="preserve">v1</t>
  </si>
  <si>
    <t xml:space="preserve">Model date</t>
  </si>
  <si>
    <t xml:space="preserve">Key-assumption set</t>
  </si>
  <si>
    <t xml:space="preserve">Master check</t>
  </si>
  <si>
    <t xml:space="preserve">Item</t>
  </si>
  <si>
    <t xml:space="preserve">Unit</t>
  </si>
  <si>
    <t xml:space="preserve">A Original</t>
  </si>
  <si>
    <t xml:space="preserve">B Aurora</t>
  </si>
  <si>
    <t xml:space="preserve">C Offer</t>
  </si>
  <si>
    <t xml:space="preserve">Key assumptions</t>
  </si>
  <si>
    <t xml:space="preserve">Live</t>
  </si>
  <si>
    <t xml:space="preserve">x</t>
  </si>
  <si>
    <t xml:space="preserve">Levers (case per sheet; other inputs on Inputs, by set)</t>
  </si>
  <si>
    <t xml:space="preserve">Revenue case (A, B or C)</t>
  </si>
  <si>
    <t xml:space="preserve">text</t>
  </si>
  <si>
    <t xml:space="preserve">A</t>
  </si>
  <si>
    <t xml:space="preserve">B</t>
  </si>
  <si>
    <t xml:space="preserve">C</t>
  </si>
  <si>
    <t xml:space="preserve">Base</t>
  </si>
  <si>
    <t xml:space="preserve">Case name</t>
  </si>
  <si>
    <t xml:space="preserve">PV price curve, direct export</t>
  </si>
  <si>
    <t xml:space="preserve">Key assumptions (live)</t>
  </si>
  <si>
    <t xml:space="preserve">PV price curve, energy sent to the BESS</t>
  </si>
  <si>
    <t xml:space="preserve">RtB price (0 = implied)</t>
  </si>
  <si>
    <t xml:space="preserve">EUR k/MWp</t>
  </si>
  <si>
    <t xml:space="preserve">BESS revenue curve (Aurora block)</t>
  </si>
  <si>
    <t xml:space="preserve">COD price (0 = implied)</t>
  </si>
  <si>
    <t xml:space="preserve">Offers in case C: PV / BESS</t>
  </si>
  <si>
    <t xml:space="preserve">Buyer target IRR, RtB</t>
  </si>
  <si>
    <t xml:space="preserve">%</t>
  </si>
  <si>
    <t xml:space="preserve">BESS offer duration ≠ built (1 = yes)</t>
  </si>
  <si>
    <t xml:space="preserve">flag</t>
  </si>
  <si>
    <t xml:space="preserve">Buyer target IRR, COD</t>
  </si>
  <si>
    <t xml:space="preserve">BESS built</t>
  </si>
  <si>
    <t xml:space="preserve">MW</t>
  </si>
  <si>
    <t xml:space="preserve">Asset deal (1 = FEP gain taxed)</t>
  </si>
  <si>
    <t xml:space="preserve">BESS energy</t>
  </si>
  <si>
    <t xml:space="preserve">MWh</t>
  </si>
  <si>
    <t xml:space="preserve">PV merchant price change</t>
  </si>
  <si>
    <t xml:space="preserve">Grid import allowed for charging</t>
  </si>
  <si>
    <t xml:space="preserve">Yield, cases B and C</t>
  </si>
  <si>
    <t xml:space="preserve">MWh/MWp</t>
  </si>
  <si>
    <t xml:space="preserve">Stack kept without grid charging, year 1</t>
  </si>
  <si>
    <t xml:space="preserve">BESS power</t>
  </si>
  <si>
    <t xml:space="preserve">Buyer target IRR (unlevered, after tax)</t>
  </si>
  <si>
    <t xml:space="preserve">BESS duration</t>
  </si>
  <si>
    <t xml:space="preserve">h</t>
  </si>
  <si>
    <t xml:space="preserve">Futureal share at the RtB exit</t>
  </si>
  <si>
    <t xml:space="preserve">Futureal share at a COD sale</t>
  </si>
  <si>
    <t xml:space="preserve">BESS repowered</t>
  </si>
  <si>
    <t xml:space="preserve">BESS capex</t>
  </si>
  <si>
    <t xml:space="preserve">EUR k/MWh</t>
  </si>
  <si>
    <t xml:space="preserve">Returns at a glance</t>
  </si>
  <si>
    <t xml:space="preserve">BESS haircut</t>
  </si>
  <si>
    <t xml:space="preserve">Sale at RtB</t>
  </si>
  <si>
    <t xml:space="preserve">Grid import for charging</t>
  </si>
  <si>
    <t xml:space="preserve">Development costs (100 %)</t>
  </si>
  <si>
    <t xml:space="preserve">EUR m</t>
  </si>
  <si>
    <t xml:space="preserve">PV offer (case C)</t>
  </si>
  <si>
    <t xml:space="preserve">Construction capex (paid by the buyer)</t>
  </si>
  <si>
    <t xml:space="preserve">BESS offer (case C)</t>
  </si>
  <si>
    <t xml:space="preserve">RtB price used</t>
  </si>
  <si>
    <t xml:space="preserve">Gearing cap</t>
  </si>
  <si>
    <t xml:space="preserve">Implied RtB price at the buyer target IRR</t>
  </si>
  <si>
    <t xml:space="preserve">Debt rate</t>
  </si>
  <si>
    <t xml:space="preserve">Implied price below zero (floored, 1 = yes)</t>
  </si>
  <si>
    <t xml:space="preserve">DSCR merchant</t>
  </si>
  <si>
    <t xml:space="preserve">All-in implied price incl. reimbursements</t>
  </si>
  <si>
    <t xml:space="preserve">CIT</t>
  </si>
  <si>
    <t xml:space="preserve">Buyer all-in price at our price</t>
  </si>
  <si>
    <t xml:space="preserve">Discount rate</t>
  </si>
  <si>
    <t xml:space="preserve">Buyer IRR at our price, unlevered, after tax</t>
  </si>
  <si>
    <t xml:space="preserve">FX</t>
  </si>
  <si>
    <t xml:space="preserve">HUF/EUR</t>
  </si>
  <si>
    <t xml:space="preserve">Buyer IRR at our price, before tax</t>
  </si>
  <si>
    <t xml:space="preserve">COD, cases B and C</t>
  </si>
  <si>
    <t xml:space="preserve">date</t>
  </si>
  <si>
    <t xml:space="preserve">Buyer IRR at our price, levered</t>
  </si>
  <si>
    <t xml:space="preserve">RtB exit, cases B and C</t>
  </si>
  <si>
    <t xml:space="preserve">Buyer equity (price, reimbursements, to COD)</t>
  </si>
  <si>
    <t xml:space="preserve">Share rule (1 step, 0 v3)</t>
  </si>
  <si>
    <t xml:space="preserve">FEP equity contributed</t>
  </si>
  <si>
    <t xml:space="preserve">Early works lines in development</t>
  </si>
  <si>
    <t xml:space="preserve">#</t>
  </si>
  <si>
    <t xml:space="preserve">FEP proceeds</t>
  </si>
  <si>
    <t xml:space="preserve">FEP profit</t>
  </si>
  <si>
    <t xml:space="preserve">Not re-optimised in Excel</t>
  </si>
  <si>
    <t xml:space="preserve">FEP IRR, after tax (no debt before NTP)</t>
  </si>
  <si>
    <t xml:space="preserve">Aurora's BESS revenue is a fixed annual series per MW</t>
  </si>
  <si>
    <t xml:space="preserve">FEP IRR, before tax</t>
  </si>
  <si>
    <t xml:space="preserve">for one duration, cycle cap, RTE 0.86, availability</t>
  </si>
  <si>
    <t xml:space="preserve">FEP MOIC</t>
  </si>
  <si>
    <t xml:space="preserve">0.98, DC co-location 1:1:1 and entry year. MW</t>
  </si>
  <si>
    <t xml:space="preserve">FEP NPV</t>
  </si>
  <si>
    <t xml:space="preserve">scales it; hours/cycles switch blocks; grid import,</t>
  </si>
  <si>
    <t xml:space="preserve">PSH profit</t>
  </si>
  <si>
    <t xml:space="preserve">RTE or charging rules act only via the PV-only factor,</t>
  </si>
  <si>
    <t xml:space="preserve">PSH share of the exit proceeds</t>
  </si>
  <si>
    <t xml:space="preserve">haircut, availability and augmentation inputs.</t>
  </si>
  <si>
    <t xml:space="preserve">Memo: PSH IRR (150 k€ in-kind apport)</t>
  </si>
  <si>
    <t xml:space="preserve">Curve codes: see Curves (repower table, Aurora names).</t>
  </si>
  <si>
    <t xml:space="preserve">Sale at COD</t>
  </si>
  <si>
    <t xml:space="preserve">Construction capex (100 %)</t>
  </si>
  <si>
    <t xml:space="preserve">COD price used (enterprise value per MWp)</t>
  </si>
  <si>
    <t xml:space="preserve">Implied COD price at the buyer target IRR</t>
  </si>
  <si>
    <t xml:space="preserve">Buyer equity (price − debt + DSRA)</t>
  </si>
  <si>
    <t xml:space="preserve">FEP proceeds (incl. deposits back)</t>
  </si>
  <si>
    <t xml:space="preserve">FEP IRR, levered, after tax (n/a &lt; −99 %)</t>
  </si>
  <si>
    <t xml:space="preserve">FEP IRR, levered, before tax</t>
  </si>
  <si>
    <t xml:space="preserve">JV IRR (100 %), unlevered, after tax</t>
  </si>
  <si>
    <t xml:space="preserve">JV IRR (100 %), unlevered, before tax</t>
  </si>
  <si>
    <t xml:space="preserve">PSH share of the COD proceeds</t>
  </si>
  <si>
    <t xml:space="preserve">Hold to maturity</t>
  </si>
  <si>
    <t xml:space="preserve">FEP equity contributed (incl. 2048 repower)</t>
  </si>
  <si>
    <t xml:space="preserve">FEP distributions (all inflows)</t>
  </si>
  <si>
    <t xml:space="preserve">FEP IRR, levered, after tax</t>
  </si>
  <si>
    <t xml:space="preserve">Project IRR, unlevered, after tax</t>
  </si>
  <si>
    <t xml:space="preserve">Project IRR, unlevered, before tax</t>
  </si>
  <si>
    <t xml:space="preserve">PSH buy-out: RtB entitlement at px_rtb</t>
  </si>
  <si>
    <t xml:space="preserve">PSH profit (bought out at the exit)</t>
  </si>
  <si>
    <t xml:space="preserve">Revenue cases compared (live: A | B | C)</t>
  </si>
  <si>
    <t xml:space="preserve">PV generation, first full year</t>
  </si>
  <si>
    <t xml:space="preserve">GWh</t>
  </si>
  <si>
    <t xml:space="preserve">PV price received, lifetime average</t>
  </si>
  <si>
    <t xml:space="preserve">EUR/MWh</t>
  </si>
  <si>
    <t xml:space="preserve">PV revenue, first full year</t>
  </si>
  <si>
    <t xml:space="preserve">BESS revenue, first full year</t>
  </si>
  <si>
    <t xml:space="preserve">Revenue, first full year</t>
  </si>
  <si>
    <t xml:space="preserve">EBITDA, first full year</t>
  </si>
  <si>
    <t xml:space="preserve">Lifetime revenue</t>
  </si>
  <si>
    <t xml:space="preserve">Lifetime EBITDA</t>
  </si>
  <si>
    <t xml:space="preserve">FEP IRR – hold to maturity</t>
  </si>
  <si>
    <t xml:space="preserve">Implied RtB price</t>
  </si>
  <si>
    <t xml:space="preserve">Capacity and energy</t>
  </si>
  <si>
    <t xml:space="preserve">PV capacity</t>
  </si>
  <si>
    <t xml:space="preserve">MWp</t>
  </si>
  <si>
    <t xml:space="preserve">Grid export capacity</t>
  </si>
  <si>
    <t xml:space="preserve">MVA</t>
  </si>
  <si>
    <t xml:space="preserve">PV clipped, lifetime</t>
  </si>
  <si>
    <t xml:space="preserve">PV sent to the BESS, lifetime</t>
  </si>
  <si>
    <t xml:space="preserve">Energy exported, first full year</t>
  </si>
  <si>
    <t xml:space="preserve">BESS discharge, lifetime</t>
  </si>
  <si>
    <t xml:space="preserve">BESS full cycles a year (lifetime average)</t>
  </si>
  <si>
    <t xml:space="preserve">Funding to COD (100 %)</t>
  </si>
  <si>
    <t xml:space="preserve">Development, deposits and guarantees</t>
  </si>
  <si>
    <t xml:space="preserve">Construction capex, early works at NTP</t>
  </si>
  <si>
    <t xml:space="preserve">Capitalised interest and debt fees</t>
  </si>
  <si>
    <t xml:space="preserve">Total uses</t>
  </si>
  <si>
    <t xml:space="preserve">Senior debt at COD (incl. IDC)</t>
  </si>
  <si>
    <t xml:space="preserve">Equity to COD</t>
  </si>
  <si>
    <t xml:space="preserve">Peak equity, hold (incl. DSRA)</t>
  </si>
  <si>
    <t xml:space="preserve">Debt share of total uses</t>
  </si>
  <si>
    <t xml:space="preserve">Debt and tax</t>
  </si>
  <si>
    <t xml:space="preserve">Debt capacity at the target DSCR (at COD)</t>
  </si>
  <si>
    <t xml:space="preserve">Debt share of construction cost, sized</t>
  </si>
  <si>
    <t xml:space="preserve">Share of the DSCR capacity used</t>
  </si>
  <si>
    <t xml:space="preserve">DSRA funded at COD</t>
  </si>
  <si>
    <t xml:space="preserve">Minimum DSCR (n/a without debt)</t>
  </si>
  <si>
    <t xml:space="preserve">Lifetime tax, actual (levered)</t>
  </si>
  <si>
    <t xml:space="preserve">Lifetime tax, unlevered</t>
  </si>
  <si>
    <t xml:space="preserve">Tax losses lapsed</t>
  </si>
  <si>
    <t xml:space="preserve">JV waterfall at the RtB exit (paid)</t>
  </si>
  <si>
    <t xml:space="preserve">Consideration (price × MWp)</t>
  </si>
  <si>
    <t xml:space="preserve">Less sale costs</t>
  </si>
  <si>
    <t xml:space="preserve">Less FEP SPV acquisition price</t>
  </si>
  <si>
    <t xml:space="preserve">Less DSA loan principal</t>
  </si>
  <si>
    <t xml:space="preserve">Less FEP 12 % return</t>
  </si>
  <si>
    <t xml:space="preserve">Less guarantee fees paid by FEP</t>
  </si>
  <si>
    <t xml:space="preserve">Less PSH land and return (v3 rule)</t>
  </si>
  <si>
    <t xml:space="preserve">Distributable</t>
  </si>
  <si>
    <t xml:space="preserve">FEP receipts at the exit</t>
  </si>
  <si>
    <t xml:space="preserve">PSH receipts at the exit</t>
  </si>
  <si>
    <t xml:space="preserve">Memo: buyer reimbursements to FEP</t>
  </si>
  <si>
    <t xml:space="preserve">JV waterfall at COD (paid)</t>
  </si>
  <si>
    <t xml:space="preserve">Price (enterprise value)</t>
  </si>
  <si>
    <t xml:space="preserve">Less debt repaid</t>
  </si>
  <si>
    <t xml:space="preserve">Plus DSRA balance passed to the buyer</t>
  </si>
  <si>
    <t xml:space="preserve">Less FEP funding returned</t>
  </si>
  <si>
    <t xml:space="preserve">Less FEP 12 % return to COD</t>
  </si>
  <si>
    <t xml:space="preserve">FEP proceeds at COD</t>
  </si>
  <si>
    <t xml:space="preserve">PSH receipts at COD</t>
  </si>
  <si>
    <t xml:space="preserve">Checks failed in this set (0 = OK)</t>
  </si>
  <si>
    <t xml:space="preserve">Stored results by key-assumption set</t>
  </si>
  <si>
    <t xml:space="preserve">Implied RtB price at the buyer target IRR – A Original</t>
  </si>
  <si>
    <t xml:space="preserve">Implied RtB price at the buyer target IRR – B Aurora</t>
  </si>
  <si>
    <t xml:space="preserve">Implied RtB price at the buyer target IRR – C Offer</t>
  </si>
  <si>
    <t xml:space="preserve">All-in implied price incl. reimbursements – A Original</t>
  </si>
  <si>
    <t xml:space="preserve">All-in implied price incl. reimbursements – B Aurora</t>
  </si>
  <si>
    <t xml:space="preserve">All-in implied price incl. reimbursements – C Offer</t>
  </si>
  <si>
    <t xml:space="preserve">Buyer IRR at our price, unlevered, after tax – A Original</t>
  </si>
  <si>
    <t xml:space="preserve">Buyer IRR at our price, unlevered, after tax – B Aurora</t>
  </si>
  <si>
    <t xml:space="preserve">Buyer IRR at our price, unlevered, after tax – C Offer</t>
  </si>
  <si>
    <t xml:space="preserve">FEP profit – A Original</t>
  </si>
  <si>
    <t xml:space="preserve">FEP profit – B Aurora</t>
  </si>
  <si>
    <t xml:space="preserve">FEP profit – C Offer</t>
  </si>
  <si>
    <t xml:space="preserve">FEP IRR, after tax (no debt before NTP) – A Original</t>
  </si>
  <si>
    <t xml:space="preserve">FEP IRR, after tax (no debt before NTP) – B Aurora</t>
  </si>
  <si>
    <t xml:space="preserve">FEP IRR, after tax (no debt before NTP) – C Offer</t>
  </si>
  <si>
    <t xml:space="preserve">FEP MOIC – A Original</t>
  </si>
  <si>
    <t xml:space="preserve">FEP MOIC – B Aurora</t>
  </si>
  <si>
    <t xml:space="preserve">FEP MOIC – C Offer</t>
  </si>
  <si>
    <t xml:space="preserve">Implied COD price at the buyer target IRR – A Original</t>
  </si>
  <si>
    <t xml:space="preserve">Implied COD price at the buyer target IRR – B Aurora</t>
  </si>
  <si>
    <t xml:space="preserve">Implied COD price at the buyer target IRR – C Offer</t>
  </si>
  <si>
    <t xml:space="preserve">FEP IRR, levered, after tax – A Original</t>
  </si>
  <si>
    <t xml:space="preserve">FEP IRR, levered, after tax – B Aurora</t>
  </si>
  <si>
    <t xml:space="preserve">FEP IRR, levered, after tax – C Offer</t>
  </si>
  <si>
    <t xml:space="preserve">FEP NPV – A Original</t>
  </si>
  <si>
    <t xml:space="preserve">FEP NPV – B Aurora</t>
  </si>
  <si>
    <t xml:space="preserve">FEP NPV – C Offer</t>
  </si>
  <si>
    <t xml:space="preserve">Project IRR, unlevered, after tax – A Original</t>
  </si>
  <si>
    <t xml:space="preserve">Project IRR, unlevered, after tax – B Aurora</t>
  </si>
  <si>
    <t xml:space="preserve">Project IRR, unlevered, after tax – C Offer</t>
  </si>
  <si>
    <t xml:space="preserve">Lifetime revenue – A Original</t>
  </si>
  <si>
    <t xml:space="preserve">Lifetime revenue – B Aurora</t>
  </si>
  <si>
    <t xml:space="preserve">Lifetime revenue – C Offer</t>
  </si>
  <si>
    <t xml:space="preserve">Senior debt at COD (incl. IDC) – A Original</t>
  </si>
  <si>
    <t xml:space="preserve">Senior debt at COD (incl. IDC) – B Aurora</t>
  </si>
  <si>
    <t xml:space="preserve">Senior debt at COD (incl. IDC) – C Offer</t>
  </si>
  <si>
    <t xml:space="preserve">Checks failed in this set (0 = OK) – A Original</t>
  </si>
  <si>
    <t xml:space="preserve">Checks failed in this set (0 = OK) – B Aurora</t>
  </si>
  <si>
    <t xml:space="preserve">Checks failed in this set (0 = OK) – C Offer</t>
  </si>
  <si>
    <t xml:space="preserve">***END***</t>
  </si>
  <si>
    <t xml:space="preserve">Scenario selected</t>
  </si>
  <si>
    <t xml:space="preserve">Set on the Dashboard</t>
  </si>
  <si>
    <t xml:space="preserve">Scenario number</t>
  </si>
  <si>
    <t xml:space="preserve">Input</t>
  </si>
  <si>
    <t xml:space="preserve">Source / note</t>
  </si>
  <si>
    <t xml:space="preserve">Reconciliation (v3 rules)</t>
  </si>
  <si>
    <t xml:space="preserve">PV price −10%</t>
  </si>
  <si>
    <t xml:space="preserve">PV yield −10%</t>
  </si>
  <si>
    <t xml:space="preserve">BESS revenue −20%</t>
  </si>
  <si>
    <t xml:space="preserve">Capex +10%</t>
  </si>
  <si>
    <t xml:space="preserve">Buyer IRR +1 pp</t>
  </si>
  <si>
    <t xml:space="preserve">RtB and COD price −10%</t>
  </si>
  <si>
    <t xml:space="preserve">RtB price = implied</t>
  </si>
  <si>
    <t xml:space="preserve">Gearing −10 pp</t>
  </si>
  <si>
    <t xml:space="preserve">COD +12 months</t>
  </si>
  <si>
    <t xml:space="preserve">BESS 2 h</t>
  </si>
  <si>
    <t xml:space="preserve">No BESS</t>
  </si>
  <si>
    <t xml:space="preserve">BESS capex 200 k€/MWh</t>
  </si>
  <si>
    <t xml:space="preserve">No BESS repower</t>
  </si>
  <si>
    <t xml:space="preserve">PV and BESS prices −20%</t>
  </si>
  <si>
    <t xml:space="preserve">C: E.ON PPA + option B</t>
  </si>
  <si>
    <t xml:space="preserve">C: MVM 45 + MET floor</t>
  </si>
  <si>
    <t xml:space="preserve">Constants</t>
  </si>
  <si>
    <t xml:space="preserve">Thousand</t>
  </si>
  <si>
    <t xml:space="preserve">Scale</t>
  </si>
  <si>
    <t xml:space="preserve">Million</t>
  </si>
  <si>
    <t xml:space="preserve">Days In Year</t>
  </si>
  <si>
    <t xml:space="preserve">days</t>
  </si>
  <si>
    <t xml:space="preserve">Day count for year fractions and XIRR</t>
  </si>
  <si>
    <t xml:space="preserve">Months In Year</t>
  </si>
  <si>
    <t xml:space="preserve">months</t>
  </si>
  <si>
    <t xml:space="preserve">Calendar</t>
  </si>
  <si>
    <t xml:space="preserve">Months Per Period</t>
  </si>
  <si>
    <t xml:space="preserve">Timeline periodicity (quarterly)</t>
  </si>
  <si>
    <t xml:space="preserve">Tolerance</t>
  </si>
  <si>
    <t xml:space="preserve">Check and solver tolerance</t>
  </si>
  <si>
    <t xml:space="preserve">Timing</t>
  </si>
  <si>
    <t xml:space="preserve">Model start date</t>
  </si>
  <si>
    <t xml:space="preserve">Timeline start</t>
  </si>
  <si>
    <t xml:space="preserve">Sensitivity step (price, yield, capex, opex sets)</t>
  </si>
  <si>
    <t xml:space="preserve">SPEC §10</t>
  </si>
  <si>
    <t xml:space="preserve">Large sensitivity step (BESS revenue, downside sets)</t>
  </si>
  <si>
    <t xml:space="preserve">Rate step (buyer IRR, debt rate sets)</t>
  </si>
  <si>
    <t xml:space="preserve">Hours in a day</t>
  </si>
  <si>
    <t xml:space="preserve">Grid export limit</t>
  </si>
  <si>
    <t xml:space="preserve">Key-assumption set of the reconciliation</t>
  </si>
  <si>
    <t xml:space="preserve">SPEC §10 set 2</t>
  </si>
  <si>
    <t xml:space="preserve">Acquisition, JV start, deposits paid</t>
  </si>
  <si>
    <t xml:space="preserve">ZHLP v3 Stat_inp E39</t>
  </si>
  <si>
    <t xml:space="preserve">Ready to build (cases B, C)</t>
  </si>
  <si>
    <t xml:space="preserve">Teaser p6; placeholder – pending user (SPEC §16 Q5)</t>
  </si>
  <si>
    <t xml:space="preserve">RtB sale closing (exit), cases B, C</t>
  </si>
  <si>
    <t xml:space="preserve">placeholder – pending user (SPEC §16 Q5)</t>
  </si>
  <si>
    <t xml:space="preserve">Notice to proceed (cases B, C)</t>
  </si>
  <si>
    <t xml:space="preserve">Commercial operation, PV and BESS (cases B, C)</t>
  </si>
  <si>
    <t xml:space="preserve">COD delay (construction longer)</t>
  </si>
  <si>
    <t xml:space="preserve">Operating life</t>
  </si>
  <si>
    <t xml:space="preserve">years</t>
  </si>
  <si>
    <t xml:space="preserve">ZHLP v3 Control D30</t>
  </si>
  <si>
    <t xml:space="preserve">Pre-RtB development costs: first month</t>
  </si>
  <si>
    <t xml:space="preserve">ZHLP v3 Control D116</t>
  </si>
  <si>
    <t xml:space="preserve">Pre-RtB development costs: last month</t>
  </si>
  <si>
    <t xml:space="preserve">ZHLP v3 Control D117</t>
  </si>
  <si>
    <t xml:space="preserve">PV and grid (cases B, C; case A on Curves)</t>
  </si>
  <si>
    <t xml:space="preserve">Teaser p1</t>
  </si>
  <si>
    <t xml:space="preserve">Specific yield</t>
  </si>
  <si>
    <t xml:space="preserve">Teaser p1 (v3: 1,250)</t>
  </si>
  <si>
    <t xml:space="preserve">Yield change (P90 proxy)</t>
  </si>
  <si>
    <t xml:space="preserve">PV availability</t>
  </si>
  <si>
    <t xml:space="preserve">ZHLP v3 Control D56</t>
  </si>
  <si>
    <t xml:space="preserve">PV degradation per year</t>
  </si>
  <si>
    <t xml:space="preserve">ZHLP v3 Control D57</t>
  </si>
  <si>
    <t xml:space="preserve">Clipping, case A (v3 + fix 5), share of DC energy</t>
  </si>
  <si>
    <t xml:space="preserve">placeholder – pending user (SPEC §16 Q13)</t>
  </si>
  <si>
    <t xml:space="preserve">Clipping, cases B, C (DC-coupled BESS)</t>
  </si>
  <si>
    <t xml:space="preserve">Aurora s+29 = 0; placeholder – pending user (SPEC §16 Q13)</t>
  </si>
  <si>
    <t xml:space="preserve">Grid import allowed for BESS charging</t>
  </si>
  <si>
    <t xml:space="preserve">confirmed by user, 22-Oct-2026 (no grid charging)</t>
  </si>
  <si>
    <t xml:space="preserve">aFRR-down/FCR capacity deliverable from PV charge</t>
  </si>
  <si>
    <t xml:space="preserve">placeholder – aFRR-down/FCR share deliverable from PV SoC</t>
  </si>
  <si>
    <t xml:space="preserve">BESS</t>
  </si>
  <si>
    <t xml:space="preserve">BESS built (1 = yes)</t>
  </si>
  <si>
    <t xml:space="preserve">Teaser p1; SPEC §10</t>
  </si>
  <si>
    <t xml:space="preserve">Teaser p1; ZHLP v3 Control D91</t>
  </si>
  <si>
    <t xml:space="preserve">Teaser; placeholder – pending user (SPEC §16 Q6)</t>
  </si>
  <si>
    <t xml:space="preserve">Aurora battery block (Degraded batteries)</t>
  </si>
  <si>
    <t xml:space="preserve">Aurora Q2-26; placeholder – pending user (SPEC §16 Q6)</t>
  </si>
  <si>
    <t xml:space="preserve">DC 4h</t>
  </si>
  <si>
    <t xml:space="preserve">DC 2h</t>
  </si>
  <si>
    <t xml:space="preserve">Round-trip efficiency (energy check only)</t>
  </si>
  <si>
    <t xml:space="preserve">Aurora Q2-26 Inputs C17</t>
  </si>
  <si>
    <t xml:space="preserve">Haircut on merchant BESS revenue</t>
  </si>
  <si>
    <t xml:space="preserve">SPEC §6.2, §10</t>
  </si>
  <si>
    <t xml:space="preserve">Grid charge on charging, offers that deduct it</t>
  </si>
  <si>
    <t xml:space="preserve">EUR k/MW</t>
  </si>
  <si>
    <t xml:space="preserve">placeholder – pending user (SPEC §16 Q12)</t>
  </si>
  <si>
    <t xml:space="preserve">v3 Control D94; placeholder – pending user (SPEC §16 Q6)</t>
  </si>
  <si>
    <t xml:space="preserve">BESS augmentation cost</t>
  </si>
  <si>
    <t xml:space="preserve">v3 Control D100; placeholder – pending user (SPEC §16 Q6)</t>
  </si>
  <si>
    <t xml:space="preserve">Augmentation year (0 = Aurora block repower year)</t>
  </si>
  <si>
    <t xml:space="preserve">year</t>
  </si>
  <si>
    <t xml:space="preserve">SPEC §6.2</t>
  </si>
  <si>
    <t xml:space="preserve">BESS repowered (0 = retired at the repower year)</t>
  </si>
  <si>
    <t xml:space="preserve">Aurora repower s+1; placeholder – pending user (SPEC §16 Q6)</t>
  </si>
  <si>
    <t xml:space="preserve">Augmentation year, v3 rule (fix 7 off)</t>
  </si>
  <si>
    <t xml:space="preserve">ZHLP v3 Control D101</t>
  </si>
  <si>
    <t xml:space="preserve">BESS fixed opex</t>
  </si>
  <si>
    <t xml:space="preserve">ZHLP v3 Control D96</t>
  </si>
  <si>
    <t xml:space="preserve">Prices and offers</t>
  </si>
  <si>
    <t xml:space="preserve">PV price, direct export (Curves, real 2025)</t>
  </si>
  <si>
    <t xml:space="preserve">SPEC §0.2, §6.2; fix round 1 M2</t>
  </si>
  <si>
    <t xml:space="preserve">DC 4h direct</t>
  </si>
  <si>
    <t xml:space="preserve">DC 2h direct</t>
  </si>
  <si>
    <t xml:space="preserve">PV price, energy sent to the BESS</t>
  </si>
  <si>
    <t xml:space="preserve">Aurora s+36/s+32; fix round 1 M2</t>
  </si>
  <si>
    <t xml:space="preserve">DC 4h transfer</t>
  </si>
  <si>
    <t xml:space="preserve">DC 2h transfer</t>
  </si>
  <si>
    <t xml:space="preserve">Guarantee of origin price, real 2025</t>
  </si>
  <si>
    <t xml:space="preserve">v3 Control D58; placeholder – pending user (SPEC §16 Q12)</t>
  </si>
  <si>
    <t xml:space="preserve">PV offer in case C (C1, C2a, C2b, C3)</t>
  </si>
  <si>
    <t xml:space="preserve">SPEC §6.3; placeholder – pending user (SPEC §16 Q12)</t>
  </si>
  <si>
    <t xml:space="preserve">C2a</t>
  </si>
  <si>
    <t xml:space="preserve">C1</t>
  </si>
  <si>
    <t xml:space="preserve">C3</t>
  </si>
  <si>
    <t xml:space="preserve">BESS offer in case C (C1A, C1B, C2c, C2d, none)</t>
  </si>
  <si>
    <t xml:space="preserve">C2c</t>
  </si>
  <si>
    <t xml:space="preserve">C1B</t>
  </si>
  <si>
    <t xml:space="preserve">C2d</t>
  </si>
  <si>
    <t xml:space="preserve">Capex</t>
  </si>
  <si>
    <t xml:space="preserve">PV equipment and balance of plant</t>
  </si>
  <si>
    <t xml:space="preserve">ZHLP v3 Control D82:D83</t>
  </si>
  <si>
    <t xml:space="preserve">MV cable to the grid connection point</t>
  </si>
  <si>
    <t xml:space="preserve">EUR k</t>
  </si>
  <si>
    <t xml:space="preserve">v3 Control D104; placeholder – pending user (SPEC §16 Q13)</t>
  </si>
  <si>
    <t xml:space="preserve">HV substation</t>
  </si>
  <si>
    <t xml:space="preserve">v3 Control D105; placeholder – pending user (SPEC §16 Q13)</t>
  </si>
  <si>
    <t xml:space="preserve">Land to COD (not depreciated)</t>
  </si>
  <si>
    <t xml:space="preserve">ZHLP v3 Control D106</t>
  </si>
  <si>
    <t xml:space="preserve">Capex change</t>
  </si>
  <si>
    <t xml:space="preserve">Pre-RtB development costs</t>
  </si>
  <si>
    <t xml:space="preserve">ZHLP v3 Control D115</t>
  </si>
  <si>
    <t xml:space="preserve">Buyer reimburses pre-RtB costs (1 = yes)</t>
  </si>
  <si>
    <t xml:space="preserve">ZHLP v3 Control D118</t>
  </si>
  <si>
    <t xml:space="preserve">Early works (provisional – to be revisited)</t>
  </si>
  <si>
    <t xml:space="preserve">Early-works lines paid in development (4 or 6)</t>
  </si>
  <si>
    <t xml:space="preserve">provisional – early works to be revisited (user 22-Oct-26)</t>
  </si>
  <si>
    <t xml:space="preserve">Lines outside the scope paid at NTP (1 = yes)</t>
  </si>
  <si>
    <t xml:space="preserve">Buyer reimburses early works at the exit (1 = yes)</t>
  </si>
  <si>
    <t xml:space="preserve">Early works earn the FEP return (1 = yes)</t>
  </si>
  <si>
    <t xml:space="preserve">Early works are PSH milestone income (v3)</t>
  </si>
  <si>
    <t xml:space="preserve">ZHLP v3 Calculation F221</t>
  </si>
  <si>
    <t xml:space="preserve">Opex and levies (real 2025, Aurora euro index)</t>
  </si>
  <si>
    <t xml:space="preserve">O&amp;M and fixed opex</t>
  </si>
  <si>
    <t xml:space="preserve">ZHLP v3 Control D59</t>
  </si>
  <si>
    <t xml:space="preserve">MV cable O&amp;M</t>
  </si>
  <si>
    <t xml:space="preserve">ZHLP v3 Control D62</t>
  </si>
  <si>
    <t xml:space="preserve">Balancing cost</t>
  </si>
  <si>
    <t xml:space="preserve">ZHLP v3 Control D60</t>
  </si>
  <si>
    <t xml:space="preserve">Land lease from COD</t>
  </si>
  <si>
    <t xml:space="preserve">ZHLP v3 Control D61</t>
  </si>
  <si>
    <t xml:space="preserve">Route-to-market fee on PV revenue</t>
  </si>
  <si>
    <t xml:space="preserve">ZHLP v3 Control D77</t>
  </si>
  <si>
    <t xml:space="preserve">Opex change</t>
  </si>
  <si>
    <t xml:space="preserve">SPEC §10 (no set)</t>
  </si>
  <si>
    <t xml:space="preserve">Local business tax (HIPA), on revenue</t>
  </si>
  <si>
    <t xml:space="preserve">Bana; placeholder – pending user (SPEC §16 Q10)</t>
  </si>
  <si>
    <t xml:space="preserve">Innovation contribution, on revenue</t>
  </si>
  <si>
    <t xml:space="preserve">Act LXXVI/2014; placeholder – pending user (SPEC §16 Q10)</t>
  </si>
  <si>
    <t xml:space="preserve">Deposits and guarantees</t>
  </si>
  <si>
    <t xml:space="preserve">FX rate</t>
  </si>
  <si>
    <t xml:space="preserve">ZHLP v3 Stat_inp E23 (Aurora 397.77)</t>
  </si>
  <si>
    <t xml:space="preserve">Bank guarantee base rate (1M EURIBOR)</t>
  </si>
  <si>
    <t xml:space="preserve">ZHLP v3 Dyn_Inp G50:Y50 average</t>
  </si>
  <si>
    <t xml:space="preserve">Bank guarantee margin</t>
  </si>
  <si>
    <t xml:space="preserve">ZHLP v3 Stat_inp E110</t>
  </si>
  <si>
    <t xml:space="preserve">JV, RtB exit and COD sale</t>
  </si>
  <si>
    <t xml:space="preserve">RtB price (0 = implied at the buyer target IRR)</t>
  </si>
  <si>
    <t xml:space="preserve">v3 Stat_inp E24; placeholder – pending user (SPEC §16 Q3)</t>
  </si>
  <si>
    <t xml:space="preserve">COD price (0 = implied at the buyer target IRR)</t>
  </si>
  <si>
    <t xml:space="preserve">placeholder – pending user (SPEC §16 Q8)</t>
  </si>
  <si>
    <t xml:space="preserve">RtB and COD price change</t>
  </si>
  <si>
    <t xml:space="preserve">Share rule (1 = step, 0 = v3 slide)</t>
  </si>
  <si>
    <t xml:space="preserve">SPEC §0.1; set 2 = v3</t>
  </si>
  <si>
    <t xml:space="preserve">Futureal share at or below the threshold</t>
  </si>
  <si>
    <t xml:space="preserve">User 22-Oct-26 (SPEC §0.1)</t>
  </si>
  <si>
    <t xml:space="preserve">Futureal share above the threshold</t>
  </si>
  <si>
    <t xml:space="preserve">Share threshold (60 % at or below)</t>
  </si>
  <si>
    <t xml:space="preserve">User 22-Oct-26: 60 % at 90</t>
  </si>
  <si>
    <t xml:space="preserve">v3 slide: 50 % reached at</t>
  </si>
  <si>
    <t xml:space="preserve">ZHLP v3 Stat_inp J36</t>
  </si>
  <si>
    <t xml:space="preserve">Transaction costs (FEP)</t>
  </si>
  <si>
    <t xml:space="preserve">ZHLP v3 Stat_inp E37</t>
  </si>
  <si>
    <t xml:space="preserve">FEP SPV acquisition price</t>
  </si>
  <si>
    <t xml:space="preserve">JV sheet G19; placeholder – pending user (SPEC §16 Q3)</t>
  </si>
  <si>
    <t xml:space="preserve">SPV price earns the FEP return (1 = yes)</t>
  </si>
  <si>
    <t xml:space="preserve">ZHLP v3 Stat_inp E66</t>
  </si>
  <si>
    <t xml:space="preserve">DSA loan to PSH</t>
  </si>
  <si>
    <t xml:space="preserve">JV sheet F55; placeholder – pending user (SPEC §16 Q3)</t>
  </si>
  <si>
    <t xml:space="preserve">FEP return on loans and costs</t>
  </si>
  <si>
    <t xml:space="preserve">JV sheet G30; v3 Stat_inp E69</t>
  </si>
  <si>
    <t xml:space="preserve">PSH land apport (in kind)</t>
  </si>
  <si>
    <t xml:space="preserve">ZHLP v3 Stat_inp E34</t>
  </si>
  <si>
    <t xml:space="preserve">PSH land and its return repaid before the split</t>
  </si>
  <si>
    <t xml:space="preserve">ZHLP v3 Calculation F155:F156</t>
  </si>
  <si>
    <t xml:space="preserve">PSH own development costs</t>
  </si>
  <si>
    <t xml:space="preserve">ZHLP v3 Stat_inp E79</t>
  </si>
  <si>
    <t xml:space="preserve">Sale costs at the RtB exit</t>
  </si>
  <si>
    <t xml:space="preserve">placeholder – pending user (SPEC §16 Q7)</t>
  </si>
  <si>
    <t xml:space="preserve">Sale costs at COD</t>
  </si>
  <si>
    <t xml:space="preserve">HTM: PSH keeps its share (0 = FEP buys it out)</t>
  </si>
  <si>
    <t xml:space="preserve">placeholder – pending user (SPEC §16 Q4)</t>
  </si>
  <si>
    <t xml:space="preserve">COD sale share (0 = RtB-price rule, 1 = fixed)</t>
  </si>
  <si>
    <t xml:space="preserve">Futureal share at COD if fixed</t>
  </si>
  <si>
    <t xml:space="preserve">Deliberate fixes vs v3 (SPEC §13; 0 = v3 method)</t>
  </si>
  <si>
    <t xml:space="preserve">Fix 2: pre-RtB costs reimbursed as spent</t>
  </si>
  <si>
    <t xml:space="preserve">v3 RTB_Model H69</t>
  </si>
  <si>
    <t xml:space="preserve">Fix 3: no bank-guarantee phantom</t>
  </si>
  <si>
    <t xml:space="preserve">v3 Calculation H118:H120</t>
  </si>
  <si>
    <t xml:space="preserve">Fix 5: PV export clipped at the grid</t>
  </si>
  <si>
    <t xml:space="preserve">v3 Control D16</t>
  </si>
  <si>
    <t xml:space="preserve">Fix 6: Aurora block total for case A</t>
  </si>
  <si>
    <t xml:space="preserve">v3 Control D97:D98</t>
  </si>
  <si>
    <t xml:space="preserve">Fix 7: augmentation indexed, at repower year</t>
  </si>
  <si>
    <t xml:space="preserve">v3 Control D101</t>
  </si>
  <si>
    <t xml:space="preserve">Fix 8: dated act/365 return, 31-Dec capitalised</t>
  </si>
  <si>
    <t xml:space="preserve">v3 Stat_inp E69</t>
  </si>
  <si>
    <t xml:space="preserve">Valuation</t>
  </si>
  <si>
    <t xml:space="preserve">FEP discount rate (NPV)</t>
  </si>
  <si>
    <t xml:space="preserve">ZHLP v3 Control D9</t>
  </si>
  <si>
    <t xml:space="preserve">Buyer target IRR at RtB (unlevered, post-tax)</t>
  </si>
  <si>
    <t xml:space="preserve">v3 Control D9; placeholder – pending user (SPEC §16 Q8)</t>
  </si>
  <si>
    <t xml:space="preserve">Buyer target IRR at COD (unlevered, post-tax)</t>
  </si>
  <si>
    <t xml:space="preserve">Deal form (1 = asset deal: FEP gain taxed)</t>
  </si>
  <si>
    <t xml:space="preserve">FEP gain on the sale taxed (0 = exempt)</t>
  </si>
  <si>
    <t xml:space="preserve">Senior debt (Bana indications, not ZHLP terms)</t>
  </si>
  <si>
    <t xml:space="preserve">Debt share of construction cost (cap)</t>
  </si>
  <si>
    <t xml:space="preserve">placeholder – pending user (SPEC §16 Q9)</t>
  </si>
  <si>
    <t xml:space="preserve">Debt per MWp (0 = gearing only)</t>
  </si>
  <si>
    <t xml:space="preserve">Sizing DSCR on contracted revenue</t>
  </si>
  <si>
    <t xml:space="preserve">Sizing DSCR on merchant and BESS revenue</t>
  </si>
  <si>
    <t xml:space="preserve">Annuity tenor from COD</t>
  </si>
  <si>
    <t xml:space="preserve">All-in fixed interest rate</t>
  </si>
  <si>
    <t xml:space="preserve">Upfront fee on the facility</t>
  </si>
  <si>
    <t xml:space="preserve">Commitment fee on undrawn debt</t>
  </si>
  <si>
    <t xml:space="preserve">DSRA: months of debt service, funded at COD</t>
  </si>
  <si>
    <t xml:space="preserve">Cash sweep, share of cash after debt service</t>
  </si>
  <si>
    <t xml:space="preserve">Tax (Hungary)</t>
  </si>
  <si>
    <t xml:space="preserve">Corporate income tax</t>
  </si>
  <si>
    <t xml:space="preserve">v3 Control D66; placeholder – pending user (SPEC §16 Q10)</t>
  </si>
  <si>
    <t xml:space="preserve">Robin Hood tax applies (1 = yes)</t>
  </si>
  <si>
    <t xml:space="preserve">placeholder – pending user (SPEC §16 Q10)</t>
  </si>
  <si>
    <t xml:space="preserve">Robin Hood tax on positive pre-tax profit</t>
  </si>
  <si>
    <t xml:space="preserve">Thtv. (Bana)</t>
  </si>
  <si>
    <t xml:space="preserve">Tax depreciation: PV, grid, development</t>
  </si>
  <si>
    <t xml:space="preserve">ZHLP v3 Control D65</t>
  </si>
  <si>
    <t xml:space="preserve">Tax depreciation: BESS and augmentation</t>
  </si>
  <si>
    <t xml:space="preserve">Tax losses usable, share of the tax base</t>
  </si>
  <si>
    <t xml:space="preserve">ZHLP v3 Control D102</t>
  </si>
  <si>
    <t xml:space="preserve">Tax losses lapse after NTP + (one date)</t>
  </si>
  <si>
    <t xml:space="preserve">Tao. 17. §; placeholder – pending user (SPEC §16 Q10)</t>
  </si>
  <si>
    <t xml:space="preserve">Macro control</t>
  </si>
  <si>
    <t xml:space="preserve">Solver Topics</t>
  </si>
  <si>
    <t xml:space="preserve">COPY/PASTE topics for Solver.bas</t>
  </si>
  <si>
    <t xml:space="preserve">Tax_1,Tax_2,Tax_3</t>
  </si>
  <si>
    <t xml:space="preserve">GoalSeek Topics</t>
  </si>
  <si>
    <t xml:space="preserve">Topics for GoalSeek.bas</t>
  </si>
  <si>
    <t xml:space="preserve">Notes</t>
  </si>
  <si>
    <t xml:space="preserve">Aurora battery revenue blocks (Degraded batteries) are fixed dispatch outputs of Aurora's model: they do NOT re-optimise when inputs change.</t>
  </si>
  <si>
    <t xml:space="preserve">BESS MW scales them linearly; hours and cycles switch blocks. RTE, degradation, grid cap, PV:BESS ratio and charging rules act only through the haircut, PV-only factor and augmentation inputs. Aurora's 98 % availability is inside the blocks.</t>
  </si>
  <si>
    <t xml:space="preserve">No grid charging (user, 22-Oct-2026): the stack keeps DA/ID discharge at the share PV can charge, the PV transfer cost and aFRR-up capacity (PV-only factor); aFRR energy and aFRR-down/FCR capacity are lost (the deliverable share of the latter is In_AFRR_Down_Share).</t>
  </si>
  <si>
    <t xml:space="preserve">Network charges apply to grid-drawn energy only (Hungarian RHD); none with no import.</t>
  </si>
  <si>
    <t xml:space="preserve">The hourly export and charging limits live inside Aurora's dispatch (1 MW PV : 1 MW storage : 1 MW grid); Excel only checks the annual energy balance.</t>
  </si>
  <si>
    <t xml:space="preserve">Aurora data: data/aurora_extract.py → data/aurora_curves.csv (source rows cited per curve). Case A curves: data/old_engine/old_curves.csv (ZHLP v3 Aurora_Curve).</t>
  </si>
  <si>
    <t xml:space="preserve">Revenue-case table (one column per case; Calc picks the case on the Dashboard)</t>
  </si>
  <si>
    <t xml:space="preserve">SPEC §6.4</t>
  </si>
  <si>
    <t xml:space="preserve">Case</t>
  </si>
  <si>
    <t xml:space="preserve">v3 reconstruction</t>
  </si>
  <si>
    <t xml:space="preserve">Aurora merchant</t>
  </si>
  <si>
    <t xml:space="preserve">Offer + merchant tail</t>
  </si>
  <si>
    <t xml:space="preserve">ZHLP v3 Control D15:D29</t>
  </si>
  <si>
    <t xml:space="preserve">v3 capture</t>
  </si>
  <si>
    <t xml:space="preserve">Clipping, share of DC energy</t>
  </si>
  <si>
    <t xml:space="preserve">BESS revenue curve</t>
  </si>
  <si>
    <t xml:space="preserve">Offtake offer applies (1 = yes)</t>
  </si>
  <si>
    <t xml:space="preserve">PV capacity (MWp)</t>
  </si>
  <si>
    <t xml:space="preserve">Grid export capacity (MVA)</t>
  </si>
  <si>
    <t xml:space="preserve">Specific yield (MWh/MWp)</t>
  </si>
  <si>
    <t xml:space="preserve">Ready to build</t>
  </si>
  <si>
    <t xml:space="preserve">RtB sale closing (exit)</t>
  </si>
  <si>
    <t xml:space="preserve">NTP (construction start − 1 day)</t>
  </si>
  <si>
    <t xml:space="preserve">COD (operations from the next day)</t>
  </si>
  <si>
    <t xml:space="preserve">PV prices, real 2025: &lt;block&gt; direct = (s+34+s+35)/s+31, transfer = s+36/s+32; v3 Low/High = ∓ 15 %</t>
  </si>
  <si>
    <t xml:space="preserve">v3 Aurora_Curve L; Aurora s+34:s+37 over s+31, s+32 (aurora_curves.csv)</t>
  </si>
  <si>
    <t xml:space="preserve">Year</t>
  </si>
  <si>
    <t xml:space="preserve">v3 capture Low</t>
  </si>
  <si>
    <t xml:space="preserve">v3 capture High</t>
  </si>
  <si>
    <t xml:space="preserve">DC 2h 1.5cy direct</t>
  </si>
  <si>
    <t xml:space="preserve">DC 4h 2030 direct</t>
  </si>
  <si>
    <t xml:space="preserve">DC 2h 1.5cy 2030 direct</t>
  </si>
  <si>
    <t xml:space="preserve">DC 2h 1.5cy transfer</t>
  </si>
  <si>
    <t xml:space="preserve">DC 4h 2030 transfer</t>
  </si>
  <si>
    <t xml:space="preserve">DC 2h 1.5cy 2030 transfer</t>
  </si>
  <si>
    <t xml:space="preserve">Baseload (info)</t>
  </si>
  <si>
    <t xml:space="preserve">Aurora euro inflation index (2025 = 1; +2 % a year after 2060)</t>
  </si>
  <si>
    <t xml:space="preserve">index</t>
  </si>
  <si>
    <t xml:space="preserve">Aurora Common Assumptions row 14</t>
  </si>
  <si>
    <t xml:space="preserve">BESS storage total cashflow, real 2025 (Aurora block row s+27; v3: Aurora_Curve AB)</t>
  </si>
  <si>
    <t xml:space="preserve">Fixed Aurora dispatch: no re-optimisation</t>
  </si>
  <si>
    <t xml:space="preserve">v3 BESS</t>
  </si>
  <si>
    <t xml:space="preserve">DC 2h 1.5cy</t>
  </si>
  <si>
    <t xml:space="preserve">Standalone 2h</t>
  </si>
  <si>
    <t xml:space="preserve">DC 4h 2030</t>
  </si>
  <si>
    <t xml:space="preserve">DC 2h 1.5cy 2030</t>
  </si>
  <si>
    <t xml:space="preserve">BESS discharge volume (s+11; v3: U)</t>
  </si>
  <si>
    <t xml:space="preserve">Aurora Q2-26 Degraded batteries</t>
  </si>
  <si>
    <t xml:space="preserve">MWh/MW</t>
  </si>
  <si>
    <t xml:space="preserve">BESS charge from PV (s+13, negative; v3: Z)</t>
  </si>
  <si>
    <t xml:space="preserve">BESS charge from the grid (s+12, negative)</t>
  </si>
  <si>
    <t xml:space="preserve">Stack kept with PV-only charging: [(s+14+s+16)×MIN(1,−s+13×RTE÷(s+5+s+7))+s+20+s+22]÷s+27</t>
  </si>
  <si>
    <t xml:space="preserve">Aurora s+5…s+27, Inputs C17; v3: scaled</t>
  </si>
  <si>
    <t xml:space="preserve">factor</t>
  </si>
  <si>
    <t xml:space="preserve">aFRR-down and FCR capacity share of the stack: (s+23+s+24)÷s+27</t>
  </si>
  <si>
    <t xml:space="preserve">Aurora s+23, s+24, s+27; v3: 0</t>
  </si>
  <si>
    <t xml:space="preserve">Aurora battery blocks: repower year (first year with repower count ≥ 1, block row s+1)</t>
  </si>
  <si>
    <t xml:space="preserve">Aurora Degraded batteries</t>
  </si>
  <si>
    <t xml:space="preserve">Block (curve code)</t>
  </si>
  <si>
    <t xml:space="preserve">Repower</t>
  </si>
  <si>
    <t xml:space="preserve">Aurora block name</t>
  </si>
  <si>
    <t xml:space="preserve">v3 Aurora_Curve AB (0.591 scaling)</t>
  </si>
  <si>
    <t xml:space="preserve">Degraded batteries: 2027 solar DC 1.0cy 4h</t>
  </si>
  <si>
    <t xml:space="preserve">Degraded batteries: 2027 solar DC 1.0cy 2h</t>
  </si>
  <si>
    <t xml:space="preserve">Degraded batteries: 2027 solar DC 1.5cy 2h</t>
  </si>
  <si>
    <t xml:space="preserve">Degraded batteries: 2027 standalone 1.0cy 2h</t>
  </si>
  <si>
    <t xml:space="preserve">Degraded batteries: 2030 solar DC 1.0cy 4h</t>
  </si>
  <si>
    <t xml:space="preserve">Degraded batteries: 2030 solar DC 1.5cy 2h</t>
  </si>
  <si>
    <t xml:space="preserve">Information only: components of the storage total, block DC 4h (never added to the total)</t>
  </si>
  <si>
    <t xml:space="preserve">Aurora Degraded batteries s+14…s+26</t>
  </si>
  <si>
    <t xml:space="preserve">s+14 (Degraded batteries!153)</t>
  </si>
  <si>
    <t xml:space="preserve">s+15 (Degraded batteries!154)</t>
  </si>
  <si>
    <t xml:space="preserve">s+16 (Degraded batteries!155)</t>
  </si>
  <si>
    <t xml:space="preserve">s+17 (Degraded batteries!156)</t>
  </si>
  <si>
    <t xml:space="preserve">s+18 (Degraded batteries!157)</t>
  </si>
  <si>
    <t xml:space="preserve">s+19 (Degraded batteries!158)</t>
  </si>
  <si>
    <t xml:space="preserve">s+20 (Degraded batteries!159)</t>
  </si>
  <si>
    <t xml:space="preserve">s+21 (Degraded batteries!160)</t>
  </si>
  <si>
    <t xml:space="preserve">s+22 (Degraded batteries!161)</t>
  </si>
  <si>
    <t xml:space="preserve">s+23 (Degraded batteries!162)</t>
  </si>
  <si>
    <t xml:space="preserve">s+24 (Degraded batteries!163)</t>
  </si>
  <si>
    <t xml:space="preserve">s+25 (Degraded batteries!164)</t>
  </si>
  <si>
    <t xml:space="preserve">s+26 (Degraded batteries!165)</t>
  </si>
  <si>
    <t xml:space="preserve">PV offers (case C): pay-as-produced; indexed = merchant price − fee</t>
  </si>
  <si>
    <t xml:space="preserve">Offer PDFs, SPEC §6.3</t>
  </si>
  <si>
    <t xml:space="preserve">C1 E.ON</t>
  </si>
  <si>
    <t xml:space="preserve">C2a MET</t>
  </si>
  <si>
    <t xml:space="preserve">C2b MET</t>
  </si>
  <si>
    <t xml:space="preserve">C3 MVM</t>
  </si>
  <si>
    <t xml:space="preserve">Offer</t>
  </si>
  <si>
    <t xml:space="preserve">C2b</t>
  </si>
  <si>
    <t xml:space="preserve">Fixed price (1 = yes, 0 = indexed)</t>
  </si>
  <si>
    <t xml:space="preserve">Fixed price (nominal, 3-year tenor)</t>
  </si>
  <si>
    <t xml:space="preserve">Handling fee, share of the price</t>
  </si>
  <si>
    <t xml:space="preserve">Handling fee floor</t>
  </si>
  <si>
    <t xml:space="preserve">Handling fee cap</t>
  </si>
  <si>
    <t xml:space="preserve">Start (blank = day after COD)</t>
  </si>
  <si>
    <t xml:space="preserve">Tenor</t>
  </si>
  <si>
    <t xml:space="preserve">Fixed offer fee (E.ON balance group 250 €/month)</t>
  </si>
  <si>
    <t xml:space="preserve">E.ON p4 §5.1 (fee 7.6 %, min 5); MET p3 (43.96 €/MWh 2028-30) and p4 (fee 5 %, 5.75–10); MVM e-mail (45 €/MWh 2028-32). All indicative; fees applied to the annual price.</t>
  </si>
  <si>
    <t xml:space="preserve">BESS offers (case C): owner revenue = max(floor, fixed + share × (stack − grid charge − fixed) − E.ON fee)</t>
  </si>
  <si>
    <t xml:space="preserve">C1A E.ON</t>
  </si>
  <si>
    <t xml:space="preserve">C1B E.ON</t>
  </si>
  <si>
    <t xml:space="preserve">C2c MET</t>
  </si>
  <si>
    <t xml:space="preserve">C2d MET</t>
  </si>
  <si>
    <t xml:space="preserve">none</t>
  </si>
  <si>
    <t xml:space="preserve">C1A</t>
  </si>
  <si>
    <t xml:space="preserve">Fixed fee (tolling or floor), per MW-year</t>
  </si>
  <si>
    <t xml:space="preserve">Duration in the offer (scales the fixed fee)</t>
  </si>
  <si>
    <t xml:space="preserve">Owner share of the stack above the fixed fee</t>
  </si>
  <si>
    <t xml:space="preserve">Grid charge deducted before the share (1 = yes)</t>
  </si>
  <si>
    <t xml:space="preserve">E.ON option A band table applies (1 = yes)</t>
  </si>
  <si>
    <t xml:space="preserve">E.ON p3-5 (50 MW / 100 MWh; option B 90 %); MET p5-6 (tolling 49.7, floor 45.6 + 50/50, 3 years, 50 MW / 90 MWh, scaled to the built hours). MVM: no BESS instrument.</t>
  </si>
  <si>
    <t xml:space="preserve">E.ON option A: bands on the stack (EUR k/MW-yr) and E.ON fee per band; outside these years option B applies</t>
  </si>
  <si>
    <t xml:space="preserve">E.ON offer p5</t>
  </si>
  <si>
    <t xml:space="preserve">Floor</t>
  </si>
  <si>
    <t xml:space="preserve">Row</t>
  </si>
  <si>
    <t xml:space="preserve">Band 1</t>
  </si>
  <si>
    <t xml:space="preserve">Band 2</t>
  </si>
  <si>
    <t xml:space="preserve">Band 3</t>
  </si>
  <si>
    <t xml:space="preserve">Band 4</t>
  </si>
  <si>
    <t xml:space="preserve">Band 5</t>
  </si>
  <si>
    <t xml:space="preserve">Lower bound, 2027</t>
  </si>
  <si>
    <t xml:space="preserve">Lower bound, 2028</t>
  </si>
  <si>
    <t xml:space="preserve">E.ON fee in the band, 2027</t>
  </si>
  <si>
    <t xml:space="preserve">E.ON fee in the band, 2028</t>
  </si>
  <si>
    <t xml:space="preserve">Fee step at the band (marginal), row 176</t>
  </si>
  <si>
    <t xml:space="preserve">Fee step at the band (marginal), row 177</t>
  </si>
  <si>
    <t xml:space="preserve">Early works lines (provisional – early works to be revisited, user 22-Oct-2026)</t>
  </si>
  <si>
    <t xml:space="preserve">ZHLP v3 Stat_inp F44:F58</t>
  </si>
  <si>
    <t xml:space="preserve">Line (rank = order in Stat_inp)</t>
  </si>
  <si>
    <t xml:space="preserve">HUF m</t>
  </si>
  <si>
    <t xml:space="preserve">Paid</t>
  </si>
  <si>
    <t xml:space="preserve">Rank</t>
  </si>
  <si>
    <t xml:space="preserve">Land 1st payment</t>
  </si>
  <si>
    <t xml:space="preserve">Land 2nd payment</t>
  </si>
  <si>
    <t xml:space="preserve">ICS execution design 1st payment</t>
  </si>
  <si>
    <t xml:space="preserve">Critical equipment 1st (HV/ICS/substation, 132 kV transformer)</t>
  </si>
  <si>
    <t xml:space="preserve">ICS design 2nd + 132 kV transformer 2nd (Stat_inp E48)</t>
  </si>
  <si>
    <t xml:space="preserve">Land 3rd payment (Stat_inp E49)</t>
  </si>
  <si>
    <t xml:space="preserve">Grid deposits and guarantees (released blank = at the RtB exit, or at COD on the hold routes)</t>
  </si>
  <si>
    <t xml:space="preserve">ZHLP v3 Stat_inp E84:E106, Dyn_Inp rows 29-33</t>
  </si>
  <si>
    <t xml:space="preserve">Line</t>
  </si>
  <si>
    <t xml:space="preserve">Phantom</t>
  </si>
  <si>
    <t xml:space="preserve">Released</t>
  </si>
  <si>
    <t xml:space="preserve">At exit</t>
  </si>
  <si>
    <t xml:space="preserve">Cash</t>
  </si>
  <si>
    <t xml:space="preserve">Connection fee (reimbursement of seller)</t>
  </si>
  <si>
    <t xml:space="preserve">Capacity guarantee</t>
  </si>
  <si>
    <t xml:space="preserve">Cash additional guarantee (3 instalments paid by seller)</t>
  </si>
  <si>
    <t xml:space="preserve">Additional guarantee, first half</t>
  </si>
  <si>
    <t xml:space="preserve">Additional guarantee, second half</t>
  </si>
  <si>
    <t xml:space="preserve">Additional guarantee, final instalments</t>
  </si>
  <si>
    <t xml:space="preserve">v3 phantom guarantee (Calculation H119 one row high; fix 3)</t>
  </si>
  <si>
    <t xml:space="preserve">Scenario A, reconciliation set: independent Python shadow (reconcile.py) and the original v3 values</t>
  </si>
  <si>
    <t xml:space="preserve">out/reconciliation.md</t>
  </si>
  <si>
    <t xml:space="preserve">Headline (Calc_1)</t>
  </si>
  <si>
    <t xml:space="preserve">Shadow</t>
  </si>
  <si>
    <t xml:space="preserve">v3 original</t>
  </si>
  <si>
    <t xml:space="preserve">FEP profit – sale at RtB</t>
  </si>
  <si>
    <t xml:space="preserve">FEP IRR – sale at RtB</t>
  </si>
  <si>
    <t xml:space="preserve">Project IRR, unlevered, after actual tax</t>
  </si>
  <si>
    <t xml:space="preserve">Buyer IRR at the RtB price, unlevered, after tax</t>
  </si>
  <si>
    <t xml:space="preserve">Tolerance: 0.1 % of the value (0.1 pp on rates)</t>
  </si>
  <si>
    <t xml:space="preserve">Bid number</t>
  </si>
  <si>
    <t xml:space="preserve">Period start</t>
  </si>
  <si>
    <t xml:space="preserve">Period end</t>
  </si>
  <si>
    <t xml:space="preserve">Days in period</t>
  </si>
  <si>
    <t xml:space="preserve">Year fraction</t>
  </si>
  <si>
    <t xml:space="preserve">Period counter</t>
  </si>
  <si>
    <t xml:space="preserve">Case and timing</t>
  </si>
  <si>
    <t xml:space="preserve">Revenue case (E: lever, F: column of the case table)</t>
  </si>
  <si>
    <t xml:space="preserve">PV capacity (E: MWp) and grid export (F: MVA)</t>
  </si>
  <si>
    <t xml:space="preserve">Specific yield (E: case, F: after the yield set)</t>
  </si>
  <si>
    <t xml:space="preserve">RtB (E) and RtB exit (F)</t>
  </si>
  <si>
    <t xml:space="preserve">NTP (E) and COD (F)</t>
  </si>
  <si>
    <t xml:space="preserve">Clipping, share of DC energy (case table)</t>
  </si>
  <si>
    <t xml:space="preserve">BESS built (E: MW, F: MWh)</t>
  </si>
  <si>
    <t xml:space="preserve">Acquisition and JV start</t>
  </si>
  <si>
    <t xml:space="preserve">RtB exit (sale closing)</t>
  </si>
  <si>
    <t xml:space="preserve">NTP</t>
  </si>
  <si>
    <t xml:space="preserve">COD</t>
  </si>
  <si>
    <t xml:space="preserve">Exit column on the timeline (buyer view at RtB)</t>
  </si>
  <si>
    <t xml:space="preserve">COD column on the timeline (buyer view at COD)</t>
  </si>
  <si>
    <t xml:space="preserve">After the exit period</t>
  </si>
  <si>
    <t xml:space="preserve">After COD</t>
  </si>
  <si>
    <t xml:space="preserve">Construction spread (NTP → COD)</t>
  </si>
  <si>
    <t xml:space="preserve">Operations (COD → end of life)</t>
  </si>
  <si>
    <t xml:space="preserve">Operating years elapsed at the period start</t>
  </si>
  <si>
    <t xml:space="preserve">DSA loan spread (acquisition → RtB)</t>
  </si>
  <si>
    <t xml:space="preserve">Pre-RtB development cost spread</t>
  </si>
  <si>
    <t xml:space="preserve">Debt repayment period</t>
  </si>
  <si>
    <t xml:space="preserve">Last debt repayment</t>
  </si>
  <si>
    <t xml:space="preserve">Tax depreciation spread: PV, grid, development</t>
  </si>
  <si>
    <t xml:space="preserve">Tax depreciation spread: BESS</t>
  </si>
  <si>
    <t xml:space="preserve">Debt compounding index (E: at COD, F: rate per period)</t>
  </si>
  <si>
    <t xml:space="preserve">31-Dec capitalisation</t>
  </si>
  <si>
    <t xml:space="preserve">First quarter of the year</t>
  </si>
  <si>
    <t xml:space="preserve">Prices (real 2025 curves × Aurora euro index)</t>
  </si>
  <si>
    <t xml:space="preserve">Aurora euro index</t>
  </si>
  <si>
    <t xml:space="preserve">PV price, direct export, real 2025 (E: curve)</t>
  </si>
  <si>
    <t xml:space="preserve">PV price, energy sent to the BESS, real 2025 (E: curve)</t>
  </si>
  <si>
    <t xml:space="preserve">PV merchant price, direct export, nominal (price set applied)</t>
  </si>
  <si>
    <t xml:space="preserve">PV transfer price to the BESS, nominal (price set applied)</t>
  </si>
  <si>
    <t xml:space="preserve">Guarantee of origin price, nominal</t>
  </si>
  <si>
    <t xml:space="preserve">BESS storage total cashflow, real 2025 (E: curve)</t>
  </si>
  <si>
    <t xml:space="preserve">Stack kept with PV-only charging (E: curve)</t>
  </si>
  <si>
    <t xml:space="preserve">aFRR-down and FCR share of the stack (E: curve)</t>
  </si>
  <si>
    <t xml:space="preserve">Stack kept without grid charging</t>
  </si>
  <si>
    <t xml:space="preserve">Grid charging allowed: import ÷ BESS MW (E)</t>
  </si>
  <si>
    <t xml:space="preserve">BESS merchant revenue per MW-year, nominal (haircut, availability, charging)</t>
  </si>
  <si>
    <t xml:space="preserve">BESS repower year (E: used, F: repower year of the curve)</t>
  </si>
  <si>
    <t xml:space="preserve">BESS in service (0 from the repower year if not repowered)</t>
  </si>
  <si>
    <t xml:space="preserve">Offtake offers (case C; merchant tail after the tenor)</t>
  </si>
  <si>
    <t xml:space="preserve">Offer applies on this sheet (case table)</t>
  </si>
  <si>
    <t xml:space="preserve">PV offer: column (E), fixed price (F: 1 = yes)</t>
  </si>
  <si>
    <t xml:space="preserve">PV offer handling fee: share (E), floor (F)</t>
  </si>
  <si>
    <t xml:space="preserve">PV offer: fee cap (E), fixed price (F)</t>
  </si>
  <si>
    <t xml:space="preserve">PV offer in force (E: start, F: end)</t>
  </si>
  <si>
    <t xml:space="preserve">PV offer handling fee</t>
  </si>
  <si>
    <t xml:space="preserve">PV price received on direct export (offer in force, else merchant)</t>
  </si>
  <si>
    <t xml:space="preserve">BESS offer: column (E), fixed fee per MW-year, not scaled above the offer (F)</t>
  </si>
  <si>
    <t xml:space="preserve">BESS offer duration ≠ built duration (E: 1 = yes)</t>
  </si>
  <si>
    <t xml:space="preserve">BESS offer: owner share (E), grid charge deducted (F)</t>
  </si>
  <si>
    <t xml:space="preserve">BESS offer in force (E: start, F: end)</t>
  </si>
  <si>
    <t xml:space="preserve">E.ON band table row this year (0 = none; E: bands apply)</t>
  </si>
  <si>
    <t xml:space="preserve">Band table row looked up</t>
  </si>
  <si>
    <t xml:space="preserve">E.ON fee on the stack, by band</t>
  </si>
  <si>
    <t xml:space="preserve">Guaranteed floor in band years</t>
  </si>
  <si>
    <t xml:space="preserve">Owner BESS revenue per MW-year under the offer</t>
  </si>
  <si>
    <t xml:space="preserve">BESS revenue per MW-year received</t>
  </si>
  <si>
    <t xml:space="preserve">Capacity and energy (annual balance; hourly limits inside Aurora's dispatch)</t>
  </si>
  <si>
    <t xml:space="preserve">PV generation after availability and degradation (E: first full year)</t>
  </si>
  <si>
    <t xml:space="preserve">Clipped (case table: v3 + fix 5 in A, DC-coupled 0 in B, C)</t>
  </si>
  <si>
    <t xml:space="preserve">Aurora block: charge from PV per MW (E: curve)</t>
  </si>
  <si>
    <t xml:space="preserve">Aurora block: charge from the grid per MW</t>
  </si>
  <si>
    <t xml:space="preserve">Aurora block: discharge per MW</t>
  </si>
  <si>
    <t xml:space="preserve">Aurora block: discharge per MW coverable by PV charging</t>
  </si>
  <si>
    <t xml:space="preserve">PV energy sent to the BESS</t>
  </si>
  <si>
    <t xml:space="preserve">PV energy exported directly</t>
  </si>
  <si>
    <t xml:space="preserve">BESS discharge (scaled to the charging allowed)</t>
  </si>
  <si>
    <t xml:space="preserve">BESS charge from the grid (within the import allowed)</t>
  </si>
  <si>
    <t xml:space="preserve">Energy exported (E: first full year)</t>
  </si>
  <si>
    <t xml:space="preserve">Revenue, opex and EBITDA</t>
  </si>
  <si>
    <t xml:space="preserve">PV revenue: direct export and energy sent to the BESS (E: first full year)</t>
  </si>
  <si>
    <t xml:space="preserve">Guarantee of origin revenue</t>
  </si>
  <si>
    <t xml:space="preserve">BESS revenue (E: first full year)</t>
  </si>
  <si>
    <t xml:space="preserve">Revenue (E: first full year)</t>
  </si>
  <si>
    <t xml:space="preserve">Of which contracted (fixed-price PV offer, BESS fixed fee)</t>
  </si>
  <si>
    <t xml:space="preserve">O&amp;M and MV cable O&amp;M</t>
  </si>
  <si>
    <t xml:space="preserve">Balancing</t>
  </si>
  <si>
    <t xml:space="preserve">Land lease</t>
  </si>
  <si>
    <t xml:space="preserve">Route-to-market and offer fees</t>
  </si>
  <si>
    <t xml:space="preserve">HIPA and innovation contribution</t>
  </si>
  <si>
    <t xml:space="preserve">EBITDA (E: first full year)</t>
  </si>
  <si>
    <t xml:space="preserve">Development, early works, deposits and guarantees (E: to the exit, F: to COD)</t>
  </si>
  <si>
    <t xml:space="preserve">FEP SPV acquisition price / connection rights</t>
  </si>
  <si>
    <t xml:space="preserve">Early works paid in development (lines in scope)</t>
  </si>
  <si>
    <t xml:space="preserve">Early works outside the scope, paid at NTP</t>
  </si>
  <si>
    <t xml:space="preserve">Cash deposits paid</t>
  </si>
  <si>
    <t xml:space="preserve">Cash deposits released on their date (E: outstanding until exit or COD)</t>
  </si>
  <si>
    <t xml:space="preserve">Cash deposits released at COD (hold routes)</t>
  </si>
  <si>
    <t xml:space="preserve">Guarantees outstanding, dated release (E: all-in rate)</t>
  </si>
  <si>
    <t xml:space="preserve">Guarantees outstanding, released at the exit or COD</t>
  </si>
  <si>
    <t xml:space="preserve">Guarantee fees, hold routes (to COD)</t>
  </si>
  <si>
    <t xml:space="preserve">Guarantee fees, RtB route (to the exit period)</t>
  </si>
  <si>
    <t xml:space="preserve">Construction</t>
  </si>
  <si>
    <t xml:space="preserve">Remaining construction capex (E: total incl. early works, F: of which BESS)</t>
  </si>
  <si>
    <t xml:space="preserve">BESS augmentation (Q1 of the year; indexed with fix 7)</t>
  </si>
  <si>
    <t xml:space="preserve">Construction cost (E: compounded to COD at the debt rate)</t>
  </si>
  <si>
    <t xml:space="preserve">Debt sizing on CFADS</t>
  </si>
  <si>
    <t xml:space="preserve">Corporate income tax – paste (macro)</t>
  </si>
  <si>
    <t xml:space="preserve">CFADS (EBITDA less tax, after COD)</t>
  </si>
  <si>
    <t xml:space="preserve">1 ÷ target DSCR, weighted by contracted and merchant revenue</t>
  </si>
  <si>
    <t xml:space="preserve">CFADS ÷ target DSCR (E: annuity debt capacity, F: lowest quarter)</t>
  </si>
  <si>
    <t xml:space="preserve">Debt quantum: per MWp (off: whole cost)</t>
  </si>
  <si>
    <t xml:space="preserve">Debt share of construction cost (E), share of the capacity used (F)</t>
  </si>
  <si>
    <t xml:space="preserve">Debt at COD (E) and level annuity per quarter (F)</t>
  </si>
  <si>
    <t xml:space="preserve">Senior debt</t>
  </si>
  <si>
    <t xml:space="preserve">Interest paid</t>
  </si>
  <si>
    <t xml:space="preserve">Scheduled repayment (annuity)</t>
  </si>
  <si>
    <t xml:space="preserve">Scheduled debt service</t>
  </si>
  <si>
    <t xml:space="preserve">Cash sweep</t>
  </si>
  <si>
    <t xml:space="preserve">Debt service incl. sweep</t>
  </si>
  <si>
    <t xml:space="preserve">Opening balance</t>
  </si>
  <si>
    <t xml:space="preserve">Drawdown</t>
  </si>
  <si>
    <t xml:space="preserve">Interest capitalised</t>
  </si>
  <si>
    <t xml:space="preserve">Repayment</t>
  </si>
  <si>
    <t xml:space="preserve">Closing balance (E: at COD)</t>
  </si>
  <si>
    <t xml:space="preserve">Upfront fee</t>
  </si>
  <si>
    <t xml:space="preserve">Commitment fee</t>
  </si>
  <si>
    <t xml:space="preserve">DSRA funded at COD, released at the end (E: balance)</t>
  </si>
  <si>
    <t xml:space="preserve">DSCR on scheduled debt service (E: minimum)</t>
  </si>
  <si>
    <t xml:space="preserve">Tax (levered: actual SPV tax; unlevered: no interest or fees, own loss carry-forward)</t>
  </si>
  <si>
    <t xml:space="preserve">Tax depreciation: PV, grid, pre-RtB development (E: base)</t>
  </si>
  <si>
    <t xml:space="preserve">Tax depreciation: capitalised interest (E: base)</t>
  </si>
  <si>
    <t xml:space="preserve">Tax depreciation: BESS (E: base)</t>
  </si>
  <si>
    <t xml:space="preserve">Tax depreciation: augmentation (E: start, F: end)</t>
  </si>
  <si>
    <t xml:space="preserve">Tax base before losses</t>
  </si>
  <si>
    <t xml:space="preserve">Tax losses: opening</t>
  </si>
  <si>
    <t xml:space="preserve">Losses added</t>
  </si>
  <si>
    <t xml:space="preserve">Losses used (capped)</t>
  </si>
  <si>
    <t xml:space="preserve">Losses lapsed on one date, NTP + carry-forward (E; simplification)</t>
  </si>
  <si>
    <t xml:space="preserve">Tax losses: closing</t>
  </si>
  <si>
    <t xml:space="preserve">Corporate income tax and Robin Hood tax – copy</t>
  </si>
  <si>
    <t xml:space="preserve">Corporate income tax and Robin Hood tax – delta</t>
  </si>
  <si>
    <t xml:space="preserve">Unlevered tax (project and buyer unlevered views, implied prices)</t>
  </si>
  <si>
    <t xml:space="preserve">Tax base before losses, unlevered</t>
  </si>
  <si>
    <t xml:space="preserve">Tax losses, unlevered: opening</t>
  </si>
  <si>
    <t xml:space="preserve">Losses lapsed (same date)</t>
  </si>
  <si>
    <t xml:space="preserve">Tax losses, unlevered: closing</t>
  </si>
  <si>
    <t xml:space="preserve">Corporate income tax and Robin Hood tax, unlevered</t>
  </si>
  <si>
    <t xml:space="preserve">Project and equity cash flows (100 %)</t>
  </si>
  <si>
    <t xml:space="preserve">Project cash flow before financing and tax</t>
  </si>
  <si>
    <t xml:space="preserve">Project cash flow before financing, after unlevered tax</t>
  </si>
  <si>
    <t xml:space="preserve">Debt flows to equity (draws, fees, service, DSRA)</t>
  </si>
  <si>
    <t xml:space="preserve">Equity cash flow, levered, after actual tax</t>
  </si>
  <si>
    <t xml:space="preserve">Funding to COD (E: uses and sources)</t>
  </si>
  <si>
    <t xml:space="preserve">Development, deposits and guarantees (net)</t>
  </si>
  <si>
    <t xml:space="preserve">Construction capex and early works at NTP</t>
  </si>
  <si>
    <t xml:space="preserve">Equity to COD (E), peak including the DSRA (F)</t>
  </si>
  <si>
    <t xml:space="preserve">Debt share of total uses (E), check: equity + equity flows to COD (F)</t>
  </si>
  <si>
    <t xml:space="preserve">Development costs (E: SPV, transaction, DSA, early works, pre-RtB)</t>
  </si>
  <si>
    <t xml:space="preserve">Buyer view and implied prices (share deal: SPV tax base unchanged; unlevered tax)</t>
  </si>
  <si>
    <t xml:space="preserve">Buyer at the RtB exit</t>
  </si>
  <si>
    <t xml:space="preserve">Buyer reimburses at the exit: early works, cash deposits</t>
  </si>
  <si>
    <t xml:space="preserve">Buyer reimburses pre-RtB costs (E: at the exit; fix 2: as spent after it)</t>
  </si>
  <si>
    <t xml:space="preserve">Buyer flows after the exit before the price (unlevered, after tax)</t>
  </si>
  <si>
    <t xml:space="preserve">Implied RtB price at the target IRR, floored at 0 (E), closed form (F)</t>
  </si>
  <si>
    <t xml:space="preserve">Buyer reimbursements per MWp (E), all-in implied RtB price (F)</t>
  </si>
  <si>
    <t xml:space="preserve">RtB price used (E: EUR k/MWp, F: consideration EUR k)</t>
  </si>
  <si>
    <t xml:space="preserve">Buyer cash flow at the RtB price, unlevered, after tax</t>
  </si>
  <si>
    <t xml:space="preserve">Buyer IRR at RtB, unlevered, after tax</t>
  </si>
  <si>
    <t xml:space="preserve">Buyer cash flow at the RtB price, unlevered, before tax</t>
  </si>
  <si>
    <t xml:space="preserve">Buyer IRR at RtB, unlevered, before tax</t>
  </si>
  <si>
    <t xml:space="preserve">Buyer cash flow at the RtB price, levered, actual tax (E: equity to COD)</t>
  </si>
  <si>
    <t xml:space="preserve">Buyer IRR at RtB, levered, after tax</t>
  </si>
  <si>
    <t xml:space="preserve">Buyer at COD</t>
  </si>
  <si>
    <t xml:space="preserve">Buyer flows after COD before the price (unlevered, after tax)</t>
  </si>
  <si>
    <t xml:space="preserve">Implied COD price at the target IRR, floored at 0 (E), closed form (F)</t>
  </si>
  <si>
    <t xml:space="preserve">COD price used (E: EUR k/MWp, F: enterprise value EUR k)</t>
  </si>
  <si>
    <t xml:space="preserve">Buyer cash flow at the COD price, unlevered, after tax</t>
  </si>
  <si>
    <t xml:space="preserve">Buyer IRR at COD, unlevered, after tax</t>
  </si>
  <si>
    <t xml:space="preserve">Buyer cash flow at the COD price, unlevered, before tax</t>
  </si>
  <si>
    <t xml:space="preserve">Buyer IRR at COD, unlevered, before tax</t>
  </si>
  <si>
    <t xml:space="preserve">Buyer at COD, levered: price less debt plus the DSRA balance (E: equity)</t>
  </si>
  <si>
    <t xml:space="preserve">Buyer IRR at COD, levered, after tax</t>
  </si>
  <si>
    <t xml:space="preserve">FEP return on loans and costs (12 %; E: to the exit, F: to COD)</t>
  </si>
  <si>
    <t xml:space="preserve">Return per period (E: v3 monthly compounding; fix 8: act/365 simple)</t>
  </si>
  <si>
    <t xml:space="preserve">Principal: DSA, early works, deposits, guarantee fees, SPV price</t>
  </si>
  <si>
    <t xml:space="preserve">Opening balance (principal and capitalised return)</t>
  </si>
  <si>
    <t xml:space="preserve">Return accrued</t>
  </si>
  <si>
    <t xml:space="preserve">Return capitalised (31-Dec with fix 8, else every period)</t>
  </si>
  <si>
    <t xml:space="preserve">Closing balance</t>
  </si>
  <si>
    <t xml:space="preserve">PSH land: opening balance (v3 rule)</t>
  </si>
  <si>
    <t xml:space="preserve">PSH land: return accrued</t>
  </si>
  <si>
    <t xml:space="preserve">PSH land: return capitalised</t>
  </si>
  <si>
    <t xml:space="preserve">PSH land: closing balance</t>
  </si>
  <si>
    <t xml:space="preserve">Sale at RtB (JV split: 221025 sheet, step share rule)</t>
  </si>
  <si>
    <t xml:space="preserve">Share rule inputs (E: low − high share, F: v3 slide width)</t>
  </si>
  <si>
    <t xml:space="preserve">Futureal share by rule (E: step, F: v3 slide)</t>
  </si>
  <si>
    <t xml:space="preserve">Share of the distributable amount (E: Futureal, F: PSH)</t>
  </si>
  <si>
    <t xml:space="preserve">RtB waterfall (E: due, F: paid)</t>
  </si>
  <si>
    <t xml:space="preserve">Cash available: consideration (E and F)</t>
  </si>
  <si>
    <t xml:space="preserve">Sale costs</t>
  </si>
  <si>
    <t xml:space="preserve">DSA loan principal</t>
  </si>
  <si>
    <t xml:space="preserve">FEP 12 % return</t>
  </si>
  <si>
    <t xml:space="preserve">Guarantee fees paid by FEP</t>
  </si>
  <si>
    <t xml:space="preserve">PSH land apport and return (v3 rule)</t>
  </si>
  <si>
    <t xml:space="preserve">Check: paid + distributable − available (E), steps paid above due (F)</t>
  </si>
  <si>
    <t xml:space="preserve">FEP returns – sale at RtB</t>
  </si>
  <si>
    <t xml:space="preserve">FEP outlays – RtB route</t>
  </si>
  <si>
    <t xml:space="preserve">FEP receipts – RtB route</t>
  </si>
  <si>
    <t xml:space="preserve">FEP cash flow before tax on the gain</t>
  </si>
  <si>
    <t xml:space="preserve">FEP tax: 12 % return as interest, gain if taxed or asset deal (E)</t>
  </si>
  <si>
    <t xml:space="preserve">FEP cash flow – sale at RtB</t>
  </si>
  <si>
    <t xml:space="preserve">FEP IRR – sale at RtB, after tax</t>
  </si>
  <si>
    <t xml:space="preserve">FEP IRR – sale at RtB, before tax</t>
  </si>
  <si>
    <t xml:space="preserve">FEP MOIC – sale at RtB (receipts after tax ÷ outlays)</t>
  </si>
  <si>
    <t xml:space="preserve">FEP NPV – sale at RtB</t>
  </si>
  <si>
    <t xml:space="preserve">PSH cash flow – sale at RtB</t>
  </si>
  <si>
    <t xml:space="preserve">Memo: PSH IRR – sale at RtB (on a 150 k€ in-kind apport)</t>
  </si>
  <si>
    <t xml:space="preserve">PSH MOIC – sale at RtB</t>
  </si>
  <si>
    <t xml:space="preserve">Sale at COD (JV split of the net proceeds)</t>
  </si>
  <si>
    <t xml:space="preserve">Share at COD (E: Futureal, F: PSH; basis per In_COD_Share_Basis)</t>
  </si>
  <si>
    <t xml:space="preserve">FEP contributions to COD (equity, levered)</t>
  </si>
  <si>
    <t xml:space="preserve">Cash available: debt repaid (E), price − debt + DSRA balance (F)</t>
  </si>
  <si>
    <t xml:space="preserve">FEP funding returned</t>
  </si>
  <si>
    <t xml:space="preserve">FEP 12 % return to COD</t>
  </si>
  <si>
    <t xml:space="preserve">FEP cash flow – sale at COD, before FEP tax</t>
  </si>
  <si>
    <t xml:space="preserve">FEP cash flow – sale at COD</t>
  </si>
  <si>
    <t xml:space="preserve">FEP MOIC – sale at COD</t>
  </si>
  <si>
    <t xml:space="preserve">FEP IRR – sale at COD, levered, after tax (n/a below −99 %)</t>
  </si>
  <si>
    <t xml:space="preserve">FEP IRR – sale at COD, before tax (n/a below −99 %)</t>
  </si>
  <si>
    <t xml:space="preserve">FEP NPV – sale at COD</t>
  </si>
  <si>
    <t xml:space="preserve">JV (100 %) cash flow to the COD sale, unlevered, after tax</t>
  </si>
  <si>
    <t xml:space="preserve">JV IRR – sale at COD, unlevered, after tax</t>
  </si>
  <si>
    <t xml:space="preserve">JV (100 %) cash flow to the COD sale, unlevered, before tax</t>
  </si>
  <si>
    <t xml:space="preserve">JV IRR – sale at COD, unlevered, before tax</t>
  </si>
  <si>
    <t xml:space="preserve">PSH cash flow – sale at COD</t>
  </si>
  <si>
    <t xml:space="preserve">Memo: PSH IRR – sale at COD (on a 150 k€ in-kind apport)</t>
  </si>
  <si>
    <t xml:space="preserve">Hold to maturity (FEP buys PSH out at the exit at PSH's RtB entitlement)</t>
  </si>
  <si>
    <t xml:space="preserve">FEP share of equity flows after the exit (E), buy-out: PSH RtB entitlement at px_rtb (F)</t>
  </si>
  <si>
    <t xml:space="preserve">FEP share of the equity flows</t>
  </si>
  <si>
    <t xml:space="preserve">FEP cash flow – hold to maturity</t>
  </si>
  <si>
    <t xml:space="preserve">FEP IRR – hold to maturity, levered, after tax</t>
  </si>
  <si>
    <t xml:space="preserve">FEP cash flow – hold to maturity, before tax</t>
  </si>
  <si>
    <t xml:space="preserve">FEP IRR – hold to maturity, levered, before tax</t>
  </si>
  <si>
    <t xml:space="preserve">FEP MOIC – hold to maturity</t>
  </si>
  <si>
    <t xml:space="preserve">FEP NPV – hold to maturity</t>
  </si>
  <si>
    <t xml:space="preserve">FEP capital invested – hold to maturity (outflows)</t>
  </si>
  <si>
    <t xml:space="preserve">PSH cash flow – hold to maturity</t>
  </si>
  <si>
    <t xml:space="preserve">Memo: PSH IRR – hold to maturity (on a 150 k€ in-kind apport)</t>
  </si>
  <si>
    <t xml:space="preserve">Status</t>
  </si>
  <si>
    <t xml:space="preserve">Fails</t>
  </si>
  <si>
    <t xml:space="preserve">Checks (0 = OK)</t>
  </si>
  <si>
    <t xml:space="preserve">Solver Tax_1: delta = 0</t>
  </si>
  <si>
    <t xml:space="preserve">Solver Tax_2: delta = 0</t>
  </si>
  <si>
    <t xml:space="preserve">Solver Tax_3: delta = 0</t>
  </si>
  <si>
    <t xml:space="preserve">Revenue case, offers and BESS curve found – Calc_1</t>
  </si>
  <si>
    <t xml:space="preserve">Revenue case, offers and BESS curve found – Calc_2</t>
  </si>
  <si>
    <t xml:space="preserve">Revenue case, offers and BESS curve found – Calc_3</t>
  </si>
  <si>
    <t xml:space="preserve">Revenue-case table complete for the selected case – Calc_1</t>
  </si>
  <si>
    <t xml:space="preserve">Revenue-case table complete for the selected case – Calc_2</t>
  </si>
  <si>
    <t xml:space="preserve">Revenue-case table complete for the selected case – Calc_3</t>
  </si>
  <si>
    <t xml:space="preserve">COD falls on a quarter end – Calc_1</t>
  </si>
  <si>
    <t xml:space="preserve">COD falls on a quarter end – Calc_2</t>
  </si>
  <si>
    <t xml:space="preserve">COD falls on a quarter end – Calc_3</t>
  </si>
  <si>
    <t xml:space="preserve">Debt at COD within the DSCR capacity – Calc_1</t>
  </si>
  <si>
    <t xml:space="preserve">Debt at COD within the DSCR capacity – Calc_2</t>
  </si>
  <si>
    <t xml:space="preserve">Debt at COD within the DSCR capacity – Calc_3</t>
  </si>
  <si>
    <t xml:space="preserve">Debt repaid by the end of the tenor – Calc_1</t>
  </si>
  <si>
    <t xml:space="preserve">Debt repaid by the end of the tenor – Calc_2</t>
  </si>
  <si>
    <t xml:space="preserve">Debt repaid by the end of the tenor – Calc_3</t>
  </si>
  <si>
    <t xml:space="preserve">DSCR not below the weighted target – Calc_1</t>
  </si>
  <si>
    <t xml:space="preserve">DSCR not below the weighted target – Calc_2</t>
  </si>
  <si>
    <t xml:space="preserve">DSCR not below the weighted target – Calc_3</t>
  </si>
  <si>
    <t xml:space="preserve">Sources = uses to COD – Calc_1</t>
  </si>
  <si>
    <t xml:space="preserve">Sources = uses to COD – Calc_2</t>
  </si>
  <si>
    <t xml:space="preserve">Sources = uses to COD – Calc_3</t>
  </si>
  <si>
    <t xml:space="preserve">Grid charging ≤ import allowed × hours – Calc_1</t>
  </si>
  <si>
    <t xml:space="preserve">Grid charging ≤ import allowed × hours – Calc_2</t>
  </si>
  <si>
    <t xml:space="preserve">Grid charging ≤ import allowed × hours – Calc_3</t>
  </si>
  <si>
    <t xml:space="preserve">PV direct export + PV to the BESS ≤ PV generation – Calc_1</t>
  </si>
  <si>
    <t xml:space="preserve">PV direct export + PV to the BESS ≤ PV generation – Calc_2</t>
  </si>
  <si>
    <t xml:space="preserve">PV direct export + PV to the BESS ≤ PV generation – Calc_3</t>
  </si>
  <si>
    <t xml:space="preserve">RtB waterfall: paid + distributable = available, no step above its due – Calc_1</t>
  </si>
  <si>
    <t xml:space="preserve">RtB waterfall: paid + distributable = available, no step above its due – Calc_2</t>
  </si>
  <si>
    <t xml:space="preserve">RtB waterfall: paid + distributable = available, no step above its due – Calc_3</t>
  </si>
  <si>
    <t xml:space="preserve">RtB: FEP + PSH + sale costs = consideration – Calc_1</t>
  </si>
  <si>
    <t xml:space="preserve">RtB: FEP + PSH + sale costs = consideration – Calc_2</t>
  </si>
  <si>
    <t xml:space="preserve">RtB: FEP + PSH + sale costs = consideration – Calc_3</t>
  </si>
  <si>
    <t xml:space="preserve">COD waterfall: paid + distributable = available, no step above its due – Calc_1</t>
  </si>
  <si>
    <t xml:space="preserve">COD waterfall: paid + distributable = available, no step above its due – Calc_2</t>
  </si>
  <si>
    <t xml:space="preserve">COD waterfall: paid + distributable = available, no step above its due – Calc_3</t>
  </si>
  <si>
    <t xml:space="preserve">COD: FEP + PSH + sale costs = price − debt + DSRA – Calc_1</t>
  </si>
  <si>
    <t xml:space="preserve">COD: FEP + PSH + sale costs = price − debt + DSRA – Calc_2</t>
  </si>
  <si>
    <t xml:space="preserve">COD: FEP + PSH + sale costs = price − debt + DSRA – Calc_3</t>
  </si>
  <si>
    <t xml:space="preserve">XIRR returned a number: FEP RtB and hold routes – Calc_1</t>
  </si>
  <si>
    <t xml:space="preserve">XIRR returned a number: FEP RtB and hold routes – Calc_2</t>
  </si>
  <si>
    <t xml:space="preserve">XIRR returned a number: FEP RtB and hold routes – Calc_3</t>
  </si>
  <si>
    <t xml:space="preserve">XIRR returned a number on the COD route when it makes money – Calc_1</t>
  </si>
  <si>
    <t xml:space="preserve">XIRR returned a number on the COD route when it makes money – Calc_2</t>
  </si>
  <si>
    <t xml:space="preserve">XIRR returned a number on the COD route when it makes money – Calc_3</t>
  </si>
  <si>
    <t xml:space="preserve">XIRR returned a number: project and buyers – Calc_1</t>
  </si>
  <si>
    <t xml:space="preserve">XIRR returned a number: project and buyers – Calc_2</t>
  </si>
  <si>
    <t xml:space="preserve">XIRR returned a number: project and buyers – Calc_3</t>
  </si>
  <si>
    <t xml:space="preserve">Scenario A = shadow, reconciliation set: FEP profit – sale at RtB – Calc_1</t>
  </si>
  <si>
    <t xml:space="preserve">Scenario A = shadow, reconciliation set: FEP IRR – sale at RtB – Calc_1</t>
  </si>
  <si>
    <t xml:space="preserve">Scenario A = shadow, reconciliation set: FEP IRR – hold to maturity – Calc_1</t>
  </si>
  <si>
    <t xml:space="preserve">Scenario A = shadow, reconciliation set: Project IRR, unlevered, after actual tax – Calc_1</t>
  </si>
  <si>
    <t xml:space="preserve">Scenario A = shadow, reconciliation set: Buyer IRR at the RtB price, unlevered, after tax – Calc_1</t>
  </si>
  <si>
    <t xml:space="preserve">Scenario A = shadow, reconciliation set: Lifetime revenue – Calc_1</t>
  </si>
  <si>
    <t xml:space="preserve">Scenario A = shadow, reconciliation set: Lifetime EBITDA – Calc_1</t>
  </si>
  <si>
    <t xml:space="preserve">Stored results = live case</t>
  </si>
  <si>
    <t xml:space="preserve">Checks excluding stored = live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</si>
</sst>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@"/>
    <numFmt numFmtId="166" formatCode="dd\-mmm\-yy"/>
    <numFmt numFmtId="167" formatCode="#,##0.0;\(#,##0.0\);\–"/>
    <numFmt numFmtId="168" formatCode="0.0%;\(0.0%\);\–"/>
    <numFmt numFmtId="169" formatCode="0;\-0;\–"/>
    <numFmt numFmtId="170" formatCode="#,##0;\(#,##0\);\–"/>
    <numFmt numFmtId="171" formatCode="#,##0.00;\(#,##0.00\);\–"/>
    <numFmt numFmtId="172" formatCode="0.00\x"/>
    <numFmt numFmtId="173" formatCode="0"/>
    <numFmt numFmtId="174" formatCode="0.00%"/>
    <numFmt numFmtId="175" formatCode="0.0%"/>
    <numFmt numFmtId="176" formatCode="0.000;\(0.000\);\–"/>
    <numFmt numFmtId="177" formatCode="0.000%"/>
  </numFmts>
  <fonts count="16">
    <font>
      <sz val="10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ptos Narrow"/>
      <family val="0"/>
      <charset val="1"/>
    </font>
    <font>
      <b val="true"/>
      <sz val="10"/>
      <color rgb="FF808080"/>
      <name val="Aptos Narrow"/>
      <family val="0"/>
      <charset val="1"/>
    </font>
    <font>
      <b val="true"/>
      <sz val="10"/>
      <color rgb="FF3C3C3B"/>
      <name val="Aptos Narrow"/>
      <family val="0"/>
      <charset val="1"/>
    </font>
    <font>
      <sz val="10"/>
      <color rgb="FF0000FF"/>
      <name val="Aptos Narrow"/>
      <family val="0"/>
      <charset val="1"/>
    </font>
    <font>
      <sz val="10"/>
      <color rgb="FF008000"/>
      <name val="Aptos Narrow"/>
      <family val="0"/>
      <charset val="1"/>
    </font>
    <font>
      <sz val="10"/>
      <color rgb="FF7030A0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i val="true"/>
      <sz val="10"/>
      <color rgb="FF808080"/>
      <name val="Aptos Narrow"/>
      <family val="0"/>
      <charset val="1"/>
    </font>
    <font>
      <b val="true"/>
      <sz val="16"/>
      <color rgb="FF0000FF"/>
      <name val="Aptos Narrow"/>
      <family val="0"/>
      <charset val="1"/>
    </font>
    <font>
      <b val="true"/>
      <sz val="10"/>
      <name val="Aptos Narrow"/>
      <family val="0"/>
      <charset val="1"/>
    </font>
    <font>
      <i val="true"/>
      <sz val="10"/>
      <color rgb="FFFFFFFF"/>
      <name val="Aptos Narro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563C"/>
        <bgColor rgb="FF003300"/>
      </patternFill>
    </fill>
    <fill>
      <patternFill patternType="solid">
        <fgColor rgb="FFFFF2CC"/>
        <bgColor rgb="FFF2F2F2"/>
      </patternFill>
    </fill>
    <fill>
      <patternFill patternType="solid">
        <fgColor rgb="FFEDEDED"/>
        <bgColor rgb="FFF2F2F2"/>
      </patternFill>
    </fill>
    <fill>
      <patternFill patternType="solid">
        <fgColor rgb="FFF2F2F2"/>
        <bgColor rgb="FFEDEDED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C3C3B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4" borderId="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2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28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2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5" borderId="0" xfId="3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3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3" xfId="3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1" fillId="0" borderId="3" xfId="3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1" fillId="0" borderId="3" xfId="3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" fillId="4" borderId="2" xfId="2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9" fillId="4" borderId="2" xfId="2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9" fillId="4" borderId="2" xfId="2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9" fillId="4" borderId="2" xfId="2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9" fillId="4" borderId="2" xfId="2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2" borderId="0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11" fillId="0" borderId="3" xfId="3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9" fillId="4" borderId="2" xfId="2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0" fillId="5" borderId="0" xfId="2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11" fillId="0" borderId="3" xfId="3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1" fillId="0" borderId="3" xfId="3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3" xfId="31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fep_banner" xfId="20"/>
    <cellStyle name="fep_calc" xfId="21"/>
    <cellStyle name="fep_end" xfId="22"/>
    <cellStyle name="fep_header" xfId="23"/>
    <cellStyle name="fep_input" xfId="24"/>
    <cellStyle name="fep_label" xfId="25"/>
    <cellStyle name="fep_link" xfId="26"/>
    <cellStyle name="fep_macro" xfId="27"/>
    <cellStyle name="fep_section" xfId="28"/>
    <cellStyle name="fep_seed" xfId="29"/>
    <cellStyle name="fep_subheader" xfId="30"/>
    <cellStyle name="fep_total" xfId="31"/>
    <cellStyle name="fep_unit" xfId="32"/>
  </cellStyles>
  <dxfs count="2">
    <dxf>
      <font>
        <b val="1"/>
        <color rgb="FF00B050"/>
      </font>
    </dxf>
    <dxf>
      <font>
        <b val="1"/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563C"/>
      <rgbColor rgb="FF00B050"/>
      <rgbColor rgb="FF003300"/>
      <rgbColor rgb="FF333300"/>
      <rgbColor rgb="FF993300"/>
      <rgbColor rgb="FF993366"/>
      <rgbColor rgb="FF333399"/>
      <rgbColor rgb="FF3C3C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D20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13" defaultRowHeight="15" zeroHeight="false" outlineLevelRow="0" outlineLevelCol="1"/>
  <cols>
    <col collapsed="false" customWidth="true" hidden="false" outlineLevel="0" max="2" min="1" style="1" width="3"/>
    <col collapsed="false" customWidth="true" hidden="false" outlineLevel="0" max="3" min="3" style="1" width="44"/>
    <col collapsed="false" customWidth="true" hidden="false" outlineLevel="0" max="4" min="4" style="1" width="10"/>
    <col collapsed="false" customWidth="true" hidden="false" outlineLevel="0" max="7" min="5" style="1" width="16"/>
    <col collapsed="false" customWidth="true" hidden="false" outlineLevel="0" max="8" min="8" style="1" width="2"/>
    <col collapsed="false" customWidth="true" hidden="false" outlineLevel="0" max="26" min="9" style="1" width="12"/>
    <col collapsed="false" customWidth="true" hidden="false" outlineLevel="0" max="27" min="27" style="1" width="3"/>
    <col collapsed="false" customWidth="true" hidden="false" outlineLevel="0" max="28" min="28" style="1" width="34"/>
    <col collapsed="false" customWidth="true" hidden="false" outlineLevel="0" max="29" min="29" style="1" width="10"/>
    <col collapsed="false" customWidth="true" hidden="false" outlineLevel="0" max="30" min="30" style="1" width="12"/>
    <col collapsed="false" customWidth="false" hidden="true" outlineLevel="1" max="16384" min="31" style="1" width="13"/>
  </cols>
  <sheetData>
    <row r="2" customFormat="false" ht="15" hidden="false" customHeight="false" outlineLevel="0" collapsed="false">
      <c r="A2" s="2"/>
      <c r="B2" s="2" t="str">
        <f aca="false">C3&amp;" – Dashboard"</f>
        <v>Project Zalahaláp – Dashboard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9.7" hidden="false" customHeight="false" outlineLevel="0" collapsed="false">
      <c r="C3" s="3" t="s">
        <v>0</v>
      </c>
    </row>
    <row r="4" customFormat="false" ht="15" hidden="false" customHeight="false" outlineLevel="0" collapsed="false">
      <c r="C4" s="1" t="s">
        <v>1</v>
      </c>
    </row>
    <row r="5" customFormat="false" ht="15" hidden="false" customHeight="false" outlineLevel="0" collapsed="false">
      <c r="C5" s="1" t="s">
        <v>2</v>
      </c>
      <c r="E5" s="4" t="s">
        <v>3</v>
      </c>
    </row>
    <row r="6" customFormat="false" ht="15" hidden="false" customHeight="false" outlineLevel="0" collapsed="false">
      <c r="C6" s="1" t="s">
        <v>4</v>
      </c>
      <c r="E6" s="5" t="n">
        <v>46317</v>
      </c>
    </row>
    <row r="7" customFormat="false" ht="15" hidden="false" customHeight="false" outlineLevel="0" collapsed="false">
      <c r="C7" s="1" t="s">
        <v>5</v>
      </c>
      <c r="E7" s="6" t="str">
        <f aca="false">Scenario_Name</f>
        <v>Base</v>
      </c>
    </row>
    <row r="8" customFormat="false" ht="15" hidden="false" customHeight="false" outlineLevel="0" collapsed="false">
      <c r="C8" s="1" t="s">
        <v>6</v>
      </c>
      <c r="E8" s="7" t="str">
        <f aca="false">IF(Master_Check=0,"OK","CHECK")</f>
        <v>OK</v>
      </c>
    </row>
    <row r="9" customFormat="false" ht="15" hidden="false" customHeight="false" outlineLevel="0" collapsed="false">
      <c r="C9" s="8" t="s">
        <v>7</v>
      </c>
      <c r="D9" s="8" t="s">
        <v>8</v>
      </c>
      <c r="E9" s="9" t="s">
        <v>9</v>
      </c>
      <c r="F9" s="9" t="s">
        <v>10</v>
      </c>
      <c r="G9" s="9" t="s">
        <v>11</v>
      </c>
      <c r="AB9" s="8" t="s">
        <v>12</v>
      </c>
      <c r="AC9" s="8" t="s">
        <v>8</v>
      </c>
      <c r="AD9" s="9" t="s">
        <v>13</v>
      </c>
    </row>
    <row r="11" customFormat="false" ht="15" hidden="false" customHeight="false" outlineLevel="0" collapsed="false">
      <c r="A11" s="10" t="s">
        <v>14</v>
      </c>
      <c r="B11" s="10"/>
      <c r="C11" s="10" t="s">
        <v>15</v>
      </c>
      <c r="D11" s="10"/>
      <c r="E11" s="11" t="s">
        <v>9</v>
      </c>
      <c r="F11" s="11" t="s">
        <v>10</v>
      </c>
      <c r="G11" s="11" t="s">
        <v>11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B11" s="10" t="s">
        <v>5</v>
      </c>
      <c r="AC11" s="10"/>
      <c r="AD11" s="10"/>
    </row>
    <row r="12" customFormat="false" ht="15" hidden="false" customHeight="false" outlineLevel="0" collapsed="false">
      <c r="C12" s="1" t="s">
        <v>16</v>
      </c>
      <c r="D12" s="12" t="s">
        <v>17</v>
      </c>
      <c r="E12" s="4" t="s">
        <v>18</v>
      </c>
      <c r="F12" s="4" t="s">
        <v>19</v>
      </c>
      <c r="G12" s="4" t="s">
        <v>20</v>
      </c>
      <c r="AB12" s="13" t="s">
        <v>5</v>
      </c>
      <c r="AC12" s="12" t="s">
        <v>17</v>
      </c>
      <c r="AD12" s="14" t="s">
        <v>21</v>
      </c>
    </row>
    <row r="13" customFormat="false" ht="15" hidden="false" customHeight="false" outlineLevel="0" collapsed="false">
      <c r="C13" s="1" t="s">
        <v>22</v>
      </c>
      <c r="D13" s="12" t="s">
        <v>17</v>
      </c>
      <c r="E13" s="15" t="str">
        <f aca="false">INDEX(Case_Labels,1,Calc_1!$F12)</f>
        <v>v3 reconstruction</v>
      </c>
      <c r="F13" s="15" t="str">
        <f aca="false">INDEX(Case_Labels,1,Calc_2!$F12)</f>
        <v>Aurora merchant</v>
      </c>
      <c r="G13" s="15" t="str">
        <f aca="false">INDEX(Case_Labels,1,Calc_3!$F12)</f>
        <v>Offer + merchant tail</v>
      </c>
    </row>
    <row r="14" customFormat="false" ht="15" hidden="false" customHeight="false" outlineLevel="0" collapsed="false">
      <c r="C14" s="1" t="s">
        <v>23</v>
      </c>
      <c r="D14" s="12" t="s">
        <v>17</v>
      </c>
      <c r="E14" s="15" t="str">
        <f aca="false">Calc_1!$E42</f>
        <v>v3 capture</v>
      </c>
      <c r="F14" s="15" t="str">
        <f aca="false">Calc_2!$E42</f>
        <v>DC 4h direct</v>
      </c>
      <c r="G14" s="15" t="str">
        <f aca="false">Calc_3!$E42</f>
        <v>DC 4h direct</v>
      </c>
      <c r="AB14" s="10" t="s">
        <v>24</v>
      </c>
      <c r="AC14" s="10"/>
      <c r="AD14" s="10"/>
    </row>
    <row r="15" customFormat="false" ht="15" hidden="false" customHeight="false" outlineLevel="0" collapsed="false">
      <c r="C15" s="1" t="s">
        <v>25</v>
      </c>
      <c r="D15" s="12" t="s">
        <v>17</v>
      </c>
      <c r="E15" s="15" t="str">
        <f aca="false">Calc_1!$E43</f>
        <v>v3 capture</v>
      </c>
      <c r="F15" s="15" t="str">
        <f aca="false">Calc_2!$E43</f>
        <v>DC 4h transfer</v>
      </c>
      <c r="G15" s="15" t="str">
        <f aca="false">Calc_3!$E43</f>
        <v>DC 4h transfer</v>
      </c>
      <c r="AB15" s="13" t="s">
        <v>26</v>
      </c>
      <c r="AC15" s="12" t="s">
        <v>27</v>
      </c>
      <c r="AD15" s="16" t="n">
        <f aca="false">In_RtB_Price</f>
        <v>90</v>
      </c>
    </row>
    <row r="16" customFormat="false" ht="15" hidden="false" customHeight="false" outlineLevel="0" collapsed="false">
      <c r="C16" s="1" t="s">
        <v>28</v>
      </c>
      <c r="D16" s="12" t="s">
        <v>17</v>
      </c>
      <c r="E16" s="15" t="str">
        <f aca="false">Calc_1!$E47</f>
        <v>DC 4h</v>
      </c>
      <c r="F16" s="15" t="str">
        <f aca="false">Calc_2!$E47</f>
        <v>DC 4h</v>
      </c>
      <c r="G16" s="15" t="str">
        <f aca="false">Calc_3!$E47</f>
        <v>DC 4h</v>
      </c>
      <c r="AB16" s="13" t="s">
        <v>29</v>
      </c>
      <c r="AC16" s="12" t="s">
        <v>27</v>
      </c>
      <c r="AD16" s="16" t="n">
        <f aca="false">In_COD_Price</f>
        <v>0</v>
      </c>
    </row>
    <row r="17" customFormat="false" ht="15" hidden="false" customHeight="false" outlineLevel="0" collapsed="false">
      <c r="C17" s="1" t="s">
        <v>30</v>
      </c>
      <c r="D17" s="12" t="s">
        <v>17</v>
      </c>
      <c r="E17" s="15" t="str">
        <f aca="false">IF(Calc_1!$E57=1,In_Offer_PV&amp;" / "&amp;In_Offer_BESS,"–")</f>
        <v>–</v>
      </c>
      <c r="F17" s="15" t="str">
        <f aca="false">IF(Calc_2!$E57=1,In_Offer_PV&amp;" / "&amp;In_Offer_BESS,"–")</f>
        <v>–</v>
      </c>
      <c r="G17" s="15" t="str">
        <f aca="false">IF(Calc_3!$E57=1,In_Offer_PV&amp;" / "&amp;In_Offer_BESS,"–")</f>
        <v>C2a / C2c</v>
      </c>
      <c r="AB17" s="13" t="s">
        <v>31</v>
      </c>
      <c r="AC17" s="12" t="s">
        <v>32</v>
      </c>
      <c r="AD17" s="17" t="n">
        <f aca="false">In_Buyer_IRR_RtB</f>
        <v>0.08</v>
      </c>
    </row>
    <row r="18" customFormat="false" ht="15" hidden="false" customHeight="false" outlineLevel="0" collapsed="false">
      <c r="C18" s="1" t="s">
        <v>33</v>
      </c>
      <c r="D18" s="12" t="s">
        <v>34</v>
      </c>
      <c r="E18" s="18" t="n">
        <f aca="false">Calc_1!$E65</f>
        <v>0</v>
      </c>
      <c r="F18" s="18" t="n">
        <f aca="false">Calc_2!$E65</f>
        <v>0</v>
      </c>
      <c r="G18" s="18" t="n">
        <f aca="false">Calc_3!$E65</f>
        <v>1</v>
      </c>
      <c r="AB18" s="13" t="s">
        <v>35</v>
      </c>
      <c r="AC18" s="12" t="s">
        <v>32</v>
      </c>
      <c r="AD18" s="17" t="n">
        <f aca="false">In_Buyer_IRR_COD</f>
        <v>0.08</v>
      </c>
    </row>
    <row r="19" customFormat="false" ht="15" hidden="false" customHeight="false" outlineLevel="0" collapsed="false">
      <c r="C19" s="1" t="s">
        <v>36</v>
      </c>
      <c r="D19" s="12" t="s">
        <v>37</v>
      </c>
      <c r="E19" s="19" t="n">
        <f aca="false">Calc_1!$E18</f>
        <v>50</v>
      </c>
      <c r="F19" s="19" t="n">
        <f aca="false">Calc_2!$E18</f>
        <v>50</v>
      </c>
      <c r="G19" s="19" t="n">
        <f aca="false">Calc_3!$E18</f>
        <v>50</v>
      </c>
      <c r="AB19" s="13" t="s">
        <v>38</v>
      </c>
      <c r="AC19" s="12" t="s">
        <v>34</v>
      </c>
      <c r="AD19" s="20" t="n">
        <f aca="false">In_Sale_Form</f>
        <v>0</v>
      </c>
    </row>
    <row r="20" customFormat="false" ht="15" hidden="false" customHeight="false" outlineLevel="0" collapsed="false">
      <c r="C20" s="1" t="s">
        <v>39</v>
      </c>
      <c r="D20" s="12" t="s">
        <v>40</v>
      </c>
      <c r="E20" s="21" t="n">
        <f aca="false">Calc_1!$F18</f>
        <v>200</v>
      </c>
      <c r="F20" s="21" t="n">
        <f aca="false">Calc_2!$F18</f>
        <v>200</v>
      </c>
      <c r="G20" s="21" t="n">
        <f aca="false">Calc_3!$F18</f>
        <v>200</v>
      </c>
      <c r="AB20" s="13" t="s">
        <v>41</v>
      </c>
      <c r="AC20" s="12" t="s">
        <v>32</v>
      </c>
      <c r="AD20" s="17" t="n">
        <f aca="false">In_PV_Price_Adj</f>
        <v>0</v>
      </c>
    </row>
    <row r="21" customFormat="false" ht="15" hidden="false" customHeight="false" outlineLevel="0" collapsed="false">
      <c r="C21" s="1" t="s">
        <v>42</v>
      </c>
      <c r="D21" s="12" t="s">
        <v>37</v>
      </c>
      <c r="E21" s="19" t="n">
        <f aca="false">In_Grid_Import_MW</f>
        <v>0</v>
      </c>
      <c r="F21" s="19" t="n">
        <f aca="false">In_Grid_Import_MW</f>
        <v>0</v>
      </c>
      <c r="G21" s="19" t="n">
        <f aca="false">In_Grid_Import_MW</f>
        <v>0</v>
      </c>
      <c r="AB21" s="13" t="s">
        <v>43</v>
      </c>
      <c r="AC21" s="12" t="s">
        <v>44</v>
      </c>
      <c r="AD21" s="22" t="n">
        <f aca="false">In_Yield</f>
        <v>1265</v>
      </c>
    </row>
    <row r="22" customFormat="false" ht="15" hidden="false" customHeight="false" outlineLevel="0" collapsed="false">
      <c r="C22" s="1" t="s">
        <v>45</v>
      </c>
      <c r="D22" s="12" t="s">
        <v>32</v>
      </c>
      <c r="E22" s="23" t="n">
        <f aca="false">AVERAGEIF(Calc_1!$J$7:$FH$7,YEAR(Calc_1!$F16)+1,Calc_1!$J50:$FH50)</f>
        <v>0.879533109417201</v>
      </c>
      <c r="F22" s="23" t="n">
        <f aca="false">AVERAGEIF(Calc_2!$J$7:$FH$7,YEAR(Calc_2!$F16)+1,Calc_2!$J50:$FH50)</f>
        <v>0.879533109417201</v>
      </c>
      <c r="G22" s="23" t="n">
        <f aca="false">AVERAGEIF(Calc_3!$J$7:$FH$7,YEAR(Calc_3!$F16)+1,Calc_3!$J50:$FH50)</f>
        <v>0.879533109417201</v>
      </c>
      <c r="AB22" s="13" t="s">
        <v>46</v>
      </c>
      <c r="AC22" s="12" t="s">
        <v>37</v>
      </c>
      <c r="AD22" s="16" t="n">
        <f aca="false">In_BESS_MW</f>
        <v>50</v>
      </c>
    </row>
    <row r="23" customFormat="false" ht="15" hidden="false" customHeight="false" outlineLevel="0" collapsed="false">
      <c r="C23" s="1" t="s">
        <v>47</v>
      </c>
      <c r="D23" s="12" t="s">
        <v>32</v>
      </c>
      <c r="E23" s="23" t="n">
        <f aca="false">In_Buyer_IRR_RtB</f>
        <v>0.08</v>
      </c>
      <c r="F23" s="23" t="n">
        <f aca="false">In_Buyer_IRR_RtB</f>
        <v>0.08</v>
      </c>
      <c r="G23" s="23" t="n">
        <f aca="false">In_Buyer_IRR_RtB</f>
        <v>0.08</v>
      </c>
      <c r="AB23" s="13" t="s">
        <v>48</v>
      </c>
      <c r="AC23" s="12" t="s">
        <v>49</v>
      </c>
      <c r="AD23" s="16" t="n">
        <f aca="false">In_BESS_Hours</f>
        <v>4</v>
      </c>
    </row>
    <row r="24" customFormat="false" ht="15" hidden="false" customHeight="false" outlineLevel="0" collapsed="false">
      <c r="C24" s="1" t="s">
        <v>50</v>
      </c>
      <c r="D24" s="12" t="s">
        <v>32</v>
      </c>
      <c r="E24" s="23" t="n">
        <f aca="false">Calc_1!$E227</f>
        <v>0.6</v>
      </c>
      <c r="F24" s="23" t="n">
        <f aca="false">Calc_2!$E227</f>
        <v>0.6</v>
      </c>
      <c r="G24" s="23" t="n">
        <f aca="false">Calc_3!$E227</f>
        <v>0.6</v>
      </c>
      <c r="AB24" s="13" t="s">
        <v>36</v>
      </c>
      <c r="AC24" s="12" t="s">
        <v>34</v>
      </c>
      <c r="AD24" s="20" t="n">
        <f aca="false">In_BESS_On</f>
        <v>1</v>
      </c>
    </row>
    <row r="25" customFormat="false" ht="15" hidden="false" customHeight="false" outlineLevel="0" collapsed="false">
      <c r="C25" s="1" t="s">
        <v>51</v>
      </c>
      <c r="D25" s="12" t="s">
        <v>32</v>
      </c>
      <c r="E25" s="23" t="n">
        <f aca="false">Calc_1!$E255</f>
        <v>0.6</v>
      </c>
      <c r="F25" s="23" t="n">
        <f aca="false">Calc_2!$E255</f>
        <v>0.6</v>
      </c>
      <c r="G25" s="23" t="n">
        <f aca="false">Calc_3!$E255</f>
        <v>0.6</v>
      </c>
      <c r="AB25" s="13" t="s">
        <v>52</v>
      </c>
      <c r="AC25" s="12" t="s">
        <v>34</v>
      </c>
      <c r="AD25" s="20" t="n">
        <f aca="false">In_Repower</f>
        <v>1</v>
      </c>
    </row>
    <row r="26" customFormat="false" ht="15" hidden="false" customHeight="false" outlineLevel="0" collapsed="false">
      <c r="AB26" s="1" t="s">
        <v>53</v>
      </c>
      <c r="AC26" s="12" t="s">
        <v>54</v>
      </c>
      <c r="AD26" s="22" t="n">
        <f aca="false">In_BESS_Capex</f>
        <v>110</v>
      </c>
    </row>
    <row r="27" customFormat="false" ht="15" hidden="false" customHeight="false" outlineLevel="0" collapsed="false">
      <c r="A27" s="10" t="s">
        <v>14</v>
      </c>
      <c r="B27" s="10"/>
      <c r="C27" s="10" t="s">
        <v>55</v>
      </c>
      <c r="D27" s="10"/>
      <c r="E27" s="11" t="s">
        <v>9</v>
      </c>
      <c r="F27" s="11" t="s">
        <v>10</v>
      </c>
      <c r="G27" s="11" t="s">
        <v>11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B27" s="13" t="s">
        <v>56</v>
      </c>
      <c r="AC27" s="12" t="s">
        <v>32</v>
      </c>
      <c r="AD27" s="17" t="n">
        <f aca="false">In_BESS_Haircut</f>
        <v>0</v>
      </c>
    </row>
    <row r="28" customFormat="false" ht="15" hidden="false" customHeight="false" outlineLevel="0" collapsed="false">
      <c r="A28" s="24"/>
      <c r="B28" s="24"/>
      <c r="C28" s="24" t="s">
        <v>57</v>
      </c>
      <c r="D28" s="24"/>
      <c r="E28" s="25" t="s">
        <v>9</v>
      </c>
      <c r="F28" s="25" t="s">
        <v>10</v>
      </c>
      <c r="G28" s="25" t="s">
        <v>11</v>
      </c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B28" s="13" t="s">
        <v>58</v>
      </c>
      <c r="AC28" s="12" t="s">
        <v>37</v>
      </c>
      <c r="AD28" s="16" t="n">
        <f aca="false">In_Grid_Import_MW</f>
        <v>0</v>
      </c>
    </row>
    <row r="29" customFormat="false" ht="15" hidden="false" customHeight="false" outlineLevel="0" collapsed="false">
      <c r="C29" s="1" t="s">
        <v>59</v>
      </c>
      <c r="D29" s="12" t="s">
        <v>60</v>
      </c>
      <c r="E29" s="26" t="n">
        <f aca="false">Calc_1!$E185/Thousand</f>
        <v>5.631</v>
      </c>
      <c r="F29" s="26" t="n">
        <f aca="false">Calc_2!$E185/Thousand</f>
        <v>5.661</v>
      </c>
      <c r="G29" s="26" t="n">
        <f aca="false">Calc_3!$E185/Thousand</f>
        <v>5.661</v>
      </c>
      <c r="AB29" s="13" t="s">
        <v>61</v>
      </c>
      <c r="AC29" s="12" t="s">
        <v>17</v>
      </c>
      <c r="AD29" s="27" t="str">
        <f aca="false">In_Offer_PV</f>
        <v>C2a</v>
      </c>
    </row>
    <row r="30" customFormat="false" ht="15" hidden="false" customHeight="false" outlineLevel="0" collapsed="false">
      <c r="C30" s="1" t="s">
        <v>62</v>
      </c>
      <c r="D30" s="12" t="s">
        <v>60</v>
      </c>
      <c r="E30" s="26" t="n">
        <f aca="false">Calc_1!$E180/Thousand</f>
        <v>56.385</v>
      </c>
      <c r="F30" s="26" t="n">
        <f aca="false">Calc_2!$E180/Thousand</f>
        <v>57.085</v>
      </c>
      <c r="G30" s="26" t="n">
        <f aca="false">Calc_3!$E180/Thousand</f>
        <v>57.085</v>
      </c>
      <c r="AB30" s="13" t="s">
        <v>63</v>
      </c>
      <c r="AC30" s="12" t="s">
        <v>17</v>
      </c>
      <c r="AD30" s="27" t="str">
        <f aca="false">In_Offer_BESS</f>
        <v>C2c</v>
      </c>
    </row>
    <row r="31" customFormat="false" ht="15" hidden="false" customHeight="false" outlineLevel="0" collapsed="false">
      <c r="C31" s="1" t="s">
        <v>64</v>
      </c>
      <c r="D31" s="12" t="s">
        <v>27</v>
      </c>
      <c r="E31" s="19" t="n">
        <f aca="false">Calc_1!$E194</f>
        <v>90</v>
      </c>
      <c r="F31" s="19" t="n">
        <f aca="false">Calc_2!$E194</f>
        <v>90</v>
      </c>
      <c r="G31" s="19" t="n">
        <f aca="false">Calc_3!$E194</f>
        <v>90</v>
      </c>
      <c r="AB31" s="13" t="s">
        <v>65</v>
      </c>
      <c r="AC31" s="12" t="s">
        <v>32</v>
      </c>
      <c r="AD31" s="17" t="n">
        <f aca="false">In_Gearing</f>
        <v>0.55</v>
      </c>
    </row>
    <row r="32" customFormat="false" ht="15" hidden="false" customHeight="false" outlineLevel="0" collapsed="false">
      <c r="C32" s="28" t="s">
        <v>66</v>
      </c>
      <c r="D32" s="12" t="s">
        <v>27</v>
      </c>
      <c r="E32" s="29" t="n">
        <f aca="false">Calc_1!$E192</f>
        <v>270.453697864743</v>
      </c>
      <c r="F32" s="29" t="n">
        <f aca="false">Calc_2!$E192</f>
        <v>34.0057109609795</v>
      </c>
      <c r="G32" s="29" t="n">
        <f aca="false">Calc_3!$E192</f>
        <v>0</v>
      </c>
      <c r="AB32" s="13" t="s">
        <v>67</v>
      </c>
      <c r="AC32" s="12" t="s">
        <v>32</v>
      </c>
      <c r="AD32" s="17" t="n">
        <f aca="false">In_Debt_Rate</f>
        <v>0.05</v>
      </c>
    </row>
    <row r="33" customFormat="false" ht="15" hidden="false" customHeight="false" outlineLevel="0" collapsed="false">
      <c r="C33" s="1" t="s">
        <v>68</v>
      </c>
      <c r="D33" s="12" t="s">
        <v>34</v>
      </c>
      <c r="E33" s="18" t="n">
        <f aca="false">N(Calc_1!$F192&lt;0)</f>
        <v>0</v>
      </c>
      <c r="F33" s="18" t="n">
        <f aca="false">N(Calc_2!$F192&lt;0)</f>
        <v>0</v>
      </c>
      <c r="G33" s="18" t="n">
        <f aca="false">N(Calc_3!$F192&lt;0)</f>
        <v>1</v>
      </c>
      <c r="AB33" s="13" t="s">
        <v>69</v>
      </c>
      <c r="AC33" s="12" t="s">
        <v>14</v>
      </c>
      <c r="AD33" s="30" t="n">
        <f aca="false">In_DSCR_Merchant</f>
        <v>1.35</v>
      </c>
    </row>
    <row r="34" customFormat="false" ht="15" hidden="false" customHeight="false" outlineLevel="0" collapsed="false">
      <c r="C34" s="1" t="s">
        <v>70</v>
      </c>
      <c r="D34" s="12" t="s">
        <v>27</v>
      </c>
      <c r="E34" s="19" t="n">
        <f aca="false">Calc_1!$F193</f>
        <v>344.707796225399</v>
      </c>
      <c r="F34" s="19" t="n">
        <f aca="false">Calc_2!$F193</f>
        <v>105.902536357805</v>
      </c>
      <c r="G34" s="19" t="n">
        <f aca="false">Calc_3!$F193</f>
        <v>71.8968253968254</v>
      </c>
      <c r="AB34" s="13" t="s">
        <v>71</v>
      </c>
      <c r="AC34" s="12" t="s">
        <v>32</v>
      </c>
      <c r="AD34" s="17" t="n">
        <f aca="false">In_CIT</f>
        <v>0.09</v>
      </c>
    </row>
    <row r="35" customFormat="false" ht="15" hidden="false" customHeight="false" outlineLevel="0" collapsed="false">
      <c r="C35" s="1" t="s">
        <v>72</v>
      </c>
      <c r="D35" s="12" t="s">
        <v>27</v>
      </c>
      <c r="E35" s="19" t="n">
        <f aca="false">Calc_1!$E194+Calc_1!$E193</f>
        <v>164.254098360656</v>
      </c>
      <c r="F35" s="19" t="n">
        <f aca="false">Calc_2!$E194+Calc_2!$E193</f>
        <v>161.896825396825</v>
      </c>
      <c r="G35" s="19" t="n">
        <f aca="false">Calc_3!$E194+Calc_3!$E193</f>
        <v>161.896825396825</v>
      </c>
      <c r="AB35" s="13" t="s">
        <v>73</v>
      </c>
      <c r="AC35" s="12" t="s">
        <v>32</v>
      </c>
      <c r="AD35" s="17" t="n">
        <f aca="false">In_Discount_Rate</f>
        <v>0.08</v>
      </c>
    </row>
    <row r="36" customFormat="false" ht="15" hidden="false" customHeight="false" outlineLevel="0" collapsed="false">
      <c r="C36" s="1" t="s">
        <v>74</v>
      </c>
      <c r="D36" s="12" t="s">
        <v>32</v>
      </c>
      <c r="E36" s="23" t="n">
        <f aca="false">Calc_1!$E196</f>
        <v>0.0975828801396874</v>
      </c>
      <c r="F36" s="23" t="n">
        <f aca="false">Calc_2!$E196</f>
        <v>0.0737277773237787</v>
      </c>
      <c r="G36" s="23" t="n">
        <f aca="false">Calc_3!$E196</f>
        <v>0.0574399322616083</v>
      </c>
      <c r="AB36" s="13" t="s">
        <v>75</v>
      </c>
      <c r="AC36" s="12" t="s">
        <v>76</v>
      </c>
      <c r="AD36" s="22" t="n">
        <f aca="false">In_FX</f>
        <v>400</v>
      </c>
    </row>
    <row r="37" customFormat="false" ht="15" hidden="false" customHeight="false" outlineLevel="0" collapsed="false">
      <c r="C37" s="1" t="s">
        <v>77</v>
      </c>
      <c r="D37" s="12" t="s">
        <v>32</v>
      </c>
      <c r="E37" s="23" t="n">
        <f aca="false">Calc_1!$E198</f>
        <v>0.104812335484341</v>
      </c>
      <c r="F37" s="23" t="n">
        <f aca="false">Calc_2!$E198</f>
        <v>0.0797722570760663</v>
      </c>
      <c r="G37" s="23" t="n">
        <f aca="false">Calc_3!$E198</f>
        <v>0.0617433707097924</v>
      </c>
      <c r="AB37" s="13" t="s">
        <v>78</v>
      </c>
      <c r="AC37" s="12" t="s">
        <v>79</v>
      </c>
      <c r="AD37" s="31" t="n">
        <f aca="false">In_COD</f>
        <v>46843</v>
      </c>
    </row>
    <row r="38" customFormat="false" ht="15" hidden="false" customHeight="false" outlineLevel="0" collapsed="false">
      <c r="C38" s="1" t="s">
        <v>80</v>
      </c>
      <c r="D38" s="12" t="s">
        <v>32</v>
      </c>
      <c r="E38" s="23" t="n">
        <f aca="false">Calc_1!$E200</f>
        <v>0.115069814448474</v>
      </c>
      <c r="F38" s="23" t="n">
        <f aca="false">Calc_2!$E200</f>
        <v>0.0816624328090234</v>
      </c>
      <c r="G38" s="23" t="n">
        <f aca="false">Calc_3!$E200</f>
        <v>0.05760814796647</v>
      </c>
      <c r="AB38" s="13" t="s">
        <v>81</v>
      </c>
      <c r="AC38" s="12" t="s">
        <v>79</v>
      </c>
      <c r="AD38" s="31" t="n">
        <f aca="false">In_RtB_Exit</f>
        <v>46477</v>
      </c>
    </row>
    <row r="39" customFormat="false" ht="15" hidden="false" customHeight="false" outlineLevel="0" collapsed="false">
      <c r="C39" s="1" t="s">
        <v>82</v>
      </c>
      <c r="D39" s="12" t="s">
        <v>60</v>
      </c>
      <c r="E39" s="26" t="n">
        <f aca="false">Calc_1!$E199/Thousand</f>
        <v>37.0967486901143</v>
      </c>
      <c r="F39" s="26" t="n">
        <f aca="false">Calc_2!$E199/Thousand</f>
        <v>37.5644494122168</v>
      </c>
      <c r="G39" s="26" t="n">
        <f aca="false">Calc_3!$E199/Thousand</f>
        <v>53.1028469218533</v>
      </c>
      <c r="AB39" s="13" t="s">
        <v>83</v>
      </c>
      <c r="AC39" s="12" t="s">
        <v>34</v>
      </c>
      <c r="AD39" s="20" t="n">
        <f aca="false">In_Share_Rule</f>
        <v>1</v>
      </c>
    </row>
    <row r="40" customFormat="false" ht="15" hidden="false" customHeight="false" outlineLevel="0" collapsed="false">
      <c r="C40" s="1" t="s">
        <v>84</v>
      </c>
      <c r="D40" s="12" t="s">
        <v>60</v>
      </c>
      <c r="E40" s="26" t="n">
        <f aca="false">(-Calc_1!$I241)/Thousand</f>
        <v>7.43486400308219</v>
      </c>
      <c r="F40" s="26" t="n">
        <f aca="false">(-Calc_2!$I241)/Thousand</f>
        <v>7.47208739075342</v>
      </c>
      <c r="G40" s="26" t="n">
        <f aca="false">(-Calc_3!$I241)/Thousand</f>
        <v>7.47208739075342</v>
      </c>
      <c r="AB40" s="13" t="s">
        <v>85</v>
      </c>
      <c r="AC40" s="12" t="s">
        <v>86</v>
      </c>
      <c r="AD40" s="32" t="n">
        <f aca="false">In_Milestones_Scope</f>
        <v>4</v>
      </c>
    </row>
    <row r="41" customFormat="false" ht="15" hidden="false" customHeight="false" outlineLevel="0" collapsed="false">
      <c r="C41" s="1" t="s">
        <v>87</v>
      </c>
      <c r="D41" s="12" t="s">
        <v>60</v>
      </c>
      <c r="E41" s="26" t="n">
        <f aca="false">Calc_1!$I242/Thousand</f>
        <v>9.72802127262577</v>
      </c>
      <c r="F41" s="26" t="n">
        <f aca="false">Calc_2!$I242/Thousand</f>
        <v>9.87257208799113</v>
      </c>
      <c r="G41" s="26" t="n">
        <f aca="false">Calc_3!$I242/Thousand</f>
        <v>9.87257208799113</v>
      </c>
    </row>
    <row r="42" customFormat="false" ht="15" hidden="false" customHeight="false" outlineLevel="0" collapsed="false">
      <c r="C42" s="1" t="s">
        <v>88</v>
      </c>
      <c r="D42" s="12" t="s">
        <v>60</v>
      </c>
      <c r="E42" s="26" t="n">
        <f aca="false">Calc_1!$I245/Thousand</f>
        <v>2.27199586848017</v>
      </c>
      <c r="F42" s="26" t="n">
        <f aca="false">Calc_2!$I245/Thousand</f>
        <v>2.37444946760751</v>
      </c>
      <c r="G42" s="26" t="n">
        <f aca="false">Calc_3!$I245/Thousand</f>
        <v>2.37444946760751</v>
      </c>
      <c r="AB42" s="10" t="s">
        <v>89</v>
      </c>
      <c r="AC42" s="10"/>
      <c r="AD42" s="10"/>
    </row>
    <row r="43" customFormat="false" ht="15" hidden="false" customHeight="false" outlineLevel="0" collapsed="false">
      <c r="C43" s="28" t="s">
        <v>90</v>
      </c>
      <c r="D43" s="12" t="s">
        <v>32</v>
      </c>
      <c r="E43" s="33" t="n">
        <f aca="false">Calc_1!$E246</f>
        <v>0.847345583954844</v>
      </c>
      <c r="F43" s="33" t="n">
        <f aca="false">Calc_2!$E246</f>
        <v>0.625779468780036</v>
      </c>
      <c r="G43" s="33" t="n">
        <f aca="false">Calc_3!$E246</f>
        <v>0.625779468780036</v>
      </c>
      <c r="AB43" s="13" t="s">
        <v>91</v>
      </c>
    </row>
    <row r="44" customFormat="false" ht="15" hidden="false" customHeight="false" outlineLevel="0" collapsed="false">
      <c r="C44" s="1" t="s">
        <v>92</v>
      </c>
      <c r="D44" s="12" t="s">
        <v>32</v>
      </c>
      <c r="E44" s="23" t="n">
        <f aca="false">Calc_1!$E247</f>
        <v>0.855291699172596</v>
      </c>
      <c r="F44" s="23" t="n">
        <f aca="false">Calc_2!$E247</f>
        <v>0.632448788106442</v>
      </c>
      <c r="G44" s="23" t="n">
        <f aca="false">Calc_3!$E247</f>
        <v>0.632448788106442</v>
      </c>
      <c r="AB44" s="13" t="s">
        <v>93</v>
      </c>
    </row>
    <row r="45" customFormat="false" ht="15" hidden="false" customHeight="false" outlineLevel="0" collapsed="false">
      <c r="C45" s="1" t="s">
        <v>94</v>
      </c>
      <c r="D45" s="12" t="s">
        <v>14</v>
      </c>
      <c r="E45" s="34" t="n">
        <f aca="false">Calc_1!$E248</f>
        <v>1.30558674207602</v>
      </c>
      <c r="F45" s="34" t="n">
        <f aca="false">Calc_2!$E248</f>
        <v>1.31777592303669</v>
      </c>
      <c r="G45" s="34" t="n">
        <f aca="false">Calc_3!$E248</f>
        <v>1.31777592303669</v>
      </c>
      <c r="AB45" s="13" t="s">
        <v>95</v>
      </c>
    </row>
    <row r="46" customFormat="false" ht="15" hidden="false" customHeight="false" outlineLevel="0" collapsed="false">
      <c r="C46" s="1" t="s">
        <v>96</v>
      </c>
      <c r="D46" s="12" t="s">
        <v>60</v>
      </c>
      <c r="E46" s="26" t="n">
        <f aca="false">Calc_1!$E249/Thousand</f>
        <v>1.90335170676783</v>
      </c>
      <c r="F46" s="26" t="n">
        <f aca="false">Calc_2!$E249/Thousand</f>
        <v>1.88823443538213</v>
      </c>
      <c r="G46" s="26" t="n">
        <f aca="false">Calc_3!$E249/Thousand</f>
        <v>1.88823443538213</v>
      </c>
      <c r="AB46" s="13" t="s">
        <v>97</v>
      </c>
    </row>
    <row r="47" customFormat="false" ht="15" hidden="false" customHeight="false" outlineLevel="0" collapsed="false">
      <c r="C47" s="1" t="s">
        <v>98</v>
      </c>
      <c r="D47" s="12" t="s">
        <v>60</v>
      </c>
      <c r="E47" s="26" t="n">
        <f aca="false">Calc_1!$I250/Thousand</f>
        <v>1.35535372737423</v>
      </c>
      <c r="F47" s="26" t="n">
        <f aca="false">Calc_2!$I250/Thousand</f>
        <v>1.39080291200887</v>
      </c>
      <c r="G47" s="26" t="n">
        <f aca="false">Calc_3!$I250/Thousand</f>
        <v>1.39080291200887</v>
      </c>
      <c r="AB47" s="13" t="s">
        <v>99</v>
      </c>
    </row>
    <row r="48" customFormat="false" ht="15" hidden="false" customHeight="false" outlineLevel="0" collapsed="false">
      <c r="C48" s="1" t="s">
        <v>100</v>
      </c>
      <c r="D48" s="12" t="s">
        <v>32</v>
      </c>
      <c r="E48" s="23" t="n">
        <f aca="false">Calc_1!$F239/(Calc_1!$F238+Calc_1!$F239)</f>
        <v>0.274199221743941</v>
      </c>
      <c r="F48" s="23" t="n">
        <f aca="false">Calc_2!$F239/(Calc_2!$F238+Calc_2!$F239)</f>
        <v>0.271746545327843</v>
      </c>
      <c r="G48" s="23" t="n">
        <f aca="false">Calc_3!$F239/(Calc_3!$F238+Calc_3!$F239)</f>
        <v>0.271746545327843</v>
      </c>
      <c r="AB48" s="13" t="s">
        <v>101</v>
      </c>
    </row>
    <row r="49" customFormat="false" ht="15" hidden="false" customHeight="false" outlineLevel="0" collapsed="false">
      <c r="C49" s="1" t="s">
        <v>102</v>
      </c>
      <c r="D49" s="12" t="s">
        <v>32</v>
      </c>
      <c r="E49" s="23" t="n">
        <f aca="false">Calc_1!$E251</f>
        <v>9.03569151582823</v>
      </c>
      <c r="F49" s="23" t="n">
        <f aca="false">Calc_2!$E251</f>
        <v>5.47959832714897</v>
      </c>
      <c r="G49" s="23" t="n">
        <f aca="false">Calc_3!$E251</f>
        <v>5.47959832714897</v>
      </c>
      <c r="AB49" s="13" t="s">
        <v>103</v>
      </c>
    </row>
    <row r="50" customFormat="false" ht="15" hidden="false" customHeight="false" outlineLevel="0" collapsed="false">
      <c r="A50" s="24"/>
      <c r="B50" s="24"/>
      <c r="C50" s="24" t="s">
        <v>104</v>
      </c>
      <c r="D50" s="24"/>
      <c r="E50" s="25" t="s">
        <v>9</v>
      </c>
      <c r="F50" s="25" t="s">
        <v>10</v>
      </c>
      <c r="G50" s="25" t="s">
        <v>11</v>
      </c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customFormat="false" ht="15" hidden="false" customHeight="false" outlineLevel="0" collapsed="false">
      <c r="C51" s="1" t="s">
        <v>59</v>
      </c>
      <c r="D51" s="12" t="s">
        <v>60</v>
      </c>
      <c r="E51" s="26" t="n">
        <f aca="false">Calc_1!$E185/Thousand</f>
        <v>5.631</v>
      </c>
      <c r="F51" s="26" t="n">
        <f aca="false">Calc_2!$E185/Thousand</f>
        <v>5.661</v>
      </c>
      <c r="G51" s="26" t="n">
        <f aca="false">Calc_3!$E185/Thousand</f>
        <v>5.661</v>
      </c>
    </row>
    <row r="52" customFormat="false" ht="15" hidden="false" customHeight="false" outlineLevel="0" collapsed="false">
      <c r="C52" s="1" t="s">
        <v>105</v>
      </c>
      <c r="D52" s="12" t="s">
        <v>60</v>
      </c>
      <c r="E52" s="26" t="n">
        <f aca="false">Calc_1!$E180/Thousand</f>
        <v>56.385</v>
      </c>
      <c r="F52" s="26" t="n">
        <f aca="false">Calc_2!$E180/Thousand</f>
        <v>57.085</v>
      </c>
      <c r="G52" s="26" t="n">
        <f aca="false">Calc_3!$E180/Thousand</f>
        <v>57.085</v>
      </c>
    </row>
    <row r="53" customFormat="false" ht="15" hidden="false" customHeight="false" outlineLevel="0" collapsed="false">
      <c r="C53" s="1" t="s">
        <v>106</v>
      </c>
      <c r="D53" s="12" t="s">
        <v>27</v>
      </c>
      <c r="E53" s="19" t="n">
        <f aca="false">Calc_1!$E204</f>
        <v>1322.67312087098</v>
      </c>
      <c r="F53" s="19" t="n">
        <f aca="false">Calc_2!$E204</f>
        <v>1030.32038140816</v>
      </c>
      <c r="G53" s="19" t="n">
        <f aca="false">Calc_3!$E204</f>
        <v>844.062152592604</v>
      </c>
    </row>
    <row r="54" customFormat="false" ht="15" hidden="false" customHeight="false" outlineLevel="0" collapsed="false">
      <c r="C54" s="28" t="s">
        <v>107</v>
      </c>
      <c r="D54" s="12" t="s">
        <v>27</v>
      </c>
      <c r="E54" s="29" t="n">
        <f aca="false">Calc_1!$E203</f>
        <v>1322.67312087098</v>
      </c>
      <c r="F54" s="29" t="n">
        <f aca="false">Calc_2!$E203</f>
        <v>1030.32038140816</v>
      </c>
      <c r="G54" s="29" t="n">
        <f aca="false">Calc_3!$E203</f>
        <v>844.062152592604</v>
      </c>
    </row>
    <row r="55" customFormat="false" ht="15" hidden="false" customHeight="false" outlineLevel="0" collapsed="false">
      <c r="C55" s="1" t="s">
        <v>68</v>
      </c>
      <c r="D55" s="12" t="s">
        <v>34</v>
      </c>
      <c r="E55" s="18" t="n">
        <f aca="false">N(Calc_1!$F203&lt;0)</f>
        <v>0</v>
      </c>
      <c r="F55" s="18" t="n">
        <f aca="false">N(Calc_2!$F203&lt;0)</f>
        <v>0</v>
      </c>
      <c r="G55" s="18" t="n">
        <f aca="false">N(Calc_3!$F203&lt;0)</f>
        <v>0</v>
      </c>
    </row>
    <row r="56" customFormat="false" ht="15" hidden="false" customHeight="false" outlineLevel="0" collapsed="false">
      <c r="C56" s="1" t="s">
        <v>74</v>
      </c>
      <c r="D56" s="12" t="s">
        <v>32</v>
      </c>
      <c r="E56" s="23" t="n">
        <f aca="false">Calc_1!$E206</f>
        <v>0.08</v>
      </c>
      <c r="F56" s="23" t="n">
        <f aca="false">Calc_2!$E206</f>
        <v>0.0800000000000002</v>
      </c>
      <c r="G56" s="23" t="n">
        <f aca="false">Calc_3!$E206</f>
        <v>0.0800000000000002</v>
      </c>
    </row>
    <row r="57" customFormat="false" ht="15" hidden="false" customHeight="false" outlineLevel="0" collapsed="false">
      <c r="C57" s="1" t="s">
        <v>77</v>
      </c>
      <c r="D57" s="12" t="s">
        <v>32</v>
      </c>
      <c r="E57" s="23" t="n">
        <f aca="false">Calc_1!$E208</f>
        <v>0.0868198630532884</v>
      </c>
      <c r="F57" s="23" t="n">
        <f aca="false">Calc_2!$E208</f>
        <v>0.0865767277097775</v>
      </c>
      <c r="G57" s="23" t="n">
        <f aca="false">Calc_3!$E208</f>
        <v>0.0849033993301522</v>
      </c>
    </row>
    <row r="58" customFormat="false" ht="15" hidden="false" customHeight="false" outlineLevel="0" collapsed="false">
      <c r="C58" s="1" t="s">
        <v>80</v>
      </c>
      <c r="D58" s="12" t="s">
        <v>32</v>
      </c>
      <c r="E58" s="23" t="n">
        <f aca="false">Calc_1!$E210</f>
        <v>0.088795716882225</v>
      </c>
      <c r="F58" s="23" t="n">
        <f aca="false">Calc_2!$E210</f>
        <v>0.0939775305272016</v>
      </c>
      <c r="G58" s="23" t="n">
        <f aca="false">Calc_3!$E210</f>
        <v>0.0847204412334771</v>
      </c>
    </row>
    <row r="59" customFormat="false" ht="15" hidden="false" customHeight="false" outlineLevel="0" collapsed="false">
      <c r="C59" s="1" t="s">
        <v>108</v>
      </c>
      <c r="D59" s="12" t="s">
        <v>60</v>
      </c>
      <c r="E59" s="26" t="n">
        <f aca="false">Calc_1!$E209/Thousand</f>
        <v>50.5762565950557</v>
      </c>
      <c r="F59" s="26" t="n">
        <f aca="false">Calc_2!$E209/Thousand</f>
        <v>34.6209423760878</v>
      </c>
      <c r="G59" s="26" t="n">
        <f aca="false">Calc_3!$E209/Thousand</f>
        <v>39.0119172268015</v>
      </c>
    </row>
    <row r="60" customFormat="false" ht="15" hidden="false" customHeight="false" outlineLevel="0" collapsed="false">
      <c r="C60" s="1" t="s">
        <v>84</v>
      </c>
      <c r="D60" s="12" t="s">
        <v>60</v>
      </c>
      <c r="E60" s="26" t="n">
        <f aca="false">(-Calc_1!$I256)/Thousand</f>
        <v>33.8607376931965</v>
      </c>
      <c r="F60" s="26" t="n">
        <f aca="false">(-Calc_2!$I256)/Thousand</f>
        <v>34.1856618029702</v>
      </c>
      <c r="G60" s="26" t="n">
        <f aca="false">(-Calc_3!$I256)/Thousand</f>
        <v>49.7240593126067</v>
      </c>
    </row>
    <row r="61" customFormat="false" ht="15" hidden="false" customHeight="false" outlineLevel="0" collapsed="false">
      <c r="C61" s="1" t="s">
        <v>109</v>
      </c>
      <c r="D61" s="12" t="s">
        <v>60</v>
      </c>
      <c r="E61" s="26" t="n">
        <f aca="false">(Calc_1!$F264+Calc_1!$I112)/Thousand</f>
        <v>44.7025434768915</v>
      </c>
      <c r="F61" s="26" t="n">
        <f aca="false">(Calc_2!$F264+Calc_2!$I112)/Thousand</f>
        <v>35.1834423760878</v>
      </c>
      <c r="G61" s="26" t="n">
        <f aca="false">(Calc_3!$F264+Calc_3!$I112)/Thousand</f>
        <v>39.5744172268015</v>
      </c>
    </row>
    <row r="62" customFormat="false" ht="15" hidden="false" customHeight="false" outlineLevel="0" collapsed="false">
      <c r="C62" s="1" t="s">
        <v>88</v>
      </c>
      <c r="D62" s="12" t="s">
        <v>60</v>
      </c>
      <c r="E62" s="26" t="n">
        <f aca="false">Calc_1!$I268/Thousand</f>
        <v>10.7855570341146</v>
      </c>
      <c r="F62" s="26" t="n">
        <f aca="false">Calc_2!$I268/Thousand</f>
        <v>0.958605321537008</v>
      </c>
      <c r="G62" s="26" t="n">
        <f aca="false">Calc_3!$I268/Thousand</f>
        <v>-10.1496420858053</v>
      </c>
    </row>
    <row r="63" customFormat="false" ht="15" hidden="false" customHeight="false" outlineLevel="0" collapsed="false">
      <c r="C63" s="28" t="s">
        <v>110</v>
      </c>
      <c r="D63" s="12" t="s">
        <v>32</v>
      </c>
      <c r="E63" s="33" t="n">
        <f aca="false">Calc_1!$E270</f>
        <v>0.495482489856964</v>
      </c>
      <c r="F63" s="33" t="n">
        <f aca="false">Calc_2!$E270</f>
        <v>0.0558414027602919</v>
      </c>
      <c r="G63" s="33" t="n">
        <f aca="false">Calc_3!$E270</f>
        <v>-0.474882351017646</v>
      </c>
    </row>
    <row r="64" customFormat="false" ht="15" hidden="false" customHeight="false" outlineLevel="0" collapsed="false">
      <c r="C64" s="1" t="s">
        <v>111</v>
      </c>
      <c r="D64" s="12" t="s">
        <v>32</v>
      </c>
      <c r="E64" s="23" t="n">
        <f aca="false">Calc_1!$E271</f>
        <v>0.497903120280159</v>
      </c>
      <c r="F64" s="23" t="n">
        <f aca="false">Calc_2!$E271</f>
        <v>0.0581077543758555</v>
      </c>
      <c r="G64" s="23" t="n">
        <f aca="false">Calc_3!$E271</f>
        <v>-0.474882351017646</v>
      </c>
    </row>
    <row r="65" customFormat="false" ht="15" hidden="false" customHeight="false" outlineLevel="0" collapsed="false">
      <c r="C65" s="1" t="s">
        <v>94</v>
      </c>
      <c r="D65" s="12" t="s">
        <v>14</v>
      </c>
      <c r="E65" s="34" t="n">
        <f aca="false">Calc_1!$E269</f>
        <v>1.40245589606344</v>
      </c>
      <c r="F65" s="34" t="n">
        <f aca="false">Calc_2!$E269</f>
        <v>1.03823965521263</v>
      </c>
      <c r="G65" s="34" t="n">
        <f aca="false">Calc_3!$E269</f>
        <v>0.717781107933113</v>
      </c>
    </row>
    <row r="66" customFormat="false" ht="15" hidden="false" customHeight="false" outlineLevel="0" collapsed="false">
      <c r="C66" s="1" t="s">
        <v>96</v>
      </c>
      <c r="D66" s="12" t="s">
        <v>60</v>
      </c>
      <c r="E66" s="26" t="n">
        <f aca="false">Calc_1!$E272/Thousand</f>
        <v>7.68026703642635</v>
      </c>
      <c r="F66" s="26" t="n">
        <f aca="false">Calc_2!$E272/Thousand</f>
        <v>-0.352167814012384</v>
      </c>
      <c r="G66" s="26" t="n">
        <f aca="false">Calc_3!$E272/Thousand</f>
        <v>-9.96146699605792</v>
      </c>
    </row>
    <row r="67" customFormat="false" ht="15" hidden="false" customHeight="false" outlineLevel="0" collapsed="false">
      <c r="C67" s="1" t="s">
        <v>112</v>
      </c>
      <c r="D67" s="12" t="s">
        <v>32</v>
      </c>
      <c r="E67" s="23" t="n">
        <f aca="false">Calc_1!$E274</f>
        <v>0.577621625476257</v>
      </c>
      <c r="F67" s="23" t="n">
        <f aca="false">Calc_2!$E274</f>
        <v>0.0851480103204017</v>
      </c>
      <c r="G67" s="23" t="n">
        <f aca="false">Calc_3!$E274</f>
        <v>-0.381315157625984</v>
      </c>
    </row>
    <row r="68" customFormat="false" ht="15" hidden="false" customHeight="false" outlineLevel="0" collapsed="false">
      <c r="C68" s="1" t="s">
        <v>113</v>
      </c>
      <c r="D68" s="12" t="s">
        <v>32</v>
      </c>
      <c r="E68" s="23" t="n">
        <f aca="false">Calc_1!$E276</f>
        <v>0.577621625476257</v>
      </c>
      <c r="F68" s="23" t="n">
        <f aca="false">Calc_2!$E276</f>
        <v>0.0851480103204017</v>
      </c>
      <c r="G68" s="23" t="n">
        <f aca="false">Calc_3!$E276</f>
        <v>-0.381315157625984</v>
      </c>
    </row>
    <row r="69" customFormat="false" ht="15" hidden="false" customHeight="false" outlineLevel="0" collapsed="false">
      <c r="C69" s="1" t="s">
        <v>98</v>
      </c>
      <c r="D69" s="12" t="s">
        <v>60</v>
      </c>
      <c r="E69" s="26" t="n">
        <f aca="false">Calc_1!$I277/Thousand</f>
        <v>6.28621311816417</v>
      </c>
      <c r="F69" s="26" t="n">
        <f aca="false">Calc_2!$I277/Thousand</f>
        <v>-0.15</v>
      </c>
      <c r="G69" s="26" t="n">
        <f aca="false">Calc_3!$I277/Thousand</f>
        <v>-0.15</v>
      </c>
    </row>
    <row r="70" customFormat="false" ht="15" hidden="false" customHeight="false" outlineLevel="0" collapsed="false">
      <c r="C70" s="1" t="s">
        <v>114</v>
      </c>
      <c r="D70" s="12" t="s">
        <v>32</v>
      </c>
      <c r="E70" s="23" t="n">
        <f aca="false">Calc_1!$F265/(Calc_1!$F264+Calc_1!$F265)</f>
        <v>0.127257601718063</v>
      </c>
      <c r="F70" s="23" t="n">
        <f aca="false">Calc_2!$F265/(Calc_2!$F264+Calc_2!$F265)</f>
        <v>0</v>
      </c>
      <c r="G70" s="23" t="n">
        <f aca="false">Calc_3!$F265/(Calc_3!$F264+Calc_3!$F265)</f>
        <v>0</v>
      </c>
    </row>
    <row r="71" customFormat="false" ht="15" hidden="false" customHeight="false" outlineLevel="0" collapsed="false">
      <c r="C71" s="1" t="s">
        <v>102</v>
      </c>
      <c r="D71" s="12" t="s">
        <v>32</v>
      </c>
      <c r="E71" s="23" t="n">
        <f aca="false">Calc_1!$E278</f>
        <v>4.31855801066912</v>
      </c>
      <c r="F71" s="23" t="str">
        <f aca="false">Calc_2!$E278</f>
        <v>n/a</v>
      </c>
      <c r="G71" s="23" t="str">
        <f aca="false">Calc_3!$E278</f>
        <v>n/a</v>
      </c>
    </row>
    <row r="72" customFormat="false" ht="15" hidden="false" customHeight="false" outlineLevel="0" collapsed="false">
      <c r="A72" s="24"/>
      <c r="B72" s="24"/>
      <c r="C72" s="24" t="s">
        <v>115</v>
      </c>
      <c r="D72" s="24"/>
      <c r="E72" s="25" t="s">
        <v>9</v>
      </c>
      <c r="F72" s="25" t="s">
        <v>10</v>
      </c>
      <c r="G72" s="25" t="s">
        <v>11</v>
      </c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customFormat="false" ht="15" hidden="false" customHeight="false" outlineLevel="0" collapsed="false">
      <c r="C73" s="1" t="s">
        <v>59</v>
      </c>
      <c r="D73" s="12" t="s">
        <v>60</v>
      </c>
      <c r="E73" s="26" t="n">
        <f aca="false">Calc_1!$E185/Thousand</f>
        <v>5.631</v>
      </c>
      <c r="F73" s="26" t="n">
        <f aca="false">Calc_2!$E185/Thousand</f>
        <v>5.661</v>
      </c>
      <c r="G73" s="26" t="n">
        <f aca="false">Calc_3!$E185/Thousand</f>
        <v>5.661</v>
      </c>
    </row>
    <row r="74" customFormat="false" ht="15" hidden="false" customHeight="false" outlineLevel="0" collapsed="false">
      <c r="C74" s="1" t="s">
        <v>105</v>
      </c>
      <c r="D74" s="12" t="s">
        <v>60</v>
      </c>
      <c r="E74" s="26" t="n">
        <f aca="false">Calc_1!$E180/Thousand</f>
        <v>56.385</v>
      </c>
      <c r="F74" s="26" t="n">
        <f aca="false">Calc_2!$E180/Thousand</f>
        <v>57.085</v>
      </c>
      <c r="G74" s="26" t="n">
        <f aca="false">Calc_3!$E180/Thousand</f>
        <v>57.085</v>
      </c>
    </row>
    <row r="75" customFormat="false" ht="15" hidden="false" customHeight="false" outlineLevel="0" collapsed="false">
      <c r="C75" s="1" t="s">
        <v>116</v>
      </c>
      <c r="D75" s="12" t="s">
        <v>60</v>
      </c>
      <c r="E75" s="26" t="n">
        <f aca="false">Calc_1!$E289/Thousand</f>
        <v>68.4957027403007</v>
      </c>
      <c r="F75" s="26" t="n">
        <f aca="false">Calc_2!$E289/Thousand</f>
        <v>69.4409910570348</v>
      </c>
      <c r="G75" s="26" t="n">
        <f aca="false">Calc_3!$E289/Thousand</f>
        <v>84.979549986329</v>
      </c>
    </row>
    <row r="76" customFormat="false" ht="15" hidden="false" customHeight="false" outlineLevel="0" collapsed="false">
      <c r="C76" s="1" t="s">
        <v>117</v>
      </c>
      <c r="D76" s="12" t="s">
        <v>60</v>
      </c>
      <c r="E76" s="26" t="n">
        <f aca="false">(SUMIF(Calc_1!$J283:$FH283,"&gt;0"))/Thousand</f>
        <v>229.076187840698</v>
      </c>
      <c r="F76" s="26" t="n">
        <f aca="false">(SUMIF(Calc_2!$J283:$FH283,"&gt;0"))/Thousand</f>
        <v>167.040447206099</v>
      </c>
      <c r="G76" s="26" t="n">
        <f aca="false">(SUMIF(Calc_3!$J283:$FH283,"&gt;0"))/Thousand</f>
        <v>176.431576951924</v>
      </c>
    </row>
    <row r="77" customFormat="false" ht="15" hidden="false" customHeight="false" outlineLevel="0" collapsed="false">
      <c r="C77" s="1" t="s">
        <v>88</v>
      </c>
      <c r="D77" s="12" t="s">
        <v>60</v>
      </c>
      <c r="E77" s="26" t="n">
        <f aca="false">Calc_1!$I283/Thousand</f>
        <v>160.580485100398</v>
      </c>
      <c r="F77" s="26" t="n">
        <f aca="false">Calc_2!$I283/Thousand</f>
        <v>97.5994561490638</v>
      </c>
      <c r="G77" s="26" t="n">
        <f aca="false">Calc_3!$I283/Thousand</f>
        <v>91.452026965595</v>
      </c>
    </row>
    <row r="78" customFormat="false" ht="15" hidden="false" customHeight="false" outlineLevel="0" collapsed="false">
      <c r="C78" s="28" t="s">
        <v>118</v>
      </c>
      <c r="D78" s="12" t="s">
        <v>32</v>
      </c>
      <c r="E78" s="33" t="n">
        <f aca="false">Calc_1!$E284</f>
        <v>0.121891982283516</v>
      </c>
      <c r="F78" s="33" t="n">
        <f aca="false">Calc_2!$E284</f>
        <v>0.0874283094472673</v>
      </c>
      <c r="G78" s="33" t="n">
        <f aca="false">Calc_3!$E284</f>
        <v>0.0607763312469158</v>
      </c>
    </row>
    <row r="79" customFormat="false" ht="15" hidden="false" customHeight="false" outlineLevel="0" collapsed="false">
      <c r="C79" s="1" t="s">
        <v>111</v>
      </c>
      <c r="D79" s="12" t="s">
        <v>32</v>
      </c>
      <c r="E79" s="23" t="n">
        <f aca="false">Calc_1!$E286</f>
        <v>0.130460371020888</v>
      </c>
      <c r="F79" s="23" t="n">
        <f aca="false">Calc_2!$E286</f>
        <v>0.0940909314529558</v>
      </c>
      <c r="G79" s="23" t="n">
        <f aca="false">Calc_3!$E286</f>
        <v>0.0653136946932267</v>
      </c>
    </row>
    <row r="80" customFormat="false" ht="15" hidden="false" customHeight="false" outlineLevel="0" collapsed="false">
      <c r="C80" s="1" t="s">
        <v>94</v>
      </c>
      <c r="D80" s="12" t="s">
        <v>14</v>
      </c>
      <c r="E80" s="34" t="n">
        <f aca="false">Calc_1!$E287</f>
        <v>3.34438773055929</v>
      </c>
      <c r="F80" s="34" t="n">
        <f aca="false">Calc_2!$E287</f>
        <v>2.40550206244754</v>
      </c>
      <c r="G80" s="34" t="n">
        <f aca="false">Calc_3!$E287</f>
        <v>2.07616511243361</v>
      </c>
    </row>
    <row r="81" customFormat="false" ht="15" hidden="false" customHeight="false" outlineLevel="0" collapsed="false">
      <c r="C81" s="1" t="s">
        <v>96</v>
      </c>
      <c r="D81" s="12" t="s">
        <v>60</v>
      </c>
      <c r="E81" s="26" t="n">
        <f aca="false">Calc_1!$E288/Thousand</f>
        <v>15.9473966464937</v>
      </c>
      <c r="F81" s="26" t="n">
        <f aca="false">Calc_2!$E288/Thousand</f>
        <v>2.4985444217879</v>
      </c>
      <c r="G81" s="26" t="n">
        <f aca="false">Calc_3!$E288/Thousand</f>
        <v>-9.5715347674415</v>
      </c>
    </row>
    <row r="82" customFormat="false" ht="15" hidden="false" customHeight="false" outlineLevel="0" collapsed="false">
      <c r="C82" s="1" t="s">
        <v>119</v>
      </c>
      <c r="D82" s="12" t="s">
        <v>32</v>
      </c>
      <c r="E82" s="23" t="n">
        <f aca="false">Calc_1!$E174</f>
        <v>0.104596813951855</v>
      </c>
      <c r="F82" s="23" t="n">
        <f aca="false">Calc_2!$E174</f>
        <v>0.080220470614452</v>
      </c>
      <c r="G82" s="23" t="n">
        <f aca="false">Calc_3!$E174</f>
        <v>0.0623490527772148</v>
      </c>
    </row>
    <row r="83" customFormat="false" ht="15" hidden="false" customHeight="false" outlineLevel="0" collapsed="false">
      <c r="C83" s="1" t="s">
        <v>120</v>
      </c>
      <c r="D83" s="12" t="s">
        <v>32</v>
      </c>
      <c r="E83" s="23" t="n">
        <f aca="false">Calc_1!$E175</f>
        <v>0.112131501667789</v>
      </c>
      <c r="F83" s="23" t="n">
        <f aca="false">Calc_2!$E175</f>
        <v>0.0865130150661013</v>
      </c>
      <c r="G83" s="23" t="n">
        <f aca="false">Calc_3!$E175</f>
        <v>0.0667386085555526</v>
      </c>
    </row>
    <row r="84" customFormat="false" ht="15" hidden="false" customHeight="false" outlineLevel="0" collapsed="false">
      <c r="C84" s="1" t="s">
        <v>121</v>
      </c>
      <c r="D84" s="12" t="s">
        <v>60</v>
      </c>
      <c r="E84" s="26" t="n">
        <f aca="false">Calc_1!$F281/Thousand</f>
        <v>1.50535372737423</v>
      </c>
      <c r="F84" s="26" t="n">
        <f aca="false">Calc_2!$F281/Thousand</f>
        <v>1.54080291200887</v>
      </c>
      <c r="G84" s="26" t="n">
        <f aca="false">Calc_3!$F281/Thousand</f>
        <v>1.54080291200887</v>
      </c>
    </row>
    <row r="85" customFormat="false" ht="15" hidden="false" customHeight="false" outlineLevel="0" collapsed="false">
      <c r="C85" s="1" t="s">
        <v>122</v>
      </c>
      <c r="D85" s="12" t="s">
        <v>60</v>
      </c>
      <c r="E85" s="26" t="n">
        <f aca="false">Calc_1!$I290/Thousand</f>
        <v>1.35535372737423</v>
      </c>
      <c r="F85" s="26" t="n">
        <f aca="false">Calc_2!$I290/Thousand</f>
        <v>1.39080291200887</v>
      </c>
      <c r="G85" s="26" t="n">
        <f aca="false">Calc_3!$I290/Thousand</f>
        <v>1.39080291200887</v>
      </c>
    </row>
    <row r="86" customFormat="false" ht="15" hidden="false" customHeight="false" outlineLevel="0" collapsed="false">
      <c r="C86" s="1" t="s">
        <v>102</v>
      </c>
      <c r="D86" s="12" t="s">
        <v>32</v>
      </c>
      <c r="E86" s="23" t="n">
        <f aca="false">Calc_1!$E291</f>
        <v>9.03569151582823</v>
      </c>
      <c r="F86" s="23" t="n">
        <f aca="false">Calc_2!$E291</f>
        <v>5.47959832714897</v>
      </c>
      <c r="G86" s="23" t="n">
        <f aca="false">Calc_3!$E291</f>
        <v>5.47959832714897</v>
      </c>
    </row>
    <row r="88" customFormat="false" ht="15" hidden="false" customHeight="false" outlineLevel="0" collapsed="false">
      <c r="A88" s="10" t="s">
        <v>14</v>
      </c>
      <c r="B88" s="10"/>
      <c r="C88" s="10" t="s">
        <v>123</v>
      </c>
      <c r="D88" s="10"/>
      <c r="E88" s="11" t="s">
        <v>9</v>
      </c>
      <c r="F88" s="11" t="s">
        <v>10</v>
      </c>
      <c r="G88" s="11" t="s">
        <v>11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" hidden="false" customHeight="false" outlineLevel="0" collapsed="false">
      <c r="C89" s="1" t="s">
        <v>124</v>
      </c>
      <c r="D89" s="12" t="s">
        <v>125</v>
      </c>
      <c r="E89" s="19" t="n">
        <f aca="false">Calc_1!$E77/Thousand</f>
        <v>75.6119918179341</v>
      </c>
      <c r="F89" s="19" t="n">
        <f aca="false">Calc_2!$E77/Thousand</f>
        <v>79.0281663990854</v>
      </c>
      <c r="G89" s="19" t="n">
        <f aca="false">Calc_3!$E77/Thousand</f>
        <v>79.0281663990854</v>
      </c>
    </row>
    <row r="90" customFormat="false" ht="15" hidden="false" customHeight="false" outlineLevel="0" collapsed="false">
      <c r="C90" s="1" t="s">
        <v>126</v>
      </c>
      <c r="D90" s="12" t="s">
        <v>127</v>
      </c>
      <c r="E90" s="26" t="n">
        <f aca="false">Calc_1!$I90*Thousand/(Calc_1!$I77+Calc_1!$I78)</f>
        <v>92.1994300763036</v>
      </c>
      <c r="F90" s="26" t="n">
        <f aca="false">Calc_2!$I90*Thousand/(Calc_2!$I77+Calc_2!$I78)</f>
        <v>60.9766979967574</v>
      </c>
      <c r="G90" s="26" t="n">
        <f aca="false">Calc_3!$I90*Thousand/(Calc_3!$I77+Calc_3!$I78)</f>
        <v>59.4069148164391</v>
      </c>
    </row>
    <row r="91" customFormat="false" ht="15" hidden="false" customHeight="false" outlineLevel="0" collapsed="false">
      <c r="C91" s="1" t="s">
        <v>128</v>
      </c>
      <c r="D91" s="12" t="s">
        <v>60</v>
      </c>
      <c r="E91" s="26" t="n">
        <f aca="false">Calc_1!$E90/Thousand</f>
        <v>5.37704168921903</v>
      </c>
      <c r="F91" s="26" t="n">
        <f aca="false">Calc_2!$E90/Thousand</f>
        <v>4.75945220671866</v>
      </c>
      <c r="G91" s="26" t="n">
        <f aca="false">Calc_3!$E90/Thousand</f>
        <v>3.22218499936414</v>
      </c>
    </row>
    <row r="92" customFormat="false" ht="15" hidden="false" customHeight="false" outlineLevel="0" collapsed="false">
      <c r="C92" s="1" t="s">
        <v>129</v>
      </c>
      <c r="D92" s="12" t="s">
        <v>60</v>
      </c>
      <c r="E92" s="26" t="n">
        <f aca="false">Calc_1!$E92/Thousand</f>
        <v>6.010574563634</v>
      </c>
      <c r="F92" s="26" t="n">
        <f aca="false">Calc_2!$E92/Thousand</f>
        <v>6.010574563634</v>
      </c>
      <c r="G92" s="26" t="n">
        <f aca="false">Calc_3!$E92/Thousand</f>
        <v>2.485</v>
      </c>
    </row>
    <row r="93" customFormat="false" ht="15" hidden="false" customHeight="false" outlineLevel="0" collapsed="false">
      <c r="C93" s="1" t="s">
        <v>130</v>
      </c>
      <c r="D93" s="12" t="s">
        <v>60</v>
      </c>
      <c r="E93" s="26" t="n">
        <f aca="false">Calc_1!$E93/Thousand</f>
        <v>11.5280571793348</v>
      </c>
      <c r="F93" s="26" t="n">
        <f aca="false">Calc_2!$E93/Thousand</f>
        <v>10.9198084985021</v>
      </c>
      <c r="G93" s="26" t="n">
        <f aca="false">Calc_3!$E93/Thousand</f>
        <v>5.85696672751358</v>
      </c>
    </row>
    <row r="94" customFormat="false" ht="15" hidden="false" customHeight="false" outlineLevel="0" collapsed="false">
      <c r="C94" s="1" t="s">
        <v>131</v>
      </c>
      <c r="D94" s="12" t="s">
        <v>60</v>
      </c>
      <c r="E94" s="26" t="n">
        <f aca="false">Calc_1!$E101/Thousand</f>
        <v>7.77117240170213</v>
      </c>
      <c r="F94" s="26" t="n">
        <f aca="false">Calc_2!$E101/Thousand</f>
        <v>7.10699103784386</v>
      </c>
      <c r="G94" s="26" t="n">
        <f aca="false">Calc_3!$E101/Thousand</f>
        <v>2.16059462758809</v>
      </c>
    </row>
    <row r="95" customFormat="false" ht="15" hidden="false" customHeight="false" outlineLevel="0" collapsed="false">
      <c r="C95" s="1" t="s">
        <v>132</v>
      </c>
      <c r="D95" s="12" t="s">
        <v>60</v>
      </c>
      <c r="E95" s="26" t="n">
        <f aca="false">Calc_1!$I93/Thousand</f>
        <v>471.960533769118</v>
      </c>
      <c r="F95" s="26" t="n">
        <f aca="false">Calc_2!$I93/Thousand</f>
        <v>405.224854224225</v>
      </c>
      <c r="G95" s="26" t="n">
        <f aca="false">Calc_3!$I93/Thousand</f>
        <v>390.762223954707</v>
      </c>
    </row>
    <row r="96" customFormat="false" ht="15" hidden="false" customHeight="false" outlineLevel="0" collapsed="false">
      <c r="C96" s="1" t="s">
        <v>133</v>
      </c>
      <c r="D96" s="12" t="s">
        <v>60</v>
      </c>
      <c r="E96" s="26" t="n">
        <f aca="false">Calc_1!$I101/Thousand</f>
        <v>289.983677802002</v>
      </c>
      <c r="F96" s="26" t="n">
        <f aca="false">Calc_2!$I101/Thousand</f>
        <v>221.404908515479</v>
      </c>
      <c r="G96" s="26" t="n">
        <f aca="false">Calc_3!$I101/Thousand</f>
        <v>207.27491874216</v>
      </c>
    </row>
    <row r="97" customFormat="false" ht="15" hidden="false" customHeight="false" outlineLevel="0" collapsed="false">
      <c r="C97" s="1" t="s">
        <v>119</v>
      </c>
      <c r="D97" s="12" t="s">
        <v>32</v>
      </c>
      <c r="E97" s="23" t="n">
        <f aca="false">Calc_1!$E174</f>
        <v>0.104596813951855</v>
      </c>
      <c r="F97" s="23" t="n">
        <f aca="false">Calc_2!$E174</f>
        <v>0.080220470614452</v>
      </c>
      <c r="G97" s="23" t="n">
        <f aca="false">Calc_3!$E174</f>
        <v>0.0623490527772148</v>
      </c>
    </row>
    <row r="98" customFormat="false" ht="15" hidden="false" customHeight="false" outlineLevel="0" collapsed="false">
      <c r="C98" s="1" t="s">
        <v>134</v>
      </c>
      <c r="D98" s="12" t="s">
        <v>32</v>
      </c>
      <c r="E98" s="23" t="n">
        <f aca="false">Calc_1!$E284</f>
        <v>0.121891982283516</v>
      </c>
      <c r="F98" s="23" t="n">
        <f aca="false">Calc_2!$E284</f>
        <v>0.0874283094472673</v>
      </c>
      <c r="G98" s="23" t="n">
        <f aca="false">Calc_3!$E284</f>
        <v>0.0607763312469158</v>
      </c>
    </row>
    <row r="99" customFormat="false" ht="15" hidden="false" customHeight="false" outlineLevel="0" collapsed="false">
      <c r="C99" s="1" t="s">
        <v>135</v>
      </c>
      <c r="D99" s="12" t="s">
        <v>27</v>
      </c>
      <c r="E99" s="19" t="n">
        <f aca="false">Calc_1!$E192</f>
        <v>270.453697864743</v>
      </c>
      <c r="F99" s="19" t="n">
        <f aca="false">Calc_2!$E192</f>
        <v>34.0057109609795</v>
      </c>
      <c r="G99" s="19" t="n">
        <f aca="false">Calc_3!$E192</f>
        <v>0</v>
      </c>
    </row>
    <row r="101" customFormat="false" ht="15" hidden="false" customHeight="false" outlineLevel="0" collapsed="false">
      <c r="A101" s="10" t="s">
        <v>14</v>
      </c>
      <c r="B101" s="10"/>
      <c r="C101" s="10" t="s">
        <v>136</v>
      </c>
      <c r="D101" s="10"/>
      <c r="E101" s="11" t="s">
        <v>9</v>
      </c>
      <c r="F101" s="11" t="s">
        <v>10</v>
      </c>
      <c r="G101" s="11" t="s">
        <v>11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15" hidden="false" customHeight="false" outlineLevel="0" collapsed="false">
      <c r="C102" s="1" t="s">
        <v>137</v>
      </c>
      <c r="D102" s="12" t="s">
        <v>138</v>
      </c>
      <c r="E102" s="19" t="n">
        <f aca="false">Calc_1!$E13</f>
        <v>61</v>
      </c>
      <c r="F102" s="19" t="n">
        <f aca="false">Calc_2!$E13</f>
        <v>63</v>
      </c>
      <c r="G102" s="19" t="n">
        <f aca="false">Calc_3!$E13</f>
        <v>63</v>
      </c>
    </row>
    <row r="103" customFormat="false" ht="15" hidden="false" customHeight="false" outlineLevel="0" collapsed="false">
      <c r="C103" s="1" t="s">
        <v>139</v>
      </c>
      <c r="D103" s="12" t="s">
        <v>140</v>
      </c>
      <c r="E103" s="19" t="n">
        <f aca="false">Calc_1!$F13</f>
        <v>50</v>
      </c>
      <c r="F103" s="19" t="n">
        <f aca="false">Calc_2!$F13</f>
        <v>49.9</v>
      </c>
      <c r="G103" s="19" t="n">
        <f aca="false">Calc_3!$F13</f>
        <v>49.9</v>
      </c>
    </row>
    <row r="104" customFormat="false" ht="15" hidden="false" customHeight="false" outlineLevel="0" collapsed="false">
      <c r="C104" s="1" t="s">
        <v>141</v>
      </c>
      <c r="D104" s="12" t="s">
        <v>125</v>
      </c>
      <c r="E104" s="19" t="n">
        <f aca="false">(-Calc_1!$I78)/Thousand</f>
        <v>50.4600138443408</v>
      </c>
      <c r="F104" s="19" t="n">
        <f aca="false">(-Calc_2!$I78)/Thousand</f>
        <v>-0</v>
      </c>
      <c r="G104" s="19" t="n">
        <f aca="false">(-Calc_3!$I78)/Thousand</f>
        <v>-0</v>
      </c>
    </row>
    <row r="105" customFormat="false" ht="15" hidden="false" customHeight="false" outlineLevel="0" collapsed="false">
      <c r="C105" s="1" t="s">
        <v>142</v>
      </c>
      <c r="D105" s="12" t="s">
        <v>125</v>
      </c>
      <c r="E105" s="19" t="n">
        <f aca="false">Calc_1!$I83/Thousand</f>
        <v>1572.73583404521</v>
      </c>
      <c r="F105" s="19" t="n">
        <f aca="false">Calc_2!$I83/Thousand</f>
        <v>1572.73583404521</v>
      </c>
      <c r="G105" s="19" t="n">
        <f aca="false">Calc_3!$I83/Thousand</f>
        <v>1572.73583404521</v>
      </c>
    </row>
    <row r="106" customFormat="false" ht="15" hidden="false" customHeight="false" outlineLevel="0" collapsed="false">
      <c r="C106" s="1" t="s">
        <v>143</v>
      </c>
      <c r="D106" s="12" t="s">
        <v>125</v>
      </c>
      <c r="E106" s="19" t="n">
        <f aca="false">Calc_1!$E87/Thousand</f>
        <v>67.0112850715754</v>
      </c>
      <c r="F106" s="19" t="n">
        <f aca="false">Calc_2!$E87/Thousand</f>
        <v>71.9396994890854</v>
      </c>
      <c r="G106" s="19" t="n">
        <f aca="false">Calc_3!$E87/Thousand</f>
        <v>71.9396994890854</v>
      </c>
    </row>
    <row r="107" customFormat="false" ht="15" hidden="false" customHeight="false" outlineLevel="0" collapsed="false">
      <c r="C107" s="1" t="s">
        <v>144</v>
      </c>
      <c r="D107" s="12" t="s">
        <v>125</v>
      </c>
      <c r="E107" s="19" t="n">
        <f aca="false">Calc_1!$I85/Thousand</f>
        <v>1352.55281727888</v>
      </c>
      <c r="F107" s="19" t="n">
        <f aca="false">Calc_2!$I85/Thousand</f>
        <v>1352.55281727888</v>
      </c>
      <c r="G107" s="19" t="n">
        <f aca="false">Calc_3!$I85/Thousand</f>
        <v>1352.55281727888</v>
      </c>
    </row>
    <row r="108" customFormat="false" ht="15" hidden="false" customHeight="false" outlineLevel="0" collapsed="false">
      <c r="C108" s="1" t="s">
        <v>145</v>
      </c>
      <c r="D108" s="12" t="s">
        <v>86</v>
      </c>
      <c r="E108" s="19" t="n">
        <f aca="false">Calc_1!$I85/MAX(1,Calc_1!$F18)/In_Life</f>
        <v>193.22183103984</v>
      </c>
      <c r="F108" s="19" t="n">
        <f aca="false">Calc_2!$I85/MAX(1,Calc_2!$F18)/In_Life</f>
        <v>193.22183103984</v>
      </c>
      <c r="G108" s="19" t="n">
        <f aca="false">Calc_3!$I85/MAX(1,Calc_3!$F18)/In_Life</f>
        <v>193.22183103984</v>
      </c>
    </row>
    <row r="110" customFormat="false" ht="15" hidden="false" customHeight="false" outlineLevel="0" collapsed="false">
      <c r="A110" s="10" t="s">
        <v>14</v>
      </c>
      <c r="B110" s="10"/>
      <c r="C110" s="10" t="s">
        <v>146</v>
      </c>
      <c r="D110" s="10"/>
      <c r="E110" s="11" t="s">
        <v>9</v>
      </c>
      <c r="F110" s="11" t="s">
        <v>10</v>
      </c>
      <c r="G110" s="11" t="s">
        <v>11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15" hidden="false" customHeight="false" outlineLevel="0" collapsed="false">
      <c r="C111" s="1" t="s">
        <v>147</v>
      </c>
      <c r="D111" s="12" t="s">
        <v>60</v>
      </c>
      <c r="E111" s="26" t="n">
        <f aca="false">Calc_1!$E179/Thousand</f>
        <v>5.69508750061644</v>
      </c>
      <c r="F111" s="26" t="n">
        <f aca="false">Calc_2!$E179/Thousand</f>
        <v>5.72508750061644</v>
      </c>
      <c r="G111" s="26" t="n">
        <f aca="false">Calc_3!$E179/Thousand</f>
        <v>5.72508750061644</v>
      </c>
    </row>
    <row r="112" customFormat="false" ht="15" hidden="false" customHeight="false" outlineLevel="0" collapsed="false">
      <c r="C112" s="1" t="s">
        <v>148</v>
      </c>
      <c r="D112" s="12" t="s">
        <v>60</v>
      </c>
      <c r="E112" s="26" t="n">
        <f aca="false">Calc_1!$E180/Thousand</f>
        <v>56.385</v>
      </c>
      <c r="F112" s="26" t="n">
        <f aca="false">Calc_2!$E180/Thousand</f>
        <v>57.085</v>
      </c>
      <c r="G112" s="26" t="n">
        <f aca="false">Calc_3!$E180/Thousand</f>
        <v>57.085</v>
      </c>
    </row>
    <row r="113" customFormat="false" ht="15" hidden="false" customHeight="false" outlineLevel="0" collapsed="false">
      <c r="C113" s="1" t="s">
        <v>149</v>
      </c>
      <c r="D113" s="12" t="s">
        <v>60</v>
      </c>
      <c r="E113" s="26" t="n">
        <f aca="false">Calc_1!$E181/Thousand</f>
        <v>1.32495397065432</v>
      </c>
      <c r="F113" s="26" t="n">
        <f aca="false">Calc_2!$E181/Thousand</f>
        <v>1.10231595498007</v>
      </c>
      <c r="G113" s="26" t="n">
        <f aca="false">Calc_3!$E181/Thousand</f>
        <v>0.515470198522884</v>
      </c>
    </row>
    <row r="114" customFormat="false" ht="15" hidden="false" customHeight="false" outlineLevel="0" collapsed="false">
      <c r="C114" s="28" t="s">
        <v>150</v>
      </c>
      <c r="D114" s="12" t="s">
        <v>60</v>
      </c>
      <c r="E114" s="35" t="n">
        <f aca="false">Calc_1!$E182/Thousand</f>
        <v>63.4050414712708</v>
      </c>
      <c r="F114" s="35" t="n">
        <f aca="false">Calc_2!$E182/Thousand</f>
        <v>63.9124034555965</v>
      </c>
      <c r="G114" s="35" t="n">
        <f aca="false">Calc_3!$E182/Thousand</f>
        <v>63.3255576991393</v>
      </c>
    </row>
    <row r="115" customFormat="false" ht="15" hidden="false" customHeight="false" outlineLevel="0" collapsed="false">
      <c r="C115" s="1" t="s">
        <v>151</v>
      </c>
      <c r="D115" s="12" t="s">
        <v>60</v>
      </c>
      <c r="E115" s="26" t="n">
        <f aca="false">Calc_1!$E142/Thousand</f>
        <v>31.6108432813422</v>
      </c>
      <c r="F115" s="26" t="n">
        <f aca="false">Calc_2!$E142/Thousand</f>
        <v>31.8023951678711</v>
      </c>
      <c r="G115" s="26" t="n">
        <f aca="false">Calc_3!$E142/Thousand</f>
        <v>14.8715863873912</v>
      </c>
    </row>
    <row r="116" customFormat="false" ht="15" hidden="false" customHeight="false" outlineLevel="0" collapsed="false">
      <c r="C116" s="28" t="s">
        <v>152</v>
      </c>
      <c r="D116" s="12" t="s">
        <v>60</v>
      </c>
      <c r="E116" s="35" t="n">
        <f aca="false">Calc_1!$E183/Thousand</f>
        <v>31.7941981899285</v>
      </c>
      <c r="F116" s="35" t="n">
        <f aca="false">Calc_2!$E183/Thousand</f>
        <v>32.1100082877254</v>
      </c>
      <c r="G116" s="35" t="n">
        <f aca="false">Calc_3!$E183/Thousand</f>
        <v>48.4539713117482</v>
      </c>
    </row>
    <row r="117" customFormat="false" ht="15" hidden="false" customHeight="false" outlineLevel="0" collapsed="false">
      <c r="C117" s="1" t="s">
        <v>153</v>
      </c>
      <c r="D117" s="12" t="s">
        <v>60</v>
      </c>
      <c r="E117" s="26" t="n">
        <f aca="false">Calc_1!$F183/Thousand</f>
        <v>33.2982376931965</v>
      </c>
      <c r="F117" s="26" t="n">
        <f aca="false">Calc_2!$F183/Thousand</f>
        <v>33.6231618029702</v>
      </c>
      <c r="G117" s="26" t="n">
        <f aca="false">Calc_3!$F183/Thousand</f>
        <v>49.1615593126067</v>
      </c>
    </row>
    <row r="118" customFormat="false" ht="15" hidden="false" customHeight="false" outlineLevel="0" collapsed="false">
      <c r="C118" s="1" t="s">
        <v>154</v>
      </c>
      <c r="D118" s="12" t="s">
        <v>32</v>
      </c>
      <c r="E118" s="23" t="n">
        <f aca="false">Calc_1!$E184</f>
        <v>0.498554098346664</v>
      </c>
      <c r="F118" s="23" t="n">
        <f aca="false">Calc_2!$E184</f>
        <v>0.497593478705053</v>
      </c>
      <c r="G118" s="23" t="n">
        <f aca="false">Calc_3!$E184</f>
        <v>0.234843354369594</v>
      </c>
    </row>
    <row r="120" customFormat="false" ht="15" hidden="false" customHeight="false" outlineLevel="0" collapsed="false">
      <c r="A120" s="10" t="s">
        <v>14</v>
      </c>
      <c r="B120" s="10"/>
      <c r="C120" s="10" t="s">
        <v>155</v>
      </c>
      <c r="D120" s="10"/>
      <c r="E120" s="11" t="s">
        <v>9</v>
      </c>
      <c r="F120" s="11" t="s">
        <v>10</v>
      </c>
      <c r="G120" s="11" t="s">
        <v>11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15" hidden="false" customHeight="false" outlineLevel="0" collapsed="false">
      <c r="C121" s="1" t="s">
        <v>156</v>
      </c>
      <c r="D121" s="12" t="s">
        <v>60</v>
      </c>
      <c r="E121" s="26" t="n">
        <f aca="false">Calc_1!$E127/Thousand</f>
        <v>51.7689750114834</v>
      </c>
      <c r="F121" s="26" t="n">
        <f aca="false">Calc_2!$E127/Thousand</f>
        <v>40.3420165989819</v>
      </c>
      <c r="G121" s="26" t="n">
        <f aca="false">Calc_3!$E127/Thousand</f>
        <v>14.8715863873912</v>
      </c>
    </row>
    <row r="122" customFormat="false" ht="15" hidden="false" customHeight="false" outlineLevel="0" collapsed="false">
      <c r="C122" s="1" t="s">
        <v>157</v>
      </c>
      <c r="D122" s="12" t="s">
        <v>32</v>
      </c>
      <c r="E122" s="23" t="n">
        <f aca="false">Calc_1!$E129</f>
        <v>0.55</v>
      </c>
      <c r="F122" s="23" t="n">
        <f aca="false">Calc_2!$E129</f>
        <v>0.55</v>
      </c>
      <c r="G122" s="23" t="n">
        <f aca="false">Calc_3!$E129</f>
        <v>0.257193600352734</v>
      </c>
    </row>
    <row r="123" customFormat="false" ht="15" hidden="false" customHeight="false" outlineLevel="0" collapsed="false">
      <c r="C123" s="1" t="s">
        <v>158</v>
      </c>
      <c r="D123" s="12" t="s">
        <v>32</v>
      </c>
      <c r="E123" s="23" t="n">
        <f aca="false">Calc_1!$F129</f>
        <v>0.610613659519631</v>
      </c>
      <c r="F123" s="23" t="n">
        <f aca="false">Calc_2!$F129</f>
        <v>0.788319421014607</v>
      </c>
      <c r="G123" s="23" t="n">
        <f aca="false">Calc_3!$F129</f>
        <v>1</v>
      </c>
    </row>
    <row r="124" customFormat="false" ht="15" hidden="false" customHeight="false" outlineLevel="0" collapsed="false">
      <c r="C124" s="1" t="s">
        <v>159</v>
      </c>
      <c r="D124" s="12" t="s">
        <v>60</v>
      </c>
      <c r="E124" s="26" t="n">
        <f aca="false">Calc_1!$E145/Thousand</f>
        <v>1.50403950326795</v>
      </c>
      <c r="F124" s="26" t="n">
        <f aca="false">Calc_2!$E145/Thousand</f>
        <v>1.51315351524481</v>
      </c>
      <c r="G124" s="26" t="n">
        <f aca="false">Calc_3!$E145/Thousand</f>
        <v>0.70758800085856</v>
      </c>
    </row>
    <row r="125" customFormat="false" ht="15" hidden="false" customHeight="false" outlineLevel="0" collapsed="false">
      <c r="C125" s="1" t="s">
        <v>160</v>
      </c>
      <c r="D125" s="12" t="s">
        <v>14</v>
      </c>
      <c r="E125" s="34" t="n">
        <f aca="false">Calc_1!$E146</f>
        <v>2.21089059989593</v>
      </c>
      <c r="F125" s="34" t="n">
        <f aca="false">Calc_2!$E146</f>
        <v>1.7125037947974</v>
      </c>
      <c r="G125" s="34" t="n">
        <f aca="false">Calc_3!$E146</f>
        <v>1.24518375273973</v>
      </c>
    </row>
    <row r="126" customFormat="false" ht="15" hidden="false" customHeight="false" outlineLevel="0" collapsed="false">
      <c r="C126" s="1" t="s">
        <v>161</v>
      </c>
      <c r="D126" s="12" t="s">
        <v>60</v>
      </c>
      <c r="E126" s="26" t="n">
        <f aca="false">(SUM(Calc_1!$J159:$FH159))/Thousand</f>
        <v>-16.2563576862632</v>
      </c>
      <c r="F126" s="26" t="n">
        <f aca="false">(SUM(Calc_2!$J159:$FH159))/Thousand</f>
        <v>-10.0339377093369</v>
      </c>
      <c r="G126" s="26" t="n">
        <f aca="false">(SUM(Calc_3!$J159:$FH159))/Thousand</f>
        <v>-9.87437952705148</v>
      </c>
    </row>
    <row r="127" customFormat="false" ht="15" hidden="false" customHeight="false" outlineLevel="0" collapsed="false">
      <c r="C127" s="1" t="s">
        <v>162</v>
      </c>
      <c r="D127" s="12" t="s">
        <v>60</v>
      </c>
      <c r="E127" s="26" t="n">
        <f aca="false">Calc_1!$I168/Thousand</f>
        <v>-17.5915343071247</v>
      </c>
      <c r="F127" s="26" t="n">
        <f aca="false">Calc_2!$I168/Thousand</f>
        <v>-11.3564450713377</v>
      </c>
      <c r="G127" s="26" t="n">
        <f aca="false">Calc_3!$I168/Thousand</f>
        <v>-10.2463543872819</v>
      </c>
    </row>
    <row r="128" customFormat="false" ht="15" hidden="false" customHeight="false" outlineLevel="0" collapsed="false">
      <c r="C128" s="1" t="s">
        <v>163</v>
      </c>
      <c r="D128" s="12" t="s">
        <v>60</v>
      </c>
      <c r="E128" s="26" t="n">
        <f aca="false">(-Calc_1!$I157)/Thousand</f>
        <v>-0</v>
      </c>
      <c r="F128" s="26" t="n">
        <f aca="false">(-Calc_2!$I157)/Thousand</f>
        <v>-0</v>
      </c>
      <c r="G128" s="26" t="n">
        <f aca="false">(-Calc_3!$I157)/Thousand</f>
        <v>4.53411867369444</v>
      </c>
    </row>
    <row r="130" customFormat="false" ht="15" hidden="false" customHeight="false" outlineLevel="0" collapsed="false">
      <c r="A130" s="10" t="s">
        <v>14</v>
      </c>
      <c r="B130" s="10"/>
      <c r="C130" s="10" t="s">
        <v>164</v>
      </c>
      <c r="D130" s="10"/>
      <c r="E130" s="11" t="s">
        <v>9</v>
      </c>
      <c r="F130" s="11" t="s">
        <v>10</v>
      </c>
      <c r="G130" s="11" t="s">
        <v>11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15" hidden="false" customHeight="false" outlineLevel="0" collapsed="false">
      <c r="C131" s="28" t="s">
        <v>165</v>
      </c>
      <c r="D131" s="12" t="s">
        <v>60</v>
      </c>
      <c r="E131" s="35" t="n">
        <f aca="false">Calc_1!$E229/Thousand</f>
        <v>5.49</v>
      </c>
      <c r="F131" s="35" t="n">
        <f aca="false">Calc_2!$E229/Thousand</f>
        <v>5.67</v>
      </c>
      <c r="G131" s="35" t="n">
        <f aca="false">Calc_3!$E229/Thousand</f>
        <v>5.67</v>
      </c>
    </row>
    <row r="132" customFormat="false" ht="15" hidden="false" customHeight="false" outlineLevel="0" collapsed="false">
      <c r="C132" s="1" t="s">
        <v>166</v>
      </c>
      <c r="D132" s="12" t="s">
        <v>60</v>
      </c>
      <c r="E132" s="26" t="n">
        <f aca="false">(-Calc_1!$F230)/Thousand</f>
        <v>-0</v>
      </c>
      <c r="F132" s="26" t="n">
        <f aca="false">(-Calc_2!$F230)/Thousand</f>
        <v>-0</v>
      </c>
      <c r="G132" s="26" t="n">
        <f aca="false">(-Calc_3!$F230)/Thousand</f>
        <v>-0</v>
      </c>
    </row>
    <row r="133" customFormat="false" ht="15" hidden="false" customHeight="false" outlineLevel="0" collapsed="false">
      <c r="C133" s="1" t="s">
        <v>167</v>
      </c>
      <c r="D133" s="12" t="s">
        <v>60</v>
      </c>
      <c r="E133" s="26" t="n">
        <f aca="false">(-Calc_1!$F231)/Thousand</f>
        <v>-0.549</v>
      </c>
      <c r="F133" s="26" t="n">
        <f aca="false">(-Calc_2!$F231)/Thousand</f>
        <v>-0.549</v>
      </c>
      <c r="G133" s="26" t="n">
        <f aca="false">(-Calc_3!$F231)/Thousand</f>
        <v>-0.549</v>
      </c>
    </row>
    <row r="134" customFormat="false" ht="15" hidden="false" customHeight="false" outlineLevel="0" collapsed="false">
      <c r="C134" s="1" t="s">
        <v>168</v>
      </c>
      <c r="D134" s="12" t="s">
        <v>60</v>
      </c>
      <c r="E134" s="26" t="n">
        <f aca="false">(-Calc_1!$F232)/Thousand</f>
        <v>-0.915</v>
      </c>
      <c r="F134" s="26" t="n">
        <f aca="false">(-Calc_2!$F232)/Thousand</f>
        <v>-0.945</v>
      </c>
      <c r="G134" s="26" t="n">
        <f aca="false">(-Calc_3!$F232)/Thousand</f>
        <v>-0.945</v>
      </c>
    </row>
    <row r="135" customFormat="false" ht="15" hidden="false" customHeight="false" outlineLevel="0" collapsed="false">
      <c r="C135" s="1" t="s">
        <v>169</v>
      </c>
      <c r="D135" s="12" t="s">
        <v>60</v>
      </c>
      <c r="E135" s="26" t="n">
        <f aca="false">(-Calc_1!$F233)/Thousand</f>
        <v>-0.235126678482222</v>
      </c>
      <c r="F135" s="26" t="n">
        <f aca="false">(-Calc_2!$F233)/Thousand</f>
        <v>-0.289280329224406</v>
      </c>
      <c r="G135" s="26" t="n">
        <f aca="false">(-Calc_3!$F233)/Thousand</f>
        <v>-0.289280329224406</v>
      </c>
    </row>
    <row r="136" customFormat="false" ht="15" hidden="false" customHeight="false" outlineLevel="0" collapsed="false">
      <c r="C136" s="1" t="s">
        <v>170</v>
      </c>
      <c r="D136" s="12" t="s">
        <v>60</v>
      </c>
      <c r="E136" s="26" t="n">
        <f aca="false">(-Calc_1!$F234)/Thousand</f>
        <v>-0.0274890030821918</v>
      </c>
      <c r="F136" s="26" t="n">
        <f aca="false">(-Calc_2!$F234)/Thousand</f>
        <v>-0.0347123907534247</v>
      </c>
      <c r="G136" s="26" t="n">
        <f aca="false">(-Calc_3!$F234)/Thousand</f>
        <v>-0.0347123907534247</v>
      </c>
    </row>
    <row r="137" customFormat="false" ht="15" hidden="false" customHeight="false" outlineLevel="0" collapsed="false">
      <c r="C137" s="1" t="s">
        <v>171</v>
      </c>
      <c r="D137" s="12" t="s">
        <v>60</v>
      </c>
      <c r="E137" s="26" t="n">
        <f aca="false">(-Calc_1!$F235)/Thousand</f>
        <v>-0</v>
      </c>
      <c r="F137" s="26" t="n">
        <f aca="false">(-Calc_2!$F235)/Thousand</f>
        <v>-0</v>
      </c>
      <c r="G137" s="26" t="n">
        <f aca="false">(-Calc_3!$F235)/Thousand</f>
        <v>-0</v>
      </c>
    </row>
    <row r="138" customFormat="false" ht="15" hidden="false" customHeight="false" outlineLevel="0" collapsed="false">
      <c r="C138" s="28" t="s">
        <v>172</v>
      </c>
      <c r="D138" s="12" t="s">
        <v>60</v>
      </c>
      <c r="E138" s="35" t="n">
        <f aca="false">Calc_1!$F236/Thousand</f>
        <v>3.76338431843559</v>
      </c>
      <c r="F138" s="35" t="n">
        <f aca="false">Calc_2!$F236/Thousand</f>
        <v>3.85200728002217</v>
      </c>
      <c r="G138" s="35" t="n">
        <f aca="false">Calc_3!$F236/Thousand</f>
        <v>3.85200728002217</v>
      </c>
    </row>
    <row r="139" customFormat="false" ht="15" hidden="false" customHeight="false" outlineLevel="0" collapsed="false">
      <c r="C139" s="28" t="s">
        <v>173</v>
      </c>
      <c r="D139" s="12" t="s">
        <v>60</v>
      </c>
      <c r="E139" s="35" t="n">
        <f aca="false">Calc_1!$F238/Thousand</f>
        <v>3.98464627262577</v>
      </c>
      <c r="F139" s="35" t="n">
        <f aca="false">Calc_2!$F238/Thousand</f>
        <v>4.12919708799113</v>
      </c>
      <c r="G139" s="35" t="n">
        <f aca="false">Calc_3!$F238/Thousand</f>
        <v>4.12919708799113</v>
      </c>
    </row>
    <row r="140" customFormat="false" ht="15" hidden="false" customHeight="false" outlineLevel="0" collapsed="false">
      <c r="C140" s="28" t="s">
        <v>174</v>
      </c>
      <c r="D140" s="12" t="s">
        <v>60</v>
      </c>
      <c r="E140" s="35" t="n">
        <f aca="false">Calc_1!$F239/Thousand</f>
        <v>1.50535372737423</v>
      </c>
      <c r="F140" s="35" t="n">
        <f aca="false">Calc_2!$F239/Thousand</f>
        <v>1.54080291200887</v>
      </c>
      <c r="G140" s="35" t="n">
        <f aca="false">Calc_3!$F239/Thousand</f>
        <v>1.54080291200887</v>
      </c>
    </row>
    <row r="141" customFormat="false" ht="15" hidden="false" customHeight="false" outlineLevel="0" collapsed="false">
      <c r="C141" s="1" t="s">
        <v>175</v>
      </c>
      <c r="D141" s="12" t="s">
        <v>60</v>
      </c>
      <c r="E141" s="26" t="n">
        <f aca="false">(Calc_1!$I189+Calc_1!$I190)/Thousand</f>
        <v>4.5295</v>
      </c>
      <c r="F141" s="26" t="n">
        <f aca="false">(Calc_2!$I189+Calc_2!$I190)/Thousand</f>
        <v>4.5295</v>
      </c>
      <c r="G141" s="26" t="n">
        <f aca="false">(Calc_3!$I189+Calc_3!$I190)/Thousand</f>
        <v>4.5295</v>
      </c>
    </row>
    <row r="143" customFormat="false" ht="15" hidden="false" customHeight="false" outlineLevel="0" collapsed="false">
      <c r="A143" s="10" t="s">
        <v>14</v>
      </c>
      <c r="B143" s="10"/>
      <c r="C143" s="10" t="s">
        <v>176</v>
      </c>
      <c r="D143" s="10"/>
      <c r="E143" s="11" t="s">
        <v>9</v>
      </c>
      <c r="F143" s="11" t="s">
        <v>10</v>
      </c>
      <c r="G143" s="11" t="s">
        <v>11</v>
      </c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15" hidden="false" customHeight="false" outlineLevel="0" collapsed="false">
      <c r="C144" s="28" t="s">
        <v>177</v>
      </c>
      <c r="D144" s="12" t="s">
        <v>60</v>
      </c>
      <c r="E144" s="35" t="n">
        <f aca="false">Calc_1!$F204/Thousand</f>
        <v>80.68306037313</v>
      </c>
      <c r="F144" s="35" t="n">
        <f aca="false">Calc_2!$F204/Thousand</f>
        <v>64.9101840287141</v>
      </c>
      <c r="G144" s="35" t="n">
        <f aca="false">Calc_3!$F204/Thousand</f>
        <v>53.1759156133341</v>
      </c>
    </row>
    <row r="145" customFormat="false" ht="15" hidden="false" customHeight="false" outlineLevel="0" collapsed="false">
      <c r="C145" s="1" t="s">
        <v>178</v>
      </c>
      <c r="D145" s="12" t="s">
        <v>60</v>
      </c>
      <c r="E145" s="26" t="n">
        <f aca="false">(-Calc_1!$E257)/Thousand</f>
        <v>-31.6108432813422</v>
      </c>
      <c r="F145" s="26" t="n">
        <f aca="false">(-Calc_2!$E257)/Thousand</f>
        <v>-31.8023951678711</v>
      </c>
      <c r="G145" s="26" t="n">
        <f aca="false">(-Calc_3!$E257)/Thousand</f>
        <v>-14.8715863873912</v>
      </c>
    </row>
    <row r="146" customFormat="false" ht="15" hidden="false" customHeight="false" outlineLevel="0" collapsed="false">
      <c r="C146" s="1" t="s">
        <v>179</v>
      </c>
      <c r="D146" s="12" t="s">
        <v>60</v>
      </c>
      <c r="E146" s="26" t="n">
        <f aca="false">Calc_1!$E145/Thousand</f>
        <v>1.50403950326795</v>
      </c>
      <c r="F146" s="26" t="n">
        <f aca="false">Calc_2!$E145/Thousand</f>
        <v>1.51315351524481</v>
      </c>
      <c r="G146" s="26" t="n">
        <f aca="false">Calc_3!$E145/Thousand</f>
        <v>0.70758800085856</v>
      </c>
    </row>
    <row r="147" customFormat="false" ht="15" hidden="false" customHeight="false" outlineLevel="0" collapsed="false">
      <c r="C147" s="1" t="s">
        <v>166</v>
      </c>
      <c r="D147" s="12" t="s">
        <v>60</v>
      </c>
      <c r="E147" s="26" t="n">
        <f aca="false">(-Calc_1!$F258)/Thousand</f>
        <v>-0</v>
      </c>
      <c r="F147" s="26" t="n">
        <f aca="false">(-Calc_2!$F258)/Thousand</f>
        <v>-0</v>
      </c>
      <c r="G147" s="26" t="n">
        <f aca="false">(-Calc_3!$F258)/Thousand</f>
        <v>-0</v>
      </c>
    </row>
    <row r="148" customFormat="false" ht="15" hidden="false" customHeight="false" outlineLevel="0" collapsed="false">
      <c r="C148" s="1" t="s">
        <v>180</v>
      </c>
      <c r="D148" s="12" t="s">
        <v>60</v>
      </c>
      <c r="E148" s="26" t="n">
        <f aca="false">(-Calc_1!$F259)/Thousand</f>
        <v>-33.8607376931965</v>
      </c>
      <c r="F148" s="26" t="n">
        <f aca="false">(-Calc_2!$F259)/Thousand</f>
        <v>-34.1856618029702</v>
      </c>
      <c r="G148" s="26" t="n">
        <f aca="false">(-Calc_3!$F259)/Thousand</f>
        <v>-39.0119172268015</v>
      </c>
    </row>
    <row r="149" customFormat="false" ht="15" hidden="false" customHeight="false" outlineLevel="0" collapsed="false">
      <c r="C149" s="1" t="s">
        <v>181</v>
      </c>
      <c r="D149" s="12" t="s">
        <v>60</v>
      </c>
      <c r="E149" s="26" t="n">
        <f aca="false">(-Calc_1!$F260)/Thousand</f>
        <v>-0.624986106448773</v>
      </c>
      <c r="F149" s="26" t="n">
        <f aca="false">(-Calc_2!$F260)/Thousand</f>
        <v>-0.43528057311759</v>
      </c>
      <c r="G149" s="26" t="n">
        <f aca="false">(-Calc_3!$F260)/Thousand</f>
        <v>-0</v>
      </c>
    </row>
    <row r="150" customFormat="false" ht="15" hidden="false" customHeight="false" outlineLevel="0" collapsed="false">
      <c r="C150" s="1" t="s">
        <v>171</v>
      </c>
      <c r="D150" s="12" t="s">
        <v>60</v>
      </c>
      <c r="E150" s="26" t="n">
        <f aca="false">(-Calc_1!$F261)/Thousand</f>
        <v>-0</v>
      </c>
      <c r="F150" s="26" t="n">
        <f aca="false">(-Calc_2!$F261)/Thousand</f>
        <v>-0</v>
      </c>
      <c r="G150" s="26" t="n">
        <f aca="false">(-Calc_3!$F261)/Thousand</f>
        <v>-0</v>
      </c>
    </row>
    <row r="151" customFormat="false" ht="15" hidden="false" customHeight="false" outlineLevel="0" collapsed="false">
      <c r="C151" s="28" t="s">
        <v>172</v>
      </c>
      <c r="D151" s="12" t="s">
        <v>60</v>
      </c>
      <c r="E151" s="35" t="n">
        <f aca="false">Calc_1!$F262/Thousand</f>
        <v>16.0905327954104</v>
      </c>
      <c r="F151" s="35" t="n">
        <f aca="false">Calc_2!$F262/Thousand</f>
        <v>0</v>
      </c>
      <c r="G151" s="35" t="n">
        <f aca="false">Calc_3!$F262/Thousand</f>
        <v>0</v>
      </c>
    </row>
    <row r="152" customFormat="false" ht="15" hidden="false" customHeight="false" outlineLevel="0" collapsed="false">
      <c r="C152" s="28" t="s">
        <v>182</v>
      </c>
      <c r="D152" s="12" t="s">
        <v>60</v>
      </c>
      <c r="E152" s="35" t="n">
        <f aca="false">Calc_1!$F264/Thousand</f>
        <v>44.1400434768915</v>
      </c>
      <c r="F152" s="35" t="n">
        <f aca="false">Calc_2!$F264/Thousand</f>
        <v>34.6209423760878</v>
      </c>
      <c r="G152" s="35" t="n">
        <f aca="false">Calc_3!$F264/Thousand</f>
        <v>39.0119172268015</v>
      </c>
    </row>
    <row r="153" customFormat="false" ht="15" hidden="false" customHeight="false" outlineLevel="0" collapsed="false">
      <c r="C153" s="28" t="s">
        <v>183</v>
      </c>
      <c r="D153" s="12" t="s">
        <v>60</v>
      </c>
      <c r="E153" s="35" t="n">
        <f aca="false">Calc_1!$F265/Thousand</f>
        <v>6.43621311816417</v>
      </c>
      <c r="F153" s="35" t="n">
        <f aca="false">Calc_2!$F265/Thousand</f>
        <v>0</v>
      </c>
      <c r="G153" s="35" t="n">
        <f aca="false">Calc_3!$F265/Thousand</f>
        <v>0</v>
      </c>
    </row>
    <row r="154" customFormat="false" ht="15" hidden="false" customHeight="false" outlineLevel="0" collapsed="false">
      <c r="C154" s="1" t="s">
        <v>184</v>
      </c>
      <c r="D154" s="12" t="s">
        <v>86</v>
      </c>
      <c r="E154" s="36" t="n">
        <f aca="false">Model_Checks</f>
        <v>0</v>
      </c>
      <c r="F154" s="36" t="n">
        <f aca="false">Model_Checks</f>
        <v>0</v>
      </c>
      <c r="G154" s="36" t="n">
        <f aca="false">Model_Checks</f>
        <v>0</v>
      </c>
    </row>
    <row r="156" customFormat="false" ht="15" hidden="false" customHeight="false" outlineLevel="0" collapsed="false">
      <c r="A156" s="10" t="s">
        <v>14</v>
      </c>
      <c r="B156" s="10"/>
      <c r="C156" s="10" t="s">
        <v>185</v>
      </c>
      <c r="D156" s="10"/>
      <c r="E156" s="11" t="s">
        <v>13</v>
      </c>
      <c r="F156" s="11"/>
      <c r="G156" s="11"/>
      <c r="H156" s="10"/>
      <c r="I156" s="11" t="str">
        <f aca="false">Inputs!H$7</f>
        <v>Base</v>
      </c>
      <c r="J156" s="11" t="str">
        <f aca="false">Inputs!I$7</f>
        <v>Reconciliation (v3 rules)</v>
      </c>
      <c r="K156" s="11" t="str">
        <f aca="false">Inputs!J$7</f>
        <v>PV price −10%</v>
      </c>
      <c r="L156" s="11" t="str">
        <f aca="false">Inputs!K$7</f>
        <v>PV yield −10%</v>
      </c>
      <c r="M156" s="11" t="str">
        <f aca="false">Inputs!L$7</f>
        <v>BESS revenue −20%</v>
      </c>
      <c r="N156" s="11" t="str">
        <f aca="false">Inputs!M$7</f>
        <v>Capex +10%</v>
      </c>
      <c r="O156" s="11" t="str">
        <f aca="false">Inputs!N$7</f>
        <v>Buyer IRR +1 pp</v>
      </c>
      <c r="P156" s="11" t="str">
        <f aca="false">Inputs!O$7</f>
        <v>RtB and COD price −10%</v>
      </c>
      <c r="Q156" s="11" t="str">
        <f aca="false">Inputs!P$7</f>
        <v>RtB price = implied</v>
      </c>
      <c r="R156" s="11" t="str">
        <f aca="false">Inputs!Q$7</f>
        <v>Gearing −10 pp</v>
      </c>
      <c r="S156" s="11" t="str">
        <f aca="false">Inputs!R$7</f>
        <v>COD +12 months</v>
      </c>
      <c r="T156" s="11" t="str">
        <f aca="false">Inputs!S$7</f>
        <v>BESS 2 h</v>
      </c>
      <c r="U156" s="11" t="str">
        <f aca="false">Inputs!T$7</f>
        <v>No BESS</v>
      </c>
      <c r="V156" s="11" t="str">
        <f aca="false">Inputs!U$7</f>
        <v>BESS capex 200 k€/MWh</v>
      </c>
      <c r="W156" s="11" t="str">
        <f aca="false">Inputs!V$7</f>
        <v>No BESS repower</v>
      </c>
      <c r="X156" s="11" t="str">
        <f aca="false">Inputs!W$7</f>
        <v>PV and BESS prices −20%</v>
      </c>
      <c r="Y156" s="11" t="str">
        <f aca="false">Inputs!X$7</f>
        <v>C: E.ON PPA + option B</v>
      </c>
      <c r="Z156" s="11" t="str">
        <f aca="false">Inputs!Y$7</f>
        <v>C: MVM 45 + MET floor</v>
      </c>
    </row>
    <row r="157" customFormat="false" ht="15" hidden="false" customHeight="false" outlineLevel="0" collapsed="false">
      <c r="C157" s="1" t="s">
        <v>186</v>
      </c>
      <c r="D157" s="12" t="s">
        <v>27</v>
      </c>
      <c r="E157" s="16" t="n">
        <f aca="false">Calc_1!$E192</f>
        <v>270.453697864743</v>
      </c>
      <c r="I157" s="37" t="n">
        <v>270.453697864743</v>
      </c>
      <c r="J157" s="37" t="n">
        <v>0</v>
      </c>
      <c r="K157" s="37" t="n">
        <v>177.013473051084</v>
      </c>
      <c r="L157" s="37" t="n">
        <v>182.080774371987</v>
      </c>
      <c r="M157" s="37" t="n">
        <v>71.650207334886</v>
      </c>
      <c r="N157" s="37" t="n">
        <v>187.578835901505</v>
      </c>
      <c r="O157" s="37" t="n">
        <v>160.802586668377</v>
      </c>
      <c r="P157" s="37" t="n">
        <v>270.453697864743</v>
      </c>
      <c r="Q157" s="37" t="n">
        <v>270.453697864743</v>
      </c>
      <c r="R157" s="37" t="n">
        <v>270.453697864743</v>
      </c>
      <c r="S157" s="37" t="n">
        <v>194.677779065836</v>
      </c>
      <c r="T157" s="37" t="n">
        <v>64.4968538902752</v>
      </c>
      <c r="U157" s="37" t="n">
        <v>27.7775584255648</v>
      </c>
      <c r="V157" s="37" t="n">
        <v>11.1493117775466</v>
      </c>
      <c r="W157" s="37" t="n">
        <v>247.983719808408</v>
      </c>
      <c r="X157" s="37" t="n">
        <v>0</v>
      </c>
      <c r="Y157" s="37" t="n">
        <v>270.453697864743</v>
      </c>
      <c r="Z157" s="37" t="n">
        <v>270.453697864743</v>
      </c>
    </row>
    <row r="158" customFormat="false" ht="15" hidden="false" customHeight="false" outlineLevel="0" collapsed="false">
      <c r="C158" s="1" t="s">
        <v>187</v>
      </c>
      <c r="D158" s="12" t="s">
        <v>27</v>
      </c>
      <c r="E158" s="16" t="n">
        <f aca="false">Calc_2!$E192</f>
        <v>34.0057109609795</v>
      </c>
      <c r="I158" s="37" t="n">
        <v>34.0057109609794</v>
      </c>
      <c r="J158" s="37" t="n">
        <v>99.7774548281905</v>
      </c>
      <c r="K158" s="37" t="n">
        <v>0</v>
      </c>
      <c r="L158" s="37" t="n">
        <v>0</v>
      </c>
      <c r="M158" s="37" t="n">
        <v>0</v>
      </c>
      <c r="N158" s="37" t="n">
        <v>0</v>
      </c>
      <c r="O158" s="37" t="n">
        <v>0</v>
      </c>
      <c r="P158" s="37" t="n">
        <v>34.0057109609794</v>
      </c>
      <c r="Q158" s="37" t="n">
        <v>34.0057109609794</v>
      </c>
      <c r="R158" s="37" t="n">
        <v>34.0057109609794</v>
      </c>
      <c r="S158" s="37" t="n">
        <v>0</v>
      </c>
      <c r="T158" s="37" t="n">
        <v>0</v>
      </c>
      <c r="U158" s="37" t="n">
        <v>222.204084169688</v>
      </c>
      <c r="V158" s="37" t="n">
        <v>0</v>
      </c>
      <c r="W158" s="37" t="n">
        <v>97.7209948418725</v>
      </c>
      <c r="X158" s="37" t="n">
        <v>0</v>
      </c>
      <c r="Y158" s="37" t="n">
        <v>34.0057109609794</v>
      </c>
      <c r="Z158" s="37" t="n">
        <v>34.0057109609794</v>
      </c>
    </row>
    <row r="159" customFormat="false" ht="15" hidden="false" customHeight="false" outlineLevel="0" collapsed="false">
      <c r="C159" s="1" t="s">
        <v>188</v>
      </c>
      <c r="D159" s="12" t="s">
        <v>27</v>
      </c>
      <c r="E159" s="16" t="n">
        <f aca="false">Calc_3!$E192</f>
        <v>0</v>
      </c>
      <c r="I159" s="37" t="n">
        <v>0</v>
      </c>
      <c r="J159" s="37" t="n">
        <v>0</v>
      </c>
      <c r="K159" s="37" t="n">
        <v>0</v>
      </c>
      <c r="L159" s="37" t="n">
        <v>0</v>
      </c>
      <c r="M159" s="37" t="n">
        <v>0</v>
      </c>
      <c r="N159" s="37" t="n">
        <v>0</v>
      </c>
      <c r="O159" s="37" t="n">
        <v>0</v>
      </c>
      <c r="P159" s="37" t="n">
        <v>0</v>
      </c>
      <c r="Q159" s="37" t="n">
        <v>0</v>
      </c>
      <c r="R159" s="37" t="n">
        <v>0</v>
      </c>
      <c r="S159" s="37" t="n">
        <v>0</v>
      </c>
      <c r="T159" s="37" t="n">
        <v>0</v>
      </c>
      <c r="U159" s="37" t="n">
        <v>86.8480617152959</v>
      </c>
      <c r="V159" s="37" t="n">
        <v>0</v>
      </c>
      <c r="W159" s="37" t="n">
        <v>0</v>
      </c>
      <c r="X159" s="37" t="n">
        <v>0</v>
      </c>
      <c r="Y159" s="37" t="n">
        <v>5.04496452723736</v>
      </c>
      <c r="Z159" s="37" t="n">
        <v>0</v>
      </c>
    </row>
    <row r="160" customFormat="false" ht="15" hidden="false" customHeight="false" outlineLevel="0" collapsed="false">
      <c r="C160" s="1" t="s">
        <v>189</v>
      </c>
      <c r="D160" s="12" t="s">
        <v>27</v>
      </c>
      <c r="E160" s="16" t="n">
        <f aca="false">Calc_1!$F193</f>
        <v>344.707796225399</v>
      </c>
      <c r="I160" s="37" t="n">
        <v>344.707796225399</v>
      </c>
      <c r="J160" s="37" t="n">
        <v>86.1393442622951</v>
      </c>
      <c r="K160" s="37" t="n">
        <v>251.26757141174</v>
      </c>
      <c r="L160" s="37" t="n">
        <v>256.334872732642</v>
      </c>
      <c r="M160" s="37" t="n">
        <v>145.904305695542</v>
      </c>
      <c r="N160" s="37" t="n">
        <v>261.832934262161</v>
      </c>
      <c r="O160" s="37" t="n">
        <v>235.056685029032</v>
      </c>
      <c r="P160" s="37" t="n">
        <v>344.707796225399</v>
      </c>
      <c r="Q160" s="37" t="n">
        <v>344.707796225399</v>
      </c>
      <c r="R160" s="37" t="n">
        <v>344.707796225399</v>
      </c>
      <c r="S160" s="37" t="n">
        <v>268.931877426492</v>
      </c>
      <c r="T160" s="37" t="n">
        <v>138.750952250931</v>
      </c>
      <c r="U160" s="37" t="n">
        <v>102.03165678622</v>
      </c>
      <c r="V160" s="37" t="n">
        <v>85.4034101382023</v>
      </c>
      <c r="W160" s="37" t="n">
        <v>322.237818169064</v>
      </c>
      <c r="X160" s="37" t="n">
        <v>74.2540983606557</v>
      </c>
      <c r="Y160" s="37" t="n">
        <v>344.707796225399</v>
      </c>
      <c r="Z160" s="37" t="n">
        <v>344.707796225399</v>
      </c>
    </row>
    <row r="161" customFormat="false" ht="15" hidden="false" customHeight="false" outlineLevel="0" collapsed="false">
      <c r="C161" s="1" t="s">
        <v>190</v>
      </c>
      <c r="D161" s="12" t="s">
        <v>27</v>
      </c>
      <c r="E161" s="16" t="n">
        <f aca="false">Calc_2!$F193</f>
        <v>105.902536357805</v>
      </c>
      <c r="I161" s="37" t="n">
        <v>105.902536357805</v>
      </c>
      <c r="J161" s="37" t="n">
        <v>183.182216732952</v>
      </c>
      <c r="K161" s="37" t="n">
        <v>71.8968253968254</v>
      </c>
      <c r="L161" s="37" t="n">
        <v>71.8968253968254</v>
      </c>
      <c r="M161" s="37" t="n">
        <v>71.8968253968254</v>
      </c>
      <c r="N161" s="37" t="n">
        <v>71.8968253968254</v>
      </c>
      <c r="O161" s="37" t="n">
        <v>71.8968253968254</v>
      </c>
      <c r="P161" s="37" t="n">
        <v>105.902536357805</v>
      </c>
      <c r="Q161" s="37" t="n">
        <v>105.902536357805</v>
      </c>
      <c r="R161" s="37" t="n">
        <v>105.902536357805</v>
      </c>
      <c r="S161" s="37" t="n">
        <v>71.8968253968254</v>
      </c>
      <c r="T161" s="37" t="n">
        <v>71.8968253968254</v>
      </c>
      <c r="U161" s="37" t="n">
        <v>294.100909566514</v>
      </c>
      <c r="V161" s="37" t="n">
        <v>71.8968253968254</v>
      </c>
      <c r="W161" s="37" t="n">
        <v>169.617820238698</v>
      </c>
      <c r="X161" s="37" t="n">
        <v>71.8968253968254</v>
      </c>
      <c r="Y161" s="37" t="n">
        <v>105.902536357805</v>
      </c>
      <c r="Z161" s="37" t="n">
        <v>105.902536357805</v>
      </c>
    </row>
    <row r="162" customFormat="false" ht="15" hidden="false" customHeight="false" outlineLevel="0" collapsed="false">
      <c r="C162" s="1" t="s">
        <v>191</v>
      </c>
      <c r="D162" s="12" t="s">
        <v>27</v>
      </c>
      <c r="E162" s="16" t="n">
        <f aca="false">Calc_3!$F193</f>
        <v>71.8968253968254</v>
      </c>
      <c r="I162" s="37" t="n">
        <v>71.8968253968254</v>
      </c>
      <c r="J162" s="37" t="n">
        <v>83.4047619047619</v>
      </c>
      <c r="K162" s="37" t="n">
        <v>71.8968253968254</v>
      </c>
      <c r="L162" s="37" t="n">
        <v>71.8968253968254</v>
      </c>
      <c r="M162" s="37" t="n">
        <v>71.8968253968254</v>
      </c>
      <c r="N162" s="37" t="n">
        <v>71.8968253968254</v>
      </c>
      <c r="O162" s="37" t="n">
        <v>71.8968253968254</v>
      </c>
      <c r="P162" s="37" t="n">
        <v>71.8968253968254</v>
      </c>
      <c r="Q162" s="37" t="n">
        <v>71.8968253968254</v>
      </c>
      <c r="R162" s="37" t="n">
        <v>71.8968253968254</v>
      </c>
      <c r="S162" s="37" t="n">
        <v>71.8968253968254</v>
      </c>
      <c r="T162" s="37" t="n">
        <v>71.8968253968254</v>
      </c>
      <c r="U162" s="37" t="n">
        <v>158.744887112121</v>
      </c>
      <c r="V162" s="37" t="n">
        <v>71.8968253968254</v>
      </c>
      <c r="W162" s="37" t="n">
        <v>71.8968253968254</v>
      </c>
      <c r="X162" s="37" t="n">
        <v>71.8968253968254</v>
      </c>
      <c r="Y162" s="37" t="n">
        <v>76.9417899240628</v>
      </c>
      <c r="Z162" s="37" t="n">
        <v>71.8968253968254</v>
      </c>
    </row>
    <row r="163" customFormat="false" ht="15" hidden="false" customHeight="false" outlineLevel="0" collapsed="false">
      <c r="C163" s="1" t="s">
        <v>192</v>
      </c>
      <c r="D163" s="12" t="s">
        <v>32</v>
      </c>
      <c r="E163" s="17" t="n">
        <f aca="false">Calc_1!$E196</f>
        <v>0.0975828801396874</v>
      </c>
      <c r="I163" s="38" t="n">
        <v>0.0975828801396874</v>
      </c>
      <c r="J163" s="38" t="n">
        <v>0.0521787021693845</v>
      </c>
      <c r="K163" s="38" t="n">
        <v>0.0886403705542593</v>
      </c>
      <c r="L163" s="38" t="n">
        <v>0.0891325160076229</v>
      </c>
      <c r="M163" s="38" t="n">
        <v>0.0781465286364829</v>
      </c>
      <c r="N163" s="38" t="n">
        <v>0.0888400691567498</v>
      </c>
      <c r="O163" s="38" t="n">
        <v>0.0975828801396874</v>
      </c>
      <c r="P163" s="38" t="n">
        <v>0.0986237922150567</v>
      </c>
      <c r="Q163" s="38" t="n">
        <v>0.0800000000000002</v>
      </c>
      <c r="R163" s="38" t="n">
        <v>0.0975828801396874</v>
      </c>
      <c r="S163" s="38" t="n">
        <v>0.0897150047262657</v>
      </c>
      <c r="T163" s="38" t="n">
        <v>0.0769810079066093</v>
      </c>
      <c r="U163" s="38" t="n">
        <v>0.0715985873102143</v>
      </c>
      <c r="V163" s="38" t="n">
        <v>0.0737635243989597</v>
      </c>
      <c r="W163" s="38" t="n">
        <v>0.0967067835850193</v>
      </c>
      <c r="X163" s="38" t="n">
        <v>0.0581595759627034</v>
      </c>
      <c r="Y163" s="38" t="n">
        <v>0.0975828801396874</v>
      </c>
      <c r="Z163" s="38" t="n">
        <v>0.0975828801396874</v>
      </c>
    </row>
    <row r="164" customFormat="false" ht="15" hidden="false" customHeight="false" outlineLevel="0" collapsed="false">
      <c r="C164" s="1" t="s">
        <v>193</v>
      </c>
      <c r="D164" s="12" t="s">
        <v>32</v>
      </c>
      <c r="E164" s="17" t="n">
        <f aca="false">Calc_2!$E196</f>
        <v>0.0737277773237787</v>
      </c>
      <c r="I164" s="38" t="n">
        <v>0.0737277773237786</v>
      </c>
      <c r="J164" s="38" t="n">
        <v>0.0810336176675346</v>
      </c>
      <c r="K164" s="38" t="n">
        <v>0.0656380957793111</v>
      </c>
      <c r="L164" s="38" t="n">
        <v>0.0611705200012151</v>
      </c>
      <c r="M164" s="38" t="n">
        <v>0.0499029728110846</v>
      </c>
      <c r="N164" s="38" t="n">
        <v>0.0656706244813481</v>
      </c>
      <c r="O164" s="38" t="n">
        <v>0.0737277773237786</v>
      </c>
      <c r="P164" s="38" t="n">
        <v>0.0746878916628729</v>
      </c>
      <c r="Q164" s="38" t="n">
        <v>0.0800000000000002</v>
      </c>
      <c r="R164" s="38" t="n">
        <v>0.0737277773237786</v>
      </c>
      <c r="S164" s="38" t="n">
        <v>0.0668608831158054</v>
      </c>
      <c r="T164" s="38" t="n">
        <v>0.0499824943420588</v>
      </c>
      <c r="U164" s="38" t="n">
        <v>0.0993651261736896</v>
      </c>
      <c r="V164" s="38" t="n">
        <v>0.0520094951603363</v>
      </c>
      <c r="W164" s="38" t="n">
        <v>0.080828720465282</v>
      </c>
      <c r="X164" s="38" t="n">
        <v>0.0306289273050697</v>
      </c>
      <c r="Y164" s="38" t="n">
        <v>0.0737277773237786</v>
      </c>
      <c r="Z164" s="38" t="n">
        <v>0.0737277773237786</v>
      </c>
    </row>
    <row r="165" customFormat="false" ht="15" hidden="false" customHeight="false" outlineLevel="0" collapsed="false">
      <c r="C165" s="1" t="s">
        <v>194</v>
      </c>
      <c r="D165" s="12" t="s">
        <v>32</v>
      </c>
      <c r="E165" s="17" t="n">
        <f aca="false">Calc_3!$E196</f>
        <v>0.0574399322616083</v>
      </c>
      <c r="I165" s="38" t="n">
        <v>0.0574399322616082</v>
      </c>
      <c r="J165" s="38" t="n">
        <v>0.0646421187326001</v>
      </c>
      <c r="K165" s="38" t="n">
        <v>0.0506889189204565</v>
      </c>
      <c r="L165" s="38" t="n">
        <v>0.0469070557971821</v>
      </c>
      <c r="M165" s="38" t="n">
        <v>0.0384108033028195</v>
      </c>
      <c r="N165" s="38" t="n">
        <v>0.0512026647952019</v>
      </c>
      <c r="O165" s="38" t="n">
        <v>0.0574399322616082</v>
      </c>
      <c r="P165" s="38" t="n">
        <v>0.0581583063534563</v>
      </c>
      <c r="Q165" s="38" t="n">
        <v>0.0651565057016124</v>
      </c>
      <c r="R165" s="38" t="n">
        <v>0.0574399322616082</v>
      </c>
      <c r="S165" s="38" t="n">
        <v>0.058222632807014</v>
      </c>
      <c r="T165" s="38" t="n">
        <v>0.0401376536492866</v>
      </c>
      <c r="U165" s="38" t="n">
        <v>0.0795959242317457</v>
      </c>
      <c r="V165" s="38" t="n">
        <v>0.0401251966688289</v>
      </c>
      <c r="W165" s="38" t="n">
        <v>0.0642658195345873</v>
      </c>
      <c r="X165" s="38" t="n">
        <v>0.0214704425591016</v>
      </c>
      <c r="Y165" s="38" t="n">
        <v>0.070687761338458</v>
      </c>
      <c r="Z165" s="38" t="n">
        <v>0.0602608533772205</v>
      </c>
    </row>
    <row r="166" customFormat="false" ht="15" hidden="false" customHeight="false" outlineLevel="0" collapsed="false">
      <c r="C166" s="1" t="s">
        <v>195</v>
      </c>
      <c r="D166" s="12" t="s">
        <v>60</v>
      </c>
      <c r="E166" s="26" t="n">
        <f aca="false">Calc_1!$I245/Thousand</f>
        <v>2.27199586848017</v>
      </c>
      <c r="I166" s="39" t="n">
        <v>2.27199586848017</v>
      </c>
      <c r="J166" s="39" t="n">
        <v>2.92155628172875</v>
      </c>
      <c r="K166" s="39" t="n">
        <v>2.27199586848017</v>
      </c>
      <c r="L166" s="39" t="n">
        <v>2.27199586848017</v>
      </c>
      <c r="M166" s="39" t="n">
        <v>2.27199586848017</v>
      </c>
      <c r="N166" s="39" t="n">
        <v>2.27199586848017</v>
      </c>
      <c r="O166" s="39" t="n">
        <v>2.27199586848017</v>
      </c>
      <c r="P166" s="39" t="n">
        <v>1.94259586848017</v>
      </c>
      <c r="Q166" s="39" t="n">
        <v>7.39949522151128</v>
      </c>
      <c r="R166" s="39" t="n">
        <v>2.27199586848017</v>
      </c>
      <c r="S166" s="39" t="n">
        <v>2.27199586848017</v>
      </c>
      <c r="T166" s="39" t="n">
        <v>2.27199586848017</v>
      </c>
      <c r="U166" s="39" t="n">
        <v>2.27199586848017</v>
      </c>
      <c r="V166" s="39" t="n">
        <v>2.27199586848017</v>
      </c>
      <c r="W166" s="39" t="n">
        <v>2.27199586848017</v>
      </c>
      <c r="X166" s="39" t="n">
        <v>2.27199586848017</v>
      </c>
      <c r="Y166" s="39" t="n">
        <v>2.27199586848017</v>
      </c>
      <c r="Z166" s="39" t="n">
        <v>2.27199586848017</v>
      </c>
    </row>
    <row r="167" customFormat="false" ht="15" hidden="false" customHeight="false" outlineLevel="0" collapsed="false">
      <c r="C167" s="1" t="s">
        <v>196</v>
      </c>
      <c r="D167" s="12" t="s">
        <v>60</v>
      </c>
      <c r="E167" s="26" t="n">
        <f aca="false">Calc_2!$I245/Thousand</f>
        <v>2.37444946760751</v>
      </c>
      <c r="I167" s="39" t="n">
        <v>2.37444946760751</v>
      </c>
      <c r="J167" s="39" t="n">
        <v>3.03937474901962</v>
      </c>
      <c r="K167" s="39" t="n">
        <v>2.37444946760751</v>
      </c>
      <c r="L167" s="39" t="n">
        <v>2.37444946760751</v>
      </c>
      <c r="M167" s="39" t="n">
        <v>2.37444946760751</v>
      </c>
      <c r="N167" s="39" t="n">
        <v>2.37444946760751</v>
      </c>
      <c r="O167" s="39" t="n">
        <v>2.37444946760751</v>
      </c>
      <c r="P167" s="39" t="n">
        <v>2.03424946760751</v>
      </c>
      <c r="Q167" s="39" t="n">
        <v>0.257865341932534</v>
      </c>
      <c r="R167" s="39" t="n">
        <v>2.37444946760751</v>
      </c>
      <c r="S167" s="39" t="n">
        <v>2.37444946760751</v>
      </c>
      <c r="T167" s="39" t="n">
        <v>2.37444946760751</v>
      </c>
      <c r="U167" s="39" t="n">
        <v>2.37444946760751</v>
      </c>
      <c r="V167" s="39" t="n">
        <v>2.37444946760751</v>
      </c>
      <c r="W167" s="39" t="n">
        <v>2.37444946760751</v>
      </c>
      <c r="X167" s="39" t="n">
        <v>2.37444946760751</v>
      </c>
      <c r="Y167" s="39" t="n">
        <v>2.37444946760751</v>
      </c>
      <c r="Z167" s="39" t="n">
        <v>2.37444946760751</v>
      </c>
    </row>
    <row r="168" customFormat="false" ht="15" hidden="false" customHeight="false" outlineLevel="0" collapsed="false">
      <c r="C168" s="1" t="s">
        <v>197</v>
      </c>
      <c r="D168" s="12" t="s">
        <v>60</v>
      </c>
      <c r="E168" s="26" t="n">
        <f aca="false">Calc_3!$I245/Thousand</f>
        <v>2.37444946760751</v>
      </c>
      <c r="I168" s="39" t="n">
        <v>2.37444946760751</v>
      </c>
      <c r="J168" s="39" t="n">
        <v>3.03937474901962</v>
      </c>
      <c r="K168" s="39" t="n">
        <v>2.37444946760751</v>
      </c>
      <c r="L168" s="39" t="n">
        <v>2.37444946760751</v>
      </c>
      <c r="M168" s="39" t="n">
        <v>2.37444946760751</v>
      </c>
      <c r="N168" s="39" t="n">
        <v>2.37444946760751</v>
      </c>
      <c r="O168" s="39" t="n">
        <v>2.37444946760751</v>
      </c>
      <c r="P168" s="39" t="n">
        <v>2.03424946760751</v>
      </c>
      <c r="Q168" s="39" t="n">
        <v>-1.72871239075342</v>
      </c>
      <c r="R168" s="39" t="n">
        <v>2.37444946760751</v>
      </c>
      <c r="S168" s="39" t="n">
        <v>2.37444946760751</v>
      </c>
      <c r="T168" s="39" t="n">
        <v>2.37444946760751</v>
      </c>
      <c r="U168" s="39" t="n">
        <v>2.37444946760751</v>
      </c>
      <c r="V168" s="39" t="n">
        <v>2.37444946760751</v>
      </c>
      <c r="W168" s="39" t="n">
        <v>2.37444946760751</v>
      </c>
      <c r="X168" s="39" t="n">
        <v>2.37444946760751</v>
      </c>
      <c r="Y168" s="39" t="n">
        <v>2.37444946760751</v>
      </c>
      <c r="Z168" s="39" t="n">
        <v>2.37444946760751</v>
      </c>
    </row>
    <row r="169" customFormat="false" ht="15" hidden="false" customHeight="false" outlineLevel="0" collapsed="false">
      <c r="C169" s="1" t="s">
        <v>198</v>
      </c>
      <c r="D169" s="12" t="s">
        <v>32</v>
      </c>
      <c r="E169" s="17" t="n">
        <f aca="false">Calc_1!$E246</f>
        <v>0.847345583954844</v>
      </c>
      <c r="I169" s="38" t="n">
        <v>0.847345583954844</v>
      </c>
      <c r="J169" s="38" t="n">
        <v>1.69505779407945</v>
      </c>
      <c r="K169" s="38" t="n">
        <v>0.847345583954844</v>
      </c>
      <c r="L169" s="38" t="n">
        <v>0.847345583954844</v>
      </c>
      <c r="M169" s="38" t="n">
        <v>0.847345583954844</v>
      </c>
      <c r="N169" s="38" t="n">
        <v>0.847345583954844</v>
      </c>
      <c r="O169" s="38" t="n">
        <v>0.847345583954844</v>
      </c>
      <c r="P169" s="38" t="n">
        <v>0.723747701582997</v>
      </c>
      <c r="Q169" s="38" t="n">
        <v>2.78438835786477</v>
      </c>
      <c r="R169" s="38" t="n">
        <v>0.847345583954844</v>
      </c>
      <c r="S169" s="38" t="n">
        <v>0.847345583954844</v>
      </c>
      <c r="T169" s="38" t="n">
        <v>0.847345583954844</v>
      </c>
      <c r="U169" s="38" t="n">
        <v>0.847345583954844</v>
      </c>
      <c r="V169" s="38" t="n">
        <v>0.847345583954844</v>
      </c>
      <c r="W169" s="38" t="n">
        <v>0.847345583954844</v>
      </c>
      <c r="X169" s="38" t="n">
        <v>0.847345583954844</v>
      </c>
      <c r="Y169" s="38" t="n">
        <v>0.847345583954844</v>
      </c>
      <c r="Z169" s="38" t="n">
        <v>0.847345583954844</v>
      </c>
    </row>
    <row r="170" customFormat="false" ht="15" hidden="false" customHeight="false" outlineLevel="0" collapsed="false">
      <c r="C170" s="1" t="s">
        <v>199</v>
      </c>
      <c r="D170" s="12" t="s">
        <v>32</v>
      </c>
      <c r="E170" s="17" t="n">
        <f aca="false">Calc_2!$E246</f>
        <v>0.625779468780036</v>
      </c>
      <c r="I170" s="38" t="n">
        <v>0.625779468780036</v>
      </c>
      <c r="J170" s="38" t="n">
        <v>0.9953160833443</v>
      </c>
      <c r="K170" s="38" t="n">
        <v>0.625779468780036</v>
      </c>
      <c r="L170" s="38" t="n">
        <v>0.625779468780036</v>
      </c>
      <c r="M170" s="38" t="n">
        <v>0.625779468780036</v>
      </c>
      <c r="N170" s="38" t="n">
        <v>0.625779468780036</v>
      </c>
      <c r="O170" s="38" t="n">
        <v>0.625779468780036</v>
      </c>
      <c r="P170" s="38" t="n">
        <v>0.538268612727688</v>
      </c>
      <c r="Q170" s="38" t="n">
        <v>0.0697045052644965</v>
      </c>
      <c r="R170" s="38" t="n">
        <v>0.625779468780036</v>
      </c>
      <c r="S170" s="38" t="n">
        <v>0.625779468780036</v>
      </c>
      <c r="T170" s="38" t="n">
        <v>0.625779468780036</v>
      </c>
      <c r="U170" s="38" t="n">
        <v>0.625779468780036</v>
      </c>
      <c r="V170" s="38" t="n">
        <v>0.625779468780036</v>
      </c>
      <c r="W170" s="38" t="n">
        <v>0.625779468780036</v>
      </c>
      <c r="X170" s="38" t="n">
        <v>0.625779468780036</v>
      </c>
      <c r="Y170" s="38" t="n">
        <v>0.625779468780036</v>
      </c>
      <c r="Z170" s="38" t="n">
        <v>0.625779468780036</v>
      </c>
    </row>
    <row r="171" customFormat="false" ht="15" hidden="false" customHeight="false" outlineLevel="0" collapsed="false">
      <c r="C171" s="1" t="s">
        <v>200</v>
      </c>
      <c r="D171" s="12" t="s">
        <v>32</v>
      </c>
      <c r="E171" s="17" t="n">
        <f aca="false">Calc_3!$E246</f>
        <v>0.625779468780036</v>
      </c>
      <c r="I171" s="38" t="n">
        <v>0.625779468780036</v>
      </c>
      <c r="J171" s="38" t="n">
        <v>0.9953160833443</v>
      </c>
      <c r="K171" s="38" t="n">
        <v>0.625779468780036</v>
      </c>
      <c r="L171" s="38" t="n">
        <v>0.625779468780036</v>
      </c>
      <c r="M171" s="38" t="n">
        <v>0.625779468780036</v>
      </c>
      <c r="N171" s="38" t="n">
        <v>0.625779468780036</v>
      </c>
      <c r="O171" s="38" t="n">
        <v>0.625779468780036</v>
      </c>
      <c r="P171" s="38" t="n">
        <v>0.538268612727688</v>
      </c>
      <c r="Q171" s="38" t="n">
        <v>-0.47642215145004</v>
      </c>
      <c r="R171" s="38" t="n">
        <v>0.625779468780036</v>
      </c>
      <c r="S171" s="38" t="n">
        <v>0.625779468780036</v>
      </c>
      <c r="T171" s="38" t="n">
        <v>0.625779468780036</v>
      </c>
      <c r="U171" s="38" t="n">
        <v>0.625779468780036</v>
      </c>
      <c r="V171" s="38" t="n">
        <v>0.625779468780036</v>
      </c>
      <c r="W171" s="38" t="n">
        <v>0.625779468780036</v>
      </c>
      <c r="X171" s="38" t="n">
        <v>0.625779468780036</v>
      </c>
      <c r="Y171" s="38" t="n">
        <v>0.625779468780036</v>
      </c>
      <c r="Z171" s="38" t="n">
        <v>0.625779468780036</v>
      </c>
    </row>
    <row r="172" customFormat="false" ht="15" hidden="false" customHeight="false" outlineLevel="0" collapsed="false">
      <c r="C172" s="1" t="s">
        <v>201</v>
      </c>
      <c r="D172" s="12" t="s">
        <v>14</v>
      </c>
      <c r="E172" s="30" t="n">
        <f aca="false">Calc_1!$E248</f>
        <v>1.30558674207602</v>
      </c>
      <c r="I172" s="40" t="n">
        <v>1.30558674207602</v>
      </c>
      <c r="J172" s="40" t="n">
        <v>1.42335982890395</v>
      </c>
      <c r="K172" s="40" t="n">
        <v>1.30558674207602</v>
      </c>
      <c r="L172" s="40" t="n">
        <v>1.30558674207602</v>
      </c>
      <c r="M172" s="40" t="n">
        <v>1.30558674207602</v>
      </c>
      <c r="N172" s="40" t="n">
        <v>1.30558674207602</v>
      </c>
      <c r="O172" s="40" t="n">
        <v>1.30558674207602</v>
      </c>
      <c r="P172" s="40" t="n">
        <v>1.26128196395722</v>
      </c>
      <c r="Q172" s="40" t="n">
        <v>1.9952428475415</v>
      </c>
      <c r="R172" s="40" t="n">
        <v>1.30558674207602</v>
      </c>
      <c r="S172" s="40" t="n">
        <v>1.30558674207602</v>
      </c>
      <c r="T172" s="40" t="n">
        <v>1.30558674207602</v>
      </c>
      <c r="U172" s="40" t="n">
        <v>1.30558674207602</v>
      </c>
      <c r="V172" s="40" t="n">
        <v>1.30558674207602</v>
      </c>
      <c r="W172" s="40" t="n">
        <v>1.30558674207602</v>
      </c>
      <c r="X172" s="40" t="n">
        <v>1.30558674207602</v>
      </c>
      <c r="Y172" s="40" t="n">
        <v>1.30558674207602</v>
      </c>
      <c r="Z172" s="40" t="n">
        <v>1.30558674207602</v>
      </c>
    </row>
    <row r="173" customFormat="false" ht="15" hidden="false" customHeight="false" outlineLevel="0" collapsed="false">
      <c r="C173" s="1" t="s">
        <v>202</v>
      </c>
      <c r="D173" s="12" t="s">
        <v>14</v>
      </c>
      <c r="E173" s="30" t="n">
        <f aca="false">Calc_2!$E248</f>
        <v>1.31777592303669</v>
      </c>
      <c r="I173" s="40" t="n">
        <v>1.31777592303669</v>
      </c>
      <c r="J173" s="40" t="n">
        <v>1.43928325462845</v>
      </c>
      <c r="K173" s="40" t="n">
        <v>1.31777592303669</v>
      </c>
      <c r="L173" s="40" t="n">
        <v>1.31777592303669</v>
      </c>
      <c r="M173" s="40" t="n">
        <v>1.31777592303669</v>
      </c>
      <c r="N173" s="40" t="n">
        <v>1.31777592303669</v>
      </c>
      <c r="O173" s="40" t="n">
        <v>1.31777592303669</v>
      </c>
      <c r="P173" s="40" t="n">
        <v>1.27224647695166</v>
      </c>
      <c r="Q173" s="40" t="n">
        <v>1.03451048260646</v>
      </c>
      <c r="R173" s="40" t="n">
        <v>1.31777592303669</v>
      </c>
      <c r="S173" s="40" t="n">
        <v>1.31777592303669</v>
      </c>
      <c r="T173" s="40" t="n">
        <v>1.31777592303669</v>
      </c>
      <c r="U173" s="40" t="n">
        <v>1.31777592303669</v>
      </c>
      <c r="V173" s="40" t="n">
        <v>1.31777592303669</v>
      </c>
      <c r="W173" s="40" t="n">
        <v>1.31777592303669</v>
      </c>
      <c r="X173" s="40" t="n">
        <v>1.31777592303669</v>
      </c>
      <c r="Y173" s="40" t="n">
        <v>1.31777592303669</v>
      </c>
      <c r="Z173" s="40" t="n">
        <v>1.31777592303669</v>
      </c>
    </row>
    <row r="174" customFormat="false" ht="15" hidden="false" customHeight="false" outlineLevel="0" collapsed="false">
      <c r="C174" s="1" t="s">
        <v>203</v>
      </c>
      <c r="D174" s="12" t="s">
        <v>14</v>
      </c>
      <c r="E174" s="30" t="n">
        <f aca="false">Calc_3!$E248</f>
        <v>1.31777592303669</v>
      </c>
      <c r="I174" s="40" t="n">
        <v>1.31777592303669</v>
      </c>
      <c r="J174" s="40" t="n">
        <v>1.43928325462845</v>
      </c>
      <c r="K174" s="40" t="n">
        <v>1.31777592303669</v>
      </c>
      <c r="L174" s="40" t="n">
        <v>1.31777592303669</v>
      </c>
      <c r="M174" s="40" t="n">
        <v>1.31777592303669</v>
      </c>
      <c r="N174" s="40" t="n">
        <v>1.31777592303669</v>
      </c>
      <c r="O174" s="40" t="n">
        <v>1.31777592303669</v>
      </c>
      <c r="P174" s="40" t="n">
        <v>1.27224647695166</v>
      </c>
      <c r="Q174" s="40" t="n">
        <v>0.768643981212977</v>
      </c>
      <c r="R174" s="40" t="n">
        <v>1.31777592303669</v>
      </c>
      <c r="S174" s="40" t="n">
        <v>1.31777592303669</v>
      </c>
      <c r="T174" s="40" t="n">
        <v>1.31777592303669</v>
      </c>
      <c r="U174" s="40" t="n">
        <v>1.31777592303669</v>
      </c>
      <c r="V174" s="40" t="n">
        <v>1.31777592303669</v>
      </c>
      <c r="W174" s="40" t="n">
        <v>1.31777592303669</v>
      </c>
      <c r="X174" s="40" t="n">
        <v>1.31777592303669</v>
      </c>
      <c r="Y174" s="40" t="n">
        <v>1.31777592303669</v>
      </c>
      <c r="Z174" s="40" t="n">
        <v>1.31777592303669</v>
      </c>
    </row>
    <row r="175" customFormat="false" ht="15" hidden="false" customHeight="false" outlineLevel="0" collapsed="false">
      <c r="C175" s="1" t="s">
        <v>204</v>
      </c>
      <c r="D175" s="12" t="s">
        <v>27</v>
      </c>
      <c r="E175" s="16" t="n">
        <f aca="false">Calc_1!$E203</f>
        <v>1322.67312087098</v>
      </c>
      <c r="I175" s="37" t="n">
        <v>1322.67312087098</v>
      </c>
      <c r="J175" s="37" t="n">
        <v>832.825935153379</v>
      </c>
      <c r="K175" s="37" t="n">
        <v>1219.80266224665</v>
      </c>
      <c r="L175" s="37" t="n">
        <v>1225.38136897502</v>
      </c>
      <c r="M175" s="37" t="n">
        <v>1103.80585800096</v>
      </c>
      <c r="N175" s="37" t="n">
        <v>1326.88342937136</v>
      </c>
      <c r="O175" s="37" t="n">
        <v>1208.32186217912</v>
      </c>
      <c r="P175" s="37" t="n">
        <v>1322.67312087098</v>
      </c>
      <c r="Q175" s="37" t="n">
        <v>1322.67312087098</v>
      </c>
      <c r="R175" s="37" t="n">
        <v>1322.67312087098</v>
      </c>
      <c r="S175" s="37" t="n">
        <v>1302.05616575314</v>
      </c>
      <c r="T175" s="37" t="n">
        <v>910.264730182067</v>
      </c>
      <c r="U175" s="37" t="n">
        <v>684.173787534135</v>
      </c>
      <c r="V175" s="37" t="n">
        <v>1341.01588017198</v>
      </c>
      <c r="W175" s="37" t="n">
        <v>1297.93541339496</v>
      </c>
      <c r="X175" s="37" t="n">
        <v>898.064940752294</v>
      </c>
      <c r="Y175" s="37" t="n">
        <v>1322.67312087098</v>
      </c>
      <c r="Z175" s="37" t="n">
        <v>1322.67312087098</v>
      </c>
    </row>
    <row r="176" customFormat="false" ht="15" hidden="false" customHeight="false" outlineLevel="0" collapsed="false">
      <c r="C176" s="1" t="s">
        <v>205</v>
      </c>
      <c r="D176" s="12" t="s">
        <v>27</v>
      </c>
      <c r="E176" s="16" t="n">
        <f aca="false">Calc_2!$E203</f>
        <v>1030.32038140816</v>
      </c>
      <c r="I176" s="37" t="n">
        <v>1030.32038140816</v>
      </c>
      <c r="J176" s="37" t="n">
        <v>1102.32520510225</v>
      </c>
      <c r="K176" s="37" t="n">
        <v>954.518129995334</v>
      </c>
      <c r="L176" s="37" t="n">
        <v>913.732887113946</v>
      </c>
      <c r="M176" s="37" t="n">
        <v>818.394894341614</v>
      </c>
      <c r="N176" s="37" t="n">
        <v>1034.43564432605</v>
      </c>
      <c r="O176" s="37" t="n">
        <v>949.541699455341</v>
      </c>
      <c r="P176" s="37" t="n">
        <v>1030.32038140816</v>
      </c>
      <c r="Q176" s="37" t="n">
        <v>1030.32038140816</v>
      </c>
      <c r="R176" s="37" t="n">
        <v>1030.32038140816</v>
      </c>
      <c r="S176" s="37" t="n">
        <v>999.12521892685</v>
      </c>
      <c r="T176" s="37" t="n">
        <v>682.159615692241</v>
      </c>
      <c r="U176" s="37" t="n">
        <v>877.551982798436</v>
      </c>
      <c r="V176" s="37" t="n">
        <v>1048.08083089008</v>
      </c>
      <c r="W176" s="37" t="n">
        <v>1099.14739879545</v>
      </c>
      <c r="X176" s="37" t="n">
        <v>666.262264472995</v>
      </c>
      <c r="Y176" s="37" t="n">
        <v>1030.32038140816</v>
      </c>
      <c r="Z176" s="37" t="n">
        <v>1030.32038140816</v>
      </c>
    </row>
    <row r="177" customFormat="false" ht="15" hidden="false" customHeight="false" outlineLevel="0" collapsed="false">
      <c r="C177" s="1" t="s">
        <v>206</v>
      </c>
      <c r="D177" s="12" t="s">
        <v>27</v>
      </c>
      <c r="E177" s="16" t="n">
        <f aca="false">Calc_3!$E203</f>
        <v>844.062152592604</v>
      </c>
      <c r="I177" s="37" t="n">
        <v>844.062152592604</v>
      </c>
      <c r="J177" s="37" t="n">
        <v>914.429456371326</v>
      </c>
      <c r="K177" s="37" t="n">
        <v>776.834148365576</v>
      </c>
      <c r="L177" s="37" t="n">
        <v>740.456841623415</v>
      </c>
      <c r="M177" s="37" t="n">
        <v>674.668800283218</v>
      </c>
      <c r="N177" s="37" t="n">
        <v>846.720012615687</v>
      </c>
      <c r="O177" s="37" t="n">
        <v>765.546438712439</v>
      </c>
      <c r="P177" s="37" t="n">
        <v>844.062152592604</v>
      </c>
      <c r="Q177" s="37" t="n">
        <v>844.062152592604</v>
      </c>
      <c r="R177" s="37" t="n">
        <v>844.062152592604</v>
      </c>
      <c r="S177" s="37" t="n">
        <v>887.948564746434</v>
      </c>
      <c r="T177" s="37" t="n">
        <v>579.878773075037</v>
      </c>
      <c r="U177" s="37" t="n">
        <v>731.336651978306</v>
      </c>
      <c r="V177" s="37" t="n">
        <v>854.049539653973</v>
      </c>
      <c r="W177" s="37" t="n">
        <v>912.889169979897</v>
      </c>
      <c r="X177" s="37" t="n">
        <v>539.684664786194</v>
      </c>
      <c r="Y177" s="37" t="n">
        <v>999.036179613339</v>
      </c>
      <c r="Z177" s="37" t="n">
        <v>881.262313114072</v>
      </c>
    </row>
    <row r="178" customFormat="false" ht="15" hidden="false" customHeight="false" outlineLevel="0" collapsed="false">
      <c r="C178" s="1" t="s">
        <v>195</v>
      </c>
      <c r="D178" s="12" t="s">
        <v>60</v>
      </c>
      <c r="E178" s="26" t="n">
        <f aca="false">Calc_1!$I268/Thousand</f>
        <v>10.7855570341146</v>
      </c>
      <c r="I178" s="39" t="n">
        <v>10.7855570341146</v>
      </c>
      <c r="J178" s="39" t="n">
        <v>-10.0736213386576</v>
      </c>
      <c r="K178" s="39" t="n">
        <v>7.02049824846402</v>
      </c>
      <c r="L178" s="39" t="n">
        <v>7.22467891472255</v>
      </c>
      <c r="M178" s="39" t="n">
        <v>2.77501521307189</v>
      </c>
      <c r="N178" s="39" t="n">
        <v>7.46757134133473</v>
      </c>
      <c r="O178" s="39" t="n">
        <v>6.60030096599233</v>
      </c>
      <c r="P178" s="39" t="n">
        <v>5.94457341172683</v>
      </c>
      <c r="Q178" s="39" t="n">
        <v>9.17650375457359</v>
      </c>
      <c r="R178" s="39" t="n">
        <v>10.9300974672769</v>
      </c>
      <c r="S178" s="39" t="n">
        <v>9.54171911453665</v>
      </c>
      <c r="T178" s="39" t="n">
        <v>2.44524067280118</v>
      </c>
      <c r="U178" s="39" t="n">
        <v>0.817144112129405</v>
      </c>
      <c r="V178" s="39" t="n">
        <v>-0.0226111568729757</v>
      </c>
      <c r="W178" s="39" t="n">
        <v>9.88015694049228</v>
      </c>
      <c r="X178" s="39" t="n">
        <v>-8.62308008538082</v>
      </c>
      <c r="Y178" s="39" t="n">
        <v>10.7855570341146</v>
      </c>
      <c r="Z178" s="39" t="n">
        <v>10.7855570341146</v>
      </c>
    </row>
    <row r="179" customFormat="false" ht="15" hidden="false" customHeight="false" outlineLevel="0" collapsed="false">
      <c r="C179" s="1" t="s">
        <v>196</v>
      </c>
      <c r="D179" s="12" t="s">
        <v>60</v>
      </c>
      <c r="E179" s="26" t="n">
        <f aca="false">Calc_2!$I268/Thousand</f>
        <v>0.958605321537008</v>
      </c>
      <c r="I179" s="39" t="n">
        <v>0.958605321536994</v>
      </c>
      <c r="J179" s="39" t="n">
        <v>5.02583550601357</v>
      </c>
      <c r="K179" s="39" t="n">
        <v>-3.77776126589049</v>
      </c>
      <c r="L179" s="39" t="n">
        <v>-6.34723156741794</v>
      </c>
      <c r="M179" s="39" t="n">
        <v>-12.3535251120748</v>
      </c>
      <c r="N179" s="39" t="n">
        <v>-4.57765642539809</v>
      </c>
      <c r="O179" s="39" t="n">
        <v>-4.09127638991003</v>
      </c>
      <c r="P179" s="39" t="n">
        <v>-5.49323782975383</v>
      </c>
      <c r="Q179" s="39" t="n">
        <v>0.958605321536994</v>
      </c>
      <c r="R179" s="39" t="n">
        <v>1.13164457141655</v>
      </c>
      <c r="S179" s="39" t="n">
        <v>-1.97121248706905</v>
      </c>
      <c r="T179" s="39" t="n">
        <v>-9.68129956494136</v>
      </c>
      <c r="U179" s="39" t="n">
        <v>8.68967589065329</v>
      </c>
      <c r="V179" s="39" t="n">
        <v>-16.1790145234041</v>
      </c>
      <c r="W179" s="39" t="n">
        <v>3.61305317902202</v>
      </c>
      <c r="X179" s="39" t="n">
        <v>-21.7493243377607</v>
      </c>
      <c r="Y179" s="39" t="n">
        <v>0.958605321536994</v>
      </c>
      <c r="Z179" s="39" t="n">
        <v>0.958605321536994</v>
      </c>
    </row>
    <row r="180" customFormat="false" ht="15" hidden="false" customHeight="false" outlineLevel="0" collapsed="false">
      <c r="C180" s="1" t="s">
        <v>197</v>
      </c>
      <c r="D180" s="12" t="s">
        <v>60</v>
      </c>
      <c r="E180" s="26" t="n">
        <f aca="false">Calc_3!$I268/Thousand</f>
        <v>-10.1496420858053</v>
      </c>
      <c r="I180" s="39" t="n">
        <v>-10.1496420858053</v>
      </c>
      <c r="J180" s="39" t="n">
        <v>-3.96694763162016</v>
      </c>
      <c r="K180" s="39" t="n">
        <v>-14.3393564127229</v>
      </c>
      <c r="L180" s="39" t="n">
        <v>-16.5863334755338</v>
      </c>
      <c r="M180" s="39" t="n">
        <v>-20.8214232812966</v>
      </c>
      <c r="N180" s="39" t="n">
        <v>-15.7068498890904</v>
      </c>
      <c r="O180" s="39" t="n">
        <v>-15.0961320602557</v>
      </c>
      <c r="P180" s="39" t="n">
        <v>-15.4672336471387</v>
      </c>
      <c r="Q180" s="39" t="n">
        <v>-10.1496420858053</v>
      </c>
      <c r="R180" s="39" t="n">
        <v>-10.1496420858053</v>
      </c>
      <c r="S180" s="39" t="n">
        <v>-7.8503244146053</v>
      </c>
      <c r="T180" s="39" t="n">
        <v>-15.8916576046497</v>
      </c>
      <c r="U180" s="39" t="n">
        <v>3.28288962896945</v>
      </c>
      <c r="V180" s="39" t="n">
        <v>-27.5195239721983</v>
      </c>
      <c r="W180" s="39" t="n">
        <v>-5.81353999040582</v>
      </c>
      <c r="X180" s="39" t="n">
        <v>-29.2339642779465</v>
      </c>
      <c r="Y180" s="39" t="n">
        <v>-0.973124139956126</v>
      </c>
      <c r="Z180" s="39" t="n">
        <v>-8.22291146321685</v>
      </c>
    </row>
    <row r="181" customFormat="false" ht="15" hidden="false" customHeight="false" outlineLevel="0" collapsed="false">
      <c r="C181" s="1" t="s">
        <v>201</v>
      </c>
      <c r="D181" s="12" t="s">
        <v>14</v>
      </c>
      <c r="E181" s="30" t="n">
        <f aca="false">Calc_1!$E269</f>
        <v>1.40245589606344</v>
      </c>
      <c r="I181" s="40" t="n">
        <v>1.40245589606344</v>
      </c>
      <c r="J181" s="40" t="n">
        <v>0.792740493571957</v>
      </c>
      <c r="K181" s="40" t="n">
        <v>1.26196522854226</v>
      </c>
      <c r="L181" s="40" t="n">
        <v>1.26958409446991</v>
      </c>
      <c r="M181" s="40" t="n">
        <v>1.10354784927974</v>
      </c>
      <c r="N181" s="40" t="n">
        <v>1.25944690813306</v>
      </c>
      <c r="O181" s="40" t="n">
        <v>1.24628584607683</v>
      </c>
      <c r="P181" s="40" t="n">
        <v>1.22181780797823</v>
      </c>
      <c r="Q181" s="40" t="n">
        <v>1.34241514180446</v>
      </c>
      <c r="R181" s="40" t="n">
        <v>1.35343790136682</v>
      </c>
      <c r="S181" s="40" t="n">
        <v>1.31665100107994</v>
      </c>
      <c r="T181" s="40" t="n">
        <v>1.10658608226438</v>
      </c>
      <c r="U181" s="40" t="n">
        <v>1.04281923730926</v>
      </c>
      <c r="V181" s="40" t="n">
        <v>0.999317136403366</v>
      </c>
      <c r="W181" s="40" t="n">
        <v>1.36867149301201</v>
      </c>
      <c r="X181" s="40" t="n">
        <v>0.678235494781411</v>
      </c>
      <c r="Y181" s="40" t="n">
        <v>1.40245589606344</v>
      </c>
      <c r="Z181" s="40" t="n">
        <v>1.40245589606344</v>
      </c>
    </row>
    <row r="182" customFormat="false" ht="15" hidden="false" customHeight="false" outlineLevel="0" collapsed="false">
      <c r="C182" s="1" t="s">
        <v>202</v>
      </c>
      <c r="D182" s="12" t="s">
        <v>14</v>
      </c>
      <c r="E182" s="30" t="n">
        <f aca="false">Calc_2!$E269</f>
        <v>1.03823965521263</v>
      </c>
      <c r="I182" s="40" t="n">
        <v>1.03823965521263</v>
      </c>
      <c r="J182" s="40" t="n">
        <v>1.11295832327544</v>
      </c>
      <c r="K182" s="40" t="n">
        <v>0.849301599899671</v>
      </c>
      <c r="L182" s="40" t="n">
        <v>0.746803046843481</v>
      </c>
      <c r="M182" s="40" t="n">
        <v>0.507206427574485</v>
      </c>
      <c r="N182" s="40" t="n">
        <v>0.829572180549729</v>
      </c>
      <c r="O182" s="40" t="n">
        <v>0.836795190872826</v>
      </c>
      <c r="P182" s="40" t="n">
        <v>0.780869648966722</v>
      </c>
      <c r="Q182" s="40" t="n">
        <v>1.03823965521263</v>
      </c>
      <c r="R182" s="40" t="n">
        <v>1.039307721934</v>
      </c>
      <c r="S182" s="40" t="n">
        <v>0.934491238614911</v>
      </c>
      <c r="T182" s="40" t="n">
        <v>0.568724051924317</v>
      </c>
      <c r="U182" s="40" t="n">
        <v>1.47786892720185</v>
      </c>
      <c r="V182" s="40" t="n">
        <v>0.488241391041499</v>
      </c>
      <c r="W182" s="40" t="n">
        <v>1.14412804177759</v>
      </c>
      <c r="X182" s="40" t="n">
        <v>0.238711393022663</v>
      </c>
      <c r="Y182" s="40" t="n">
        <v>1.03823965521263</v>
      </c>
      <c r="Z182" s="40" t="n">
        <v>1.03823965521263</v>
      </c>
    </row>
    <row r="183" customFormat="false" ht="15" hidden="false" customHeight="false" outlineLevel="0" collapsed="false">
      <c r="C183" s="1" t="s">
        <v>203</v>
      </c>
      <c r="D183" s="12" t="s">
        <v>14</v>
      </c>
      <c r="E183" s="30" t="n">
        <f aca="false">Calc_3!$E269</f>
        <v>0.717781107933113</v>
      </c>
      <c r="I183" s="40" t="n">
        <v>0.717781107933113</v>
      </c>
      <c r="J183" s="40" t="n">
        <v>0.910840744299502</v>
      </c>
      <c r="K183" s="40" t="n">
        <v>0.610462754349996</v>
      </c>
      <c r="L183" s="40" t="n">
        <v>0.559376721550505</v>
      </c>
      <c r="M183" s="40" t="n">
        <v>0.421043721539565</v>
      </c>
      <c r="N183" s="40" t="n">
        <v>0.605352277702179</v>
      </c>
      <c r="O183" s="40" t="n">
        <v>0.580240009596085</v>
      </c>
      <c r="P183" s="40" t="n">
        <v>0.569921234036419</v>
      </c>
      <c r="Q183" s="40" t="n">
        <v>0.717781107933113</v>
      </c>
      <c r="R183" s="40" t="n">
        <v>0.717781107933113</v>
      </c>
      <c r="S183" s="40" t="n">
        <v>0.82272142573715</v>
      </c>
      <c r="T183" s="40" t="n">
        <v>0.406560558931277</v>
      </c>
      <c r="U183" s="40" t="n">
        <v>1.14990775524393</v>
      </c>
      <c r="V183" s="40" t="n">
        <v>0.426934125309395</v>
      </c>
      <c r="W183" s="40" t="n">
        <v>0.838349884536967</v>
      </c>
      <c r="X183" s="40" t="n">
        <v>0.223775919357151</v>
      </c>
      <c r="Y183" s="40" t="n">
        <v>0.961181175656999</v>
      </c>
      <c r="Z183" s="40" t="n">
        <v>0.708654801032601</v>
      </c>
    </row>
    <row r="184" customFormat="false" ht="15" hidden="false" customHeight="false" outlineLevel="0" collapsed="false">
      <c r="C184" s="1" t="s">
        <v>207</v>
      </c>
      <c r="D184" s="12" t="s">
        <v>32</v>
      </c>
      <c r="E184" s="17" t="n">
        <f aca="false">Calc_1!$E284</f>
        <v>0.121891982283516</v>
      </c>
      <c r="I184" s="38" t="n">
        <v>0.121891982283516</v>
      </c>
      <c r="J184" s="38" t="n">
        <v>0.0560342914202036</v>
      </c>
      <c r="K184" s="38" t="n">
        <v>0.108314606787494</v>
      </c>
      <c r="L184" s="38" t="n">
        <v>0.109051764865265</v>
      </c>
      <c r="M184" s="38" t="n">
        <v>0.0925551711629821</v>
      </c>
      <c r="N184" s="38" t="n">
        <v>0.108174621012838</v>
      </c>
      <c r="O184" s="38" t="n">
        <v>0.121891982283516</v>
      </c>
      <c r="P184" s="38" t="n">
        <v>0.122699249917228</v>
      </c>
      <c r="Q184" s="38" t="n">
        <v>0.103660855143164</v>
      </c>
      <c r="R184" s="38" t="n">
        <v>0.116688689774065</v>
      </c>
      <c r="S184" s="38" t="n">
        <v>0.108564825355633</v>
      </c>
      <c r="T184" s="38" t="n">
        <v>0.0909057523278357</v>
      </c>
      <c r="U184" s="38" t="n">
        <v>0.0824713844358822</v>
      </c>
      <c r="V184" s="38" t="n">
        <v>0.0852215215990962</v>
      </c>
      <c r="W184" s="38" t="n">
        <v>0.122318372949591</v>
      </c>
      <c r="X184" s="38" t="n">
        <v>0.06398087990025</v>
      </c>
      <c r="Y184" s="38" t="n">
        <v>0.121891982283516</v>
      </c>
      <c r="Z184" s="38" t="n">
        <v>0.121891982283516</v>
      </c>
    </row>
    <row r="185" customFormat="false" ht="15" hidden="false" customHeight="false" outlineLevel="0" collapsed="false">
      <c r="C185" s="1" t="s">
        <v>208</v>
      </c>
      <c r="D185" s="12" t="s">
        <v>32</v>
      </c>
      <c r="E185" s="17" t="n">
        <f aca="false">Calc_2!$E284</f>
        <v>0.0874283094472673</v>
      </c>
      <c r="I185" s="38" t="n">
        <v>0.0874283094472672</v>
      </c>
      <c r="J185" s="38" t="n">
        <v>0.0860143413230092</v>
      </c>
      <c r="K185" s="38" t="n">
        <v>0.0754595415082918</v>
      </c>
      <c r="L185" s="38" t="n">
        <v>0.0689622511631873</v>
      </c>
      <c r="M185" s="38" t="n">
        <v>0.0530286183744437</v>
      </c>
      <c r="N185" s="38" t="n">
        <v>0.0750602161975319</v>
      </c>
      <c r="O185" s="38" t="n">
        <v>0.0874283094472672</v>
      </c>
      <c r="P185" s="38" t="n">
        <v>0.0880932842708159</v>
      </c>
      <c r="Q185" s="38" t="n">
        <v>0.09171410701082</v>
      </c>
      <c r="R185" s="38" t="n">
        <v>0.0849365839502019</v>
      </c>
      <c r="S185" s="38" t="n">
        <v>0.0764239425504857</v>
      </c>
      <c r="T185" s="38" t="n">
        <v>0.0539711497616311</v>
      </c>
      <c r="U185" s="38" t="n">
        <v>0.124426336880244</v>
      </c>
      <c r="V185" s="38" t="n">
        <v>0.0545407036699379</v>
      </c>
      <c r="W185" s="38" t="n">
        <v>0.0972714216593235</v>
      </c>
      <c r="X185" s="38" t="n">
        <v>0.0280572246042526</v>
      </c>
      <c r="Y185" s="38" t="n">
        <v>0.0874283094472672</v>
      </c>
      <c r="Z185" s="38" t="n">
        <v>0.0874283094472672</v>
      </c>
    </row>
    <row r="186" customFormat="false" ht="15" hidden="false" customHeight="false" outlineLevel="0" collapsed="false">
      <c r="C186" s="1" t="s">
        <v>209</v>
      </c>
      <c r="D186" s="12" t="s">
        <v>32</v>
      </c>
      <c r="E186" s="17" t="n">
        <f aca="false">Calc_3!$E284</f>
        <v>0.0607763312469158</v>
      </c>
      <c r="I186" s="38" t="n">
        <v>0.0607763312469158</v>
      </c>
      <c r="J186" s="38" t="n">
        <v>0.068448071761037</v>
      </c>
      <c r="K186" s="38" t="n">
        <v>0.0531294140239045</v>
      </c>
      <c r="L186" s="38" t="n">
        <v>0.0489560837287323</v>
      </c>
      <c r="M186" s="38" t="n">
        <v>0.0392429941700679</v>
      </c>
      <c r="N186" s="38" t="n">
        <v>0.0534505692626023</v>
      </c>
      <c r="O186" s="38" t="n">
        <v>0.0607763312469158</v>
      </c>
      <c r="P186" s="38" t="n">
        <v>0.0611176959704646</v>
      </c>
      <c r="Q186" s="38" t="n">
        <v>0.0631466579012525</v>
      </c>
      <c r="R186" s="38" t="n">
        <v>0.0607763312469158</v>
      </c>
      <c r="S186" s="38" t="n">
        <v>0.0617155804541086</v>
      </c>
      <c r="T186" s="38" t="n">
        <v>0.0411550726796976</v>
      </c>
      <c r="U186" s="38" t="n">
        <v>0.0893273564742763</v>
      </c>
      <c r="V186" s="38" t="n">
        <v>0.0409002606510352</v>
      </c>
      <c r="W186" s="38" t="n">
        <v>0.068523635107956</v>
      </c>
      <c r="X186" s="38" t="n">
        <v>0.0208619104860811</v>
      </c>
      <c r="Y186" s="38" t="n">
        <v>0.0824031867782052</v>
      </c>
      <c r="Z186" s="38" t="n">
        <v>0.0653847559041112</v>
      </c>
    </row>
    <row r="187" customFormat="false" ht="15" hidden="false" customHeight="false" outlineLevel="0" collapsed="false">
      <c r="C187" s="1" t="s">
        <v>201</v>
      </c>
      <c r="D187" s="12" t="s">
        <v>14</v>
      </c>
      <c r="E187" s="30" t="n">
        <f aca="false">Calc_1!$E287</f>
        <v>3.34438773055929</v>
      </c>
      <c r="I187" s="40" t="n">
        <v>3.34438773055929</v>
      </c>
      <c r="J187" s="40" t="n">
        <v>1.97702336912752</v>
      </c>
      <c r="K187" s="40" t="n">
        <v>3.04405167074744</v>
      </c>
      <c r="L187" s="40" t="n">
        <v>3.06064504690791</v>
      </c>
      <c r="M187" s="40" t="n">
        <v>2.72138452085437</v>
      </c>
      <c r="N187" s="40" t="n">
        <v>3.16220135713591</v>
      </c>
      <c r="O187" s="40" t="n">
        <v>3.34438773055929</v>
      </c>
      <c r="P187" s="40" t="n">
        <v>3.35514445972447</v>
      </c>
      <c r="Q187" s="40" t="n">
        <v>3.07997957204753</v>
      </c>
      <c r="R187" s="40" t="n">
        <v>3.21127899287914</v>
      </c>
      <c r="S187" s="40" t="n">
        <v>3.34938211987779</v>
      </c>
      <c r="T187" s="40" t="n">
        <v>3.14529382933082</v>
      </c>
      <c r="U187" s="40" t="n">
        <v>4.28390335582713</v>
      </c>
      <c r="V187" s="40" t="n">
        <v>2.8095892473269</v>
      </c>
      <c r="W187" s="40" t="n">
        <v>4.50472764795931</v>
      </c>
      <c r="X187" s="40" t="n">
        <v>2.12698030827637</v>
      </c>
      <c r="Y187" s="40" t="n">
        <v>3.34438773055929</v>
      </c>
      <c r="Z187" s="40" t="n">
        <v>3.34438773055929</v>
      </c>
    </row>
    <row r="188" customFormat="false" ht="15" hidden="false" customHeight="false" outlineLevel="0" collapsed="false">
      <c r="C188" s="1" t="s">
        <v>202</v>
      </c>
      <c r="D188" s="12" t="s">
        <v>14</v>
      </c>
      <c r="E188" s="30" t="n">
        <f aca="false">Calc_2!$E287</f>
        <v>2.40550206244754</v>
      </c>
      <c r="I188" s="40" t="n">
        <v>2.40550206244754</v>
      </c>
      <c r="J188" s="40" t="n">
        <v>2.52994926022724</v>
      </c>
      <c r="K188" s="40" t="n">
        <v>2.1978292565481</v>
      </c>
      <c r="L188" s="40" t="n">
        <v>2.08562320887002</v>
      </c>
      <c r="M188" s="40" t="n">
        <v>1.79449738439295</v>
      </c>
      <c r="N188" s="40" t="n">
        <v>2.26044375290607</v>
      </c>
      <c r="O188" s="40" t="n">
        <v>2.40550206244754</v>
      </c>
      <c r="P188" s="40" t="n">
        <v>2.4133843747224</v>
      </c>
      <c r="Q188" s="40" t="n">
        <v>2.45539624978</v>
      </c>
      <c r="R188" s="40" t="n">
        <v>2.3382438801933</v>
      </c>
      <c r="S188" s="40" t="n">
        <v>2.38145804103616</v>
      </c>
      <c r="T188" s="40" t="n">
        <v>1.98091834216755</v>
      </c>
      <c r="U188" s="40" t="n">
        <v>5.26700300559568</v>
      </c>
      <c r="V188" s="40" t="n">
        <v>1.97310448429426</v>
      </c>
      <c r="W188" s="40" t="n">
        <v>3.97156030012825</v>
      </c>
      <c r="X188" s="40" t="n">
        <v>1.38747085126801</v>
      </c>
      <c r="Y188" s="40" t="n">
        <v>2.40550206244754</v>
      </c>
      <c r="Z188" s="40" t="n">
        <v>2.40550206244754</v>
      </c>
    </row>
    <row r="189" customFormat="false" ht="15" hidden="false" customHeight="false" outlineLevel="0" collapsed="false">
      <c r="C189" s="1" t="s">
        <v>203</v>
      </c>
      <c r="D189" s="12" t="s">
        <v>14</v>
      </c>
      <c r="E189" s="30" t="n">
        <f aca="false">Calc_3!$E287</f>
        <v>2.07616511243361</v>
      </c>
      <c r="I189" s="40" t="n">
        <v>2.07616511243361</v>
      </c>
      <c r="J189" s="40" t="n">
        <v>2.37585968128265</v>
      </c>
      <c r="K189" s="40" t="n">
        <v>1.90773496547956</v>
      </c>
      <c r="L189" s="40" t="n">
        <v>1.81629278988878</v>
      </c>
      <c r="M189" s="40" t="n">
        <v>1.61244902368304</v>
      </c>
      <c r="N189" s="40" t="n">
        <v>1.94966666527547</v>
      </c>
      <c r="O189" s="40" t="n">
        <v>2.07616511243361</v>
      </c>
      <c r="P189" s="40" t="n">
        <v>2.08172097047451</v>
      </c>
      <c r="Q189" s="40" t="n">
        <v>2.1145041499098</v>
      </c>
      <c r="R189" s="40" t="n">
        <v>2.07616511243361</v>
      </c>
      <c r="S189" s="40" t="n">
        <v>2.1293248694518</v>
      </c>
      <c r="T189" s="40" t="n">
        <v>1.78642146158989</v>
      </c>
      <c r="U189" s="40" t="n">
        <v>4.27172742073986</v>
      </c>
      <c r="V189" s="40" t="n">
        <v>1.72350653466971</v>
      </c>
      <c r="W189" s="40" t="n">
        <v>2.95603912108853</v>
      </c>
      <c r="X189" s="40" t="n">
        <v>1.29550316430103</v>
      </c>
      <c r="Y189" s="40" t="n">
        <v>2.3735613275514</v>
      </c>
      <c r="Z189" s="40" t="n">
        <v>2.1973575492327</v>
      </c>
    </row>
    <row r="190" customFormat="false" ht="15" hidden="false" customHeight="false" outlineLevel="0" collapsed="false">
      <c r="C190" s="1" t="s">
        <v>210</v>
      </c>
      <c r="D190" s="12" t="s">
        <v>60</v>
      </c>
      <c r="E190" s="26" t="n">
        <f aca="false">Calc_1!$E288/Thousand</f>
        <v>15.9473966464937</v>
      </c>
      <c r="I190" s="39" t="n">
        <v>15.9473966464937</v>
      </c>
      <c r="J190" s="39" t="n">
        <v>-12.4196977322196</v>
      </c>
      <c r="K190" s="39" t="n">
        <v>10.6696562885167</v>
      </c>
      <c r="L190" s="39" t="n">
        <v>10.9558695915512</v>
      </c>
      <c r="M190" s="39" t="n">
        <v>4.71831257297398</v>
      </c>
      <c r="N190" s="39" t="n">
        <v>11.6496928348866</v>
      </c>
      <c r="O190" s="39" t="n">
        <v>15.9473966464937</v>
      </c>
      <c r="P190" s="39" t="n">
        <v>16.150729979827</v>
      </c>
      <c r="Q190" s="39" t="n">
        <v>10.5027890384213</v>
      </c>
      <c r="R190" s="39" t="n">
        <v>15.2508118330335</v>
      </c>
      <c r="S190" s="39" t="n">
        <v>11.7121130422298</v>
      </c>
      <c r="T190" s="39" t="n">
        <v>3.56887510845371</v>
      </c>
      <c r="U190" s="39" t="n">
        <v>0.748997682106471</v>
      </c>
      <c r="V190" s="39" t="n">
        <v>2.51862363388389</v>
      </c>
      <c r="W190" s="39" t="n">
        <v>14.6782589970155</v>
      </c>
      <c r="X190" s="39" t="n">
        <v>-5.83785245216424</v>
      </c>
      <c r="Y190" s="39" t="n">
        <v>15.9473966464937</v>
      </c>
      <c r="Z190" s="39" t="n">
        <v>15.9473966464937</v>
      </c>
    </row>
    <row r="191" customFormat="false" ht="15" hidden="false" customHeight="false" outlineLevel="0" collapsed="false">
      <c r="C191" s="1" t="s">
        <v>211</v>
      </c>
      <c r="D191" s="12" t="s">
        <v>60</v>
      </c>
      <c r="E191" s="26" t="n">
        <f aca="false">Calc_2!$E288/Thousand</f>
        <v>2.4985444217879</v>
      </c>
      <c r="I191" s="39" t="n">
        <v>2.4985444217879</v>
      </c>
      <c r="J191" s="39" t="n">
        <v>3.12977125479155</v>
      </c>
      <c r="K191" s="39" t="n">
        <v>-1.51803060972691</v>
      </c>
      <c r="L191" s="39" t="n">
        <v>-3.67922861291131</v>
      </c>
      <c r="M191" s="39" t="n">
        <v>-8.73116335582601</v>
      </c>
      <c r="N191" s="39" t="n">
        <v>-1.81378338866951</v>
      </c>
      <c r="O191" s="39" t="n">
        <v>2.4985444217879</v>
      </c>
      <c r="P191" s="39" t="n">
        <v>2.70459688984032</v>
      </c>
      <c r="Q191" s="39" t="n">
        <v>3.78051791660242</v>
      </c>
      <c r="R191" s="39" t="n">
        <v>1.80930885243219</v>
      </c>
      <c r="S191" s="39" t="n">
        <v>-1.29254587514929</v>
      </c>
      <c r="T191" s="39" t="n">
        <v>-7.39707391174342</v>
      </c>
      <c r="U191" s="39" t="n">
        <v>11.8124863203701</v>
      </c>
      <c r="V191" s="39" t="n">
        <v>-11.1498625258329</v>
      </c>
      <c r="W191" s="39" t="n">
        <v>6.14540317076526</v>
      </c>
      <c r="X191" s="39" t="n">
        <v>-17.4921611779315</v>
      </c>
      <c r="Y191" s="39" t="n">
        <v>2.4985444217879</v>
      </c>
      <c r="Z191" s="39" t="n">
        <v>2.4985444217879</v>
      </c>
    </row>
    <row r="192" customFormat="false" ht="15" hidden="false" customHeight="false" outlineLevel="0" collapsed="false">
      <c r="C192" s="1" t="s">
        <v>212</v>
      </c>
      <c r="D192" s="12" t="s">
        <v>60</v>
      </c>
      <c r="E192" s="26" t="n">
        <f aca="false">Calc_3!$E288/Thousand</f>
        <v>-9.5715347674415</v>
      </c>
      <c r="I192" s="39" t="n">
        <v>-9.57153476744151</v>
      </c>
      <c r="J192" s="39" t="n">
        <v>-6.82604669529048</v>
      </c>
      <c r="K192" s="39" t="n">
        <v>-13.2745284222669</v>
      </c>
      <c r="L192" s="39" t="n">
        <v>-15.3402279090662</v>
      </c>
      <c r="M192" s="39" t="n">
        <v>-18.5469954724909</v>
      </c>
      <c r="N192" s="39" t="n">
        <v>-14.340551695393</v>
      </c>
      <c r="O192" s="39" t="n">
        <v>-9.57153476744151</v>
      </c>
      <c r="P192" s="39" t="n">
        <v>-9.36548229938909</v>
      </c>
      <c r="Q192" s="39" t="n">
        <v>-8.17168360870351</v>
      </c>
      <c r="R192" s="39" t="n">
        <v>-9.57153476744151</v>
      </c>
      <c r="S192" s="39" t="n">
        <v>-8.96603809068701</v>
      </c>
      <c r="T192" s="39" t="n">
        <v>-13.7865188183209</v>
      </c>
      <c r="U192" s="39" t="n">
        <v>3.36636193315706</v>
      </c>
      <c r="V192" s="39" t="n">
        <v>-24.479268461193</v>
      </c>
      <c r="W192" s="39" t="n">
        <v>-5.92467601846416</v>
      </c>
      <c r="X192" s="39" t="n">
        <v>-25.9817381598178</v>
      </c>
      <c r="Y192" s="39" t="n">
        <v>0.840559753654283</v>
      </c>
      <c r="Z192" s="39" t="n">
        <v>-6.18378338089777</v>
      </c>
    </row>
    <row r="193" customFormat="false" ht="15" hidden="false" customHeight="false" outlineLevel="0" collapsed="false">
      <c r="C193" s="1" t="s">
        <v>213</v>
      </c>
      <c r="D193" s="12" t="s">
        <v>32</v>
      </c>
      <c r="E193" s="17" t="n">
        <f aca="false">Calc_1!$E174</f>
        <v>0.104596813951855</v>
      </c>
      <c r="I193" s="38" t="n">
        <v>0.104596813951855</v>
      </c>
      <c r="J193" s="38" t="n">
        <v>0.059109350521027</v>
      </c>
      <c r="K193" s="38" t="n">
        <v>0.0952741440153721</v>
      </c>
      <c r="L193" s="38" t="n">
        <v>0.0957860757622048</v>
      </c>
      <c r="M193" s="38" t="n">
        <v>0.0843028525443201</v>
      </c>
      <c r="N193" s="38" t="n">
        <v>0.0948764339133695</v>
      </c>
      <c r="O193" s="38" t="n">
        <v>0.104596813951855</v>
      </c>
      <c r="P193" s="38" t="n">
        <v>0.104596813951855</v>
      </c>
      <c r="Q193" s="38" t="n">
        <v>0.104596813951855</v>
      </c>
      <c r="R193" s="38" t="n">
        <v>0.104596813951855</v>
      </c>
      <c r="S193" s="38" t="n">
        <v>0.0960113432141233</v>
      </c>
      <c r="T193" s="38" t="n">
        <v>0.084187721632212</v>
      </c>
      <c r="U193" s="38" t="n">
        <v>0.0794919769260133</v>
      </c>
      <c r="V193" s="38" t="n">
        <v>0.0783405108644382</v>
      </c>
      <c r="W193" s="38" t="n">
        <v>0.104117543231223</v>
      </c>
      <c r="X193" s="38" t="n">
        <v>0.063547122435447</v>
      </c>
      <c r="Y193" s="38" t="n">
        <v>0.104596813951855</v>
      </c>
      <c r="Z193" s="38" t="n">
        <v>0.104596813951855</v>
      </c>
    </row>
    <row r="194" customFormat="false" ht="15" hidden="false" customHeight="false" outlineLevel="0" collapsed="false">
      <c r="C194" s="1" t="s">
        <v>214</v>
      </c>
      <c r="D194" s="12" t="s">
        <v>32</v>
      </c>
      <c r="E194" s="17" t="n">
        <f aca="false">Calc_2!$E174</f>
        <v>0.080220470614452</v>
      </c>
      <c r="I194" s="38" t="n">
        <v>0.080220470614452</v>
      </c>
      <c r="J194" s="38" t="n">
        <v>0.0901302958136685</v>
      </c>
      <c r="K194" s="38" t="n">
        <v>0.0717974770861391</v>
      </c>
      <c r="L194" s="38" t="n">
        <v>0.0671478732163141</v>
      </c>
      <c r="M194" s="38" t="n">
        <v>0.0555269967175945</v>
      </c>
      <c r="N194" s="38" t="n">
        <v>0.0712642005657431</v>
      </c>
      <c r="O194" s="38" t="n">
        <v>0.080220470614452</v>
      </c>
      <c r="P194" s="38" t="n">
        <v>0.080220470614452</v>
      </c>
      <c r="Q194" s="38" t="n">
        <v>0.080220470614452</v>
      </c>
      <c r="R194" s="38" t="n">
        <v>0.080220470614452</v>
      </c>
      <c r="S194" s="38" t="n">
        <v>0.072653711193616</v>
      </c>
      <c r="T194" s="38" t="n">
        <v>0.0567034634962426</v>
      </c>
      <c r="U194" s="38" t="n">
        <v>0.11000444341169</v>
      </c>
      <c r="V194" s="38" t="n">
        <v>0.0562870671472441</v>
      </c>
      <c r="W194" s="38" t="n">
        <v>0.0873984114642861</v>
      </c>
      <c r="X194" s="38" t="n">
        <v>0.0355416575750128</v>
      </c>
      <c r="Y194" s="38" t="n">
        <v>0.080220470614452</v>
      </c>
      <c r="Z194" s="38" t="n">
        <v>0.080220470614452</v>
      </c>
    </row>
    <row r="195" customFormat="false" ht="15" hidden="false" customHeight="false" outlineLevel="0" collapsed="false">
      <c r="C195" s="1" t="s">
        <v>215</v>
      </c>
      <c r="D195" s="12" t="s">
        <v>32</v>
      </c>
      <c r="E195" s="17" t="n">
        <f aca="false">Calc_3!$E174</f>
        <v>0.0623490527772148</v>
      </c>
      <c r="I195" s="38" t="n">
        <v>0.0623490527772147</v>
      </c>
      <c r="J195" s="38" t="n">
        <v>0.0715013488517588</v>
      </c>
      <c r="K195" s="38" t="n">
        <v>0.055394877279293</v>
      </c>
      <c r="L195" s="38" t="n">
        <v>0.0515010049921295</v>
      </c>
      <c r="M195" s="38" t="n">
        <v>0.0429104842327857</v>
      </c>
      <c r="N195" s="38" t="n">
        <v>0.0555169666455531</v>
      </c>
      <c r="O195" s="38" t="n">
        <v>0.0623490527772147</v>
      </c>
      <c r="P195" s="38" t="n">
        <v>0.0623490527772147</v>
      </c>
      <c r="Q195" s="38" t="n">
        <v>0.0623490527772147</v>
      </c>
      <c r="R195" s="38" t="n">
        <v>0.0623490527772147</v>
      </c>
      <c r="S195" s="38" t="n">
        <v>0.0631732133405253</v>
      </c>
      <c r="T195" s="38" t="n">
        <v>0.0457185193574766</v>
      </c>
      <c r="U195" s="38" t="n">
        <v>0.0874828538498056</v>
      </c>
      <c r="V195" s="38" t="n">
        <v>0.0435273893882713</v>
      </c>
      <c r="W195" s="38" t="n">
        <v>0.0693360137427277</v>
      </c>
      <c r="X195" s="38" t="n">
        <v>0.0254917824944659</v>
      </c>
      <c r="Y195" s="38" t="n">
        <v>0.0768709182684875</v>
      </c>
      <c r="Z195" s="38" t="n">
        <v>0.0654610171251752</v>
      </c>
    </row>
    <row r="196" customFormat="false" ht="15" hidden="false" customHeight="false" outlineLevel="0" collapsed="false">
      <c r="C196" s="1" t="s">
        <v>216</v>
      </c>
      <c r="D196" s="12" t="s">
        <v>60</v>
      </c>
      <c r="E196" s="26" t="n">
        <f aca="false">Calc_1!$I93/Thousand</f>
        <v>471.960533769118</v>
      </c>
      <c r="I196" s="39" t="n">
        <v>471.960533769118</v>
      </c>
      <c r="J196" s="39" t="n">
        <v>348.984637429285</v>
      </c>
      <c r="K196" s="39" t="n">
        <v>449.163849630474</v>
      </c>
      <c r="L196" s="39" t="n">
        <v>448.508048485135</v>
      </c>
      <c r="M196" s="39" t="n">
        <v>424.473397583259</v>
      </c>
      <c r="N196" s="39" t="n">
        <v>471.960533769118</v>
      </c>
      <c r="O196" s="39" t="n">
        <v>471.960533769118</v>
      </c>
      <c r="P196" s="39" t="n">
        <v>471.960533769118</v>
      </c>
      <c r="Q196" s="39" t="n">
        <v>471.960533769118</v>
      </c>
      <c r="R196" s="39" t="n">
        <v>471.960533769118</v>
      </c>
      <c r="S196" s="39" t="n">
        <v>477.817677698625</v>
      </c>
      <c r="T196" s="39" t="n">
        <v>370.483629846373</v>
      </c>
      <c r="U196" s="39" t="n">
        <v>234.524852839822</v>
      </c>
      <c r="V196" s="39" t="n">
        <v>471.960533769118</v>
      </c>
      <c r="W196" s="39" t="n">
        <v>351.851548273759</v>
      </c>
      <c r="X196" s="39" t="n">
        <v>378.880029305971</v>
      </c>
      <c r="Y196" s="39" t="n">
        <v>471.960533769118</v>
      </c>
      <c r="Z196" s="39" t="n">
        <v>471.960533769118</v>
      </c>
    </row>
    <row r="197" customFormat="false" ht="15" hidden="false" customHeight="false" outlineLevel="0" collapsed="false">
      <c r="C197" s="1" t="s">
        <v>217</v>
      </c>
      <c r="D197" s="12" t="s">
        <v>60</v>
      </c>
      <c r="E197" s="26" t="n">
        <f aca="false">Calc_2!$I93/Thousand</f>
        <v>405.224854224225</v>
      </c>
      <c r="I197" s="39" t="n">
        <v>405.224854224225</v>
      </c>
      <c r="J197" s="39" t="n">
        <v>405.224854224225</v>
      </c>
      <c r="K197" s="39" t="n">
        <v>389.145355727488</v>
      </c>
      <c r="L197" s="39" t="n">
        <v>378.373646218469</v>
      </c>
      <c r="M197" s="39" t="n">
        <v>357.737718038365</v>
      </c>
      <c r="N197" s="39" t="n">
        <v>405.224854224225</v>
      </c>
      <c r="O197" s="39" t="n">
        <v>405.224854224225</v>
      </c>
      <c r="P197" s="39" t="n">
        <v>405.224854224225</v>
      </c>
      <c r="Q197" s="39" t="n">
        <v>405.224854224225</v>
      </c>
      <c r="R197" s="39" t="n">
        <v>405.224854224225</v>
      </c>
      <c r="S197" s="39" t="n">
        <v>408.662928096938</v>
      </c>
      <c r="T197" s="39" t="n">
        <v>316.029142045681</v>
      </c>
      <c r="U197" s="39" t="n">
        <v>268.512080057553</v>
      </c>
      <c r="V197" s="39" t="n">
        <v>405.224854224225</v>
      </c>
      <c r="W197" s="39" t="n">
        <v>336.28648383166</v>
      </c>
      <c r="X197" s="39" t="n">
        <v>325.578721044893</v>
      </c>
      <c r="Y197" s="39" t="n">
        <v>405.224854224225</v>
      </c>
      <c r="Z197" s="39" t="n">
        <v>405.224854224225</v>
      </c>
    </row>
    <row r="198" customFormat="false" ht="15" hidden="false" customHeight="false" outlineLevel="0" collapsed="false">
      <c r="C198" s="1" t="s">
        <v>218</v>
      </c>
      <c r="D198" s="12" t="s">
        <v>60</v>
      </c>
      <c r="E198" s="26" t="n">
        <f aca="false">Calc_3!$I93/Thousand</f>
        <v>390.762223954707</v>
      </c>
      <c r="I198" s="39" t="n">
        <v>390.762223954707</v>
      </c>
      <c r="J198" s="39" t="n">
        <v>390.762223954707</v>
      </c>
      <c r="K198" s="39" t="n">
        <v>375.439624806414</v>
      </c>
      <c r="L198" s="39" t="n">
        <v>365.065647063285</v>
      </c>
      <c r="M198" s="39" t="n">
        <v>346.708165150961</v>
      </c>
      <c r="N198" s="39" t="n">
        <v>390.762223954707</v>
      </c>
      <c r="O198" s="39" t="n">
        <v>390.762223954707</v>
      </c>
      <c r="P198" s="39" t="n">
        <v>390.762223954707</v>
      </c>
      <c r="Q198" s="39" t="n">
        <v>390.762223954707</v>
      </c>
      <c r="R198" s="39" t="n">
        <v>390.762223954707</v>
      </c>
      <c r="S198" s="39" t="n">
        <v>400.251566132558</v>
      </c>
      <c r="T198" s="39" t="n">
        <v>308.016860173651</v>
      </c>
      <c r="U198" s="39" t="n">
        <v>256.965768914218</v>
      </c>
      <c r="V198" s="39" t="n">
        <v>390.762223954707</v>
      </c>
      <c r="W198" s="39" t="n">
        <v>321.823853562142</v>
      </c>
      <c r="X198" s="39" t="n">
        <v>316.062966854376</v>
      </c>
      <c r="Y198" s="39" t="n">
        <v>402.739328578012</v>
      </c>
      <c r="Z198" s="39" t="n">
        <v>393.003918671298</v>
      </c>
    </row>
    <row r="199" customFormat="false" ht="15" hidden="false" customHeight="false" outlineLevel="0" collapsed="false">
      <c r="C199" s="1" t="s">
        <v>219</v>
      </c>
      <c r="D199" s="12" t="s">
        <v>60</v>
      </c>
      <c r="E199" s="26" t="n">
        <f aca="false">Calc_1!$E142/Thousand</f>
        <v>31.6108432813422</v>
      </c>
      <c r="I199" s="39" t="n">
        <v>31.6108432813422</v>
      </c>
      <c r="J199" s="39" t="n">
        <v>0</v>
      </c>
      <c r="K199" s="39" t="n">
        <v>31.6108432813422</v>
      </c>
      <c r="L199" s="39" t="n">
        <v>31.6108432813422</v>
      </c>
      <c r="M199" s="39" t="n">
        <v>31.6108432813422</v>
      </c>
      <c r="N199" s="39" t="n">
        <v>34.7798966279779</v>
      </c>
      <c r="O199" s="39" t="n">
        <v>31.6108432813422</v>
      </c>
      <c r="P199" s="39" t="n">
        <v>31.6108432813422</v>
      </c>
      <c r="Q199" s="39" t="n">
        <v>31.6108432813422</v>
      </c>
      <c r="R199" s="39" t="n">
        <v>25.8634172301891</v>
      </c>
      <c r="S199" s="39" t="n">
        <v>32.4286091839445</v>
      </c>
      <c r="T199" s="39" t="n">
        <v>25.4464601137043</v>
      </c>
      <c r="U199" s="39" t="n">
        <v>19.2820769460664</v>
      </c>
      <c r="V199" s="39" t="n">
        <v>41.698015737477</v>
      </c>
      <c r="W199" s="39" t="n">
        <v>31.6108432813422</v>
      </c>
      <c r="X199" s="39" t="n">
        <v>31.6108432813422</v>
      </c>
      <c r="Y199" s="39" t="n">
        <v>31.6108432813422</v>
      </c>
      <c r="Z199" s="39" t="n">
        <v>31.6108432813422</v>
      </c>
    </row>
    <row r="200" customFormat="false" ht="15" hidden="false" customHeight="false" outlineLevel="0" collapsed="false">
      <c r="C200" s="1" t="s">
        <v>220</v>
      </c>
      <c r="D200" s="12" t="s">
        <v>60</v>
      </c>
      <c r="E200" s="26" t="n">
        <f aca="false">Calc_2!$E142/Thousand</f>
        <v>31.8023951678711</v>
      </c>
      <c r="I200" s="39" t="n">
        <v>31.8023951678711</v>
      </c>
      <c r="J200" s="39" t="n">
        <v>0</v>
      </c>
      <c r="K200" s="39" t="n">
        <v>31.8023951678711</v>
      </c>
      <c r="L200" s="39" t="n">
        <v>31.8023951678711</v>
      </c>
      <c r="M200" s="39" t="n">
        <v>31.8023951678711</v>
      </c>
      <c r="N200" s="39" t="n">
        <v>34.9908122616211</v>
      </c>
      <c r="O200" s="39" t="n">
        <v>31.8023951678711</v>
      </c>
      <c r="P200" s="39" t="n">
        <v>31.8023951678711</v>
      </c>
      <c r="Q200" s="39" t="n">
        <v>31.8023951678711</v>
      </c>
      <c r="R200" s="39" t="n">
        <v>26.0201415009854</v>
      </c>
      <c r="S200" s="39" t="n">
        <v>32.6230356342769</v>
      </c>
      <c r="T200" s="39" t="n">
        <v>24.4011106834559</v>
      </c>
      <c r="U200" s="39" t="n">
        <v>19.5499626678711</v>
      </c>
      <c r="V200" s="39" t="n">
        <v>40.4051384660533</v>
      </c>
      <c r="W200" s="39" t="n">
        <v>31.8023951678711</v>
      </c>
      <c r="X200" s="39" t="n">
        <v>26.362442222208</v>
      </c>
      <c r="Y200" s="39" t="n">
        <v>31.8023951678711</v>
      </c>
      <c r="Z200" s="39" t="n">
        <v>31.8023951678711</v>
      </c>
    </row>
    <row r="201" customFormat="false" ht="15" hidden="false" customHeight="false" outlineLevel="0" collapsed="false">
      <c r="C201" s="1" t="s">
        <v>221</v>
      </c>
      <c r="D201" s="12" t="s">
        <v>60</v>
      </c>
      <c r="E201" s="26" t="n">
        <f aca="false">Calc_3!$E142/Thousand</f>
        <v>14.8715863873912</v>
      </c>
      <c r="I201" s="39" t="n">
        <v>14.8715863873912</v>
      </c>
      <c r="J201" s="39" t="n">
        <v>0</v>
      </c>
      <c r="K201" s="39" t="n">
        <v>13.5545616222518</v>
      </c>
      <c r="L201" s="39" t="n">
        <v>12.2622524519054</v>
      </c>
      <c r="M201" s="39" t="n">
        <v>14.8715863873912</v>
      </c>
      <c r="N201" s="39" t="n">
        <v>14.8715863873912</v>
      </c>
      <c r="O201" s="39" t="n">
        <v>14.8715863873912</v>
      </c>
      <c r="P201" s="39" t="n">
        <v>14.8715863873912</v>
      </c>
      <c r="Q201" s="39" t="n">
        <v>14.8715863873912</v>
      </c>
      <c r="R201" s="39" t="n">
        <v>14.8715863873912</v>
      </c>
      <c r="S201" s="39" t="n">
        <v>14.9502160268416</v>
      </c>
      <c r="T201" s="39" t="n">
        <v>17.6811174204919</v>
      </c>
      <c r="U201" s="39" t="n">
        <v>13.7991164765506</v>
      </c>
      <c r="V201" s="39" t="n">
        <v>14.8715863873912</v>
      </c>
      <c r="W201" s="39" t="n">
        <v>14.8715863873912</v>
      </c>
      <c r="X201" s="39" t="n">
        <v>12.2329305563839</v>
      </c>
      <c r="Y201" s="39" t="n">
        <v>31.8023951678711</v>
      </c>
      <c r="Z201" s="39" t="n">
        <v>26.8987789784654</v>
      </c>
    </row>
    <row r="202" customFormat="false" ht="15" hidden="false" customHeight="false" outlineLevel="0" collapsed="false">
      <c r="C202" s="1" t="s">
        <v>222</v>
      </c>
      <c r="D202" s="12" t="s">
        <v>86</v>
      </c>
      <c r="E202" s="32" t="n">
        <f aca="false">Model_Checks</f>
        <v>0</v>
      </c>
      <c r="I202" s="41" t="n">
        <v>0</v>
      </c>
      <c r="J202" s="41" t="n">
        <v>0</v>
      </c>
      <c r="K202" s="41" t="n">
        <v>0</v>
      </c>
      <c r="L202" s="41" t="n">
        <v>0</v>
      </c>
      <c r="M202" s="41" t="n">
        <v>0</v>
      </c>
      <c r="N202" s="41" t="n">
        <v>0</v>
      </c>
      <c r="O202" s="41" t="n">
        <v>0</v>
      </c>
      <c r="P202" s="41" t="n">
        <v>0</v>
      </c>
      <c r="Q202" s="41" t="n">
        <v>0</v>
      </c>
      <c r="R202" s="41" t="n">
        <v>0</v>
      </c>
      <c r="S202" s="41" t="n">
        <v>0</v>
      </c>
      <c r="T202" s="41" t="n">
        <v>0</v>
      </c>
      <c r="U202" s="41" t="n">
        <v>0</v>
      </c>
      <c r="V202" s="41" t="n">
        <v>0</v>
      </c>
      <c r="W202" s="41" t="n">
        <v>0</v>
      </c>
      <c r="X202" s="41" t="n">
        <v>0</v>
      </c>
      <c r="Y202" s="41" t="n">
        <v>0</v>
      </c>
      <c r="Z202" s="41" t="n">
        <v>0</v>
      </c>
    </row>
    <row r="203" customFormat="false" ht="15" hidden="false" customHeight="false" outlineLevel="0" collapsed="false">
      <c r="C203" s="1" t="s">
        <v>223</v>
      </c>
      <c r="D203" s="12" t="s">
        <v>86</v>
      </c>
      <c r="E203" s="32" t="n">
        <f aca="false">Model_Checks</f>
        <v>0</v>
      </c>
      <c r="I203" s="41" t="n">
        <v>0</v>
      </c>
      <c r="J203" s="41" t="n">
        <v>0</v>
      </c>
      <c r="K203" s="41" t="n">
        <v>0</v>
      </c>
      <c r="L203" s="41" t="n">
        <v>0</v>
      </c>
      <c r="M203" s="41" t="n">
        <v>0</v>
      </c>
      <c r="N203" s="41" t="n">
        <v>0</v>
      </c>
      <c r="O203" s="41" t="n">
        <v>0</v>
      </c>
      <c r="P203" s="41" t="n">
        <v>0</v>
      </c>
      <c r="Q203" s="41" t="n">
        <v>0</v>
      </c>
      <c r="R203" s="41" t="n">
        <v>0</v>
      </c>
      <c r="S203" s="41" t="n">
        <v>0</v>
      </c>
      <c r="T203" s="41" t="n">
        <v>0</v>
      </c>
      <c r="U203" s="41" t="n">
        <v>0</v>
      </c>
      <c r="V203" s="41" t="n">
        <v>0</v>
      </c>
      <c r="W203" s="41" t="n">
        <v>0</v>
      </c>
      <c r="X203" s="41" t="n">
        <v>0</v>
      </c>
      <c r="Y203" s="41" t="n">
        <v>0</v>
      </c>
      <c r="Z203" s="41" t="n">
        <v>0</v>
      </c>
    </row>
    <row r="204" customFormat="false" ht="15" hidden="false" customHeight="false" outlineLevel="0" collapsed="false">
      <c r="C204" s="1" t="s">
        <v>224</v>
      </c>
      <c r="D204" s="12" t="s">
        <v>86</v>
      </c>
      <c r="E204" s="32" t="n">
        <f aca="false">Model_Checks</f>
        <v>0</v>
      </c>
      <c r="I204" s="41" t="n">
        <v>0</v>
      </c>
      <c r="J204" s="41" t="n">
        <v>0</v>
      </c>
      <c r="K204" s="41" t="n">
        <v>0</v>
      </c>
      <c r="L204" s="41" t="n">
        <v>0</v>
      </c>
      <c r="M204" s="41" t="n">
        <v>0</v>
      </c>
      <c r="N204" s="41" t="n">
        <v>0</v>
      </c>
      <c r="O204" s="41" t="n">
        <v>0</v>
      </c>
      <c r="P204" s="41" t="n">
        <v>0</v>
      </c>
      <c r="Q204" s="41" t="n">
        <v>0</v>
      </c>
      <c r="R204" s="41" t="n">
        <v>0</v>
      </c>
      <c r="S204" s="41" t="n">
        <v>0</v>
      </c>
      <c r="T204" s="41" t="n">
        <v>0</v>
      </c>
      <c r="U204" s="41" t="n">
        <v>0</v>
      </c>
      <c r="V204" s="41" t="n">
        <v>0</v>
      </c>
      <c r="W204" s="41" t="n">
        <v>0</v>
      </c>
      <c r="X204" s="41" t="n">
        <v>0</v>
      </c>
      <c r="Y204" s="41" t="n">
        <v>0</v>
      </c>
      <c r="Z204" s="41" t="n">
        <v>0</v>
      </c>
    </row>
    <row r="206" customFormat="false" ht="15" hidden="false" customHeight="false" outlineLevel="0" collapsed="false">
      <c r="C206" s="42" t="s">
        <v>225</v>
      </c>
    </row>
  </sheetData>
  <conditionalFormatting sqref="E8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dataValidations count="2">
    <dataValidation allowBlank="false" errorStyle="stop" operator="between" showDropDown="false" showErrorMessage="false" showInputMessage="false" sqref="E12:G12" type="list">
      <formula1>Case_Names</formula1>
      <formula2>0</formula2>
    </dataValidation>
    <dataValidation allowBlank="false" errorStyle="stop" operator="between" showDropDown="false" showErrorMessage="false" showInputMessage="false" sqref="AD12" type="list">
      <formula1>Scenario_Names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13" defaultRowHeight="15" zeroHeight="false" outlineLevelRow="0" outlineLevelCol="1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0"/>
    <col collapsed="false" customWidth="true" hidden="false" outlineLevel="0" max="4" min="4" style="1" width="36"/>
    <col collapsed="false" customWidth="true" hidden="false" outlineLevel="0" max="5" min="5" style="1" width="2"/>
    <col collapsed="false" customWidth="true" hidden="false" outlineLevel="0" max="6" min="6" style="1" width="12"/>
    <col collapsed="false" customWidth="true" hidden="false" outlineLevel="0" max="7" min="7" style="1" width="2"/>
    <col collapsed="false" customWidth="true" hidden="false" outlineLevel="0" max="25" min="8" style="1" width="12"/>
    <col collapsed="false" customWidth="true" hidden="false" outlineLevel="0" max="26" min="26" style="1" width="2"/>
    <col collapsed="false" customWidth="false" hidden="true" outlineLevel="1" max="16384" min="27" style="1" width="13"/>
  </cols>
  <sheetData>
    <row r="2" customFormat="false" ht="15" hidden="false" customHeight="false" outlineLevel="0" collapsed="false">
      <c r="A2" s="2"/>
      <c r="B2" s="2" t="str">
        <f aca="false">Dashboard!$C$3&amp;" – Inputs and scenarios"</f>
        <v>Project Zalahaláp – Inputs and scenarios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5" hidden="false" customHeight="false" outlineLevel="0" collapsed="false">
      <c r="B4" s="1" t="s">
        <v>226</v>
      </c>
      <c r="D4" s="1" t="s">
        <v>227</v>
      </c>
      <c r="F4" s="43" t="str">
        <f aca="false">Scenario_Name</f>
        <v>Base</v>
      </c>
    </row>
    <row r="5" customFormat="false" ht="15" hidden="false" customHeight="false" outlineLevel="0" collapsed="false">
      <c r="B5" s="1" t="s">
        <v>228</v>
      </c>
      <c r="F5" s="36" t="n">
        <f aca="false">MATCH(Scenario_Name,Scenario_Names,0)</f>
        <v>1</v>
      </c>
    </row>
    <row r="7" customFormat="false" ht="15" hidden="false" customHeight="false" outlineLevel="0" collapsed="false">
      <c r="B7" s="8" t="s">
        <v>229</v>
      </c>
      <c r="C7" s="8" t="s">
        <v>8</v>
      </c>
      <c r="D7" s="8" t="s">
        <v>230</v>
      </c>
      <c r="F7" s="9" t="s">
        <v>13</v>
      </c>
      <c r="H7" s="44" t="s">
        <v>21</v>
      </c>
      <c r="I7" s="44" t="s">
        <v>231</v>
      </c>
      <c r="J7" s="44" t="s">
        <v>232</v>
      </c>
      <c r="K7" s="44" t="s">
        <v>233</v>
      </c>
      <c r="L7" s="44" t="s">
        <v>234</v>
      </c>
      <c r="M7" s="44" t="s">
        <v>235</v>
      </c>
      <c r="N7" s="44" t="s">
        <v>236</v>
      </c>
      <c r="O7" s="44" t="s">
        <v>237</v>
      </c>
      <c r="P7" s="44" t="s">
        <v>238</v>
      </c>
      <c r="Q7" s="44" t="s">
        <v>239</v>
      </c>
      <c r="R7" s="44" t="s">
        <v>240</v>
      </c>
      <c r="S7" s="44" t="s">
        <v>241</v>
      </c>
      <c r="T7" s="44" t="s">
        <v>242</v>
      </c>
      <c r="U7" s="44" t="s">
        <v>243</v>
      </c>
      <c r="V7" s="44" t="s">
        <v>244</v>
      </c>
      <c r="W7" s="44" t="s">
        <v>245</v>
      </c>
      <c r="X7" s="44" t="s">
        <v>246</v>
      </c>
      <c r="Y7" s="44" t="s">
        <v>247</v>
      </c>
    </row>
    <row r="10" customFormat="false" ht="15" hidden="false" customHeight="false" outlineLevel="0" collapsed="false">
      <c r="A10" s="10" t="s">
        <v>14</v>
      </c>
      <c r="B10" s="10"/>
      <c r="C10" s="10" t="s">
        <v>248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5" hidden="false" customHeight="false" outlineLevel="0" collapsed="false">
      <c r="B11" s="1" t="s">
        <v>249</v>
      </c>
      <c r="C11" s="12" t="s">
        <v>86</v>
      </c>
      <c r="D11" s="13" t="s">
        <v>250</v>
      </c>
      <c r="F11" s="44" t="n">
        <v>1000</v>
      </c>
    </row>
    <row r="12" customFormat="false" ht="15" hidden="false" customHeight="false" outlineLevel="0" collapsed="false">
      <c r="B12" s="1" t="s">
        <v>251</v>
      </c>
      <c r="C12" s="12" t="s">
        <v>86</v>
      </c>
      <c r="D12" s="13" t="s">
        <v>250</v>
      </c>
      <c r="F12" s="44" t="n">
        <v>1000000</v>
      </c>
    </row>
    <row r="13" customFormat="false" ht="15" hidden="false" customHeight="false" outlineLevel="0" collapsed="false">
      <c r="B13" s="1" t="s">
        <v>252</v>
      </c>
      <c r="C13" s="12" t="s">
        <v>253</v>
      </c>
      <c r="D13" s="13" t="s">
        <v>254</v>
      </c>
      <c r="F13" s="44" t="n">
        <v>365</v>
      </c>
    </row>
    <row r="14" customFormat="false" ht="15" hidden="false" customHeight="false" outlineLevel="0" collapsed="false">
      <c r="B14" s="1" t="s">
        <v>255</v>
      </c>
      <c r="C14" s="12" t="s">
        <v>256</v>
      </c>
      <c r="D14" s="13" t="s">
        <v>257</v>
      </c>
      <c r="F14" s="44" t="n">
        <v>12</v>
      </c>
    </row>
    <row r="15" customFormat="false" ht="15" hidden="false" customHeight="false" outlineLevel="0" collapsed="false">
      <c r="B15" s="1" t="s">
        <v>258</v>
      </c>
      <c r="C15" s="12" t="s">
        <v>256</v>
      </c>
      <c r="D15" s="13" t="s">
        <v>259</v>
      </c>
      <c r="F15" s="44" t="n">
        <v>3</v>
      </c>
    </row>
    <row r="16" customFormat="false" ht="15" hidden="false" customHeight="false" outlineLevel="0" collapsed="false">
      <c r="B16" s="1" t="s">
        <v>260</v>
      </c>
      <c r="C16" s="12" t="s">
        <v>86</v>
      </c>
      <c r="D16" s="13" t="s">
        <v>261</v>
      </c>
      <c r="F16" s="44" t="n">
        <v>1E-006</v>
      </c>
    </row>
    <row r="18" customFormat="false" ht="15" hidden="false" customHeight="false" outlineLevel="0" collapsed="false">
      <c r="A18" s="10" t="s">
        <v>14</v>
      </c>
      <c r="B18" s="10"/>
      <c r="C18" s="10" t="s">
        <v>262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15" hidden="false" customHeight="false" outlineLevel="0" collapsed="false">
      <c r="B19" s="1" t="s">
        <v>263</v>
      </c>
      <c r="C19" s="12" t="s">
        <v>79</v>
      </c>
      <c r="D19" s="13" t="s">
        <v>264</v>
      </c>
      <c r="F19" s="45" t="n">
        <f aca="false">IF(INDEX($H19:$Y19,1,Scenario_Selected)="",$H19,INDEX($H19:$Y19,1,Scenario_Selected))</f>
        <v>45931</v>
      </c>
      <c r="H19" s="5" t="n">
        <v>45931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customFormat="false" ht="15" hidden="false" customHeight="false" outlineLevel="0" collapsed="false">
      <c r="B20" s="1" t="s">
        <v>265</v>
      </c>
      <c r="C20" s="12" t="s">
        <v>32</v>
      </c>
      <c r="D20" s="13" t="s">
        <v>266</v>
      </c>
      <c r="F20" s="44" t="n">
        <v>0.1</v>
      </c>
    </row>
    <row r="21" customFormat="false" ht="15" hidden="false" customHeight="false" outlineLevel="0" collapsed="false">
      <c r="B21" s="1" t="s">
        <v>267</v>
      </c>
      <c r="C21" s="12" t="s">
        <v>32</v>
      </c>
      <c r="D21" s="13" t="s">
        <v>266</v>
      </c>
      <c r="F21" s="44" t="n">
        <v>0.2</v>
      </c>
    </row>
    <row r="22" customFormat="false" ht="15" hidden="false" customHeight="false" outlineLevel="0" collapsed="false">
      <c r="B22" s="1" t="s">
        <v>268</v>
      </c>
      <c r="C22" s="12" t="s">
        <v>32</v>
      </c>
      <c r="D22" s="13" t="s">
        <v>266</v>
      </c>
      <c r="F22" s="44" t="n">
        <v>0.01</v>
      </c>
    </row>
    <row r="23" customFormat="false" ht="15" hidden="false" customHeight="false" outlineLevel="0" collapsed="false">
      <c r="B23" s="1" t="s">
        <v>269</v>
      </c>
      <c r="C23" s="12" t="s">
        <v>49</v>
      </c>
      <c r="D23" s="13" t="s">
        <v>270</v>
      </c>
      <c r="F23" s="44" t="n">
        <v>24</v>
      </c>
    </row>
    <row r="24" customFormat="false" ht="15" hidden="false" customHeight="false" outlineLevel="0" collapsed="false">
      <c r="B24" s="1" t="s">
        <v>271</v>
      </c>
      <c r="C24" s="12" t="s">
        <v>86</v>
      </c>
      <c r="D24" s="13" t="s">
        <v>272</v>
      </c>
      <c r="F24" s="44" t="n">
        <v>2</v>
      </c>
    </row>
    <row r="25" customFormat="false" ht="15" hidden="false" customHeight="false" outlineLevel="0" collapsed="false">
      <c r="B25" s="1" t="s">
        <v>273</v>
      </c>
      <c r="C25" s="12" t="s">
        <v>79</v>
      </c>
      <c r="D25" s="13" t="s">
        <v>274</v>
      </c>
      <c r="F25" s="45" t="n">
        <f aca="false">IF(INDEX($H25:$Y25,1,Scenario_Selected)="",$H25,INDEX($H25:$Y25,1,Scenario_Selected))</f>
        <v>45991</v>
      </c>
      <c r="H25" s="5" t="n">
        <v>45991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customFormat="false" ht="15" hidden="false" customHeight="false" outlineLevel="0" collapsed="false">
      <c r="B26" s="1" t="s">
        <v>275</v>
      </c>
      <c r="C26" s="12" t="s">
        <v>79</v>
      </c>
      <c r="D26" s="13" t="s">
        <v>276</v>
      </c>
      <c r="F26" s="45" t="n">
        <f aca="false">IF(INDEX($H26:$Y26,1,Scenario_Selected)="",$H26,INDEX($H26:$Y26,1,Scenario_Selected))</f>
        <v>46387</v>
      </c>
      <c r="H26" s="5" t="n">
        <v>46387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customFormat="false" ht="15" hidden="false" customHeight="false" outlineLevel="0" collapsed="false">
      <c r="B27" s="1" t="s">
        <v>277</v>
      </c>
      <c r="C27" s="12" t="s">
        <v>79</v>
      </c>
      <c r="D27" s="13" t="s">
        <v>278</v>
      </c>
      <c r="F27" s="45" t="n">
        <f aca="false">IF(INDEX($H27:$Y27,1,Scenario_Selected)="",$H27,INDEX($H27:$Y27,1,Scenario_Selected))</f>
        <v>46477</v>
      </c>
      <c r="H27" s="5" t="n">
        <v>46477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customFormat="false" ht="15" hidden="false" customHeight="false" outlineLevel="0" collapsed="false">
      <c r="B28" s="1" t="s">
        <v>279</v>
      </c>
      <c r="C28" s="12" t="s">
        <v>79</v>
      </c>
      <c r="D28" s="13" t="s">
        <v>278</v>
      </c>
      <c r="F28" s="45" t="n">
        <f aca="false">IF(INDEX($H28:$Y28,1,Scenario_Selected)="",$H28,INDEX($H28:$Y28,1,Scenario_Selected))</f>
        <v>46568</v>
      </c>
      <c r="H28" s="5" t="n">
        <v>46568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customFormat="false" ht="15" hidden="false" customHeight="false" outlineLevel="0" collapsed="false">
      <c r="B29" s="1" t="s">
        <v>280</v>
      </c>
      <c r="C29" s="12" t="s">
        <v>79</v>
      </c>
      <c r="D29" s="13" t="s">
        <v>276</v>
      </c>
      <c r="F29" s="45" t="n">
        <f aca="false">IF(INDEX($H29:$Y29,1,Scenario_Selected)="",$H29,INDEX($H29:$Y29,1,Scenario_Selected))</f>
        <v>46843</v>
      </c>
      <c r="H29" s="5" t="n">
        <v>46843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customFormat="false" ht="15" hidden="false" customHeight="false" outlineLevel="0" collapsed="false">
      <c r="B30" s="1" t="s">
        <v>281</v>
      </c>
      <c r="C30" s="12" t="s">
        <v>256</v>
      </c>
      <c r="D30" s="13" t="s">
        <v>266</v>
      </c>
      <c r="F30" s="36" t="n">
        <f aca="false">IF(INDEX($H30:$Y30,1,Scenario_Selected)="",$H30,INDEX($H30:$Y30,1,Scenario_Selected))</f>
        <v>0</v>
      </c>
      <c r="H30" s="46" t="n">
        <v>0</v>
      </c>
      <c r="I30" s="46"/>
      <c r="J30" s="46"/>
      <c r="K30" s="46"/>
      <c r="L30" s="46"/>
      <c r="M30" s="46"/>
      <c r="N30" s="46"/>
      <c r="O30" s="46"/>
      <c r="P30" s="46"/>
      <c r="Q30" s="46"/>
      <c r="R30" s="46" t="n">
        <v>12</v>
      </c>
      <c r="S30" s="46"/>
      <c r="T30" s="46"/>
      <c r="U30" s="46"/>
      <c r="V30" s="46"/>
      <c r="W30" s="46"/>
      <c r="X30" s="46"/>
      <c r="Y30" s="46"/>
    </row>
    <row r="31" customFormat="false" ht="15" hidden="false" customHeight="false" outlineLevel="0" collapsed="false">
      <c r="B31" s="1" t="s">
        <v>282</v>
      </c>
      <c r="C31" s="12" t="s">
        <v>283</v>
      </c>
      <c r="D31" s="13" t="s">
        <v>284</v>
      </c>
      <c r="F31" s="36" t="n">
        <f aca="false">IF(INDEX($H31:$Y31,1,Scenario_Selected)="",$H31,INDEX($H31:$Y31,1,Scenario_Selected))</f>
        <v>35</v>
      </c>
      <c r="H31" s="46" t="n">
        <v>35</v>
      </c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</row>
    <row r="32" customFormat="false" ht="15" hidden="false" customHeight="false" outlineLevel="0" collapsed="false">
      <c r="B32" s="1" t="s">
        <v>285</v>
      </c>
      <c r="C32" s="12" t="s">
        <v>79</v>
      </c>
      <c r="D32" s="13" t="s">
        <v>286</v>
      </c>
      <c r="F32" s="45" t="n">
        <f aca="false">IF(INDEX($H32:$Y32,1,Scenario_Selected)="",$H32,INDEX($H32:$Y32,1,Scenario_Selected))</f>
        <v>46326</v>
      </c>
      <c r="H32" s="5" t="n">
        <v>46326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customFormat="false" ht="15" hidden="false" customHeight="false" outlineLevel="0" collapsed="false">
      <c r="B33" s="1" t="s">
        <v>287</v>
      </c>
      <c r="C33" s="12" t="s">
        <v>79</v>
      </c>
      <c r="D33" s="13" t="s">
        <v>288</v>
      </c>
      <c r="F33" s="45" t="n">
        <f aca="false">IF(INDEX($H33:$Y33,1,Scenario_Selected)="",$H33,INDEX($H33:$Y33,1,Scenario_Selected))</f>
        <v>46477</v>
      </c>
      <c r="H33" s="5" t="n">
        <v>46477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5" customFormat="false" ht="15" hidden="false" customHeight="false" outlineLevel="0" collapsed="false">
      <c r="A35" s="10" t="s">
        <v>14</v>
      </c>
      <c r="B35" s="10"/>
      <c r="C35" s="10" t="s">
        <v>289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15" hidden="false" customHeight="false" outlineLevel="0" collapsed="false">
      <c r="B36" s="1" t="s">
        <v>137</v>
      </c>
      <c r="C36" s="12" t="s">
        <v>138</v>
      </c>
      <c r="D36" s="13" t="s">
        <v>290</v>
      </c>
      <c r="F36" s="19" t="n">
        <f aca="false">IF(INDEX($H36:$Y36,1,Scenario_Selected)="",$H36,INDEX($H36:$Y36,1,Scenario_Selected))</f>
        <v>63</v>
      </c>
      <c r="H36" s="47" t="n">
        <v>63</v>
      </c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 customFormat="false" ht="15" hidden="false" customHeight="false" outlineLevel="0" collapsed="false">
      <c r="B37" s="1" t="s">
        <v>139</v>
      </c>
      <c r="C37" s="12" t="s">
        <v>140</v>
      </c>
      <c r="D37" s="13" t="s">
        <v>290</v>
      </c>
      <c r="F37" s="19" t="n">
        <f aca="false">IF(INDEX($H37:$Y37,1,Scenario_Selected)="",$H37,INDEX($H37:$Y37,1,Scenario_Selected))</f>
        <v>49.9</v>
      </c>
      <c r="H37" s="47" t="n">
        <v>49.9</v>
      </c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customFormat="false" ht="15" hidden="false" customHeight="false" outlineLevel="0" collapsed="false">
      <c r="B38" s="1" t="s">
        <v>291</v>
      </c>
      <c r="C38" s="12" t="s">
        <v>44</v>
      </c>
      <c r="D38" s="13" t="s">
        <v>292</v>
      </c>
      <c r="F38" s="21" t="n">
        <f aca="false">IF(INDEX($H38:$Y38,1,Scenario_Selected)="",$H38,INDEX($H38:$Y38,1,Scenario_Selected))</f>
        <v>1265</v>
      </c>
      <c r="H38" s="48" t="n">
        <v>1265</v>
      </c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</row>
    <row r="39" customFormat="false" ht="15" hidden="false" customHeight="false" outlineLevel="0" collapsed="false">
      <c r="B39" s="1" t="s">
        <v>293</v>
      </c>
      <c r="C39" s="12" t="s">
        <v>32</v>
      </c>
      <c r="D39" s="13" t="s">
        <v>266</v>
      </c>
      <c r="F39" s="23" t="n">
        <f aca="false">IF(INDEX($H39:$Y39,1,Scenario_Selected)="",$H39,INDEX($H39:$Y39,1,Scenario_Selected))</f>
        <v>0</v>
      </c>
      <c r="H39" s="49" t="n">
        <v>0</v>
      </c>
      <c r="I39" s="49"/>
      <c r="J39" s="49"/>
      <c r="K39" s="49" t="n">
        <f aca="false">-Sens_Step</f>
        <v>-0.1</v>
      </c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customFormat="false" ht="15" hidden="false" customHeight="false" outlineLevel="0" collapsed="false">
      <c r="B40" s="1" t="s">
        <v>294</v>
      </c>
      <c r="C40" s="12" t="s">
        <v>32</v>
      </c>
      <c r="D40" s="13" t="s">
        <v>295</v>
      </c>
      <c r="F40" s="23" t="n">
        <f aca="false">IF(INDEX($H40:$Y40,1,Scenario_Selected)="",$H40,INDEX($H40:$Y40,1,Scenario_Selected))</f>
        <v>0.995</v>
      </c>
      <c r="H40" s="49" t="n">
        <v>0.995</v>
      </c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customFormat="false" ht="15" hidden="false" customHeight="false" outlineLevel="0" collapsed="false">
      <c r="B41" s="1" t="s">
        <v>296</v>
      </c>
      <c r="C41" s="12" t="s">
        <v>32</v>
      </c>
      <c r="D41" s="13" t="s">
        <v>297</v>
      </c>
      <c r="F41" s="50" t="n">
        <f aca="false">IF(INDEX($H41:$Y41,1,Scenario_Selected)="",$H41,INDEX($H41:$Y41,1,Scenario_Selected))</f>
        <v>0.003</v>
      </c>
      <c r="H41" s="51" t="n">
        <v>0.003</v>
      </c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</row>
    <row r="42" customFormat="false" ht="15" hidden="false" customHeight="false" outlineLevel="0" collapsed="false">
      <c r="B42" s="1" t="s">
        <v>298</v>
      </c>
      <c r="C42" s="12" t="s">
        <v>32</v>
      </c>
      <c r="D42" s="13" t="s">
        <v>299</v>
      </c>
      <c r="F42" s="23" t="n">
        <f aca="false">IF(INDEX($H42:$Y42,1,Scenario_Selected)="",$H42,INDEX($H42:$Y42,1,Scenario_Selected))</f>
        <v>0.02</v>
      </c>
      <c r="H42" s="49" t="n">
        <v>0.02</v>
      </c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customFormat="false" ht="15" hidden="false" customHeight="false" outlineLevel="0" collapsed="false">
      <c r="B43" s="1" t="s">
        <v>300</v>
      </c>
      <c r="C43" s="12" t="s">
        <v>32</v>
      </c>
      <c r="D43" s="13" t="s">
        <v>301</v>
      </c>
      <c r="F43" s="23" t="n">
        <f aca="false">IF(INDEX($H43:$Y43,1,Scenario_Selected)="",$H43,INDEX($H43:$Y43,1,Scenario_Selected))</f>
        <v>0</v>
      </c>
      <c r="H43" s="49" t="n">
        <v>0</v>
      </c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customFormat="false" ht="15" hidden="false" customHeight="false" outlineLevel="0" collapsed="false">
      <c r="B44" s="1" t="s">
        <v>302</v>
      </c>
      <c r="C44" s="12" t="s">
        <v>37</v>
      </c>
      <c r="D44" s="13" t="s">
        <v>303</v>
      </c>
      <c r="F44" s="19" t="n">
        <f aca="false">IF(INDEX($H44:$Y44,1,Scenario_Selected)="",$H44,INDEX($H44:$Y44,1,Scenario_Selected))</f>
        <v>0</v>
      </c>
      <c r="H44" s="47" t="n">
        <v>0</v>
      </c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</row>
    <row r="45" customFormat="false" ht="15" hidden="false" customHeight="false" outlineLevel="0" collapsed="false">
      <c r="B45" s="1" t="s">
        <v>304</v>
      </c>
      <c r="C45" s="12" t="s">
        <v>32</v>
      </c>
      <c r="D45" s="13" t="s">
        <v>305</v>
      </c>
      <c r="F45" s="23" t="n">
        <f aca="false">IF(INDEX($H45:$Y45,1,Scenario_Selected)="",$H45,INDEX($H45:$Y45,1,Scenario_Selected))</f>
        <v>0</v>
      </c>
      <c r="H45" s="49" t="n">
        <v>0</v>
      </c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7" customFormat="false" ht="15" hidden="false" customHeight="false" outlineLevel="0" collapsed="false">
      <c r="A47" s="10" t="s">
        <v>14</v>
      </c>
      <c r="B47" s="10"/>
      <c r="C47" s="10" t="s">
        <v>306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15" hidden="false" customHeight="false" outlineLevel="0" collapsed="false">
      <c r="B48" s="1" t="s">
        <v>307</v>
      </c>
      <c r="C48" s="12" t="s">
        <v>34</v>
      </c>
      <c r="D48" s="13" t="s">
        <v>308</v>
      </c>
      <c r="F48" s="18" t="n">
        <f aca="false">IF(INDEX($H48:$Y48,1,Scenario_Selected)="",$H48,INDEX($H48:$Y48,1,Scenario_Selected))</f>
        <v>1</v>
      </c>
      <c r="H48" s="52" t="n">
        <v>1</v>
      </c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 t="n">
        <v>0</v>
      </c>
      <c r="U48" s="52"/>
      <c r="V48" s="52"/>
      <c r="W48" s="52"/>
      <c r="X48" s="52"/>
      <c r="Y48" s="52"/>
    </row>
    <row r="49" customFormat="false" ht="15" hidden="false" customHeight="false" outlineLevel="0" collapsed="false">
      <c r="B49" s="1" t="s">
        <v>46</v>
      </c>
      <c r="C49" s="12" t="s">
        <v>37</v>
      </c>
      <c r="D49" s="13" t="s">
        <v>309</v>
      </c>
      <c r="F49" s="19" t="n">
        <f aca="false">IF(INDEX($H49:$Y49,1,Scenario_Selected)="",$H49,INDEX($H49:$Y49,1,Scenario_Selected))</f>
        <v>50</v>
      </c>
      <c r="H49" s="47" t="n">
        <v>50</v>
      </c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</row>
    <row r="50" customFormat="false" ht="15" hidden="false" customHeight="false" outlineLevel="0" collapsed="false">
      <c r="B50" s="1" t="s">
        <v>48</v>
      </c>
      <c r="C50" s="12" t="s">
        <v>49</v>
      </c>
      <c r="D50" s="13" t="s">
        <v>310</v>
      </c>
      <c r="F50" s="19" t="n">
        <f aca="false">IF(INDEX($H50:$Y50,1,Scenario_Selected)="",$H50,INDEX($H50:$Y50,1,Scenario_Selected))</f>
        <v>4</v>
      </c>
      <c r="H50" s="47" t="n">
        <v>4</v>
      </c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 t="n">
        <v>2</v>
      </c>
      <c r="T50" s="47"/>
      <c r="U50" s="47"/>
      <c r="V50" s="47"/>
      <c r="W50" s="47"/>
      <c r="X50" s="47"/>
      <c r="Y50" s="47"/>
    </row>
    <row r="51" customFormat="false" ht="15" hidden="false" customHeight="false" outlineLevel="0" collapsed="false">
      <c r="B51" s="1" t="s">
        <v>311</v>
      </c>
      <c r="C51" s="12" t="s">
        <v>17</v>
      </c>
      <c r="D51" s="13" t="s">
        <v>312</v>
      </c>
      <c r="F51" s="15" t="str">
        <f aca="false">IF(INDEX($H51:$Y51,1,Scenario_Selected)="",$H51,INDEX($H51:$Y51,1,Scenario_Selected))</f>
        <v>DC 4h</v>
      </c>
      <c r="H51" s="4" t="s">
        <v>313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 t="s">
        <v>314</v>
      </c>
      <c r="T51" s="4"/>
      <c r="U51" s="4"/>
      <c r="V51" s="4"/>
      <c r="W51" s="4"/>
      <c r="X51" s="4"/>
      <c r="Y51" s="4"/>
    </row>
    <row r="52" customFormat="false" ht="15" hidden="false" customHeight="false" outlineLevel="0" collapsed="false">
      <c r="B52" s="1" t="s">
        <v>315</v>
      </c>
      <c r="C52" s="12" t="s">
        <v>32</v>
      </c>
      <c r="D52" s="13" t="s">
        <v>316</v>
      </c>
      <c r="F52" s="23" t="n">
        <f aca="false">IF(INDEX($H52:$Y52,1,Scenario_Selected)="",$H52,INDEX($H52:$Y52,1,Scenario_Selected))</f>
        <v>0.86</v>
      </c>
      <c r="H52" s="49" t="n">
        <v>0.86</v>
      </c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</row>
    <row r="53" customFormat="false" ht="15" hidden="false" customHeight="false" outlineLevel="0" collapsed="false">
      <c r="B53" s="1" t="s">
        <v>317</v>
      </c>
      <c r="C53" s="12" t="s">
        <v>32</v>
      </c>
      <c r="D53" s="13" t="s">
        <v>318</v>
      </c>
      <c r="F53" s="23" t="n">
        <f aca="false">IF(INDEX($H53:$Y53,1,Scenario_Selected)="",$H53,INDEX($H53:$Y53,1,Scenario_Selected))</f>
        <v>0</v>
      </c>
      <c r="H53" s="49" t="n">
        <v>0</v>
      </c>
      <c r="I53" s="49"/>
      <c r="J53" s="49"/>
      <c r="K53" s="49"/>
      <c r="L53" s="49" t="n">
        <f aca="false">Sens_Step_Large</f>
        <v>0.2</v>
      </c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 t="n">
        <f aca="false">Sens_Step_Large</f>
        <v>0.2</v>
      </c>
      <c r="X53" s="49"/>
      <c r="Y53" s="49"/>
    </row>
    <row r="54" customFormat="false" ht="15" hidden="false" customHeight="false" outlineLevel="0" collapsed="false">
      <c r="B54" s="1" t="s">
        <v>319</v>
      </c>
      <c r="C54" s="12" t="s">
        <v>320</v>
      </c>
      <c r="D54" s="13" t="s">
        <v>321</v>
      </c>
      <c r="F54" s="21" t="n">
        <f aca="false">IF(INDEX($H54:$Y54,1,Scenario_Selected)="",$H54,INDEX($H54:$Y54,1,Scenario_Selected))</f>
        <v>0</v>
      </c>
      <c r="H54" s="48" t="n">
        <v>0</v>
      </c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customFormat="false" ht="15" hidden="false" customHeight="false" outlineLevel="0" collapsed="false">
      <c r="B55" s="1" t="s">
        <v>53</v>
      </c>
      <c r="C55" s="12" t="s">
        <v>54</v>
      </c>
      <c r="D55" s="13" t="s">
        <v>322</v>
      </c>
      <c r="F55" s="21" t="n">
        <f aca="false">IF(INDEX($H55:$Y55,1,Scenario_Selected)="",$H55,INDEX($H55:$Y55,1,Scenario_Selected))</f>
        <v>110</v>
      </c>
      <c r="H55" s="48" t="n">
        <v>110</v>
      </c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 t="n">
        <v>200</v>
      </c>
      <c r="V55" s="48"/>
      <c r="W55" s="48"/>
      <c r="X55" s="48"/>
      <c r="Y55" s="48"/>
    </row>
    <row r="56" customFormat="false" ht="15" hidden="false" customHeight="false" outlineLevel="0" collapsed="false">
      <c r="B56" s="1" t="s">
        <v>323</v>
      </c>
      <c r="C56" s="12" t="s">
        <v>54</v>
      </c>
      <c r="D56" s="13" t="s">
        <v>324</v>
      </c>
      <c r="F56" s="21" t="n">
        <f aca="false">IF(INDEX($H56:$Y56,1,Scenario_Selected)="",$H56,INDEX($H56:$Y56,1,Scenario_Selected))</f>
        <v>110</v>
      </c>
      <c r="H56" s="48" t="n">
        <v>110</v>
      </c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customFormat="false" ht="15" hidden="false" customHeight="false" outlineLevel="0" collapsed="false">
      <c r="B57" s="1" t="s">
        <v>325</v>
      </c>
      <c r="C57" s="12" t="s">
        <v>326</v>
      </c>
      <c r="D57" s="13" t="s">
        <v>327</v>
      </c>
      <c r="F57" s="36" t="n">
        <f aca="false">IF(INDEX($H57:$Y57,1,Scenario_Selected)="",$H57,INDEX($H57:$Y57,1,Scenario_Selected))</f>
        <v>0</v>
      </c>
      <c r="H57" s="46" t="n">
        <v>0</v>
      </c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</row>
    <row r="58" customFormat="false" ht="15" hidden="false" customHeight="false" outlineLevel="0" collapsed="false">
      <c r="B58" s="1" t="s">
        <v>328</v>
      </c>
      <c r="C58" s="12" t="s">
        <v>34</v>
      </c>
      <c r="D58" s="13" t="s">
        <v>329</v>
      </c>
      <c r="F58" s="18" t="n">
        <f aca="false">IF(INDEX($H58:$Y58,1,Scenario_Selected)="",$H58,INDEX($H58:$Y58,1,Scenario_Selected))</f>
        <v>1</v>
      </c>
      <c r="H58" s="52" t="n">
        <v>1</v>
      </c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 t="n">
        <v>0</v>
      </c>
      <c r="W58" s="52"/>
      <c r="X58" s="52"/>
      <c r="Y58" s="52"/>
    </row>
    <row r="59" customFormat="false" ht="15" hidden="false" customHeight="false" outlineLevel="0" collapsed="false">
      <c r="B59" s="1" t="s">
        <v>330</v>
      </c>
      <c r="C59" s="12" t="s">
        <v>326</v>
      </c>
      <c r="D59" s="13" t="s">
        <v>331</v>
      </c>
      <c r="F59" s="36" t="n">
        <f aca="false">IF(INDEX($H59:$Y59,1,Scenario_Selected)="",$H59,INDEX($H59:$Y59,1,Scenario_Selected))</f>
        <v>2048</v>
      </c>
      <c r="H59" s="46" t="n">
        <v>2048</v>
      </c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</row>
    <row r="60" customFormat="false" ht="15" hidden="false" customHeight="false" outlineLevel="0" collapsed="false">
      <c r="B60" s="1" t="s">
        <v>332</v>
      </c>
      <c r="C60" s="12" t="s">
        <v>320</v>
      </c>
      <c r="D60" s="13" t="s">
        <v>333</v>
      </c>
      <c r="F60" s="19" t="n">
        <f aca="false">IF(INDEX($H60:$Y60,1,Scenario_Selected)="",$H60,INDEX($H60:$Y60,1,Scenario_Selected))</f>
        <v>30.8</v>
      </c>
      <c r="H60" s="47" t="n">
        <v>30.8</v>
      </c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2" customFormat="false" ht="15" hidden="false" customHeight="false" outlineLevel="0" collapsed="false">
      <c r="A62" s="10" t="s">
        <v>14</v>
      </c>
      <c r="B62" s="10"/>
      <c r="C62" s="10" t="s">
        <v>334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15" hidden="false" customHeight="false" outlineLevel="0" collapsed="false">
      <c r="B63" s="1" t="s">
        <v>335</v>
      </c>
      <c r="C63" s="12" t="s">
        <v>17</v>
      </c>
      <c r="D63" s="13" t="s">
        <v>336</v>
      </c>
      <c r="F63" s="15" t="str">
        <f aca="false">IF(INDEX($H63:$Y63,1,Scenario_Selected)="",$H63,INDEX($H63:$Y63,1,Scenario_Selected))</f>
        <v>DC 4h direct</v>
      </c>
      <c r="H63" s="4" t="s">
        <v>337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 t="s">
        <v>338</v>
      </c>
      <c r="T63" s="4"/>
      <c r="U63" s="4"/>
      <c r="V63" s="4"/>
      <c r="W63" s="4"/>
      <c r="X63" s="4"/>
      <c r="Y63" s="4"/>
    </row>
    <row r="64" customFormat="false" ht="15" hidden="false" customHeight="false" outlineLevel="0" collapsed="false">
      <c r="B64" s="1" t="s">
        <v>339</v>
      </c>
      <c r="C64" s="12" t="s">
        <v>17</v>
      </c>
      <c r="D64" s="13" t="s">
        <v>340</v>
      </c>
      <c r="F64" s="15" t="str">
        <f aca="false">IF(INDEX($H64:$Y64,1,Scenario_Selected)="",$H64,INDEX($H64:$Y64,1,Scenario_Selected))</f>
        <v>DC 4h transfer</v>
      </c>
      <c r="H64" s="4" t="s">
        <v>341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 t="s">
        <v>342</v>
      </c>
      <c r="T64" s="4"/>
      <c r="U64" s="4"/>
      <c r="V64" s="4"/>
      <c r="W64" s="4"/>
      <c r="X64" s="4"/>
      <c r="Y64" s="4"/>
    </row>
    <row r="65" customFormat="false" ht="15" hidden="false" customHeight="false" outlineLevel="0" collapsed="false">
      <c r="B65" s="1" t="s">
        <v>41</v>
      </c>
      <c r="C65" s="12" t="s">
        <v>32</v>
      </c>
      <c r="D65" s="13" t="s">
        <v>266</v>
      </c>
      <c r="F65" s="23" t="n">
        <f aca="false">IF(INDEX($H65:$Y65,1,Scenario_Selected)="",$H65,INDEX($H65:$Y65,1,Scenario_Selected))</f>
        <v>0</v>
      </c>
      <c r="H65" s="49" t="n">
        <v>0</v>
      </c>
      <c r="I65" s="49"/>
      <c r="J65" s="49" t="n">
        <f aca="false">-Sens_Step</f>
        <v>-0.1</v>
      </c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 t="n">
        <f aca="false">-Sens_Step_Large</f>
        <v>-0.2</v>
      </c>
      <c r="X65" s="49"/>
      <c r="Y65" s="49"/>
    </row>
    <row r="66" customFormat="false" ht="15" hidden="false" customHeight="false" outlineLevel="0" collapsed="false">
      <c r="B66" s="1" t="s">
        <v>343</v>
      </c>
      <c r="C66" s="12" t="s">
        <v>127</v>
      </c>
      <c r="D66" s="13" t="s">
        <v>344</v>
      </c>
      <c r="F66" s="26" t="n">
        <f aca="false">IF(INDEX($H66:$Y66,1,Scenario_Selected)="",$H66,INDEX($H66:$Y66,1,Scenario_Selected))</f>
        <v>1.75</v>
      </c>
      <c r="H66" s="53" t="n">
        <v>1.75</v>
      </c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customFormat="false" ht="15" hidden="false" customHeight="false" outlineLevel="0" collapsed="false">
      <c r="B67" s="1" t="s">
        <v>345</v>
      </c>
      <c r="C67" s="12" t="s">
        <v>17</v>
      </c>
      <c r="D67" s="13" t="s">
        <v>346</v>
      </c>
      <c r="F67" s="15" t="str">
        <f aca="false">IF(INDEX($H67:$Y67,1,Scenario_Selected)="",$H67,INDEX($H67:$Y67,1,Scenario_Selected))</f>
        <v>C2a</v>
      </c>
      <c r="H67" s="4" t="s">
        <v>347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 t="s">
        <v>348</v>
      </c>
      <c r="Y67" s="4" t="s">
        <v>349</v>
      </c>
    </row>
    <row r="68" customFormat="false" ht="15" hidden="false" customHeight="false" outlineLevel="0" collapsed="false">
      <c r="B68" s="1" t="s">
        <v>350</v>
      </c>
      <c r="C68" s="12" t="s">
        <v>17</v>
      </c>
      <c r="D68" s="13" t="s">
        <v>346</v>
      </c>
      <c r="F68" s="15" t="str">
        <f aca="false">IF(INDEX($H68:$Y68,1,Scenario_Selected)="",$H68,INDEX($H68:$Y68,1,Scenario_Selected))</f>
        <v>C2c</v>
      </c>
      <c r="H68" s="4" t="s">
        <v>351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 t="s">
        <v>352</v>
      </c>
      <c r="Y68" s="4" t="s">
        <v>353</v>
      </c>
    </row>
    <row r="70" customFormat="false" ht="15" hidden="false" customHeight="false" outlineLevel="0" collapsed="false">
      <c r="A70" s="10" t="s">
        <v>14</v>
      </c>
      <c r="B70" s="10"/>
      <c r="C70" s="10" t="s">
        <v>354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" hidden="false" customHeight="false" outlineLevel="0" collapsed="false">
      <c r="B71" s="1" t="s">
        <v>355</v>
      </c>
      <c r="C71" s="12" t="s">
        <v>27</v>
      </c>
      <c r="D71" s="13" t="s">
        <v>356</v>
      </c>
      <c r="F71" s="21" t="n">
        <f aca="false">IF(INDEX($H71:$Y71,1,Scenario_Selected)="",$H71,INDEX($H71:$Y71,1,Scenario_Selected))</f>
        <v>350</v>
      </c>
      <c r="H71" s="48" t="n">
        <v>350</v>
      </c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customFormat="false" ht="15" hidden="false" customHeight="false" outlineLevel="0" collapsed="false">
      <c r="B72" s="1" t="s">
        <v>357</v>
      </c>
      <c r="C72" s="12" t="s">
        <v>358</v>
      </c>
      <c r="D72" s="13" t="s">
        <v>359</v>
      </c>
      <c r="F72" s="21" t="n">
        <f aca="false">IF(INDEX($H72:$Y72,1,Scenario_Selected)="",$H72,INDEX($H72:$Y72,1,Scenario_Selected))</f>
        <v>3700</v>
      </c>
      <c r="H72" s="48" t="n">
        <v>3700</v>
      </c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customFormat="false" ht="15" hidden="false" customHeight="false" outlineLevel="0" collapsed="false">
      <c r="B73" s="1" t="s">
        <v>360</v>
      </c>
      <c r="C73" s="12" t="s">
        <v>358</v>
      </c>
      <c r="D73" s="13" t="s">
        <v>361</v>
      </c>
      <c r="F73" s="21" t="n">
        <f aca="false">IF(INDEX($H73:$Y73,1,Scenario_Selected)="",$H73,INDEX($H73:$Y73,1,Scenario_Selected))</f>
        <v>9500</v>
      </c>
      <c r="H73" s="48" t="n">
        <v>9500</v>
      </c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customFormat="false" ht="15" hidden="false" customHeight="false" outlineLevel="0" collapsed="false">
      <c r="B74" s="1" t="s">
        <v>362</v>
      </c>
      <c r="C74" s="12" t="s">
        <v>358</v>
      </c>
      <c r="D74" s="13" t="s">
        <v>363</v>
      </c>
      <c r="F74" s="21" t="n">
        <f aca="false">IF(INDEX($H74:$Y74,1,Scenario_Selected)="",$H74,INDEX($H74:$Y74,1,Scenario_Selected))</f>
        <v>620</v>
      </c>
      <c r="H74" s="48" t="n">
        <v>620</v>
      </c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customFormat="false" ht="15" hidden="false" customHeight="false" outlineLevel="0" collapsed="false">
      <c r="B75" s="1" t="s">
        <v>364</v>
      </c>
      <c r="C75" s="12" t="s">
        <v>32</v>
      </c>
      <c r="D75" s="13" t="s">
        <v>266</v>
      </c>
      <c r="F75" s="23" t="n">
        <f aca="false">IF(INDEX($H75:$Y75,1,Scenario_Selected)="",$H75,INDEX($H75:$Y75,1,Scenario_Selected))</f>
        <v>0</v>
      </c>
      <c r="H75" s="49" t="n">
        <v>0</v>
      </c>
      <c r="I75" s="49"/>
      <c r="J75" s="49"/>
      <c r="K75" s="49"/>
      <c r="L75" s="49"/>
      <c r="M75" s="49" t="n">
        <f aca="false">Sens_Step</f>
        <v>0.1</v>
      </c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customFormat="false" ht="15" hidden="false" customHeight="false" outlineLevel="0" collapsed="false">
      <c r="B76" s="1" t="s">
        <v>365</v>
      </c>
      <c r="C76" s="12" t="s">
        <v>358</v>
      </c>
      <c r="D76" s="13" t="s">
        <v>366</v>
      </c>
      <c r="F76" s="21" t="n">
        <f aca="false">IF(INDEX($H76:$Y76,1,Scenario_Selected)="",$H76,INDEX($H76:$Y76,1,Scenario_Selected))</f>
        <v>3182</v>
      </c>
      <c r="H76" s="48" t="n">
        <v>3182</v>
      </c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customFormat="false" ht="15" hidden="false" customHeight="false" outlineLevel="0" collapsed="false">
      <c r="B77" s="1" t="s">
        <v>367</v>
      </c>
      <c r="C77" s="12" t="s">
        <v>34</v>
      </c>
      <c r="D77" s="13" t="s">
        <v>368</v>
      </c>
      <c r="F77" s="18" t="n">
        <f aca="false">IF(INDEX($H77:$Y77,1,Scenario_Selected)="",$H77,INDEX($H77:$Y77,1,Scenario_Selected))</f>
        <v>1</v>
      </c>
      <c r="H77" s="52" t="n">
        <v>1</v>
      </c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</row>
    <row r="79" customFormat="false" ht="15" hidden="false" customHeight="false" outlineLevel="0" collapsed="false">
      <c r="A79" s="10" t="s">
        <v>14</v>
      </c>
      <c r="B79" s="10"/>
      <c r="C79" s="10" t="s">
        <v>369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" hidden="false" customHeight="false" outlineLevel="0" collapsed="false">
      <c r="B80" s="1" t="s">
        <v>370</v>
      </c>
      <c r="C80" s="12" t="s">
        <v>86</v>
      </c>
      <c r="D80" s="13" t="s">
        <v>371</v>
      </c>
      <c r="F80" s="36" t="n">
        <f aca="false">IF(INDEX($H80:$Y80,1,Scenario_Selected)="",$H80,INDEX($H80:$Y80,1,Scenario_Selected))</f>
        <v>4</v>
      </c>
      <c r="H80" s="46" t="n">
        <v>4</v>
      </c>
      <c r="I80" s="46" t="n">
        <v>6</v>
      </c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customFormat="false" ht="15" hidden="false" customHeight="false" outlineLevel="0" collapsed="false">
      <c r="B81" s="1" t="s">
        <v>372</v>
      </c>
      <c r="C81" s="12" t="s">
        <v>34</v>
      </c>
      <c r="D81" s="13" t="s">
        <v>371</v>
      </c>
      <c r="F81" s="18" t="n">
        <f aca="false">IF(INDEX($H81:$Y81,1,Scenario_Selected)="",$H81,INDEX($H81:$Y81,1,Scenario_Selected))</f>
        <v>1</v>
      </c>
      <c r="H81" s="52" t="n">
        <v>1</v>
      </c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</row>
    <row r="82" customFormat="false" ht="15" hidden="false" customHeight="false" outlineLevel="0" collapsed="false">
      <c r="B82" s="1" t="s">
        <v>373</v>
      </c>
      <c r="C82" s="12" t="s">
        <v>34</v>
      </c>
      <c r="D82" s="13" t="s">
        <v>371</v>
      </c>
      <c r="F82" s="18" t="n">
        <f aca="false">IF(INDEX($H82:$Y82,1,Scenario_Selected)="",$H82,INDEX($H82:$Y82,1,Scenario_Selected))</f>
        <v>1</v>
      </c>
      <c r="H82" s="52" t="n">
        <v>1</v>
      </c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</row>
    <row r="83" customFormat="false" ht="15" hidden="false" customHeight="false" outlineLevel="0" collapsed="false">
      <c r="B83" s="1" t="s">
        <v>374</v>
      </c>
      <c r="C83" s="12" t="s">
        <v>34</v>
      </c>
      <c r="D83" s="13" t="s">
        <v>371</v>
      </c>
      <c r="F83" s="18" t="n">
        <f aca="false">IF(INDEX($H83:$Y83,1,Scenario_Selected)="",$H83,INDEX($H83:$Y83,1,Scenario_Selected))</f>
        <v>1</v>
      </c>
      <c r="H83" s="52" t="n">
        <v>1</v>
      </c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</row>
    <row r="84" customFormat="false" ht="15" hidden="false" customHeight="false" outlineLevel="0" collapsed="false">
      <c r="B84" s="1" t="s">
        <v>375</v>
      </c>
      <c r="C84" s="12" t="s">
        <v>34</v>
      </c>
      <c r="D84" s="13" t="s">
        <v>376</v>
      </c>
      <c r="F84" s="18" t="n">
        <f aca="false">IF(INDEX($H84:$Y84,1,Scenario_Selected)="",$H84,INDEX($H84:$Y84,1,Scenario_Selected))</f>
        <v>0</v>
      </c>
      <c r="H84" s="52" t="n">
        <v>0</v>
      </c>
      <c r="I84" s="52" t="n">
        <v>1</v>
      </c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6" customFormat="false" ht="15" hidden="false" customHeight="false" outlineLevel="0" collapsed="false">
      <c r="A86" s="10" t="s">
        <v>14</v>
      </c>
      <c r="B86" s="10"/>
      <c r="C86" s="10" t="s">
        <v>377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" hidden="false" customHeight="false" outlineLevel="0" collapsed="false">
      <c r="B87" s="1" t="s">
        <v>378</v>
      </c>
      <c r="C87" s="12" t="s">
        <v>27</v>
      </c>
      <c r="D87" s="13" t="s">
        <v>379</v>
      </c>
      <c r="F87" s="26" t="n">
        <f aca="false">IF(INDEX($H87:$Y87,1,Scenario_Selected)="",$H87,INDEX($H87:$Y87,1,Scenario_Selected))</f>
        <v>14.96</v>
      </c>
      <c r="H87" s="53" t="n">
        <v>14.96</v>
      </c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</row>
    <row r="88" customFormat="false" ht="15" hidden="false" customHeight="false" outlineLevel="0" collapsed="false">
      <c r="B88" s="1" t="s">
        <v>380</v>
      </c>
      <c r="C88" s="12" t="s">
        <v>27</v>
      </c>
      <c r="D88" s="13" t="s">
        <v>381</v>
      </c>
      <c r="F88" s="19" t="n">
        <f aca="false">IF(INDEX($H88:$Y88,1,Scenario_Selected)="",$H88,INDEX($H88:$Y88,1,Scenario_Selected))</f>
        <v>5</v>
      </c>
      <c r="H88" s="47" t="n">
        <v>5</v>
      </c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</row>
    <row r="89" customFormat="false" ht="15" hidden="false" customHeight="false" outlineLevel="0" collapsed="false">
      <c r="B89" s="1" t="s">
        <v>382</v>
      </c>
      <c r="C89" s="12" t="s">
        <v>127</v>
      </c>
      <c r="D89" s="13" t="s">
        <v>383</v>
      </c>
      <c r="F89" s="19" t="n">
        <f aca="false">IF(INDEX($H89:$Y89,1,Scenario_Selected)="",$H89,INDEX($H89:$Y89,1,Scenario_Selected))</f>
        <v>5</v>
      </c>
      <c r="H89" s="47" t="n">
        <v>5</v>
      </c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</row>
    <row r="90" customFormat="false" ht="15" hidden="false" customHeight="false" outlineLevel="0" collapsed="false">
      <c r="B90" s="1" t="s">
        <v>384</v>
      </c>
      <c r="C90" s="12" t="s">
        <v>358</v>
      </c>
      <c r="D90" s="13" t="s">
        <v>385</v>
      </c>
      <c r="F90" s="21" t="n">
        <f aca="false">IF(INDEX($H90:$Y90,1,Scenario_Selected)="",$H90,INDEX($H90:$Y90,1,Scenario_Selected))</f>
        <v>96</v>
      </c>
      <c r="H90" s="48" t="n">
        <v>96</v>
      </c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</row>
    <row r="91" customFormat="false" ht="15" hidden="false" customHeight="false" outlineLevel="0" collapsed="false">
      <c r="B91" s="1" t="s">
        <v>386</v>
      </c>
      <c r="C91" s="12" t="s">
        <v>32</v>
      </c>
      <c r="D91" s="13" t="s">
        <v>387</v>
      </c>
      <c r="F91" s="23" t="n">
        <f aca="false">IF(INDEX($H91:$Y91,1,Scenario_Selected)="",$H91,INDEX($H91:$Y91,1,Scenario_Selected))</f>
        <v>0</v>
      </c>
      <c r="H91" s="49" t="n">
        <v>0</v>
      </c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</row>
    <row r="92" customFormat="false" ht="15" hidden="false" customHeight="false" outlineLevel="0" collapsed="false">
      <c r="B92" s="1" t="s">
        <v>388</v>
      </c>
      <c r="C92" s="12" t="s">
        <v>32</v>
      </c>
      <c r="D92" s="13" t="s">
        <v>389</v>
      </c>
      <c r="F92" s="23" t="n">
        <f aca="false">IF(INDEX($H92:$Y92,1,Scenario_Selected)="",$H92,INDEX($H92:$Y92,1,Scenario_Selected))</f>
        <v>0</v>
      </c>
      <c r="H92" s="49" t="n">
        <v>0</v>
      </c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</row>
    <row r="93" customFormat="false" ht="15" hidden="false" customHeight="false" outlineLevel="0" collapsed="false">
      <c r="B93" s="1" t="s">
        <v>390</v>
      </c>
      <c r="C93" s="12" t="s">
        <v>32</v>
      </c>
      <c r="D93" s="13" t="s">
        <v>391</v>
      </c>
      <c r="F93" s="23" t="n">
        <f aca="false">IF(INDEX($H93:$Y93,1,Scenario_Selected)="",$H93,INDEX($H93:$Y93,1,Scenario_Selected))</f>
        <v>0.02</v>
      </c>
      <c r="H93" s="49" t="n">
        <v>0.02</v>
      </c>
      <c r="I93" s="49" t="n">
        <v>0</v>
      </c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</row>
    <row r="94" customFormat="false" ht="15" hidden="false" customHeight="false" outlineLevel="0" collapsed="false">
      <c r="B94" s="1" t="s">
        <v>392</v>
      </c>
      <c r="C94" s="12" t="s">
        <v>32</v>
      </c>
      <c r="D94" s="13" t="s">
        <v>393</v>
      </c>
      <c r="F94" s="50" t="n">
        <f aca="false">IF(INDEX($H94:$Y94,1,Scenario_Selected)="",$H94,INDEX($H94:$Y94,1,Scenario_Selected))</f>
        <v>0.003</v>
      </c>
      <c r="H94" s="51" t="n">
        <v>0.003</v>
      </c>
      <c r="I94" s="51" t="n">
        <v>0</v>
      </c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</row>
    <row r="96" customFormat="false" ht="15" hidden="false" customHeight="false" outlineLevel="0" collapsed="false">
      <c r="A96" s="10" t="s">
        <v>14</v>
      </c>
      <c r="B96" s="10"/>
      <c r="C96" s="10" t="s">
        <v>394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" hidden="false" customHeight="false" outlineLevel="0" collapsed="false">
      <c r="B97" s="1" t="s">
        <v>395</v>
      </c>
      <c r="C97" s="12" t="s">
        <v>76</v>
      </c>
      <c r="D97" s="13" t="s">
        <v>396</v>
      </c>
      <c r="F97" s="21" t="n">
        <f aca="false">IF(INDEX($H97:$Y97,1,Scenario_Selected)="",$H97,INDEX($H97:$Y97,1,Scenario_Selected))</f>
        <v>400</v>
      </c>
      <c r="H97" s="48" t="n">
        <v>400</v>
      </c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</row>
    <row r="98" customFormat="false" ht="15" hidden="false" customHeight="false" outlineLevel="0" collapsed="false">
      <c r="B98" s="1" t="s">
        <v>397</v>
      </c>
      <c r="C98" s="12" t="s">
        <v>32</v>
      </c>
      <c r="D98" s="13" t="s">
        <v>398</v>
      </c>
      <c r="F98" s="50" t="n">
        <f aca="false">IF(INDEX($H98:$Y98,1,Scenario_Selected)="",$H98,INDEX($H98:$Y98,1,Scenario_Selected))</f>
        <v>0.0187</v>
      </c>
      <c r="H98" s="51" t="n">
        <v>0.0187</v>
      </c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</row>
    <row r="99" customFormat="false" ht="15" hidden="false" customHeight="false" outlineLevel="0" collapsed="false">
      <c r="B99" s="1" t="s">
        <v>399</v>
      </c>
      <c r="C99" s="12" t="s">
        <v>32</v>
      </c>
      <c r="D99" s="13" t="s">
        <v>400</v>
      </c>
      <c r="F99" s="50" t="n">
        <f aca="false">IF(INDEX($H99:$Y99,1,Scenario_Selected)="",$H99,INDEX($H99:$Y99,1,Scenario_Selected))</f>
        <v>0.0175</v>
      </c>
      <c r="H99" s="51" t="n">
        <v>0.0175</v>
      </c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</row>
    <row r="101" customFormat="false" ht="15" hidden="false" customHeight="false" outlineLevel="0" collapsed="false">
      <c r="A101" s="10" t="s">
        <v>14</v>
      </c>
      <c r="B101" s="10"/>
      <c r="C101" s="10" t="s">
        <v>401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15" hidden="false" customHeight="false" outlineLevel="0" collapsed="false">
      <c r="B102" s="1" t="s">
        <v>402</v>
      </c>
      <c r="C102" s="12" t="s">
        <v>27</v>
      </c>
      <c r="D102" s="13" t="s">
        <v>403</v>
      </c>
      <c r="F102" s="21" t="n">
        <f aca="false">IF(INDEX($H102:$Y102,1,Scenario_Selected)="",$H102,INDEX($H102:$Y102,1,Scenario_Selected))</f>
        <v>90</v>
      </c>
      <c r="H102" s="48" t="n">
        <v>90</v>
      </c>
      <c r="I102" s="48"/>
      <c r="J102" s="48"/>
      <c r="K102" s="48"/>
      <c r="L102" s="48"/>
      <c r="M102" s="48"/>
      <c r="N102" s="48"/>
      <c r="O102" s="48"/>
      <c r="P102" s="48" t="n">
        <v>0</v>
      </c>
      <c r="Q102" s="48"/>
      <c r="R102" s="48"/>
      <c r="S102" s="48"/>
      <c r="T102" s="48"/>
      <c r="U102" s="48"/>
      <c r="V102" s="48"/>
      <c r="W102" s="48"/>
      <c r="X102" s="48"/>
      <c r="Y102" s="48"/>
    </row>
    <row r="103" customFormat="false" ht="15" hidden="false" customHeight="false" outlineLevel="0" collapsed="false">
      <c r="B103" s="1" t="s">
        <v>404</v>
      </c>
      <c r="C103" s="12" t="s">
        <v>27</v>
      </c>
      <c r="D103" s="13" t="s">
        <v>405</v>
      </c>
      <c r="F103" s="21" t="n">
        <f aca="false">IF(INDEX($H103:$Y103,1,Scenario_Selected)="",$H103,INDEX($H103:$Y103,1,Scenario_Selected))</f>
        <v>0</v>
      </c>
      <c r="H103" s="48" t="n">
        <v>0</v>
      </c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</row>
    <row r="104" customFormat="false" ht="15" hidden="false" customHeight="false" outlineLevel="0" collapsed="false">
      <c r="B104" s="1" t="s">
        <v>406</v>
      </c>
      <c r="C104" s="12" t="s">
        <v>32</v>
      </c>
      <c r="D104" s="13" t="s">
        <v>266</v>
      </c>
      <c r="F104" s="23" t="n">
        <f aca="false">IF(INDEX($H104:$Y104,1,Scenario_Selected)="",$H104,INDEX($H104:$Y104,1,Scenario_Selected))</f>
        <v>0</v>
      </c>
      <c r="H104" s="49" t="n">
        <v>0</v>
      </c>
      <c r="I104" s="49"/>
      <c r="J104" s="49"/>
      <c r="K104" s="49"/>
      <c r="L104" s="49"/>
      <c r="M104" s="49"/>
      <c r="N104" s="49"/>
      <c r="O104" s="49" t="n">
        <f aca="false">-Sens_Step</f>
        <v>-0.1</v>
      </c>
      <c r="P104" s="49"/>
      <c r="Q104" s="49"/>
      <c r="R104" s="49"/>
      <c r="S104" s="49"/>
      <c r="T104" s="49"/>
      <c r="U104" s="49"/>
      <c r="V104" s="49"/>
      <c r="W104" s="49"/>
      <c r="X104" s="49"/>
      <c r="Y104" s="49"/>
    </row>
    <row r="105" customFormat="false" ht="15" hidden="false" customHeight="false" outlineLevel="0" collapsed="false">
      <c r="B105" s="1" t="s">
        <v>407</v>
      </c>
      <c r="C105" s="12" t="s">
        <v>34</v>
      </c>
      <c r="D105" s="13" t="s">
        <v>408</v>
      </c>
      <c r="F105" s="18" t="n">
        <f aca="false">IF(INDEX($H105:$Y105,1,Scenario_Selected)="",$H105,INDEX($H105:$Y105,1,Scenario_Selected))</f>
        <v>1</v>
      </c>
      <c r="H105" s="52" t="n">
        <v>1</v>
      </c>
      <c r="I105" s="52" t="n">
        <v>0</v>
      </c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</row>
    <row r="106" customFormat="false" ht="15" hidden="false" customHeight="false" outlineLevel="0" collapsed="false">
      <c r="B106" s="1" t="s">
        <v>409</v>
      </c>
      <c r="C106" s="12" t="s">
        <v>32</v>
      </c>
      <c r="D106" s="13" t="s">
        <v>410</v>
      </c>
      <c r="F106" s="23" t="n">
        <f aca="false">IF(INDEX($H106:$Y106,1,Scenario_Selected)="",$H106,INDEX($H106:$Y106,1,Scenario_Selected))</f>
        <v>0.6</v>
      </c>
      <c r="H106" s="49" t="n">
        <v>0.6</v>
      </c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</row>
    <row r="107" customFormat="false" ht="15" hidden="false" customHeight="false" outlineLevel="0" collapsed="false">
      <c r="B107" s="1" t="s">
        <v>411</v>
      </c>
      <c r="C107" s="12" t="s">
        <v>32</v>
      </c>
      <c r="D107" s="13" t="s">
        <v>410</v>
      </c>
      <c r="F107" s="23" t="n">
        <f aca="false">IF(INDEX($H107:$Y107,1,Scenario_Selected)="",$H107,INDEX($H107:$Y107,1,Scenario_Selected))</f>
        <v>0.5</v>
      </c>
      <c r="H107" s="49" t="n">
        <v>0.5</v>
      </c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</row>
    <row r="108" customFormat="false" ht="15" hidden="false" customHeight="false" outlineLevel="0" collapsed="false">
      <c r="B108" s="1" t="s">
        <v>412</v>
      </c>
      <c r="C108" s="12" t="s">
        <v>27</v>
      </c>
      <c r="D108" s="13" t="s">
        <v>413</v>
      </c>
      <c r="F108" s="21" t="n">
        <f aca="false">IF(INDEX($H108:$Y108,1,Scenario_Selected)="",$H108,INDEX($H108:$Y108,1,Scenario_Selected))</f>
        <v>90</v>
      </c>
      <c r="H108" s="48" t="n">
        <v>90</v>
      </c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</row>
    <row r="109" customFormat="false" ht="15" hidden="false" customHeight="false" outlineLevel="0" collapsed="false">
      <c r="B109" s="1" t="s">
        <v>414</v>
      </c>
      <c r="C109" s="12" t="s">
        <v>27</v>
      </c>
      <c r="D109" s="13" t="s">
        <v>415</v>
      </c>
      <c r="F109" s="21" t="n">
        <f aca="false">IF(INDEX($H109:$Y109,1,Scenario_Selected)="",$H109,INDEX($H109:$Y109,1,Scenario_Selected))</f>
        <v>100</v>
      </c>
      <c r="H109" s="48" t="n">
        <v>100</v>
      </c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</row>
    <row r="110" customFormat="false" ht="15" hidden="false" customHeight="false" outlineLevel="0" collapsed="false">
      <c r="B110" s="1" t="s">
        <v>416</v>
      </c>
      <c r="C110" s="12" t="s">
        <v>358</v>
      </c>
      <c r="D110" s="13" t="s">
        <v>417</v>
      </c>
      <c r="F110" s="21" t="n">
        <f aca="false">IF(INDEX($H110:$Y110,1,Scenario_Selected)="",$H110,INDEX($H110:$Y110,1,Scenario_Selected))</f>
        <v>200</v>
      </c>
      <c r="H110" s="48" t="n">
        <v>200</v>
      </c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</row>
    <row r="111" customFormat="false" ht="15" hidden="false" customHeight="false" outlineLevel="0" collapsed="false">
      <c r="B111" s="1" t="s">
        <v>418</v>
      </c>
      <c r="C111" s="12" t="s">
        <v>358</v>
      </c>
      <c r="D111" s="13" t="s">
        <v>419</v>
      </c>
      <c r="F111" s="21" t="n">
        <f aca="false">IF(INDEX($H111:$Y111,1,Scenario_Selected)="",$H111,INDEX($H111:$Y111,1,Scenario_Selected))</f>
        <v>549</v>
      </c>
      <c r="H111" s="48" t="n">
        <v>549</v>
      </c>
      <c r="I111" s="48" t="n">
        <v>150</v>
      </c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</row>
    <row r="112" customFormat="false" ht="15" hidden="false" customHeight="false" outlineLevel="0" collapsed="false">
      <c r="B112" s="1" t="s">
        <v>420</v>
      </c>
      <c r="C112" s="12" t="s">
        <v>34</v>
      </c>
      <c r="D112" s="13" t="s">
        <v>421</v>
      </c>
      <c r="F112" s="18" t="n">
        <f aca="false">IF(INDEX($H112:$Y112,1,Scenario_Selected)="",$H112,INDEX($H112:$Y112,1,Scenario_Selected))</f>
        <v>0</v>
      </c>
      <c r="H112" s="52" t="n">
        <v>0</v>
      </c>
      <c r="I112" s="52" t="n">
        <v>1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</row>
    <row r="113" customFormat="false" ht="15" hidden="false" customHeight="false" outlineLevel="0" collapsed="false">
      <c r="B113" s="1" t="s">
        <v>422</v>
      </c>
      <c r="C113" s="12" t="s">
        <v>27</v>
      </c>
      <c r="D113" s="13" t="s">
        <v>423</v>
      </c>
      <c r="F113" s="21" t="n">
        <f aca="false">IF(INDEX($H113:$Y113,1,Scenario_Selected)="",$H113,INDEX($H113:$Y113,1,Scenario_Selected))</f>
        <v>15</v>
      </c>
      <c r="H113" s="48" t="n">
        <v>15</v>
      </c>
      <c r="I113" s="48" t="n">
        <v>0</v>
      </c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</row>
    <row r="114" customFormat="false" ht="15" hidden="false" customHeight="false" outlineLevel="0" collapsed="false">
      <c r="B114" s="1" t="s">
        <v>424</v>
      </c>
      <c r="C114" s="12" t="s">
        <v>32</v>
      </c>
      <c r="D114" s="13" t="s">
        <v>425</v>
      </c>
      <c r="F114" s="23" t="n">
        <f aca="false">IF(INDEX($H114:$Y114,1,Scenario_Selected)="",$H114,INDEX($H114:$Y114,1,Scenario_Selected))</f>
        <v>0.12</v>
      </c>
      <c r="H114" s="49" t="n">
        <v>0.12</v>
      </c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</row>
    <row r="115" customFormat="false" ht="15" hidden="false" customHeight="false" outlineLevel="0" collapsed="false">
      <c r="B115" s="1" t="s">
        <v>426</v>
      </c>
      <c r="C115" s="12" t="s">
        <v>358</v>
      </c>
      <c r="D115" s="13" t="s">
        <v>427</v>
      </c>
      <c r="F115" s="21" t="n">
        <f aca="false">IF(INDEX($H115:$Y115,1,Scenario_Selected)="",$H115,INDEX($H115:$Y115,1,Scenario_Selected))</f>
        <v>150</v>
      </c>
      <c r="H115" s="48" t="n">
        <v>150</v>
      </c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</row>
    <row r="116" customFormat="false" ht="15" hidden="false" customHeight="false" outlineLevel="0" collapsed="false">
      <c r="B116" s="1" t="s">
        <v>428</v>
      </c>
      <c r="C116" s="12" t="s">
        <v>34</v>
      </c>
      <c r="D116" s="13" t="s">
        <v>429</v>
      </c>
      <c r="F116" s="18" t="n">
        <f aca="false">IF(INDEX($H116:$Y116,1,Scenario_Selected)="",$H116,INDEX($H116:$Y116,1,Scenario_Selected))</f>
        <v>0</v>
      </c>
      <c r="H116" s="52" t="n">
        <v>0</v>
      </c>
      <c r="I116" s="52" t="n">
        <v>1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</row>
    <row r="117" customFormat="false" ht="15" hidden="false" customHeight="false" outlineLevel="0" collapsed="false">
      <c r="B117" s="1" t="s">
        <v>430</v>
      </c>
      <c r="C117" s="12" t="s">
        <v>27</v>
      </c>
      <c r="D117" s="13" t="s">
        <v>431</v>
      </c>
      <c r="F117" s="21" t="n">
        <f aca="false">IF(INDEX($H117:$Y117,1,Scenario_Selected)="",$H117,INDEX($H117:$Y117,1,Scenario_Selected))</f>
        <v>15</v>
      </c>
      <c r="H117" s="48" t="n">
        <v>15</v>
      </c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</row>
    <row r="118" customFormat="false" ht="15" hidden="false" customHeight="false" outlineLevel="0" collapsed="false">
      <c r="B118" s="1" t="s">
        <v>432</v>
      </c>
      <c r="C118" s="12" t="s">
        <v>358</v>
      </c>
      <c r="D118" s="13" t="s">
        <v>433</v>
      </c>
      <c r="F118" s="21" t="n">
        <f aca="false">IF(INDEX($H118:$Y118,1,Scenario_Selected)="",$H118,INDEX($H118:$Y118,1,Scenario_Selected))</f>
        <v>0</v>
      </c>
      <c r="H118" s="48" t="n">
        <v>0</v>
      </c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</row>
    <row r="119" customFormat="false" ht="15" hidden="false" customHeight="false" outlineLevel="0" collapsed="false">
      <c r="B119" s="1" t="s">
        <v>434</v>
      </c>
      <c r="C119" s="12" t="s">
        <v>358</v>
      </c>
      <c r="D119" s="13" t="s">
        <v>433</v>
      </c>
      <c r="F119" s="21" t="n">
        <f aca="false">IF(INDEX($H119:$Y119,1,Scenario_Selected)="",$H119,INDEX($H119:$Y119,1,Scenario_Selected))</f>
        <v>0</v>
      </c>
      <c r="H119" s="48" t="n">
        <v>0</v>
      </c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</row>
    <row r="120" customFormat="false" ht="15" hidden="false" customHeight="false" outlineLevel="0" collapsed="false">
      <c r="B120" s="1" t="s">
        <v>435</v>
      </c>
      <c r="C120" s="12" t="s">
        <v>34</v>
      </c>
      <c r="D120" s="13" t="s">
        <v>436</v>
      </c>
      <c r="F120" s="18" t="n">
        <f aca="false">IF(INDEX($H120:$Y120,1,Scenario_Selected)="",$H120,INDEX($H120:$Y120,1,Scenario_Selected))</f>
        <v>0</v>
      </c>
      <c r="H120" s="52" t="n">
        <v>0</v>
      </c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</row>
    <row r="121" customFormat="false" ht="15" hidden="false" customHeight="false" outlineLevel="0" collapsed="false">
      <c r="B121" s="1" t="s">
        <v>437</v>
      </c>
      <c r="C121" s="12" t="s">
        <v>34</v>
      </c>
      <c r="D121" s="13" t="s">
        <v>436</v>
      </c>
      <c r="F121" s="18" t="n">
        <f aca="false">IF(INDEX($H121:$Y121,1,Scenario_Selected)="",$H121,INDEX($H121:$Y121,1,Scenario_Selected))</f>
        <v>0</v>
      </c>
      <c r="H121" s="52" t="n">
        <v>0</v>
      </c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</row>
    <row r="122" customFormat="false" ht="15" hidden="false" customHeight="false" outlineLevel="0" collapsed="false">
      <c r="B122" s="1" t="s">
        <v>438</v>
      </c>
      <c r="C122" s="12" t="s">
        <v>32</v>
      </c>
      <c r="D122" s="13" t="s">
        <v>436</v>
      </c>
      <c r="F122" s="23" t="n">
        <f aca="false">IF(INDEX($H122:$Y122,1,Scenario_Selected)="",$H122,INDEX($H122:$Y122,1,Scenario_Selected))</f>
        <v>0.5</v>
      </c>
      <c r="H122" s="49" t="n">
        <v>0.5</v>
      </c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</row>
    <row r="124" customFormat="false" ht="15" hidden="false" customHeight="false" outlineLevel="0" collapsed="false">
      <c r="A124" s="10" t="s">
        <v>14</v>
      </c>
      <c r="B124" s="10"/>
      <c r="C124" s="10" t="s">
        <v>439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15" hidden="false" customHeight="false" outlineLevel="0" collapsed="false">
      <c r="B125" s="1" t="s">
        <v>440</v>
      </c>
      <c r="C125" s="12" t="s">
        <v>34</v>
      </c>
      <c r="D125" s="13" t="s">
        <v>441</v>
      </c>
      <c r="F125" s="18" t="n">
        <f aca="false">IF(INDEX($H125:$Y125,1,Scenario_Selected)="",$H125,INDEX($H125:$Y125,1,Scenario_Selected))</f>
        <v>1</v>
      </c>
      <c r="H125" s="52" t="n">
        <v>1</v>
      </c>
      <c r="I125" s="52" t="n">
        <v>0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</row>
    <row r="126" customFormat="false" ht="15" hidden="false" customHeight="false" outlineLevel="0" collapsed="false">
      <c r="B126" s="1" t="s">
        <v>442</v>
      </c>
      <c r="C126" s="12" t="s">
        <v>34</v>
      </c>
      <c r="D126" s="13" t="s">
        <v>443</v>
      </c>
      <c r="F126" s="18" t="n">
        <f aca="false">IF(INDEX($H126:$Y126,1,Scenario_Selected)="",$H126,INDEX($H126:$Y126,1,Scenario_Selected))</f>
        <v>1</v>
      </c>
      <c r="H126" s="52" t="n">
        <v>1</v>
      </c>
      <c r="I126" s="52" t="n">
        <v>0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</row>
    <row r="127" customFormat="false" ht="15" hidden="false" customHeight="false" outlineLevel="0" collapsed="false">
      <c r="B127" s="1" t="s">
        <v>444</v>
      </c>
      <c r="C127" s="12" t="s">
        <v>34</v>
      </c>
      <c r="D127" s="13" t="s">
        <v>445</v>
      </c>
      <c r="F127" s="18" t="n">
        <f aca="false">IF(INDEX($H127:$Y127,1,Scenario_Selected)="",$H127,INDEX($H127:$Y127,1,Scenario_Selected))</f>
        <v>1</v>
      </c>
      <c r="H127" s="52" t="n">
        <v>1</v>
      </c>
      <c r="I127" s="52" t="n">
        <v>0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</row>
    <row r="128" customFormat="false" ht="15" hidden="false" customHeight="false" outlineLevel="0" collapsed="false">
      <c r="B128" s="1" t="s">
        <v>446</v>
      </c>
      <c r="C128" s="12" t="s">
        <v>34</v>
      </c>
      <c r="D128" s="13" t="s">
        <v>447</v>
      </c>
      <c r="F128" s="18" t="n">
        <f aca="false">IF(INDEX($H128:$Y128,1,Scenario_Selected)="",$H128,INDEX($H128:$Y128,1,Scenario_Selected))</f>
        <v>1</v>
      </c>
      <c r="H128" s="52" t="n">
        <v>1</v>
      </c>
      <c r="I128" s="52" t="n">
        <v>0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</row>
    <row r="129" customFormat="false" ht="15" hidden="false" customHeight="false" outlineLevel="0" collapsed="false">
      <c r="B129" s="1" t="s">
        <v>448</v>
      </c>
      <c r="C129" s="12" t="s">
        <v>34</v>
      </c>
      <c r="D129" s="13" t="s">
        <v>449</v>
      </c>
      <c r="F129" s="18" t="n">
        <f aca="false">IF(INDEX($H129:$Y129,1,Scenario_Selected)="",$H129,INDEX($H129:$Y129,1,Scenario_Selected))</f>
        <v>1</v>
      </c>
      <c r="H129" s="52" t="n">
        <v>1</v>
      </c>
      <c r="I129" s="52" t="n">
        <v>0</v>
      </c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</row>
    <row r="130" customFormat="false" ht="15" hidden="false" customHeight="false" outlineLevel="0" collapsed="false">
      <c r="B130" s="1" t="s">
        <v>450</v>
      </c>
      <c r="C130" s="12" t="s">
        <v>34</v>
      </c>
      <c r="D130" s="13" t="s">
        <v>451</v>
      </c>
      <c r="F130" s="18" t="n">
        <f aca="false">IF(INDEX($H130:$Y130,1,Scenario_Selected)="",$H130,INDEX($H130:$Y130,1,Scenario_Selected))</f>
        <v>1</v>
      </c>
      <c r="H130" s="52" t="n">
        <v>1</v>
      </c>
      <c r="I130" s="52" t="n">
        <v>0</v>
      </c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</row>
    <row r="132" customFormat="false" ht="15" hidden="false" customHeight="false" outlineLevel="0" collapsed="false">
      <c r="A132" s="10" t="s">
        <v>14</v>
      </c>
      <c r="B132" s="10"/>
      <c r="C132" s="10" t="s">
        <v>452</v>
      </c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15" hidden="false" customHeight="false" outlineLevel="0" collapsed="false">
      <c r="B133" s="1" t="s">
        <v>453</v>
      </c>
      <c r="C133" s="12" t="s">
        <v>32</v>
      </c>
      <c r="D133" s="13" t="s">
        <v>454</v>
      </c>
      <c r="F133" s="23" t="n">
        <f aca="false">IF(INDEX($H133:$Y133,1,Scenario_Selected)="",$H133,INDEX($H133:$Y133,1,Scenario_Selected))</f>
        <v>0.08</v>
      </c>
      <c r="H133" s="49" t="n">
        <v>0.08</v>
      </c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</row>
    <row r="134" customFormat="false" ht="15" hidden="false" customHeight="false" outlineLevel="0" collapsed="false">
      <c r="B134" s="1" t="s">
        <v>455</v>
      </c>
      <c r="C134" s="12" t="s">
        <v>32</v>
      </c>
      <c r="D134" s="13" t="s">
        <v>456</v>
      </c>
      <c r="F134" s="23" t="n">
        <f aca="false">IF(INDEX($H134:$Y134,1,Scenario_Selected)="",$H134,INDEX($H134:$Y134,1,Scenario_Selected))</f>
        <v>0.08</v>
      </c>
      <c r="H134" s="49" t="n">
        <v>0.08</v>
      </c>
      <c r="I134" s="49"/>
      <c r="J134" s="49"/>
      <c r="K134" s="49"/>
      <c r="L134" s="49"/>
      <c r="M134" s="49"/>
      <c r="N134" s="49" t="n">
        <f aca="false">H134+Sens_PP</f>
        <v>0.09</v>
      </c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</row>
    <row r="135" customFormat="false" ht="15" hidden="false" customHeight="false" outlineLevel="0" collapsed="false">
      <c r="B135" s="1" t="s">
        <v>457</v>
      </c>
      <c r="C135" s="12" t="s">
        <v>32</v>
      </c>
      <c r="D135" s="13" t="s">
        <v>456</v>
      </c>
      <c r="F135" s="23" t="n">
        <f aca="false">IF(INDEX($H135:$Y135,1,Scenario_Selected)="",$H135,INDEX($H135:$Y135,1,Scenario_Selected))</f>
        <v>0.08</v>
      </c>
      <c r="H135" s="49" t="n">
        <v>0.08</v>
      </c>
      <c r="I135" s="49"/>
      <c r="J135" s="49"/>
      <c r="K135" s="49"/>
      <c r="L135" s="49"/>
      <c r="M135" s="49"/>
      <c r="N135" s="49" t="n">
        <f aca="false">H135+Sens_PP</f>
        <v>0.09</v>
      </c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</row>
    <row r="136" customFormat="false" ht="15" hidden="false" customHeight="false" outlineLevel="0" collapsed="false">
      <c r="B136" s="1" t="s">
        <v>458</v>
      </c>
      <c r="C136" s="12" t="s">
        <v>34</v>
      </c>
      <c r="D136" s="13" t="s">
        <v>433</v>
      </c>
      <c r="F136" s="18" t="n">
        <f aca="false">IF(INDEX($H136:$Y136,1,Scenario_Selected)="",$H136,INDEX($H136:$Y136,1,Scenario_Selected))</f>
        <v>0</v>
      </c>
      <c r="H136" s="52" t="n">
        <v>0</v>
      </c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</row>
    <row r="137" customFormat="false" ht="15" hidden="false" customHeight="false" outlineLevel="0" collapsed="false">
      <c r="B137" s="1" t="s">
        <v>459</v>
      </c>
      <c r="C137" s="12" t="s">
        <v>34</v>
      </c>
      <c r="D137" s="13" t="s">
        <v>433</v>
      </c>
      <c r="F137" s="18" t="n">
        <f aca="false">IF(INDEX($H137:$Y137,1,Scenario_Selected)="",$H137,INDEX($H137:$Y137,1,Scenario_Selected))</f>
        <v>0</v>
      </c>
      <c r="H137" s="52" t="n">
        <v>0</v>
      </c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</row>
    <row r="139" customFormat="false" ht="15" hidden="false" customHeight="false" outlineLevel="0" collapsed="false">
      <c r="A139" s="10" t="s">
        <v>14</v>
      </c>
      <c r="B139" s="10"/>
      <c r="C139" s="10" t="s">
        <v>460</v>
      </c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15" hidden="false" customHeight="false" outlineLevel="0" collapsed="false">
      <c r="B140" s="1" t="s">
        <v>461</v>
      </c>
      <c r="C140" s="12" t="s">
        <v>32</v>
      </c>
      <c r="D140" s="13" t="s">
        <v>462</v>
      </c>
      <c r="F140" s="23" t="n">
        <f aca="false">IF(INDEX($H140:$Y140,1,Scenario_Selected)="",$H140,INDEX($H140:$Y140,1,Scenario_Selected))</f>
        <v>0.55</v>
      </c>
      <c r="H140" s="49" t="n">
        <v>0.55</v>
      </c>
      <c r="I140" s="49" t="n">
        <v>0</v>
      </c>
      <c r="J140" s="49"/>
      <c r="K140" s="49"/>
      <c r="L140" s="49"/>
      <c r="M140" s="49"/>
      <c r="N140" s="49"/>
      <c r="O140" s="49"/>
      <c r="P140" s="49"/>
      <c r="Q140" s="49" t="n">
        <f aca="false">H140-Sens_Step</f>
        <v>0.45</v>
      </c>
      <c r="R140" s="49"/>
      <c r="S140" s="49"/>
      <c r="T140" s="49"/>
      <c r="U140" s="49"/>
      <c r="V140" s="49"/>
      <c r="W140" s="49"/>
      <c r="X140" s="49"/>
      <c r="Y140" s="49"/>
    </row>
    <row r="141" customFormat="false" ht="15" hidden="false" customHeight="false" outlineLevel="0" collapsed="false">
      <c r="B141" s="1" t="s">
        <v>463</v>
      </c>
      <c r="C141" s="12" t="s">
        <v>27</v>
      </c>
      <c r="D141" s="13" t="s">
        <v>462</v>
      </c>
      <c r="F141" s="21" t="n">
        <f aca="false">IF(INDEX($H141:$Y141,1,Scenario_Selected)="",$H141,INDEX($H141:$Y141,1,Scenario_Selected))</f>
        <v>0</v>
      </c>
      <c r="H141" s="48" t="n">
        <v>0</v>
      </c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</row>
    <row r="142" customFormat="false" ht="15" hidden="false" customHeight="false" outlineLevel="0" collapsed="false">
      <c r="B142" s="1" t="s">
        <v>464</v>
      </c>
      <c r="C142" s="12" t="s">
        <v>14</v>
      </c>
      <c r="D142" s="13" t="s">
        <v>462</v>
      </c>
      <c r="F142" s="34" t="n">
        <f aca="false">IF(INDEX($H142:$Y142,1,Scenario_Selected)="",$H142,INDEX($H142:$Y142,1,Scenario_Selected))</f>
        <v>1.2</v>
      </c>
      <c r="H142" s="54" t="n">
        <v>1.2</v>
      </c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</row>
    <row r="143" customFormat="false" ht="15" hidden="false" customHeight="false" outlineLevel="0" collapsed="false">
      <c r="B143" s="1" t="s">
        <v>465</v>
      </c>
      <c r="C143" s="12" t="s">
        <v>14</v>
      </c>
      <c r="D143" s="13" t="s">
        <v>462</v>
      </c>
      <c r="F143" s="34" t="n">
        <f aca="false">IF(INDEX($H143:$Y143,1,Scenario_Selected)="",$H143,INDEX($H143:$Y143,1,Scenario_Selected))</f>
        <v>1.35</v>
      </c>
      <c r="H143" s="54" t="n">
        <v>1.35</v>
      </c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</row>
    <row r="144" customFormat="false" ht="15" hidden="false" customHeight="false" outlineLevel="0" collapsed="false">
      <c r="B144" s="1" t="s">
        <v>466</v>
      </c>
      <c r="C144" s="12" t="s">
        <v>283</v>
      </c>
      <c r="D144" s="13" t="s">
        <v>462</v>
      </c>
      <c r="F144" s="36" t="n">
        <f aca="false">IF(INDEX($H144:$Y144,1,Scenario_Selected)="",$H144,INDEX($H144:$Y144,1,Scenario_Selected))</f>
        <v>15</v>
      </c>
      <c r="H144" s="46" t="n">
        <v>15</v>
      </c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</row>
    <row r="145" customFormat="false" ht="15" hidden="false" customHeight="false" outlineLevel="0" collapsed="false">
      <c r="B145" s="1" t="s">
        <v>467</v>
      </c>
      <c r="C145" s="12" t="s">
        <v>32</v>
      </c>
      <c r="D145" s="13" t="s">
        <v>462</v>
      </c>
      <c r="F145" s="23" t="n">
        <f aca="false">IF(INDEX($H145:$Y145,1,Scenario_Selected)="",$H145,INDEX($H145:$Y145,1,Scenario_Selected))</f>
        <v>0.05</v>
      </c>
      <c r="H145" s="49" t="n">
        <v>0.05</v>
      </c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</row>
    <row r="146" customFormat="false" ht="15" hidden="false" customHeight="false" outlineLevel="0" collapsed="false">
      <c r="B146" s="1" t="s">
        <v>468</v>
      </c>
      <c r="C146" s="12" t="s">
        <v>32</v>
      </c>
      <c r="D146" s="13" t="s">
        <v>462</v>
      </c>
      <c r="F146" s="50" t="n">
        <f aca="false">IF(INDEX($H146:$Y146,1,Scenario_Selected)="",$H146,INDEX($H146:$Y146,1,Scenario_Selected))</f>
        <v>0.0175</v>
      </c>
      <c r="H146" s="51" t="n">
        <v>0.0175</v>
      </c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</row>
    <row r="147" customFormat="false" ht="15" hidden="false" customHeight="false" outlineLevel="0" collapsed="false">
      <c r="B147" s="1" t="s">
        <v>469</v>
      </c>
      <c r="C147" s="12" t="s">
        <v>32</v>
      </c>
      <c r="D147" s="13" t="s">
        <v>462</v>
      </c>
      <c r="F147" s="50" t="n">
        <f aca="false">IF(INDEX($H147:$Y147,1,Scenario_Selected)="",$H147,INDEX($H147:$Y147,1,Scenario_Selected))</f>
        <v>0.009</v>
      </c>
      <c r="H147" s="51" t="n">
        <v>0.009</v>
      </c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</row>
    <row r="148" customFormat="false" ht="15" hidden="false" customHeight="false" outlineLevel="0" collapsed="false">
      <c r="B148" s="1" t="s">
        <v>470</v>
      </c>
      <c r="C148" s="12" t="s">
        <v>256</v>
      </c>
      <c r="D148" s="13" t="s">
        <v>462</v>
      </c>
      <c r="F148" s="36" t="n">
        <f aca="false">IF(INDEX($H148:$Y148,1,Scenario_Selected)="",$H148,INDEX($H148:$Y148,1,Scenario_Selected))</f>
        <v>6</v>
      </c>
      <c r="H148" s="46" t="n">
        <v>6</v>
      </c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</row>
    <row r="149" customFormat="false" ht="15" hidden="false" customHeight="false" outlineLevel="0" collapsed="false">
      <c r="B149" s="1" t="s">
        <v>471</v>
      </c>
      <c r="C149" s="12" t="s">
        <v>32</v>
      </c>
      <c r="D149" s="13" t="s">
        <v>462</v>
      </c>
      <c r="F149" s="23" t="n">
        <f aca="false">IF(INDEX($H149:$Y149,1,Scenario_Selected)="",$H149,INDEX($H149:$Y149,1,Scenario_Selected))</f>
        <v>0</v>
      </c>
      <c r="H149" s="49" t="n">
        <v>0</v>
      </c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</row>
    <row r="151" customFormat="false" ht="15" hidden="false" customHeight="false" outlineLevel="0" collapsed="false">
      <c r="A151" s="10" t="s">
        <v>14</v>
      </c>
      <c r="B151" s="10"/>
      <c r="C151" s="10" t="s">
        <v>472</v>
      </c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15" hidden="false" customHeight="false" outlineLevel="0" collapsed="false">
      <c r="B152" s="1" t="s">
        <v>473</v>
      </c>
      <c r="C152" s="12" t="s">
        <v>32</v>
      </c>
      <c r="D152" s="13" t="s">
        <v>474</v>
      </c>
      <c r="F152" s="23" t="n">
        <f aca="false">IF(INDEX($H152:$Y152,1,Scenario_Selected)="",$H152,INDEX($H152:$Y152,1,Scenario_Selected))</f>
        <v>0.09</v>
      </c>
      <c r="H152" s="49" t="n">
        <v>0.09</v>
      </c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</row>
    <row r="153" customFormat="false" ht="15" hidden="false" customHeight="false" outlineLevel="0" collapsed="false">
      <c r="B153" s="1" t="s">
        <v>475</v>
      </c>
      <c r="C153" s="12" t="s">
        <v>34</v>
      </c>
      <c r="D153" s="13" t="s">
        <v>476</v>
      </c>
      <c r="F153" s="18" t="n">
        <f aca="false">IF(INDEX($H153:$Y153,1,Scenario_Selected)="",$H153,INDEX($H153:$Y153,1,Scenario_Selected))</f>
        <v>0</v>
      </c>
      <c r="H153" s="52" t="n">
        <v>0</v>
      </c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</row>
    <row r="154" customFormat="false" ht="15" hidden="false" customHeight="false" outlineLevel="0" collapsed="false">
      <c r="B154" s="1" t="s">
        <v>477</v>
      </c>
      <c r="C154" s="12" t="s">
        <v>32</v>
      </c>
      <c r="D154" s="13" t="s">
        <v>478</v>
      </c>
      <c r="F154" s="23" t="n">
        <f aca="false">IF(INDEX($H154:$Y154,1,Scenario_Selected)="",$H154,INDEX($H154:$Y154,1,Scenario_Selected))</f>
        <v>0.31</v>
      </c>
      <c r="H154" s="49" t="n">
        <v>0.31</v>
      </c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</row>
    <row r="155" customFormat="false" ht="15" hidden="false" customHeight="false" outlineLevel="0" collapsed="false">
      <c r="B155" s="1" t="s">
        <v>479</v>
      </c>
      <c r="C155" s="12" t="s">
        <v>283</v>
      </c>
      <c r="D155" s="13" t="s">
        <v>480</v>
      </c>
      <c r="F155" s="36" t="n">
        <f aca="false">IF(INDEX($H155:$Y155,1,Scenario_Selected)="",$H155,INDEX($H155:$Y155,1,Scenario_Selected))</f>
        <v>30</v>
      </c>
      <c r="H155" s="46" t="n">
        <v>30</v>
      </c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</row>
    <row r="156" customFormat="false" ht="15" hidden="false" customHeight="false" outlineLevel="0" collapsed="false">
      <c r="B156" s="1" t="s">
        <v>481</v>
      </c>
      <c r="C156" s="12" t="s">
        <v>283</v>
      </c>
      <c r="D156" s="13" t="s">
        <v>476</v>
      </c>
      <c r="F156" s="36" t="n">
        <f aca="false">IF(INDEX($H156:$Y156,1,Scenario_Selected)="",$H156,INDEX($H156:$Y156,1,Scenario_Selected))</f>
        <v>10</v>
      </c>
      <c r="H156" s="46" t="n">
        <v>10</v>
      </c>
      <c r="I156" s="46" t="n">
        <v>30</v>
      </c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</row>
    <row r="157" customFormat="false" ht="15" hidden="false" customHeight="false" outlineLevel="0" collapsed="false">
      <c r="B157" s="1" t="s">
        <v>482</v>
      </c>
      <c r="C157" s="12" t="s">
        <v>32</v>
      </c>
      <c r="D157" s="13" t="s">
        <v>483</v>
      </c>
      <c r="F157" s="23" t="n">
        <f aca="false">IF(INDEX($H157:$Y157,1,Scenario_Selected)="",$H157,INDEX($H157:$Y157,1,Scenario_Selected))</f>
        <v>0.5</v>
      </c>
      <c r="H157" s="49" t="n">
        <v>0.5</v>
      </c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</row>
    <row r="158" customFormat="false" ht="15" hidden="false" customHeight="false" outlineLevel="0" collapsed="false">
      <c r="B158" s="1" t="s">
        <v>484</v>
      </c>
      <c r="C158" s="12" t="s">
        <v>283</v>
      </c>
      <c r="D158" s="13" t="s">
        <v>485</v>
      </c>
      <c r="F158" s="36" t="n">
        <f aca="false">IF(INDEX($H158:$Y158,1,Scenario_Selected)="",$H158,INDEX($H158:$Y158,1,Scenario_Selected))</f>
        <v>5</v>
      </c>
      <c r="H158" s="46" t="n">
        <v>5</v>
      </c>
      <c r="I158" s="46" t="n">
        <v>40</v>
      </c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</row>
    <row r="160" customFormat="false" ht="15" hidden="false" customHeight="false" outlineLevel="0" collapsed="false">
      <c r="A160" s="10" t="s">
        <v>14</v>
      </c>
      <c r="B160" s="10"/>
      <c r="C160" s="10" t="s">
        <v>486</v>
      </c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15" hidden="false" customHeight="false" outlineLevel="0" collapsed="false">
      <c r="B161" s="1" t="s">
        <v>487</v>
      </c>
      <c r="C161" s="12" t="s">
        <v>17</v>
      </c>
      <c r="D161" s="13" t="s">
        <v>488</v>
      </c>
      <c r="F161" s="4" t="s">
        <v>489</v>
      </c>
    </row>
    <row r="162" customFormat="false" ht="15" hidden="false" customHeight="false" outlineLevel="0" collapsed="false">
      <c r="B162" s="1" t="s">
        <v>490</v>
      </c>
      <c r="C162" s="12" t="s">
        <v>17</v>
      </c>
      <c r="D162" s="13" t="s">
        <v>491</v>
      </c>
      <c r="F162" s="4"/>
    </row>
    <row r="164" customFormat="false" ht="15" hidden="false" customHeight="false" outlineLevel="0" collapsed="false">
      <c r="C164" s="42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H2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13" defaultRowHeight="15" zeroHeight="false" outlineLevelRow="0" outlineLevelCol="1"/>
  <cols>
    <col collapsed="false" customWidth="true" hidden="false" outlineLevel="0" max="2" min="1" style="1" width="3"/>
    <col collapsed="false" customWidth="true" hidden="false" outlineLevel="0" max="3" min="3" style="1" width="40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8" min="7" style="1" width="2"/>
    <col collapsed="false" customWidth="true" hidden="false" outlineLevel="0" max="9" min="9" style="1" width="12"/>
    <col collapsed="false" customWidth="true" hidden="false" outlineLevel="0" max="164" min="10" style="1" width="11"/>
    <col collapsed="false" customWidth="false" hidden="true" outlineLevel="1" max="16384" min="165" style="1" width="13"/>
  </cols>
  <sheetData>
    <row r="2" customFormat="false" ht="15" hidden="false" customHeight="false" outlineLevel="0" collapsed="false">
      <c r="A2" s="2"/>
      <c r="B2" s="2" t="str">
        <f aca="false">Dashboard!$C$3&amp;" – Time-series inputs"</f>
        <v>Project Zalahaláp – Time-series inputs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</row>
    <row r="5" customFormat="false" ht="15" hidden="false" customHeight="false" outlineLevel="0" collapsed="false">
      <c r="A5" s="10" t="s">
        <v>14</v>
      </c>
      <c r="B5" s="10"/>
      <c r="C5" s="10" t="s">
        <v>492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</row>
    <row r="6" customFormat="false" ht="15" hidden="false" customHeight="false" outlineLevel="0" collapsed="false">
      <c r="C6" s="1" t="s">
        <v>493</v>
      </c>
    </row>
    <row r="7" customFormat="false" ht="15" hidden="false" customHeight="false" outlineLevel="0" collapsed="false">
      <c r="C7" s="1" t="s">
        <v>494</v>
      </c>
    </row>
    <row r="8" customFormat="false" ht="15" hidden="false" customHeight="false" outlineLevel="0" collapsed="false">
      <c r="C8" s="1" t="s">
        <v>495</v>
      </c>
    </row>
    <row r="9" customFormat="false" ht="15" hidden="false" customHeight="false" outlineLevel="0" collapsed="false">
      <c r="C9" s="1" t="s">
        <v>496</v>
      </c>
    </row>
    <row r="10" customFormat="false" ht="15" hidden="false" customHeight="false" outlineLevel="0" collapsed="false">
      <c r="C10" s="1" t="s">
        <v>497</v>
      </c>
    </row>
    <row r="11" customFormat="false" ht="15" hidden="false" customHeight="false" outlineLevel="0" collapsed="false">
      <c r="C11" s="1" t="s">
        <v>498</v>
      </c>
    </row>
    <row r="13" customFormat="false" ht="15" hidden="false" customHeight="false" outlineLevel="0" collapsed="false">
      <c r="A13" s="10" t="s">
        <v>14</v>
      </c>
      <c r="B13" s="10"/>
      <c r="C13" s="10" t="s">
        <v>499</v>
      </c>
      <c r="D13" s="10"/>
      <c r="E13" s="10" t="s">
        <v>500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</row>
    <row r="14" customFormat="false" ht="15" hidden="false" customHeight="false" outlineLevel="0" collapsed="false">
      <c r="C14" s="9" t="s">
        <v>7</v>
      </c>
      <c r="J14" s="9" t="s">
        <v>18</v>
      </c>
      <c r="K14" s="9" t="s">
        <v>19</v>
      </c>
      <c r="L14" s="9" t="s">
        <v>20</v>
      </c>
    </row>
    <row r="15" customFormat="false" ht="15" hidden="false" customHeight="false" outlineLevel="0" collapsed="false">
      <c r="C15" s="1" t="s">
        <v>501</v>
      </c>
      <c r="D15" s="12" t="s">
        <v>17</v>
      </c>
      <c r="J15" s="4" t="s">
        <v>18</v>
      </c>
      <c r="K15" s="4" t="s">
        <v>19</v>
      </c>
      <c r="L15" s="4" t="s">
        <v>20</v>
      </c>
    </row>
    <row r="16" customFormat="false" ht="15" hidden="false" customHeight="false" outlineLevel="0" collapsed="false">
      <c r="C16" s="1" t="s">
        <v>22</v>
      </c>
      <c r="D16" s="12" t="s">
        <v>17</v>
      </c>
      <c r="J16" s="4" t="s">
        <v>502</v>
      </c>
      <c r="K16" s="4" t="s">
        <v>503</v>
      </c>
      <c r="L16" s="4" t="s">
        <v>504</v>
      </c>
    </row>
    <row r="17" customFormat="false" ht="15" hidden="false" customHeight="false" outlineLevel="0" collapsed="false">
      <c r="C17" s="1" t="s">
        <v>23</v>
      </c>
      <c r="D17" s="12" t="s">
        <v>17</v>
      </c>
      <c r="E17" s="13" t="s">
        <v>505</v>
      </c>
      <c r="J17" s="4" t="s">
        <v>506</v>
      </c>
      <c r="K17" s="15" t="str">
        <f aca="false">In_PV_Curve</f>
        <v>DC 4h direct</v>
      </c>
      <c r="L17" s="15" t="str">
        <f aca="false">In_PV_Curve</f>
        <v>DC 4h direct</v>
      </c>
    </row>
    <row r="18" customFormat="false" ht="15" hidden="false" customHeight="false" outlineLevel="0" collapsed="false">
      <c r="C18" s="1" t="s">
        <v>25</v>
      </c>
      <c r="D18" s="12" t="s">
        <v>17</v>
      </c>
      <c r="E18" s="13" t="s">
        <v>505</v>
      </c>
      <c r="J18" s="4" t="s">
        <v>506</v>
      </c>
      <c r="K18" s="15" t="str">
        <f aca="false">In_PV_Transfer_Curve</f>
        <v>DC 4h transfer</v>
      </c>
      <c r="L18" s="15" t="str">
        <f aca="false">In_PV_Transfer_Curve</f>
        <v>DC 4h transfer</v>
      </c>
    </row>
    <row r="19" customFormat="false" ht="15" hidden="false" customHeight="false" outlineLevel="0" collapsed="false">
      <c r="C19" s="1" t="s">
        <v>507</v>
      </c>
      <c r="D19" s="12" t="s">
        <v>32</v>
      </c>
      <c r="E19" s="13" t="s">
        <v>505</v>
      </c>
      <c r="J19" s="55" t="n">
        <f aca="false">In_Clip_Loss*In_Fix_Clip</f>
        <v>0.02</v>
      </c>
      <c r="K19" s="55" t="n">
        <f aca="false">In_Clip_Loss_DC</f>
        <v>0</v>
      </c>
      <c r="L19" s="55" t="n">
        <f aca="false">In_Clip_Loss_DC</f>
        <v>0</v>
      </c>
    </row>
    <row r="20" customFormat="false" ht="15" hidden="false" customHeight="false" outlineLevel="0" collapsed="false">
      <c r="C20" s="1" t="s">
        <v>508</v>
      </c>
      <c r="D20" s="12" t="s">
        <v>17</v>
      </c>
      <c r="E20" s="13" t="s">
        <v>505</v>
      </c>
      <c r="J20" s="15" t="str">
        <f aca="false">IF(In_Fix_BESS=1,In_BESS_Block,"v3 BESS")</f>
        <v>DC 4h</v>
      </c>
      <c r="K20" s="15" t="str">
        <f aca="false">In_BESS_Block</f>
        <v>DC 4h</v>
      </c>
      <c r="L20" s="15" t="str">
        <f aca="false">In_BESS_Block</f>
        <v>DC 4h</v>
      </c>
    </row>
    <row r="21" customFormat="false" ht="15" hidden="false" customHeight="false" outlineLevel="0" collapsed="false">
      <c r="C21" s="1" t="s">
        <v>509</v>
      </c>
      <c r="D21" s="12" t="s">
        <v>34</v>
      </c>
      <c r="J21" s="52" t="n">
        <v>0</v>
      </c>
      <c r="K21" s="52" t="n">
        <v>0</v>
      </c>
      <c r="L21" s="52" t="n">
        <v>1</v>
      </c>
    </row>
    <row r="22" customFormat="false" ht="15" hidden="false" customHeight="false" outlineLevel="0" collapsed="false">
      <c r="C22" s="1" t="s">
        <v>510</v>
      </c>
      <c r="D22" s="12" t="s">
        <v>138</v>
      </c>
      <c r="E22" s="13" t="s">
        <v>505</v>
      </c>
      <c r="J22" s="47" t="n">
        <v>61</v>
      </c>
      <c r="K22" s="19" t="n">
        <f aca="false">In_MWp</f>
        <v>63</v>
      </c>
      <c r="L22" s="19" t="n">
        <f aca="false">In_MWp</f>
        <v>63</v>
      </c>
    </row>
    <row r="23" customFormat="false" ht="15" hidden="false" customHeight="false" outlineLevel="0" collapsed="false">
      <c r="C23" s="1" t="s">
        <v>511</v>
      </c>
      <c r="D23" s="12" t="s">
        <v>140</v>
      </c>
      <c r="E23" s="13" t="s">
        <v>505</v>
      </c>
      <c r="J23" s="47" t="n">
        <v>50</v>
      </c>
      <c r="K23" s="19" t="n">
        <f aca="false">In_Grid_MVA</f>
        <v>49.9</v>
      </c>
      <c r="L23" s="19" t="n">
        <f aca="false">In_Grid_MVA</f>
        <v>49.9</v>
      </c>
    </row>
    <row r="24" customFormat="false" ht="15" hidden="false" customHeight="false" outlineLevel="0" collapsed="false">
      <c r="C24" s="1" t="s">
        <v>512</v>
      </c>
      <c r="D24" s="12" t="s">
        <v>44</v>
      </c>
      <c r="E24" s="13" t="s">
        <v>505</v>
      </c>
      <c r="J24" s="48" t="n">
        <v>1250</v>
      </c>
      <c r="K24" s="21" t="n">
        <f aca="false">In_Yield</f>
        <v>1265</v>
      </c>
      <c r="L24" s="21" t="n">
        <f aca="false">In_Yield</f>
        <v>1265</v>
      </c>
    </row>
    <row r="25" customFormat="false" ht="15" hidden="false" customHeight="false" outlineLevel="0" collapsed="false">
      <c r="C25" s="1" t="s">
        <v>513</v>
      </c>
      <c r="D25" s="12" t="s">
        <v>79</v>
      </c>
      <c r="E25" s="13" t="s">
        <v>505</v>
      </c>
      <c r="J25" s="5" t="n">
        <v>46234</v>
      </c>
      <c r="K25" s="45" t="n">
        <f aca="false">In_RtB</f>
        <v>46387</v>
      </c>
      <c r="L25" s="45" t="n">
        <f aca="false">In_RtB</f>
        <v>46387</v>
      </c>
    </row>
    <row r="26" customFormat="false" ht="15" hidden="false" customHeight="false" outlineLevel="0" collapsed="false">
      <c r="C26" s="1" t="s">
        <v>514</v>
      </c>
      <c r="D26" s="12" t="s">
        <v>79</v>
      </c>
      <c r="E26" s="13" t="s">
        <v>505</v>
      </c>
      <c r="J26" s="5" t="n">
        <v>46326</v>
      </c>
      <c r="K26" s="45" t="n">
        <f aca="false">In_RtB_Exit</f>
        <v>46477</v>
      </c>
      <c r="L26" s="45" t="n">
        <f aca="false">In_RtB_Exit</f>
        <v>46477</v>
      </c>
    </row>
    <row r="27" customFormat="false" ht="15" hidden="false" customHeight="false" outlineLevel="0" collapsed="false">
      <c r="C27" s="1" t="s">
        <v>515</v>
      </c>
      <c r="D27" s="12" t="s">
        <v>79</v>
      </c>
      <c r="E27" s="13" t="s">
        <v>505</v>
      </c>
      <c r="J27" s="5" t="n">
        <v>46477</v>
      </c>
      <c r="K27" s="45" t="n">
        <f aca="false">In_NTP</f>
        <v>46568</v>
      </c>
      <c r="L27" s="45" t="n">
        <f aca="false">In_NTP</f>
        <v>46568</v>
      </c>
    </row>
    <row r="28" customFormat="false" ht="15" hidden="false" customHeight="false" outlineLevel="0" collapsed="false">
      <c r="C28" s="1" t="s">
        <v>516</v>
      </c>
      <c r="D28" s="12" t="s">
        <v>79</v>
      </c>
      <c r="E28" s="13" t="s">
        <v>505</v>
      </c>
      <c r="J28" s="5" t="n">
        <v>46843</v>
      </c>
      <c r="K28" s="45" t="n">
        <f aca="false">In_COD</f>
        <v>46843</v>
      </c>
      <c r="L28" s="45" t="n">
        <f aca="false">In_COD</f>
        <v>46843</v>
      </c>
    </row>
    <row r="30" customFormat="false" ht="15" hidden="false" customHeight="false" outlineLevel="0" collapsed="false">
      <c r="A30" s="10" t="s">
        <v>14</v>
      </c>
      <c r="B30" s="10"/>
      <c r="C30" s="10" t="s">
        <v>517</v>
      </c>
      <c r="D30" s="10"/>
      <c r="E30" s="56" t="s">
        <v>518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</row>
    <row r="31" customFormat="false" ht="15" hidden="false" customHeight="false" outlineLevel="0" collapsed="false">
      <c r="C31" s="1" t="s">
        <v>519</v>
      </c>
      <c r="J31" s="46" t="n">
        <v>2025</v>
      </c>
      <c r="K31" s="46" t="n">
        <v>2026</v>
      </c>
      <c r="L31" s="46" t="n">
        <v>2027</v>
      </c>
      <c r="M31" s="46" t="n">
        <v>2028</v>
      </c>
      <c r="N31" s="46" t="n">
        <v>2029</v>
      </c>
      <c r="O31" s="46" t="n">
        <v>2030</v>
      </c>
      <c r="P31" s="46" t="n">
        <v>2031</v>
      </c>
      <c r="Q31" s="46" t="n">
        <v>2032</v>
      </c>
      <c r="R31" s="46" t="n">
        <v>2033</v>
      </c>
      <c r="S31" s="46" t="n">
        <v>2034</v>
      </c>
      <c r="T31" s="46" t="n">
        <v>2035</v>
      </c>
      <c r="U31" s="46" t="n">
        <v>2036</v>
      </c>
      <c r="V31" s="46" t="n">
        <v>2037</v>
      </c>
      <c r="W31" s="46" t="n">
        <v>2038</v>
      </c>
      <c r="X31" s="46" t="n">
        <v>2039</v>
      </c>
      <c r="Y31" s="46" t="n">
        <v>2040</v>
      </c>
      <c r="Z31" s="46" t="n">
        <v>2041</v>
      </c>
      <c r="AA31" s="46" t="n">
        <v>2042</v>
      </c>
      <c r="AB31" s="46" t="n">
        <v>2043</v>
      </c>
      <c r="AC31" s="46" t="n">
        <v>2044</v>
      </c>
      <c r="AD31" s="46" t="n">
        <v>2045</v>
      </c>
      <c r="AE31" s="46" t="n">
        <v>2046</v>
      </c>
      <c r="AF31" s="46" t="n">
        <v>2047</v>
      </c>
      <c r="AG31" s="46" t="n">
        <v>2048</v>
      </c>
      <c r="AH31" s="46" t="n">
        <v>2049</v>
      </c>
      <c r="AI31" s="46" t="n">
        <v>2050</v>
      </c>
      <c r="AJ31" s="46" t="n">
        <v>2051</v>
      </c>
      <c r="AK31" s="46" t="n">
        <v>2052</v>
      </c>
      <c r="AL31" s="46" t="n">
        <v>2053</v>
      </c>
      <c r="AM31" s="46" t="n">
        <v>2054</v>
      </c>
      <c r="AN31" s="46" t="n">
        <v>2055</v>
      </c>
      <c r="AO31" s="46" t="n">
        <v>2056</v>
      </c>
      <c r="AP31" s="46" t="n">
        <v>2057</v>
      </c>
      <c r="AQ31" s="46" t="n">
        <v>2058</v>
      </c>
      <c r="AR31" s="46" t="n">
        <v>2059</v>
      </c>
      <c r="AS31" s="46" t="n">
        <v>2060</v>
      </c>
      <c r="AT31" s="46" t="n">
        <v>2061</v>
      </c>
      <c r="AU31" s="46" t="n">
        <v>2062</v>
      </c>
      <c r="AV31" s="46" t="n">
        <v>2063</v>
      </c>
      <c r="AW31" s="46" t="n">
        <v>2064</v>
      </c>
    </row>
    <row r="32" customFormat="false" ht="15" hidden="false" customHeight="false" outlineLevel="0" collapsed="false">
      <c r="C32" s="44" t="s">
        <v>506</v>
      </c>
      <c r="D32" s="12" t="s">
        <v>127</v>
      </c>
      <c r="J32" s="53" t="n">
        <v>0</v>
      </c>
      <c r="K32" s="53" t="n">
        <v>78.3445</v>
      </c>
      <c r="L32" s="53" t="n">
        <v>77.571</v>
      </c>
      <c r="M32" s="53" t="n">
        <v>71.5</v>
      </c>
      <c r="N32" s="53" t="n">
        <v>67.002</v>
      </c>
      <c r="O32" s="53" t="n">
        <v>61.6785</v>
      </c>
      <c r="P32" s="53" t="n">
        <v>64.0315</v>
      </c>
      <c r="Q32" s="53" t="n">
        <v>62.465</v>
      </c>
      <c r="R32" s="53" t="n">
        <v>62.868</v>
      </c>
      <c r="S32" s="53" t="n">
        <v>60.5345</v>
      </c>
      <c r="T32" s="53" t="n">
        <v>60.4305</v>
      </c>
      <c r="U32" s="53" t="n">
        <v>60.476</v>
      </c>
      <c r="V32" s="53" t="n">
        <v>62.8095</v>
      </c>
      <c r="W32" s="53" t="n">
        <v>62.244</v>
      </c>
      <c r="X32" s="53" t="n">
        <v>61.919</v>
      </c>
      <c r="Y32" s="53" t="n">
        <v>61.061</v>
      </c>
      <c r="Z32" s="53" t="n">
        <v>60.3135</v>
      </c>
      <c r="AA32" s="53" t="n">
        <v>60.853</v>
      </c>
      <c r="AB32" s="53" t="n">
        <v>61.0545</v>
      </c>
      <c r="AC32" s="53" t="n">
        <v>60.554</v>
      </c>
      <c r="AD32" s="53" t="n">
        <v>61.7435</v>
      </c>
      <c r="AE32" s="53" t="n">
        <v>61.9905</v>
      </c>
      <c r="AF32" s="53" t="n">
        <v>61.8735</v>
      </c>
      <c r="AG32" s="53" t="n">
        <v>60.645</v>
      </c>
      <c r="AH32" s="53" t="n">
        <v>60.7815</v>
      </c>
      <c r="AI32" s="53" t="n">
        <v>60.047</v>
      </c>
      <c r="AJ32" s="53" t="n">
        <v>59.4425</v>
      </c>
      <c r="AK32" s="53" t="n">
        <v>58.305</v>
      </c>
      <c r="AL32" s="53" t="n">
        <v>58.9615</v>
      </c>
      <c r="AM32" s="53" t="n">
        <v>58.7405</v>
      </c>
      <c r="AN32" s="53" t="n">
        <v>58.552</v>
      </c>
      <c r="AO32" s="53" t="n">
        <v>57.8305</v>
      </c>
      <c r="AP32" s="53" t="n">
        <v>58.4285</v>
      </c>
      <c r="AQ32" s="53" t="n">
        <v>59.8845</v>
      </c>
      <c r="AR32" s="53" t="n">
        <v>60.9245</v>
      </c>
      <c r="AS32" s="53" t="n">
        <v>60.2615</v>
      </c>
      <c r="AT32" s="53" t="n">
        <v>60.2615</v>
      </c>
      <c r="AU32" s="53" t="n">
        <v>60.2615</v>
      </c>
      <c r="AV32" s="53" t="n">
        <v>60.2615</v>
      </c>
      <c r="AW32" s="53" t="n">
        <v>60.2615</v>
      </c>
    </row>
    <row r="33" customFormat="false" ht="15" hidden="false" customHeight="false" outlineLevel="0" collapsed="false">
      <c r="C33" s="44" t="s">
        <v>520</v>
      </c>
      <c r="D33" s="12" t="s">
        <v>127</v>
      </c>
      <c r="J33" s="53" t="n">
        <v>0</v>
      </c>
      <c r="K33" s="53" t="n">
        <v>66.592825</v>
      </c>
      <c r="L33" s="53" t="n">
        <v>65.93535</v>
      </c>
      <c r="M33" s="53" t="n">
        <v>60.775</v>
      </c>
      <c r="N33" s="53" t="n">
        <v>56.9517</v>
      </c>
      <c r="O33" s="53" t="n">
        <v>52.426725</v>
      </c>
      <c r="P33" s="53" t="n">
        <v>54.426775</v>
      </c>
      <c r="Q33" s="53" t="n">
        <v>53.09525</v>
      </c>
      <c r="R33" s="53" t="n">
        <v>53.4378</v>
      </c>
      <c r="S33" s="53" t="n">
        <v>51.454325</v>
      </c>
      <c r="T33" s="53" t="n">
        <v>51.365925</v>
      </c>
      <c r="U33" s="53" t="n">
        <v>51.4046</v>
      </c>
      <c r="V33" s="53" t="n">
        <v>53.388075</v>
      </c>
      <c r="W33" s="53" t="n">
        <v>52.9074</v>
      </c>
      <c r="X33" s="53" t="n">
        <v>52.63115</v>
      </c>
      <c r="Y33" s="53" t="n">
        <v>51.90185</v>
      </c>
      <c r="Z33" s="53" t="n">
        <v>51.266475</v>
      </c>
      <c r="AA33" s="53" t="n">
        <v>51.72505</v>
      </c>
      <c r="AB33" s="53" t="n">
        <v>51.896325</v>
      </c>
      <c r="AC33" s="53" t="n">
        <v>51.4709</v>
      </c>
      <c r="AD33" s="53" t="n">
        <v>52.481975</v>
      </c>
      <c r="AE33" s="53" t="n">
        <v>52.691925</v>
      </c>
      <c r="AF33" s="53" t="n">
        <v>52.592475</v>
      </c>
      <c r="AG33" s="53" t="n">
        <v>51.54825</v>
      </c>
      <c r="AH33" s="53" t="n">
        <v>51.664275</v>
      </c>
      <c r="AI33" s="53" t="n">
        <v>51.03995</v>
      </c>
      <c r="AJ33" s="53" t="n">
        <v>50.526125</v>
      </c>
      <c r="AK33" s="53" t="n">
        <v>49.55925</v>
      </c>
      <c r="AL33" s="53" t="n">
        <v>50.117275</v>
      </c>
      <c r="AM33" s="53" t="n">
        <v>49.929425</v>
      </c>
      <c r="AN33" s="53" t="n">
        <v>49.7692</v>
      </c>
      <c r="AO33" s="53" t="n">
        <v>49.155925</v>
      </c>
      <c r="AP33" s="53" t="n">
        <v>49.664225</v>
      </c>
      <c r="AQ33" s="53" t="n">
        <v>50.901825</v>
      </c>
      <c r="AR33" s="53" t="n">
        <v>51.785825</v>
      </c>
      <c r="AS33" s="53" t="n">
        <v>51.222275</v>
      </c>
      <c r="AT33" s="53" t="n">
        <v>51.222275</v>
      </c>
      <c r="AU33" s="53" t="n">
        <v>51.222275</v>
      </c>
      <c r="AV33" s="53" t="n">
        <v>51.222275</v>
      </c>
      <c r="AW33" s="53" t="n">
        <v>51.222275</v>
      </c>
    </row>
    <row r="34" customFormat="false" ht="15" hidden="false" customHeight="false" outlineLevel="0" collapsed="false">
      <c r="C34" s="44" t="s">
        <v>521</v>
      </c>
      <c r="D34" s="12" t="s">
        <v>127</v>
      </c>
      <c r="J34" s="53" t="n">
        <v>0</v>
      </c>
      <c r="K34" s="53" t="n">
        <v>90.096175</v>
      </c>
      <c r="L34" s="53" t="n">
        <v>89.20665</v>
      </c>
      <c r="M34" s="53" t="n">
        <v>82.225</v>
      </c>
      <c r="N34" s="53" t="n">
        <v>77.0523</v>
      </c>
      <c r="O34" s="53" t="n">
        <v>70.930275</v>
      </c>
      <c r="P34" s="53" t="n">
        <v>73.636225</v>
      </c>
      <c r="Q34" s="53" t="n">
        <v>71.83475</v>
      </c>
      <c r="R34" s="53" t="n">
        <v>72.2982</v>
      </c>
      <c r="S34" s="53" t="n">
        <v>69.614675</v>
      </c>
      <c r="T34" s="53" t="n">
        <v>69.495075</v>
      </c>
      <c r="U34" s="53" t="n">
        <v>69.5474</v>
      </c>
      <c r="V34" s="53" t="n">
        <v>72.230925</v>
      </c>
      <c r="W34" s="53" t="n">
        <v>71.5806</v>
      </c>
      <c r="X34" s="53" t="n">
        <v>71.20685</v>
      </c>
      <c r="Y34" s="53" t="n">
        <v>70.22015</v>
      </c>
      <c r="Z34" s="53" t="n">
        <v>69.360525</v>
      </c>
      <c r="AA34" s="53" t="n">
        <v>69.98095</v>
      </c>
      <c r="AB34" s="53" t="n">
        <v>70.212675</v>
      </c>
      <c r="AC34" s="53" t="n">
        <v>69.6371</v>
      </c>
      <c r="AD34" s="53" t="n">
        <v>71.005025</v>
      </c>
      <c r="AE34" s="53" t="n">
        <v>71.289075</v>
      </c>
      <c r="AF34" s="53" t="n">
        <v>71.154525</v>
      </c>
      <c r="AG34" s="53" t="n">
        <v>69.74175</v>
      </c>
      <c r="AH34" s="53" t="n">
        <v>69.898725</v>
      </c>
      <c r="AI34" s="53" t="n">
        <v>69.05405</v>
      </c>
      <c r="AJ34" s="53" t="n">
        <v>68.358875</v>
      </c>
      <c r="AK34" s="53" t="n">
        <v>67.05075</v>
      </c>
      <c r="AL34" s="53" t="n">
        <v>67.805725</v>
      </c>
      <c r="AM34" s="53" t="n">
        <v>67.551575</v>
      </c>
      <c r="AN34" s="53" t="n">
        <v>67.3348</v>
      </c>
      <c r="AO34" s="53" t="n">
        <v>66.505075</v>
      </c>
      <c r="AP34" s="53" t="n">
        <v>67.192775</v>
      </c>
      <c r="AQ34" s="53" t="n">
        <v>68.867175</v>
      </c>
      <c r="AR34" s="53" t="n">
        <v>70.063175</v>
      </c>
      <c r="AS34" s="53" t="n">
        <v>69.300725</v>
      </c>
      <c r="AT34" s="53" t="n">
        <v>69.300725</v>
      </c>
      <c r="AU34" s="53" t="n">
        <v>69.300725</v>
      </c>
      <c r="AV34" s="53" t="n">
        <v>69.300725</v>
      </c>
      <c r="AW34" s="53" t="n">
        <v>69.300725</v>
      </c>
    </row>
    <row r="35" customFormat="false" ht="15" hidden="false" customHeight="false" outlineLevel="0" collapsed="false">
      <c r="C35" s="44" t="s">
        <v>337</v>
      </c>
      <c r="D35" s="12" t="s">
        <v>127</v>
      </c>
      <c r="J35" s="53" t="n">
        <v>0</v>
      </c>
      <c r="K35" s="53" t="n">
        <v>0</v>
      </c>
      <c r="L35" s="53" t="n">
        <v>107.453981303106</v>
      </c>
      <c r="M35" s="53" t="n">
        <v>97.3855787615869</v>
      </c>
      <c r="N35" s="53" t="n">
        <v>90.5760862833602</v>
      </c>
      <c r="O35" s="53" t="n">
        <v>82.5179138882688</v>
      </c>
      <c r="P35" s="53" t="n">
        <v>82.8205860340317</v>
      </c>
      <c r="Q35" s="53" t="n">
        <v>77.0899472845191</v>
      </c>
      <c r="R35" s="53" t="n">
        <v>76.0438663191759</v>
      </c>
      <c r="S35" s="53" t="n">
        <v>71.1067423274243</v>
      </c>
      <c r="T35" s="53" t="n">
        <v>69.4358474949844</v>
      </c>
      <c r="U35" s="53" t="n">
        <v>68.220039097328</v>
      </c>
      <c r="V35" s="53" t="n">
        <v>70.3868912618808</v>
      </c>
      <c r="W35" s="53" t="n">
        <v>69.7856402784031</v>
      </c>
      <c r="X35" s="53" t="n">
        <v>68.1024189160837</v>
      </c>
      <c r="Y35" s="53" t="n">
        <v>65.2510768233085</v>
      </c>
      <c r="Z35" s="53" t="n">
        <v>62.5209916469074</v>
      </c>
      <c r="AA35" s="53" t="n">
        <v>62.6573665222118</v>
      </c>
      <c r="AB35" s="53" t="n">
        <v>62.263383156327</v>
      </c>
      <c r="AC35" s="53" t="n">
        <v>61.0063300471213</v>
      </c>
      <c r="AD35" s="53" t="n">
        <v>62.5756282407234</v>
      </c>
      <c r="AE35" s="53" t="n">
        <v>62.3782251494637</v>
      </c>
      <c r="AF35" s="53" t="n">
        <v>62.0202152093159</v>
      </c>
      <c r="AG35" s="53" t="n">
        <v>59.2422946563438</v>
      </c>
      <c r="AH35" s="53" t="n">
        <v>70.8269337086026</v>
      </c>
      <c r="AI35" s="53" t="n">
        <v>68.0892472783528</v>
      </c>
      <c r="AJ35" s="53" t="n">
        <v>66.5775235329454</v>
      </c>
      <c r="AK35" s="53" t="n">
        <v>64.569188888932</v>
      </c>
      <c r="AL35" s="53" t="n">
        <v>63.5251243750492</v>
      </c>
      <c r="AM35" s="53" t="n">
        <v>62.2032085928241</v>
      </c>
      <c r="AN35" s="53" t="n">
        <v>61.1448402943694</v>
      </c>
      <c r="AO35" s="53" t="n">
        <v>59.0410479410614</v>
      </c>
      <c r="AP35" s="53" t="n">
        <v>58.8771073820222</v>
      </c>
      <c r="AQ35" s="53" t="n">
        <v>57.914744622477</v>
      </c>
      <c r="AR35" s="53" t="n">
        <v>57.827100386551</v>
      </c>
      <c r="AS35" s="53" t="n">
        <v>56.5852358538711</v>
      </c>
      <c r="AT35" s="53" t="n">
        <v>56.5852358538711</v>
      </c>
      <c r="AU35" s="53" t="n">
        <v>56.5852358538711</v>
      </c>
      <c r="AV35" s="53" t="n">
        <v>56.5852358538711</v>
      </c>
      <c r="AW35" s="53" t="n">
        <v>56.5852358538711</v>
      </c>
    </row>
    <row r="36" customFormat="false" ht="15" hidden="false" customHeight="false" outlineLevel="0" collapsed="false">
      <c r="C36" s="44" t="s">
        <v>338</v>
      </c>
      <c r="D36" s="12" t="s">
        <v>127</v>
      </c>
      <c r="J36" s="53" t="n">
        <v>0</v>
      </c>
      <c r="K36" s="53" t="n">
        <v>0</v>
      </c>
      <c r="L36" s="53" t="n">
        <v>83.4168532692022</v>
      </c>
      <c r="M36" s="53" t="n">
        <v>74.7684997184323</v>
      </c>
      <c r="N36" s="53" t="n">
        <v>70.3864990916893</v>
      </c>
      <c r="O36" s="53" t="n">
        <v>62.2140561968874</v>
      </c>
      <c r="P36" s="53" t="n">
        <v>63.421936840587</v>
      </c>
      <c r="Q36" s="53" t="n">
        <v>58.8282878263146</v>
      </c>
      <c r="R36" s="53" t="n">
        <v>59.096764714191</v>
      </c>
      <c r="S36" s="53" t="n">
        <v>54.4002854856131</v>
      </c>
      <c r="T36" s="53" t="n">
        <v>53.2868988237798</v>
      </c>
      <c r="U36" s="53" t="n">
        <v>53.2531330841617</v>
      </c>
      <c r="V36" s="53" t="n">
        <v>56.0799087096528</v>
      </c>
      <c r="W36" s="53" t="n">
        <v>56.2132377601499</v>
      </c>
      <c r="X36" s="53" t="n">
        <v>54.9799502426646</v>
      </c>
      <c r="Y36" s="53" t="n">
        <v>52.8809802081923</v>
      </c>
      <c r="Z36" s="53" t="n">
        <v>50.684824765575</v>
      </c>
      <c r="AA36" s="53" t="n">
        <v>50.9388188349678</v>
      </c>
      <c r="AB36" s="53" t="n">
        <v>50.5876799904589</v>
      </c>
      <c r="AC36" s="53" t="n">
        <v>49.7532628382986</v>
      </c>
      <c r="AD36" s="53" t="n">
        <v>51.4909967553302</v>
      </c>
      <c r="AE36" s="53" t="n">
        <v>51.8875513372066</v>
      </c>
      <c r="AF36" s="53" t="n">
        <v>51.8189323019569</v>
      </c>
      <c r="AG36" s="53" t="n">
        <v>52.6801337502354</v>
      </c>
      <c r="AH36" s="53" t="n">
        <v>51.9499493925123</v>
      </c>
      <c r="AI36" s="53" t="n">
        <v>50.7011715627073</v>
      </c>
      <c r="AJ36" s="53" t="n">
        <v>50.2257073380377</v>
      </c>
      <c r="AK36" s="53" t="n">
        <v>48.9317414392109</v>
      </c>
      <c r="AL36" s="53" t="n">
        <v>48.6341186332778</v>
      </c>
      <c r="AM36" s="53" t="n">
        <v>47.8374422432214</v>
      </c>
      <c r="AN36" s="53" t="n">
        <v>47.3258105400576</v>
      </c>
      <c r="AO36" s="53" t="n">
        <v>46.0798681215908</v>
      </c>
      <c r="AP36" s="53" t="n">
        <v>46.1409781100778</v>
      </c>
      <c r="AQ36" s="53" t="n">
        <v>45.7542719137056</v>
      </c>
      <c r="AR36" s="53" t="n">
        <v>46.2409824590668</v>
      </c>
      <c r="AS36" s="53" t="n">
        <v>45.5871232499811</v>
      </c>
      <c r="AT36" s="53" t="n">
        <v>45.5871232499811</v>
      </c>
      <c r="AU36" s="53" t="n">
        <v>45.5871232499811</v>
      </c>
      <c r="AV36" s="53" t="n">
        <v>45.5871232499811</v>
      </c>
      <c r="AW36" s="53" t="n">
        <v>45.5871232499811</v>
      </c>
    </row>
    <row r="37" customFormat="false" ht="15" hidden="false" customHeight="false" outlineLevel="0" collapsed="false">
      <c r="C37" s="44" t="s">
        <v>522</v>
      </c>
      <c r="D37" s="12" t="s">
        <v>127</v>
      </c>
      <c r="J37" s="53" t="n">
        <v>0</v>
      </c>
      <c r="K37" s="53" t="n">
        <v>0</v>
      </c>
      <c r="L37" s="53" t="n">
        <v>82.6942313596696</v>
      </c>
      <c r="M37" s="53" t="n">
        <v>73.7871311587921</v>
      </c>
      <c r="N37" s="53" t="n">
        <v>69.8530569567051</v>
      </c>
      <c r="O37" s="53" t="n">
        <v>61.3893084783925</v>
      </c>
      <c r="P37" s="53" t="n">
        <v>62.2528201219141</v>
      </c>
      <c r="Q37" s="53" t="n">
        <v>57.1359931606311</v>
      </c>
      <c r="R37" s="53" t="n">
        <v>56.9753015480823</v>
      </c>
      <c r="S37" s="53" t="n">
        <v>51.8187394856573</v>
      </c>
      <c r="T37" s="53" t="n">
        <v>50.2942474188928</v>
      </c>
      <c r="U37" s="53" t="n">
        <v>49.4780484102141</v>
      </c>
      <c r="V37" s="53" t="n">
        <v>52.9560205258688</v>
      </c>
      <c r="W37" s="53" t="n">
        <v>52.8172656029183</v>
      </c>
      <c r="X37" s="53" t="n">
        <v>51.6584245177133</v>
      </c>
      <c r="Y37" s="53" t="n">
        <v>49.2006417889056</v>
      </c>
      <c r="Z37" s="53" t="n">
        <v>47.1322550488031</v>
      </c>
      <c r="AA37" s="53" t="n">
        <v>47.5718596652893</v>
      </c>
      <c r="AB37" s="53" t="n">
        <v>46.9771518009767</v>
      </c>
      <c r="AC37" s="53" t="n">
        <v>46.1998644460914</v>
      </c>
      <c r="AD37" s="53" t="n">
        <v>48.6875435221223</v>
      </c>
      <c r="AE37" s="53" t="n">
        <v>48.8287456738425</v>
      </c>
      <c r="AF37" s="53" t="n">
        <v>49.5554408545272</v>
      </c>
      <c r="AG37" s="53" t="n">
        <v>48.0067819684461</v>
      </c>
      <c r="AH37" s="53" t="n">
        <v>47.7334997574057</v>
      </c>
      <c r="AI37" s="53" t="n">
        <v>46.9603857254505</v>
      </c>
      <c r="AJ37" s="53" t="n">
        <v>46.8345477330227</v>
      </c>
      <c r="AK37" s="53" t="n">
        <v>46.0482375232176</v>
      </c>
      <c r="AL37" s="53" t="n">
        <v>45.3386322329649</v>
      </c>
      <c r="AM37" s="53" t="n">
        <v>44.7872539736922</v>
      </c>
      <c r="AN37" s="53" t="n">
        <v>44.3847916737732</v>
      </c>
      <c r="AO37" s="53" t="n">
        <v>43.5472208383744</v>
      </c>
      <c r="AP37" s="53" t="n">
        <v>43.4229121792146</v>
      </c>
      <c r="AQ37" s="53" t="n">
        <v>42.6613299671964</v>
      </c>
      <c r="AR37" s="53" t="n">
        <v>42.8635037460936</v>
      </c>
      <c r="AS37" s="53" t="n">
        <v>42.4296729905943</v>
      </c>
      <c r="AT37" s="53" t="n">
        <v>42.4296729905943</v>
      </c>
      <c r="AU37" s="53" t="n">
        <v>42.4296729905943</v>
      </c>
      <c r="AV37" s="53" t="n">
        <v>42.4296729905943</v>
      </c>
      <c r="AW37" s="53" t="n">
        <v>42.4296729905943</v>
      </c>
    </row>
    <row r="38" customFormat="false" ht="15" hidden="false" customHeight="false" outlineLevel="0" collapsed="false">
      <c r="C38" s="44" t="s">
        <v>523</v>
      </c>
      <c r="D38" s="12" t="s">
        <v>127</v>
      </c>
      <c r="J38" s="53" t="n">
        <v>0</v>
      </c>
      <c r="K38" s="53" t="n">
        <v>0</v>
      </c>
      <c r="L38" s="53" t="n">
        <v>0</v>
      </c>
      <c r="M38" s="53" t="n">
        <v>0</v>
      </c>
      <c r="N38" s="53" t="n">
        <v>0</v>
      </c>
      <c r="O38" s="53" t="n">
        <v>85.8492064779369</v>
      </c>
      <c r="P38" s="53" t="n">
        <v>86.0313277138262</v>
      </c>
      <c r="Q38" s="53" t="n">
        <v>79.6769185309678</v>
      </c>
      <c r="R38" s="53" t="n">
        <v>78.4119177543495</v>
      </c>
      <c r="S38" s="53" t="n">
        <v>73.2255454762341</v>
      </c>
      <c r="T38" s="53" t="n">
        <v>71.3500144553198</v>
      </c>
      <c r="U38" s="53" t="n">
        <v>69.7956419195864</v>
      </c>
      <c r="V38" s="53" t="n">
        <v>71.8704245125624</v>
      </c>
      <c r="W38" s="53" t="n">
        <v>71.398088583257</v>
      </c>
      <c r="X38" s="53" t="n">
        <v>69.7894388498938</v>
      </c>
      <c r="Y38" s="53" t="n">
        <v>66.8367106838606</v>
      </c>
      <c r="Z38" s="53" t="n">
        <v>63.8248373185453</v>
      </c>
      <c r="AA38" s="53" t="n">
        <v>64.1133348859392</v>
      </c>
      <c r="AB38" s="53" t="n">
        <v>63.5875939298398</v>
      </c>
      <c r="AC38" s="53" t="n">
        <v>62.2961386531822</v>
      </c>
      <c r="AD38" s="53" t="n">
        <v>63.883592363198</v>
      </c>
      <c r="AE38" s="53" t="n">
        <v>63.5826710109434</v>
      </c>
      <c r="AF38" s="53" t="n">
        <v>63.2048323788071</v>
      </c>
      <c r="AG38" s="53" t="n">
        <v>60.4582343711365</v>
      </c>
      <c r="AH38" s="53" t="n">
        <v>59.5795159176869</v>
      </c>
      <c r="AI38" s="53" t="n">
        <v>58.0048951761628</v>
      </c>
      <c r="AJ38" s="53" t="n">
        <v>57.1713256411796</v>
      </c>
      <c r="AK38" s="53" t="n">
        <v>67.7246362196513</v>
      </c>
      <c r="AL38" s="53" t="n">
        <v>66.1817378795597</v>
      </c>
      <c r="AM38" s="53" t="n">
        <v>64.5164440003554</v>
      </c>
      <c r="AN38" s="53" t="n">
        <v>62.969981488735</v>
      </c>
      <c r="AO38" s="53" t="n">
        <v>60.8628718725424</v>
      </c>
      <c r="AP38" s="53" t="n">
        <v>60.4075255939081</v>
      </c>
      <c r="AQ38" s="53" t="n">
        <v>59.4338351404794</v>
      </c>
      <c r="AR38" s="53" t="n">
        <v>59.0669513327257</v>
      </c>
      <c r="AS38" s="53" t="n">
        <v>57.9818144442537</v>
      </c>
      <c r="AT38" s="53" t="n">
        <v>57.9818144442537</v>
      </c>
      <c r="AU38" s="53" t="n">
        <v>57.9818144442537</v>
      </c>
      <c r="AV38" s="53" t="n">
        <v>57.9818144442537</v>
      </c>
      <c r="AW38" s="53" t="n">
        <v>57.9818144442537</v>
      </c>
    </row>
    <row r="39" customFormat="false" ht="15" hidden="false" customHeight="false" outlineLevel="0" collapsed="false">
      <c r="C39" s="44" t="s">
        <v>524</v>
      </c>
      <c r="D39" s="12" t="s">
        <v>127</v>
      </c>
      <c r="J39" s="53" t="n">
        <v>0</v>
      </c>
      <c r="K39" s="53" t="n">
        <v>0</v>
      </c>
      <c r="L39" s="53" t="n">
        <v>0</v>
      </c>
      <c r="M39" s="53" t="n">
        <v>0</v>
      </c>
      <c r="N39" s="53" t="n">
        <v>0</v>
      </c>
      <c r="O39" s="53" t="n">
        <v>62.6939306571094</v>
      </c>
      <c r="P39" s="53" t="n">
        <v>63.2796008541289</v>
      </c>
      <c r="Q39" s="53" t="n">
        <v>57.9205758403675</v>
      </c>
      <c r="R39" s="53" t="n">
        <v>57.4873562879825</v>
      </c>
      <c r="S39" s="53" t="n">
        <v>52.1989629391847</v>
      </c>
      <c r="T39" s="53" t="n">
        <v>50.6889569659791</v>
      </c>
      <c r="U39" s="53" t="n">
        <v>49.6492290516997</v>
      </c>
      <c r="V39" s="53" t="n">
        <v>53.2747420271826</v>
      </c>
      <c r="W39" s="53" t="n">
        <v>52.8390314266155</v>
      </c>
      <c r="X39" s="53" t="n">
        <v>51.7303586021279</v>
      </c>
      <c r="Y39" s="53" t="n">
        <v>49.5023944945741</v>
      </c>
      <c r="Z39" s="53" t="n">
        <v>47.256306700112</v>
      </c>
      <c r="AA39" s="53" t="n">
        <v>47.8686956405636</v>
      </c>
      <c r="AB39" s="53" t="n">
        <v>47.304799514829</v>
      </c>
      <c r="AC39" s="53" t="n">
        <v>46.6776786784123</v>
      </c>
      <c r="AD39" s="53" t="n">
        <v>48.5550791475489</v>
      </c>
      <c r="AE39" s="53" t="n">
        <v>48.6616427364404</v>
      </c>
      <c r="AF39" s="53" t="n">
        <v>49.4492384726629</v>
      </c>
      <c r="AG39" s="53" t="n">
        <v>48.3998205075096</v>
      </c>
      <c r="AH39" s="53" t="n">
        <v>47.8785949088329</v>
      </c>
      <c r="AI39" s="53" t="n">
        <v>46.9725570082918</v>
      </c>
      <c r="AJ39" s="53" t="n">
        <v>46.8600561709532</v>
      </c>
      <c r="AK39" s="53" t="n">
        <v>46.2624240899422</v>
      </c>
      <c r="AL39" s="53" t="n">
        <v>45.5977474534061</v>
      </c>
      <c r="AM39" s="53" t="n">
        <v>45.0397694819144</v>
      </c>
      <c r="AN39" s="53" t="n">
        <v>44.5266198798082</v>
      </c>
      <c r="AO39" s="53" t="n">
        <v>43.7699578608947</v>
      </c>
      <c r="AP39" s="53" t="n">
        <v>43.6263426082983</v>
      </c>
      <c r="AQ39" s="53" t="n">
        <v>42.8757568641526</v>
      </c>
      <c r="AR39" s="53" t="n">
        <v>42.8680878971241</v>
      </c>
      <c r="AS39" s="53" t="n">
        <v>42.3664408232701</v>
      </c>
      <c r="AT39" s="53" t="n">
        <v>42.3664408232701</v>
      </c>
      <c r="AU39" s="53" t="n">
        <v>42.3664408232701</v>
      </c>
      <c r="AV39" s="53" t="n">
        <v>42.3664408232701</v>
      </c>
      <c r="AW39" s="53" t="n">
        <v>42.3664408232701</v>
      </c>
    </row>
    <row r="40" customFormat="false" ht="15" hidden="false" customHeight="false" outlineLevel="0" collapsed="false">
      <c r="C40" s="44" t="s">
        <v>341</v>
      </c>
      <c r="D40" s="12" t="s">
        <v>127</v>
      </c>
      <c r="J40" s="53" t="n">
        <v>0</v>
      </c>
      <c r="K40" s="53" t="n">
        <v>0</v>
      </c>
      <c r="L40" s="53" t="n">
        <v>36.5514234269778</v>
      </c>
      <c r="M40" s="53" t="n">
        <v>36.097356629191</v>
      </c>
      <c r="N40" s="53" t="n">
        <v>35.9963755730185</v>
      </c>
      <c r="O40" s="53" t="n">
        <v>29.7770299934994</v>
      </c>
      <c r="P40" s="53" t="n">
        <v>31.6361484415779</v>
      </c>
      <c r="Q40" s="53" t="n">
        <v>27.4285804111399</v>
      </c>
      <c r="R40" s="53" t="n">
        <v>30.35248896678</v>
      </c>
      <c r="S40" s="53" t="n">
        <v>26.8130270575516</v>
      </c>
      <c r="T40" s="53" t="n">
        <v>26.5965333581022</v>
      </c>
      <c r="U40" s="53" t="n">
        <v>26.4609029459685</v>
      </c>
      <c r="V40" s="53" t="n">
        <v>28.1634619544265</v>
      </c>
      <c r="W40" s="53" t="n">
        <v>29.4927493537368</v>
      </c>
      <c r="X40" s="53" t="n">
        <v>28.0371086035512</v>
      </c>
      <c r="Y40" s="53" t="n">
        <v>27.2332912779966</v>
      </c>
      <c r="Z40" s="53" t="n">
        <v>25.0666878927593</v>
      </c>
      <c r="AA40" s="53" t="n">
        <v>24.1913676468748</v>
      </c>
      <c r="AB40" s="53" t="n">
        <v>24.2165291576228</v>
      </c>
      <c r="AC40" s="53" t="n">
        <v>22.6253489325572</v>
      </c>
      <c r="AD40" s="53" t="n">
        <v>23.3824581879257</v>
      </c>
      <c r="AE40" s="53" t="n">
        <v>24.4624750053765</v>
      </c>
      <c r="AF40" s="53" t="n">
        <v>22.6290129583066</v>
      </c>
      <c r="AG40" s="53" t="n">
        <v>18.9153903280052</v>
      </c>
      <c r="AH40" s="53" t="n">
        <v>22.4667735848682</v>
      </c>
      <c r="AI40" s="53" t="n">
        <v>20.9732208447311</v>
      </c>
      <c r="AJ40" s="53" t="n">
        <v>20.3422495862734</v>
      </c>
      <c r="AK40" s="53" t="n">
        <v>18.8502950413784</v>
      </c>
      <c r="AL40" s="53" t="n">
        <v>19.5502851296985</v>
      </c>
      <c r="AM40" s="53" t="n">
        <v>19.0554349884508</v>
      </c>
      <c r="AN40" s="53" t="n">
        <v>18.4011180405416</v>
      </c>
      <c r="AO40" s="53" t="n">
        <v>17.8000065414617</v>
      </c>
      <c r="AP40" s="53" t="n">
        <v>18.2655742589265</v>
      </c>
      <c r="AQ40" s="53" t="n">
        <v>19.412634347445</v>
      </c>
      <c r="AR40" s="53" t="n">
        <v>20.6359243014149</v>
      </c>
      <c r="AS40" s="53" t="n">
        <v>20.3404314250987</v>
      </c>
      <c r="AT40" s="53" t="n">
        <v>20.3404314250987</v>
      </c>
      <c r="AU40" s="53" t="n">
        <v>20.3404314250987</v>
      </c>
      <c r="AV40" s="53" t="n">
        <v>20.3404314250987</v>
      </c>
      <c r="AW40" s="53" t="n">
        <v>20.3404314250987</v>
      </c>
    </row>
    <row r="41" customFormat="false" ht="15" hidden="false" customHeight="false" outlineLevel="0" collapsed="false">
      <c r="C41" s="44" t="s">
        <v>342</v>
      </c>
      <c r="D41" s="12" t="s">
        <v>127</v>
      </c>
      <c r="J41" s="53" t="n">
        <v>0</v>
      </c>
      <c r="K41" s="53" t="n">
        <v>0</v>
      </c>
      <c r="L41" s="53" t="n">
        <v>33.0239738869045</v>
      </c>
      <c r="M41" s="53" t="n">
        <v>33.1412133359227</v>
      </c>
      <c r="N41" s="53" t="n">
        <v>33.466047843274</v>
      </c>
      <c r="O41" s="53" t="n">
        <v>31.0455404177482</v>
      </c>
      <c r="P41" s="53" t="n">
        <v>33.1725087655256</v>
      </c>
      <c r="Q41" s="53" t="n">
        <v>28.5916353782604</v>
      </c>
      <c r="R41" s="53" t="n">
        <v>31.5535972611642</v>
      </c>
      <c r="S41" s="53" t="n">
        <v>28.8618668943475</v>
      </c>
      <c r="T41" s="53" t="n">
        <v>29.0658478488437</v>
      </c>
      <c r="U41" s="53" t="n">
        <v>27.3553753788656</v>
      </c>
      <c r="V41" s="53" t="n">
        <v>29.1028143848687</v>
      </c>
      <c r="W41" s="53" t="n">
        <v>29.1597444347269</v>
      </c>
      <c r="X41" s="53" t="n">
        <v>28.6530218122164</v>
      </c>
      <c r="Y41" s="53" t="n">
        <v>26.5645829988285</v>
      </c>
      <c r="Z41" s="53" t="n">
        <v>24.2865504098348</v>
      </c>
      <c r="AA41" s="53" t="n">
        <v>22.5379665118495</v>
      </c>
      <c r="AB41" s="53" t="n">
        <v>23.4623705783522</v>
      </c>
      <c r="AC41" s="53" t="n">
        <v>21.4150896745277</v>
      </c>
      <c r="AD41" s="53" t="n">
        <v>22.2144853379618</v>
      </c>
      <c r="AE41" s="53" t="n">
        <v>22.970047942324</v>
      </c>
      <c r="AF41" s="53" t="n">
        <v>21.3943206136962</v>
      </c>
      <c r="AG41" s="53" t="n">
        <v>18.472763217</v>
      </c>
      <c r="AH41" s="53" t="n">
        <v>19.2497354797205</v>
      </c>
      <c r="AI41" s="53" t="n">
        <v>17.7549874949704</v>
      </c>
      <c r="AJ41" s="53" t="n">
        <v>16.6316748260729</v>
      </c>
      <c r="AK41" s="53" t="n">
        <v>15.7693684063916</v>
      </c>
      <c r="AL41" s="53" t="n">
        <v>16.7232332416362</v>
      </c>
      <c r="AM41" s="53" t="n">
        <v>16.1984103883753</v>
      </c>
      <c r="AN41" s="53" t="n">
        <v>15.4406362716635</v>
      </c>
      <c r="AO41" s="53" t="n">
        <v>15.0451015042286</v>
      </c>
      <c r="AP41" s="53" t="n">
        <v>16.0263282824783</v>
      </c>
      <c r="AQ41" s="53" t="n">
        <v>17.1818609246841</v>
      </c>
      <c r="AR41" s="53" t="n">
        <v>19.0486469096439</v>
      </c>
      <c r="AS41" s="53" t="n">
        <v>19.173193330734</v>
      </c>
      <c r="AT41" s="53" t="n">
        <v>19.173193330734</v>
      </c>
      <c r="AU41" s="53" t="n">
        <v>19.173193330734</v>
      </c>
      <c r="AV41" s="53" t="n">
        <v>19.173193330734</v>
      </c>
      <c r="AW41" s="53" t="n">
        <v>19.173193330734</v>
      </c>
    </row>
    <row r="42" customFormat="false" ht="15" hidden="false" customHeight="false" outlineLevel="0" collapsed="false">
      <c r="C42" s="44" t="s">
        <v>525</v>
      </c>
      <c r="D42" s="12" t="s">
        <v>127</v>
      </c>
      <c r="J42" s="53" t="n">
        <v>0</v>
      </c>
      <c r="K42" s="53" t="n">
        <v>0</v>
      </c>
      <c r="L42" s="53" t="n">
        <v>44.617385411934</v>
      </c>
      <c r="M42" s="53" t="n">
        <v>43.8994062333537</v>
      </c>
      <c r="N42" s="53" t="n">
        <v>41.9825460008967</v>
      </c>
      <c r="O42" s="53" t="n">
        <v>37.0503497073216</v>
      </c>
      <c r="P42" s="53" t="n">
        <v>40.470618425844</v>
      </c>
      <c r="Q42" s="53" t="n">
        <v>37.2426791386174</v>
      </c>
      <c r="R42" s="53" t="n">
        <v>41.092166459975</v>
      </c>
      <c r="S42" s="53" t="n">
        <v>38.5870583314777</v>
      </c>
      <c r="T42" s="53" t="n">
        <v>39.5728292411992</v>
      </c>
      <c r="U42" s="53" t="n">
        <v>40.7435385194003</v>
      </c>
      <c r="V42" s="53" t="n">
        <v>41.3963381367571</v>
      </c>
      <c r="W42" s="53" t="n">
        <v>42.3266720242371</v>
      </c>
      <c r="X42" s="53" t="n">
        <v>41.6837121594781</v>
      </c>
      <c r="Y42" s="53" t="n">
        <v>40.9204110560206</v>
      </c>
      <c r="Z42" s="53" t="n">
        <v>38.6792655130212</v>
      </c>
      <c r="AA42" s="53" t="n">
        <v>37.6275643575854</v>
      </c>
      <c r="AB42" s="53" t="n">
        <v>38.9066484977401</v>
      </c>
      <c r="AC42" s="53" t="n">
        <v>40.758917938232</v>
      </c>
      <c r="AD42" s="53" t="n">
        <v>40.8744708221316</v>
      </c>
      <c r="AE42" s="53" t="n">
        <v>41.9664505989593</v>
      </c>
      <c r="AF42" s="53" t="n">
        <v>39.1755370573931</v>
      </c>
      <c r="AG42" s="53" t="n">
        <v>33.6346355079472</v>
      </c>
      <c r="AH42" s="53" t="n">
        <v>33.6392087169936</v>
      </c>
      <c r="AI42" s="53" t="n">
        <v>32.2058609914665</v>
      </c>
      <c r="AJ42" s="53" t="n">
        <v>30.7087813777508</v>
      </c>
      <c r="AK42" s="53" t="n">
        <v>28.6855884634664</v>
      </c>
      <c r="AL42" s="53" t="n">
        <v>30.5019967045051</v>
      </c>
      <c r="AM42" s="53" t="n">
        <v>29.2984822149221</v>
      </c>
      <c r="AN42" s="53" t="n">
        <v>28.7449618830705</v>
      </c>
      <c r="AO42" s="53" t="n">
        <v>27.0118864672735</v>
      </c>
      <c r="AP42" s="53" t="n">
        <v>28.057636568587</v>
      </c>
      <c r="AQ42" s="53" t="n">
        <v>30.7315844930558</v>
      </c>
      <c r="AR42" s="53" t="n">
        <v>33.203539336035</v>
      </c>
      <c r="AS42" s="53" t="n">
        <v>32.2449683346421</v>
      </c>
      <c r="AT42" s="53" t="n">
        <v>32.2449683346421</v>
      </c>
      <c r="AU42" s="53" t="n">
        <v>32.2449683346421</v>
      </c>
      <c r="AV42" s="53" t="n">
        <v>32.2449683346421</v>
      </c>
      <c r="AW42" s="53" t="n">
        <v>32.2449683346421</v>
      </c>
    </row>
    <row r="43" customFormat="false" ht="15" hidden="false" customHeight="false" outlineLevel="0" collapsed="false">
      <c r="C43" s="44" t="s">
        <v>526</v>
      </c>
      <c r="D43" s="12" t="s">
        <v>127</v>
      </c>
      <c r="J43" s="53" t="n">
        <v>0</v>
      </c>
      <c r="K43" s="53" t="n">
        <v>0</v>
      </c>
      <c r="L43" s="53" t="n">
        <v>0</v>
      </c>
      <c r="M43" s="53" t="n">
        <v>0</v>
      </c>
      <c r="N43" s="53" t="n">
        <v>0</v>
      </c>
      <c r="O43" s="53" t="n">
        <v>30.315776107017</v>
      </c>
      <c r="P43" s="53" t="n">
        <v>31.8497770319358</v>
      </c>
      <c r="Q43" s="53" t="n">
        <v>27.7096001703748</v>
      </c>
      <c r="R43" s="53" t="n">
        <v>30.2829058059486</v>
      </c>
      <c r="S43" s="53" t="n">
        <v>26.7357582971856</v>
      </c>
      <c r="T43" s="53" t="n">
        <v>26.6184760896137</v>
      </c>
      <c r="U43" s="53" t="n">
        <v>27.0865782672818</v>
      </c>
      <c r="V43" s="53" t="n">
        <v>28.8145593921296</v>
      </c>
      <c r="W43" s="53" t="n">
        <v>29.7756524124377</v>
      </c>
      <c r="X43" s="53" t="n">
        <v>28.0660233358795</v>
      </c>
      <c r="Y43" s="53" t="n">
        <v>27.1079553226495</v>
      </c>
      <c r="Z43" s="53" t="n">
        <v>25.2432376190566</v>
      </c>
      <c r="AA43" s="53" t="n">
        <v>24.128020467562</v>
      </c>
      <c r="AB43" s="53" t="n">
        <v>24.229835671731</v>
      </c>
      <c r="AC43" s="53" t="n">
        <v>22.6971808985238</v>
      </c>
      <c r="AD43" s="53" t="n">
        <v>23.5390194987842</v>
      </c>
      <c r="AE43" s="53" t="n">
        <v>24.7189212342707</v>
      </c>
      <c r="AF43" s="53" t="n">
        <v>23.0261953811333</v>
      </c>
      <c r="AG43" s="53" t="n">
        <v>18.7785327979767</v>
      </c>
      <c r="AH43" s="53" t="n">
        <v>19.542868033505</v>
      </c>
      <c r="AI43" s="53" t="n">
        <v>18.779579126542</v>
      </c>
      <c r="AJ43" s="53" t="n">
        <v>18.6759488693313</v>
      </c>
      <c r="AK43" s="53" t="n">
        <v>19.9332736690614</v>
      </c>
      <c r="AL43" s="53" t="n">
        <v>20.0721034009555</v>
      </c>
      <c r="AM43" s="53" t="n">
        <v>19.5997906507761</v>
      </c>
      <c r="AN43" s="53" t="n">
        <v>18.8595334072489</v>
      </c>
      <c r="AO43" s="53" t="n">
        <v>17.9560640208862</v>
      </c>
      <c r="AP43" s="53" t="n">
        <v>18.9788112538556</v>
      </c>
      <c r="AQ43" s="53" t="n">
        <v>19.6402762127665</v>
      </c>
      <c r="AR43" s="53" t="n">
        <v>21.1611420440472</v>
      </c>
      <c r="AS43" s="53" t="n">
        <v>20.7724336288518</v>
      </c>
      <c r="AT43" s="53" t="n">
        <v>20.7724336288518</v>
      </c>
      <c r="AU43" s="53" t="n">
        <v>20.7724336288518</v>
      </c>
      <c r="AV43" s="53" t="n">
        <v>20.7724336288518</v>
      </c>
      <c r="AW43" s="53" t="n">
        <v>20.7724336288518</v>
      </c>
    </row>
    <row r="44" customFormat="false" ht="15" hidden="false" customHeight="false" outlineLevel="0" collapsed="false">
      <c r="C44" s="44" t="s">
        <v>527</v>
      </c>
      <c r="D44" s="12" t="s">
        <v>127</v>
      </c>
      <c r="J44" s="53" t="n">
        <v>0</v>
      </c>
      <c r="K44" s="53" t="n">
        <v>0</v>
      </c>
      <c r="L44" s="53" t="n">
        <v>0</v>
      </c>
      <c r="M44" s="53" t="n">
        <v>0</v>
      </c>
      <c r="N44" s="53" t="n">
        <v>0</v>
      </c>
      <c r="O44" s="53" t="n">
        <v>37.2925089130745</v>
      </c>
      <c r="P44" s="53" t="n">
        <v>40.3755551996615</v>
      </c>
      <c r="Q44" s="53" t="n">
        <v>37.0682691068546</v>
      </c>
      <c r="R44" s="53" t="n">
        <v>41.3878261572906</v>
      </c>
      <c r="S44" s="53" t="n">
        <v>38.8457135397171</v>
      </c>
      <c r="T44" s="53" t="n">
        <v>39.6298698205146</v>
      </c>
      <c r="U44" s="53" t="n">
        <v>41.1267687834635</v>
      </c>
      <c r="V44" s="53" t="n">
        <v>41.4223814437622</v>
      </c>
      <c r="W44" s="53" t="n">
        <v>43.0927160739777</v>
      </c>
      <c r="X44" s="53" t="n">
        <v>42.2758477630333</v>
      </c>
      <c r="Y44" s="53" t="n">
        <v>40.6864773638969</v>
      </c>
      <c r="Z44" s="53" t="n">
        <v>38.9630757663632</v>
      </c>
      <c r="AA44" s="53" t="n">
        <v>37.459710305013</v>
      </c>
      <c r="AB44" s="53" t="n">
        <v>38.5303749669982</v>
      </c>
      <c r="AC44" s="53" t="n">
        <v>36.5292389795094</v>
      </c>
      <c r="AD44" s="53" t="n">
        <v>37.4544941791098</v>
      </c>
      <c r="AE44" s="53" t="n">
        <v>39.2851992555718</v>
      </c>
      <c r="AF44" s="53" t="n">
        <v>40.5947844866917</v>
      </c>
      <c r="AG44" s="53" t="n">
        <v>34.1210452403292</v>
      </c>
      <c r="AH44" s="53" t="n">
        <v>34.5196631315267</v>
      </c>
      <c r="AI44" s="53" t="n">
        <v>33.4329625479996</v>
      </c>
      <c r="AJ44" s="53" t="n">
        <v>31.9760746667223</v>
      </c>
      <c r="AK44" s="53" t="n">
        <v>29.3668702514549</v>
      </c>
      <c r="AL44" s="53" t="n">
        <v>30.8640266938218</v>
      </c>
      <c r="AM44" s="53" t="n">
        <v>29.7546155098299</v>
      </c>
      <c r="AN44" s="53" t="n">
        <v>29.4989002985521</v>
      </c>
      <c r="AO44" s="53" t="n">
        <v>27.4817438286961</v>
      </c>
      <c r="AP44" s="53" t="n">
        <v>28.4879850294863</v>
      </c>
      <c r="AQ44" s="53" t="n">
        <v>30.9038444543114</v>
      </c>
      <c r="AR44" s="53" t="n">
        <v>33.8273328492181</v>
      </c>
      <c r="AS44" s="53" t="n">
        <v>33.1595279112033</v>
      </c>
      <c r="AT44" s="53" t="n">
        <v>33.1595279112033</v>
      </c>
      <c r="AU44" s="53" t="n">
        <v>33.1595279112033</v>
      </c>
      <c r="AV44" s="53" t="n">
        <v>33.1595279112033</v>
      </c>
      <c r="AW44" s="53" t="n">
        <v>33.1595279112033</v>
      </c>
    </row>
    <row r="45" customFormat="false" ht="15" hidden="false" customHeight="false" outlineLevel="0" collapsed="false">
      <c r="C45" s="44" t="s">
        <v>528</v>
      </c>
      <c r="D45" s="12" t="s">
        <v>127</v>
      </c>
      <c r="J45" s="53" t="n">
        <v>0</v>
      </c>
      <c r="K45" s="53" t="n">
        <v>120.53</v>
      </c>
      <c r="L45" s="53" t="n">
        <v>119.34</v>
      </c>
      <c r="M45" s="53" t="n">
        <v>110</v>
      </c>
      <c r="N45" s="53" t="n">
        <v>103.08</v>
      </c>
      <c r="O45" s="53" t="n">
        <v>94.89</v>
      </c>
      <c r="P45" s="53" t="n">
        <v>98.51</v>
      </c>
      <c r="Q45" s="53" t="n">
        <v>96.1</v>
      </c>
      <c r="R45" s="53" t="n">
        <v>96.72</v>
      </c>
      <c r="S45" s="53" t="n">
        <v>93.13</v>
      </c>
      <c r="T45" s="53" t="n">
        <v>92.97</v>
      </c>
      <c r="U45" s="53" t="n">
        <v>93.04</v>
      </c>
      <c r="V45" s="53" t="n">
        <v>96.63</v>
      </c>
      <c r="W45" s="53" t="n">
        <v>95.76</v>
      </c>
      <c r="X45" s="53" t="n">
        <v>95.26</v>
      </c>
      <c r="Y45" s="53" t="n">
        <v>93.94</v>
      </c>
      <c r="Z45" s="53" t="n">
        <v>92.79</v>
      </c>
      <c r="AA45" s="53" t="n">
        <v>93.62</v>
      </c>
      <c r="AB45" s="53" t="n">
        <v>93.93</v>
      </c>
      <c r="AC45" s="53" t="n">
        <v>93.16</v>
      </c>
      <c r="AD45" s="53" t="n">
        <v>94.99</v>
      </c>
      <c r="AE45" s="53" t="n">
        <v>95.37</v>
      </c>
      <c r="AF45" s="53" t="n">
        <v>95.19</v>
      </c>
      <c r="AG45" s="53" t="n">
        <v>93.3</v>
      </c>
      <c r="AH45" s="53" t="n">
        <v>93.51</v>
      </c>
      <c r="AI45" s="53" t="n">
        <v>92.38</v>
      </c>
      <c r="AJ45" s="53" t="n">
        <v>91.45</v>
      </c>
      <c r="AK45" s="53" t="n">
        <v>89.7</v>
      </c>
      <c r="AL45" s="53" t="n">
        <v>90.71</v>
      </c>
      <c r="AM45" s="53" t="n">
        <v>90.37</v>
      </c>
      <c r="AN45" s="53" t="n">
        <v>90.08</v>
      </c>
      <c r="AO45" s="53" t="n">
        <v>88.97</v>
      </c>
      <c r="AP45" s="53" t="n">
        <v>89.89</v>
      </c>
      <c r="AQ45" s="53" t="n">
        <v>92.13</v>
      </c>
      <c r="AR45" s="53" t="n">
        <v>93.73</v>
      </c>
      <c r="AS45" s="53" t="n">
        <v>92.71</v>
      </c>
      <c r="AT45" s="53" t="n">
        <v>92.71</v>
      </c>
      <c r="AU45" s="53" t="n">
        <v>92.71</v>
      </c>
      <c r="AV45" s="53" t="n">
        <v>92.71</v>
      </c>
      <c r="AW45" s="53" t="n">
        <v>92.71</v>
      </c>
    </row>
    <row r="46" customFormat="false" ht="15" hidden="false" customHeight="false" outlineLevel="0" collapsed="false">
      <c r="C46" s="57"/>
      <c r="D46" s="12" t="s">
        <v>127</v>
      </c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</row>
    <row r="47" customFormat="false" ht="15" hidden="false" customHeight="false" outlineLevel="0" collapsed="false">
      <c r="C47" s="57"/>
      <c r="D47" s="12" t="s">
        <v>127</v>
      </c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</row>
    <row r="48" customFormat="false" ht="15" hidden="false" customHeight="false" outlineLevel="0" collapsed="false">
      <c r="C48" s="1" t="s">
        <v>529</v>
      </c>
      <c r="D48" s="12" t="s">
        <v>530</v>
      </c>
      <c r="E48" s="13" t="s">
        <v>531</v>
      </c>
      <c r="J48" s="58" t="n">
        <v>1</v>
      </c>
      <c r="K48" s="58" t="n">
        <v>1.01897</v>
      </c>
      <c r="L48" s="58" t="n">
        <v>1.040399</v>
      </c>
      <c r="M48" s="58" t="n">
        <v>1.061363</v>
      </c>
      <c r="N48" s="58" t="n">
        <v>1.083026</v>
      </c>
      <c r="O48" s="58" t="n">
        <v>1.105173</v>
      </c>
      <c r="P48" s="58" t="n">
        <v>1.127276</v>
      </c>
      <c r="Q48" s="58" t="n">
        <v>1.149822</v>
      </c>
      <c r="R48" s="58" t="n">
        <v>1.172818</v>
      </c>
      <c r="S48" s="58" t="n">
        <v>1.196275</v>
      </c>
      <c r="T48" s="58" t="n">
        <v>1.2202</v>
      </c>
      <c r="U48" s="58" t="n">
        <v>1.244604</v>
      </c>
      <c r="V48" s="58" t="n">
        <v>1.269496</v>
      </c>
      <c r="W48" s="58" t="n">
        <v>1.294886</v>
      </c>
      <c r="X48" s="58" t="n">
        <v>1.320784</v>
      </c>
      <c r="Y48" s="58" t="n">
        <v>1.3472</v>
      </c>
      <c r="Z48" s="58" t="n">
        <v>1.374144</v>
      </c>
      <c r="AA48" s="58" t="n">
        <v>1.401627</v>
      </c>
      <c r="AB48" s="58" t="n">
        <v>1.429659</v>
      </c>
      <c r="AC48" s="58" t="n">
        <v>1.458252</v>
      </c>
      <c r="AD48" s="58" t="n">
        <v>1.487417</v>
      </c>
      <c r="AE48" s="58" t="n">
        <v>1.517166</v>
      </c>
      <c r="AF48" s="58" t="n">
        <v>1.547509</v>
      </c>
      <c r="AG48" s="58" t="n">
        <v>1.578459</v>
      </c>
      <c r="AH48" s="58" t="n">
        <v>1.610028</v>
      </c>
      <c r="AI48" s="58" t="n">
        <v>1.642229</v>
      </c>
      <c r="AJ48" s="58" t="n">
        <v>1.675074</v>
      </c>
      <c r="AK48" s="58" t="n">
        <v>1.708575</v>
      </c>
      <c r="AL48" s="58" t="n">
        <v>1.742746</v>
      </c>
      <c r="AM48" s="58" t="n">
        <v>1.777601</v>
      </c>
      <c r="AN48" s="58" t="n">
        <v>1.813153</v>
      </c>
      <c r="AO48" s="58" t="n">
        <v>1.849417</v>
      </c>
      <c r="AP48" s="58" t="n">
        <v>1.886405</v>
      </c>
      <c r="AQ48" s="58" t="n">
        <v>1.924133</v>
      </c>
      <c r="AR48" s="58" t="n">
        <v>1.962616</v>
      </c>
      <c r="AS48" s="58" t="n">
        <v>2.001868</v>
      </c>
      <c r="AT48" s="58" t="n">
        <v>2.04190536</v>
      </c>
      <c r="AU48" s="58" t="n">
        <v>2.0827434672</v>
      </c>
      <c r="AV48" s="58" t="n">
        <v>2.124398336544</v>
      </c>
      <c r="AW48" s="58" t="n">
        <v>2.16688630327488</v>
      </c>
    </row>
    <row r="50" customFormat="false" ht="15" hidden="false" customHeight="false" outlineLevel="0" collapsed="false">
      <c r="A50" s="10" t="s">
        <v>14</v>
      </c>
      <c r="B50" s="10"/>
      <c r="C50" s="10" t="s">
        <v>532</v>
      </c>
      <c r="D50" s="10"/>
      <c r="E50" s="56" t="s">
        <v>533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</row>
    <row r="51" customFormat="false" ht="15" hidden="false" customHeight="false" outlineLevel="0" collapsed="false">
      <c r="C51" s="1" t="s">
        <v>519</v>
      </c>
      <c r="J51" s="46" t="n">
        <v>2025</v>
      </c>
      <c r="K51" s="46" t="n">
        <v>2026</v>
      </c>
      <c r="L51" s="46" t="n">
        <v>2027</v>
      </c>
      <c r="M51" s="46" t="n">
        <v>2028</v>
      </c>
      <c r="N51" s="46" t="n">
        <v>2029</v>
      </c>
      <c r="O51" s="46" t="n">
        <v>2030</v>
      </c>
      <c r="P51" s="46" t="n">
        <v>2031</v>
      </c>
      <c r="Q51" s="46" t="n">
        <v>2032</v>
      </c>
      <c r="R51" s="46" t="n">
        <v>2033</v>
      </c>
      <c r="S51" s="46" t="n">
        <v>2034</v>
      </c>
      <c r="T51" s="46" t="n">
        <v>2035</v>
      </c>
      <c r="U51" s="46" t="n">
        <v>2036</v>
      </c>
      <c r="V51" s="46" t="n">
        <v>2037</v>
      </c>
      <c r="W51" s="46" t="n">
        <v>2038</v>
      </c>
      <c r="X51" s="46" t="n">
        <v>2039</v>
      </c>
      <c r="Y51" s="46" t="n">
        <v>2040</v>
      </c>
      <c r="Z51" s="46" t="n">
        <v>2041</v>
      </c>
      <c r="AA51" s="46" t="n">
        <v>2042</v>
      </c>
      <c r="AB51" s="46" t="n">
        <v>2043</v>
      </c>
      <c r="AC51" s="46" t="n">
        <v>2044</v>
      </c>
      <c r="AD51" s="46" t="n">
        <v>2045</v>
      </c>
      <c r="AE51" s="46" t="n">
        <v>2046</v>
      </c>
      <c r="AF51" s="46" t="n">
        <v>2047</v>
      </c>
      <c r="AG51" s="46" t="n">
        <v>2048</v>
      </c>
      <c r="AH51" s="46" t="n">
        <v>2049</v>
      </c>
      <c r="AI51" s="46" t="n">
        <v>2050</v>
      </c>
      <c r="AJ51" s="46" t="n">
        <v>2051</v>
      </c>
      <c r="AK51" s="46" t="n">
        <v>2052</v>
      </c>
      <c r="AL51" s="46" t="n">
        <v>2053</v>
      </c>
      <c r="AM51" s="46" t="n">
        <v>2054</v>
      </c>
      <c r="AN51" s="46" t="n">
        <v>2055</v>
      </c>
      <c r="AO51" s="46" t="n">
        <v>2056</v>
      </c>
      <c r="AP51" s="46" t="n">
        <v>2057</v>
      </c>
      <c r="AQ51" s="46" t="n">
        <v>2058</v>
      </c>
      <c r="AR51" s="46" t="n">
        <v>2059</v>
      </c>
      <c r="AS51" s="46" t="n">
        <v>2060</v>
      </c>
      <c r="AT51" s="46" t="n">
        <v>2061</v>
      </c>
      <c r="AU51" s="46" t="n">
        <v>2062</v>
      </c>
      <c r="AV51" s="46" t="n">
        <v>2063</v>
      </c>
      <c r="AW51" s="46" t="n">
        <v>2064</v>
      </c>
    </row>
    <row r="52" customFormat="false" ht="15" hidden="false" customHeight="false" outlineLevel="0" collapsed="false">
      <c r="C52" s="44" t="s">
        <v>534</v>
      </c>
      <c r="D52" s="12" t="s">
        <v>320</v>
      </c>
      <c r="J52" s="53" t="n">
        <v>0</v>
      </c>
      <c r="K52" s="53" t="n">
        <v>0</v>
      </c>
      <c r="L52" s="53" t="n">
        <v>93.3890219866611</v>
      </c>
      <c r="M52" s="53" t="n">
        <v>78.5188548353099</v>
      </c>
      <c r="N52" s="53" t="n">
        <v>59.4351416640359</v>
      </c>
      <c r="O52" s="53" t="n">
        <v>51.3737003992248</v>
      </c>
      <c r="P52" s="53" t="n">
        <v>50.1881420695612</v>
      </c>
      <c r="Q52" s="53" t="n">
        <v>52.5387611017603</v>
      </c>
      <c r="R52" s="53" t="n">
        <v>46.6652497906737</v>
      </c>
      <c r="S52" s="53" t="n">
        <v>42.6645668159039</v>
      </c>
      <c r="T52" s="53" t="n">
        <v>42.566213876943</v>
      </c>
      <c r="U52" s="53" t="n">
        <v>39.641928746128</v>
      </c>
      <c r="V52" s="53" t="n">
        <v>40.853886817217</v>
      </c>
      <c r="W52" s="53" t="n">
        <v>39.2191604957916</v>
      </c>
      <c r="X52" s="53" t="n">
        <v>39.0259377106955</v>
      </c>
      <c r="Y52" s="53" t="n">
        <v>38.0513823527587</v>
      </c>
      <c r="Z52" s="53" t="n">
        <v>35.722097555932</v>
      </c>
      <c r="AA52" s="53" t="n">
        <v>37.42526662695</v>
      </c>
      <c r="AB52" s="53" t="n">
        <v>36.8701589350499</v>
      </c>
      <c r="AC52" s="53" t="n">
        <v>36.7530160054598</v>
      </c>
      <c r="AD52" s="53" t="n">
        <v>36.5916574795652</v>
      </c>
      <c r="AE52" s="53" t="n">
        <v>36.3719794151046</v>
      </c>
      <c r="AF52" s="53" t="n">
        <v>37.2008551400211</v>
      </c>
      <c r="AG52" s="53" t="n">
        <v>37.7715226006901</v>
      </c>
      <c r="AH52" s="53" t="n">
        <v>45.4240279280484</v>
      </c>
      <c r="AI52" s="53" t="n">
        <v>43.5328671818969</v>
      </c>
      <c r="AJ52" s="53" t="n">
        <v>42.6986411776058</v>
      </c>
      <c r="AK52" s="53" t="n">
        <v>42.5167999011093</v>
      </c>
      <c r="AL52" s="53" t="n">
        <v>40.7225440272256</v>
      </c>
      <c r="AM52" s="53" t="n">
        <v>39.7251249491654</v>
      </c>
      <c r="AN52" s="53" t="n">
        <v>39.3999214866112</v>
      </c>
      <c r="AO52" s="53" t="n">
        <v>40.3531718306455</v>
      </c>
      <c r="AP52" s="53" t="n">
        <v>38.6807113167033</v>
      </c>
      <c r="AQ52" s="53" t="n">
        <v>38.3091798810156</v>
      </c>
      <c r="AR52" s="53" t="n">
        <v>37.9759544680975</v>
      </c>
      <c r="AS52" s="53" t="n">
        <v>37.0485549320546</v>
      </c>
      <c r="AT52" s="53" t="n">
        <v>37.0485549320546</v>
      </c>
      <c r="AU52" s="53" t="n">
        <v>37.0485549320546</v>
      </c>
      <c r="AV52" s="53" t="n">
        <v>37.0485549320546</v>
      </c>
      <c r="AW52" s="53" t="n">
        <v>37.0485549320546</v>
      </c>
    </row>
    <row r="53" customFormat="false" ht="15" hidden="false" customHeight="false" outlineLevel="0" collapsed="false">
      <c r="C53" s="44" t="s">
        <v>313</v>
      </c>
      <c r="D53" s="12" t="s">
        <v>320</v>
      </c>
      <c r="J53" s="53" t="n">
        <v>0</v>
      </c>
      <c r="K53" s="53" t="n">
        <v>0</v>
      </c>
      <c r="L53" s="53" t="n">
        <v>186.975077300524</v>
      </c>
      <c r="M53" s="53" t="n">
        <v>163.096384068453</v>
      </c>
      <c r="N53" s="53" t="n">
        <v>126.198708143009</v>
      </c>
      <c r="O53" s="53" t="n">
        <v>110.60631882972</v>
      </c>
      <c r="P53" s="53" t="n">
        <v>109.765179366436</v>
      </c>
      <c r="Q53" s="53" t="n">
        <v>116.901628631418</v>
      </c>
      <c r="R53" s="53" t="n">
        <v>104.556949030564</v>
      </c>
      <c r="S53" s="53" t="n">
        <v>100.306006358989</v>
      </c>
      <c r="T53" s="53" t="n">
        <v>101.686266532968</v>
      </c>
      <c r="U53" s="53" t="n">
        <v>93.198379983609</v>
      </c>
      <c r="V53" s="53" t="n">
        <v>90.1415657629103</v>
      </c>
      <c r="W53" s="53" t="n">
        <v>87.4807920441381</v>
      </c>
      <c r="X53" s="53" t="n">
        <v>86.9300126365262</v>
      </c>
      <c r="Y53" s="53" t="n">
        <v>89.1014762780304</v>
      </c>
      <c r="Z53" s="53" t="n">
        <v>87.4713271880382</v>
      </c>
      <c r="AA53" s="53" t="n">
        <v>86.6951358598232</v>
      </c>
      <c r="AB53" s="53" t="n">
        <v>83.1561885553891</v>
      </c>
      <c r="AC53" s="53" t="n">
        <v>80.8571687406187</v>
      </c>
      <c r="AD53" s="53" t="n">
        <v>80.2517418029204</v>
      </c>
      <c r="AE53" s="53" t="n">
        <v>82.5953279268762</v>
      </c>
      <c r="AF53" s="53" t="n">
        <v>80.4917166478096</v>
      </c>
      <c r="AG53" s="53" t="n">
        <v>81.954987579591</v>
      </c>
      <c r="AH53" s="53" t="n">
        <v>102.859605730379</v>
      </c>
      <c r="AI53" s="53" t="n">
        <v>101.834914918668</v>
      </c>
      <c r="AJ53" s="53" t="n">
        <v>100.556448958638</v>
      </c>
      <c r="AK53" s="53" t="n">
        <v>98.6447360699669</v>
      </c>
      <c r="AL53" s="53" t="n">
        <v>98.9139307851777</v>
      </c>
      <c r="AM53" s="53" t="n">
        <v>96.6052685176698</v>
      </c>
      <c r="AN53" s="53" t="n">
        <v>96.5951246156025</v>
      </c>
      <c r="AO53" s="53" t="n">
        <v>96.8796344290941</v>
      </c>
      <c r="AP53" s="53" t="n">
        <v>92.8973327890953</v>
      </c>
      <c r="AQ53" s="53" t="n">
        <v>94.0855065291799</v>
      </c>
      <c r="AR53" s="53" t="n">
        <v>94.2925528680793</v>
      </c>
      <c r="AS53" s="53" t="n">
        <v>91.1489565727433</v>
      </c>
      <c r="AT53" s="53" t="n">
        <v>91.1489565727433</v>
      </c>
      <c r="AU53" s="53" t="n">
        <v>91.1489565727433</v>
      </c>
      <c r="AV53" s="53" t="n">
        <v>91.1489565727433</v>
      </c>
      <c r="AW53" s="53" t="n">
        <v>91.1489565727433</v>
      </c>
    </row>
    <row r="54" customFormat="false" ht="15" hidden="false" customHeight="false" outlineLevel="0" collapsed="false">
      <c r="C54" s="44" t="s">
        <v>314</v>
      </c>
      <c r="D54" s="12" t="s">
        <v>320</v>
      </c>
      <c r="J54" s="53" t="n">
        <v>0</v>
      </c>
      <c r="K54" s="53" t="n">
        <v>0</v>
      </c>
      <c r="L54" s="53" t="n">
        <v>140.430759446318</v>
      </c>
      <c r="M54" s="53" t="n">
        <v>118.15523106218</v>
      </c>
      <c r="N54" s="53" t="n">
        <v>88.9669938358965</v>
      </c>
      <c r="O54" s="53" t="n">
        <v>78.6301591389788</v>
      </c>
      <c r="P54" s="53" t="n">
        <v>75.4331480431587</v>
      </c>
      <c r="Q54" s="53" t="n">
        <v>80.1469388929935</v>
      </c>
      <c r="R54" s="53" t="n">
        <v>71.3894919882875</v>
      </c>
      <c r="S54" s="53" t="n">
        <v>68.8165241365343</v>
      </c>
      <c r="T54" s="53" t="n">
        <v>69.6576844935407</v>
      </c>
      <c r="U54" s="53" t="n">
        <v>63.1493840890128</v>
      </c>
      <c r="V54" s="53" t="n">
        <v>61.1056960048565</v>
      </c>
      <c r="W54" s="53" t="n">
        <v>59.1894700722171</v>
      </c>
      <c r="X54" s="53" t="n">
        <v>59.45113260062</v>
      </c>
      <c r="Y54" s="53" t="n">
        <v>60.4696075300136</v>
      </c>
      <c r="Z54" s="53" t="n">
        <v>59.1157674675985</v>
      </c>
      <c r="AA54" s="53" t="n">
        <v>58.3141798202017</v>
      </c>
      <c r="AB54" s="53" t="n">
        <v>56.0643960615003</v>
      </c>
      <c r="AC54" s="53" t="n">
        <v>54.1968838418782</v>
      </c>
      <c r="AD54" s="53" t="n">
        <v>53.1163754516447</v>
      </c>
      <c r="AE54" s="53" t="n">
        <v>54.9594629101615</v>
      </c>
      <c r="AF54" s="53" t="n">
        <v>54.0402227137619</v>
      </c>
      <c r="AG54" s="53" t="n">
        <v>73.1105287693048</v>
      </c>
      <c r="AH54" s="53" t="n">
        <v>71.1661798867528</v>
      </c>
      <c r="AI54" s="53" t="n">
        <v>69.2694477968092</v>
      </c>
      <c r="AJ54" s="53" t="n">
        <v>68.6225990550977</v>
      </c>
      <c r="AK54" s="53" t="n">
        <v>67.2303981189535</v>
      </c>
      <c r="AL54" s="53" t="n">
        <v>66.6800156920611</v>
      </c>
      <c r="AM54" s="53" t="n">
        <v>65.3532016591497</v>
      </c>
      <c r="AN54" s="53" t="n">
        <v>64.4380043979715</v>
      </c>
      <c r="AO54" s="53" t="n">
        <v>64.081651521126</v>
      </c>
      <c r="AP54" s="53" t="n">
        <v>62.3725659491355</v>
      </c>
      <c r="AQ54" s="53" t="n">
        <v>62.892224157717</v>
      </c>
      <c r="AR54" s="53" t="n">
        <v>63.2304412838017</v>
      </c>
      <c r="AS54" s="53" t="n">
        <v>61.7501942028346</v>
      </c>
      <c r="AT54" s="53" t="n">
        <v>61.7501942028346</v>
      </c>
      <c r="AU54" s="53" t="n">
        <v>61.7501942028346</v>
      </c>
      <c r="AV54" s="53" t="n">
        <v>61.7501942028346</v>
      </c>
      <c r="AW54" s="53" t="n">
        <v>61.7501942028346</v>
      </c>
    </row>
    <row r="55" customFormat="false" ht="15" hidden="false" customHeight="false" outlineLevel="0" collapsed="false">
      <c r="C55" s="44" t="s">
        <v>535</v>
      </c>
      <c r="D55" s="12" t="s">
        <v>320</v>
      </c>
      <c r="J55" s="53" t="n">
        <v>0</v>
      </c>
      <c r="K55" s="53" t="n">
        <v>0</v>
      </c>
      <c r="L55" s="53" t="n">
        <v>146.228025594921</v>
      </c>
      <c r="M55" s="53" t="n">
        <v>120.929541266706</v>
      </c>
      <c r="N55" s="53" t="n">
        <v>89.6101443888007</v>
      </c>
      <c r="O55" s="53" t="n">
        <v>74.5596546512416</v>
      </c>
      <c r="P55" s="53" t="n">
        <v>71.6665009555543</v>
      </c>
      <c r="Q55" s="53" t="n">
        <v>77.9900695163585</v>
      </c>
      <c r="R55" s="53" t="n">
        <v>68.3295019218335</v>
      </c>
      <c r="S55" s="53" t="n">
        <v>64.0269517567344</v>
      </c>
      <c r="T55" s="53" t="n">
        <v>64.5662605109272</v>
      </c>
      <c r="U55" s="53" t="n">
        <v>58.3981099017758</v>
      </c>
      <c r="V55" s="53" t="n">
        <v>56.7455209542754</v>
      </c>
      <c r="W55" s="53" t="n">
        <v>54.2006133712685</v>
      </c>
      <c r="X55" s="53" t="n">
        <v>54.7377909658097</v>
      </c>
      <c r="Y55" s="53" t="n">
        <v>55.3214884325503</v>
      </c>
      <c r="Z55" s="53" t="n">
        <v>53.8785053049035</v>
      </c>
      <c r="AA55" s="53" t="n">
        <v>52.7282745641067</v>
      </c>
      <c r="AB55" s="53" t="n">
        <v>50.2543847424318</v>
      </c>
      <c r="AC55" s="53" t="n">
        <v>66.5181206865651</v>
      </c>
      <c r="AD55" s="53" t="n">
        <v>64.2325877693939</v>
      </c>
      <c r="AE55" s="53" t="n">
        <v>65.9816012442692</v>
      </c>
      <c r="AF55" s="53" t="n">
        <v>64.4836049463996</v>
      </c>
      <c r="AG55" s="53" t="n">
        <v>64.9502662289386</v>
      </c>
      <c r="AH55" s="53" t="n">
        <v>63.2314128418781</v>
      </c>
      <c r="AI55" s="53" t="n">
        <v>62.1390681580894</v>
      </c>
      <c r="AJ55" s="53" t="n">
        <v>61.5696306566648</v>
      </c>
      <c r="AK55" s="53" t="n">
        <v>60.5686333257867</v>
      </c>
      <c r="AL55" s="53" t="n">
        <v>59.9257648381305</v>
      </c>
      <c r="AM55" s="53" t="n">
        <v>57.9398061080667</v>
      </c>
      <c r="AN55" s="53" t="n">
        <v>57.7050964811403</v>
      </c>
      <c r="AO55" s="53" t="n">
        <v>57.8579653987</v>
      </c>
      <c r="AP55" s="53" t="n">
        <v>54.8880899555542</v>
      </c>
      <c r="AQ55" s="53" t="n">
        <v>54.9697739620054</v>
      </c>
      <c r="AR55" s="53" t="n">
        <v>54.8872751003933</v>
      </c>
      <c r="AS55" s="53" t="n">
        <v>53.0999111986498</v>
      </c>
      <c r="AT55" s="53" t="n">
        <v>53.0999111986498</v>
      </c>
      <c r="AU55" s="53" t="n">
        <v>53.0999111986498</v>
      </c>
      <c r="AV55" s="53" t="n">
        <v>53.0999111986498</v>
      </c>
      <c r="AW55" s="53" t="n">
        <v>53.0999111986498</v>
      </c>
    </row>
    <row r="56" customFormat="false" ht="15" hidden="false" customHeight="false" outlineLevel="0" collapsed="false">
      <c r="C56" s="44" t="s">
        <v>536</v>
      </c>
      <c r="D56" s="12" t="s">
        <v>320</v>
      </c>
      <c r="J56" s="53" t="n">
        <v>0</v>
      </c>
      <c r="K56" s="53" t="n">
        <v>0</v>
      </c>
      <c r="L56" s="53" t="n">
        <v>118.425752528742</v>
      </c>
      <c r="M56" s="53" t="n">
        <v>98.0628145696027</v>
      </c>
      <c r="N56" s="53" t="n">
        <v>68.6713545555591</v>
      </c>
      <c r="O56" s="53" t="n">
        <v>53.1797356638363</v>
      </c>
      <c r="P56" s="53" t="n">
        <v>51.993306549545</v>
      </c>
      <c r="Q56" s="53" t="n">
        <v>58.8889034333112</v>
      </c>
      <c r="R56" s="53" t="n">
        <v>49.5896718683465</v>
      </c>
      <c r="S56" s="53" t="n">
        <v>46.3142570804409</v>
      </c>
      <c r="T56" s="53" t="n">
        <v>47.7610742060885</v>
      </c>
      <c r="U56" s="53" t="n">
        <v>40.6724820115181</v>
      </c>
      <c r="V56" s="53" t="n">
        <v>40.2422698271385</v>
      </c>
      <c r="W56" s="53" t="n">
        <v>38.5176184322023</v>
      </c>
      <c r="X56" s="53" t="n">
        <v>40.2867839020187</v>
      </c>
      <c r="Y56" s="53" t="n">
        <v>41.8405768846888</v>
      </c>
      <c r="Z56" s="53" t="n">
        <v>40.3513246095075</v>
      </c>
      <c r="AA56" s="53" t="n">
        <v>40.7062671601129</v>
      </c>
      <c r="AB56" s="53" t="n">
        <v>37.2880960161319</v>
      </c>
      <c r="AC56" s="53" t="n">
        <v>36.4218005114696</v>
      </c>
      <c r="AD56" s="53" t="n">
        <v>36.3752910861312</v>
      </c>
      <c r="AE56" s="53" t="n">
        <v>38.7010966526015</v>
      </c>
      <c r="AF56" s="53" t="n">
        <v>38.1574524510781</v>
      </c>
      <c r="AG56" s="53" t="n">
        <v>50.0825965595334</v>
      </c>
      <c r="AH56" s="53" t="n">
        <v>49.1818159665868</v>
      </c>
      <c r="AI56" s="53" t="n">
        <v>49.5185078509599</v>
      </c>
      <c r="AJ56" s="53" t="n">
        <v>49.7794182053681</v>
      </c>
      <c r="AK56" s="53" t="n">
        <v>50.1885277304523</v>
      </c>
      <c r="AL56" s="53" t="n">
        <v>49.5318380456436</v>
      </c>
      <c r="AM56" s="53" t="n">
        <v>47.8044809136987</v>
      </c>
      <c r="AN56" s="53" t="n">
        <v>48.0167193425338</v>
      </c>
      <c r="AO56" s="53" t="n">
        <v>48.4369338809007</v>
      </c>
      <c r="AP56" s="53" t="n">
        <v>45.5209015595415</v>
      </c>
      <c r="AQ56" s="53" t="n">
        <v>46.3909056998721</v>
      </c>
      <c r="AR56" s="53" t="n">
        <v>46.8778338928236</v>
      </c>
      <c r="AS56" s="53" t="n">
        <v>45.1619474142977</v>
      </c>
      <c r="AT56" s="53" t="n">
        <v>45.1619474142977</v>
      </c>
      <c r="AU56" s="53" t="n">
        <v>45.1619474142977</v>
      </c>
      <c r="AV56" s="53" t="n">
        <v>45.1619474142977</v>
      </c>
      <c r="AW56" s="53" t="n">
        <v>45.1619474142977</v>
      </c>
    </row>
    <row r="57" customFormat="false" ht="15" hidden="false" customHeight="false" outlineLevel="0" collapsed="false">
      <c r="C57" s="44" t="s">
        <v>537</v>
      </c>
      <c r="D57" s="12" t="s">
        <v>320</v>
      </c>
      <c r="J57" s="53" t="n">
        <v>0</v>
      </c>
      <c r="K57" s="53" t="n">
        <v>0</v>
      </c>
      <c r="L57" s="53" t="n">
        <v>0</v>
      </c>
      <c r="M57" s="53" t="n">
        <v>0</v>
      </c>
      <c r="N57" s="53" t="n">
        <v>0</v>
      </c>
      <c r="O57" s="53" t="n">
        <v>114.672487870127</v>
      </c>
      <c r="P57" s="53" t="n">
        <v>113.884721419882</v>
      </c>
      <c r="Q57" s="53" t="n">
        <v>120.598031025407</v>
      </c>
      <c r="R57" s="53" t="n">
        <v>108.521929774962</v>
      </c>
      <c r="S57" s="53" t="n">
        <v>104.011497522081</v>
      </c>
      <c r="T57" s="53" t="n">
        <v>105.119773668951</v>
      </c>
      <c r="U57" s="53" t="n">
        <v>96.4559828734459</v>
      </c>
      <c r="V57" s="53" t="n">
        <v>93.647427858439</v>
      </c>
      <c r="W57" s="53" t="n">
        <v>90.5008333139853</v>
      </c>
      <c r="X57" s="53" t="n">
        <v>90.2368829230152</v>
      </c>
      <c r="Y57" s="53" t="n">
        <v>92.0389037707942</v>
      </c>
      <c r="Z57" s="53" t="n">
        <v>90.5579880907207</v>
      </c>
      <c r="AA57" s="53" t="n">
        <v>89.370900824184</v>
      </c>
      <c r="AB57" s="53" t="n">
        <v>85.9617035338341</v>
      </c>
      <c r="AC57" s="53" t="n">
        <v>83.569121631613</v>
      </c>
      <c r="AD57" s="53" t="n">
        <v>82.7773122461471</v>
      </c>
      <c r="AE57" s="53" t="n">
        <v>85.2217419196966</v>
      </c>
      <c r="AF57" s="53" t="n">
        <v>83.0646113715356</v>
      </c>
      <c r="AG57" s="53" t="n">
        <v>84.8011512943323</v>
      </c>
      <c r="AH57" s="53" t="n">
        <v>84.1060485014893</v>
      </c>
      <c r="AI57" s="53" t="n">
        <v>83.9300606804539</v>
      </c>
      <c r="AJ57" s="53" t="n">
        <v>83.391002650926</v>
      </c>
      <c r="AK57" s="53" t="n">
        <v>102.910983392961</v>
      </c>
      <c r="AL57" s="53" t="n">
        <v>102.446495057517</v>
      </c>
      <c r="AM57" s="53" t="n">
        <v>100.123604165277</v>
      </c>
      <c r="AN57" s="53" t="n">
        <v>99.7246594359823</v>
      </c>
      <c r="AO57" s="53" t="n">
        <v>99.9449732883992</v>
      </c>
      <c r="AP57" s="53" t="n">
        <v>96.466084988069</v>
      </c>
      <c r="AQ57" s="53" t="n">
        <v>97.3219336316939</v>
      </c>
      <c r="AR57" s="53" t="n">
        <v>97.1569359084698</v>
      </c>
      <c r="AS57" s="53" t="n">
        <v>94.1399242283235</v>
      </c>
      <c r="AT57" s="53" t="n">
        <v>94.1399242283235</v>
      </c>
      <c r="AU57" s="53" t="n">
        <v>94.1399242283235</v>
      </c>
      <c r="AV57" s="53" t="n">
        <v>94.1399242283235</v>
      </c>
      <c r="AW57" s="53" t="n">
        <v>94.1399242283235</v>
      </c>
    </row>
    <row r="58" customFormat="false" ht="15" hidden="false" customHeight="false" outlineLevel="0" collapsed="false">
      <c r="C58" s="44" t="s">
        <v>538</v>
      </c>
      <c r="D58" s="12" t="s">
        <v>320</v>
      </c>
      <c r="J58" s="53" t="n">
        <v>0</v>
      </c>
      <c r="K58" s="53" t="n">
        <v>0</v>
      </c>
      <c r="L58" s="53" t="n">
        <v>0</v>
      </c>
      <c r="M58" s="53" t="n">
        <v>0</v>
      </c>
      <c r="N58" s="53" t="n">
        <v>0</v>
      </c>
      <c r="O58" s="53" t="n">
        <v>79.3805153798484</v>
      </c>
      <c r="P58" s="53" t="n">
        <v>75.6258508418539</v>
      </c>
      <c r="Q58" s="53" t="n">
        <v>82.040254859378</v>
      </c>
      <c r="R58" s="53" t="n">
        <v>71.5105188734054</v>
      </c>
      <c r="S58" s="53" t="n">
        <v>67.3925542959755</v>
      </c>
      <c r="T58" s="53" t="n">
        <v>67.8558307955384</v>
      </c>
      <c r="U58" s="53" t="n">
        <v>61.4069207960078</v>
      </c>
      <c r="V58" s="53" t="n">
        <v>59.7991906698018</v>
      </c>
      <c r="W58" s="53" t="n">
        <v>57.0143813699329</v>
      </c>
      <c r="X58" s="53" t="n">
        <v>57.4562626980913</v>
      </c>
      <c r="Y58" s="53" t="n">
        <v>58.0742885502007</v>
      </c>
      <c r="Z58" s="53" t="n">
        <v>56.6009363975182</v>
      </c>
      <c r="AA58" s="53" t="n">
        <v>55.4820880272777</v>
      </c>
      <c r="AB58" s="53" t="n">
        <v>52.8325237903985</v>
      </c>
      <c r="AC58" s="53" t="n">
        <v>51.2872554463349</v>
      </c>
      <c r="AD58" s="53" t="n">
        <v>50.4936387539095</v>
      </c>
      <c r="AE58" s="53" t="n">
        <v>52.1989112216214</v>
      </c>
      <c r="AF58" s="53" t="n">
        <v>69.0413719266415</v>
      </c>
      <c r="AG58" s="53" t="n">
        <v>69.0670294173492</v>
      </c>
      <c r="AH58" s="53" t="n">
        <v>66.6826169604594</v>
      </c>
      <c r="AI58" s="53" t="n">
        <v>65.9011290736984</v>
      </c>
      <c r="AJ58" s="53" t="n">
        <v>64.3937097071731</v>
      </c>
      <c r="AK58" s="53" t="n">
        <v>63.4243768120993</v>
      </c>
      <c r="AL58" s="53" t="n">
        <v>62.7277801181279</v>
      </c>
      <c r="AM58" s="53" t="n">
        <v>60.645877416297</v>
      </c>
      <c r="AN58" s="53" t="n">
        <v>60.1295830969695</v>
      </c>
      <c r="AO58" s="53" t="n">
        <v>60.3148895180502</v>
      </c>
      <c r="AP58" s="53" t="n">
        <v>57.3078441433335</v>
      </c>
      <c r="AQ58" s="53" t="n">
        <v>57.5870573982791</v>
      </c>
      <c r="AR58" s="53" t="n">
        <v>57.4203150492618</v>
      </c>
      <c r="AS58" s="53" t="n">
        <v>55.5662061523505</v>
      </c>
      <c r="AT58" s="53" t="n">
        <v>55.5662061523505</v>
      </c>
      <c r="AU58" s="53" t="n">
        <v>55.5662061523505</v>
      </c>
      <c r="AV58" s="53" t="n">
        <v>55.5662061523505</v>
      </c>
      <c r="AW58" s="53" t="n">
        <v>55.5662061523505</v>
      </c>
    </row>
    <row r="59" customFormat="false" ht="15" hidden="false" customHeight="false" outlineLevel="0" collapsed="false">
      <c r="C59" s="57"/>
      <c r="D59" s="12" t="s">
        <v>320</v>
      </c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</row>
    <row r="60" customFormat="false" ht="15" hidden="false" customHeight="false" outlineLevel="0" collapsed="false">
      <c r="C60" s="57"/>
      <c r="D60" s="12" t="s">
        <v>320</v>
      </c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</row>
    <row r="62" customFormat="false" ht="15" hidden="false" customHeight="false" outlineLevel="0" collapsed="false">
      <c r="A62" s="10" t="s">
        <v>14</v>
      </c>
      <c r="B62" s="10"/>
      <c r="C62" s="10" t="s">
        <v>539</v>
      </c>
      <c r="D62" s="10"/>
      <c r="E62" s="56" t="s">
        <v>540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</row>
    <row r="63" customFormat="false" ht="15" hidden="false" customHeight="false" outlineLevel="0" collapsed="false">
      <c r="C63" s="1" t="s">
        <v>519</v>
      </c>
      <c r="J63" s="46" t="n">
        <v>2025</v>
      </c>
      <c r="K63" s="46" t="n">
        <v>2026</v>
      </c>
      <c r="L63" s="46" t="n">
        <v>2027</v>
      </c>
      <c r="M63" s="46" t="n">
        <v>2028</v>
      </c>
      <c r="N63" s="46" t="n">
        <v>2029</v>
      </c>
      <c r="O63" s="46" t="n">
        <v>2030</v>
      </c>
      <c r="P63" s="46" t="n">
        <v>2031</v>
      </c>
      <c r="Q63" s="46" t="n">
        <v>2032</v>
      </c>
      <c r="R63" s="46" t="n">
        <v>2033</v>
      </c>
      <c r="S63" s="46" t="n">
        <v>2034</v>
      </c>
      <c r="T63" s="46" t="n">
        <v>2035</v>
      </c>
      <c r="U63" s="46" t="n">
        <v>2036</v>
      </c>
      <c r="V63" s="46" t="n">
        <v>2037</v>
      </c>
      <c r="W63" s="46" t="n">
        <v>2038</v>
      </c>
      <c r="X63" s="46" t="n">
        <v>2039</v>
      </c>
      <c r="Y63" s="46" t="n">
        <v>2040</v>
      </c>
      <c r="Z63" s="46" t="n">
        <v>2041</v>
      </c>
      <c r="AA63" s="46" t="n">
        <v>2042</v>
      </c>
      <c r="AB63" s="46" t="n">
        <v>2043</v>
      </c>
      <c r="AC63" s="46" t="n">
        <v>2044</v>
      </c>
      <c r="AD63" s="46" t="n">
        <v>2045</v>
      </c>
      <c r="AE63" s="46" t="n">
        <v>2046</v>
      </c>
      <c r="AF63" s="46" t="n">
        <v>2047</v>
      </c>
      <c r="AG63" s="46" t="n">
        <v>2048</v>
      </c>
      <c r="AH63" s="46" t="n">
        <v>2049</v>
      </c>
      <c r="AI63" s="46" t="n">
        <v>2050</v>
      </c>
      <c r="AJ63" s="46" t="n">
        <v>2051</v>
      </c>
      <c r="AK63" s="46" t="n">
        <v>2052</v>
      </c>
      <c r="AL63" s="46" t="n">
        <v>2053</v>
      </c>
      <c r="AM63" s="46" t="n">
        <v>2054</v>
      </c>
      <c r="AN63" s="46" t="n">
        <v>2055</v>
      </c>
      <c r="AO63" s="46" t="n">
        <v>2056</v>
      </c>
      <c r="AP63" s="46" t="n">
        <v>2057</v>
      </c>
      <c r="AQ63" s="46" t="n">
        <v>2058</v>
      </c>
      <c r="AR63" s="46" t="n">
        <v>2059</v>
      </c>
      <c r="AS63" s="46" t="n">
        <v>2060</v>
      </c>
      <c r="AT63" s="46" t="n">
        <v>2061</v>
      </c>
      <c r="AU63" s="46" t="n">
        <v>2062</v>
      </c>
      <c r="AV63" s="46" t="n">
        <v>2063</v>
      </c>
      <c r="AW63" s="46" t="n">
        <v>2064</v>
      </c>
    </row>
    <row r="64" customFormat="false" ht="15" hidden="false" customHeight="false" outlineLevel="0" collapsed="false">
      <c r="C64" s="44" t="s">
        <v>534</v>
      </c>
      <c r="D64" s="12" t="s">
        <v>541</v>
      </c>
      <c r="J64" s="48" t="n">
        <v>0</v>
      </c>
      <c r="K64" s="48" t="n">
        <v>0</v>
      </c>
      <c r="L64" s="48" t="n">
        <v>848.186206613494</v>
      </c>
      <c r="M64" s="48" t="n">
        <v>818.639971924871</v>
      </c>
      <c r="N64" s="48" t="n">
        <v>792.487002284521</v>
      </c>
      <c r="O64" s="48" t="n">
        <v>776.064545308732</v>
      </c>
      <c r="P64" s="48" t="n">
        <v>761.758445279427</v>
      </c>
      <c r="Q64" s="48" t="n">
        <v>746.228641652574</v>
      </c>
      <c r="R64" s="48" t="n">
        <v>731.75110488738</v>
      </c>
      <c r="S64" s="48" t="n">
        <v>724.657170988551</v>
      </c>
      <c r="T64" s="48" t="n">
        <v>713.117705179789</v>
      </c>
      <c r="U64" s="48" t="n">
        <v>700.998901435956</v>
      </c>
      <c r="V64" s="48" t="n">
        <v>686.905619423616</v>
      </c>
      <c r="W64" s="48" t="n">
        <v>678.333782629197</v>
      </c>
      <c r="X64" s="48" t="n">
        <v>670.022056744403</v>
      </c>
      <c r="Y64" s="48" t="n">
        <v>664.406025741163</v>
      </c>
      <c r="Z64" s="48" t="n">
        <v>645.778537645154</v>
      </c>
      <c r="AA64" s="48" t="n">
        <v>642.527151274858</v>
      </c>
      <c r="AB64" s="48" t="n">
        <v>637.431342090866</v>
      </c>
      <c r="AC64" s="48" t="n">
        <v>625.123366776397</v>
      </c>
      <c r="AD64" s="48" t="n">
        <v>613.418375843329</v>
      </c>
      <c r="AE64" s="48" t="n">
        <v>604.414991403399</v>
      </c>
      <c r="AF64" s="48" t="n">
        <v>594.134698861679</v>
      </c>
      <c r="AG64" s="48" t="n">
        <v>594.282489151238</v>
      </c>
      <c r="AH64" s="48" t="n">
        <v>850.604055750678</v>
      </c>
      <c r="AI64" s="48" t="n">
        <v>817.593616674794</v>
      </c>
      <c r="AJ64" s="48" t="n">
        <v>791.665288274574</v>
      </c>
      <c r="AK64" s="48" t="n">
        <v>780.935713252595</v>
      </c>
      <c r="AL64" s="48" t="n">
        <v>760.605681020867</v>
      </c>
      <c r="AM64" s="48" t="n">
        <v>748.569639839187</v>
      </c>
      <c r="AN64" s="48" t="n">
        <v>736.752328286054</v>
      </c>
      <c r="AO64" s="48" t="n">
        <v>724.119214334556</v>
      </c>
      <c r="AP64" s="48" t="n">
        <v>711.403337820905</v>
      </c>
      <c r="AQ64" s="48" t="n">
        <v>697.960333082624</v>
      </c>
      <c r="AR64" s="48" t="n">
        <v>687.810095995716</v>
      </c>
      <c r="AS64" s="48" t="n">
        <v>680.999919452841</v>
      </c>
      <c r="AT64" s="48" t="n">
        <v>680.999919452841</v>
      </c>
      <c r="AU64" s="48" t="n">
        <v>680.999919452841</v>
      </c>
      <c r="AV64" s="48" t="n">
        <v>680.999919452841</v>
      </c>
      <c r="AW64" s="48" t="n">
        <v>680.999919452841</v>
      </c>
    </row>
    <row r="65" customFormat="false" ht="15" hidden="false" customHeight="false" outlineLevel="0" collapsed="false">
      <c r="C65" s="44" t="s">
        <v>313</v>
      </c>
      <c r="D65" s="12" t="s">
        <v>541</v>
      </c>
      <c r="J65" s="48" t="n">
        <v>0</v>
      </c>
      <c r="K65" s="48" t="n">
        <v>0</v>
      </c>
      <c r="L65" s="48" t="n">
        <v>1434.78479</v>
      </c>
      <c r="M65" s="48" t="n">
        <v>1384.80033</v>
      </c>
      <c r="N65" s="48" t="n">
        <v>1340.55608</v>
      </c>
      <c r="O65" s="48" t="n">
        <v>1312.77664</v>
      </c>
      <c r="P65" s="48" t="n">
        <v>1288.58149</v>
      </c>
      <c r="Q65" s="48" t="n">
        <v>1262.31184</v>
      </c>
      <c r="R65" s="48" t="n">
        <v>1237.82234</v>
      </c>
      <c r="S65" s="48" t="n">
        <v>1225.82421</v>
      </c>
      <c r="T65" s="48" t="n">
        <v>1206.30208</v>
      </c>
      <c r="U65" s="48" t="n">
        <v>1185.80301</v>
      </c>
      <c r="V65" s="48" t="n">
        <v>1161.95549</v>
      </c>
      <c r="W65" s="48" t="n">
        <v>1147.45978</v>
      </c>
      <c r="X65" s="48" t="n">
        <v>1133.40002</v>
      </c>
      <c r="Y65" s="48" t="n">
        <v>1123.9041</v>
      </c>
      <c r="Z65" s="48" t="n">
        <v>1092.38912</v>
      </c>
      <c r="AA65" s="48" t="n">
        <v>1086.89211</v>
      </c>
      <c r="AB65" s="48" t="n">
        <v>1078.26699</v>
      </c>
      <c r="AC65" s="48" t="n">
        <v>1057.45224</v>
      </c>
      <c r="AD65" s="48" t="n">
        <v>1037.64581</v>
      </c>
      <c r="AE65" s="48" t="n">
        <v>1022.42413</v>
      </c>
      <c r="AF65" s="48" t="n">
        <v>1005.03355</v>
      </c>
      <c r="AG65" s="48" t="n">
        <v>1005.28497</v>
      </c>
      <c r="AH65" s="48" t="n">
        <v>1438.86736</v>
      </c>
      <c r="AI65" s="48" t="n">
        <v>1383.03214</v>
      </c>
      <c r="AJ65" s="48" t="n">
        <v>1339.1729</v>
      </c>
      <c r="AK65" s="48" t="n">
        <v>1321.0198</v>
      </c>
      <c r="AL65" s="48" t="n">
        <v>1286.6306</v>
      </c>
      <c r="AM65" s="48" t="n">
        <v>1266.27295</v>
      </c>
      <c r="AN65" s="48" t="n">
        <v>1246.28182</v>
      </c>
      <c r="AO65" s="48" t="n">
        <v>1224.91212</v>
      </c>
      <c r="AP65" s="48" t="n">
        <v>1203.40419</v>
      </c>
      <c r="AQ65" s="48" t="n">
        <v>1180.65732</v>
      </c>
      <c r="AR65" s="48" t="n">
        <v>1163.48953</v>
      </c>
      <c r="AS65" s="48" t="n">
        <v>1151.96742</v>
      </c>
      <c r="AT65" s="48" t="n">
        <v>1151.96742</v>
      </c>
      <c r="AU65" s="48" t="n">
        <v>1151.96742</v>
      </c>
      <c r="AV65" s="48" t="n">
        <v>1151.96742</v>
      </c>
      <c r="AW65" s="48" t="n">
        <v>1151.96742</v>
      </c>
    </row>
    <row r="66" customFormat="false" ht="15" hidden="false" customHeight="false" outlineLevel="0" collapsed="false">
      <c r="C66" s="44" t="s">
        <v>314</v>
      </c>
      <c r="D66" s="12" t="s">
        <v>541</v>
      </c>
      <c r="J66" s="48" t="n">
        <v>0</v>
      </c>
      <c r="K66" s="48" t="n">
        <v>0</v>
      </c>
      <c r="L66" s="48" t="n">
        <v>712.3509</v>
      </c>
      <c r="M66" s="48" t="n">
        <v>688.69816</v>
      </c>
      <c r="N66" s="48" t="n">
        <v>665.70296</v>
      </c>
      <c r="O66" s="48" t="n">
        <v>653.26519</v>
      </c>
      <c r="P66" s="48" t="n">
        <v>639.39988</v>
      </c>
      <c r="Q66" s="48" t="n">
        <v>629.51611</v>
      </c>
      <c r="R66" s="48" t="n">
        <v>616.22558</v>
      </c>
      <c r="S66" s="48" t="n">
        <v>605.25129</v>
      </c>
      <c r="T66" s="48" t="n">
        <v>595.5071</v>
      </c>
      <c r="U66" s="48" t="n">
        <v>579.5399</v>
      </c>
      <c r="V66" s="48" t="n">
        <v>578.70225</v>
      </c>
      <c r="W66" s="48" t="n">
        <v>561.00059</v>
      </c>
      <c r="X66" s="48" t="n">
        <v>555.77798</v>
      </c>
      <c r="Y66" s="48" t="n">
        <v>541.52266</v>
      </c>
      <c r="Z66" s="48" t="n">
        <v>538.20885</v>
      </c>
      <c r="AA66" s="48" t="n">
        <v>523.30606</v>
      </c>
      <c r="AB66" s="48" t="n">
        <v>514.09401</v>
      </c>
      <c r="AC66" s="48" t="n">
        <v>509.7306</v>
      </c>
      <c r="AD66" s="48" t="n">
        <v>500.79607</v>
      </c>
      <c r="AE66" s="48" t="n">
        <v>490.27415</v>
      </c>
      <c r="AF66" s="48" t="n">
        <v>480.16792</v>
      </c>
      <c r="AG66" s="48" t="n">
        <v>710.0536</v>
      </c>
      <c r="AH66" s="48" t="n">
        <v>685.1107</v>
      </c>
      <c r="AI66" s="48" t="n">
        <v>665.26126</v>
      </c>
      <c r="AJ66" s="48" t="n">
        <v>650.52353</v>
      </c>
      <c r="AK66" s="48" t="n">
        <v>637.33117</v>
      </c>
      <c r="AL66" s="48" t="n">
        <v>624.26843</v>
      </c>
      <c r="AM66" s="48" t="n">
        <v>614.56091</v>
      </c>
      <c r="AN66" s="48" t="n">
        <v>603.92325</v>
      </c>
      <c r="AO66" s="48" t="n">
        <v>594.89564</v>
      </c>
      <c r="AP66" s="48" t="n">
        <v>585.43579</v>
      </c>
      <c r="AQ66" s="48" t="n">
        <v>571.67911</v>
      </c>
      <c r="AR66" s="48" t="n">
        <v>560.95278</v>
      </c>
      <c r="AS66" s="48" t="n">
        <v>554.21737</v>
      </c>
      <c r="AT66" s="48" t="n">
        <v>554.21737</v>
      </c>
      <c r="AU66" s="48" t="n">
        <v>554.21737</v>
      </c>
      <c r="AV66" s="48" t="n">
        <v>554.21737</v>
      </c>
      <c r="AW66" s="48" t="n">
        <v>554.21737</v>
      </c>
    </row>
    <row r="67" customFormat="false" ht="15" hidden="false" customHeight="false" outlineLevel="0" collapsed="false">
      <c r="C67" s="44" t="s">
        <v>535</v>
      </c>
      <c r="D67" s="12" t="s">
        <v>541</v>
      </c>
      <c r="J67" s="48" t="n">
        <v>0</v>
      </c>
      <c r="K67" s="48" t="n">
        <v>0</v>
      </c>
      <c r="L67" s="48" t="n">
        <v>1066.15219</v>
      </c>
      <c r="M67" s="48" t="n">
        <v>1025.59515</v>
      </c>
      <c r="N67" s="48" t="n">
        <v>993.66438</v>
      </c>
      <c r="O67" s="48" t="n">
        <v>959.83229</v>
      </c>
      <c r="P67" s="48" t="n">
        <v>943.12528</v>
      </c>
      <c r="Q67" s="48" t="n">
        <v>918.70683</v>
      </c>
      <c r="R67" s="48" t="n">
        <v>900.67778</v>
      </c>
      <c r="S67" s="48" t="n">
        <v>883.82803</v>
      </c>
      <c r="T67" s="48" t="n">
        <v>863.22479</v>
      </c>
      <c r="U67" s="48" t="n">
        <v>845.1306</v>
      </c>
      <c r="V67" s="48" t="n">
        <v>824.58233</v>
      </c>
      <c r="W67" s="48" t="n">
        <v>804.15381</v>
      </c>
      <c r="X67" s="48" t="n">
        <v>788.51712</v>
      </c>
      <c r="Y67" s="48" t="n">
        <v>774.96736</v>
      </c>
      <c r="Z67" s="48" t="n">
        <v>756.40029</v>
      </c>
      <c r="AA67" s="48" t="n">
        <v>741.3062</v>
      </c>
      <c r="AB67" s="48" t="n">
        <v>732.253</v>
      </c>
      <c r="AC67" s="48" t="n">
        <v>1070.20002</v>
      </c>
      <c r="AD67" s="48" t="n">
        <v>1022.0128</v>
      </c>
      <c r="AE67" s="48" t="n">
        <v>989.93879</v>
      </c>
      <c r="AF67" s="48" t="n">
        <v>962.40951</v>
      </c>
      <c r="AG67" s="48" t="n">
        <v>945.47553</v>
      </c>
      <c r="AH67" s="48" t="n">
        <v>917.28875</v>
      </c>
      <c r="AI67" s="48" t="n">
        <v>899.75929</v>
      </c>
      <c r="AJ67" s="48" t="n">
        <v>878.3704</v>
      </c>
      <c r="AK67" s="48" t="n">
        <v>862.76935</v>
      </c>
      <c r="AL67" s="48" t="n">
        <v>842.80061</v>
      </c>
      <c r="AM67" s="48" t="n">
        <v>824.6187</v>
      </c>
      <c r="AN67" s="48" t="n">
        <v>801.44755</v>
      </c>
      <c r="AO67" s="48" t="n">
        <v>790.50749</v>
      </c>
      <c r="AP67" s="48" t="n">
        <v>769.94356</v>
      </c>
      <c r="AQ67" s="48" t="n">
        <v>751.90913</v>
      </c>
      <c r="AR67" s="48" t="n">
        <v>738.21403</v>
      </c>
      <c r="AS67" s="48" t="n">
        <v>713.29026</v>
      </c>
      <c r="AT67" s="48" t="n">
        <v>713.29026</v>
      </c>
      <c r="AU67" s="48" t="n">
        <v>713.29026</v>
      </c>
      <c r="AV67" s="48" t="n">
        <v>713.29026</v>
      </c>
      <c r="AW67" s="48" t="n">
        <v>713.29026</v>
      </c>
    </row>
    <row r="68" customFormat="false" ht="15" hidden="false" customHeight="false" outlineLevel="0" collapsed="false">
      <c r="C68" s="44" t="s">
        <v>536</v>
      </c>
      <c r="D68" s="12" t="s">
        <v>541</v>
      </c>
      <c r="J68" s="48" t="n">
        <v>0</v>
      </c>
      <c r="K68" s="48" t="n">
        <v>0</v>
      </c>
      <c r="L68" s="48" t="n">
        <v>712.52307</v>
      </c>
      <c r="M68" s="48" t="n">
        <v>686.28031</v>
      </c>
      <c r="N68" s="48" t="n">
        <v>661.97949</v>
      </c>
      <c r="O68" s="48" t="n">
        <v>649.41051</v>
      </c>
      <c r="P68" s="48" t="n">
        <v>639.00662</v>
      </c>
      <c r="Q68" s="48" t="n">
        <v>628.87981</v>
      </c>
      <c r="R68" s="48" t="n">
        <v>616.66544</v>
      </c>
      <c r="S68" s="48" t="n">
        <v>604.90699</v>
      </c>
      <c r="T68" s="48" t="n">
        <v>588.70528</v>
      </c>
      <c r="U68" s="48" t="n">
        <v>583.39956</v>
      </c>
      <c r="V68" s="48" t="n">
        <v>580.14484</v>
      </c>
      <c r="W68" s="48" t="n">
        <v>567.939</v>
      </c>
      <c r="X68" s="48" t="n">
        <v>551.91209</v>
      </c>
      <c r="Y68" s="48" t="n">
        <v>545.62323</v>
      </c>
      <c r="Z68" s="48" t="n">
        <v>543.77859</v>
      </c>
      <c r="AA68" s="48" t="n">
        <v>520.78236</v>
      </c>
      <c r="AB68" s="48" t="n">
        <v>518.5894</v>
      </c>
      <c r="AC68" s="48" t="n">
        <v>506.52958</v>
      </c>
      <c r="AD68" s="48" t="n">
        <v>488.34186</v>
      </c>
      <c r="AE68" s="48" t="n">
        <v>483.72635</v>
      </c>
      <c r="AF68" s="48" t="n">
        <v>479.14783</v>
      </c>
      <c r="AG68" s="48" t="n">
        <v>710.4282</v>
      </c>
      <c r="AH68" s="48" t="n">
        <v>689.65961</v>
      </c>
      <c r="AI68" s="48" t="n">
        <v>671.35847</v>
      </c>
      <c r="AJ68" s="48" t="n">
        <v>655.4655</v>
      </c>
      <c r="AK68" s="48" t="n">
        <v>633.5158</v>
      </c>
      <c r="AL68" s="48" t="n">
        <v>621.5539</v>
      </c>
      <c r="AM68" s="48" t="n">
        <v>617.01645</v>
      </c>
      <c r="AN68" s="48" t="n">
        <v>600.18272</v>
      </c>
      <c r="AO68" s="48" t="n">
        <v>593.5401</v>
      </c>
      <c r="AP68" s="48" t="n">
        <v>582.07012</v>
      </c>
      <c r="AQ68" s="48" t="n">
        <v>575.98556</v>
      </c>
      <c r="AR68" s="48" t="n">
        <v>563.01324</v>
      </c>
      <c r="AS68" s="48" t="n">
        <v>554.52858</v>
      </c>
      <c r="AT68" s="48" t="n">
        <v>554.52858</v>
      </c>
      <c r="AU68" s="48" t="n">
        <v>554.52858</v>
      </c>
      <c r="AV68" s="48" t="n">
        <v>554.52858</v>
      </c>
      <c r="AW68" s="48" t="n">
        <v>554.52858</v>
      </c>
    </row>
    <row r="69" customFormat="false" ht="15" hidden="false" customHeight="false" outlineLevel="0" collapsed="false">
      <c r="C69" s="44" t="s">
        <v>537</v>
      </c>
      <c r="D69" s="12" t="s">
        <v>541</v>
      </c>
      <c r="J69" s="48" t="n">
        <v>0</v>
      </c>
      <c r="K69" s="48" t="n">
        <v>0</v>
      </c>
      <c r="L69" s="48" t="n">
        <v>0</v>
      </c>
      <c r="M69" s="48" t="n">
        <v>0</v>
      </c>
      <c r="N69" s="48" t="n">
        <v>0</v>
      </c>
      <c r="O69" s="48" t="n">
        <v>1432.93012</v>
      </c>
      <c r="P69" s="48" t="n">
        <v>1381.57597</v>
      </c>
      <c r="Q69" s="48" t="n">
        <v>1352.06331</v>
      </c>
      <c r="R69" s="48" t="n">
        <v>1307.37024</v>
      </c>
      <c r="S69" s="48" t="n">
        <v>1281.5431</v>
      </c>
      <c r="T69" s="48" t="n">
        <v>1260.97875</v>
      </c>
      <c r="U69" s="48" t="n">
        <v>1252.47274</v>
      </c>
      <c r="V69" s="48" t="n">
        <v>1222.89343</v>
      </c>
      <c r="W69" s="48" t="n">
        <v>1206.41005</v>
      </c>
      <c r="X69" s="48" t="n">
        <v>1182.21232</v>
      </c>
      <c r="Y69" s="48" t="n">
        <v>1167.76082</v>
      </c>
      <c r="Z69" s="48" t="n">
        <v>1139.91535</v>
      </c>
      <c r="AA69" s="48" t="n">
        <v>1129.25834</v>
      </c>
      <c r="AB69" s="48" t="n">
        <v>1115.7535</v>
      </c>
      <c r="AC69" s="48" t="n">
        <v>1100.3738</v>
      </c>
      <c r="AD69" s="48" t="n">
        <v>1086.22304</v>
      </c>
      <c r="AE69" s="48" t="n">
        <v>1067.29135</v>
      </c>
      <c r="AF69" s="48" t="n">
        <v>1049.87816</v>
      </c>
      <c r="AG69" s="48" t="n">
        <v>1037.0855</v>
      </c>
      <c r="AH69" s="48" t="n">
        <v>1021.23363</v>
      </c>
      <c r="AI69" s="48" t="n">
        <v>1008.16938</v>
      </c>
      <c r="AJ69" s="48" t="n">
        <v>998.87201</v>
      </c>
      <c r="AK69" s="48" t="n">
        <v>1437.63737</v>
      </c>
      <c r="AL69" s="48" t="n">
        <v>1377.28428</v>
      </c>
      <c r="AM69" s="48" t="n">
        <v>1347.18127</v>
      </c>
      <c r="AN69" s="48" t="n">
        <v>1310.98264</v>
      </c>
      <c r="AO69" s="48" t="n">
        <v>1285.42153</v>
      </c>
      <c r="AP69" s="48" t="n">
        <v>1265.23482</v>
      </c>
      <c r="AQ69" s="48" t="n">
        <v>1237.77212</v>
      </c>
      <c r="AR69" s="48" t="n">
        <v>1222.28639</v>
      </c>
      <c r="AS69" s="48" t="n">
        <v>1209.9598</v>
      </c>
      <c r="AT69" s="48" t="n">
        <v>1209.9598</v>
      </c>
      <c r="AU69" s="48" t="n">
        <v>1209.9598</v>
      </c>
      <c r="AV69" s="48" t="n">
        <v>1209.9598</v>
      </c>
      <c r="AW69" s="48" t="n">
        <v>1209.9598</v>
      </c>
    </row>
    <row r="70" customFormat="false" ht="15" hidden="false" customHeight="false" outlineLevel="0" collapsed="false">
      <c r="C70" s="44" t="s">
        <v>538</v>
      </c>
      <c r="D70" s="12" t="s">
        <v>541</v>
      </c>
      <c r="J70" s="48" t="n">
        <v>0</v>
      </c>
      <c r="K70" s="48" t="n">
        <v>0</v>
      </c>
      <c r="L70" s="48" t="n">
        <v>0</v>
      </c>
      <c r="M70" s="48" t="n">
        <v>0</v>
      </c>
      <c r="N70" s="48" t="n">
        <v>0</v>
      </c>
      <c r="O70" s="48" t="n">
        <v>1062.81118</v>
      </c>
      <c r="P70" s="48" t="n">
        <v>1021.09471</v>
      </c>
      <c r="Q70" s="48" t="n">
        <v>987.76315</v>
      </c>
      <c r="R70" s="48" t="n">
        <v>965.97914</v>
      </c>
      <c r="S70" s="48" t="n">
        <v>941.20539</v>
      </c>
      <c r="T70" s="48" t="n">
        <v>922.93639</v>
      </c>
      <c r="U70" s="48" t="n">
        <v>903.56048</v>
      </c>
      <c r="V70" s="48" t="n">
        <v>874.8549</v>
      </c>
      <c r="W70" s="48" t="n">
        <v>861.7215</v>
      </c>
      <c r="X70" s="48" t="n">
        <v>842.52899</v>
      </c>
      <c r="Y70" s="48" t="n">
        <v>818.83583</v>
      </c>
      <c r="Z70" s="48" t="n">
        <v>803.00808</v>
      </c>
      <c r="AA70" s="48" t="n">
        <v>786.45427</v>
      </c>
      <c r="AB70" s="48" t="n">
        <v>768.93891</v>
      </c>
      <c r="AC70" s="48" t="n">
        <v>760.12314</v>
      </c>
      <c r="AD70" s="48" t="n">
        <v>736.18932</v>
      </c>
      <c r="AE70" s="48" t="n">
        <v>728.50435</v>
      </c>
      <c r="AF70" s="48" t="n">
        <v>1069.17578</v>
      </c>
      <c r="AG70" s="48" t="n">
        <v>1023.66296</v>
      </c>
      <c r="AH70" s="48" t="n">
        <v>991.38152</v>
      </c>
      <c r="AI70" s="48" t="n">
        <v>964.78191</v>
      </c>
      <c r="AJ70" s="48" t="n">
        <v>947.21719</v>
      </c>
      <c r="AK70" s="48" t="n">
        <v>924.00629</v>
      </c>
      <c r="AL70" s="48" t="n">
        <v>894.7314</v>
      </c>
      <c r="AM70" s="48" t="n">
        <v>878.07872</v>
      </c>
      <c r="AN70" s="48" t="n">
        <v>861.44174</v>
      </c>
      <c r="AO70" s="48" t="n">
        <v>846.79175</v>
      </c>
      <c r="AP70" s="48" t="n">
        <v>819.57956</v>
      </c>
      <c r="AQ70" s="48" t="n">
        <v>804.0606</v>
      </c>
      <c r="AR70" s="48" t="n">
        <v>791.43332</v>
      </c>
      <c r="AS70" s="48" t="n">
        <v>777.84498</v>
      </c>
      <c r="AT70" s="48" t="n">
        <v>777.84498</v>
      </c>
      <c r="AU70" s="48" t="n">
        <v>777.84498</v>
      </c>
      <c r="AV70" s="48" t="n">
        <v>777.84498</v>
      </c>
      <c r="AW70" s="48" t="n">
        <v>777.84498</v>
      </c>
    </row>
    <row r="71" customFormat="false" ht="15" hidden="false" customHeight="false" outlineLevel="0" collapsed="false">
      <c r="C71" s="57"/>
      <c r="D71" s="12" t="s">
        <v>541</v>
      </c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</row>
    <row r="72" customFormat="false" ht="15" hidden="false" customHeight="false" outlineLevel="0" collapsed="false">
      <c r="C72" s="57"/>
      <c r="D72" s="12" t="s">
        <v>541</v>
      </c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</row>
    <row r="74" customFormat="false" ht="15" hidden="false" customHeight="false" outlineLevel="0" collapsed="false">
      <c r="A74" s="10" t="s">
        <v>14</v>
      </c>
      <c r="B74" s="10"/>
      <c r="C74" s="10" t="s">
        <v>542</v>
      </c>
      <c r="D74" s="10"/>
      <c r="E74" s="56" t="s">
        <v>540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</row>
    <row r="75" customFormat="false" ht="15" hidden="false" customHeight="false" outlineLevel="0" collapsed="false">
      <c r="C75" s="1" t="s">
        <v>519</v>
      </c>
      <c r="J75" s="46" t="n">
        <v>2025</v>
      </c>
      <c r="K75" s="46" t="n">
        <v>2026</v>
      </c>
      <c r="L75" s="46" t="n">
        <v>2027</v>
      </c>
      <c r="M75" s="46" t="n">
        <v>2028</v>
      </c>
      <c r="N75" s="46" t="n">
        <v>2029</v>
      </c>
      <c r="O75" s="46" t="n">
        <v>2030</v>
      </c>
      <c r="P75" s="46" t="n">
        <v>2031</v>
      </c>
      <c r="Q75" s="46" t="n">
        <v>2032</v>
      </c>
      <c r="R75" s="46" t="n">
        <v>2033</v>
      </c>
      <c r="S75" s="46" t="n">
        <v>2034</v>
      </c>
      <c r="T75" s="46" t="n">
        <v>2035</v>
      </c>
      <c r="U75" s="46" t="n">
        <v>2036</v>
      </c>
      <c r="V75" s="46" t="n">
        <v>2037</v>
      </c>
      <c r="W75" s="46" t="n">
        <v>2038</v>
      </c>
      <c r="X75" s="46" t="n">
        <v>2039</v>
      </c>
      <c r="Y75" s="46" t="n">
        <v>2040</v>
      </c>
      <c r="Z75" s="46" t="n">
        <v>2041</v>
      </c>
      <c r="AA75" s="46" t="n">
        <v>2042</v>
      </c>
      <c r="AB75" s="46" t="n">
        <v>2043</v>
      </c>
      <c r="AC75" s="46" t="n">
        <v>2044</v>
      </c>
      <c r="AD75" s="46" t="n">
        <v>2045</v>
      </c>
      <c r="AE75" s="46" t="n">
        <v>2046</v>
      </c>
      <c r="AF75" s="46" t="n">
        <v>2047</v>
      </c>
      <c r="AG75" s="46" t="n">
        <v>2048</v>
      </c>
      <c r="AH75" s="46" t="n">
        <v>2049</v>
      </c>
      <c r="AI75" s="46" t="n">
        <v>2050</v>
      </c>
      <c r="AJ75" s="46" t="n">
        <v>2051</v>
      </c>
      <c r="AK75" s="46" t="n">
        <v>2052</v>
      </c>
      <c r="AL75" s="46" t="n">
        <v>2053</v>
      </c>
      <c r="AM75" s="46" t="n">
        <v>2054</v>
      </c>
      <c r="AN75" s="46" t="n">
        <v>2055</v>
      </c>
      <c r="AO75" s="46" t="n">
        <v>2056</v>
      </c>
      <c r="AP75" s="46" t="n">
        <v>2057</v>
      </c>
      <c r="AQ75" s="46" t="n">
        <v>2058</v>
      </c>
      <c r="AR75" s="46" t="n">
        <v>2059</v>
      </c>
      <c r="AS75" s="46" t="n">
        <v>2060</v>
      </c>
      <c r="AT75" s="46" t="n">
        <v>2061</v>
      </c>
      <c r="AU75" s="46" t="n">
        <v>2062</v>
      </c>
      <c r="AV75" s="46" t="n">
        <v>2063</v>
      </c>
      <c r="AW75" s="46" t="n">
        <v>2064</v>
      </c>
    </row>
    <row r="76" customFormat="false" ht="15" hidden="false" customHeight="false" outlineLevel="0" collapsed="false">
      <c r="C76" s="44" t="s">
        <v>534</v>
      </c>
      <c r="D76" s="12" t="s">
        <v>541</v>
      </c>
      <c r="J76" s="48" t="n">
        <v>0</v>
      </c>
      <c r="K76" s="48" t="n">
        <v>0</v>
      </c>
      <c r="L76" s="48" t="n">
        <v>-992.69</v>
      </c>
      <c r="M76" s="48" t="n">
        <v>-1020.72</v>
      </c>
      <c r="N76" s="48" t="n">
        <v>-1012.64</v>
      </c>
      <c r="O76" s="48" t="n">
        <v>-1008.41</v>
      </c>
      <c r="P76" s="48" t="n">
        <v>-990.23</v>
      </c>
      <c r="Q76" s="48" t="n">
        <v>-965.73</v>
      </c>
      <c r="R76" s="48" t="n">
        <v>-971.99</v>
      </c>
      <c r="S76" s="48" t="n">
        <v>-972.86</v>
      </c>
      <c r="T76" s="48" t="n">
        <v>-968</v>
      </c>
      <c r="U76" s="48" t="n">
        <v>-946.55</v>
      </c>
      <c r="V76" s="48" t="n">
        <v>-903.12</v>
      </c>
      <c r="W76" s="48" t="n">
        <v>-915.28</v>
      </c>
      <c r="X76" s="48" t="n">
        <v>-884.89</v>
      </c>
      <c r="Y76" s="48" t="n">
        <v>-884.95</v>
      </c>
      <c r="Z76" s="48" t="n">
        <v>-864.13</v>
      </c>
      <c r="AA76" s="48" t="n">
        <v>-842.22</v>
      </c>
      <c r="AB76" s="48" t="n">
        <v>-840.99</v>
      </c>
      <c r="AC76" s="48" t="n">
        <v>-817.13</v>
      </c>
      <c r="AD76" s="48" t="n">
        <v>-792.77</v>
      </c>
      <c r="AE76" s="48" t="n">
        <v>-779.27</v>
      </c>
      <c r="AF76" s="48" t="n">
        <v>-745.07</v>
      </c>
      <c r="AG76" s="48" t="n">
        <v>-713.84</v>
      </c>
      <c r="AH76" s="48" t="n">
        <v>-1040.09</v>
      </c>
      <c r="AI76" s="48" t="n">
        <v>-993.66</v>
      </c>
      <c r="AJ76" s="48" t="n">
        <v>-962</v>
      </c>
      <c r="AK76" s="48" t="n">
        <v>-930.54</v>
      </c>
      <c r="AL76" s="48" t="n">
        <v>-926.41</v>
      </c>
      <c r="AM76" s="48" t="n">
        <v>-914.1</v>
      </c>
      <c r="AN76" s="48" t="n">
        <v>-891.8</v>
      </c>
      <c r="AO76" s="48" t="n">
        <v>-870.14</v>
      </c>
      <c r="AP76" s="48" t="n">
        <v>-864.32</v>
      </c>
      <c r="AQ76" s="48" t="n">
        <v>-866.71</v>
      </c>
      <c r="AR76" s="48" t="n">
        <v>-855.43</v>
      </c>
      <c r="AS76" s="48" t="n">
        <v>-841.29</v>
      </c>
      <c r="AT76" s="48" t="n">
        <v>-841.29</v>
      </c>
      <c r="AU76" s="48" t="n">
        <v>-841.29</v>
      </c>
      <c r="AV76" s="48" t="n">
        <v>-841.29</v>
      </c>
      <c r="AW76" s="48" t="n">
        <v>-841.29</v>
      </c>
    </row>
    <row r="77" customFormat="false" ht="15" hidden="false" customHeight="false" outlineLevel="0" collapsed="false">
      <c r="C77" s="44" t="s">
        <v>313</v>
      </c>
      <c r="D77" s="12" t="s">
        <v>541</v>
      </c>
      <c r="J77" s="48" t="n">
        <v>0</v>
      </c>
      <c r="K77" s="48" t="n">
        <v>0</v>
      </c>
      <c r="L77" s="48" t="n">
        <v>-992.69296</v>
      </c>
      <c r="M77" s="48" t="n">
        <v>-1020.71599</v>
      </c>
      <c r="N77" s="48" t="n">
        <v>-1012.63813</v>
      </c>
      <c r="O77" s="48" t="n">
        <v>-1008.4149</v>
      </c>
      <c r="P77" s="48" t="n">
        <v>-990.22906</v>
      </c>
      <c r="Q77" s="48" t="n">
        <v>-965.72765</v>
      </c>
      <c r="R77" s="48" t="n">
        <v>-971.9878</v>
      </c>
      <c r="S77" s="48" t="n">
        <v>-972.86154</v>
      </c>
      <c r="T77" s="48" t="n">
        <v>-967.99641</v>
      </c>
      <c r="U77" s="48" t="n">
        <v>-946.54846</v>
      </c>
      <c r="V77" s="48" t="n">
        <v>-903.12287</v>
      </c>
      <c r="W77" s="48" t="n">
        <v>-915.28429</v>
      </c>
      <c r="X77" s="48" t="n">
        <v>-884.89008</v>
      </c>
      <c r="Y77" s="48" t="n">
        <v>-884.94627</v>
      </c>
      <c r="Z77" s="48" t="n">
        <v>-864.12541</v>
      </c>
      <c r="AA77" s="48" t="n">
        <v>-842.22332</v>
      </c>
      <c r="AB77" s="48" t="n">
        <v>-840.9919</v>
      </c>
      <c r="AC77" s="48" t="n">
        <v>-817.1254</v>
      </c>
      <c r="AD77" s="48" t="n">
        <v>-792.76727</v>
      </c>
      <c r="AE77" s="48" t="n">
        <v>-779.27492</v>
      </c>
      <c r="AF77" s="48" t="n">
        <v>-745.06588</v>
      </c>
      <c r="AG77" s="48" t="n">
        <v>-713.83809</v>
      </c>
      <c r="AH77" s="48" t="n">
        <v>-1040.09275</v>
      </c>
      <c r="AI77" s="48" t="n">
        <v>-993.65772</v>
      </c>
      <c r="AJ77" s="48" t="n">
        <v>-961.99609</v>
      </c>
      <c r="AK77" s="48" t="n">
        <v>-930.5436</v>
      </c>
      <c r="AL77" s="48" t="n">
        <v>-926.40611</v>
      </c>
      <c r="AM77" s="48" t="n">
        <v>-914.09784</v>
      </c>
      <c r="AN77" s="48" t="n">
        <v>-891.80399</v>
      </c>
      <c r="AO77" s="48" t="n">
        <v>-870.13693</v>
      </c>
      <c r="AP77" s="48" t="n">
        <v>-864.3226</v>
      </c>
      <c r="AQ77" s="48" t="n">
        <v>-866.71026</v>
      </c>
      <c r="AR77" s="48" t="n">
        <v>-855.4343</v>
      </c>
      <c r="AS77" s="48" t="n">
        <v>-841.29448</v>
      </c>
      <c r="AT77" s="48" t="n">
        <v>-841.29448</v>
      </c>
      <c r="AU77" s="48" t="n">
        <v>-841.29448</v>
      </c>
      <c r="AV77" s="48" t="n">
        <v>-841.29448</v>
      </c>
      <c r="AW77" s="48" t="n">
        <v>-841.29448</v>
      </c>
    </row>
    <row r="78" customFormat="false" ht="15" hidden="false" customHeight="false" outlineLevel="0" collapsed="false">
      <c r="C78" s="44" t="s">
        <v>314</v>
      </c>
      <c r="D78" s="12" t="s">
        <v>541</v>
      </c>
      <c r="J78" s="48" t="n">
        <v>0</v>
      </c>
      <c r="K78" s="48" t="n">
        <v>0</v>
      </c>
      <c r="L78" s="48" t="n">
        <v>-517.39936</v>
      </c>
      <c r="M78" s="48" t="n">
        <v>-503.75826</v>
      </c>
      <c r="N78" s="48" t="n">
        <v>-494.19894</v>
      </c>
      <c r="O78" s="48" t="n">
        <v>-515.26979</v>
      </c>
      <c r="P78" s="48" t="n">
        <v>-504.78772</v>
      </c>
      <c r="Q78" s="48" t="n">
        <v>-483.86296</v>
      </c>
      <c r="R78" s="48" t="n">
        <v>-489.08415</v>
      </c>
      <c r="S78" s="48" t="n">
        <v>-489.72665</v>
      </c>
      <c r="T78" s="48" t="n">
        <v>-487.43204</v>
      </c>
      <c r="U78" s="48" t="n">
        <v>-465.75252</v>
      </c>
      <c r="V78" s="48" t="n">
        <v>-443.86825</v>
      </c>
      <c r="W78" s="48" t="n">
        <v>-439.47313</v>
      </c>
      <c r="X78" s="48" t="n">
        <v>-428.34504</v>
      </c>
      <c r="Y78" s="48" t="n">
        <v>-417.96162</v>
      </c>
      <c r="Z78" s="48" t="n">
        <v>-406.94002</v>
      </c>
      <c r="AA78" s="48" t="n">
        <v>-383.06172</v>
      </c>
      <c r="AB78" s="48" t="n">
        <v>-386.70185</v>
      </c>
      <c r="AC78" s="48" t="n">
        <v>-371.93938</v>
      </c>
      <c r="AD78" s="48" t="n">
        <v>-360.44081</v>
      </c>
      <c r="AE78" s="48" t="n">
        <v>-353.99731</v>
      </c>
      <c r="AF78" s="48" t="n">
        <v>-343.14011</v>
      </c>
      <c r="AG78" s="48" t="n">
        <v>-484.85582</v>
      </c>
      <c r="AH78" s="48" t="n">
        <v>-469.45094</v>
      </c>
      <c r="AI78" s="48" t="n">
        <v>-444.4129</v>
      </c>
      <c r="AJ78" s="48" t="n">
        <v>-426.23549</v>
      </c>
      <c r="AK78" s="48" t="n">
        <v>-414.2078</v>
      </c>
      <c r="AL78" s="48" t="n">
        <v>-415.66845</v>
      </c>
      <c r="AM78" s="48" t="n">
        <v>-410.54324</v>
      </c>
      <c r="AN78" s="48" t="n">
        <v>-394.779</v>
      </c>
      <c r="AO78" s="48" t="n">
        <v>-389.49482</v>
      </c>
      <c r="AP78" s="48" t="n">
        <v>-392.62927</v>
      </c>
      <c r="AQ78" s="48" t="n">
        <v>-390.39303</v>
      </c>
      <c r="AR78" s="48" t="n">
        <v>-391.85038</v>
      </c>
      <c r="AS78" s="48" t="n">
        <v>-394.13305</v>
      </c>
      <c r="AT78" s="48" t="n">
        <v>-394.13305</v>
      </c>
      <c r="AU78" s="48" t="n">
        <v>-394.13305</v>
      </c>
      <c r="AV78" s="48" t="n">
        <v>-394.13305</v>
      </c>
      <c r="AW78" s="48" t="n">
        <v>-394.13305</v>
      </c>
    </row>
    <row r="79" customFormat="false" ht="15" hidden="false" customHeight="false" outlineLevel="0" collapsed="false">
      <c r="C79" s="44" t="s">
        <v>535</v>
      </c>
      <c r="D79" s="12" t="s">
        <v>541</v>
      </c>
      <c r="J79" s="48" t="n">
        <v>0</v>
      </c>
      <c r="K79" s="48" t="n">
        <v>0</v>
      </c>
      <c r="L79" s="48" t="n">
        <v>-650.4299</v>
      </c>
      <c r="M79" s="48" t="n">
        <v>-639.8194</v>
      </c>
      <c r="N79" s="48" t="n">
        <v>-617.58729</v>
      </c>
      <c r="O79" s="48" t="n">
        <v>-597.34503</v>
      </c>
      <c r="P79" s="48" t="n">
        <v>-594.61375</v>
      </c>
      <c r="Q79" s="48" t="n">
        <v>-578.72148</v>
      </c>
      <c r="R79" s="48" t="n">
        <v>-591.21184</v>
      </c>
      <c r="S79" s="48" t="n">
        <v>-581.8977</v>
      </c>
      <c r="T79" s="48" t="n">
        <v>-581.9003</v>
      </c>
      <c r="U79" s="48" t="n">
        <v>-577.28048</v>
      </c>
      <c r="V79" s="48" t="n">
        <v>-538.7837</v>
      </c>
      <c r="W79" s="48" t="n">
        <v>-537.93051</v>
      </c>
      <c r="X79" s="48" t="n">
        <v>-519.67227</v>
      </c>
      <c r="Y79" s="48" t="n">
        <v>-524.56808</v>
      </c>
      <c r="Z79" s="48" t="n">
        <v>-507.6439</v>
      </c>
      <c r="AA79" s="48" t="n">
        <v>-479.07997</v>
      </c>
      <c r="AB79" s="48" t="n">
        <v>-487.27326</v>
      </c>
      <c r="AC79" s="48" t="n">
        <v>-740.30919</v>
      </c>
      <c r="AD79" s="48" t="n">
        <v>-680.23479</v>
      </c>
      <c r="AE79" s="48" t="n">
        <v>-665.97215</v>
      </c>
      <c r="AF79" s="48" t="n">
        <v>-613.33527</v>
      </c>
      <c r="AG79" s="48" t="n">
        <v>-567.89019</v>
      </c>
      <c r="AH79" s="48" t="n">
        <v>-554.2333</v>
      </c>
      <c r="AI79" s="48" t="n">
        <v>-532.09253</v>
      </c>
      <c r="AJ79" s="48" t="n">
        <v>-508.01451</v>
      </c>
      <c r="AK79" s="48" t="n">
        <v>-485.7871</v>
      </c>
      <c r="AL79" s="48" t="n">
        <v>-489.82707</v>
      </c>
      <c r="AM79" s="48" t="n">
        <v>-475.80144</v>
      </c>
      <c r="AN79" s="48" t="n">
        <v>-461.7635</v>
      </c>
      <c r="AO79" s="48" t="n">
        <v>-446.26794</v>
      </c>
      <c r="AP79" s="48" t="n">
        <v>-442.94922</v>
      </c>
      <c r="AQ79" s="48" t="n">
        <v>-454.38545</v>
      </c>
      <c r="AR79" s="48" t="n">
        <v>-456.79348</v>
      </c>
      <c r="AS79" s="48" t="n">
        <v>-441.77614</v>
      </c>
      <c r="AT79" s="48" t="n">
        <v>-441.77614</v>
      </c>
      <c r="AU79" s="48" t="n">
        <v>-441.77614</v>
      </c>
      <c r="AV79" s="48" t="n">
        <v>-441.77614</v>
      </c>
      <c r="AW79" s="48" t="n">
        <v>-441.77614</v>
      </c>
    </row>
    <row r="80" customFormat="false" ht="15" hidden="false" customHeight="false" outlineLevel="0" collapsed="false">
      <c r="C80" s="44" t="s">
        <v>536</v>
      </c>
      <c r="D80" s="12" t="s">
        <v>541</v>
      </c>
      <c r="J80" s="48" t="n">
        <v>0</v>
      </c>
      <c r="K80" s="48" t="n">
        <v>0</v>
      </c>
      <c r="L80" s="48" t="n">
        <v>0</v>
      </c>
      <c r="M80" s="48" t="n">
        <v>0</v>
      </c>
      <c r="N80" s="48" t="n">
        <v>0</v>
      </c>
      <c r="O80" s="48" t="n">
        <v>0</v>
      </c>
      <c r="P80" s="48" t="n">
        <v>0</v>
      </c>
      <c r="Q80" s="48" t="n">
        <v>0</v>
      </c>
      <c r="R80" s="48" t="n">
        <v>0</v>
      </c>
      <c r="S80" s="48" t="n">
        <v>0</v>
      </c>
      <c r="T80" s="48" t="n">
        <v>0</v>
      </c>
      <c r="U80" s="48" t="n">
        <v>0</v>
      </c>
      <c r="V80" s="48" t="n">
        <v>0</v>
      </c>
      <c r="W80" s="48" t="n">
        <v>0</v>
      </c>
      <c r="X80" s="48" t="n">
        <v>0</v>
      </c>
      <c r="Y80" s="48" t="n">
        <v>0</v>
      </c>
      <c r="Z80" s="48" t="n">
        <v>0</v>
      </c>
      <c r="AA80" s="48" t="n">
        <v>0</v>
      </c>
      <c r="AB80" s="48" t="n">
        <v>0</v>
      </c>
      <c r="AC80" s="48" t="n">
        <v>0</v>
      </c>
      <c r="AD80" s="48" t="n">
        <v>0</v>
      </c>
      <c r="AE80" s="48" t="n">
        <v>0</v>
      </c>
      <c r="AF80" s="48" t="n">
        <v>0</v>
      </c>
      <c r="AG80" s="48" t="n">
        <v>0</v>
      </c>
      <c r="AH80" s="48" t="n">
        <v>0</v>
      </c>
      <c r="AI80" s="48" t="n">
        <v>0</v>
      </c>
      <c r="AJ80" s="48" t="n">
        <v>0</v>
      </c>
      <c r="AK80" s="48" t="n">
        <v>0</v>
      </c>
      <c r="AL80" s="48" t="n">
        <v>0</v>
      </c>
      <c r="AM80" s="48" t="n">
        <v>0</v>
      </c>
      <c r="AN80" s="48" t="n">
        <v>0</v>
      </c>
      <c r="AO80" s="48" t="n">
        <v>0</v>
      </c>
      <c r="AP80" s="48" t="n">
        <v>0</v>
      </c>
      <c r="AQ80" s="48" t="n">
        <v>0</v>
      </c>
      <c r="AR80" s="48" t="n">
        <v>0</v>
      </c>
      <c r="AS80" s="48" t="n">
        <v>0</v>
      </c>
      <c r="AT80" s="48" t="n">
        <v>0</v>
      </c>
      <c r="AU80" s="48" t="n">
        <v>0</v>
      </c>
      <c r="AV80" s="48" t="n">
        <v>0</v>
      </c>
      <c r="AW80" s="48" t="n">
        <v>0</v>
      </c>
    </row>
    <row r="81" customFormat="false" ht="15" hidden="false" customHeight="false" outlineLevel="0" collapsed="false">
      <c r="C81" s="44" t="s">
        <v>537</v>
      </c>
      <c r="D81" s="12" t="s">
        <v>541</v>
      </c>
      <c r="J81" s="48" t="n">
        <v>0</v>
      </c>
      <c r="K81" s="48" t="n">
        <v>0</v>
      </c>
      <c r="L81" s="48" t="n">
        <v>0</v>
      </c>
      <c r="M81" s="48" t="n">
        <v>0</v>
      </c>
      <c r="N81" s="48" t="n">
        <v>0</v>
      </c>
      <c r="O81" s="48" t="n">
        <v>-1071.42042</v>
      </c>
      <c r="P81" s="48" t="n">
        <v>-1044.75705</v>
      </c>
      <c r="Q81" s="48" t="n">
        <v>-1014.26271</v>
      </c>
      <c r="R81" s="48" t="n">
        <v>-1013.59671</v>
      </c>
      <c r="S81" s="48" t="n">
        <v>-1011.59125</v>
      </c>
      <c r="T81" s="48" t="n">
        <v>-1007.77164</v>
      </c>
      <c r="U81" s="48" t="n">
        <v>-993.89891</v>
      </c>
      <c r="V81" s="48" t="n">
        <v>-950.30836</v>
      </c>
      <c r="W81" s="48" t="n">
        <v>-957.04167</v>
      </c>
      <c r="X81" s="48" t="n">
        <v>-924.40536</v>
      </c>
      <c r="Y81" s="48" t="n">
        <v>-919.66365</v>
      </c>
      <c r="Z81" s="48" t="n">
        <v>-901.55111</v>
      </c>
      <c r="AA81" s="48" t="n">
        <v>-876.61724</v>
      </c>
      <c r="AB81" s="48" t="n">
        <v>-875.89181</v>
      </c>
      <c r="AC81" s="48" t="n">
        <v>-852.55133</v>
      </c>
      <c r="AD81" s="48" t="n">
        <v>-829.91741</v>
      </c>
      <c r="AE81" s="48" t="n">
        <v>-816.44176</v>
      </c>
      <c r="AF81" s="48" t="n">
        <v>-784.65124</v>
      </c>
      <c r="AG81" s="48" t="n">
        <v>-744.11217</v>
      </c>
      <c r="AH81" s="48" t="n">
        <v>-736.07488</v>
      </c>
      <c r="AI81" s="48" t="n">
        <v>-713.23231</v>
      </c>
      <c r="AJ81" s="48" t="n">
        <v>-702.21155</v>
      </c>
      <c r="AK81" s="48" t="n">
        <v>-1011.95744</v>
      </c>
      <c r="AL81" s="48" t="n">
        <v>-991.54784</v>
      </c>
      <c r="AM81" s="48" t="n">
        <v>-972.48363</v>
      </c>
      <c r="AN81" s="48" t="n">
        <v>-940.48393</v>
      </c>
      <c r="AO81" s="48" t="n">
        <v>-913.08882</v>
      </c>
      <c r="AP81" s="48" t="n">
        <v>-915.80674</v>
      </c>
      <c r="AQ81" s="48" t="n">
        <v>-908.38009</v>
      </c>
      <c r="AR81" s="48" t="n">
        <v>-898.62001</v>
      </c>
      <c r="AS81" s="48" t="n">
        <v>-888.02299</v>
      </c>
      <c r="AT81" s="48" t="n">
        <v>-888.02299</v>
      </c>
      <c r="AU81" s="48" t="n">
        <v>-888.02299</v>
      </c>
      <c r="AV81" s="48" t="n">
        <v>-888.02299</v>
      </c>
      <c r="AW81" s="48" t="n">
        <v>-888.02299</v>
      </c>
    </row>
    <row r="82" customFormat="false" ht="15" hidden="false" customHeight="false" outlineLevel="0" collapsed="false">
      <c r="C82" s="44" t="s">
        <v>538</v>
      </c>
      <c r="D82" s="12" t="s">
        <v>541</v>
      </c>
      <c r="J82" s="48" t="n">
        <v>0</v>
      </c>
      <c r="K82" s="48" t="n">
        <v>0</v>
      </c>
      <c r="L82" s="48" t="n">
        <v>0</v>
      </c>
      <c r="M82" s="48" t="n">
        <v>0</v>
      </c>
      <c r="N82" s="48" t="n">
        <v>0</v>
      </c>
      <c r="O82" s="48" t="n">
        <v>-662.6859</v>
      </c>
      <c r="P82" s="48" t="n">
        <v>-644.37785</v>
      </c>
      <c r="Q82" s="48" t="n">
        <v>-621.50058</v>
      </c>
      <c r="R82" s="48" t="n">
        <v>-637.34172</v>
      </c>
      <c r="S82" s="48" t="n">
        <v>-625.13008</v>
      </c>
      <c r="T82" s="48" t="n">
        <v>-623.79116</v>
      </c>
      <c r="U82" s="48" t="n">
        <v>-620.87629</v>
      </c>
      <c r="V82" s="48" t="n">
        <v>-574.69615</v>
      </c>
      <c r="W82" s="48" t="n">
        <v>-582.8038</v>
      </c>
      <c r="X82" s="48" t="n">
        <v>-560.52</v>
      </c>
      <c r="Y82" s="48" t="n">
        <v>-556.30179</v>
      </c>
      <c r="Z82" s="48" t="n">
        <v>-542.1517</v>
      </c>
      <c r="AA82" s="48" t="n">
        <v>-508.58563</v>
      </c>
      <c r="AB82" s="48" t="n">
        <v>-515.21259</v>
      </c>
      <c r="AC82" s="48" t="n">
        <v>-493.51136</v>
      </c>
      <c r="AD82" s="48" t="n">
        <v>-468.12527</v>
      </c>
      <c r="AE82" s="48" t="n">
        <v>-471.24877</v>
      </c>
      <c r="AF82" s="48" t="n">
        <v>-695.71703</v>
      </c>
      <c r="AG82" s="48" t="n">
        <v>-620.24041</v>
      </c>
      <c r="AH82" s="48" t="n">
        <v>-603.60355</v>
      </c>
      <c r="AI82" s="48" t="n">
        <v>-580.64433</v>
      </c>
      <c r="AJ82" s="48" t="n">
        <v>-552.88844</v>
      </c>
      <c r="AK82" s="48" t="n">
        <v>-523.36739</v>
      </c>
      <c r="AL82" s="48" t="n">
        <v>-523.24905</v>
      </c>
      <c r="AM82" s="48" t="n">
        <v>-510.57705</v>
      </c>
      <c r="AN82" s="48" t="n">
        <v>-495.13274</v>
      </c>
      <c r="AO82" s="48" t="n">
        <v>-479.38508</v>
      </c>
      <c r="AP82" s="48" t="n">
        <v>-473.87255</v>
      </c>
      <c r="AQ82" s="48" t="n">
        <v>-484.51348</v>
      </c>
      <c r="AR82" s="48" t="n">
        <v>-490.50907</v>
      </c>
      <c r="AS82" s="48" t="n">
        <v>-477.19206</v>
      </c>
      <c r="AT82" s="48" t="n">
        <v>-477.19206</v>
      </c>
      <c r="AU82" s="48" t="n">
        <v>-477.19206</v>
      </c>
      <c r="AV82" s="48" t="n">
        <v>-477.19206</v>
      </c>
      <c r="AW82" s="48" t="n">
        <v>-477.19206</v>
      </c>
    </row>
    <row r="83" customFormat="false" ht="15" hidden="false" customHeight="false" outlineLevel="0" collapsed="false">
      <c r="C83" s="57"/>
      <c r="D83" s="12" t="s">
        <v>541</v>
      </c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</row>
    <row r="84" customFormat="false" ht="15" hidden="false" customHeight="false" outlineLevel="0" collapsed="false">
      <c r="C84" s="57"/>
      <c r="D84" s="12" t="s">
        <v>541</v>
      </c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</row>
    <row r="86" customFormat="false" ht="15" hidden="false" customHeight="false" outlineLevel="0" collapsed="false">
      <c r="A86" s="10" t="s">
        <v>14</v>
      </c>
      <c r="B86" s="10"/>
      <c r="C86" s="10" t="s">
        <v>543</v>
      </c>
      <c r="D86" s="10"/>
      <c r="E86" s="56" t="s">
        <v>540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</row>
    <row r="87" customFormat="false" ht="15" hidden="false" customHeight="false" outlineLevel="0" collapsed="false">
      <c r="C87" s="1" t="s">
        <v>519</v>
      </c>
      <c r="J87" s="46" t="n">
        <v>2025</v>
      </c>
      <c r="K87" s="46" t="n">
        <v>2026</v>
      </c>
      <c r="L87" s="46" t="n">
        <v>2027</v>
      </c>
      <c r="M87" s="46" t="n">
        <v>2028</v>
      </c>
      <c r="N87" s="46" t="n">
        <v>2029</v>
      </c>
      <c r="O87" s="46" t="n">
        <v>2030</v>
      </c>
      <c r="P87" s="46" t="n">
        <v>2031</v>
      </c>
      <c r="Q87" s="46" t="n">
        <v>2032</v>
      </c>
      <c r="R87" s="46" t="n">
        <v>2033</v>
      </c>
      <c r="S87" s="46" t="n">
        <v>2034</v>
      </c>
      <c r="T87" s="46" t="n">
        <v>2035</v>
      </c>
      <c r="U87" s="46" t="n">
        <v>2036</v>
      </c>
      <c r="V87" s="46" t="n">
        <v>2037</v>
      </c>
      <c r="W87" s="46" t="n">
        <v>2038</v>
      </c>
      <c r="X87" s="46" t="n">
        <v>2039</v>
      </c>
      <c r="Y87" s="46" t="n">
        <v>2040</v>
      </c>
      <c r="Z87" s="46" t="n">
        <v>2041</v>
      </c>
      <c r="AA87" s="46" t="n">
        <v>2042</v>
      </c>
      <c r="AB87" s="46" t="n">
        <v>2043</v>
      </c>
      <c r="AC87" s="46" t="n">
        <v>2044</v>
      </c>
      <c r="AD87" s="46" t="n">
        <v>2045</v>
      </c>
      <c r="AE87" s="46" t="n">
        <v>2046</v>
      </c>
      <c r="AF87" s="46" t="n">
        <v>2047</v>
      </c>
      <c r="AG87" s="46" t="n">
        <v>2048</v>
      </c>
      <c r="AH87" s="46" t="n">
        <v>2049</v>
      </c>
      <c r="AI87" s="46" t="n">
        <v>2050</v>
      </c>
      <c r="AJ87" s="46" t="n">
        <v>2051</v>
      </c>
      <c r="AK87" s="46" t="n">
        <v>2052</v>
      </c>
      <c r="AL87" s="46" t="n">
        <v>2053</v>
      </c>
      <c r="AM87" s="46" t="n">
        <v>2054</v>
      </c>
      <c r="AN87" s="46" t="n">
        <v>2055</v>
      </c>
      <c r="AO87" s="46" t="n">
        <v>2056</v>
      </c>
      <c r="AP87" s="46" t="n">
        <v>2057</v>
      </c>
      <c r="AQ87" s="46" t="n">
        <v>2058</v>
      </c>
      <c r="AR87" s="46" t="n">
        <v>2059</v>
      </c>
      <c r="AS87" s="46" t="n">
        <v>2060</v>
      </c>
      <c r="AT87" s="46" t="n">
        <v>2061</v>
      </c>
      <c r="AU87" s="46" t="n">
        <v>2062</v>
      </c>
      <c r="AV87" s="46" t="n">
        <v>2063</v>
      </c>
      <c r="AW87" s="46" t="n">
        <v>2064</v>
      </c>
    </row>
    <row r="88" customFormat="false" ht="15" hidden="false" customHeight="false" outlineLevel="0" collapsed="false">
      <c r="C88" s="44" t="s">
        <v>534</v>
      </c>
      <c r="D88" s="12" t="s">
        <v>541</v>
      </c>
      <c r="J88" s="48" t="n">
        <v>0</v>
      </c>
      <c r="K88" s="48" t="n">
        <v>0</v>
      </c>
      <c r="L88" s="48" t="n">
        <v>0</v>
      </c>
      <c r="M88" s="48" t="n">
        <v>0</v>
      </c>
      <c r="N88" s="48" t="n">
        <v>0</v>
      </c>
      <c r="O88" s="48" t="n">
        <v>0</v>
      </c>
      <c r="P88" s="48" t="n">
        <v>0</v>
      </c>
      <c r="Q88" s="48" t="n">
        <v>0</v>
      </c>
      <c r="R88" s="48" t="n">
        <v>0</v>
      </c>
      <c r="S88" s="48" t="n">
        <v>0</v>
      </c>
      <c r="T88" s="48" t="n">
        <v>0</v>
      </c>
      <c r="U88" s="48" t="n">
        <v>0</v>
      </c>
      <c r="V88" s="48" t="n">
        <v>0</v>
      </c>
      <c r="W88" s="48" t="n">
        <v>0</v>
      </c>
      <c r="X88" s="48" t="n">
        <v>0</v>
      </c>
      <c r="Y88" s="48" t="n">
        <v>0</v>
      </c>
      <c r="Z88" s="48" t="n">
        <v>0</v>
      </c>
      <c r="AA88" s="48" t="n">
        <v>0</v>
      </c>
      <c r="AB88" s="48" t="n">
        <v>0</v>
      </c>
      <c r="AC88" s="48" t="n">
        <v>0</v>
      </c>
      <c r="AD88" s="48" t="n">
        <v>0</v>
      </c>
      <c r="AE88" s="48" t="n">
        <v>0</v>
      </c>
      <c r="AF88" s="48" t="n">
        <v>0</v>
      </c>
      <c r="AG88" s="48" t="n">
        <v>0</v>
      </c>
      <c r="AH88" s="48" t="n">
        <v>0</v>
      </c>
      <c r="AI88" s="48" t="n">
        <v>0</v>
      </c>
      <c r="AJ88" s="48" t="n">
        <v>0</v>
      </c>
      <c r="AK88" s="48" t="n">
        <v>0</v>
      </c>
      <c r="AL88" s="48" t="n">
        <v>0</v>
      </c>
      <c r="AM88" s="48" t="n">
        <v>0</v>
      </c>
      <c r="AN88" s="48" t="n">
        <v>0</v>
      </c>
      <c r="AO88" s="48" t="n">
        <v>0</v>
      </c>
      <c r="AP88" s="48" t="n">
        <v>0</v>
      </c>
      <c r="AQ88" s="48" t="n">
        <v>0</v>
      </c>
      <c r="AR88" s="48" t="n">
        <v>0</v>
      </c>
      <c r="AS88" s="48" t="n">
        <v>0</v>
      </c>
      <c r="AT88" s="48" t="n">
        <v>0</v>
      </c>
      <c r="AU88" s="48" t="n">
        <v>0</v>
      </c>
      <c r="AV88" s="48" t="n">
        <v>0</v>
      </c>
      <c r="AW88" s="48" t="n">
        <v>0</v>
      </c>
    </row>
    <row r="89" customFormat="false" ht="15" hidden="false" customHeight="false" outlineLevel="0" collapsed="false">
      <c r="C89" s="44" t="s">
        <v>313</v>
      </c>
      <c r="D89" s="12" t="s">
        <v>541</v>
      </c>
      <c r="J89" s="48" t="n">
        <v>0</v>
      </c>
      <c r="K89" s="48" t="n">
        <v>0</v>
      </c>
      <c r="L89" s="48" t="n">
        <v>-751.2864</v>
      </c>
      <c r="M89" s="48" t="n">
        <v>-663.46514</v>
      </c>
      <c r="N89" s="48" t="n">
        <v>-620.42262</v>
      </c>
      <c r="O89" s="48" t="n">
        <v>-590.15109</v>
      </c>
      <c r="P89" s="48" t="n">
        <v>-581.20382</v>
      </c>
      <c r="Q89" s="48" t="n">
        <v>-575.76335</v>
      </c>
      <c r="R89" s="48" t="n">
        <v>-541.56006</v>
      </c>
      <c r="S89" s="48" t="n">
        <v>-528.87975</v>
      </c>
      <c r="T89" s="48" t="n">
        <v>-511.53463</v>
      </c>
      <c r="U89" s="48" t="n">
        <v>-508.93701</v>
      </c>
      <c r="V89" s="48" t="n">
        <v>-526.89342</v>
      </c>
      <c r="W89" s="48" t="n">
        <v>-498.38111</v>
      </c>
      <c r="X89" s="48" t="n">
        <v>-514.22704</v>
      </c>
      <c r="Y89" s="48" t="n">
        <v>-503.78846</v>
      </c>
      <c r="Z89" s="48" t="n">
        <v>-488.23638</v>
      </c>
      <c r="AA89" s="48" t="n">
        <v>-508.20078</v>
      </c>
      <c r="AB89" s="48" t="n">
        <v>-499.94889</v>
      </c>
      <c r="AC89" s="48" t="n">
        <v>-500.04075</v>
      </c>
      <c r="AD89" s="48" t="n">
        <v>-503.09869</v>
      </c>
      <c r="AE89" s="48" t="n">
        <v>-497.34921</v>
      </c>
      <c r="AF89" s="48" t="n">
        <v>-514.43421</v>
      </c>
      <c r="AG89" s="48" t="n">
        <v>-548.94787</v>
      </c>
      <c r="AH89" s="48" t="n">
        <v>-707.19545</v>
      </c>
      <c r="AI89" s="48" t="n">
        <v>-688.10432</v>
      </c>
      <c r="AJ89" s="48" t="n">
        <v>-668.95651</v>
      </c>
      <c r="AK89" s="48" t="n">
        <v>-681.69469</v>
      </c>
      <c r="AL89" s="48" t="n">
        <v>-644.57209</v>
      </c>
      <c r="AM89" s="48" t="n">
        <v>-635.13038</v>
      </c>
      <c r="AN89" s="48" t="n">
        <v>-635.28835</v>
      </c>
      <c r="AO89" s="48" t="n">
        <v>-632.34774</v>
      </c>
      <c r="AP89" s="48" t="n">
        <v>-615.02274</v>
      </c>
      <c r="AQ89" s="48" t="n">
        <v>-586.07772</v>
      </c>
      <c r="AR89" s="48" t="n">
        <v>-576.86721</v>
      </c>
      <c r="AS89" s="48" t="n">
        <v>-579.51105</v>
      </c>
      <c r="AT89" s="48" t="n">
        <v>-579.51105</v>
      </c>
      <c r="AU89" s="48" t="n">
        <v>-579.51105</v>
      </c>
      <c r="AV89" s="48" t="n">
        <v>-579.51105</v>
      </c>
      <c r="AW89" s="48" t="n">
        <v>-579.51105</v>
      </c>
    </row>
    <row r="90" customFormat="false" ht="15" hidden="false" customHeight="false" outlineLevel="0" collapsed="false">
      <c r="C90" s="44" t="s">
        <v>314</v>
      </c>
      <c r="D90" s="12" t="s">
        <v>541</v>
      </c>
      <c r="J90" s="48" t="n">
        <v>0</v>
      </c>
      <c r="K90" s="48" t="n">
        <v>0</v>
      </c>
      <c r="L90" s="48" t="n">
        <v>-347.67852</v>
      </c>
      <c r="M90" s="48" t="n">
        <v>-334.7215</v>
      </c>
      <c r="N90" s="48" t="n">
        <v>-317.32045</v>
      </c>
      <c r="O90" s="48" t="n">
        <v>-279.99472</v>
      </c>
      <c r="P90" s="48" t="n">
        <v>-274.18403</v>
      </c>
      <c r="Q90" s="48" t="n">
        <v>-284.64553</v>
      </c>
      <c r="R90" s="48" t="n">
        <v>-264.13033</v>
      </c>
      <c r="S90" s="48" t="n">
        <v>-252.11476</v>
      </c>
      <c r="T90" s="48" t="n">
        <v>-243.3016</v>
      </c>
      <c r="U90" s="48" t="n">
        <v>-245.64536</v>
      </c>
      <c r="V90" s="48" t="n">
        <v>-269.7053</v>
      </c>
      <c r="W90" s="48" t="n">
        <v>-252.99541</v>
      </c>
      <c r="X90" s="48" t="n">
        <v>-259.18777</v>
      </c>
      <c r="Y90" s="48" t="n">
        <v>-251.40765</v>
      </c>
      <c r="Z90" s="48" t="n">
        <v>-260.6881</v>
      </c>
      <c r="AA90" s="48" t="n">
        <v>-267.81759</v>
      </c>
      <c r="AB90" s="48" t="n">
        <v>-253.53239</v>
      </c>
      <c r="AC90" s="48" t="n">
        <v>-263.12163</v>
      </c>
      <c r="AD90" s="48" t="n">
        <v>-265.6707</v>
      </c>
      <c r="AE90" s="48" t="n">
        <v>-259.73315</v>
      </c>
      <c r="AF90" s="48" t="n">
        <v>-258.86703</v>
      </c>
      <c r="AG90" s="48" t="n">
        <v>-378.80366</v>
      </c>
      <c r="AH90" s="48" t="n">
        <v>-364.70471</v>
      </c>
      <c r="AI90" s="48" t="n">
        <v>-367.24234</v>
      </c>
      <c r="AJ90" s="48" t="n">
        <v>-368.86086</v>
      </c>
      <c r="AK90" s="48" t="n">
        <v>-364.94823</v>
      </c>
      <c r="AL90" s="48" t="n">
        <v>-349.60405</v>
      </c>
      <c r="AM90" s="48" t="n">
        <v>-343.86618</v>
      </c>
      <c r="AN90" s="48" t="n">
        <v>-347.99814</v>
      </c>
      <c r="AO90" s="48" t="n">
        <v>-342.31595</v>
      </c>
      <c r="AP90" s="48" t="n">
        <v>-329.46696</v>
      </c>
      <c r="AQ90" s="48" t="n">
        <v>-314.57883</v>
      </c>
      <c r="AR90" s="48" t="n">
        <v>-300.67644</v>
      </c>
      <c r="AS90" s="48" t="n">
        <v>-290.7825</v>
      </c>
      <c r="AT90" s="48" t="n">
        <v>-290.7825</v>
      </c>
      <c r="AU90" s="48" t="n">
        <v>-290.7825</v>
      </c>
      <c r="AV90" s="48" t="n">
        <v>-290.7825</v>
      </c>
      <c r="AW90" s="48" t="n">
        <v>-290.7825</v>
      </c>
    </row>
    <row r="91" customFormat="false" ht="15" hidden="false" customHeight="false" outlineLevel="0" collapsed="false">
      <c r="C91" s="44" t="s">
        <v>535</v>
      </c>
      <c r="D91" s="12" t="s">
        <v>541</v>
      </c>
      <c r="J91" s="48" t="n">
        <v>0</v>
      </c>
      <c r="K91" s="48" t="n">
        <v>0</v>
      </c>
      <c r="L91" s="48" t="n">
        <v>-648.92762</v>
      </c>
      <c r="M91" s="48" t="n">
        <v>-610.54782</v>
      </c>
      <c r="N91" s="48" t="n">
        <v>-596.4748</v>
      </c>
      <c r="O91" s="48" t="n">
        <v>-577.15028</v>
      </c>
      <c r="P91" s="48" t="n">
        <v>-560.95109</v>
      </c>
      <c r="Q91" s="48" t="n">
        <v>-547.88403</v>
      </c>
      <c r="R91" s="48" t="n">
        <v>-514.98988</v>
      </c>
      <c r="S91" s="48" t="n">
        <v>-505.21593</v>
      </c>
      <c r="T91" s="48" t="n">
        <v>-481.2368</v>
      </c>
      <c r="U91" s="48" t="n">
        <v>-464.26504</v>
      </c>
      <c r="V91" s="48" t="n">
        <v>-480.43618</v>
      </c>
      <c r="W91" s="48" t="n">
        <v>-457.18984</v>
      </c>
      <c r="X91" s="48" t="n">
        <v>-458.00563</v>
      </c>
      <c r="Y91" s="48" t="n">
        <v>-437.02661</v>
      </c>
      <c r="Z91" s="48" t="n">
        <v>-432.98448</v>
      </c>
      <c r="AA91" s="48" t="n">
        <v>-444.46693</v>
      </c>
      <c r="AB91" s="48" t="n">
        <v>-426.12136</v>
      </c>
      <c r="AC91" s="48" t="n">
        <v>-560.50344</v>
      </c>
      <c r="AD91" s="48" t="n">
        <v>-565.22079</v>
      </c>
      <c r="AE91" s="48" t="n">
        <v>-541.98678</v>
      </c>
      <c r="AF91" s="48" t="n">
        <v>-564.03058</v>
      </c>
      <c r="AG91" s="48" t="n">
        <v>-591.31508</v>
      </c>
      <c r="AH91" s="48" t="n">
        <v>-572.62726</v>
      </c>
      <c r="AI91" s="48" t="n">
        <v>-575.28511</v>
      </c>
      <c r="AJ91" s="48" t="n">
        <v>-575.04485</v>
      </c>
      <c r="AK91" s="48" t="n">
        <v>-578.99043</v>
      </c>
      <c r="AL91" s="48" t="n">
        <v>-552.50183</v>
      </c>
      <c r="AM91" s="48" t="n">
        <v>-545.73207</v>
      </c>
      <c r="AN91" s="48" t="n">
        <v>-532.61691</v>
      </c>
      <c r="AO91" s="48" t="n">
        <v>-535.50369</v>
      </c>
      <c r="AP91" s="48" t="n">
        <v>-515.32686</v>
      </c>
      <c r="AQ91" s="48" t="n">
        <v>-482.21341</v>
      </c>
      <c r="AR91" s="48" t="n">
        <v>-463.77482</v>
      </c>
      <c r="AS91" s="48" t="n">
        <v>-448.58832</v>
      </c>
      <c r="AT91" s="48" t="n">
        <v>-448.58832</v>
      </c>
      <c r="AU91" s="48" t="n">
        <v>-448.58832</v>
      </c>
      <c r="AV91" s="48" t="n">
        <v>-448.58832</v>
      </c>
      <c r="AW91" s="48" t="n">
        <v>-448.58832</v>
      </c>
    </row>
    <row r="92" customFormat="false" ht="15" hidden="false" customHeight="false" outlineLevel="0" collapsed="false">
      <c r="C92" s="44" t="s">
        <v>536</v>
      </c>
      <c r="D92" s="12" t="s">
        <v>541</v>
      </c>
      <c r="J92" s="48" t="n">
        <v>0</v>
      </c>
      <c r="K92" s="48" t="n">
        <v>0</v>
      </c>
      <c r="L92" s="48" t="n">
        <v>-881.31388</v>
      </c>
      <c r="M92" s="48" t="n">
        <v>-851.05247</v>
      </c>
      <c r="N92" s="48" t="n">
        <v>-822.18191</v>
      </c>
      <c r="O92" s="48" t="n">
        <v>-807.10748</v>
      </c>
      <c r="P92" s="48" t="n">
        <v>-794.13143</v>
      </c>
      <c r="Q92" s="48" t="n">
        <v>-782.76965</v>
      </c>
      <c r="R92" s="48" t="n">
        <v>-768.89542</v>
      </c>
      <c r="S92" s="48" t="n">
        <v>-756.54772</v>
      </c>
      <c r="T92" s="48" t="n">
        <v>-737.15195</v>
      </c>
      <c r="U92" s="48" t="n">
        <v>-730.51832</v>
      </c>
      <c r="V92" s="48" t="n">
        <v>-729.27165</v>
      </c>
      <c r="W92" s="48" t="n">
        <v>-714.42094</v>
      </c>
      <c r="X92" s="48" t="n">
        <v>-695.47226</v>
      </c>
      <c r="Y92" s="48" t="n">
        <v>-687.84865</v>
      </c>
      <c r="Z92" s="48" t="n">
        <v>-687.24116</v>
      </c>
      <c r="AA92" s="48" t="n">
        <v>-659.65997</v>
      </c>
      <c r="AB92" s="48" t="n">
        <v>-657.89093</v>
      </c>
      <c r="AC92" s="48" t="n">
        <v>-642.49726</v>
      </c>
      <c r="AD92" s="48" t="n">
        <v>-621.42569</v>
      </c>
      <c r="AE92" s="48" t="n">
        <v>-616.3424</v>
      </c>
      <c r="AF92" s="48" t="n">
        <v>-611.58161</v>
      </c>
      <c r="AG92" s="48" t="n">
        <v>-879.37939</v>
      </c>
      <c r="AH92" s="48" t="n">
        <v>-855.17876</v>
      </c>
      <c r="AI92" s="48" t="n">
        <v>-833.30145</v>
      </c>
      <c r="AJ92" s="48" t="n">
        <v>-814.64775</v>
      </c>
      <c r="AK92" s="48" t="n">
        <v>-787.85148</v>
      </c>
      <c r="AL92" s="48" t="n">
        <v>-775.12916</v>
      </c>
      <c r="AM92" s="48" t="n">
        <v>-770.8944</v>
      </c>
      <c r="AN92" s="48" t="n">
        <v>-750.77947</v>
      </c>
      <c r="AO92" s="48" t="n">
        <v>-742.15584</v>
      </c>
      <c r="AP92" s="48" t="n">
        <v>-730.54804</v>
      </c>
      <c r="AQ92" s="48" t="n">
        <v>-723.89189</v>
      </c>
      <c r="AR92" s="48" t="n">
        <v>-707.57328</v>
      </c>
      <c r="AS92" s="48" t="n">
        <v>-697.50521</v>
      </c>
      <c r="AT92" s="48" t="n">
        <v>-697.50521</v>
      </c>
      <c r="AU92" s="48" t="n">
        <v>-697.50521</v>
      </c>
      <c r="AV92" s="48" t="n">
        <v>-697.50521</v>
      </c>
      <c r="AW92" s="48" t="n">
        <v>-697.50521</v>
      </c>
    </row>
    <row r="93" customFormat="false" ht="15" hidden="false" customHeight="false" outlineLevel="0" collapsed="false">
      <c r="C93" s="44" t="s">
        <v>537</v>
      </c>
      <c r="D93" s="12" t="s">
        <v>541</v>
      </c>
      <c r="J93" s="48" t="n">
        <v>0</v>
      </c>
      <c r="K93" s="48" t="n">
        <v>0</v>
      </c>
      <c r="L93" s="48" t="n">
        <v>0</v>
      </c>
      <c r="M93" s="48" t="n">
        <v>0</v>
      </c>
      <c r="N93" s="48" t="n">
        <v>0</v>
      </c>
      <c r="O93" s="48" t="n">
        <v>-666.9335</v>
      </c>
      <c r="P93" s="48" t="n">
        <v>-632.83364</v>
      </c>
      <c r="Q93" s="48" t="n">
        <v>-629.87956</v>
      </c>
      <c r="R93" s="48" t="n">
        <v>-577.98019</v>
      </c>
      <c r="S93" s="48" t="n">
        <v>-551.23901</v>
      </c>
      <c r="T93" s="48" t="n">
        <v>-531.71185</v>
      </c>
      <c r="U93" s="48" t="n">
        <v>-537.49644</v>
      </c>
      <c r="V93" s="48" t="n">
        <v>-547.68806</v>
      </c>
      <c r="W93" s="48" t="n">
        <v>-522.45976</v>
      </c>
      <c r="X93" s="48" t="n">
        <v>-528.08459</v>
      </c>
      <c r="Y93" s="48" t="n">
        <v>-516.5111</v>
      </c>
      <c r="Z93" s="48" t="n">
        <v>-503.01606</v>
      </c>
      <c r="AA93" s="48" t="n">
        <v>-519.78017</v>
      </c>
      <c r="AB93" s="48" t="n">
        <v>-504.93521</v>
      </c>
      <c r="AC93" s="48" t="n">
        <v>-511.64624</v>
      </c>
      <c r="AD93" s="48" t="n">
        <v>-520.26231</v>
      </c>
      <c r="AE93" s="48" t="n">
        <v>-510.35988</v>
      </c>
      <c r="AF93" s="48" t="n">
        <v>-524.80808</v>
      </c>
      <c r="AG93" s="48" t="n">
        <v>-551.42321</v>
      </c>
      <c r="AH93" s="48" t="n">
        <v>-540.35221</v>
      </c>
      <c r="AI93" s="48" t="n">
        <v>-549.27301</v>
      </c>
      <c r="AJ93" s="48" t="n">
        <v>-550.37748</v>
      </c>
      <c r="AK93" s="48" t="n">
        <v>-735.73861</v>
      </c>
      <c r="AL93" s="48" t="n">
        <v>-682.37798</v>
      </c>
      <c r="AM93" s="48" t="n">
        <v>-668.07666</v>
      </c>
      <c r="AN93" s="48" t="n">
        <v>-658.35593</v>
      </c>
      <c r="AO93" s="48" t="n">
        <v>-656.32867</v>
      </c>
      <c r="AP93" s="48" t="n">
        <v>-632.07407</v>
      </c>
      <c r="AQ93" s="48" t="n">
        <v>-607.58423</v>
      </c>
      <c r="AR93" s="48" t="n">
        <v>-599.66574</v>
      </c>
      <c r="AS93" s="48" t="n">
        <v>-597.56712</v>
      </c>
      <c r="AT93" s="48" t="n">
        <v>-597.56712</v>
      </c>
      <c r="AU93" s="48" t="n">
        <v>-597.56712</v>
      </c>
      <c r="AV93" s="48" t="n">
        <v>-597.56712</v>
      </c>
      <c r="AW93" s="48" t="n">
        <v>-597.56712</v>
      </c>
    </row>
    <row r="94" customFormat="false" ht="15" hidden="false" customHeight="false" outlineLevel="0" collapsed="false">
      <c r="C94" s="44" t="s">
        <v>538</v>
      </c>
      <c r="D94" s="12" t="s">
        <v>541</v>
      </c>
      <c r="J94" s="48" t="n">
        <v>0</v>
      </c>
      <c r="K94" s="48" t="n">
        <v>0</v>
      </c>
      <c r="L94" s="48" t="n">
        <v>0</v>
      </c>
      <c r="M94" s="48" t="n">
        <v>0</v>
      </c>
      <c r="N94" s="48" t="n">
        <v>0</v>
      </c>
      <c r="O94" s="48" t="n">
        <v>-631.87962</v>
      </c>
      <c r="P94" s="48" t="n">
        <v>-601.00951</v>
      </c>
      <c r="Q94" s="48" t="n">
        <v>-584.34645</v>
      </c>
      <c r="R94" s="48" t="n">
        <v>-543.54306</v>
      </c>
      <c r="S94" s="48" t="n">
        <v>-527.25621</v>
      </c>
      <c r="T94" s="48" t="n">
        <v>-507.61688</v>
      </c>
      <c r="U94" s="48" t="n">
        <v>-487.27433</v>
      </c>
      <c r="V94" s="48" t="n">
        <v>-501.59162</v>
      </c>
      <c r="W94" s="48" t="n">
        <v>-478.44223</v>
      </c>
      <c r="X94" s="48" t="n">
        <v>-479.13188</v>
      </c>
      <c r="Y94" s="48" t="n">
        <v>-454.9382</v>
      </c>
      <c r="Z94" s="48" t="n">
        <v>-451.70158</v>
      </c>
      <c r="AA94" s="48" t="n">
        <v>-466.67088</v>
      </c>
      <c r="AB94" s="48" t="n">
        <v>-439.57213</v>
      </c>
      <c r="AC94" s="48" t="n">
        <v>-451.79608</v>
      </c>
      <c r="AD94" s="48" t="n">
        <v>-449.12247</v>
      </c>
      <c r="AE94" s="48" t="n">
        <v>-437.81977</v>
      </c>
      <c r="AF94" s="48" t="n">
        <v>-605.59638</v>
      </c>
      <c r="AG94" s="48" t="n">
        <v>-628.9652</v>
      </c>
      <c r="AH94" s="48" t="n">
        <v>-608.54467</v>
      </c>
      <c r="AI94" s="48" t="n">
        <v>-600.9962</v>
      </c>
      <c r="AJ94" s="48" t="n">
        <v>-609.54125</v>
      </c>
      <c r="AK94" s="48" t="n">
        <v>-611.69884</v>
      </c>
      <c r="AL94" s="48" t="n">
        <v>-578.11806</v>
      </c>
      <c r="AM94" s="48" t="n">
        <v>-572.04733</v>
      </c>
      <c r="AN94" s="48" t="n">
        <v>-568.7781</v>
      </c>
      <c r="AO94" s="48" t="n">
        <v>-567.39889</v>
      </c>
      <c r="AP94" s="48" t="n">
        <v>-541.38685</v>
      </c>
      <c r="AQ94" s="48" t="n">
        <v>-512.44466</v>
      </c>
      <c r="AR94" s="48" t="n">
        <v>-491.81402</v>
      </c>
      <c r="AS94" s="48" t="n">
        <v>-489.45141</v>
      </c>
      <c r="AT94" s="48" t="n">
        <v>-489.45141</v>
      </c>
      <c r="AU94" s="48" t="n">
        <v>-489.45141</v>
      </c>
      <c r="AV94" s="48" t="n">
        <v>-489.45141</v>
      </c>
      <c r="AW94" s="48" t="n">
        <v>-489.45141</v>
      </c>
    </row>
    <row r="95" customFormat="false" ht="15" hidden="false" customHeight="false" outlineLevel="0" collapsed="false">
      <c r="C95" s="57"/>
      <c r="D95" s="12" t="s">
        <v>541</v>
      </c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customFormat="false" ht="15" hidden="false" customHeight="false" outlineLevel="0" collapsed="false">
      <c r="C96" s="57"/>
      <c r="D96" s="12" t="s">
        <v>541</v>
      </c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8" customFormat="false" ht="15" hidden="false" customHeight="false" outlineLevel="0" collapsed="false">
      <c r="A98" s="10" t="s">
        <v>14</v>
      </c>
      <c r="B98" s="10"/>
      <c r="C98" s="10" t="s">
        <v>544</v>
      </c>
      <c r="D98" s="10"/>
      <c r="E98" s="56" t="s">
        <v>545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</row>
    <row r="99" customFormat="false" ht="15" hidden="false" customHeight="false" outlineLevel="0" collapsed="false">
      <c r="C99" s="1" t="s">
        <v>519</v>
      </c>
      <c r="J99" s="46" t="n">
        <v>2025</v>
      </c>
      <c r="K99" s="46" t="n">
        <v>2026</v>
      </c>
      <c r="L99" s="46" t="n">
        <v>2027</v>
      </c>
      <c r="M99" s="46" t="n">
        <v>2028</v>
      </c>
      <c r="N99" s="46" t="n">
        <v>2029</v>
      </c>
      <c r="O99" s="46" t="n">
        <v>2030</v>
      </c>
      <c r="P99" s="46" t="n">
        <v>2031</v>
      </c>
      <c r="Q99" s="46" t="n">
        <v>2032</v>
      </c>
      <c r="R99" s="46" t="n">
        <v>2033</v>
      </c>
      <c r="S99" s="46" t="n">
        <v>2034</v>
      </c>
      <c r="T99" s="46" t="n">
        <v>2035</v>
      </c>
      <c r="U99" s="46" t="n">
        <v>2036</v>
      </c>
      <c r="V99" s="46" t="n">
        <v>2037</v>
      </c>
      <c r="W99" s="46" t="n">
        <v>2038</v>
      </c>
      <c r="X99" s="46" t="n">
        <v>2039</v>
      </c>
      <c r="Y99" s="46" t="n">
        <v>2040</v>
      </c>
      <c r="Z99" s="46" t="n">
        <v>2041</v>
      </c>
      <c r="AA99" s="46" t="n">
        <v>2042</v>
      </c>
      <c r="AB99" s="46" t="n">
        <v>2043</v>
      </c>
      <c r="AC99" s="46" t="n">
        <v>2044</v>
      </c>
      <c r="AD99" s="46" t="n">
        <v>2045</v>
      </c>
      <c r="AE99" s="46" t="n">
        <v>2046</v>
      </c>
      <c r="AF99" s="46" t="n">
        <v>2047</v>
      </c>
      <c r="AG99" s="46" t="n">
        <v>2048</v>
      </c>
      <c r="AH99" s="46" t="n">
        <v>2049</v>
      </c>
      <c r="AI99" s="46" t="n">
        <v>2050</v>
      </c>
      <c r="AJ99" s="46" t="n">
        <v>2051</v>
      </c>
      <c r="AK99" s="46" t="n">
        <v>2052</v>
      </c>
      <c r="AL99" s="46" t="n">
        <v>2053</v>
      </c>
      <c r="AM99" s="46" t="n">
        <v>2054</v>
      </c>
      <c r="AN99" s="46" t="n">
        <v>2055</v>
      </c>
      <c r="AO99" s="46" t="n">
        <v>2056</v>
      </c>
      <c r="AP99" s="46" t="n">
        <v>2057</v>
      </c>
      <c r="AQ99" s="46" t="n">
        <v>2058</v>
      </c>
      <c r="AR99" s="46" t="n">
        <v>2059</v>
      </c>
      <c r="AS99" s="46" t="n">
        <v>2060</v>
      </c>
      <c r="AT99" s="46" t="n">
        <v>2061</v>
      </c>
      <c r="AU99" s="46" t="n">
        <v>2062</v>
      </c>
      <c r="AV99" s="46" t="n">
        <v>2063</v>
      </c>
      <c r="AW99" s="46" t="n">
        <v>2064</v>
      </c>
    </row>
    <row r="100" customFormat="false" ht="15" hidden="false" customHeight="false" outlineLevel="0" collapsed="false">
      <c r="C100" s="44" t="s">
        <v>534</v>
      </c>
      <c r="D100" s="12" t="s">
        <v>546</v>
      </c>
      <c r="J100" s="58" t="n">
        <v>1</v>
      </c>
      <c r="K100" s="58" t="n">
        <v>1</v>
      </c>
      <c r="L100" s="58" t="n">
        <v>1</v>
      </c>
      <c r="M100" s="58" t="n">
        <v>1</v>
      </c>
      <c r="N100" s="58" t="n">
        <v>1</v>
      </c>
      <c r="O100" s="58" t="n">
        <v>1</v>
      </c>
      <c r="P100" s="58" t="n">
        <v>1</v>
      </c>
      <c r="Q100" s="58" t="n">
        <v>1</v>
      </c>
      <c r="R100" s="58" t="n">
        <v>1</v>
      </c>
      <c r="S100" s="58" t="n">
        <v>1</v>
      </c>
      <c r="T100" s="58" t="n">
        <v>1</v>
      </c>
      <c r="U100" s="58" t="n">
        <v>1</v>
      </c>
      <c r="V100" s="58" t="n">
        <v>1</v>
      </c>
      <c r="W100" s="58" t="n">
        <v>1</v>
      </c>
      <c r="X100" s="58" t="n">
        <v>1</v>
      </c>
      <c r="Y100" s="58" t="n">
        <v>1</v>
      </c>
      <c r="Z100" s="58" t="n">
        <v>1</v>
      </c>
      <c r="AA100" s="58" t="n">
        <v>1</v>
      </c>
      <c r="AB100" s="58" t="n">
        <v>1</v>
      </c>
      <c r="AC100" s="58" t="n">
        <v>1</v>
      </c>
      <c r="AD100" s="58" t="n">
        <v>1</v>
      </c>
      <c r="AE100" s="58" t="n">
        <v>1</v>
      </c>
      <c r="AF100" s="58" t="n">
        <v>1</v>
      </c>
      <c r="AG100" s="58" t="n">
        <v>1</v>
      </c>
      <c r="AH100" s="58" t="n">
        <v>1</v>
      </c>
      <c r="AI100" s="58" t="n">
        <v>1</v>
      </c>
      <c r="AJ100" s="58" t="n">
        <v>1</v>
      </c>
      <c r="AK100" s="58" t="n">
        <v>1</v>
      </c>
      <c r="AL100" s="58" t="n">
        <v>1</v>
      </c>
      <c r="AM100" s="58" t="n">
        <v>1</v>
      </c>
      <c r="AN100" s="58" t="n">
        <v>1</v>
      </c>
      <c r="AO100" s="58" t="n">
        <v>1</v>
      </c>
      <c r="AP100" s="58" t="n">
        <v>1</v>
      </c>
      <c r="AQ100" s="58" t="n">
        <v>1</v>
      </c>
      <c r="AR100" s="58" t="n">
        <v>1</v>
      </c>
      <c r="AS100" s="58" t="n">
        <v>1</v>
      </c>
      <c r="AT100" s="58" t="n">
        <v>1</v>
      </c>
      <c r="AU100" s="58" t="n">
        <v>1</v>
      </c>
      <c r="AV100" s="58" t="n">
        <v>1</v>
      </c>
      <c r="AW100" s="58" t="n">
        <v>1</v>
      </c>
    </row>
    <row r="101" customFormat="false" ht="15" hidden="false" customHeight="false" outlineLevel="0" collapsed="false">
      <c r="C101" s="44" t="s">
        <v>313</v>
      </c>
      <c r="D101" s="12" t="s">
        <v>546</v>
      </c>
      <c r="J101" s="58" t="n">
        <v>1</v>
      </c>
      <c r="K101" s="58" t="n">
        <v>1</v>
      </c>
      <c r="L101" s="58" t="n">
        <v>0.779131212793703</v>
      </c>
      <c r="M101" s="58" t="n">
        <v>0.833107585673861</v>
      </c>
      <c r="N101" s="58" t="n">
        <v>0.879533109417201</v>
      </c>
      <c r="O101" s="58" t="n">
        <v>0.936209128946011</v>
      </c>
      <c r="P101" s="58" t="n">
        <v>0.935919694292538</v>
      </c>
      <c r="Q101" s="58" t="n">
        <v>0.91366404450478</v>
      </c>
      <c r="R101" s="58" t="n">
        <v>0.962687048729917</v>
      </c>
      <c r="S101" s="58" t="n">
        <v>0.982253161866238</v>
      </c>
      <c r="T101" s="58" t="n">
        <v>0.960188229473684</v>
      </c>
      <c r="U101" s="58" t="n">
        <v>0.998421283633782</v>
      </c>
      <c r="V101" s="58" t="n">
        <v>1.0153678630259</v>
      </c>
      <c r="W101" s="58" t="n">
        <v>1.0299327628571</v>
      </c>
      <c r="X101" s="58" t="n">
        <v>1.00521923815834</v>
      </c>
      <c r="Y101" s="58" t="n">
        <v>0.973846489745249</v>
      </c>
      <c r="Z101" s="58" t="n">
        <v>0.971154679877356</v>
      </c>
      <c r="AA101" s="58" t="n">
        <v>0.987649005419814</v>
      </c>
      <c r="AB101" s="58" t="n">
        <v>1.03328904336045</v>
      </c>
      <c r="AC101" s="58" t="n">
        <v>1.03693327866301</v>
      </c>
      <c r="AD101" s="58" t="n">
        <v>1.02695067568279</v>
      </c>
      <c r="AE101" s="58" t="n">
        <v>0.955153996200972</v>
      </c>
      <c r="AF101" s="58" t="n">
        <v>0.966769060250979</v>
      </c>
      <c r="AG101" s="58" t="n">
        <v>0.919081747479295</v>
      </c>
      <c r="AH101" s="58" t="n">
        <v>0.962702232856853</v>
      </c>
      <c r="AI101" s="58" t="n">
        <v>0.929642266392578</v>
      </c>
      <c r="AJ101" s="58" t="n">
        <v>0.909564457632216</v>
      </c>
      <c r="AK101" s="58" t="n">
        <v>0.890291092323442</v>
      </c>
      <c r="AL101" s="58" t="n">
        <v>0.890258229995514</v>
      </c>
      <c r="AM101" s="58" t="n">
        <v>0.903604738468058</v>
      </c>
      <c r="AN101" s="58" t="n">
        <v>0.882431132183267</v>
      </c>
      <c r="AO101" s="58" t="n">
        <v>0.866836304137282</v>
      </c>
      <c r="AP101" s="58" t="n">
        <v>0.905588921365287</v>
      </c>
      <c r="AQ101" s="58" t="n">
        <v>0.915417449851944</v>
      </c>
      <c r="AR101" s="58" t="n">
        <v>0.907226668631206</v>
      </c>
      <c r="AS101" s="58" t="n">
        <v>0.911788975679215</v>
      </c>
      <c r="AT101" s="58" t="n">
        <v>0.911788975679215</v>
      </c>
      <c r="AU101" s="58" t="n">
        <v>0.911788975679215</v>
      </c>
      <c r="AV101" s="58" t="n">
        <v>0.911788975679215</v>
      </c>
      <c r="AW101" s="58" t="n">
        <v>0.911788975679215</v>
      </c>
    </row>
    <row r="102" customFormat="false" ht="15" hidden="false" customHeight="false" outlineLevel="0" collapsed="false">
      <c r="C102" s="44" t="s">
        <v>314</v>
      </c>
      <c r="D102" s="12" t="s">
        <v>546</v>
      </c>
      <c r="J102" s="58" t="n">
        <v>1</v>
      </c>
      <c r="K102" s="58" t="n">
        <v>1</v>
      </c>
      <c r="L102" s="58" t="n">
        <v>0.67482779239189</v>
      </c>
      <c r="M102" s="58" t="n">
        <v>0.711926303206633</v>
      </c>
      <c r="N102" s="58" t="n">
        <v>0.739641053464486</v>
      </c>
      <c r="O102" s="58" t="n">
        <v>0.786813149378112</v>
      </c>
      <c r="P102" s="58" t="n">
        <v>0.793745691480711</v>
      </c>
      <c r="Q102" s="58" t="n">
        <v>0.776820028102426</v>
      </c>
      <c r="R102" s="58" t="n">
        <v>0.830335741288278</v>
      </c>
      <c r="S102" s="58" t="n">
        <v>0.838592568812551</v>
      </c>
      <c r="T102" s="58" t="n">
        <v>0.809436081711985</v>
      </c>
      <c r="U102" s="58" t="n">
        <v>0.843821803336574</v>
      </c>
      <c r="V102" s="58" t="n">
        <v>0.858270209309622</v>
      </c>
      <c r="W102" s="58" t="n">
        <v>0.863979221374724</v>
      </c>
      <c r="X102" s="58" t="n">
        <v>0.839346442623349</v>
      </c>
      <c r="Y102" s="58" t="n">
        <v>0.808302696172597</v>
      </c>
      <c r="Z102" s="58" t="n">
        <v>0.803786762264012</v>
      </c>
      <c r="AA102" s="58" t="n">
        <v>0.807860134723992</v>
      </c>
      <c r="AB102" s="58" t="n">
        <v>0.837278810124703</v>
      </c>
      <c r="AC102" s="58" t="n">
        <v>0.85071154090067</v>
      </c>
      <c r="AD102" s="58" t="n">
        <v>0.853392998381074</v>
      </c>
      <c r="AE102" s="58" t="n">
        <v>0.803981219712883</v>
      </c>
      <c r="AF102" s="58" t="n">
        <v>0.813128056800585</v>
      </c>
      <c r="AG102" s="58" t="n">
        <v>0.789755167833498</v>
      </c>
      <c r="AH102" s="58" t="n">
        <v>0.784451304673999</v>
      </c>
      <c r="AI102" s="58" t="n">
        <v>0.758122506933329</v>
      </c>
      <c r="AJ102" s="58" t="n">
        <v>0.743933113213524</v>
      </c>
      <c r="AK102" s="58" t="n">
        <v>0.725584568573019</v>
      </c>
      <c r="AL102" s="58" t="n">
        <v>0.731182058680813</v>
      </c>
      <c r="AM102" s="58" t="n">
        <v>0.746180583089498</v>
      </c>
      <c r="AN102" s="58" t="n">
        <v>0.730575935053292</v>
      </c>
      <c r="AO102" s="58" t="n">
        <v>0.72942034319592</v>
      </c>
      <c r="AP102" s="58" t="n">
        <v>0.762534665214299</v>
      </c>
      <c r="AQ102" s="58" t="n">
        <v>0.771919354143324</v>
      </c>
      <c r="AR102" s="58" t="n">
        <v>0.749182414501719</v>
      </c>
      <c r="AS102" s="58" t="n">
        <v>0.753493766161919</v>
      </c>
      <c r="AT102" s="58" t="n">
        <v>0.753493766161919</v>
      </c>
      <c r="AU102" s="58" t="n">
        <v>0.753493766161919</v>
      </c>
      <c r="AV102" s="58" t="n">
        <v>0.753493766161919</v>
      </c>
      <c r="AW102" s="58" t="n">
        <v>0.753493766161919</v>
      </c>
    </row>
    <row r="103" customFormat="false" ht="15" hidden="false" customHeight="false" outlineLevel="0" collapsed="false">
      <c r="C103" s="44" t="s">
        <v>535</v>
      </c>
      <c r="D103" s="12" t="s">
        <v>546</v>
      </c>
      <c r="J103" s="58" t="n">
        <v>1</v>
      </c>
      <c r="K103" s="58" t="n">
        <v>1</v>
      </c>
      <c r="L103" s="58" t="n">
        <v>0.688442636040304</v>
      </c>
      <c r="M103" s="58" t="n">
        <v>0.734158249711289</v>
      </c>
      <c r="N103" s="58" t="n">
        <v>0.785422514347789</v>
      </c>
      <c r="O103" s="58" t="n">
        <v>0.836039542839892</v>
      </c>
      <c r="P103" s="58" t="n">
        <v>0.852116092508138</v>
      </c>
      <c r="Q103" s="58" t="n">
        <v>0.813917458071024</v>
      </c>
      <c r="R103" s="58" t="n">
        <v>0.884633077192707</v>
      </c>
      <c r="S103" s="58" t="n">
        <v>0.904424820472963</v>
      </c>
      <c r="T103" s="58" t="n">
        <v>0.882122308198474</v>
      </c>
      <c r="U103" s="58" t="n">
        <v>0.928529739793605</v>
      </c>
      <c r="V103" s="58" t="n">
        <v>0.933797008956991</v>
      </c>
      <c r="W103" s="58" t="n">
        <v>0.951742474915778</v>
      </c>
      <c r="X103" s="58" t="n">
        <v>0.91827837451292</v>
      </c>
      <c r="Y103" s="58" t="n">
        <v>0.898068222479549</v>
      </c>
      <c r="Z103" s="58" t="n">
        <v>0.89574941965772</v>
      </c>
      <c r="AA103" s="58" t="n">
        <v>0.903060918360246</v>
      </c>
      <c r="AB103" s="58" t="n">
        <v>0.950275032839534</v>
      </c>
      <c r="AC103" s="58" t="n">
        <v>0.996975134469329</v>
      </c>
      <c r="AD103" s="58" t="n">
        <v>0.973394341571037</v>
      </c>
      <c r="AE103" s="58" t="n">
        <v>0.915188958398471</v>
      </c>
      <c r="AF103" s="58" t="n">
        <v>0.910083757030662</v>
      </c>
      <c r="AG103" s="58" t="n">
        <v>0.863619884394724</v>
      </c>
      <c r="AH103" s="58" t="n">
        <v>0.863710896339472</v>
      </c>
      <c r="AI103" s="58" t="n">
        <v>0.841029202061438</v>
      </c>
      <c r="AJ103" s="58" t="n">
        <v>0.82188439128093</v>
      </c>
      <c r="AK103" s="58" t="n">
        <v>0.797208229248708</v>
      </c>
      <c r="AL103" s="58" t="n">
        <v>0.806535196940168</v>
      </c>
      <c r="AM103" s="58" t="n">
        <v>0.82710429792905</v>
      </c>
      <c r="AN103" s="58" t="n">
        <v>0.807754875862337</v>
      </c>
      <c r="AO103" s="58" t="n">
        <v>0.790912856886414</v>
      </c>
      <c r="AP103" s="58" t="n">
        <v>0.837322361353416</v>
      </c>
      <c r="AQ103" s="58" t="n">
        <v>0.853363540215194</v>
      </c>
      <c r="AR103" s="58" t="n">
        <v>0.85636041675172</v>
      </c>
      <c r="AS103" s="58" t="n">
        <v>0.859985259625894</v>
      </c>
      <c r="AT103" s="58" t="n">
        <v>0.859985259625894</v>
      </c>
      <c r="AU103" s="58" t="n">
        <v>0.859985259625894</v>
      </c>
      <c r="AV103" s="58" t="n">
        <v>0.859985259625894</v>
      </c>
      <c r="AW103" s="58" t="n">
        <v>0.859985259625894</v>
      </c>
    </row>
    <row r="104" customFormat="false" ht="15" hidden="false" customHeight="false" outlineLevel="0" collapsed="false">
      <c r="C104" s="44" t="s">
        <v>536</v>
      </c>
      <c r="D104" s="12" t="s">
        <v>546</v>
      </c>
      <c r="J104" s="58" t="n">
        <v>1</v>
      </c>
      <c r="K104" s="58" t="n">
        <v>1</v>
      </c>
      <c r="L104" s="58" t="n">
        <v>1</v>
      </c>
      <c r="M104" s="58" t="n">
        <v>1</v>
      </c>
      <c r="N104" s="58" t="n">
        <v>1</v>
      </c>
      <c r="O104" s="58" t="n">
        <v>1</v>
      </c>
      <c r="P104" s="58" t="n">
        <v>1</v>
      </c>
      <c r="Q104" s="58" t="n">
        <v>1</v>
      </c>
      <c r="R104" s="58" t="n">
        <v>1</v>
      </c>
      <c r="S104" s="58" t="n">
        <v>1</v>
      </c>
      <c r="T104" s="58" t="n">
        <v>1</v>
      </c>
      <c r="U104" s="58" t="n">
        <v>1</v>
      </c>
      <c r="V104" s="58" t="n">
        <v>1</v>
      </c>
      <c r="W104" s="58" t="n">
        <v>1</v>
      </c>
      <c r="X104" s="58" t="n">
        <v>1</v>
      </c>
      <c r="Y104" s="58" t="n">
        <v>1</v>
      </c>
      <c r="Z104" s="58" t="n">
        <v>1</v>
      </c>
      <c r="AA104" s="58" t="n">
        <v>1</v>
      </c>
      <c r="AB104" s="58" t="n">
        <v>1</v>
      </c>
      <c r="AC104" s="58" t="n">
        <v>1</v>
      </c>
      <c r="AD104" s="58" t="n">
        <v>1</v>
      </c>
      <c r="AE104" s="58" t="n">
        <v>1</v>
      </c>
      <c r="AF104" s="58" t="n">
        <v>1</v>
      </c>
      <c r="AG104" s="58" t="n">
        <v>1</v>
      </c>
      <c r="AH104" s="58" t="n">
        <v>1</v>
      </c>
      <c r="AI104" s="58" t="n">
        <v>1</v>
      </c>
      <c r="AJ104" s="58" t="n">
        <v>1</v>
      </c>
      <c r="AK104" s="58" t="n">
        <v>1</v>
      </c>
      <c r="AL104" s="58" t="n">
        <v>1</v>
      </c>
      <c r="AM104" s="58" t="n">
        <v>1</v>
      </c>
      <c r="AN104" s="58" t="n">
        <v>1</v>
      </c>
      <c r="AO104" s="58" t="n">
        <v>1</v>
      </c>
      <c r="AP104" s="58" t="n">
        <v>1</v>
      </c>
      <c r="AQ104" s="58" t="n">
        <v>1</v>
      </c>
      <c r="AR104" s="58" t="n">
        <v>1</v>
      </c>
      <c r="AS104" s="58" t="n">
        <v>1</v>
      </c>
      <c r="AT104" s="58" t="n">
        <v>1</v>
      </c>
      <c r="AU104" s="58" t="n">
        <v>1</v>
      </c>
      <c r="AV104" s="58" t="n">
        <v>1</v>
      </c>
      <c r="AW104" s="58" t="n">
        <v>1</v>
      </c>
    </row>
    <row r="105" customFormat="false" ht="15" hidden="false" customHeight="false" outlineLevel="0" collapsed="false">
      <c r="C105" s="44" t="s">
        <v>537</v>
      </c>
      <c r="D105" s="12" t="s">
        <v>546</v>
      </c>
      <c r="J105" s="58" t="n">
        <v>1</v>
      </c>
      <c r="K105" s="58" t="n">
        <v>1</v>
      </c>
      <c r="L105" s="58" t="n">
        <v>1</v>
      </c>
      <c r="M105" s="58" t="n">
        <v>1</v>
      </c>
      <c r="N105" s="58" t="n">
        <v>1</v>
      </c>
      <c r="O105" s="58" t="n">
        <v>0.93643934510324</v>
      </c>
      <c r="P105" s="58" t="n">
        <v>0.936821451131945</v>
      </c>
      <c r="Q105" s="58" t="n">
        <v>0.912715232865313</v>
      </c>
      <c r="R105" s="58" t="n">
        <v>0.96157975814173</v>
      </c>
      <c r="S105" s="58" t="n">
        <v>0.979720499174433</v>
      </c>
      <c r="T105" s="58" t="n">
        <v>0.959897540974651</v>
      </c>
      <c r="U105" s="58" t="n">
        <v>1.00086414615257</v>
      </c>
      <c r="V105" s="58" t="n">
        <v>1.01324312517365</v>
      </c>
      <c r="W105" s="58" t="n">
        <v>1.03015042258749</v>
      </c>
      <c r="X105" s="58" t="n">
        <v>1.00464820346476</v>
      </c>
      <c r="Y105" s="58" t="n">
        <v>0.975677288967668</v>
      </c>
      <c r="Z105" s="58" t="n">
        <v>0.971490979316695</v>
      </c>
      <c r="AA105" s="58" t="n">
        <v>0.990953392523517</v>
      </c>
      <c r="AB105" s="58" t="n">
        <v>1.03382027175479</v>
      </c>
      <c r="AC105" s="58" t="n">
        <v>1.04022591136896</v>
      </c>
      <c r="AD105" s="58" t="n">
        <v>1.0328216180531</v>
      </c>
      <c r="AE105" s="58" t="n">
        <v>0.9634565924144</v>
      </c>
      <c r="AF105" s="58" t="n">
        <v>0.973760682471133</v>
      </c>
      <c r="AG105" s="58" t="n">
        <v>0.918361875844293</v>
      </c>
      <c r="AH105" s="58" t="n">
        <v>0.911693870090215</v>
      </c>
      <c r="AI105" s="58" t="n">
        <v>0.876676427649585</v>
      </c>
      <c r="AJ105" s="58" t="n">
        <v>0.864179690657898</v>
      </c>
      <c r="AK105" s="58" t="n">
        <v>0.905066889185907</v>
      </c>
      <c r="AL105" s="58" t="n">
        <v>0.905947012952446</v>
      </c>
      <c r="AM105" s="58" t="n">
        <v>0.914438556095567</v>
      </c>
      <c r="AN105" s="58" t="n">
        <v>0.890658239252113</v>
      </c>
      <c r="AO105" s="58" t="n">
        <v>0.872778894815108</v>
      </c>
      <c r="AP105" s="58" t="n">
        <v>0.912127414537474</v>
      </c>
      <c r="AQ105" s="58" t="n">
        <v>0.918334063653231</v>
      </c>
      <c r="AR105" s="58" t="n">
        <v>0.914514693071137</v>
      </c>
      <c r="AS105" s="58" t="n">
        <v>0.920147396852605</v>
      </c>
      <c r="AT105" s="58" t="n">
        <v>0.920147396852605</v>
      </c>
      <c r="AU105" s="58" t="n">
        <v>0.920147396852605</v>
      </c>
      <c r="AV105" s="58" t="n">
        <v>0.920147396852605</v>
      </c>
      <c r="AW105" s="58" t="n">
        <v>0.920147396852605</v>
      </c>
    </row>
    <row r="106" customFormat="false" ht="15" hidden="false" customHeight="false" outlineLevel="0" collapsed="false">
      <c r="C106" s="44" t="s">
        <v>538</v>
      </c>
      <c r="D106" s="12" t="s">
        <v>546</v>
      </c>
      <c r="J106" s="58" t="n">
        <v>1</v>
      </c>
      <c r="K106" s="58" t="n">
        <v>1</v>
      </c>
      <c r="L106" s="58" t="n">
        <v>1</v>
      </c>
      <c r="M106" s="58" t="n">
        <v>1</v>
      </c>
      <c r="N106" s="58" t="n">
        <v>1</v>
      </c>
      <c r="O106" s="58" t="n">
        <v>0.852577852220296</v>
      </c>
      <c r="P106" s="58" t="n">
        <v>0.865576958031622</v>
      </c>
      <c r="Q106" s="58" t="n">
        <v>0.822919320503414</v>
      </c>
      <c r="R106" s="58" t="n">
        <v>0.89650544864349</v>
      </c>
      <c r="S106" s="58" t="n">
        <v>0.910675700224632</v>
      </c>
      <c r="T106" s="58" t="n">
        <v>0.889149120006964</v>
      </c>
      <c r="U106" s="58" t="n">
        <v>0.933350568674863</v>
      </c>
      <c r="V106" s="58" t="n">
        <v>0.936992962821844</v>
      </c>
      <c r="W106" s="58" t="n">
        <v>0.956630084910672</v>
      </c>
      <c r="X106" s="58" t="n">
        <v>0.922823646706787</v>
      </c>
      <c r="Y106" s="58" t="n">
        <v>0.902603563636951</v>
      </c>
      <c r="Z106" s="58" t="n">
        <v>0.898959473961825</v>
      </c>
      <c r="AA106" s="58" t="n">
        <v>0.903350648266625</v>
      </c>
      <c r="AB106" s="58" t="n">
        <v>0.951533122196687</v>
      </c>
      <c r="AC106" s="58" t="n">
        <v>0.958205603797529</v>
      </c>
      <c r="AD106" s="58" t="n">
        <v>0.940888241280886</v>
      </c>
      <c r="AE106" s="58" t="n">
        <v>0.8960882013924</v>
      </c>
      <c r="AF106" s="58" t="n">
        <v>0.927188047309679</v>
      </c>
      <c r="AG106" s="58" t="n">
        <v>0.875019242567612</v>
      </c>
      <c r="AH106" s="58" t="n">
        <v>0.87239019982422</v>
      </c>
      <c r="AI106" s="58" t="n">
        <v>0.843725821586918</v>
      </c>
      <c r="AJ106" s="58" t="n">
        <v>0.834695705867729</v>
      </c>
      <c r="AK106" s="58" t="n">
        <v>0.802757866612291</v>
      </c>
      <c r="AL106" s="58" t="n">
        <v>0.813798142650631</v>
      </c>
      <c r="AM106" s="58" t="n">
        <v>0.832623916699769</v>
      </c>
      <c r="AN106" s="58" t="n">
        <v>0.816701315989685</v>
      </c>
      <c r="AO106" s="58" t="n">
        <v>0.796239497963439</v>
      </c>
      <c r="AP106" s="58" t="n">
        <v>0.842006643240194</v>
      </c>
      <c r="AQ106" s="58" t="n">
        <v>0.857572151539404</v>
      </c>
      <c r="AR106" s="58" t="n">
        <v>0.858221684481454</v>
      </c>
      <c r="AS106" s="58" t="n">
        <v>0.869469845965633</v>
      </c>
      <c r="AT106" s="58" t="n">
        <v>0.869469845965633</v>
      </c>
      <c r="AU106" s="58" t="n">
        <v>0.869469845965633</v>
      </c>
      <c r="AV106" s="58" t="n">
        <v>0.869469845965633</v>
      </c>
      <c r="AW106" s="58" t="n">
        <v>0.869469845965633</v>
      </c>
    </row>
    <row r="107" customFormat="false" ht="15" hidden="false" customHeight="false" outlineLevel="0" collapsed="false">
      <c r="C107" s="57"/>
      <c r="D107" s="12" t="s">
        <v>546</v>
      </c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</row>
    <row r="108" customFormat="false" ht="15" hidden="false" customHeight="false" outlineLevel="0" collapsed="false">
      <c r="C108" s="57"/>
      <c r="D108" s="12" t="s">
        <v>546</v>
      </c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</row>
    <row r="110" customFormat="false" ht="15" hidden="false" customHeight="false" outlineLevel="0" collapsed="false">
      <c r="A110" s="10" t="s">
        <v>14</v>
      </c>
      <c r="B110" s="10"/>
      <c r="C110" s="10" t="s">
        <v>547</v>
      </c>
      <c r="D110" s="10"/>
      <c r="E110" s="56" t="s">
        <v>548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</row>
    <row r="111" customFormat="false" ht="15" hidden="false" customHeight="false" outlineLevel="0" collapsed="false">
      <c r="C111" s="1" t="s">
        <v>519</v>
      </c>
      <c r="J111" s="46" t="n">
        <v>2025</v>
      </c>
      <c r="K111" s="46" t="n">
        <v>2026</v>
      </c>
      <c r="L111" s="46" t="n">
        <v>2027</v>
      </c>
      <c r="M111" s="46" t="n">
        <v>2028</v>
      </c>
      <c r="N111" s="46" t="n">
        <v>2029</v>
      </c>
      <c r="O111" s="46" t="n">
        <v>2030</v>
      </c>
      <c r="P111" s="46" t="n">
        <v>2031</v>
      </c>
      <c r="Q111" s="46" t="n">
        <v>2032</v>
      </c>
      <c r="R111" s="46" t="n">
        <v>2033</v>
      </c>
      <c r="S111" s="46" t="n">
        <v>2034</v>
      </c>
      <c r="T111" s="46" t="n">
        <v>2035</v>
      </c>
      <c r="U111" s="46" t="n">
        <v>2036</v>
      </c>
      <c r="V111" s="46" t="n">
        <v>2037</v>
      </c>
      <c r="W111" s="46" t="n">
        <v>2038</v>
      </c>
      <c r="X111" s="46" t="n">
        <v>2039</v>
      </c>
      <c r="Y111" s="46" t="n">
        <v>2040</v>
      </c>
      <c r="Z111" s="46" t="n">
        <v>2041</v>
      </c>
      <c r="AA111" s="46" t="n">
        <v>2042</v>
      </c>
      <c r="AB111" s="46" t="n">
        <v>2043</v>
      </c>
      <c r="AC111" s="46" t="n">
        <v>2044</v>
      </c>
      <c r="AD111" s="46" t="n">
        <v>2045</v>
      </c>
      <c r="AE111" s="46" t="n">
        <v>2046</v>
      </c>
      <c r="AF111" s="46" t="n">
        <v>2047</v>
      </c>
      <c r="AG111" s="46" t="n">
        <v>2048</v>
      </c>
      <c r="AH111" s="46" t="n">
        <v>2049</v>
      </c>
      <c r="AI111" s="46" t="n">
        <v>2050</v>
      </c>
      <c r="AJ111" s="46" t="n">
        <v>2051</v>
      </c>
      <c r="AK111" s="46" t="n">
        <v>2052</v>
      </c>
      <c r="AL111" s="46" t="n">
        <v>2053</v>
      </c>
      <c r="AM111" s="46" t="n">
        <v>2054</v>
      </c>
      <c r="AN111" s="46" t="n">
        <v>2055</v>
      </c>
      <c r="AO111" s="46" t="n">
        <v>2056</v>
      </c>
      <c r="AP111" s="46" t="n">
        <v>2057</v>
      </c>
      <c r="AQ111" s="46" t="n">
        <v>2058</v>
      </c>
      <c r="AR111" s="46" t="n">
        <v>2059</v>
      </c>
      <c r="AS111" s="46" t="n">
        <v>2060</v>
      </c>
      <c r="AT111" s="46" t="n">
        <v>2061</v>
      </c>
      <c r="AU111" s="46" t="n">
        <v>2062</v>
      </c>
      <c r="AV111" s="46" t="n">
        <v>2063</v>
      </c>
      <c r="AW111" s="46" t="n">
        <v>2064</v>
      </c>
    </row>
    <row r="112" customFormat="false" ht="15" hidden="false" customHeight="false" outlineLevel="0" collapsed="false">
      <c r="C112" s="44" t="s">
        <v>534</v>
      </c>
      <c r="D112" s="12" t="s">
        <v>546</v>
      </c>
      <c r="J112" s="58" t="n">
        <v>0</v>
      </c>
      <c r="K112" s="58" t="n">
        <v>0</v>
      </c>
      <c r="L112" s="58" t="n">
        <v>0</v>
      </c>
      <c r="M112" s="58" t="n">
        <v>0</v>
      </c>
      <c r="N112" s="58" t="n">
        <v>0</v>
      </c>
      <c r="O112" s="58" t="n">
        <v>0</v>
      </c>
      <c r="P112" s="58" t="n">
        <v>0</v>
      </c>
      <c r="Q112" s="58" t="n">
        <v>0</v>
      </c>
      <c r="R112" s="58" t="n">
        <v>0</v>
      </c>
      <c r="S112" s="58" t="n">
        <v>0</v>
      </c>
      <c r="T112" s="58" t="n">
        <v>0</v>
      </c>
      <c r="U112" s="58" t="n">
        <v>0</v>
      </c>
      <c r="V112" s="58" t="n">
        <v>0</v>
      </c>
      <c r="W112" s="58" t="n">
        <v>0</v>
      </c>
      <c r="X112" s="58" t="n">
        <v>0</v>
      </c>
      <c r="Y112" s="58" t="n">
        <v>0</v>
      </c>
      <c r="Z112" s="58" t="n">
        <v>0</v>
      </c>
      <c r="AA112" s="58" t="n">
        <v>0</v>
      </c>
      <c r="AB112" s="58" t="n">
        <v>0</v>
      </c>
      <c r="AC112" s="58" t="n">
        <v>0</v>
      </c>
      <c r="AD112" s="58" t="n">
        <v>0</v>
      </c>
      <c r="AE112" s="58" t="n">
        <v>0</v>
      </c>
      <c r="AF112" s="58" t="n">
        <v>0</v>
      </c>
      <c r="AG112" s="58" t="n">
        <v>0</v>
      </c>
      <c r="AH112" s="58" t="n">
        <v>0</v>
      </c>
      <c r="AI112" s="58" t="n">
        <v>0</v>
      </c>
      <c r="AJ112" s="58" t="n">
        <v>0</v>
      </c>
      <c r="AK112" s="58" t="n">
        <v>0</v>
      </c>
      <c r="AL112" s="58" t="n">
        <v>0</v>
      </c>
      <c r="AM112" s="58" t="n">
        <v>0</v>
      </c>
      <c r="AN112" s="58" t="n">
        <v>0</v>
      </c>
      <c r="AO112" s="58" t="n">
        <v>0</v>
      </c>
      <c r="AP112" s="58" t="n">
        <v>0</v>
      </c>
      <c r="AQ112" s="58" t="n">
        <v>0</v>
      </c>
      <c r="AR112" s="58" t="n">
        <v>0</v>
      </c>
      <c r="AS112" s="58" t="n">
        <v>0</v>
      </c>
      <c r="AT112" s="58" t="n">
        <v>0</v>
      </c>
      <c r="AU112" s="58" t="n">
        <v>0</v>
      </c>
      <c r="AV112" s="58" t="n">
        <v>0</v>
      </c>
      <c r="AW112" s="58" t="n">
        <v>0</v>
      </c>
    </row>
    <row r="113" customFormat="false" ht="15" hidden="false" customHeight="false" outlineLevel="0" collapsed="false">
      <c r="C113" s="44" t="s">
        <v>313</v>
      </c>
      <c r="D113" s="12" t="s">
        <v>546</v>
      </c>
      <c r="J113" s="58" t="n">
        <v>0</v>
      </c>
      <c r="K113" s="58" t="n">
        <v>0</v>
      </c>
      <c r="L113" s="58" t="n">
        <v>0.167121044637621</v>
      </c>
      <c r="M113" s="58" t="n">
        <v>0.125099226562851</v>
      </c>
      <c r="N113" s="58" t="n">
        <v>0.110668821181352</v>
      </c>
      <c r="O113" s="58" t="n">
        <v>0.121830642633207</v>
      </c>
      <c r="P113" s="58" t="n">
        <v>0.123572749255473</v>
      </c>
      <c r="Q113" s="58" t="n">
        <v>0.117642974338078</v>
      </c>
      <c r="R113" s="58" t="n">
        <v>0.114103414152992</v>
      </c>
      <c r="S113" s="58" t="n">
        <v>0.120455093425069</v>
      </c>
      <c r="T113" s="58" t="n">
        <v>0.13585291134369</v>
      </c>
      <c r="U113" s="58" t="n">
        <v>0.141166672364714</v>
      </c>
      <c r="V113" s="58" t="n">
        <v>0.136809085250306</v>
      </c>
      <c r="W113" s="58" t="n">
        <v>0.149911456847439</v>
      </c>
      <c r="X113" s="58" t="n">
        <v>0.151395941023134</v>
      </c>
      <c r="Y113" s="58" t="n">
        <v>0.147005417621886</v>
      </c>
      <c r="Z113" s="58" t="n">
        <v>0.145255146407305</v>
      </c>
      <c r="AA113" s="58" t="n">
        <v>0.150872705267032</v>
      </c>
      <c r="AB113" s="58" t="n">
        <v>0.155492749237084</v>
      </c>
      <c r="AC113" s="58" t="n">
        <v>0.155045321920197</v>
      </c>
      <c r="AD113" s="58" t="n">
        <v>0.151704265871724</v>
      </c>
      <c r="AE113" s="58" t="n">
        <v>0.157710991098923</v>
      </c>
      <c r="AF113" s="58" t="n">
        <v>0.160924044023579</v>
      </c>
      <c r="AG113" s="58" t="n">
        <v>0.156009371137239</v>
      </c>
      <c r="AH113" s="58" t="n">
        <v>0.118857418183377</v>
      </c>
      <c r="AI113" s="58" t="n">
        <v>0.120952562481176</v>
      </c>
      <c r="AJ113" s="58" t="n">
        <v>0.125219131063908</v>
      </c>
      <c r="AK113" s="58" t="n">
        <v>0.126558746369085</v>
      </c>
      <c r="AL113" s="58" t="n">
        <v>0.12710602926061</v>
      </c>
      <c r="AM113" s="58" t="n">
        <v>0.12806601623544</v>
      </c>
      <c r="AN113" s="58" t="n">
        <v>0.12630438238739</v>
      </c>
      <c r="AO113" s="58" t="n">
        <v>0.122879617803899</v>
      </c>
      <c r="AP113" s="58" t="n">
        <v>0.125958237445864</v>
      </c>
      <c r="AQ113" s="58" t="n">
        <v>0.121939200562108</v>
      </c>
      <c r="AR113" s="58" t="n">
        <v>0.124896824944864</v>
      </c>
      <c r="AS113" s="58" t="n">
        <v>0.135279745843242</v>
      </c>
      <c r="AT113" s="58" t="n">
        <v>0.135279745843242</v>
      </c>
      <c r="AU113" s="58" t="n">
        <v>0.135279745843242</v>
      </c>
      <c r="AV113" s="58" t="n">
        <v>0.135279745843242</v>
      </c>
      <c r="AW113" s="58" t="n">
        <v>0.135279745843242</v>
      </c>
    </row>
    <row r="114" customFormat="false" ht="15" hidden="false" customHeight="false" outlineLevel="0" collapsed="false">
      <c r="C114" s="44" t="s">
        <v>314</v>
      </c>
      <c r="D114" s="12" t="s">
        <v>546</v>
      </c>
      <c r="J114" s="58" t="n">
        <v>0</v>
      </c>
      <c r="K114" s="58" t="n">
        <v>0</v>
      </c>
      <c r="L114" s="58" t="n">
        <v>0.276085171771564</v>
      </c>
      <c r="M114" s="58" t="n">
        <v>0.224123656357962</v>
      </c>
      <c r="N114" s="58" t="n">
        <v>0.206378683503077</v>
      </c>
      <c r="O114" s="58" t="n">
        <v>0.217698432163565</v>
      </c>
      <c r="P114" s="58" t="n">
        <v>0.22644146262692</v>
      </c>
      <c r="Q114" s="58" t="n">
        <v>0.213992472237531</v>
      </c>
      <c r="R114" s="58" t="n">
        <v>0.208991095886302</v>
      </c>
      <c r="S114" s="58" t="n">
        <v>0.209342625163724</v>
      </c>
      <c r="T114" s="58" t="n">
        <v>0.232475130515117</v>
      </c>
      <c r="U114" s="58" t="n">
        <v>0.241264957643893</v>
      </c>
      <c r="V114" s="58" t="n">
        <v>0.23713035920175</v>
      </c>
      <c r="W114" s="58" t="n">
        <v>0.25564133781734</v>
      </c>
      <c r="X114" s="58" t="n">
        <v>0.255126288633979</v>
      </c>
      <c r="Y114" s="58" t="n">
        <v>0.247808166260791</v>
      </c>
      <c r="Z114" s="58" t="n">
        <v>0.245637566576558</v>
      </c>
      <c r="AA114" s="58" t="n">
        <v>0.25466926526622</v>
      </c>
      <c r="AB114" s="58" t="n">
        <v>0.263054477804118</v>
      </c>
      <c r="AC114" s="58" t="n">
        <v>0.258227327899754</v>
      </c>
      <c r="AD114" s="58" t="n">
        <v>0.255533850965516</v>
      </c>
      <c r="AE114" s="58" t="n">
        <v>0.256581102059569</v>
      </c>
      <c r="AF114" s="58" t="n">
        <v>0.259483377399806</v>
      </c>
      <c r="AG114" s="58" t="n">
        <v>0.187667334683657</v>
      </c>
      <c r="AH114" s="58" t="n">
        <v>0.192201881123108</v>
      </c>
      <c r="AI114" s="58" t="n">
        <v>0.197393859151302</v>
      </c>
      <c r="AJ114" s="58" t="n">
        <v>0.201248064884394</v>
      </c>
      <c r="AK114" s="58" t="n">
        <v>0.202663863864362</v>
      </c>
      <c r="AL114" s="58" t="n">
        <v>0.205645815773064</v>
      </c>
      <c r="AM114" s="58" t="n">
        <v>0.206806543842537</v>
      </c>
      <c r="AN114" s="58" t="n">
        <v>0.205769653847033</v>
      </c>
      <c r="AO114" s="58" t="n">
        <v>0.201829685992536</v>
      </c>
      <c r="AP114" s="58" t="n">
        <v>0.205741266167096</v>
      </c>
      <c r="AQ114" s="58" t="n">
        <v>0.20201096208882</v>
      </c>
      <c r="AR114" s="58" t="n">
        <v>0.207319756969675</v>
      </c>
      <c r="AS114" s="58" t="n">
        <v>0.221426571486334</v>
      </c>
      <c r="AT114" s="58" t="n">
        <v>0.221426571486334</v>
      </c>
      <c r="AU114" s="58" t="n">
        <v>0.221426571486334</v>
      </c>
      <c r="AV114" s="58" t="n">
        <v>0.221426571486334</v>
      </c>
      <c r="AW114" s="58" t="n">
        <v>0.221426571486334</v>
      </c>
    </row>
    <row r="115" customFormat="false" ht="15" hidden="false" customHeight="false" outlineLevel="0" collapsed="false">
      <c r="C115" s="44" t="s">
        <v>535</v>
      </c>
      <c r="D115" s="12" t="s">
        <v>546</v>
      </c>
      <c r="J115" s="58" t="n">
        <v>0</v>
      </c>
      <c r="K115" s="58" t="n">
        <v>0</v>
      </c>
      <c r="L115" s="58" t="n">
        <v>0.250308184061275</v>
      </c>
      <c r="M115" s="58" t="n">
        <v>0.210980484778349</v>
      </c>
      <c r="N115" s="58" t="n">
        <v>0.198024531022849</v>
      </c>
      <c r="O115" s="58" t="n">
        <v>0.224007182810686</v>
      </c>
      <c r="P115" s="58" t="n">
        <v>0.234249534882805</v>
      </c>
      <c r="Q115" s="58" t="n">
        <v>0.215410358738646</v>
      </c>
      <c r="R115" s="58" t="n">
        <v>0.216687334774265</v>
      </c>
      <c r="S115" s="58" t="n">
        <v>0.22273611470524</v>
      </c>
      <c r="T115" s="58" t="n">
        <v>0.246160875768513</v>
      </c>
      <c r="U115" s="58" t="n">
        <v>0.255886612111059</v>
      </c>
      <c r="V115" s="58" t="n">
        <v>0.254235178784294</v>
      </c>
      <c r="W115" s="58" t="n">
        <v>0.275560211401984</v>
      </c>
      <c r="X115" s="58" t="n">
        <v>0.27335523051202</v>
      </c>
      <c r="Y115" s="58" t="n">
        <v>0.268187803523474</v>
      </c>
      <c r="Z115" s="58" t="n">
        <v>0.2674222430855</v>
      </c>
      <c r="AA115" s="58" t="n">
        <v>0.280857189728179</v>
      </c>
      <c r="AB115" s="58" t="n">
        <v>0.289024768229845</v>
      </c>
      <c r="AC115" s="58" t="n">
        <v>0.203913820070507</v>
      </c>
      <c r="AD115" s="58" t="n">
        <v>0.20710836095793</v>
      </c>
      <c r="AE115" s="58" t="n">
        <v>0.213212599387643</v>
      </c>
      <c r="AF115" s="58" t="n">
        <v>0.218911228354514</v>
      </c>
      <c r="AG115" s="58" t="n">
        <v>0.215879839233199</v>
      </c>
      <c r="AH115" s="58" t="n">
        <v>0.220948073999066</v>
      </c>
      <c r="AI115" s="58" t="n">
        <v>0.224043641432933</v>
      </c>
      <c r="AJ115" s="58" t="n">
        <v>0.229289359764938</v>
      </c>
      <c r="AK115" s="58" t="n">
        <v>0.23094155127917</v>
      </c>
      <c r="AL115" s="58" t="n">
        <v>0.234158367685068</v>
      </c>
      <c r="AM115" s="58" t="n">
        <v>0.238551822932866</v>
      </c>
      <c r="AN115" s="58" t="n">
        <v>0.236118397922544</v>
      </c>
      <c r="AO115" s="58" t="n">
        <v>0.231032710152969</v>
      </c>
      <c r="AP115" s="58" t="n">
        <v>0.240537781781479</v>
      </c>
      <c r="AQ115" s="58" t="n">
        <v>0.237937598325759</v>
      </c>
      <c r="AR115" s="58" t="n">
        <v>0.242409090762015</v>
      </c>
      <c r="AS115" s="58" t="n">
        <v>0.25544191870007</v>
      </c>
      <c r="AT115" s="58" t="n">
        <v>0.25544191870007</v>
      </c>
      <c r="AU115" s="58" t="n">
        <v>0.25544191870007</v>
      </c>
      <c r="AV115" s="58" t="n">
        <v>0.25544191870007</v>
      </c>
      <c r="AW115" s="58" t="n">
        <v>0.25544191870007</v>
      </c>
    </row>
    <row r="116" customFormat="false" ht="15" hidden="false" customHeight="false" outlineLevel="0" collapsed="false">
      <c r="C116" s="44" t="s">
        <v>536</v>
      </c>
      <c r="D116" s="12" t="s">
        <v>546</v>
      </c>
      <c r="J116" s="58" t="n">
        <v>0</v>
      </c>
      <c r="K116" s="58" t="n">
        <v>0</v>
      </c>
      <c r="L116" s="58" t="n">
        <v>0</v>
      </c>
      <c r="M116" s="58" t="n">
        <v>0</v>
      </c>
      <c r="N116" s="58" t="n">
        <v>0</v>
      </c>
      <c r="O116" s="58" t="n">
        <v>0</v>
      </c>
      <c r="P116" s="58" t="n">
        <v>0</v>
      </c>
      <c r="Q116" s="58" t="n">
        <v>0</v>
      </c>
      <c r="R116" s="58" t="n">
        <v>0</v>
      </c>
      <c r="S116" s="58" t="n">
        <v>0</v>
      </c>
      <c r="T116" s="58" t="n">
        <v>0</v>
      </c>
      <c r="U116" s="58" t="n">
        <v>0</v>
      </c>
      <c r="V116" s="58" t="n">
        <v>0</v>
      </c>
      <c r="W116" s="58" t="n">
        <v>0</v>
      </c>
      <c r="X116" s="58" t="n">
        <v>0</v>
      </c>
      <c r="Y116" s="58" t="n">
        <v>0</v>
      </c>
      <c r="Z116" s="58" t="n">
        <v>0</v>
      </c>
      <c r="AA116" s="58" t="n">
        <v>0</v>
      </c>
      <c r="AB116" s="58" t="n">
        <v>0</v>
      </c>
      <c r="AC116" s="58" t="n">
        <v>0</v>
      </c>
      <c r="AD116" s="58" t="n">
        <v>0</v>
      </c>
      <c r="AE116" s="58" t="n">
        <v>0</v>
      </c>
      <c r="AF116" s="58" t="n">
        <v>0</v>
      </c>
      <c r="AG116" s="58" t="n">
        <v>0</v>
      </c>
      <c r="AH116" s="58" t="n">
        <v>0</v>
      </c>
      <c r="AI116" s="58" t="n">
        <v>0</v>
      </c>
      <c r="AJ116" s="58" t="n">
        <v>0</v>
      </c>
      <c r="AK116" s="58" t="n">
        <v>0</v>
      </c>
      <c r="AL116" s="58" t="n">
        <v>0</v>
      </c>
      <c r="AM116" s="58" t="n">
        <v>0</v>
      </c>
      <c r="AN116" s="58" t="n">
        <v>0</v>
      </c>
      <c r="AO116" s="58" t="n">
        <v>0</v>
      </c>
      <c r="AP116" s="58" t="n">
        <v>0</v>
      </c>
      <c r="AQ116" s="58" t="n">
        <v>0</v>
      </c>
      <c r="AR116" s="58" t="n">
        <v>0</v>
      </c>
      <c r="AS116" s="58" t="n">
        <v>0</v>
      </c>
      <c r="AT116" s="58" t="n">
        <v>0</v>
      </c>
      <c r="AU116" s="58" t="n">
        <v>0</v>
      </c>
      <c r="AV116" s="58" t="n">
        <v>0</v>
      </c>
      <c r="AW116" s="58" t="n">
        <v>0</v>
      </c>
    </row>
    <row r="117" customFormat="false" ht="15" hidden="false" customHeight="false" outlineLevel="0" collapsed="false">
      <c r="C117" s="44" t="s">
        <v>537</v>
      </c>
      <c r="D117" s="12" t="s">
        <v>546</v>
      </c>
      <c r="J117" s="58" t="n">
        <v>0</v>
      </c>
      <c r="K117" s="58" t="n">
        <v>0</v>
      </c>
      <c r="L117" s="58" t="n">
        <v>0</v>
      </c>
      <c r="M117" s="58" t="n">
        <v>0</v>
      </c>
      <c r="N117" s="58" t="n">
        <v>0</v>
      </c>
      <c r="O117" s="58" t="n">
        <v>0.113157994708994</v>
      </c>
      <c r="P117" s="58" t="n">
        <v>0.116114871812937</v>
      </c>
      <c r="Q117" s="58" t="n">
        <v>0.111199295838886</v>
      </c>
      <c r="R117" s="58" t="n">
        <v>0.108515850124674</v>
      </c>
      <c r="S117" s="58" t="n">
        <v>0.114317407247151</v>
      </c>
      <c r="T117" s="58" t="n">
        <v>0.130332126820317</v>
      </c>
      <c r="U117" s="58" t="n">
        <v>0.134861964314783</v>
      </c>
      <c r="V117" s="58" t="n">
        <v>0.130796284630511</v>
      </c>
      <c r="W117" s="58" t="n">
        <v>0.143779574877851</v>
      </c>
      <c r="X117" s="58" t="n">
        <v>0.144967244185173</v>
      </c>
      <c r="Y117" s="58" t="n">
        <v>0.141179022444107</v>
      </c>
      <c r="Z117" s="58" t="n">
        <v>0.138922805026048</v>
      </c>
      <c r="AA117" s="58" t="n">
        <v>0.145015744945329</v>
      </c>
      <c r="AB117" s="58" t="n">
        <v>0.149424218737088</v>
      </c>
      <c r="AC117" s="58" t="n">
        <v>0.148676383670473</v>
      </c>
      <c r="AD117" s="58" t="n">
        <v>0.146244775453345</v>
      </c>
      <c r="AE117" s="58" t="n">
        <v>0.152451548186541</v>
      </c>
      <c r="AF117" s="58" t="n">
        <v>0.155488479346711</v>
      </c>
      <c r="AG117" s="58" t="n">
        <v>0.150500512418969</v>
      </c>
      <c r="AH117" s="58" t="n">
        <v>0.151762100967302</v>
      </c>
      <c r="AI117" s="58" t="n">
        <v>0.151094760043505</v>
      </c>
      <c r="AJ117" s="58" t="n">
        <v>0.155391525203329</v>
      </c>
      <c r="AK117" s="58" t="n">
        <v>0.119675359611812</v>
      </c>
      <c r="AL117" s="58" t="n">
        <v>0.121669662317756</v>
      </c>
      <c r="AM117" s="58" t="n">
        <v>0.122798681355602</v>
      </c>
      <c r="AN117" s="58" t="n">
        <v>0.121389116182586</v>
      </c>
      <c r="AO117" s="58" t="n">
        <v>0.11868816364945</v>
      </c>
      <c r="AP117" s="58" t="n">
        <v>0.121267345449599</v>
      </c>
      <c r="AQ117" s="58" t="n">
        <v>0.117633590391999</v>
      </c>
      <c r="AR117" s="58" t="n">
        <v>0.121004723816111</v>
      </c>
      <c r="AS117" s="58" t="n">
        <v>0.131004675012917</v>
      </c>
      <c r="AT117" s="58" t="n">
        <v>0.131004675012917</v>
      </c>
      <c r="AU117" s="58" t="n">
        <v>0.131004675012917</v>
      </c>
      <c r="AV117" s="58" t="n">
        <v>0.131004675012917</v>
      </c>
      <c r="AW117" s="58" t="n">
        <v>0.131004675012917</v>
      </c>
    </row>
    <row r="118" customFormat="false" ht="15" hidden="false" customHeight="false" outlineLevel="0" collapsed="false">
      <c r="C118" s="44" t="s">
        <v>538</v>
      </c>
      <c r="D118" s="12" t="s">
        <v>546</v>
      </c>
      <c r="J118" s="58" t="n">
        <v>0</v>
      </c>
      <c r="K118" s="58" t="n">
        <v>0</v>
      </c>
      <c r="L118" s="58" t="n">
        <v>0</v>
      </c>
      <c r="M118" s="58" t="n">
        <v>0</v>
      </c>
      <c r="N118" s="58" t="n">
        <v>0</v>
      </c>
      <c r="O118" s="58" t="n">
        <v>0.208094119579327</v>
      </c>
      <c r="P118" s="58" t="n">
        <v>0.220735373384915</v>
      </c>
      <c r="Q118" s="58" t="n">
        <v>0.203780391975094</v>
      </c>
      <c r="R118" s="58" t="n">
        <v>0.205405769442036</v>
      </c>
      <c r="S118" s="58" t="n">
        <v>0.211039056665136</v>
      </c>
      <c r="T118" s="58" t="n">
        <v>0.233378832675528</v>
      </c>
      <c r="U118" s="58" t="n">
        <v>0.242882899803438</v>
      </c>
      <c r="V118" s="58" t="n">
        <v>0.241257274031163</v>
      </c>
      <c r="W118" s="58" t="n">
        <v>0.260942388000794</v>
      </c>
      <c r="X118" s="58" t="n">
        <v>0.259719385533338</v>
      </c>
      <c r="Y118" s="58" t="n">
        <v>0.255139846641979</v>
      </c>
      <c r="Z118" s="58" t="n">
        <v>0.253615135516249</v>
      </c>
      <c r="AA118" s="58" t="n">
        <v>0.266622367717929</v>
      </c>
      <c r="AB118" s="58" t="n">
        <v>0.275047392235682</v>
      </c>
      <c r="AC118" s="58" t="n">
        <v>0.273418496068519</v>
      </c>
      <c r="AD118" s="58" t="n">
        <v>0.27031048051477</v>
      </c>
      <c r="AE118" s="58" t="n">
        <v>0.27239517497056</v>
      </c>
      <c r="AF118" s="58" t="n">
        <v>0.202333398650136</v>
      </c>
      <c r="AG118" s="58" t="n">
        <v>0.202172169315099</v>
      </c>
      <c r="AH118" s="58" t="n">
        <v>0.208628223371694</v>
      </c>
      <c r="AI118" s="58" t="n">
        <v>0.210797874456879</v>
      </c>
      <c r="AJ118" s="58" t="n">
        <v>0.218574711032525</v>
      </c>
      <c r="AK118" s="58" t="n">
        <v>0.220024173376277</v>
      </c>
      <c r="AL118" s="58" t="n">
        <v>0.223131231407577</v>
      </c>
      <c r="AM118" s="58" t="n">
        <v>0.227070251260211</v>
      </c>
      <c r="AN118" s="58" t="n">
        <v>0.225721868682411</v>
      </c>
      <c r="AO118" s="58" t="n">
        <v>0.221363181463426</v>
      </c>
      <c r="AP118" s="58" t="n">
        <v>0.2298727662637</v>
      </c>
      <c r="AQ118" s="58" t="n">
        <v>0.226784841898571</v>
      </c>
      <c r="AR118" s="58" t="n">
        <v>0.23173419488838</v>
      </c>
      <c r="AS118" s="58" t="n">
        <v>0.246314395843682</v>
      </c>
      <c r="AT118" s="58" t="n">
        <v>0.246314395843682</v>
      </c>
      <c r="AU118" s="58" t="n">
        <v>0.246314395843682</v>
      </c>
      <c r="AV118" s="58" t="n">
        <v>0.246314395843682</v>
      </c>
      <c r="AW118" s="58" t="n">
        <v>0.246314395843682</v>
      </c>
    </row>
    <row r="119" customFormat="false" ht="15" hidden="false" customHeight="false" outlineLevel="0" collapsed="false">
      <c r="C119" s="57"/>
      <c r="D119" s="12" t="s">
        <v>546</v>
      </c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</row>
    <row r="120" customFormat="false" ht="15" hidden="false" customHeight="false" outlineLevel="0" collapsed="false">
      <c r="C120" s="57"/>
      <c r="D120" s="12" t="s">
        <v>546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</row>
    <row r="122" customFormat="false" ht="15" hidden="false" customHeight="false" outlineLevel="0" collapsed="false">
      <c r="A122" s="10" t="s">
        <v>14</v>
      </c>
      <c r="B122" s="10"/>
      <c r="C122" s="10" t="s">
        <v>549</v>
      </c>
      <c r="D122" s="10"/>
      <c r="E122" s="10" t="s">
        <v>550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  <c r="EP122" s="10"/>
      <c r="EQ122" s="10"/>
      <c r="ER122" s="10"/>
      <c r="ES122" s="10"/>
      <c r="ET122" s="10"/>
      <c r="EU122" s="10"/>
      <c r="EV122" s="10"/>
      <c r="EW122" s="10"/>
      <c r="EX122" s="10"/>
      <c r="EY122" s="10"/>
      <c r="EZ122" s="10"/>
      <c r="FA122" s="10"/>
      <c r="FB122" s="10"/>
      <c r="FC122" s="10"/>
      <c r="FD122" s="10"/>
      <c r="FE122" s="10"/>
      <c r="FF122" s="10"/>
      <c r="FG122" s="10"/>
      <c r="FH122" s="10"/>
    </row>
    <row r="123" customFormat="false" ht="15" hidden="false" customHeight="false" outlineLevel="0" collapsed="false">
      <c r="C123" s="9" t="s">
        <v>551</v>
      </c>
      <c r="E123" s="9" t="s">
        <v>552</v>
      </c>
      <c r="F123" s="9" t="s">
        <v>553</v>
      </c>
    </row>
    <row r="124" customFormat="false" ht="15" hidden="false" customHeight="false" outlineLevel="0" collapsed="false">
      <c r="C124" s="44" t="s">
        <v>534</v>
      </c>
      <c r="E124" s="46" t="n">
        <v>2048</v>
      </c>
      <c r="F124" s="13" t="s">
        <v>554</v>
      </c>
    </row>
    <row r="125" customFormat="false" ht="15" hidden="false" customHeight="false" outlineLevel="0" collapsed="false">
      <c r="C125" s="44" t="s">
        <v>313</v>
      </c>
      <c r="E125" s="46" t="n">
        <v>2048</v>
      </c>
      <c r="F125" s="13" t="s">
        <v>555</v>
      </c>
    </row>
    <row r="126" customFormat="false" ht="15" hidden="false" customHeight="false" outlineLevel="0" collapsed="false">
      <c r="C126" s="44" t="s">
        <v>314</v>
      </c>
      <c r="E126" s="46" t="n">
        <v>2048</v>
      </c>
      <c r="F126" s="13" t="s">
        <v>556</v>
      </c>
    </row>
    <row r="127" customFormat="false" ht="15" hidden="false" customHeight="false" outlineLevel="0" collapsed="false">
      <c r="C127" s="44" t="s">
        <v>535</v>
      </c>
      <c r="E127" s="46" t="n">
        <v>2043</v>
      </c>
      <c r="F127" s="13" t="s">
        <v>557</v>
      </c>
    </row>
    <row r="128" customFormat="false" ht="15" hidden="false" customHeight="false" outlineLevel="0" collapsed="false">
      <c r="C128" s="44" t="s">
        <v>536</v>
      </c>
      <c r="E128" s="46" t="n">
        <v>2048</v>
      </c>
      <c r="F128" s="13" t="s">
        <v>558</v>
      </c>
    </row>
    <row r="129" customFormat="false" ht="15" hidden="false" customHeight="false" outlineLevel="0" collapsed="false">
      <c r="C129" s="44" t="s">
        <v>537</v>
      </c>
      <c r="E129" s="46" t="n">
        <v>2051</v>
      </c>
      <c r="F129" s="13" t="s">
        <v>559</v>
      </c>
    </row>
    <row r="130" customFormat="false" ht="15" hidden="false" customHeight="false" outlineLevel="0" collapsed="false">
      <c r="C130" s="44" t="s">
        <v>538</v>
      </c>
      <c r="E130" s="46" t="n">
        <v>2046</v>
      </c>
      <c r="F130" s="13" t="s">
        <v>560</v>
      </c>
    </row>
    <row r="132" customFormat="false" ht="15" hidden="false" customHeight="false" outlineLevel="0" collapsed="false">
      <c r="A132" s="10" t="s">
        <v>14</v>
      </c>
      <c r="B132" s="10"/>
      <c r="C132" s="10" t="s">
        <v>561</v>
      </c>
      <c r="D132" s="10"/>
      <c r="E132" s="10" t="s">
        <v>562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</row>
    <row r="133" customFormat="false" ht="15" hidden="false" customHeight="false" outlineLevel="0" collapsed="false">
      <c r="C133" s="1" t="s">
        <v>563</v>
      </c>
      <c r="D133" s="12" t="s">
        <v>320</v>
      </c>
      <c r="J133" s="53" t="n">
        <v>0</v>
      </c>
      <c r="K133" s="53" t="n">
        <v>0</v>
      </c>
      <c r="L133" s="53" t="n">
        <v>157.613066987745</v>
      </c>
      <c r="M133" s="53" t="n">
        <v>146.800565814074</v>
      </c>
      <c r="N133" s="53" t="n">
        <v>119.621165943526</v>
      </c>
      <c r="O133" s="53" t="n">
        <v>101.847806345188</v>
      </c>
      <c r="P133" s="53" t="n">
        <v>105.822450436047</v>
      </c>
      <c r="Q133" s="53" t="n">
        <v>103.491055798921</v>
      </c>
      <c r="R133" s="53" t="n">
        <v>95.8850201303098</v>
      </c>
      <c r="S133" s="53" t="n">
        <v>81.9210770686637</v>
      </c>
      <c r="T133" s="53" t="n">
        <v>76.5965000414184</v>
      </c>
      <c r="U133" s="53" t="n">
        <v>67.2778582086463</v>
      </c>
      <c r="V133" s="53" t="n">
        <v>73.1430289539921</v>
      </c>
      <c r="W133" s="53" t="n">
        <v>64.6199260360762</v>
      </c>
      <c r="X133" s="53" t="n">
        <v>59.8359113863481</v>
      </c>
      <c r="Y133" s="53" t="n">
        <v>56.5773473852959</v>
      </c>
      <c r="Z133" s="53" t="n">
        <v>53.3559846563977</v>
      </c>
      <c r="AA133" s="53" t="n">
        <v>51.9911858367545</v>
      </c>
      <c r="AB133" s="53" t="n">
        <v>49.7807449567198</v>
      </c>
      <c r="AC133" s="53" t="n">
        <v>45.6998353953895</v>
      </c>
      <c r="AD133" s="53" t="n">
        <v>43.5792897545813</v>
      </c>
      <c r="AE133" s="53" t="n">
        <v>39.8714793883393</v>
      </c>
      <c r="AF133" s="53" t="n">
        <v>38.8695836274121</v>
      </c>
      <c r="AG133" s="53" t="n">
        <v>37.274159903508</v>
      </c>
      <c r="AH133" s="53" t="n">
        <v>70.9554771464903</v>
      </c>
      <c r="AI133" s="53" t="n">
        <v>65.1747588257705</v>
      </c>
      <c r="AJ133" s="53" t="n">
        <v>61.0394420121576</v>
      </c>
      <c r="AK133" s="53" t="n">
        <v>56.7031798264909</v>
      </c>
      <c r="AL133" s="53" t="n">
        <v>56.9582921730233</v>
      </c>
      <c r="AM133" s="53" t="n">
        <v>55.3731690541021</v>
      </c>
      <c r="AN133" s="53" t="n">
        <v>53.7249364476542</v>
      </c>
      <c r="AO133" s="53" t="n">
        <v>51.4850876537994</v>
      </c>
      <c r="AP133" s="53" t="n">
        <v>50.4345722016042</v>
      </c>
      <c r="AQ133" s="53" t="n">
        <v>50.7088127506961</v>
      </c>
      <c r="AR133" s="53" t="n">
        <v>49.3924978131273</v>
      </c>
      <c r="AS133" s="53" t="n">
        <v>47.1546966040358</v>
      </c>
      <c r="AT133" s="53" t="n">
        <v>47.1546966040358</v>
      </c>
      <c r="AU133" s="53" t="n">
        <v>47.1546966040358</v>
      </c>
      <c r="AV133" s="53" t="n">
        <v>47.1546966040358</v>
      </c>
      <c r="AW133" s="53" t="n">
        <v>47.1546966040358</v>
      </c>
    </row>
    <row r="134" customFormat="false" ht="15" hidden="false" customHeight="false" outlineLevel="0" collapsed="false">
      <c r="C134" s="1" t="s">
        <v>564</v>
      </c>
      <c r="D134" s="12" t="s">
        <v>320</v>
      </c>
      <c r="J134" s="53" t="n">
        <v>0</v>
      </c>
      <c r="K134" s="53" t="n">
        <v>0</v>
      </c>
      <c r="L134" s="53" t="n">
        <v>-2.41656789516285</v>
      </c>
      <c r="M134" s="53" t="n">
        <v>-0.600903446869131</v>
      </c>
      <c r="N134" s="53" t="n">
        <v>0.480085498972026</v>
      </c>
      <c r="O134" s="53" t="n">
        <v>0.457551619714433</v>
      </c>
      <c r="P134" s="53" t="n">
        <v>0.406685853323512</v>
      </c>
      <c r="Q134" s="53" t="n">
        <v>0.268839521935504</v>
      </c>
      <c r="R134" s="53" t="n">
        <v>0.0626811662241792</v>
      </c>
      <c r="S134" s="53" t="n">
        <v>-0.0576666729262448</v>
      </c>
      <c r="T134" s="53" t="n">
        <v>-0.0276946286100498</v>
      </c>
      <c r="U134" s="53" t="n">
        <v>-0.0215100868759308</v>
      </c>
      <c r="V134" s="53" t="n">
        <v>0.0134764507381985</v>
      </c>
      <c r="W134" s="53" t="n">
        <v>0.018438709730946</v>
      </c>
      <c r="X134" s="53" t="n">
        <v>0.00219384081784627</v>
      </c>
      <c r="Y134" s="53" t="n">
        <v>-0.012483998939649</v>
      </c>
      <c r="Z134" s="53" t="n">
        <v>-0.00842016999611474</v>
      </c>
      <c r="AA134" s="53" t="n">
        <v>-0.000208937220747264</v>
      </c>
      <c r="AB134" s="53" t="n">
        <v>-0.00118049529722204</v>
      </c>
      <c r="AC134" s="53" t="n">
        <v>0.0181879850660493</v>
      </c>
      <c r="AD134" s="53" t="n">
        <v>0.00407427580457165</v>
      </c>
      <c r="AE134" s="53" t="n">
        <v>-0.00454438455125299</v>
      </c>
      <c r="AF134" s="53" t="n">
        <v>-0.00421008499805737</v>
      </c>
      <c r="AG134" s="53" t="n">
        <v>-0.00486823724341125</v>
      </c>
      <c r="AH134" s="53" t="n">
        <v>-0.0550340639448293</v>
      </c>
      <c r="AI134" s="53" t="n">
        <v>-0.030661537144661</v>
      </c>
      <c r="AJ134" s="53" t="n">
        <v>-0.0219697487615748</v>
      </c>
      <c r="AK134" s="53" t="n">
        <v>-0.00682180025739817</v>
      </c>
      <c r="AL134" s="53" t="n">
        <v>-0.00570398612640031</v>
      </c>
      <c r="AM134" s="53" t="n">
        <v>-0.00447125652399145</v>
      </c>
      <c r="AN134" s="53" t="n">
        <v>-0.000417874441494528</v>
      </c>
      <c r="AO134" s="53" t="n">
        <v>-0.000470108746681344</v>
      </c>
      <c r="AP134" s="53" t="n">
        <v>-0.000302958970083533</v>
      </c>
      <c r="AQ134" s="53" t="n">
        <v>-0.0144897962588227</v>
      </c>
      <c r="AR134" s="53" t="n">
        <v>-0.0114184191138379</v>
      </c>
      <c r="AS134" s="53" t="n">
        <v>-0.0101125614841675</v>
      </c>
      <c r="AT134" s="53" t="n">
        <v>-0.0101125614841675</v>
      </c>
      <c r="AU134" s="53" t="n">
        <v>-0.0101125614841675</v>
      </c>
      <c r="AV134" s="53" t="n">
        <v>-0.0101125614841675</v>
      </c>
      <c r="AW134" s="53" t="n">
        <v>-0.0101125614841675</v>
      </c>
    </row>
    <row r="135" customFormat="false" ht="15" hidden="false" customHeight="false" outlineLevel="0" collapsed="false">
      <c r="C135" s="1" t="s">
        <v>565</v>
      </c>
      <c r="D135" s="12" t="s">
        <v>320</v>
      </c>
      <c r="J135" s="53" t="n">
        <v>0</v>
      </c>
      <c r="K135" s="53" t="n">
        <v>0</v>
      </c>
      <c r="L135" s="53" t="n">
        <v>38.1552690571213</v>
      </c>
      <c r="M135" s="53" t="n">
        <v>39.1465717009567</v>
      </c>
      <c r="N135" s="53" t="n">
        <v>41.0175522784433</v>
      </c>
      <c r="O135" s="53" t="n">
        <v>42.9578059914686</v>
      </c>
      <c r="P135" s="53" t="n">
        <v>48.4429303791361</v>
      </c>
      <c r="Q135" s="53" t="n">
        <v>41.7508383483779</v>
      </c>
      <c r="R135" s="53" t="n">
        <v>47.7886016849219</v>
      </c>
      <c r="S135" s="53" t="n">
        <v>49.0450143213025</v>
      </c>
      <c r="T135" s="53" t="n">
        <v>43.4168097248672</v>
      </c>
      <c r="U135" s="53" t="n">
        <v>50.9816325266868</v>
      </c>
      <c r="V135" s="53" t="n">
        <v>52.0664659173897</v>
      </c>
      <c r="W135" s="53" t="n">
        <v>52.0591322209415</v>
      </c>
      <c r="X135" s="53" t="n">
        <v>52.4510671064802</v>
      </c>
      <c r="Y135" s="53" t="n">
        <v>50.4887705166661</v>
      </c>
      <c r="Z135" s="53" t="n">
        <v>48.9950051975166</v>
      </c>
      <c r="AA135" s="53" t="n">
        <v>50.2214248958589</v>
      </c>
      <c r="AB135" s="53" t="n">
        <v>53.6290029227481</v>
      </c>
      <c r="AC135" s="53" t="n">
        <v>52.9776933713737</v>
      </c>
      <c r="AD135" s="53" t="n">
        <v>52.4325343749999</v>
      </c>
      <c r="AE135" s="53" t="n">
        <v>49.2334965881386</v>
      </c>
      <c r="AF135" s="53" t="n">
        <v>49.5334573091044</v>
      </c>
      <c r="AG135" s="53" t="n">
        <v>47.3044001227012</v>
      </c>
      <c r="AH135" s="53" t="n">
        <v>59.1130408368678</v>
      </c>
      <c r="AI135" s="53" t="n">
        <v>54.7694867421971</v>
      </c>
      <c r="AJ135" s="53" t="n">
        <v>52.6021078233584</v>
      </c>
      <c r="AK135" s="53" t="n">
        <v>50.5419868267904</v>
      </c>
      <c r="AL135" s="53" t="n">
        <v>47.0073436291038</v>
      </c>
      <c r="AM135" s="53" t="n">
        <v>47.6491151963511</v>
      </c>
      <c r="AN135" s="53" t="n">
        <v>45.9755489518875</v>
      </c>
      <c r="AO135" s="53" t="n">
        <v>46.5821981723272</v>
      </c>
      <c r="AP135" s="53" t="n">
        <v>47.408649348993</v>
      </c>
      <c r="AQ135" s="53" t="n">
        <v>47.7467829001894</v>
      </c>
      <c r="AR135" s="53" t="n">
        <v>47.3934805067668</v>
      </c>
      <c r="AS135" s="53" t="n">
        <v>46.9001483879994</v>
      </c>
      <c r="AT135" s="53" t="n">
        <v>46.9001483879994</v>
      </c>
      <c r="AU135" s="53" t="n">
        <v>46.9001483879994</v>
      </c>
      <c r="AV135" s="53" t="n">
        <v>46.9001483879994</v>
      </c>
      <c r="AW135" s="53" t="n">
        <v>46.9001483879994</v>
      </c>
    </row>
    <row r="136" customFormat="false" ht="15" hidden="false" customHeight="false" outlineLevel="0" collapsed="false">
      <c r="C136" s="1" t="s">
        <v>566</v>
      </c>
      <c r="D136" s="12" t="s">
        <v>320</v>
      </c>
      <c r="J136" s="53" t="n">
        <v>0</v>
      </c>
      <c r="K136" s="53" t="n">
        <v>0</v>
      </c>
      <c r="L136" s="53" t="n">
        <v>-12.8612350917082</v>
      </c>
      <c r="M136" s="53" t="n">
        <v>-11.586749385733</v>
      </c>
      <c r="N136" s="53" t="n">
        <v>-11.1899149223677</v>
      </c>
      <c r="O136" s="53" t="n">
        <v>-10.491563155742</v>
      </c>
      <c r="P136" s="53" t="n">
        <v>-10.0507578542705</v>
      </c>
      <c r="Q136" s="53" t="n">
        <v>-8.91713762252315</v>
      </c>
      <c r="R136" s="53" t="n">
        <v>-10.1590918032279</v>
      </c>
      <c r="S136" s="53" t="n">
        <v>-11.4505223178058</v>
      </c>
      <c r="T136" s="53" t="n">
        <v>-10.8384302827656</v>
      </c>
      <c r="U136" s="53" t="n">
        <v>-10.7259489299763</v>
      </c>
      <c r="V136" s="53" t="n">
        <v>-8.55790141203134</v>
      </c>
      <c r="W136" s="53" t="n">
        <v>-9.55562887540471</v>
      </c>
      <c r="X136" s="53" t="n">
        <v>-9.18011645541669</v>
      </c>
      <c r="Y136" s="53" t="n">
        <v>-9.04499675475943</v>
      </c>
      <c r="Z136" s="53" t="n">
        <v>-7.90647694518552</v>
      </c>
      <c r="AA136" s="53" t="n">
        <v>-7.1188880915787</v>
      </c>
      <c r="AB136" s="53" t="n">
        <v>-8.35770821397235</v>
      </c>
      <c r="AC136" s="53" t="n">
        <v>-7.57399514581039</v>
      </c>
      <c r="AD136" s="53" t="n">
        <v>-7.50429368896911</v>
      </c>
      <c r="AE136" s="53" t="n">
        <v>-7.60688186435601</v>
      </c>
      <c r="AF136" s="53" t="n">
        <v>-7.24164915562876</v>
      </c>
      <c r="AG136" s="53" t="n">
        <v>-6.75134662656219</v>
      </c>
      <c r="AH136" s="53" t="n">
        <v>-11.9542908507495</v>
      </c>
      <c r="AI136" s="53" t="n">
        <v>-9.95787481278734</v>
      </c>
      <c r="AJ136" s="53" t="n">
        <v>-8.92413701941818</v>
      </c>
      <c r="AK136" s="53" t="n">
        <v>-8.65936132642621</v>
      </c>
      <c r="AL136" s="53" t="n">
        <v>-8.79439745219516</v>
      </c>
      <c r="AM136" s="53" t="n">
        <v>-8.07527732582723</v>
      </c>
      <c r="AN136" s="53" t="n">
        <v>-7.79628345496341</v>
      </c>
      <c r="AO136" s="53" t="n">
        <v>-6.90549006116849</v>
      </c>
      <c r="AP136" s="53" t="n">
        <v>-7.55896211277763</v>
      </c>
      <c r="AQ136" s="53" t="n">
        <v>-8.57213003676423</v>
      </c>
      <c r="AR136" s="53" t="n">
        <v>-9.66551940665673</v>
      </c>
      <c r="AS136" s="53" t="n">
        <v>-9.5365842477336</v>
      </c>
      <c r="AT136" s="53" t="n">
        <v>-9.5365842477336</v>
      </c>
      <c r="AU136" s="53" t="n">
        <v>-9.5365842477336</v>
      </c>
      <c r="AV136" s="53" t="n">
        <v>-9.5365842477336</v>
      </c>
      <c r="AW136" s="53" t="n">
        <v>-9.5365842477336</v>
      </c>
    </row>
    <row r="137" customFormat="false" ht="15" hidden="false" customHeight="false" outlineLevel="0" collapsed="false">
      <c r="C137" s="1" t="s">
        <v>567</v>
      </c>
      <c r="D137" s="12" t="s">
        <v>320</v>
      </c>
      <c r="J137" s="53" t="n">
        <v>0</v>
      </c>
      <c r="K137" s="53" t="n">
        <v>0</v>
      </c>
      <c r="L137" s="53" t="n">
        <v>78.4217442612834</v>
      </c>
      <c r="M137" s="53" t="n">
        <v>53.4071011474535</v>
      </c>
      <c r="N137" s="53" t="n">
        <v>45.6621222270446</v>
      </c>
      <c r="O137" s="53" t="n">
        <v>37.3472670370475</v>
      </c>
      <c r="P137" s="53" t="n">
        <v>30.4338478083516</v>
      </c>
      <c r="Q137" s="53" t="n">
        <v>37.409206476138</v>
      </c>
      <c r="R137" s="53" t="n">
        <v>29.6070100978274</v>
      </c>
      <c r="S137" s="53" t="n">
        <v>31.4186733983439</v>
      </c>
      <c r="T137" s="53" t="n">
        <v>37.6971010726057</v>
      </c>
      <c r="U137" s="53" t="n">
        <v>32.4379005017321</v>
      </c>
      <c r="V137" s="53" t="n">
        <v>27.1392212429984</v>
      </c>
      <c r="W137" s="53" t="n">
        <v>31.4895553504824</v>
      </c>
      <c r="X137" s="53" t="n">
        <v>31.7443960786278</v>
      </c>
      <c r="Y137" s="53" t="n">
        <v>33.7455236509178</v>
      </c>
      <c r="Z137" s="53" t="n">
        <v>31.5573554786149</v>
      </c>
      <c r="AA137" s="53" t="n">
        <v>32.3802860631111</v>
      </c>
      <c r="AB137" s="53" t="n">
        <v>31.0145783665576</v>
      </c>
      <c r="AC137" s="53" t="n">
        <v>31.5441401994026</v>
      </c>
      <c r="AD137" s="53" t="n">
        <v>33.13043336676</v>
      </c>
      <c r="AE137" s="53" t="n">
        <v>36.2180135932137</v>
      </c>
      <c r="AF137" s="53" t="n">
        <v>34.361825770956</v>
      </c>
      <c r="AG137" s="53" t="n">
        <v>34.7485476728372</v>
      </c>
      <c r="AH137" s="53" t="n">
        <v>39.381793224074</v>
      </c>
      <c r="AI137" s="53" t="n">
        <v>39.9597867046882</v>
      </c>
      <c r="AJ137" s="53" t="n">
        <v>39.8458636850757</v>
      </c>
      <c r="AK137" s="53" t="n">
        <v>41.093542745629</v>
      </c>
      <c r="AL137" s="53" t="n">
        <v>41.4571352971734</v>
      </c>
      <c r="AM137" s="53" t="n">
        <v>39.6063902895162</v>
      </c>
      <c r="AN137" s="53" t="n">
        <v>40.0709204124036</v>
      </c>
      <c r="AO137" s="53" t="n">
        <v>39.6397784573917</v>
      </c>
      <c r="AP137" s="53" t="n">
        <v>37.5704955636939</v>
      </c>
      <c r="AQ137" s="53" t="n">
        <v>38.0207866149873</v>
      </c>
      <c r="AR137" s="53" t="n">
        <v>38.8628976363481</v>
      </c>
      <c r="AS137" s="53" t="n">
        <v>37.7600225166337</v>
      </c>
      <c r="AT137" s="53" t="n">
        <v>37.7600225166337</v>
      </c>
      <c r="AU137" s="53" t="n">
        <v>37.7600225166337</v>
      </c>
      <c r="AV137" s="53" t="n">
        <v>37.7600225166337</v>
      </c>
      <c r="AW137" s="53" t="n">
        <v>37.7600225166337</v>
      </c>
    </row>
    <row r="138" customFormat="false" ht="15" hidden="false" customHeight="false" outlineLevel="0" collapsed="false">
      <c r="C138" s="1" t="s">
        <v>568</v>
      </c>
      <c r="D138" s="12" t="s">
        <v>320</v>
      </c>
      <c r="J138" s="53" t="n">
        <v>0</v>
      </c>
      <c r="K138" s="53" t="n">
        <v>0</v>
      </c>
      <c r="L138" s="53" t="n">
        <v>-51.1030041582189</v>
      </c>
      <c r="M138" s="53" t="n">
        <v>-35.9301503373292</v>
      </c>
      <c r="N138" s="53" t="n">
        <v>-31.3595755054555</v>
      </c>
      <c r="O138" s="53" t="n">
        <v>-30.6862753115974</v>
      </c>
      <c r="P138" s="53" t="n">
        <v>-32.0198902510441</v>
      </c>
      <c r="Q138" s="53" t="n">
        <v>-29.4006532517564</v>
      </c>
      <c r="R138" s="53" t="n">
        <v>-27.8128452895486</v>
      </c>
      <c r="S138" s="53" t="n">
        <v>-24.0068344295554</v>
      </c>
      <c r="T138" s="53" t="n">
        <v>-22.709908866072</v>
      </c>
      <c r="U138" s="53" t="n">
        <v>-24.4292428087402</v>
      </c>
      <c r="V138" s="53" t="n">
        <v>-29.8106612068898</v>
      </c>
      <c r="W138" s="53" t="n">
        <v>-27.9140544792786</v>
      </c>
      <c r="X138" s="53" t="n">
        <v>-26.5014926109726</v>
      </c>
      <c r="Y138" s="53" t="n">
        <v>-22.1924758388914</v>
      </c>
      <c r="Z138" s="53" t="n">
        <v>-20.3708671266674</v>
      </c>
      <c r="AA138" s="53" t="n">
        <v>-24.0347693359693</v>
      </c>
      <c r="AB138" s="53" t="n">
        <v>-25.9442988306838</v>
      </c>
      <c r="AC138" s="53" t="n">
        <v>-26.6358392439131</v>
      </c>
      <c r="AD138" s="53" t="n">
        <v>-26.1311827277811</v>
      </c>
      <c r="AE138" s="53" t="n">
        <v>-20.9910136915673</v>
      </c>
      <c r="AF138" s="53" t="n">
        <v>-22.667431929094</v>
      </c>
      <c r="AG138" s="53" t="n">
        <v>-20.3182253939001</v>
      </c>
      <c r="AH138" s="53" t="n">
        <v>-28.0803894007155</v>
      </c>
      <c r="AI138" s="53" t="n">
        <v>-24.6912709772793</v>
      </c>
      <c r="AJ138" s="53" t="n">
        <v>-22.992590478882</v>
      </c>
      <c r="AK138" s="53" t="n">
        <v>-21.5619555409813</v>
      </c>
      <c r="AL138" s="53" t="n">
        <v>-18.9848716259794</v>
      </c>
      <c r="AM138" s="53" t="n">
        <v>-19.8112496746179</v>
      </c>
      <c r="AN138" s="53" t="n">
        <v>-18.0155805183497</v>
      </c>
      <c r="AO138" s="53" t="n">
        <v>-17.6750650828368</v>
      </c>
      <c r="AP138" s="53" t="n">
        <v>-18.6273591475587</v>
      </c>
      <c r="AQ138" s="53" t="n">
        <v>-17.2547356289985</v>
      </c>
      <c r="AR138" s="53" t="n">
        <v>-15.0464154617545</v>
      </c>
      <c r="AS138" s="53" t="n">
        <v>-15.4392174367593</v>
      </c>
      <c r="AT138" s="53" t="n">
        <v>-15.4392174367593</v>
      </c>
      <c r="AU138" s="53" t="n">
        <v>-15.4392174367593</v>
      </c>
      <c r="AV138" s="53" t="n">
        <v>-15.4392174367593</v>
      </c>
      <c r="AW138" s="53" t="n">
        <v>-15.4392174367593</v>
      </c>
    </row>
    <row r="139" customFormat="false" ht="15" hidden="false" customHeight="false" outlineLevel="0" collapsed="false">
      <c r="C139" s="1" t="s">
        <v>569</v>
      </c>
      <c r="D139" s="12" t="s">
        <v>320</v>
      </c>
      <c r="J139" s="53" t="n">
        <v>0</v>
      </c>
      <c r="K139" s="53" t="n">
        <v>0</v>
      </c>
      <c r="L139" s="53" t="n">
        <v>-36.2843407139399</v>
      </c>
      <c r="M139" s="53" t="n">
        <v>-36.8451491081477</v>
      </c>
      <c r="N139" s="53" t="n">
        <v>-36.4513024470391</v>
      </c>
      <c r="O139" s="53" t="n">
        <v>-30.0276007231917</v>
      </c>
      <c r="P139" s="53" t="n">
        <v>-31.3270335333241</v>
      </c>
      <c r="Q139" s="53" t="n">
        <v>-26.4885385032862</v>
      </c>
      <c r="R139" s="53" t="n">
        <v>-29.5022489753448</v>
      </c>
      <c r="S139" s="53" t="n">
        <v>-26.0853627952713</v>
      </c>
      <c r="T139" s="53" t="n">
        <v>-25.7453488090882</v>
      </c>
      <c r="U139" s="53" t="n">
        <v>-25.0465269337159</v>
      </c>
      <c r="V139" s="53" t="n">
        <v>-25.4350665894175</v>
      </c>
      <c r="W139" s="53" t="n">
        <v>-26.9942501523829</v>
      </c>
      <c r="X139" s="53" t="n">
        <v>-24.8097592751651</v>
      </c>
      <c r="Y139" s="53" t="n">
        <v>-24.0999995362866</v>
      </c>
      <c r="Z139" s="53" t="n">
        <v>-21.6607619526727</v>
      </c>
      <c r="AA139" s="53" t="n">
        <v>-20.3745339748915</v>
      </c>
      <c r="AB139" s="53" t="n">
        <v>-20.3659048676746</v>
      </c>
      <c r="AC139" s="53" t="n">
        <v>-18.4877472966554</v>
      </c>
      <c r="AD139" s="53" t="n">
        <v>-18.536847543531</v>
      </c>
      <c r="AE139" s="53" t="n">
        <v>-19.0629932528168</v>
      </c>
      <c r="AF139" s="53" t="n">
        <v>-16.8601054533121</v>
      </c>
      <c r="AG139" s="53" t="n">
        <v>-13.5025261033477</v>
      </c>
      <c r="AH139" s="53" t="n">
        <v>-23.3675283215129</v>
      </c>
      <c r="AI139" s="53" t="n">
        <v>-20.840202805632</v>
      </c>
      <c r="AJ139" s="53" t="n">
        <v>-19.5691645637991</v>
      </c>
      <c r="AK139" s="53" t="n">
        <v>-17.5410214088664</v>
      </c>
      <c r="AL139" s="53" t="n">
        <v>-18.1115035963948</v>
      </c>
      <c r="AM139" s="53" t="n">
        <v>-17.4185319632033</v>
      </c>
      <c r="AN139" s="53" t="n">
        <v>-16.410190489016</v>
      </c>
      <c r="AO139" s="53" t="n">
        <v>-15.4884430459674</v>
      </c>
      <c r="AP139" s="53" t="n">
        <v>-15.7873486339684</v>
      </c>
      <c r="AQ139" s="53" t="n">
        <v>-16.825129362559</v>
      </c>
      <c r="AR139" s="53" t="n">
        <v>-17.6526774596338</v>
      </c>
      <c r="AS139" s="53" t="n">
        <v>-17.1122926787541</v>
      </c>
      <c r="AT139" s="53" t="n">
        <v>-17.1122926787541</v>
      </c>
      <c r="AU139" s="53" t="n">
        <v>-17.1122926787541</v>
      </c>
      <c r="AV139" s="53" t="n">
        <v>-17.1122926787541</v>
      </c>
      <c r="AW139" s="53" t="n">
        <v>-17.1122926787541</v>
      </c>
    </row>
    <row r="140" customFormat="false" ht="15" hidden="false" customHeight="false" outlineLevel="0" collapsed="false">
      <c r="C140" s="1" t="s">
        <v>570</v>
      </c>
      <c r="D140" s="12" t="s">
        <v>320</v>
      </c>
      <c r="J140" s="53" t="n">
        <v>0</v>
      </c>
      <c r="K140" s="53" t="n">
        <v>0</v>
      </c>
      <c r="L140" s="53" t="n">
        <v>171.524911553398</v>
      </c>
      <c r="M140" s="53" t="n">
        <v>154.391369959293</v>
      </c>
      <c r="N140" s="53" t="n">
        <v>127.780133073123</v>
      </c>
      <c r="O140" s="53" t="n">
        <v>111.404897781138</v>
      </c>
      <c r="P140" s="53" t="n">
        <v>111.708253731941</v>
      </c>
      <c r="Q140" s="53" t="n">
        <v>118.113610767807</v>
      </c>
      <c r="R140" s="53" t="n">
        <v>105.869064329995</v>
      </c>
      <c r="S140" s="53" t="n">
        <v>100.784389019612</v>
      </c>
      <c r="T140" s="53" t="n">
        <v>98.3889864649112</v>
      </c>
      <c r="U140" s="53" t="n">
        <v>90.4741833714789</v>
      </c>
      <c r="V140" s="53" t="n">
        <v>88.5585633567797</v>
      </c>
      <c r="W140" s="53" t="n">
        <v>83.7230874695816</v>
      </c>
      <c r="X140" s="53" t="n">
        <v>83.5421164958314</v>
      </c>
      <c r="Y140" s="53" t="n">
        <v>85.461748105169</v>
      </c>
      <c r="Z140" s="53" t="n">
        <v>83.9618295848685</v>
      </c>
      <c r="AA140" s="53" t="n">
        <v>83.0644651154811</v>
      </c>
      <c r="AB140" s="53" t="n">
        <v>79.7552129446755</v>
      </c>
      <c r="AC140" s="53" t="n">
        <v>77.5422439242698</v>
      </c>
      <c r="AD140" s="53" t="n">
        <v>76.9739764712814</v>
      </c>
      <c r="AE140" s="53" t="n">
        <v>77.6575668232613</v>
      </c>
      <c r="AF140" s="53" t="n">
        <v>75.9915118718837</v>
      </c>
      <c r="AG140" s="53" t="n">
        <v>78.7502144660202</v>
      </c>
      <c r="AH140" s="53" t="n">
        <v>105.993037229926</v>
      </c>
      <c r="AI140" s="53" t="n">
        <v>104.384022139812</v>
      </c>
      <c r="AJ140" s="53" t="n">
        <v>101.979509922286</v>
      </c>
      <c r="AK140" s="53" t="n">
        <v>100.569538875518</v>
      </c>
      <c r="AL140" s="53" t="n">
        <v>99.5262944386048</v>
      </c>
      <c r="AM140" s="53" t="n">
        <v>97.3191861072411</v>
      </c>
      <c r="AN140" s="53" t="n">
        <v>97.5489125814527</v>
      </c>
      <c r="AO140" s="53" t="n">
        <v>97.6375855379379</v>
      </c>
      <c r="AP140" s="53" t="n">
        <v>93.4397860484604</v>
      </c>
      <c r="AQ140" s="53" t="n">
        <v>93.8099078881532</v>
      </c>
      <c r="AR140" s="53" t="n">
        <v>93.2729392308327</v>
      </c>
      <c r="AS140" s="53" t="n">
        <v>89.7166396902156</v>
      </c>
      <c r="AT140" s="53" t="n">
        <v>89.7166396902156</v>
      </c>
      <c r="AU140" s="53" t="n">
        <v>89.7166396902156</v>
      </c>
      <c r="AV140" s="53" t="n">
        <v>89.7166396902156</v>
      </c>
      <c r="AW140" s="53" t="n">
        <v>89.7166396902156</v>
      </c>
    </row>
    <row r="141" customFormat="false" ht="15" hidden="false" customHeight="false" outlineLevel="0" collapsed="false">
      <c r="C141" s="1" t="s">
        <v>571</v>
      </c>
      <c r="D141" s="12" t="s">
        <v>320</v>
      </c>
      <c r="J141" s="53" t="n">
        <v>0</v>
      </c>
      <c r="K141" s="53" t="n">
        <v>0</v>
      </c>
      <c r="L141" s="53" t="n">
        <v>9.78810287406915</v>
      </c>
      <c r="M141" s="53" t="n">
        <v>10.8967551079372</v>
      </c>
      <c r="N141" s="53" t="n">
        <v>5.58154891504241</v>
      </c>
      <c r="O141" s="53" t="n">
        <v>5.82491898976882</v>
      </c>
      <c r="P141" s="53" t="n">
        <v>4.28614859327041</v>
      </c>
      <c r="Q141" s="53" t="n">
        <v>4.64341034702616</v>
      </c>
      <c r="R141" s="53" t="n">
        <v>5.20079217081363</v>
      </c>
      <c r="S141" s="53" t="n">
        <v>5.45091091777018</v>
      </c>
      <c r="T141" s="53" t="n">
        <v>6.90377677595836</v>
      </c>
      <c r="U141" s="53" t="n">
        <v>6.8998174156252</v>
      </c>
      <c r="V141" s="53" t="n">
        <v>7.19500392109693</v>
      </c>
      <c r="W141" s="53" t="n">
        <v>7.61640940162209</v>
      </c>
      <c r="X141" s="53" t="n">
        <v>7.73925404056044</v>
      </c>
      <c r="Y141" s="53" t="n">
        <v>7.69857396368095</v>
      </c>
      <c r="Z141" s="53" t="n">
        <v>7.43096717134785</v>
      </c>
      <c r="AA141" s="53" t="n">
        <v>7.8582124471929</v>
      </c>
      <c r="AB141" s="53" t="n">
        <v>7.49782708198698</v>
      </c>
      <c r="AC141" s="53" t="n">
        <v>7.80779589582658</v>
      </c>
      <c r="AD141" s="53" t="n">
        <v>8.23717233132325</v>
      </c>
      <c r="AE141" s="53" t="n">
        <v>8.84927481322443</v>
      </c>
      <c r="AF141" s="53" t="n">
        <v>9.0665172884964</v>
      </c>
      <c r="AG141" s="53" t="n">
        <v>9.11424899657611</v>
      </c>
      <c r="AH141" s="53" t="n">
        <v>8.72561531912517</v>
      </c>
      <c r="AI141" s="53" t="n">
        <v>8.56803486723758</v>
      </c>
      <c r="AJ141" s="53" t="n">
        <v>8.76723561349802</v>
      </c>
      <c r="AK141" s="53" t="n">
        <v>8.80713217579971</v>
      </c>
      <c r="AL141" s="53" t="n">
        <v>8.7667550578903</v>
      </c>
      <c r="AM141" s="53" t="n">
        <v>8.54460255793077</v>
      </c>
      <c r="AN141" s="53" t="n">
        <v>8.48208854148319</v>
      </c>
      <c r="AO141" s="53" t="n">
        <v>8.87315633755585</v>
      </c>
      <c r="AP141" s="53" t="n">
        <v>8.70199496631969</v>
      </c>
      <c r="AQ141" s="53" t="n">
        <v>8.7623360356715</v>
      </c>
      <c r="AR141" s="53" t="n">
        <v>8.88900422574953</v>
      </c>
      <c r="AS141" s="53" t="n">
        <v>8.83767879747296</v>
      </c>
      <c r="AT141" s="53" t="n">
        <v>8.83767879747296</v>
      </c>
      <c r="AU141" s="53" t="n">
        <v>8.83767879747296</v>
      </c>
      <c r="AV141" s="53" t="n">
        <v>8.83767879747296</v>
      </c>
      <c r="AW141" s="53" t="n">
        <v>8.83767879747296</v>
      </c>
    </row>
    <row r="142" customFormat="false" ht="15" hidden="false" customHeight="false" outlineLevel="0" collapsed="false">
      <c r="C142" s="1" t="s">
        <v>572</v>
      </c>
      <c r="D142" s="12" t="s">
        <v>320</v>
      </c>
      <c r="J142" s="53" t="n">
        <v>0</v>
      </c>
      <c r="K142" s="53" t="n">
        <v>0</v>
      </c>
      <c r="L142" s="53" t="n">
        <v>26.3408616756621</v>
      </c>
      <c r="M142" s="53" t="n">
        <v>15.6529706604448</v>
      </c>
      <c r="N142" s="53" t="n">
        <v>8.94035054774817</v>
      </c>
      <c r="O142" s="53" t="n">
        <v>8.3845357531163</v>
      </c>
      <c r="P142" s="53" t="n">
        <v>8.49199216574661</v>
      </c>
      <c r="Q142" s="53" t="n">
        <v>8.60667780621479</v>
      </c>
      <c r="R142" s="53" t="n">
        <v>7.18695983809816</v>
      </c>
      <c r="S142" s="53" t="n">
        <v>7.47441566640225</v>
      </c>
      <c r="T142" s="53" t="n">
        <v>8.53131415069125</v>
      </c>
      <c r="U142" s="53" t="n">
        <v>7.92171891543903</v>
      </c>
      <c r="V142" s="53" t="n">
        <v>7.53212412677264</v>
      </c>
      <c r="W142" s="53" t="n">
        <v>7.89474512024056</v>
      </c>
      <c r="X142" s="53" t="n">
        <v>7.8515577967121</v>
      </c>
      <c r="Y142" s="53" t="n">
        <v>7.67177776512011</v>
      </c>
      <c r="Z142" s="53" t="n">
        <v>7.31021190461697</v>
      </c>
      <c r="AA142" s="53" t="n">
        <v>7.4952049198666</v>
      </c>
      <c r="AB142" s="53" t="n">
        <v>7.41942338990157</v>
      </c>
      <c r="AC142" s="53" t="n">
        <v>6.83850478819691</v>
      </c>
      <c r="AD142" s="53" t="n">
        <v>6.93172212923331</v>
      </c>
      <c r="AE142" s="53" t="n">
        <v>7.04382739502525</v>
      </c>
      <c r="AF142" s="53" t="n">
        <v>6.91359682533348</v>
      </c>
      <c r="AG142" s="53" t="n">
        <v>6.69119360070905</v>
      </c>
      <c r="AH142" s="53" t="n">
        <v>6.46813222383928</v>
      </c>
      <c r="AI142" s="53" t="n">
        <v>6.36066536434792</v>
      </c>
      <c r="AJ142" s="53" t="n">
        <v>6.52239322006734</v>
      </c>
      <c r="AK142" s="53" t="n">
        <v>6.4032990042414</v>
      </c>
      <c r="AL142" s="53" t="n">
        <v>6.48710372348313</v>
      </c>
      <c r="AM142" s="53" t="n">
        <v>6.39743831519944</v>
      </c>
      <c r="AN142" s="53" t="n">
        <v>6.28059017449653</v>
      </c>
      <c r="AO142" s="53" t="n">
        <v>6.12790930043547</v>
      </c>
      <c r="AP142" s="53" t="n">
        <v>6.02744183783915</v>
      </c>
      <c r="AQ142" s="53" t="n">
        <v>5.71513292712717</v>
      </c>
      <c r="AR142" s="53" t="n">
        <v>5.85028396836754</v>
      </c>
      <c r="AS142" s="53" t="n">
        <v>6.40714344910315</v>
      </c>
      <c r="AT142" s="53" t="n">
        <v>6.40714344910315</v>
      </c>
      <c r="AU142" s="53" t="n">
        <v>6.40714344910315</v>
      </c>
      <c r="AV142" s="53" t="n">
        <v>6.40714344910315</v>
      </c>
      <c r="AW142" s="53" t="n">
        <v>6.40714344910315</v>
      </c>
    </row>
    <row r="143" customFormat="false" ht="15" hidden="false" customHeight="false" outlineLevel="0" collapsed="false">
      <c r="C143" s="1" t="s">
        <v>573</v>
      </c>
      <c r="D143" s="12" t="s">
        <v>320</v>
      </c>
      <c r="J143" s="53" t="n">
        <v>0</v>
      </c>
      <c r="K143" s="53" t="n">
        <v>0</v>
      </c>
      <c r="L143" s="53" t="n">
        <v>4.90660856400148</v>
      </c>
      <c r="M143" s="53" t="n">
        <v>4.75026084171631</v>
      </c>
      <c r="N143" s="53" t="n">
        <v>5.02591171704817</v>
      </c>
      <c r="O143" s="53" t="n">
        <v>5.0907031492019</v>
      </c>
      <c r="P143" s="53" t="n">
        <v>5.07199282108398</v>
      </c>
      <c r="Q143" s="53" t="n">
        <v>5.14597749095059</v>
      </c>
      <c r="R143" s="53" t="n">
        <v>4.74334501970957</v>
      </c>
      <c r="S143" s="53" t="n">
        <v>4.60795370066535</v>
      </c>
      <c r="T143" s="53" t="n">
        <v>5.28306120148287</v>
      </c>
      <c r="U143" s="53" t="n">
        <v>5.23478625662921</v>
      </c>
      <c r="V143" s="53" t="n">
        <v>4.80006102828142</v>
      </c>
      <c r="W143" s="53" t="n">
        <v>5.219627861264</v>
      </c>
      <c r="X143" s="53" t="n">
        <v>5.30929326954769</v>
      </c>
      <c r="Y143" s="53" t="n">
        <v>5.42662196585831</v>
      </c>
      <c r="Z143" s="53" t="n">
        <v>5.39544853252282</v>
      </c>
      <c r="AA143" s="53" t="n">
        <v>5.58472476079777</v>
      </c>
      <c r="AB143" s="53" t="n">
        <v>5.51076098465324</v>
      </c>
      <c r="AC143" s="53" t="n">
        <v>5.69802096874797</v>
      </c>
      <c r="AD143" s="53" t="n">
        <v>5.24280944590591</v>
      </c>
      <c r="AE143" s="53" t="n">
        <v>5.98236363246292</v>
      </c>
      <c r="AF143" s="53" t="n">
        <v>6.03945572803211</v>
      </c>
      <c r="AG143" s="53" t="n">
        <v>6.09455247314317</v>
      </c>
      <c r="AH143" s="53" t="n">
        <v>5.75749494863368</v>
      </c>
      <c r="AI143" s="53" t="n">
        <v>5.95652854511752</v>
      </c>
      <c r="AJ143" s="53" t="n">
        <v>6.06919794140549</v>
      </c>
      <c r="AK143" s="53" t="n">
        <v>6.08105512868289</v>
      </c>
      <c r="AL143" s="53" t="n">
        <v>6.08545325717962</v>
      </c>
      <c r="AM143" s="53" t="n">
        <v>5.97441357121349</v>
      </c>
      <c r="AN143" s="53" t="n">
        <v>5.91979738171015</v>
      </c>
      <c r="AO143" s="53" t="n">
        <v>5.77662315119309</v>
      </c>
      <c r="AP143" s="53" t="n">
        <v>5.67374246369714</v>
      </c>
      <c r="AQ143" s="53" t="n">
        <v>5.75757852352198</v>
      </c>
      <c r="AR143" s="53" t="n">
        <v>5.92655650080133</v>
      </c>
      <c r="AS143" s="53" t="n">
        <v>5.92346422993427</v>
      </c>
      <c r="AT143" s="53" t="n">
        <v>5.92346422993427</v>
      </c>
      <c r="AU143" s="53" t="n">
        <v>5.92346422993427</v>
      </c>
      <c r="AV143" s="53" t="n">
        <v>5.92346422993427</v>
      </c>
      <c r="AW143" s="53" t="n">
        <v>5.92346422993427</v>
      </c>
    </row>
    <row r="144" customFormat="false" ht="15" hidden="false" customHeight="false" outlineLevel="0" collapsed="false">
      <c r="C144" s="1" t="s">
        <v>574</v>
      </c>
      <c r="D144" s="12" t="s">
        <v>320</v>
      </c>
      <c r="J144" s="53" t="n">
        <v>0</v>
      </c>
      <c r="K144" s="53" t="n">
        <v>0</v>
      </c>
      <c r="L144" s="53" t="n">
        <v>41.0363043940053</v>
      </c>
      <c r="M144" s="53" t="n">
        <v>31.3043742917341</v>
      </c>
      <c r="N144" s="53" t="n">
        <v>19.5479469890322</v>
      </c>
      <c r="O144" s="53" t="n">
        <v>19.2977969014925</v>
      </c>
      <c r="P144" s="53" t="n">
        <v>17.8492351500518</v>
      </c>
      <c r="Q144" s="53" t="n">
        <v>18.3942896778151</v>
      </c>
      <c r="R144" s="53" t="n">
        <v>17.1351190701207</v>
      </c>
      <c r="S144" s="53" t="n">
        <v>17.5377515413617</v>
      </c>
      <c r="T144" s="53" t="n">
        <v>20.7214951236644</v>
      </c>
      <c r="U144" s="53" t="n">
        <v>20.0611385906316</v>
      </c>
      <c r="V144" s="53" t="n">
        <v>19.525517578385</v>
      </c>
      <c r="W144" s="53" t="n">
        <v>20.7304898710176</v>
      </c>
      <c r="X144" s="53" t="n">
        <v>20.8985694182477</v>
      </c>
      <c r="Y144" s="53" t="n">
        <v>20.7941530421793</v>
      </c>
      <c r="Z144" s="53" t="n">
        <v>20.1373588887602</v>
      </c>
      <c r="AA144" s="53" t="n">
        <v>20.9424357877436</v>
      </c>
      <c r="AB144" s="53" t="n">
        <v>20.4294322296428</v>
      </c>
      <c r="AC144" s="53" t="n">
        <v>20.3462856626465</v>
      </c>
      <c r="AD144" s="53" t="n">
        <v>20.4143156217218</v>
      </c>
      <c r="AE144" s="53" t="n">
        <v>21.8800415658469</v>
      </c>
      <c r="AF144" s="53" t="n">
        <v>22.0209070400747</v>
      </c>
      <c r="AG144" s="53" t="n">
        <v>21.9007994787282</v>
      </c>
      <c r="AH144" s="53" t="n">
        <v>20.9535825884705</v>
      </c>
      <c r="AI144" s="53" t="n">
        <v>20.8809560105387</v>
      </c>
      <c r="AJ144" s="53" t="n">
        <v>21.356089697379</v>
      </c>
      <c r="AK144" s="53" t="n">
        <v>21.2888432528815</v>
      </c>
      <c r="AL144" s="53" t="n">
        <v>21.3375151784546</v>
      </c>
      <c r="AM144" s="53" t="n">
        <v>20.9171543840332</v>
      </c>
      <c r="AN144" s="53" t="n">
        <v>20.6855683685569</v>
      </c>
      <c r="AO144" s="53" t="n">
        <v>20.7765396344703</v>
      </c>
      <c r="AP144" s="53" t="n">
        <v>20.3988647142475</v>
      </c>
      <c r="AQ144" s="53" t="n">
        <v>20.2330103484183</v>
      </c>
      <c r="AR144" s="53" t="n">
        <v>20.6635254917681</v>
      </c>
      <c r="AS144" s="53" t="n">
        <v>21.1716190251813</v>
      </c>
      <c r="AT144" s="53" t="n">
        <v>21.1716190251813</v>
      </c>
      <c r="AU144" s="53" t="n">
        <v>21.1716190251813</v>
      </c>
      <c r="AV144" s="53" t="n">
        <v>21.1716190251813</v>
      </c>
      <c r="AW144" s="53" t="n">
        <v>21.1716190251813</v>
      </c>
    </row>
    <row r="145" customFormat="false" ht="15" hidden="false" customHeight="false" outlineLevel="0" collapsed="false">
      <c r="C145" s="1" t="s">
        <v>575</v>
      </c>
      <c r="D145" s="12" t="s">
        <v>320</v>
      </c>
      <c r="J145" s="53" t="n">
        <v>0</v>
      </c>
      <c r="K145" s="53" t="n">
        <v>0</v>
      </c>
      <c r="L145" s="53" t="n">
        <v>-25.5855745163828</v>
      </c>
      <c r="M145" s="53" t="n">
        <v>-22.595014288383</v>
      </c>
      <c r="N145" s="53" t="n">
        <v>-21.1292361099527</v>
      </c>
      <c r="O145" s="53" t="n">
        <v>-20.0982771816195</v>
      </c>
      <c r="P145" s="53" t="n">
        <v>-19.7933228610778</v>
      </c>
      <c r="Q145" s="53" t="n">
        <v>-19.608277611523</v>
      </c>
      <c r="R145" s="53" t="n">
        <v>-18.4436093087725</v>
      </c>
      <c r="S145" s="53" t="n">
        <v>-18.0117047329048</v>
      </c>
      <c r="T145" s="53" t="n">
        <v>-17.4209974224082</v>
      </c>
      <c r="U145" s="53" t="n">
        <v>-17.3324289345334</v>
      </c>
      <c r="V145" s="53" t="n">
        <v>-17.9440090733827</v>
      </c>
      <c r="W145" s="53" t="n">
        <v>-16.9727748496001</v>
      </c>
      <c r="X145" s="53" t="n">
        <v>-17.5125328188175</v>
      </c>
      <c r="Y145" s="53" t="n">
        <v>-17.1571515000485</v>
      </c>
      <c r="Z145" s="53" t="n">
        <v>-16.6275165391763</v>
      </c>
      <c r="AA145" s="53" t="n">
        <v>-17.307429596071</v>
      </c>
      <c r="AB145" s="53" t="n">
        <v>-17.0265866308036</v>
      </c>
      <c r="AC145" s="53" t="n">
        <v>-17.0294804113109</v>
      </c>
      <c r="AD145" s="53" t="n">
        <v>-17.1336251689924</v>
      </c>
      <c r="AE145" s="53" t="n">
        <v>-16.9376107153483</v>
      </c>
      <c r="AF145" s="53" t="n">
        <v>-17.5195740031567</v>
      </c>
      <c r="AG145" s="53" t="n">
        <v>-18.6950861476639</v>
      </c>
      <c r="AH145" s="53" t="n">
        <v>-24.0845590756734</v>
      </c>
      <c r="AI145" s="53" t="n">
        <v>-23.4342106355144</v>
      </c>
      <c r="AJ145" s="53" t="n">
        <v>-22.7821280164232</v>
      </c>
      <c r="AK145" s="53" t="n">
        <v>-23.2158190055283</v>
      </c>
      <c r="AL145" s="53" t="n">
        <v>-21.9518532886178</v>
      </c>
      <c r="AM145" s="53" t="n">
        <v>-21.6301944372774</v>
      </c>
      <c r="AN145" s="53" t="n">
        <v>-21.635679039322</v>
      </c>
      <c r="AO145" s="53" t="n">
        <v>-21.5354936419737</v>
      </c>
      <c r="AP145" s="53" t="n">
        <v>-20.9453191213899</v>
      </c>
      <c r="AQ145" s="53" t="n">
        <v>-19.9596368887926</v>
      </c>
      <c r="AR145" s="53" t="n">
        <v>-19.6460012267289</v>
      </c>
      <c r="AS145" s="53" t="n">
        <v>-19.7360322751489</v>
      </c>
      <c r="AT145" s="53" t="n">
        <v>-19.7360322751489</v>
      </c>
      <c r="AU145" s="53" t="n">
        <v>-19.7360322751489</v>
      </c>
      <c r="AV145" s="53" t="n">
        <v>-19.7360322751489</v>
      </c>
      <c r="AW145" s="53" t="n">
        <v>-19.7360322751489</v>
      </c>
    </row>
    <row r="147" customFormat="false" ht="15" hidden="false" customHeight="false" outlineLevel="0" collapsed="false">
      <c r="A147" s="10" t="s">
        <v>14</v>
      </c>
      <c r="B147" s="10"/>
      <c r="C147" s="10" t="s">
        <v>576</v>
      </c>
      <c r="D147" s="10"/>
      <c r="E147" s="10" t="s">
        <v>577</v>
      </c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</row>
    <row r="148" customFormat="false" ht="15" hidden="false" customHeight="false" outlineLevel="0" collapsed="false">
      <c r="C148" s="9" t="s">
        <v>7</v>
      </c>
      <c r="J148" s="9" t="s">
        <v>578</v>
      </c>
      <c r="K148" s="9" t="s">
        <v>579</v>
      </c>
      <c r="L148" s="9" t="s">
        <v>580</v>
      </c>
      <c r="M148" s="9" t="s">
        <v>581</v>
      </c>
    </row>
    <row r="149" customFormat="false" ht="15" hidden="false" customHeight="false" outlineLevel="0" collapsed="false">
      <c r="C149" s="1" t="s">
        <v>582</v>
      </c>
      <c r="D149" s="12" t="s">
        <v>17</v>
      </c>
      <c r="J149" s="4" t="s">
        <v>348</v>
      </c>
      <c r="K149" s="4" t="s">
        <v>347</v>
      </c>
      <c r="L149" s="4" t="s">
        <v>583</v>
      </c>
      <c r="M149" s="4" t="s">
        <v>349</v>
      </c>
    </row>
    <row r="150" customFormat="false" ht="15" hidden="false" customHeight="false" outlineLevel="0" collapsed="false">
      <c r="C150" s="1" t="s">
        <v>584</v>
      </c>
      <c r="D150" s="12" t="s">
        <v>34</v>
      </c>
      <c r="J150" s="52" t="n">
        <v>0</v>
      </c>
      <c r="K150" s="52" t="n">
        <v>1</v>
      </c>
      <c r="L150" s="52" t="n">
        <v>0</v>
      </c>
      <c r="M150" s="52" t="n">
        <v>1</v>
      </c>
    </row>
    <row r="151" customFormat="false" ht="15" hidden="false" customHeight="false" outlineLevel="0" collapsed="false">
      <c r="C151" s="1" t="s">
        <v>585</v>
      </c>
      <c r="D151" s="12" t="s">
        <v>127</v>
      </c>
      <c r="J151" s="53" t="n">
        <v>0</v>
      </c>
      <c r="K151" s="53" t="n">
        <v>43.96</v>
      </c>
      <c r="L151" s="53" t="n">
        <v>0</v>
      </c>
      <c r="M151" s="53" t="n">
        <v>45</v>
      </c>
    </row>
    <row r="152" customFormat="false" ht="15" hidden="false" customHeight="false" outlineLevel="0" collapsed="false">
      <c r="C152" s="1" t="s">
        <v>586</v>
      </c>
      <c r="D152" s="12" t="s">
        <v>32</v>
      </c>
      <c r="J152" s="59" t="n">
        <v>0.076</v>
      </c>
      <c r="K152" s="59" t="n">
        <v>0</v>
      </c>
      <c r="L152" s="59" t="n">
        <v>0.05</v>
      </c>
      <c r="M152" s="59" t="n">
        <v>0</v>
      </c>
    </row>
    <row r="153" customFormat="false" ht="15" hidden="false" customHeight="false" outlineLevel="0" collapsed="false">
      <c r="C153" s="1" t="s">
        <v>587</v>
      </c>
      <c r="D153" s="12" t="s">
        <v>127</v>
      </c>
      <c r="J153" s="53" t="n">
        <v>5</v>
      </c>
      <c r="K153" s="53" t="n">
        <v>0</v>
      </c>
      <c r="L153" s="53" t="n">
        <v>5.75</v>
      </c>
      <c r="M153" s="53" t="n">
        <v>0</v>
      </c>
    </row>
    <row r="154" customFormat="false" ht="15" hidden="false" customHeight="false" outlineLevel="0" collapsed="false">
      <c r="C154" s="1" t="s">
        <v>588</v>
      </c>
      <c r="D154" s="12" t="s">
        <v>127</v>
      </c>
      <c r="J154" s="53" t="n">
        <v>1000</v>
      </c>
      <c r="K154" s="53" t="n">
        <v>0</v>
      </c>
      <c r="L154" s="53" t="n">
        <v>10</v>
      </c>
      <c r="M154" s="53" t="n">
        <v>0</v>
      </c>
    </row>
    <row r="155" customFormat="false" ht="15" hidden="false" customHeight="false" outlineLevel="0" collapsed="false">
      <c r="C155" s="1" t="s">
        <v>589</v>
      </c>
      <c r="D155" s="12" t="s">
        <v>79</v>
      </c>
      <c r="K155" s="5" t="n">
        <v>46753</v>
      </c>
      <c r="L155" s="5" t="n">
        <v>46753</v>
      </c>
      <c r="M155" s="5" t="n">
        <v>46753</v>
      </c>
    </row>
    <row r="156" customFormat="false" ht="15" hidden="false" customHeight="false" outlineLevel="0" collapsed="false">
      <c r="C156" s="1" t="s">
        <v>590</v>
      </c>
      <c r="D156" s="12" t="s">
        <v>283</v>
      </c>
      <c r="J156" s="46" t="n">
        <v>3</v>
      </c>
      <c r="K156" s="46" t="n">
        <v>3</v>
      </c>
      <c r="L156" s="46" t="n">
        <v>3</v>
      </c>
      <c r="M156" s="46" t="n">
        <v>5</v>
      </c>
    </row>
    <row r="157" customFormat="false" ht="15" hidden="false" customHeight="false" outlineLevel="0" collapsed="false">
      <c r="C157" s="1" t="s">
        <v>591</v>
      </c>
      <c r="D157" s="12" t="s">
        <v>358</v>
      </c>
      <c r="J157" s="47" t="n">
        <v>3</v>
      </c>
      <c r="K157" s="47" t="n">
        <v>0</v>
      </c>
      <c r="L157" s="47" t="n">
        <v>0</v>
      </c>
      <c r="M157" s="47" t="n">
        <v>0</v>
      </c>
    </row>
    <row r="158" customFormat="false" ht="15" hidden="false" customHeight="false" outlineLevel="0" collapsed="false">
      <c r="C158" s="1" t="s">
        <v>592</v>
      </c>
    </row>
    <row r="160" customFormat="false" ht="15" hidden="false" customHeight="false" outlineLevel="0" collapsed="false">
      <c r="A160" s="10" t="s">
        <v>14</v>
      </c>
      <c r="B160" s="10"/>
      <c r="C160" s="10" t="s">
        <v>593</v>
      </c>
      <c r="D160" s="10"/>
      <c r="E160" s="10" t="s">
        <v>577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  <c r="EM160" s="10"/>
      <c r="EN160" s="10"/>
      <c r="EO160" s="10"/>
      <c r="EP160" s="10"/>
      <c r="EQ160" s="10"/>
      <c r="ER160" s="10"/>
      <c r="ES160" s="10"/>
      <c r="ET160" s="10"/>
      <c r="EU160" s="10"/>
      <c r="EV160" s="10"/>
      <c r="EW160" s="10"/>
      <c r="EX160" s="10"/>
      <c r="EY160" s="10"/>
      <c r="EZ160" s="10"/>
      <c r="FA160" s="10"/>
      <c r="FB160" s="10"/>
      <c r="FC160" s="10"/>
      <c r="FD160" s="10"/>
      <c r="FE160" s="10"/>
      <c r="FF160" s="10"/>
      <c r="FG160" s="10"/>
      <c r="FH160" s="10"/>
    </row>
    <row r="161" customFormat="false" ht="15" hidden="false" customHeight="false" outlineLevel="0" collapsed="false">
      <c r="C161" s="9" t="s">
        <v>7</v>
      </c>
      <c r="J161" s="9" t="s">
        <v>594</v>
      </c>
      <c r="K161" s="9" t="s">
        <v>595</v>
      </c>
      <c r="L161" s="9" t="s">
        <v>596</v>
      </c>
      <c r="M161" s="9" t="s">
        <v>597</v>
      </c>
      <c r="N161" s="9" t="s">
        <v>598</v>
      </c>
    </row>
    <row r="162" customFormat="false" ht="15" hidden="false" customHeight="false" outlineLevel="0" collapsed="false">
      <c r="C162" s="1" t="s">
        <v>582</v>
      </c>
      <c r="D162" s="12" t="s">
        <v>17</v>
      </c>
      <c r="J162" s="4" t="s">
        <v>599</v>
      </c>
      <c r="K162" s="4" t="s">
        <v>352</v>
      </c>
      <c r="L162" s="4" t="s">
        <v>351</v>
      </c>
      <c r="M162" s="4" t="s">
        <v>353</v>
      </c>
      <c r="N162" s="4" t="s">
        <v>598</v>
      </c>
    </row>
    <row r="163" customFormat="false" ht="15" hidden="false" customHeight="false" outlineLevel="0" collapsed="false">
      <c r="C163" s="1" t="s">
        <v>600</v>
      </c>
      <c r="D163" s="12" t="s">
        <v>320</v>
      </c>
      <c r="J163" s="47" t="n">
        <v>0</v>
      </c>
      <c r="K163" s="47" t="n">
        <v>0</v>
      </c>
      <c r="L163" s="47" t="n">
        <v>49.7</v>
      </c>
      <c r="M163" s="47" t="n">
        <v>45.6</v>
      </c>
      <c r="N163" s="47" t="n">
        <v>0</v>
      </c>
    </row>
    <row r="164" customFormat="false" ht="15" hidden="false" customHeight="false" outlineLevel="0" collapsed="false">
      <c r="C164" s="1" t="s">
        <v>601</v>
      </c>
      <c r="D164" s="12" t="s">
        <v>49</v>
      </c>
      <c r="J164" s="47" t="n">
        <v>2</v>
      </c>
      <c r="K164" s="47" t="n">
        <v>2</v>
      </c>
      <c r="L164" s="47" t="n">
        <v>1.8</v>
      </c>
      <c r="M164" s="47" t="n">
        <v>1.8</v>
      </c>
      <c r="N164" s="47" t="n">
        <v>1</v>
      </c>
    </row>
    <row r="165" customFormat="false" ht="15" hidden="false" customHeight="false" outlineLevel="0" collapsed="false">
      <c r="C165" s="1" t="s">
        <v>602</v>
      </c>
      <c r="D165" s="12" t="s">
        <v>32</v>
      </c>
      <c r="J165" s="59" t="n">
        <v>0.9</v>
      </c>
      <c r="K165" s="59" t="n">
        <v>0.9</v>
      </c>
      <c r="L165" s="59" t="n">
        <v>0</v>
      </c>
      <c r="M165" s="59" t="n">
        <v>0.5</v>
      </c>
      <c r="N165" s="59" t="n">
        <v>1</v>
      </c>
    </row>
    <row r="166" customFormat="false" ht="15" hidden="false" customHeight="false" outlineLevel="0" collapsed="false">
      <c r="C166" s="1" t="s">
        <v>603</v>
      </c>
      <c r="D166" s="12" t="s">
        <v>34</v>
      </c>
      <c r="J166" s="52" t="n">
        <v>1</v>
      </c>
      <c r="K166" s="52" t="n">
        <v>1</v>
      </c>
      <c r="L166" s="52" t="n">
        <v>0</v>
      </c>
      <c r="M166" s="52" t="n">
        <v>0</v>
      </c>
      <c r="N166" s="52" t="n">
        <v>0</v>
      </c>
    </row>
    <row r="167" customFormat="false" ht="15" hidden="false" customHeight="false" outlineLevel="0" collapsed="false">
      <c r="C167" s="1" t="s">
        <v>604</v>
      </c>
      <c r="D167" s="12" t="s">
        <v>34</v>
      </c>
      <c r="J167" s="52" t="n">
        <v>1</v>
      </c>
      <c r="K167" s="52" t="n">
        <v>0</v>
      </c>
      <c r="L167" s="52" t="n">
        <v>0</v>
      </c>
      <c r="M167" s="52" t="n">
        <v>0</v>
      </c>
      <c r="N167" s="52" t="n">
        <v>0</v>
      </c>
    </row>
    <row r="168" customFormat="false" ht="15" hidden="false" customHeight="false" outlineLevel="0" collapsed="false">
      <c r="C168" s="1" t="s">
        <v>589</v>
      </c>
      <c r="D168" s="12" t="s">
        <v>79</v>
      </c>
      <c r="L168" s="5" t="n">
        <v>46753</v>
      </c>
      <c r="M168" s="5" t="n">
        <v>46753</v>
      </c>
    </row>
    <row r="169" customFormat="false" ht="15" hidden="false" customHeight="false" outlineLevel="0" collapsed="false">
      <c r="C169" s="1" t="s">
        <v>590</v>
      </c>
      <c r="D169" s="12" t="s">
        <v>283</v>
      </c>
      <c r="J169" s="46" t="n">
        <v>3</v>
      </c>
      <c r="K169" s="46" t="n">
        <v>3</v>
      </c>
      <c r="L169" s="46" t="n">
        <v>3</v>
      </c>
      <c r="M169" s="46" t="n">
        <v>3</v>
      </c>
      <c r="N169" s="46" t="n">
        <v>0</v>
      </c>
    </row>
    <row r="170" customFormat="false" ht="15" hidden="false" customHeight="false" outlineLevel="0" collapsed="false">
      <c r="C170" s="1" t="s">
        <v>605</v>
      </c>
    </row>
    <row r="172" customFormat="false" ht="15" hidden="false" customHeight="false" outlineLevel="0" collapsed="false">
      <c r="A172" s="10" t="s">
        <v>14</v>
      </c>
      <c r="B172" s="10"/>
      <c r="C172" s="10" t="s">
        <v>606</v>
      </c>
      <c r="D172" s="10"/>
      <c r="E172" s="10" t="s">
        <v>607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  <c r="EM172" s="10"/>
      <c r="EN172" s="10"/>
      <c r="EO172" s="10"/>
      <c r="EP172" s="10"/>
      <c r="EQ172" s="10"/>
      <c r="ER172" s="10"/>
      <c r="ES172" s="10"/>
      <c r="ET172" s="10"/>
      <c r="EU172" s="10"/>
      <c r="EV172" s="10"/>
      <c r="EW172" s="10"/>
      <c r="EX172" s="10"/>
      <c r="EY172" s="10"/>
      <c r="EZ172" s="10"/>
      <c r="FA172" s="10"/>
      <c r="FB172" s="10"/>
      <c r="FC172" s="10"/>
      <c r="FD172" s="10"/>
      <c r="FE172" s="10"/>
      <c r="FF172" s="10"/>
      <c r="FG172" s="10"/>
      <c r="FH172" s="10"/>
    </row>
    <row r="173" customFormat="false" ht="15" hidden="false" customHeight="false" outlineLevel="0" collapsed="false">
      <c r="C173" s="9" t="s">
        <v>7</v>
      </c>
      <c r="E173" s="9" t="s">
        <v>519</v>
      </c>
      <c r="F173" s="9" t="s">
        <v>608</v>
      </c>
      <c r="G173" s="9" t="s">
        <v>609</v>
      </c>
      <c r="J173" s="9" t="s">
        <v>610</v>
      </c>
      <c r="K173" s="9" t="s">
        <v>611</v>
      </c>
      <c r="L173" s="9" t="s">
        <v>612</v>
      </c>
      <c r="M173" s="9" t="s">
        <v>613</v>
      </c>
      <c r="N173" s="9" t="s">
        <v>614</v>
      </c>
    </row>
    <row r="174" customFormat="false" ht="15" hidden="false" customHeight="false" outlineLevel="0" collapsed="false">
      <c r="C174" s="1" t="s">
        <v>615</v>
      </c>
      <c r="D174" s="12" t="s">
        <v>320</v>
      </c>
      <c r="E174" s="46" t="n">
        <v>2027</v>
      </c>
      <c r="F174" s="19" t="n">
        <f aca="false">K174</f>
        <v>47</v>
      </c>
      <c r="G174" s="46" t="n">
        <v>1</v>
      </c>
      <c r="J174" s="47" t="n">
        <v>0</v>
      </c>
      <c r="K174" s="47" t="n">
        <v>47</v>
      </c>
      <c r="L174" s="47" t="n">
        <v>52</v>
      </c>
      <c r="M174" s="47" t="n">
        <v>80</v>
      </c>
      <c r="N174" s="47" t="n">
        <v>109</v>
      </c>
    </row>
    <row r="175" customFormat="false" ht="15" hidden="false" customHeight="false" outlineLevel="0" collapsed="false">
      <c r="C175" s="1" t="s">
        <v>616</v>
      </c>
      <c r="D175" s="12" t="s">
        <v>320</v>
      </c>
      <c r="E175" s="46" t="n">
        <v>2028</v>
      </c>
      <c r="F175" s="19" t="n">
        <f aca="false">K175</f>
        <v>38</v>
      </c>
      <c r="G175" s="46" t="n">
        <v>2</v>
      </c>
      <c r="J175" s="47" t="n">
        <v>0</v>
      </c>
      <c r="K175" s="47" t="n">
        <v>38</v>
      </c>
      <c r="L175" s="47" t="n">
        <v>43</v>
      </c>
      <c r="M175" s="47" t="n">
        <v>67</v>
      </c>
      <c r="N175" s="47" t="n">
        <v>91</v>
      </c>
    </row>
    <row r="176" customFormat="false" ht="15" hidden="false" customHeight="false" outlineLevel="0" collapsed="false">
      <c r="C176" s="1" t="s">
        <v>617</v>
      </c>
      <c r="D176" s="12" t="s">
        <v>32</v>
      </c>
      <c r="J176" s="59" t="n">
        <v>0</v>
      </c>
      <c r="K176" s="59" t="n">
        <v>1</v>
      </c>
      <c r="L176" s="59" t="n">
        <v>0.1</v>
      </c>
      <c r="M176" s="59" t="n">
        <v>0.15</v>
      </c>
      <c r="N176" s="59" t="n">
        <v>0.18</v>
      </c>
    </row>
    <row r="177" customFormat="false" ht="15" hidden="false" customHeight="false" outlineLevel="0" collapsed="false">
      <c r="C177" s="1" t="s">
        <v>618</v>
      </c>
      <c r="D177" s="12" t="s">
        <v>32</v>
      </c>
      <c r="J177" s="59" t="n">
        <v>0</v>
      </c>
      <c r="K177" s="59" t="n">
        <v>1</v>
      </c>
      <c r="L177" s="59" t="n">
        <v>0.1</v>
      </c>
      <c r="M177" s="59" t="n">
        <v>0.15</v>
      </c>
      <c r="N177" s="59" t="n">
        <v>0.18</v>
      </c>
    </row>
    <row r="178" customFormat="false" ht="15" hidden="false" customHeight="false" outlineLevel="0" collapsed="false">
      <c r="C178" s="1" t="s">
        <v>619</v>
      </c>
      <c r="D178" s="12" t="s">
        <v>32</v>
      </c>
      <c r="J178" s="55" t="n">
        <f aca="false">J176</f>
        <v>0</v>
      </c>
      <c r="K178" s="55" t="n">
        <f aca="false">K176-J176</f>
        <v>1</v>
      </c>
      <c r="L178" s="55" t="n">
        <f aca="false">L176-K176</f>
        <v>-0.9</v>
      </c>
      <c r="M178" s="55" t="n">
        <f aca="false">M176-L176</f>
        <v>0.05</v>
      </c>
      <c r="N178" s="55" t="n">
        <f aca="false">N176-M176</f>
        <v>0.03</v>
      </c>
    </row>
    <row r="179" customFormat="false" ht="15" hidden="false" customHeight="false" outlineLevel="0" collapsed="false">
      <c r="C179" s="1" t="s">
        <v>620</v>
      </c>
      <c r="D179" s="12" t="s">
        <v>32</v>
      </c>
      <c r="J179" s="55" t="n">
        <f aca="false">J177</f>
        <v>0</v>
      </c>
      <c r="K179" s="55" t="n">
        <f aca="false">K177-J177</f>
        <v>1</v>
      </c>
      <c r="L179" s="55" t="n">
        <f aca="false">L177-K177</f>
        <v>-0.9</v>
      </c>
      <c r="M179" s="55" t="n">
        <f aca="false">M177-L177</f>
        <v>0.05</v>
      </c>
      <c r="N179" s="55" t="n">
        <f aca="false">N177-M177</f>
        <v>0.03</v>
      </c>
    </row>
    <row r="181" customFormat="false" ht="15" hidden="false" customHeight="false" outlineLevel="0" collapsed="false">
      <c r="A181" s="10" t="s">
        <v>14</v>
      </c>
      <c r="B181" s="10"/>
      <c r="C181" s="10" t="s">
        <v>621</v>
      </c>
      <c r="D181" s="10"/>
      <c r="E181" s="10" t="s">
        <v>622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  <c r="EM181" s="10"/>
      <c r="EN181" s="10"/>
      <c r="EO181" s="10"/>
      <c r="EP181" s="10"/>
      <c r="EQ181" s="10"/>
      <c r="ER181" s="10"/>
      <c r="ES181" s="10"/>
      <c r="ET181" s="10"/>
      <c r="EU181" s="10"/>
      <c r="EV181" s="10"/>
      <c r="EW181" s="10"/>
      <c r="EX181" s="10"/>
      <c r="EY181" s="10"/>
      <c r="EZ181" s="10"/>
      <c r="FA181" s="10"/>
      <c r="FB181" s="10"/>
      <c r="FC181" s="10"/>
      <c r="FD181" s="10"/>
      <c r="FE181" s="10"/>
      <c r="FF181" s="10"/>
      <c r="FG181" s="10"/>
      <c r="FH181" s="10"/>
    </row>
    <row r="182" customFormat="false" ht="15" hidden="false" customHeight="false" outlineLevel="0" collapsed="false">
      <c r="C182" s="9" t="s">
        <v>623</v>
      </c>
      <c r="E182" s="9" t="s">
        <v>624</v>
      </c>
      <c r="F182" s="9" t="s">
        <v>358</v>
      </c>
      <c r="I182" s="9" t="s">
        <v>358</v>
      </c>
      <c r="J182" s="9" t="s">
        <v>625</v>
      </c>
      <c r="K182" s="9" t="s">
        <v>626</v>
      </c>
    </row>
    <row r="183" customFormat="false" ht="15" hidden="false" customHeight="false" outlineLevel="0" collapsed="false">
      <c r="C183" s="44" t="s">
        <v>627</v>
      </c>
      <c r="E183" s="47" t="n">
        <v>60</v>
      </c>
      <c r="F183" s="47" t="n">
        <v>0</v>
      </c>
      <c r="I183" s="19" t="n">
        <f aca="false">E183*Thousand/In_FX+F183</f>
        <v>150</v>
      </c>
      <c r="J183" s="5" t="n">
        <v>45991</v>
      </c>
      <c r="K183" s="46" t="n">
        <v>1</v>
      </c>
    </row>
    <row r="184" customFormat="false" ht="15" hidden="false" customHeight="false" outlineLevel="0" collapsed="false">
      <c r="C184" s="44" t="s">
        <v>628</v>
      </c>
      <c r="E184" s="47" t="n">
        <v>60</v>
      </c>
      <c r="F184" s="47" t="n">
        <v>0</v>
      </c>
      <c r="I184" s="19" t="n">
        <f aca="false">E184*Thousand/In_FX+F184</f>
        <v>150</v>
      </c>
      <c r="J184" s="5" t="n">
        <v>46081</v>
      </c>
      <c r="K184" s="46" t="n">
        <v>2</v>
      </c>
    </row>
    <row r="185" customFormat="false" ht="15" hidden="false" customHeight="false" outlineLevel="0" collapsed="false">
      <c r="C185" s="44" t="s">
        <v>629</v>
      </c>
      <c r="E185" s="47" t="n">
        <v>0</v>
      </c>
      <c r="F185" s="47" t="n">
        <v>25</v>
      </c>
      <c r="I185" s="19" t="n">
        <f aca="false">E185*Thousand/In_FX+F185</f>
        <v>25</v>
      </c>
      <c r="J185" s="5" t="n">
        <v>46081</v>
      </c>
      <c r="K185" s="46" t="n">
        <v>3</v>
      </c>
    </row>
    <row r="186" customFormat="false" ht="15" hidden="false" customHeight="false" outlineLevel="0" collapsed="false">
      <c r="C186" s="44" t="s">
        <v>630</v>
      </c>
      <c r="E186" s="47" t="n">
        <v>0</v>
      </c>
      <c r="F186" s="47" t="n">
        <v>460</v>
      </c>
      <c r="I186" s="19" t="n">
        <f aca="false">E186*Thousand/In_FX+F186</f>
        <v>460</v>
      </c>
      <c r="J186" s="5" t="n">
        <v>46142</v>
      </c>
      <c r="K186" s="46" t="n">
        <v>4</v>
      </c>
    </row>
    <row r="187" customFormat="false" ht="15" hidden="false" customHeight="false" outlineLevel="0" collapsed="false">
      <c r="C187" s="44" t="s">
        <v>631</v>
      </c>
      <c r="E187" s="47" t="n">
        <v>0</v>
      </c>
      <c r="F187" s="47" t="n">
        <v>650</v>
      </c>
      <c r="I187" s="19" t="n">
        <f aca="false">E187*Thousand/In_FX+F187</f>
        <v>650</v>
      </c>
      <c r="J187" s="5" t="n">
        <v>46234</v>
      </c>
      <c r="K187" s="46" t="n">
        <v>5</v>
      </c>
    </row>
    <row r="188" customFormat="false" ht="15" hidden="false" customHeight="false" outlineLevel="0" collapsed="false">
      <c r="C188" s="44" t="s">
        <v>632</v>
      </c>
      <c r="E188" s="47" t="n">
        <v>30</v>
      </c>
      <c r="F188" s="47" t="n">
        <v>0</v>
      </c>
      <c r="I188" s="19" t="n">
        <f aca="false">E188*Thousand/In_FX+F188</f>
        <v>75</v>
      </c>
      <c r="J188" s="5" t="n">
        <v>46234</v>
      </c>
      <c r="K188" s="46" t="n">
        <v>6</v>
      </c>
    </row>
    <row r="190" customFormat="false" ht="15" hidden="false" customHeight="false" outlineLevel="0" collapsed="false">
      <c r="A190" s="10" t="s">
        <v>14</v>
      </c>
      <c r="B190" s="10"/>
      <c r="C190" s="10" t="s">
        <v>633</v>
      </c>
      <c r="D190" s="10"/>
      <c r="E190" s="10" t="s">
        <v>634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  <c r="EP190" s="10"/>
      <c r="EQ190" s="10"/>
      <c r="ER190" s="10"/>
      <c r="ES190" s="10"/>
      <c r="ET190" s="10"/>
      <c r="EU190" s="10"/>
      <c r="EV190" s="10"/>
      <c r="EW190" s="10"/>
      <c r="EX190" s="10"/>
      <c r="EY190" s="10"/>
      <c r="EZ190" s="10"/>
      <c r="FA190" s="10"/>
      <c r="FB190" s="10"/>
      <c r="FC190" s="10"/>
      <c r="FD190" s="10"/>
      <c r="FE190" s="10"/>
      <c r="FF190" s="10"/>
      <c r="FG190" s="10"/>
      <c r="FH190" s="10"/>
    </row>
    <row r="191" customFormat="false" ht="15" hidden="false" customHeight="false" outlineLevel="0" collapsed="false">
      <c r="C191" s="9" t="s">
        <v>635</v>
      </c>
      <c r="E191" s="9" t="s">
        <v>624</v>
      </c>
      <c r="F191" s="9" t="s">
        <v>636</v>
      </c>
      <c r="I191" s="9" t="s">
        <v>358</v>
      </c>
      <c r="J191" s="9" t="s">
        <v>625</v>
      </c>
      <c r="K191" s="9" t="s">
        <v>637</v>
      </c>
      <c r="L191" s="9" t="s">
        <v>638</v>
      </c>
      <c r="M191" s="9" t="s">
        <v>639</v>
      </c>
    </row>
    <row r="192" customFormat="false" ht="15" hidden="false" customHeight="false" outlineLevel="0" collapsed="false">
      <c r="C192" s="44" t="s">
        <v>640</v>
      </c>
      <c r="E192" s="53" t="n">
        <v>45</v>
      </c>
      <c r="F192" s="52" t="n">
        <v>0</v>
      </c>
      <c r="I192" s="26" t="n">
        <f aca="false">E192*Thousand/In_FX*(1-F192*In_Fix_BG)</f>
        <v>112.5</v>
      </c>
      <c r="J192" s="5" t="n">
        <v>45991</v>
      </c>
      <c r="K192" s="5"/>
      <c r="L192" s="18" t="n">
        <f aca="false">N(ISBLANK(K192))</f>
        <v>1</v>
      </c>
      <c r="M192" s="52" t="n">
        <v>1</v>
      </c>
    </row>
    <row r="193" customFormat="false" ht="15" hidden="false" customHeight="false" outlineLevel="0" collapsed="false">
      <c r="C193" s="44" t="s">
        <v>641</v>
      </c>
      <c r="E193" s="53" t="n">
        <v>180</v>
      </c>
      <c r="F193" s="52" t="n">
        <v>0</v>
      </c>
      <c r="I193" s="26" t="n">
        <f aca="false">E193*Thousand/In_FX*(1-F193*In_Fix_BG)</f>
        <v>450</v>
      </c>
      <c r="J193" s="5" t="n">
        <v>45991</v>
      </c>
      <c r="K193" s="5"/>
      <c r="L193" s="18" t="n">
        <f aca="false">N(ISBLANK(K193))</f>
        <v>1</v>
      </c>
      <c r="M193" s="52" t="n">
        <v>1</v>
      </c>
    </row>
    <row r="194" customFormat="false" ht="15" hidden="false" customHeight="false" outlineLevel="0" collapsed="false">
      <c r="C194" s="44" t="s">
        <v>642</v>
      </c>
      <c r="E194" s="53" t="n">
        <v>485.55</v>
      </c>
      <c r="F194" s="52" t="n">
        <v>0</v>
      </c>
      <c r="I194" s="26" t="n">
        <f aca="false">E194*Thousand/In_FX*(1-F194*In_Fix_BG)</f>
        <v>1213.875</v>
      </c>
      <c r="J194" s="5" t="n">
        <v>45991</v>
      </c>
      <c r="K194" s="5" t="n">
        <v>46053</v>
      </c>
      <c r="L194" s="18" t="n">
        <f aca="false">N(ISBLANK(K194))</f>
        <v>0</v>
      </c>
      <c r="M194" s="52" t="n">
        <v>1</v>
      </c>
    </row>
    <row r="195" customFormat="false" ht="15" hidden="false" customHeight="false" outlineLevel="0" collapsed="false">
      <c r="C195" s="44" t="s">
        <v>643</v>
      </c>
      <c r="E195" s="53" t="n">
        <v>242.775</v>
      </c>
      <c r="F195" s="52" t="n">
        <v>0</v>
      </c>
      <c r="I195" s="26" t="n">
        <f aca="false">E195*Thousand/In_FX*(1-F195*In_Fix_BG)</f>
        <v>606.9375</v>
      </c>
      <c r="J195" s="5" t="n">
        <v>46053</v>
      </c>
      <c r="K195" s="5" t="n">
        <v>46112</v>
      </c>
      <c r="L195" s="18" t="n">
        <f aca="false">N(ISBLANK(K195))</f>
        <v>0</v>
      </c>
      <c r="M195" s="52" t="n">
        <v>0</v>
      </c>
    </row>
    <row r="196" customFormat="false" ht="15" hidden="false" customHeight="false" outlineLevel="0" collapsed="false">
      <c r="C196" s="44" t="s">
        <v>644</v>
      </c>
      <c r="E196" s="53" t="n">
        <v>242.775</v>
      </c>
      <c r="F196" s="52" t="n">
        <v>0</v>
      </c>
      <c r="I196" s="26" t="n">
        <f aca="false">E196*Thousand/In_FX*(1-F196*In_Fix_BG)</f>
        <v>606.9375</v>
      </c>
      <c r="J196" s="5" t="n">
        <v>46053</v>
      </c>
      <c r="K196" s="5"/>
      <c r="L196" s="18" t="n">
        <f aca="false">N(ISBLANK(K196))</f>
        <v>1</v>
      </c>
      <c r="M196" s="52" t="n">
        <v>0</v>
      </c>
    </row>
    <row r="197" customFormat="false" ht="15" hidden="false" customHeight="false" outlineLevel="0" collapsed="false">
      <c r="C197" s="44" t="s">
        <v>645</v>
      </c>
      <c r="E197" s="53" t="n">
        <v>80.925</v>
      </c>
      <c r="F197" s="52" t="n">
        <v>0</v>
      </c>
      <c r="I197" s="26" t="n">
        <f aca="false">E197*Thousand/In_FX*(1-F197*In_Fix_BG)</f>
        <v>202.3125</v>
      </c>
      <c r="J197" s="5" t="n">
        <v>46142</v>
      </c>
      <c r="K197" s="5"/>
      <c r="L197" s="18" t="n">
        <f aca="false">N(ISBLANK(K197))</f>
        <v>1</v>
      </c>
      <c r="M197" s="52" t="n">
        <v>0</v>
      </c>
    </row>
    <row r="198" customFormat="false" ht="15" hidden="false" customHeight="false" outlineLevel="0" collapsed="false">
      <c r="C198" s="44" t="s">
        <v>646</v>
      </c>
      <c r="E198" s="53" t="n">
        <v>485.55</v>
      </c>
      <c r="F198" s="52" t="n">
        <v>1</v>
      </c>
      <c r="I198" s="26" t="n">
        <f aca="false">E198*Thousand/In_FX*(1-F198*In_Fix_BG)</f>
        <v>0</v>
      </c>
      <c r="J198" s="5" t="n">
        <v>45991</v>
      </c>
      <c r="K198" s="5"/>
      <c r="L198" s="18" t="n">
        <f aca="false">N(ISBLANK(K198))</f>
        <v>1</v>
      </c>
      <c r="M198" s="52" t="n">
        <v>0</v>
      </c>
    </row>
    <row r="200" customFormat="false" ht="15" hidden="false" customHeight="false" outlineLevel="0" collapsed="false">
      <c r="A200" s="10" t="s">
        <v>14</v>
      </c>
      <c r="B200" s="10"/>
      <c r="C200" s="10" t="s">
        <v>647</v>
      </c>
      <c r="D200" s="10"/>
      <c r="E200" s="10" t="s">
        <v>648</v>
      </c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  <c r="EL200" s="10"/>
      <c r="EM200" s="10"/>
      <c r="EN200" s="10"/>
      <c r="EO200" s="10"/>
      <c r="EP200" s="10"/>
      <c r="EQ200" s="10"/>
      <c r="ER200" s="10"/>
      <c r="ES200" s="10"/>
      <c r="ET200" s="10"/>
      <c r="EU200" s="10"/>
      <c r="EV200" s="10"/>
      <c r="EW200" s="10"/>
      <c r="EX200" s="10"/>
      <c r="EY200" s="10"/>
      <c r="EZ200" s="10"/>
      <c r="FA200" s="10"/>
      <c r="FB200" s="10"/>
      <c r="FC200" s="10"/>
      <c r="FD200" s="10"/>
      <c r="FE200" s="10"/>
      <c r="FF200" s="10"/>
      <c r="FG200" s="10"/>
      <c r="FH200" s="10"/>
    </row>
    <row r="201" customFormat="false" ht="15" hidden="false" customHeight="false" outlineLevel="0" collapsed="false">
      <c r="C201" s="9" t="s">
        <v>649</v>
      </c>
      <c r="E201" s="9" t="s">
        <v>650</v>
      </c>
      <c r="F201" s="9" t="s">
        <v>260</v>
      </c>
      <c r="I201" s="9" t="s">
        <v>651</v>
      </c>
    </row>
    <row r="202" customFormat="false" ht="15" hidden="false" customHeight="false" outlineLevel="0" collapsed="false">
      <c r="C202" s="44" t="s">
        <v>652</v>
      </c>
      <c r="D202" s="12" t="s">
        <v>358</v>
      </c>
      <c r="E202" s="48" t="n">
        <v>2921.55628172875</v>
      </c>
      <c r="F202" s="21" t="n">
        <f aca="false">Recon_Tol*MAX(1,ABS(E202))</f>
        <v>2.92155628172875</v>
      </c>
      <c r="I202" s="48" t="n">
        <v>2941.41611634556</v>
      </c>
    </row>
    <row r="203" customFormat="false" ht="15" hidden="false" customHeight="false" outlineLevel="0" collapsed="false">
      <c r="C203" s="44" t="s">
        <v>653</v>
      </c>
      <c r="D203" s="12" t="s">
        <v>32</v>
      </c>
      <c r="E203" s="49" t="n">
        <v>1.69505779407945</v>
      </c>
      <c r="F203" s="23" t="n">
        <f aca="false">Recon_Tol*MAX(1,ABS(E203))</f>
        <v>0.00169505779407945</v>
      </c>
      <c r="I203" s="49" t="n">
        <v>2.24505670903366</v>
      </c>
    </row>
    <row r="204" customFormat="false" ht="15" hidden="false" customHeight="false" outlineLevel="0" collapsed="false">
      <c r="C204" s="44" t="s">
        <v>134</v>
      </c>
      <c r="D204" s="12" t="s">
        <v>32</v>
      </c>
      <c r="E204" s="49" t="n">
        <v>0.0560342914202035</v>
      </c>
      <c r="F204" s="23" t="n">
        <f aca="false">Recon_Tol*MAX(1,ABS(E204))</f>
        <v>0.001</v>
      </c>
      <c r="I204" s="49" t="n">
        <v>0.0550452540952621</v>
      </c>
    </row>
    <row r="205" customFormat="false" ht="15" hidden="false" customHeight="false" outlineLevel="0" collapsed="false">
      <c r="C205" s="44" t="s">
        <v>654</v>
      </c>
      <c r="D205" s="12" t="s">
        <v>32</v>
      </c>
      <c r="E205" s="49" t="n">
        <v>0.0591093505210272</v>
      </c>
      <c r="F205" s="23" t="n">
        <f aca="false">Recon_Tol*MAX(1,ABS(E205))</f>
        <v>0.001</v>
      </c>
      <c r="I205" s="49" t="n">
        <v>0.0636542926427287</v>
      </c>
    </row>
    <row r="206" customFormat="false" ht="15" hidden="false" customHeight="false" outlineLevel="0" collapsed="false">
      <c r="C206" s="44" t="s">
        <v>655</v>
      </c>
      <c r="D206" s="12" t="s">
        <v>32</v>
      </c>
      <c r="E206" s="49" t="n">
        <v>0.0521787021693846</v>
      </c>
      <c r="F206" s="23" t="n">
        <f aca="false">Recon_Tol*MAX(1,ABS(E206))</f>
        <v>0.001</v>
      </c>
      <c r="I206" s="49" t="n">
        <v>0.0556994408819995</v>
      </c>
    </row>
    <row r="207" customFormat="false" ht="15" hidden="false" customHeight="false" outlineLevel="0" collapsed="false">
      <c r="C207" s="44" t="s">
        <v>132</v>
      </c>
      <c r="D207" s="12" t="s">
        <v>358</v>
      </c>
      <c r="E207" s="48" t="n">
        <v>348984.637429285</v>
      </c>
      <c r="F207" s="21" t="n">
        <f aca="false">Recon_Tol*MAX(1,ABS(E207))</f>
        <v>348.984637429285</v>
      </c>
      <c r="I207" s="48" t="n">
        <v>349819.235336362</v>
      </c>
    </row>
    <row r="208" customFormat="false" ht="15" hidden="false" customHeight="false" outlineLevel="0" collapsed="false">
      <c r="C208" s="44" t="s">
        <v>133</v>
      </c>
      <c r="D208" s="12" t="s">
        <v>358</v>
      </c>
      <c r="E208" s="48" t="n">
        <v>177480.48240047</v>
      </c>
      <c r="F208" s="21" t="n">
        <f aca="false">Recon_Tol*MAX(1,ABS(E208))</f>
        <v>177.48048240047</v>
      </c>
      <c r="I208" s="48" t="n">
        <v>177872.029061661</v>
      </c>
    </row>
    <row r="209" customFormat="false" ht="15" hidden="false" customHeight="false" outlineLevel="0" collapsed="false">
      <c r="C209" s="1" t="s">
        <v>656</v>
      </c>
      <c r="D209" s="12" t="s">
        <v>32</v>
      </c>
      <c r="E209" s="59" t="n">
        <v>0.001</v>
      </c>
    </row>
    <row r="211" customFormat="false" ht="15" hidden="false" customHeight="false" outlineLevel="0" collapsed="false">
      <c r="C211" s="42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H2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9" topLeftCell="J10" activePane="bottomRight" state="frozen"/>
      <selection pane="topLeft" activeCell="A1" activeCellId="0" sqref="A1"/>
      <selection pane="topRight" activeCell="J1" activeCellId="0" sqref="J1"/>
      <selection pane="bottomLeft" activeCell="A10" activeCellId="0" sqref="A10"/>
      <selection pane="bottomRight" activeCell="A1" activeCellId="0" sqref="A1"/>
    </sheetView>
  </sheetViews>
  <sheetFormatPr defaultColWidth="13" defaultRowHeight="15" zeroHeight="false" outlineLevelRow="0" outlineLevelCol="1"/>
  <cols>
    <col collapsed="false" customWidth="true" hidden="false" outlineLevel="0" max="2" min="1" style="1" width="3"/>
    <col collapsed="false" customWidth="true" hidden="false" outlineLevel="0" max="3" min="3" style="1" width="40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8" min="7" style="1" width="2"/>
    <col collapsed="false" customWidth="true" hidden="false" outlineLevel="0" max="9" min="9" style="1" width="12"/>
    <col collapsed="false" customWidth="true" hidden="false" outlineLevel="0" max="164" min="10" style="1" width="11"/>
    <col collapsed="false" customWidth="false" hidden="true" outlineLevel="1" max="16384" min="165" style="1" width="13"/>
  </cols>
  <sheetData>
    <row r="1" customFormat="false" ht="15" hidden="false" customHeight="false" outlineLevel="0" collapsed="false">
      <c r="A1" s="46" t="n">
        <v>1</v>
      </c>
      <c r="C1" s="13" t="s">
        <v>657</v>
      </c>
    </row>
    <row r="2" customFormat="false" ht="15" hidden="false" customHeight="false" outlineLevel="0" collapsed="false">
      <c r="A2" s="2"/>
      <c r="B2" s="2" t="str">
        <f aca="false">Dashboard!$C$3&amp;" – Calculations – "&amp;INDEX(Bid_Labels,1,$A$1)</f>
        <v>Project Zalahaláp – Calculations – A Original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</row>
    <row r="3" customFormat="false" ht="15" hidden="false" customHeight="false" outlineLevel="0" collapsed="false">
      <c r="C3" s="1" t="s">
        <v>658</v>
      </c>
      <c r="D3" s="12" t="s">
        <v>79</v>
      </c>
      <c r="J3" s="45" t="n">
        <f aca="false">I$4+1</f>
        <v>45931</v>
      </c>
      <c r="K3" s="45" t="n">
        <f aca="false">J$4+1</f>
        <v>46023</v>
      </c>
      <c r="L3" s="45" t="n">
        <f aca="false">K$4+1</f>
        <v>46113</v>
      </c>
      <c r="M3" s="45" t="n">
        <f aca="false">L$4+1</f>
        <v>46204</v>
      </c>
      <c r="N3" s="45" t="n">
        <f aca="false">M$4+1</f>
        <v>46296</v>
      </c>
      <c r="O3" s="45" t="n">
        <f aca="false">N$4+1</f>
        <v>46388</v>
      </c>
      <c r="P3" s="45" t="n">
        <f aca="false">O$4+1</f>
        <v>46478</v>
      </c>
      <c r="Q3" s="45" t="n">
        <f aca="false">P$4+1</f>
        <v>46569</v>
      </c>
      <c r="R3" s="45" t="n">
        <f aca="false">Q$4+1</f>
        <v>46661</v>
      </c>
      <c r="S3" s="45" t="n">
        <f aca="false">R$4+1</f>
        <v>46753</v>
      </c>
      <c r="T3" s="45" t="n">
        <f aca="false">S$4+1</f>
        <v>46844</v>
      </c>
      <c r="U3" s="45" t="n">
        <f aca="false">T$4+1</f>
        <v>46935</v>
      </c>
      <c r="V3" s="45" t="n">
        <f aca="false">U$4+1</f>
        <v>47027</v>
      </c>
      <c r="W3" s="45" t="n">
        <f aca="false">V$4+1</f>
        <v>47119</v>
      </c>
      <c r="X3" s="45" t="n">
        <f aca="false">W$4+1</f>
        <v>47209</v>
      </c>
      <c r="Y3" s="45" t="n">
        <f aca="false">X$4+1</f>
        <v>47300</v>
      </c>
      <c r="Z3" s="45" t="n">
        <f aca="false">Y$4+1</f>
        <v>47392</v>
      </c>
      <c r="AA3" s="45" t="n">
        <f aca="false">Z$4+1</f>
        <v>47484</v>
      </c>
      <c r="AB3" s="45" t="n">
        <f aca="false">AA$4+1</f>
        <v>47574</v>
      </c>
      <c r="AC3" s="45" t="n">
        <f aca="false">AB$4+1</f>
        <v>47665</v>
      </c>
      <c r="AD3" s="45" t="n">
        <f aca="false">AC$4+1</f>
        <v>47757</v>
      </c>
      <c r="AE3" s="45" t="n">
        <f aca="false">AD$4+1</f>
        <v>47849</v>
      </c>
      <c r="AF3" s="45" t="n">
        <f aca="false">AE$4+1</f>
        <v>47939</v>
      </c>
      <c r="AG3" s="45" t="n">
        <f aca="false">AF$4+1</f>
        <v>48030</v>
      </c>
      <c r="AH3" s="45" t="n">
        <f aca="false">AG$4+1</f>
        <v>48122</v>
      </c>
      <c r="AI3" s="45" t="n">
        <f aca="false">AH$4+1</f>
        <v>48214</v>
      </c>
      <c r="AJ3" s="45" t="n">
        <f aca="false">AI$4+1</f>
        <v>48305</v>
      </c>
      <c r="AK3" s="45" t="n">
        <f aca="false">AJ$4+1</f>
        <v>48396</v>
      </c>
      <c r="AL3" s="45" t="n">
        <f aca="false">AK$4+1</f>
        <v>48488</v>
      </c>
      <c r="AM3" s="45" t="n">
        <f aca="false">AL$4+1</f>
        <v>48580</v>
      </c>
      <c r="AN3" s="45" t="n">
        <f aca="false">AM$4+1</f>
        <v>48670</v>
      </c>
      <c r="AO3" s="45" t="n">
        <f aca="false">AN$4+1</f>
        <v>48761</v>
      </c>
      <c r="AP3" s="45" t="n">
        <f aca="false">AO$4+1</f>
        <v>48853</v>
      </c>
      <c r="AQ3" s="45" t="n">
        <f aca="false">AP$4+1</f>
        <v>48945</v>
      </c>
      <c r="AR3" s="45" t="n">
        <f aca="false">AQ$4+1</f>
        <v>49035</v>
      </c>
      <c r="AS3" s="45" t="n">
        <f aca="false">AR$4+1</f>
        <v>49126</v>
      </c>
      <c r="AT3" s="45" t="n">
        <f aca="false">AS$4+1</f>
        <v>49218</v>
      </c>
      <c r="AU3" s="45" t="n">
        <f aca="false">AT$4+1</f>
        <v>49310</v>
      </c>
      <c r="AV3" s="45" t="n">
        <f aca="false">AU$4+1</f>
        <v>49400</v>
      </c>
      <c r="AW3" s="45" t="n">
        <f aca="false">AV$4+1</f>
        <v>49491</v>
      </c>
      <c r="AX3" s="45" t="n">
        <f aca="false">AW$4+1</f>
        <v>49583</v>
      </c>
      <c r="AY3" s="45" t="n">
        <f aca="false">AX$4+1</f>
        <v>49675</v>
      </c>
      <c r="AZ3" s="45" t="n">
        <f aca="false">AY$4+1</f>
        <v>49766</v>
      </c>
      <c r="BA3" s="45" t="n">
        <f aca="false">AZ$4+1</f>
        <v>49857</v>
      </c>
      <c r="BB3" s="45" t="n">
        <f aca="false">BA$4+1</f>
        <v>49949</v>
      </c>
      <c r="BC3" s="45" t="n">
        <f aca="false">BB$4+1</f>
        <v>50041</v>
      </c>
      <c r="BD3" s="45" t="n">
        <f aca="false">BC$4+1</f>
        <v>50131</v>
      </c>
      <c r="BE3" s="45" t="n">
        <f aca="false">BD$4+1</f>
        <v>50222</v>
      </c>
      <c r="BF3" s="45" t="n">
        <f aca="false">BE$4+1</f>
        <v>50314</v>
      </c>
      <c r="BG3" s="45" t="n">
        <f aca="false">BF$4+1</f>
        <v>50406</v>
      </c>
      <c r="BH3" s="45" t="n">
        <f aca="false">BG$4+1</f>
        <v>50496</v>
      </c>
      <c r="BI3" s="45" t="n">
        <f aca="false">BH$4+1</f>
        <v>50587</v>
      </c>
      <c r="BJ3" s="45" t="n">
        <f aca="false">BI$4+1</f>
        <v>50679</v>
      </c>
      <c r="BK3" s="45" t="n">
        <f aca="false">BJ$4+1</f>
        <v>50771</v>
      </c>
      <c r="BL3" s="45" t="n">
        <f aca="false">BK$4+1</f>
        <v>50861</v>
      </c>
      <c r="BM3" s="45" t="n">
        <f aca="false">BL$4+1</f>
        <v>50952</v>
      </c>
      <c r="BN3" s="45" t="n">
        <f aca="false">BM$4+1</f>
        <v>51044</v>
      </c>
      <c r="BO3" s="45" t="n">
        <f aca="false">BN$4+1</f>
        <v>51136</v>
      </c>
      <c r="BP3" s="45" t="n">
        <f aca="false">BO$4+1</f>
        <v>51227</v>
      </c>
      <c r="BQ3" s="45" t="n">
        <f aca="false">BP$4+1</f>
        <v>51318</v>
      </c>
      <c r="BR3" s="45" t="n">
        <f aca="false">BQ$4+1</f>
        <v>51410</v>
      </c>
      <c r="BS3" s="45" t="n">
        <f aca="false">BR$4+1</f>
        <v>51502</v>
      </c>
      <c r="BT3" s="45" t="n">
        <f aca="false">BS$4+1</f>
        <v>51592</v>
      </c>
      <c r="BU3" s="45" t="n">
        <f aca="false">BT$4+1</f>
        <v>51683</v>
      </c>
      <c r="BV3" s="45" t="n">
        <f aca="false">BU$4+1</f>
        <v>51775</v>
      </c>
      <c r="BW3" s="45" t="n">
        <f aca="false">BV$4+1</f>
        <v>51867</v>
      </c>
      <c r="BX3" s="45" t="n">
        <f aca="false">BW$4+1</f>
        <v>51957</v>
      </c>
      <c r="BY3" s="45" t="n">
        <f aca="false">BX$4+1</f>
        <v>52048</v>
      </c>
      <c r="BZ3" s="45" t="n">
        <f aca="false">BY$4+1</f>
        <v>52140</v>
      </c>
      <c r="CA3" s="45" t="n">
        <f aca="false">BZ$4+1</f>
        <v>52232</v>
      </c>
      <c r="CB3" s="45" t="n">
        <f aca="false">CA$4+1</f>
        <v>52322</v>
      </c>
      <c r="CC3" s="45" t="n">
        <f aca="false">CB$4+1</f>
        <v>52413</v>
      </c>
      <c r="CD3" s="45" t="n">
        <f aca="false">CC$4+1</f>
        <v>52505</v>
      </c>
      <c r="CE3" s="45" t="n">
        <f aca="false">CD$4+1</f>
        <v>52597</v>
      </c>
      <c r="CF3" s="45" t="n">
        <f aca="false">CE$4+1</f>
        <v>52688</v>
      </c>
      <c r="CG3" s="45" t="n">
        <f aca="false">CF$4+1</f>
        <v>52779</v>
      </c>
      <c r="CH3" s="45" t="n">
        <f aca="false">CG$4+1</f>
        <v>52871</v>
      </c>
      <c r="CI3" s="45" t="n">
        <f aca="false">CH$4+1</f>
        <v>52963</v>
      </c>
      <c r="CJ3" s="45" t="n">
        <f aca="false">CI$4+1</f>
        <v>53053</v>
      </c>
      <c r="CK3" s="45" t="n">
        <f aca="false">CJ$4+1</f>
        <v>53144</v>
      </c>
      <c r="CL3" s="45" t="n">
        <f aca="false">CK$4+1</f>
        <v>53236</v>
      </c>
      <c r="CM3" s="45" t="n">
        <f aca="false">CL$4+1</f>
        <v>53328</v>
      </c>
      <c r="CN3" s="45" t="n">
        <f aca="false">CM$4+1</f>
        <v>53418</v>
      </c>
      <c r="CO3" s="45" t="n">
        <f aca="false">CN$4+1</f>
        <v>53509</v>
      </c>
      <c r="CP3" s="45" t="n">
        <f aca="false">CO$4+1</f>
        <v>53601</v>
      </c>
      <c r="CQ3" s="45" t="n">
        <f aca="false">CP$4+1</f>
        <v>53693</v>
      </c>
      <c r="CR3" s="45" t="n">
        <f aca="false">CQ$4+1</f>
        <v>53783</v>
      </c>
      <c r="CS3" s="45" t="n">
        <f aca="false">CR$4+1</f>
        <v>53874</v>
      </c>
      <c r="CT3" s="45" t="n">
        <f aca="false">CS$4+1</f>
        <v>53966</v>
      </c>
      <c r="CU3" s="45" t="n">
        <f aca="false">CT$4+1</f>
        <v>54058</v>
      </c>
      <c r="CV3" s="45" t="n">
        <f aca="false">CU$4+1</f>
        <v>54149</v>
      </c>
      <c r="CW3" s="45" t="n">
        <f aca="false">CV$4+1</f>
        <v>54240</v>
      </c>
      <c r="CX3" s="45" t="n">
        <f aca="false">CW$4+1</f>
        <v>54332</v>
      </c>
      <c r="CY3" s="45" t="n">
        <f aca="false">CX$4+1</f>
        <v>54424</v>
      </c>
      <c r="CZ3" s="45" t="n">
        <f aca="false">CY$4+1</f>
        <v>54514</v>
      </c>
      <c r="DA3" s="45" t="n">
        <f aca="false">CZ$4+1</f>
        <v>54605</v>
      </c>
      <c r="DB3" s="45" t="n">
        <f aca="false">DA$4+1</f>
        <v>54697</v>
      </c>
      <c r="DC3" s="45" t="n">
        <f aca="false">DB$4+1</f>
        <v>54789</v>
      </c>
      <c r="DD3" s="45" t="n">
        <f aca="false">DC$4+1</f>
        <v>54879</v>
      </c>
      <c r="DE3" s="45" t="n">
        <f aca="false">DD$4+1</f>
        <v>54970</v>
      </c>
      <c r="DF3" s="45" t="n">
        <f aca="false">DE$4+1</f>
        <v>55062</v>
      </c>
      <c r="DG3" s="45" t="n">
        <f aca="false">DF$4+1</f>
        <v>55154</v>
      </c>
      <c r="DH3" s="45" t="n">
        <f aca="false">DG$4+1</f>
        <v>55244</v>
      </c>
      <c r="DI3" s="45" t="n">
        <f aca="false">DH$4+1</f>
        <v>55335</v>
      </c>
      <c r="DJ3" s="45" t="n">
        <f aca="false">DI$4+1</f>
        <v>55427</v>
      </c>
      <c r="DK3" s="45" t="n">
        <f aca="false">DJ$4+1</f>
        <v>55519</v>
      </c>
      <c r="DL3" s="45" t="n">
        <f aca="false">DK$4+1</f>
        <v>55610</v>
      </c>
      <c r="DM3" s="45" t="n">
        <f aca="false">DL$4+1</f>
        <v>55701</v>
      </c>
      <c r="DN3" s="45" t="n">
        <f aca="false">DM$4+1</f>
        <v>55793</v>
      </c>
      <c r="DO3" s="45" t="n">
        <f aca="false">DN$4+1</f>
        <v>55885</v>
      </c>
      <c r="DP3" s="45" t="n">
        <f aca="false">DO$4+1</f>
        <v>55975</v>
      </c>
      <c r="DQ3" s="45" t="n">
        <f aca="false">DP$4+1</f>
        <v>56066</v>
      </c>
      <c r="DR3" s="45" t="n">
        <f aca="false">DQ$4+1</f>
        <v>56158</v>
      </c>
      <c r="DS3" s="45" t="n">
        <f aca="false">DR$4+1</f>
        <v>56250</v>
      </c>
      <c r="DT3" s="45" t="n">
        <f aca="false">DS$4+1</f>
        <v>56340</v>
      </c>
      <c r="DU3" s="45" t="n">
        <f aca="false">DT$4+1</f>
        <v>56431</v>
      </c>
      <c r="DV3" s="45" t="n">
        <f aca="false">DU$4+1</f>
        <v>56523</v>
      </c>
      <c r="DW3" s="45" t="n">
        <f aca="false">DV$4+1</f>
        <v>56615</v>
      </c>
      <c r="DX3" s="45" t="n">
        <f aca="false">DW$4+1</f>
        <v>56705</v>
      </c>
      <c r="DY3" s="45" t="n">
        <f aca="false">DX$4+1</f>
        <v>56796</v>
      </c>
      <c r="DZ3" s="45" t="n">
        <f aca="false">DY$4+1</f>
        <v>56888</v>
      </c>
      <c r="EA3" s="45" t="n">
        <f aca="false">DZ$4+1</f>
        <v>56980</v>
      </c>
      <c r="EB3" s="45" t="n">
        <f aca="false">EA$4+1</f>
        <v>57071</v>
      </c>
      <c r="EC3" s="45" t="n">
        <f aca="false">EB$4+1</f>
        <v>57162</v>
      </c>
      <c r="ED3" s="45" t="n">
        <f aca="false">EC$4+1</f>
        <v>57254</v>
      </c>
      <c r="EE3" s="45" t="n">
        <f aca="false">ED$4+1</f>
        <v>57346</v>
      </c>
      <c r="EF3" s="45" t="n">
        <f aca="false">EE$4+1</f>
        <v>57436</v>
      </c>
      <c r="EG3" s="45" t="n">
        <f aca="false">EF$4+1</f>
        <v>57527</v>
      </c>
      <c r="EH3" s="45" t="n">
        <f aca="false">EG$4+1</f>
        <v>57619</v>
      </c>
      <c r="EI3" s="45" t="n">
        <f aca="false">EH$4+1</f>
        <v>57711</v>
      </c>
      <c r="EJ3" s="45" t="n">
        <f aca="false">EI$4+1</f>
        <v>57801</v>
      </c>
      <c r="EK3" s="45" t="n">
        <f aca="false">EJ$4+1</f>
        <v>57892</v>
      </c>
      <c r="EL3" s="45" t="n">
        <f aca="false">EK$4+1</f>
        <v>57984</v>
      </c>
      <c r="EM3" s="45" t="n">
        <f aca="false">EL$4+1</f>
        <v>58076</v>
      </c>
      <c r="EN3" s="45" t="n">
        <f aca="false">EM$4+1</f>
        <v>58166</v>
      </c>
      <c r="EO3" s="45" t="n">
        <f aca="false">EN$4+1</f>
        <v>58257</v>
      </c>
      <c r="EP3" s="45" t="n">
        <f aca="false">EO$4+1</f>
        <v>58349</v>
      </c>
      <c r="EQ3" s="45" t="n">
        <f aca="false">EP$4+1</f>
        <v>58441</v>
      </c>
      <c r="ER3" s="45" t="n">
        <f aca="false">EQ$4+1</f>
        <v>58532</v>
      </c>
      <c r="ES3" s="45" t="n">
        <f aca="false">ER$4+1</f>
        <v>58623</v>
      </c>
      <c r="ET3" s="45" t="n">
        <f aca="false">ES$4+1</f>
        <v>58715</v>
      </c>
      <c r="EU3" s="45" t="n">
        <f aca="false">ET$4+1</f>
        <v>58807</v>
      </c>
      <c r="EV3" s="45" t="n">
        <f aca="false">EU$4+1</f>
        <v>58897</v>
      </c>
      <c r="EW3" s="45" t="n">
        <f aca="false">EV$4+1</f>
        <v>58988</v>
      </c>
      <c r="EX3" s="45" t="n">
        <f aca="false">EW$4+1</f>
        <v>59080</v>
      </c>
      <c r="EY3" s="45" t="n">
        <f aca="false">EX$4+1</f>
        <v>59172</v>
      </c>
      <c r="EZ3" s="45" t="n">
        <f aca="false">EY$4+1</f>
        <v>59262</v>
      </c>
      <c r="FA3" s="45" t="n">
        <f aca="false">EZ$4+1</f>
        <v>59353</v>
      </c>
      <c r="FB3" s="45" t="n">
        <f aca="false">FA$4+1</f>
        <v>59445</v>
      </c>
      <c r="FC3" s="45" t="n">
        <f aca="false">FB$4+1</f>
        <v>59537</v>
      </c>
      <c r="FD3" s="45" t="n">
        <f aca="false">FC$4+1</f>
        <v>59627</v>
      </c>
      <c r="FE3" s="45" t="n">
        <f aca="false">FD$4+1</f>
        <v>59718</v>
      </c>
      <c r="FF3" s="45" t="n">
        <f aca="false">FE$4+1</f>
        <v>59810</v>
      </c>
      <c r="FG3" s="45" t="n">
        <f aca="false">FF$4+1</f>
        <v>59902</v>
      </c>
      <c r="FH3" s="45" t="n">
        <f aca="false">FG$4+1</f>
        <v>59993</v>
      </c>
    </row>
    <row r="4" customFormat="false" ht="15" hidden="false" customHeight="false" outlineLevel="0" collapsed="false">
      <c r="C4" s="1" t="s">
        <v>659</v>
      </c>
      <c r="D4" s="12" t="s">
        <v>79</v>
      </c>
      <c r="I4" s="45" t="n">
        <f aca="false">In_Model_Start-1</f>
        <v>45930</v>
      </c>
      <c r="J4" s="60" t="n">
        <f aca="false">EOMONTH(J$3,Months_Per_Period-1)</f>
        <v>46022</v>
      </c>
      <c r="K4" s="60" t="n">
        <f aca="false">EOMONTH(K$3,Months_Per_Period-1)</f>
        <v>46112</v>
      </c>
      <c r="L4" s="60" t="n">
        <f aca="false">EOMONTH(L$3,Months_Per_Period-1)</f>
        <v>46203</v>
      </c>
      <c r="M4" s="60" t="n">
        <f aca="false">EOMONTH(M$3,Months_Per_Period-1)</f>
        <v>46295</v>
      </c>
      <c r="N4" s="60" t="n">
        <f aca="false">EOMONTH(N$3,Months_Per_Period-1)</f>
        <v>46387</v>
      </c>
      <c r="O4" s="60" t="n">
        <f aca="false">EOMONTH(O$3,Months_Per_Period-1)</f>
        <v>46477</v>
      </c>
      <c r="P4" s="60" t="n">
        <f aca="false">EOMONTH(P$3,Months_Per_Period-1)</f>
        <v>46568</v>
      </c>
      <c r="Q4" s="60" t="n">
        <f aca="false">EOMONTH(Q$3,Months_Per_Period-1)</f>
        <v>46660</v>
      </c>
      <c r="R4" s="60" t="n">
        <f aca="false">EOMONTH(R$3,Months_Per_Period-1)</f>
        <v>46752</v>
      </c>
      <c r="S4" s="60" t="n">
        <f aca="false">EOMONTH(S$3,Months_Per_Period-1)</f>
        <v>46843</v>
      </c>
      <c r="T4" s="60" t="n">
        <f aca="false">EOMONTH(T$3,Months_Per_Period-1)</f>
        <v>46934</v>
      </c>
      <c r="U4" s="60" t="n">
        <f aca="false">EOMONTH(U$3,Months_Per_Period-1)</f>
        <v>47026</v>
      </c>
      <c r="V4" s="60" t="n">
        <f aca="false">EOMONTH(V$3,Months_Per_Period-1)</f>
        <v>47118</v>
      </c>
      <c r="W4" s="60" t="n">
        <f aca="false">EOMONTH(W$3,Months_Per_Period-1)</f>
        <v>47208</v>
      </c>
      <c r="X4" s="60" t="n">
        <f aca="false">EOMONTH(X$3,Months_Per_Period-1)</f>
        <v>47299</v>
      </c>
      <c r="Y4" s="60" t="n">
        <f aca="false">EOMONTH(Y$3,Months_Per_Period-1)</f>
        <v>47391</v>
      </c>
      <c r="Z4" s="60" t="n">
        <f aca="false">EOMONTH(Z$3,Months_Per_Period-1)</f>
        <v>47483</v>
      </c>
      <c r="AA4" s="60" t="n">
        <f aca="false">EOMONTH(AA$3,Months_Per_Period-1)</f>
        <v>47573</v>
      </c>
      <c r="AB4" s="60" t="n">
        <f aca="false">EOMONTH(AB$3,Months_Per_Period-1)</f>
        <v>47664</v>
      </c>
      <c r="AC4" s="60" t="n">
        <f aca="false">EOMONTH(AC$3,Months_Per_Period-1)</f>
        <v>47756</v>
      </c>
      <c r="AD4" s="60" t="n">
        <f aca="false">EOMONTH(AD$3,Months_Per_Period-1)</f>
        <v>47848</v>
      </c>
      <c r="AE4" s="60" t="n">
        <f aca="false">EOMONTH(AE$3,Months_Per_Period-1)</f>
        <v>47938</v>
      </c>
      <c r="AF4" s="60" t="n">
        <f aca="false">EOMONTH(AF$3,Months_Per_Period-1)</f>
        <v>48029</v>
      </c>
      <c r="AG4" s="60" t="n">
        <f aca="false">EOMONTH(AG$3,Months_Per_Period-1)</f>
        <v>48121</v>
      </c>
      <c r="AH4" s="60" t="n">
        <f aca="false">EOMONTH(AH$3,Months_Per_Period-1)</f>
        <v>48213</v>
      </c>
      <c r="AI4" s="60" t="n">
        <f aca="false">EOMONTH(AI$3,Months_Per_Period-1)</f>
        <v>48304</v>
      </c>
      <c r="AJ4" s="60" t="n">
        <f aca="false">EOMONTH(AJ$3,Months_Per_Period-1)</f>
        <v>48395</v>
      </c>
      <c r="AK4" s="60" t="n">
        <f aca="false">EOMONTH(AK$3,Months_Per_Period-1)</f>
        <v>48487</v>
      </c>
      <c r="AL4" s="60" t="n">
        <f aca="false">EOMONTH(AL$3,Months_Per_Period-1)</f>
        <v>48579</v>
      </c>
      <c r="AM4" s="60" t="n">
        <f aca="false">EOMONTH(AM$3,Months_Per_Period-1)</f>
        <v>48669</v>
      </c>
      <c r="AN4" s="60" t="n">
        <f aca="false">EOMONTH(AN$3,Months_Per_Period-1)</f>
        <v>48760</v>
      </c>
      <c r="AO4" s="60" t="n">
        <f aca="false">EOMONTH(AO$3,Months_Per_Period-1)</f>
        <v>48852</v>
      </c>
      <c r="AP4" s="60" t="n">
        <f aca="false">EOMONTH(AP$3,Months_Per_Period-1)</f>
        <v>48944</v>
      </c>
      <c r="AQ4" s="60" t="n">
        <f aca="false">EOMONTH(AQ$3,Months_Per_Period-1)</f>
        <v>49034</v>
      </c>
      <c r="AR4" s="60" t="n">
        <f aca="false">EOMONTH(AR$3,Months_Per_Period-1)</f>
        <v>49125</v>
      </c>
      <c r="AS4" s="60" t="n">
        <f aca="false">EOMONTH(AS$3,Months_Per_Period-1)</f>
        <v>49217</v>
      </c>
      <c r="AT4" s="60" t="n">
        <f aca="false">EOMONTH(AT$3,Months_Per_Period-1)</f>
        <v>49309</v>
      </c>
      <c r="AU4" s="60" t="n">
        <f aca="false">EOMONTH(AU$3,Months_Per_Period-1)</f>
        <v>49399</v>
      </c>
      <c r="AV4" s="60" t="n">
        <f aca="false">EOMONTH(AV$3,Months_Per_Period-1)</f>
        <v>49490</v>
      </c>
      <c r="AW4" s="60" t="n">
        <f aca="false">EOMONTH(AW$3,Months_Per_Period-1)</f>
        <v>49582</v>
      </c>
      <c r="AX4" s="60" t="n">
        <f aca="false">EOMONTH(AX$3,Months_Per_Period-1)</f>
        <v>49674</v>
      </c>
      <c r="AY4" s="60" t="n">
        <f aca="false">EOMONTH(AY$3,Months_Per_Period-1)</f>
        <v>49765</v>
      </c>
      <c r="AZ4" s="60" t="n">
        <f aca="false">EOMONTH(AZ$3,Months_Per_Period-1)</f>
        <v>49856</v>
      </c>
      <c r="BA4" s="60" t="n">
        <f aca="false">EOMONTH(BA$3,Months_Per_Period-1)</f>
        <v>49948</v>
      </c>
      <c r="BB4" s="60" t="n">
        <f aca="false">EOMONTH(BB$3,Months_Per_Period-1)</f>
        <v>50040</v>
      </c>
      <c r="BC4" s="60" t="n">
        <f aca="false">EOMONTH(BC$3,Months_Per_Period-1)</f>
        <v>50130</v>
      </c>
      <c r="BD4" s="60" t="n">
        <f aca="false">EOMONTH(BD$3,Months_Per_Period-1)</f>
        <v>50221</v>
      </c>
      <c r="BE4" s="60" t="n">
        <f aca="false">EOMONTH(BE$3,Months_Per_Period-1)</f>
        <v>50313</v>
      </c>
      <c r="BF4" s="60" t="n">
        <f aca="false">EOMONTH(BF$3,Months_Per_Period-1)</f>
        <v>50405</v>
      </c>
      <c r="BG4" s="60" t="n">
        <f aca="false">EOMONTH(BG$3,Months_Per_Period-1)</f>
        <v>50495</v>
      </c>
      <c r="BH4" s="60" t="n">
        <f aca="false">EOMONTH(BH$3,Months_Per_Period-1)</f>
        <v>50586</v>
      </c>
      <c r="BI4" s="60" t="n">
        <f aca="false">EOMONTH(BI$3,Months_Per_Period-1)</f>
        <v>50678</v>
      </c>
      <c r="BJ4" s="60" t="n">
        <f aca="false">EOMONTH(BJ$3,Months_Per_Period-1)</f>
        <v>50770</v>
      </c>
      <c r="BK4" s="60" t="n">
        <f aca="false">EOMONTH(BK$3,Months_Per_Period-1)</f>
        <v>50860</v>
      </c>
      <c r="BL4" s="60" t="n">
        <f aca="false">EOMONTH(BL$3,Months_Per_Period-1)</f>
        <v>50951</v>
      </c>
      <c r="BM4" s="60" t="n">
        <f aca="false">EOMONTH(BM$3,Months_Per_Period-1)</f>
        <v>51043</v>
      </c>
      <c r="BN4" s="60" t="n">
        <f aca="false">EOMONTH(BN$3,Months_Per_Period-1)</f>
        <v>51135</v>
      </c>
      <c r="BO4" s="60" t="n">
        <f aca="false">EOMONTH(BO$3,Months_Per_Period-1)</f>
        <v>51226</v>
      </c>
      <c r="BP4" s="60" t="n">
        <f aca="false">EOMONTH(BP$3,Months_Per_Period-1)</f>
        <v>51317</v>
      </c>
      <c r="BQ4" s="60" t="n">
        <f aca="false">EOMONTH(BQ$3,Months_Per_Period-1)</f>
        <v>51409</v>
      </c>
      <c r="BR4" s="60" t="n">
        <f aca="false">EOMONTH(BR$3,Months_Per_Period-1)</f>
        <v>51501</v>
      </c>
      <c r="BS4" s="60" t="n">
        <f aca="false">EOMONTH(BS$3,Months_Per_Period-1)</f>
        <v>51591</v>
      </c>
      <c r="BT4" s="60" t="n">
        <f aca="false">EOMONTH(BT$3,Months_Per_Period-1)</f>
        <v>51682</v>
      </c>
      <c r="BU4" s="60" t="n">
        <f aca="false">EOMONTH(BU$3,Months_Per_Period-1)</f>
        <v>51774</v>
      </c>
      <c r="BV4" s="60" t="n">
        <f aca="false">EOMONTH(BV$3,Months_Per_Period-1)</f>
        <v>51866</v>
      </c>
      <c r="BW4" s="60" t="n">
        <f aca="false">EOMONTH(BW$3,Months_Per_Period-1)</f>
        <v>51956</v>
      </c>
      <c r="BX4" s="60" t="n">
        <f aca="false">EOMONTH(BX$3,Months_Per_Period-1)</f>
        <v>52047</v>
      </c>
      <c r="BY4" s="60" t="n">
        <f aca="false">EOMONTH(BY$3,Months_Per_Period-1)</f>
        <v>52139</v>
      </c>
      <c r="BZ4" s="60" t="n">
        <f aca="false">EOMONTH(BZ$3,Months_Per_Period-1)</f>
        <v>52231</v>
      </c>
      <c r="CA4" s="60" t="n">
        <f aca="false">EOMONTH(CA$3,Months_Per_Period-1)</f>
        <v>52321</v>
      </c>
      <c r="CB4" s="60" t="n">
        <f aca="false">EOMONTH(CB$3,Months_Per_Period-1)</f>
        <v>52412</v>
      </c>
      <c r="CC4" s="60" t="n">
        <f aca="false">EOMONTH(CC$3,Months_Per_Period-1)</f>
        <v>52504</v>
      </c>
      <c r="CD4" s="60" t="n">
        <f aca="false">EOMONTH(CD$3,Months_Per_Period-1)</f>
        <v>52596</v>
      </c>
      <c r="CE4" s="60" t="n">
        <f aca="false">EOMONTH(CE$3,Months_Per_Period-1)</f>
        <v>52687</v>
      </c>
      <c r="CF4" s="60" t="n">
        <f aca="false">EOMONTH(CF$3,Months_Per_Period-1)</f>
        <v>52778</v>
      </c>
      <c r="CG4" s="60" t="n">
        <f aca="false">EOMONTH(CG$3,Months_Per_Period-1)</f>
        <v>52870</v>
      </c>
      <c r="CH4" s="60" t="n">
        <f aca="false">EOMONTH(CH$3,Months_Per_Period-1)</f>
        <v>52962</v>
      </c>
      <c r="CI4" s="60" t="n">
        <f aca="false">EOMONTH(CI$3,Months_Per_Period-1)</f>
        <v>53052</v>
      </c>
      <c r="CJ4" s="60" t="n">
        <f aca="false">EOMONTH(CJ$3,Months_Per_Period-1)</f>
        <v>53143</v>
      </c>
      <c r="CK4" s="60" t="n">
        <f aca="false">EOMONTH(CK$3,Months_Per_Period-1)</f>
        <v>53235</v>
      </c>
      <c r="CL4" s="60" t="n">
        <f aca="false">EOMONTH(CL$3,Months_Per_Period-1)</f>
        <v>53327</v>
      </c>
      <c r="CM4" s="60" t="n">
        <f aca="false">EOMONTH(CM$3,Months_Per_Period-1)</f>
        <v>53417</v>
      </c>
      <c r="CN4" s="60" t="n">
        <f aca="false">EOMONTH(CN$3,Months_Per_Period-1)</f>
        <v>53508</v>
      </c>
      <c r="CO4" s="60" t="n">
        <f aca="false">EOMONTH(CO$3,Months_Per_Period-1)</f>
        <v>53600</v>
      </c>
      <c r="CP4" s="60" t="n">
        <f aca="false">EOMONTH(CP$3,Months_Per_Period-1)</f>
        <v>53692</v>
      </c>
      <c r="CQ4" s="60" t="n">
        <f aca="false">EOMONTH(CQ$3,Months_Per_Period-1)</f>
        <v>53782</v>
      </c>
      <c r="CR4" s="60" t="n">
        <f aca="false">EOMONTH(CR$3,Months_Per_Period-1)</f>
        <v>53873</v>
      </c>
      <c r="CS4" s="60" t="n">
        <f aca="false">EOMONTH(CS$3,Months_Per_Period-1)</f>
        <v>53965</v>
      </c>
      <c r="CT4" s="60" t="n">
        <f aca="false">EOMONTH(CT$3,Months_Per_Period-1)</f>
        <v>54057</v>
      </c>
      <c r="CU4" s="60" t="n">
        <f aca="false">EOMONTH(CU$3,Months_Per_Period-1)</f>
        <v>54148</v>
      </c>
      <c r="CV4" s="60" t="n">
        <f aca="false">EOMONTH(CV$3,Months_Per_Period-1)</f>
        <v>54239</v>
      </c>
      <c r="CW4" s="60" t="n">
        <f aca="false">EOMONTH(CW$3,Months_Per_Period-1)</f>
        <v>54331</v>
      </c>
      <c r="CX4" s="60" t="n">
        <f aca="false">EOMONTH(CX$3,Months_Per_Period-1)</f>
        <v>54423</v>
      </c>
      <c r="CY4" s="60" t="n">
        <f aca="false">EOMONTH(CY$3,Months_Per_Period-1)</f>
        <v>54513</v>
      </c>
      <c r="CZ4" s="60" t="n">
        <f aca="false">EOMONTH(CZ$3,Months_Per_Period-1)</f>
        <v>54604</v>
      </c>
      <c r="DA4" s="60" t="n">
        <f aca="false">EOMONTH(DA$3,Months_Per_Period-1)</f>
        <v>54696</v>
      </c>
      <c r="DB4" s="60" t="n">
        <f aca="false">EOMONTH(DB$3,Months_Per_Period-1)</f>
        <v>54788</v>
      </c>
      <c r="DC4" s="60" t="n">
        <f aca="false">EOMONTH(DC$3,Months_Per_Period-1)</f>
        <v>54878</v>
      </c>
      <c r="DD4" s="60" t="n">
        <f aca="false">EOMONTH(DD$3,Months_Per_Period-1)</f>
        <v>54969</v>
      </c>
      <c r="DE4" s="60" t="n">
        <f aca="false">EOMONTH(DE$3,Months_Per_Period-1)</f>
        <v>55061</v>
      </c>
      <c r="DF4" s="60" t="n">
        <f aca="false">EOMONTH(DF$3,Months_Per_Period-1)</f>
        <v>55153</v>
      </c>
      <c r="DG4" s="60" t="n">
        <f aca="false">EOMONTH(DG$3,Months_Per_Period-1)</f>
        <v>55243</v>
      </c>
      <c r="DH4" s="60" t="n">
        <f aca="false">EOMONTH(DH$3,Months_Per_Period-1)</f>
        <v>55334</v>
      </c>
      <c r="DI4" s="60" t="n">
        <f aca="false">EOMONTH(DI$3,Months_Per_Period-1)</f>
        <v>55426</v>
      </c>
      <c r="DJ4" s="60" t="n">
        <f aca="false">EOMONTH(DJ$3,Months_Per_Period-1)</f>
        <v>55518</v>
      </c>
      <c r="DK4" s="60" t="n">
        <f aca="false">EOMONTH(DK$3,Months_Per_Period-1)</f>
        <v>55609</v>
      </c>
      <c r="DL4" s="60" t="n">
        <f aca="false">EOMONTH(DL$3,Months_Per_Period-1)</f>
        <v>55700</v>
      </c>
      <c r="DM4" s="60" t="n">
        <f aca="false">EOMONTH(DM$3,Months_Per_Period-1)</f>
        <v>55792</v>
      </c>
      <c r="DN4" s="60" t="n">
        <f aca="false">EOMONTH(DN$3,Months_Per_Period-1)</f>
        <v>55884</v>
      </c>
      <c r="DO4" s="60" t="n">
        <f aca="false">EOMONTH(DO$3,Months_Per_Period-1)</f>
        <v>55974</v>
      </c>
      <c r="DP4" s="60" t="n">
        <f aca="false">EOMONTH(DP$3,Months_Per_Period-1)</f>
        <v>56065</v>
      </c>
      <c r="DQ4" s="60" t="n">
        <f aca="false">EOMONTH(DQ$3,Months_Per_Period-1)</f>
        <v>56157</v>
      </c>
      <c r="DR4" s="60" t="n">
        <f aca="false">EOMONTH(DR$3,Months_Per_Period-1)</f>
        <v>56249</v>
      </c>
      <c r="DS4" s="60" t="n">
        <f aca="false">EOMONTH(DS$3,Months_Per_Period-1)</f>
        <v>56339</v>
      </c>
      <c r="DT4" s="60" t="n">
        <f aca="false">EOMONTH(DT$3,Months_Per_Period-1)</f>
        <v>56430</v>
      </c>
      <c r="DU4" s="60" t="n">
        <f aca="false">EOMONTH(DU$3,Months_Per_Period-1)</f>
        <v>56522</v>
      </c>
      <c r="DV4" s="60" t="n">
        <f aca="false">EOMONTH(DV$3,Months_Per_Period-1)</f>
        <v>56614</v>
      </c>
      <c r="DW4" s="60" t="n">
        <f aca="false">EOMONTH(DW$3,Months_Per_Period-1)</f>
        <v>56704</v>
      </c>
      <c r="DX4" s="60" t="n">
        <f aca="false">EOMONTH(DX$3,Months_Per_Period-1)</f>
        <v>56795</v>
      </c>
      <c r="DY4" s="60" t="n">
        <f aca="false">EOMONTH(DY$3,Months_Per_Period-1)</f>
        <v>56887</v>
      </c>
      <c r="DZ4" s="60" t="n">
        <f aca="false">EOMONTH(DZ$3,Months_Per_Period-1)</f>
        <v>56979</v>
      </c>
      <c r="EA4" s="60" t="n">
        <f aca="false">EOMONTH(EA$3,Months_Per_Period-1)</f>
        <v>57070</v>
      </c>
      <c r="EB4" s="60" t="n">
        <f aca="false">EOMONTH(EB$3,Months_Per_Period-1)</f>
        <v>57161</v>
      </c>
      <c r="EC4" s="60" t="n">
        <f aca="false">EOMONTH(EC$3,Months_Per_Period-1)</f>
        <v>57253</v>
      </c>
      <c r="ED4" s="60" t="n">
        <f aca="false">EOMONTH(ED$3,Months_Per_Period-1)</f>
        <v>57345</v>
      </c>
      <c r="EE4" s="60" t="n">
        <f aca="false">EOMONTH(EE$3,Months_Per_Period-1)</f>
        <v>57435</v>
      </c>
      <c r="EF4" s="60" t="n">
        <f aca="false">EOMONTH(EF$3,Months_Per_Period-1)</f>
        <v>57526</v>
      </c>
      <c r="EG4" s="60" t="n">
        <f aca="false">EOMONTH(EG$3,Months_Per_Period-1)</f>
        <v>57618</v>
      </c>
      <c r="EH4" s="60" t="n">
        <f aca="false">EOMONTH(EH$3,Months_Per_Period-1)</f>
        <v>57710</v>
      </c>
      <c r="EI4" s="60" t="n">
        <f aca="false">EOMONTH(EI$3,Months_Per_Period-1)</f>
        <v>57800</v>
      </c>
      <c r="EJ4" s="60" t="n">
        <f aca="false">EOMONTH(EJ$3,Months_Per_Period-1)</f>
        <v>57891</v>
      </c>
      <c r="EK4" s="60" t="n">
        <f aca="false">EOMONTH(EK$3,Months_Per_Period-1)</f>
        <v>57983</v>
      </c>
      <c r="EL4" s="60" t="n">
        <f aca="false">EOMONTH(EL$3,Months_Per_Period-1)</f>
        <v>58075</v>
      </c>
      <c r="EM4" s="60" t="n">
        <f aca="false">EOMONTH(EM$3,Months_Per_Period-1)</f>
        <v>58165</v>
      </c>
      <c r="EN4" s="60" t="n">
        <f aca="false">EOMONTH(EN$3,Months_Per_Period-1)</f>
        <v>58256</v>
      </c>
      <c r="EO4" s="60" t="n">
        <f aca="false">EOMONTH(EO$3,Months_Per_Period-1)</f>
        <v>58348</v>
      </c>
      <c r="EP4" s="60" t="n">
        <f aca="false">EOMONTH(EP$3,Months_Per_Period-1)</f>
        <v>58440</v>
      </c>
      <c r="EQ4" s="60" t="n">
        <f aca="false">EOMONTH(EQ$3,Months_Per_Period-1)</f>
        <v>58531</v>
      </c>
      <c r="ER4" s="60" t="n">
        <f aca="false">EOMONTH(ER$3,Months_Per_Period-1)</f>
        <v>58622</v>
      </c>
      <c r="ES4" s="60" t="n">
        <f aca="false">EOMONTH(ES$3,Months_Per_Period-1)</f>
        <v>58714</v>
      </c>
      <c r="ET4" s="60" t="n">
        <f aca="false">EOMONTH(ET$3,Months_Per_Period-1)</f>
        <v>58806</v>
      </c>
      <c r="EU4" s="60" t="n">
        <f aca="false">EOMONTH(EU$3,Months_Per_Period-1)</f>
        <v>58896</v>
      </c>
      <c r="EV4" s="60" t="n">
        <f aca="false">EOMONTH(EV$3,Months_Per_Period-1)</f>
        <v>58987</v>
      </c>
      <c r="EW4" s="60" t="n">
        <f aca="false">EOMONTH(EW$3,Months_Per_Period-1)</f>
        <v>59079</v>
      </c>
      <c r="EX4" s="60" t="n">
        <f aca="false">EOMONTH(EX$3,Months_Per_Period-1)</f>
        <v>59171</v>
      </c>
      <c r="EY4" s="60" t="n">
        <f aca="false">EOMONTH(EY$3,Months_Per_Period-1)</f>
        <v>59261</v>
      </c>
      <c r="EZ4" s="60" t="n">
        <f aca="false">EOMONTH(EZ$3,Months_Per_Period-1)</f>
        <v>59352</v>
      </c>
      <c r="FA4" s="60" t="n">
        <f aca="false">EOMONTH(FA$3,Months_Per_Period-1)</f>
        <v>59444</v>
      </c>
      <c r="FB4" s="60" t="n">
        <f aca="false">EOMONTH(FB$3,Months_Per_Period-1)</f>
        <v>59536</v>
      </c>
      <c r="FC4" s="60" t="n">
        <f aca="false">EOMONTH(FC$3,Months_Per_Period-1)</f>
        <v>59626</v>
      </c>
      <c r="FD4" s="60" t="n">
        <f aca="false">EOMONTH(FD$3,Months_Per_Period-1)</f>
        <v>59717</v>
      </c>
      <c r="FE4" s="60" t="n">
        <f aca="false">EOMONTH(FE$3,Months_Per_Period-1)</f>
        <v>59809</v>
      </c>
      <c r="FF4" s="60" t="n">
        <f aca="false">EOMONTH(FF$3,Months_Per_Period-1)</f>
        <v>59901</v>
      </c>
      <c r="FG4" s="60" t="n">
        <f aca="false">EOMONTH(FG$3,Months_Per_Period-1)</f>
        <v>59992</v>
      </c>
      <c r="FH4" s="60" t="n">
        <f aca="false">EOMONTH(FH$3,Months_Per_Period-1)</f>
        <v>60083</v>
      </c>
    </row>
    <row r="5" customFormat="false" ht="15" hidden="false" customHeight="false" outlineLevel="0" collapsed="false">
      <c r="C5" s="1" t="s">
        <v>660</v>
      </c>
      <c r="D5" s="12" t="s">
        <v>253</v>
      </c>
      <c r="J5" s="36" t="n">
        <f aca="false">J$4-J$3+1</f>
        <v>92</v>
      </c>
      <c r="K5" s="36" t="n">
        <f aca="false">K$4-K$3+1</f>
        <v>90</v>
      </c>
      <c r="L5" s="36" t="n">
        <f aca="false">L$4-L$3+1</f>
        <v>91</v>
      </c>
      <c r="M5" s="36" t="n">
        <f aca="false">M$4-M$3+1</f>
        <v>92</v>
      </c>
      <c r="N5" s="36" t="n">
        <f aca="false">N$4-N$3+1</f>
        <v>92</v>
      </c>
      <c r="O5" s="36" t="n">
        <f aca="false">O$4-O$3+1</f>
        <v>90</v>
      </c>
      <c r="P5" s="36" t="n">
        <f aca="false">P$4-P$3+1</f>
        <v>91</v>
      </c>
      <c r="Q5" s="36" t="n">
        <f aca="false">Q$4-Q$3+1</f>
        <v>92</v>
      </c>
      <c r="R5" s="36" t="n">
        <f aca="false">R$4-R$3+1</f>
        <v>92</v>
      </c>
      <c r="S5" s="36" t="n">
        <f aca="false">S$4-S$3+1</f>
        <v>91</v>
      </c>
      <c r="T5" s="36" t="n">
        <f aca="false">T$4-T$3+1</f>
        <v>91</v>
      </c>
      <c r="U5" s="36" t="n">
        <f aca="false">U$4-U$3+1</f>
        <v>92</v>
      </c>
      <c r="V5" s="36" t="n">
        <f aca="false">V$4-V$3+1</f>
        <v>92</v>
      </c>
      <c r="W5" s="36" t="n">
        <f aca="false">W$4-W$3+1</f>
        <v>90</v>
      </c>
      <c r="X5" s="36" t="n">
        <f aca="false">X$4-X$3+1</f>
        <v>91</v>
      </c>
      <c r="Y5" s="36" t="n">
        <f aca="false">Y$4-Y$3+1</f>
        <v>92</v>
      </c>
      <c r="Z5" s="36" t="n">
        <f aca="false">Z$4-Z$3+1</f>
        <v>92</v>
      </c>
      <c r="AA5" s="36" t="n">
        <f aca="false">AA$4-AA$3+1</f>
        <v>90</v>
      </c>
      <c r="AB5" s="36" t="n">
        <f aca="false">AB$4-AB$3+1</f>
        <v>91</v>
      </c>
      <c r="AC5" s="36" t="n">
        <f aca="false">AC$4-AC$3+1</f>
        <v>92</v>
      </c>
      <c r="AD5" s="36" t="n">
        <f aca="false">AD$4-AD$3+1</f>
        <v>92</v>
      </c>
      <c r="AE5" s="36" t="n">
        <f aca="false">AE$4-AE$3+1</f>
        <v>90</v>
      </c>
      <c r="AF5" s="36" t="n">
        <f aca="false">AF$4-AF$3+1</f>
        <v>91</v>
      </c>
      <c r="AG5" s="36" t="n">
        <f aca="false">AG$4-AG$3+1</f>
        <v>92</v>
      </c>
      <c r="AH5" s="36" t="n">
        <f aca="false">AH$4-AH$3+1</f>
        <v>92</v>
      </c>
      <c r="AI5" s="36" t="n">
        <f aca="false">AI$4-AI$3+1</f>
        <v>91</v>
      </c>
      <c r="AJ5" s="36" t="n">
        <f aca="false">AJ$4-AJ$3+1</f>
        <v>91</v>
      </c>
      <c r="AK5" s="36" t="n">
        <f aca="false">AK$4-AK$3+1</f>
        <v>92</v>
      </c>
      <c r="AL5" s="36" t="n">
        <f aca="false">AL$4-AL$3+1</f>
        <v>92</v>
      </c>
      <c r="AM5" s="36" t="n">
        <f aca="false">AM$4-AM$3+1</f>
        <v>90</v>
      </c>
      <c r="AN5" s="36" t="n">
        <f aca="false">AN$4-AN$3+1</f>
        <v>91</v>
      </c>
      <c r="AO5" s="36" t="n">
        <f aca="false">AO$4-AO$3+1</f>
        <v>92</v>
      </c>
      <c r="AP5" s="36" t="n">
        <f aca="false">AP$4-AP$3+1</f>
        <v>92</v>
      </c>
      <c r="AQ5" s="36" t="n">
        <f aca="false">AQ$4-AQ$3+1</f>
        <v>90</v>
      </c>
      <c r="AR5" s="36" t="n">
        <f aca="false">AR$4-AR$3+1</f>
        <v>91</v>
      </c>
      <c r="AS5" s="36" t="n">
        <f aca="false">AS$4-AS$3+1</f>
        <v>92</v>
      </c>
      <c r="AT5" s="36" t="n">
        <f aca="false">AT$4-AT$3+1</f>
        <v>92</v>
      </c>
      <c r="AU5" s="36" t="n">
        <f aca="false">AU$4-AU$3+1</f>
        <v>90</v>
      </c>
      <c r="AV5" s="36" t="n">
        <f aca="false">AV$4-AV$3+1</f>
        <v>91</v>
      </c>
      <c r="AW5" s="36" t="n">
        <f aca="false">AW$4-AW$3+1</f>
        <v>92</v>
      </c>
      <c r="AX5" s="36" t="n">
        <f aca="false">AX$4-AX$3+1</f>
        <v>92</v>
      </c>
      <c r="AY5" s="36" t="n">
        <f aca="false">AY$4-AY$3+1</f>
        <v>91</v>
      </c>
      <c r="AZ5" s="36" t="n">
        <f aca="false">AZ$4-AZ$3+1</f>
        <v>91</v>
      </c>
      <c r="BA5" s="36" t="n">
        <f aca="false">BA$4-BA$3+1</f>
        <v>92</v>
      </c>
      <c r="BB5" s="36" t="n">
        <f aca="false">BB$4-BB$3+1</f>
        <v>92</v>
      </c>
      <c r="BC5" s="36" t="n">
        <f aca="false">BC$4-BC$3+1</f>
        <v>90</v>
      </c>
      <c r="BD5" s="36" t="n">
        <f aca="false">BD$4-BD$3+1</f>
        <v>91</v>
      </c>
      <c r="BE5" s="36" t="n">
        <f aca="false">BE$4-BE$3+1</f>
        <v>92</v>
      </c>
      <c r="BF5" s="36" t="n">
        <f aca="false">BF$4-BF$3+1</f>
        <v>92</v>
      </c>
      <c r="BG5" s="36" t="n">
        <f aca="false">BG$4-BG$3+1</f>
        <v>90</v>
      </c>
      <c r="BH5" s="36" t="n">
        <f aca="false">BH$4-BH$3+1</f>
        <v>91</v>
      </c>
      <c r="BI5" s="36" t="n">
        <f aca="false">BI$4-BI$3+1</f>
        <v>92</v>
      </c>
      <c r="BJ5" s="36" t="n">
        <f aca="false">BJ$4-BJ$3+1</f>
        <v>92</v>
      </c>
      <c r="BK5" s="36" t="n">
        <f aca="false">BK$4-BK$3+1</f>
        <v>90</v>
      </c>
      <c r="BL5" s="36" t="n">
        <f aca="false">BL$4-BL$3+1</f>
        <v>91</v>
      </c>
      <c r="BM5" s="36" t="n">
        <f aca="false">BM$4-BM$3+1</f>
        <v>92</v>
      </c>
      <c r="BN5" s="36" t="n">
        <f aca="false">BN$4-BN$3+1</f>
        <v>92</v>
      </c>
      <c r="BO5" s="36" t="n">
        <f aca="false">BO$4-BO$3+1</f>
        <v>91</v>
      </c>
      <c r="BP5" s="36" t="n">
        <f aca="false">BP$4-BP$3+1</f>
        <v>91</v>
      </c>
      <c r="BQ5" s="36" t="n">
        <f aca="false">BQ$4-BQ$3+1</f>
        <v>92</v>
      </c>
      <c r="BR5" s="36" t="n">
        <f aca="false">BR$4-BR$3+1</f>
        <v>92</v>
      </c>
      <c r="BS5" s="36" t="n">
        <f aca="false">BS$4-BS$3+1</f>
        <v>90</v>
      </c>
      <c r="BT5" s="36" t="n">
        <f aca="false">BT$4-BT$3+1</f>
        <v>91</v>
      </c>
      <c r="BU5" s="36" t="n">
        <f aca="false">BU$4-BU$3+1</f>
        <v>92</v>
      </c>
      <c r="BV5" s="36" t="n">
        <f aca="false">BV$4-BV$3+1</f>
        <v>92</v>
      </c>
      <c r="BW5" s="36" t="n">
        <f aca="false">BW$4-BW$3+1</f>
        <v>90</v>
      </c>
      <c r="BX5" s="36" t="n">
        <f aca="false">BX$4-BX$3+1</f>
        <v>91</v>
      </c>
      <c r="BY5" s="36" t="n">
        <f aca="false">BY$4-BY$3+1</f>
        <v>92</v>
      </c>
      <c r="BZ5" s="36" t="n">
        <f aca="false">BZ$4-BZ$3+1</f>
        <v>92</v>
      </c>
      <c r="CA5" s="36" t="n">
        <f aca="false">CA$4-CA$3+1</f>
        <v>90</v>
      </c>
      <c r="CB5" s="36" t="n">
        <f aca="false">CB$4-CB$3+1</f>
        <v>91</v>
      </c>
      <c r="CC5" s="36" t="n">
        <f aca="false">CC$4-CC$3+1</f>
        <v>92</v>
      </c>
      <c r="CD5" s="36" t="n">
        <f aca="false">CD$4-CD$3+1</f>
        <v>92</v>
      </c>
      <c r="CE5" s="36" t="n">
        <f aca="false">CE$4-CE$3+1</f>
        <v>91</v>
      </c>
      <c r="CF5" s="36" t="n">
        <f aca="false">CF$4-CF$3+1</f>
        <v>91</v>
      </c>
      <c r="CG5" s="36" t="n">
        <f aca="false">CG$4-CG$3+1</f>
        <v>92</v>
      </c>
      <c r="CH5" s="36" t="n">
        <f aca="false">CH$4-CH$3+1</f>
        <v>92</v>
      </c>
      <c r="CI5" s="36" t="n">
        <f aca="false">CI$4-CI$3+1</f>
        <v>90</v>
      </c>
      <c r="CJ5" s="36" t="n">
        <f aca="false">CJ$4-CJ$3+1</f>
        <v>91</v>
      </c>
      <c r="CK5" s="36" t="n">
        <f aca="false">CK$4-CK$3+1</f>
        <v>92</v>
      </c>
      <c r="CL5" s="36" t="n">
        <f aca="false">CL$4-CL$3+1</f>
        <v>92</v>
      </c>
      <c r="CM5" s="36" t="n">
        <f aca="false">CM$4-CM$3+1</f>
        <v>90</v>
      </c>
      <c r="CN5" s="36" t="n">
        <f aca="false">CN$4-CN$3+1</f>
        <v>91</v>
      </c>
      <c r="CO5" s="36" t="n">
        <f aca="false">CO$4-CO$3+1</f>
        <v>92</v>
      </c>
      <c r="CP5" s="36" t="n">
        <f aca="false">CP$4-CP$3+1</f>
        <v>92</v>
      </c>
      <c r="CQ5" s="36" t="n">
        <f aca="false">CQ$4-CQ$3+1</f>
        <v>90</v>
      </c>
      <c r="CR5" s="36" t="n">
        <f aca="false">CR$4-CR$3+1</f>
        <v>91</v>
      </c>
      <c r="CS5" s="36" t="n">
        <f aca="false">CS$4-CS$3+1</f>
        <v>92</v>
      </c>
      <c r="CT5" s="36" t="n">
        <f aca="false">CT$4-CT$3+1</f>
        <v>92</v>
      </c>
      <c r="CU5" s="36" t="n">
        <f aca="false">CU$4-CU$3+1</f>
        <v>91</v>
      </c>
      <c r="CV5" s="36" t="n">
        <f aca="false">CV$4-CV$3+1</f>
        <v>91</v>
      </c>
      <c r="CW5" s="36" t="n">
        <f aca="false">CW$4-CW$3+1</f>
        <v>92</v>
      </c>
      <c r="CX5" s="36" t="n">
        <f aca="false">CX$4-CX$3+1</f>
        <v>92</v>
      </c>
      <c r="CY5" s="36" t="n">
        <f aca="false">CY$4-CY$3+1</f>
        <v>90</v>
      </c>
      <c r="CZ5" s="36" t="n">
        <f aca="false">CZ$4-CZ$3+1</f>
        <v>91</v>
      </c>
      <c r="DA5" s="36" t="n">
        <f aca="false">DA$4-DA$3+1</f>
        <v>92</v>
      </c>
      <c r="DB5" s="36" t="n">
        <f aca="false">DB$4-DB$3+1</f>
        <v>92</v>
      </c>
      <c r="DC5" s="36" t="n">
        <f aca="false">DC$4-DC$3+1</f>
        <v>90</v>
      </c>
      <c r="DD5" s="36" t="n">
        <f aca="false">DD$4-DD$3+1</f>
        <v>91</v>
      </c>
      <c r="DE5" s="36" t="n">
        <f aca="false">DE$4-DE$3+1</f>
        <v>92</v>
      </c>
      <c r="DF5" s="36" t="n">
        <f aca="false">DF$4-DF$3+1</f>
        <v>92</v>
      </c>
      <c r="DG5" s="36" t="n">
        <f aca="false">DG$4-DG$3+1</f>
        <v>90</v>
      </c>
      <c r="DH5" s="36" t="n">
        <f aca="false">DH$4-DH$3+1</f>
        <v>91</v>
      </c>
      <c r="DI5" s="36" t="n">
        <f aca="false">DI$4-DI$3+1</f>
        <v>92</v>
      </c>
      <c r="DJ5" s="36" t="n">
        <f aca="false">DJ$4-DJ$3+1</f>
        <v>92</v>
      </c>
      <c r="DK5" s="36" t="n">
        <f aca="false">DK$4-DK$3+1</f>
        <v>91</v>
      </c>
      <c r="DL5" s="36" t="n">
        <f aca="false">DL$4-DL$3+1</f>
        <v>91</v>
      </c>
      <c r="DM5" s="36" t="n">
        <f aca="false">DM$4-DM$3+1</f>
        <v>92</v>
      </c>
      <c r="DN5" s="36" t="n">
        <f aca="false">DN$4-DN$3+1</f>
        <v>92</v>
      </c>
      <c r="DO5" s="36" t="n">
        <f aca="false">DO$4-DO$3+1</f>
        <v>90</v>
      </c>
      <c r="DP5" s="36" t="n">
        <f aca="false">DP$4-DP$3+1</f>
        <v>91</v>
      </c>
      <c r="DQ5" s="36" t="n">
        <f aca="false">DQ$4-DQ$3+1</f>
        <v>92</v>
      </c>
      <c r="DR5" s="36" t="n">
        <f aca="false">DR$4-DR$3+1</f>
        <v>92</v>
      </c>
      <c r="DS5" s="36" t="n">
        <f aca="false">DS$4-DS$3+1</f>
        <v>90</v>
      </c>
      <c r="DT5" s="36" t="n">
        <f aca="false">DT$4-DT$3+1</f>
        <v>91</v>
      </c>
      <c r="DU5" s="36" t="n">
        <f aca="false">DU$4-DU$3+1</f>
        <v>92</v>
      </c>
      <c r="DV5" s="36" t="n">
        <f aca="false">DV$4-DV$3+1</f>
        <v>92</v>
      </c>
      <c r="DW5" s="36" t="n">
        <f aca="false">DW$4-DW$3+1</f>
        <v>90</v>
      </c>
      <c r="DX5" s="36" t="n">
        <f aca="false">DX$4-DX$3+1</f>
        <v>91</v>
      </c>
      <c r="DY5" s="36" t="n">
        <f aca="false">DY$4-DY$3+1</f>
        <v>92</v>
      </c>
      <c r="DZ5" s="36" t="n">
        <f aca="false">DZ$4-DZ$3+1</f>
        <v>92</v>
      </c>
      <c r="EA5" s="36" t="n">
        <f aca="false">EA$4-EA$3+1</f>
        <v>91</v>
      </c>
      <c r="EB5" s="36" t="n">
        <f aca="false">EB$4-EB$3+1</f>
        <v>91</v>
      </c>
      <c r="EC5" s="36" t="n">
        <f aca="false">EC$4-EC$3+1</f>
        <v>92</v>
      </c>
      <c r="ED5" s="36" t="n">
        <f aca="false">ED$4-ED$3+1</f>
        <v>92</v>
      </c>
      <c r="EE5" s="36" t="n">
        <f aca="false">EE$4-EE$3+1</f>
        <v>90</v>
      </c>
      <c r="EF5" s="36" t="n">
        <f aca="false">EF$4-EF$3+1</f>
        <v>91</v>
      </c>
      <c r="EG5" s="36" t="n">
        <f aca="false">EG$4-EG$3+1</f>
        <v>92</v>
      </c>
      <c r="EH5" s="36" t="n">
        <f aca="false">EH$4-EH$3+1</f>
        <v>92</v>
      </c>
      <c r="EI5" s="36" t="n">
        <f aca="false">EI$4-EI$3+1</f>
        <v>90</v>
      </c>
      <c r="EJ5" s="36" t="n">
        <f aca="false">EJ$4-EJ$3+1</f>
        <v>91</v>
      </c>
      <c r="EK5" s="36" t="n">
        <f aca="false">EK$4-EK$3+1</f>
        <v>92</v>
      </c>
      <c r="EL5" s="36" t="n">
        <f aca="false">EL$4-EL$3+1</f>
        <v>92</v>
      </c>
      <c r="EM5" s="36" t="n">
        <f aca="false">EM$4-EM$3+1</f>
        <v>90</v>
      </c>
      <c r="EN5" s="36" t="n">
        <f aca="false">EN$4-EN$3+1</f>
        <v>91</v>
      </c>
      <c r="EO5" s="36" t="n">
        <f aca="false">EO$4-EO$3+1</f>
        <v>92</v>
      </c>
      <c r="EP5" s="36" t="n">
        <f aca="false">EP$4-EP$3+1</f>
        <v>92</v>
      </c>
      <c r="EQ5" s="36" t="n">
        <f aca="false">EQ$4-EQ$3+1</f>
        <v>91</v>
      </c>
      <c r="ER5" s="36" t="n">
        <f aca="false">ER$4-ER$3+1</f>
        <v>91</v>
      </c>
      <c r="ES5" s="36" t="n">
        <f aca="false">ES$4-ES$3+1</f>
        <v>92</v>
      </c>
      <c r="ET5" s="36" t="n">
        <f aca="false">ET$4-ET$3+1</f>
        <v>92</v>
      </c>
      <c r="EU5" s="36" t="n">
        <f aca="false">EU$4-EU$3+1</f>
        <v>90</v>
      </c>
      <c r="EV5" s="36" t="n">
        <f aca="false">EV$4-EV$3+1</f>
        <v>91</v>
      </c>
      <c r="EW5" s="36" t="n">
        <f aca="false">EW$4-EW$3+1</f>
        <v>92</v>
      </c>
      <c r="EX5" s="36" t="n">
        <f aca="false">EX$4-EX$3+1</f>
        <v>92</v>
      </c>
      <c r="EY5" s="36" t="n">
        <f aca="false">EY$4-EY$3+1</f>
        <v>90</v>
      </c>
      <c r="EZ5" s="36" t="n">
        <f aca="false">EZ$4-EZ$3+1</f>
        <v>91</v>
      </c>
      <c r="FA5" s="36" t="n">
        <f aca="false">FA$4-FA$3+1</f>
        <v>92</v>
      </c>
      <c r="FB5" s="36" t="n">
        <f aca="false">FB$4-FB$3+1</f>
        <v>92</v>
      </c>
      <c r="FC5" s="36" t="n">
        <f aca="false">FC$4-FC$3+1</f>
        <v>90</v>
      </c>
      <c r="FD5" s="36" t="n">
        <f aca="false">FD$4-FD$3+1</f>
        <v>91</v>
      </c>
      <c r="FE5" s="36" t="n">
        <f aca="false">FE$4-FE$3+1</f>
        <v>92</v>
      </c>
      <c r="FF5" s="36" t="n">
        <f aca="false">FF$4-FF$3+1</f>
        <v>92</v>
      </c>
      <c r="FG5" s="36" t="n">
        <f aca="false">FG$4-FG$3+1</f>
        <v>91</v>
      </c>
      <c r="FH5" s="36" t="n">
        <f aca="false">FH$4-FH$3+1</f>
        <v>91</v>
      </c>
    </row>
    <row r="6" customFormat="false" ht="15" hidden="false" customHeight="false" outlineLevel="0" collapsed="false">
      <c r="C6" s="1" t="s">
        <v>661</v>
      </c>
      <c r="D6" s="12" t="s">
        <v>546</v>
      </c>
      <c r="J6" s="61" t="n">
        <f aca="false">J$5/Days_In_Year</f>
        <v>0.252054794520548</v>
      </c>
      <c r="K6" s="61" t="n">
        <f aca="false">K$5/Days_In_Year</f>
        <v>0.246575342465753</v>
      </c>
      <c r="L6" s="61" t="n">
        <f aca="false">L$5/Days_In_Year</f>
        <v>0.249315068493151</v>
      </c>
      <c r="M6" s="61" t="n">
        <f aca="false">M$5/Days_In_Year</f>
        <v>0.252054794520548</v>
      </c>
      <c r="N6" s="61" t="n">
        <f aca="false">N$5/Days_In_Year</f>
        <v>0.252054794520548</v>
      </c>
      <c r="O6" s="61" t="n">
        <f aca="false">O$5/Days_In_Year</f>
        <v>0.246575342465753</v>
      </c>
      <c r="P6" s="61" t="n">
        <f aca="false">P$5/Days_In_Year</f>
        <v>0.249315068493151</v>
      </c>
      <c r="Q6" s="61" t="n">
        <f aca="false">Q$5/Days_In_Year</f>
        <v>0.252054794520548</v>
      </c>
      <c r="R6" s="61" t="n">
        <f aca="false">R$5/Days_In_Year</f>
        <v>0.252054794520548</v>
      </c>
      <c r="S6" s="61" t="n">
        <f aca="false">S$5/Days_In_Year</f>
        <v>0.249315068493151</v>
      </c>
      <c r="T6" s="61" t="n">
        <f aca="false">T$5/Days_In_Year</f>
        <v>0.249315068493151</v>
      </c>
      <c r="U6" s="61" t="n">
        <f aca="false">U$5/Days_In_Year</f>
        <v>0.252054794520548</v>
      </c>
      <c r="V6" s="61" t="n">
        <f aca="false">V$5/Days_In_Year</f>
        <v>0.252054794520548</v>
      </c>
      <c r="W6" s="61" t="n">
        <f aca="false">W$5/Days_In_Year</f>
        <v>0.246575342465753</v>
      </c>
      <c r="X6" s="61" t="n">
        <f aca="false">X$5/Days_In_Year</f>
        <v>0.249315068493151</v>
      </c>
      <c r="Y6" s="61" t="n">
        <f aca="false">Y$5/Days_In_Year</f>
        <v>0.252054794520548</v>
      </c>
      <c r="Z6" s="61" t="n">
        <f aca="false">Z$5/Days_In_Year</f>
        <v>0.252054794520548</v>
      </c>
      <c r="AA6" s="61" t="n">
        <f aca="false">AA$5/Days_In_Year</f>
        <v>0.246575342465753</v>
      </c>
      <c r="AB6" s="61" t="n">
        <f aca="false">AB$5/Days_In_Year</f>
        <v>0.249315068493151</v>
      </c>
      <c r="AC6" s="61" t="n">
        <f aca="false">AC$5/Days_In_Year</f>
        <v>0.252054794520548</v>
      </c>
      <c r="AD6" s="61" t="n">
        <f aca="false">AD$5/Days_In_Year</f>
        <v>0.252054794520548</v>
      </c>
      <c r="AE6" s="61" t="n">
        <f aca="false">AE$5/Days_In_Year</f>
        <v>0.246575342465753</v>
      </c>
      <c r="AF6" s="61" t="n">
        <f aca="false">AF$5/Days_In_Year</f>
        <v>0.249315068493151</v>
      </c>
      <c r="AG6" s="61" t="n">
        <f aca="false">AG$5/Days_In_Year</f>
        <v>0.252054794520548</v>
      </c>
      <c r="AH6" s="61" t="n">
        <f aca="false">AH$5/Days_In_Year</f>
        <v>0.252054794520548</v>
      </c>
      <c r="AI6" s="61" t="n">
        <f aca="false">AI$5/Days_In_Year</f>
        <v>0.249315068493151</v>
      </c>
      <c r="AJ6" s="61" t="n">
        <f aca="false">AJ$5/Days_In_Year</f>
        <v>0.249315068493151</v>
      </c>
      <c r="AK6" s="61" t="n">
        <f aca="false">AK$5/Days_In_Year</f>
        <v>0.252054794520548</v>
      </c>
      <c r="AL6" s="61" t="n">
        <f aca="false">AL$5/Days_In_Year</f>
        <v>0.252054794520548</v>
      </c>
      <c r="AM6" s="61" t="n">
        <f aca="false">AM$5/Days_In_Year</f>
        <v>0.246575342465753</v>
      </c>
      <c r="AN6" s="61" t="n">
        <f aca="false">AN$5/Days_In_Year</f>
        <v>0.249315068493151</v>
      </c>
      <c r="AO6" s="61" t="n">
        <f aca="false">AO$5/Days_In_Year</f>
        <v>0.252054794520548</v>
      </c>
      <c r="AP6" s="61" t="n">
        <f aca="false">AP$5/Days_In_Year</f>
        <v>0.252054794520548</v>
      </c>
      <c r="AQ6" s="61" t="n">
        <f aca="false">AQ$5/Days_In_Year</f>
        <v>0.246575342465753</v>
      </c>
      <c r="AR6" s="61" t="n">
        <f aca="false">AR$5/Days_In_Year</f>
        <v>0.249315068493151</v>
      </c>
      <c r="AS6" s="61" t="n">
        <f aca="false">AS$5/Days_In_Year</f>
        <v>0.252054794520548</v>
      </c>
      <c r="AT6" s="61" t="n">
        <f aca="false">AT$5/Days_In_Year</f>
        <v>0.252054794520548</v>
      </c>
      <c r="AU6" s="61" t="n">
        <f aca="false">AU$5/Days_In_Year</f>
        <v>0.246575342465753</v>
      </c>
      <c r="AV6" s="61" t="n">
        <f aca="false">AV$5/Days_In_Year</f>
        <v>0.249315068493151</v>
      </c>
      <c r="AW6" s="61" t="n">
        <f aca="false">AW$5/Days_In_Year</f>
        <v>0.252054794520548</v>
      </c>
      <c r="AX6" s="61" t="n">
        <f aca="false">AX$5/Days_In_Year</f>
        <v>0.252054794520548</v>
      </c>
      <c r="AY6" s="61" t="n">
        <f aca="false">AY$5/Days_In_Year</f>
        <v>0.249315068493151</v>
      </c>
      <c r="AZ6" s="61" t="n">
        <f aca="false">AZ$5/Days_In_Year</f>
        <v>0.249315068493151</v>
      </c>
      <c r="BA6" s="61" t="n">
        <f aca="false">BA$5/Days_In_Year</f>
        <v>0.252054794520548</v>
      </c>
      <c r="BB6" s="61" t="n">
        <f aca="false">BB$5/Days_In_Year</f>
        <v>0.252054794520548</v>
      </c>
      <c r="BC6" s="61" t="n">
        <f aca="false">BC$5/Days_In_Year</f>
        <v>0.246575342465753</v>
      </c>
      <c r="BD6" s="61" t="n">
        <f aca="false">BD$5/Days_In_Year</f>
        <v>0.249315068493151</v>
      </c>
      <c r="BE6" s="61" t="n">
        <f aca="false">BE$5/Days_In_Year</f>
        <v>0.252054794520548</v>
      </c>
      <c r="BF6" s="61" t="n">
        <f aca="false">BF$5/Days_In_Year</f>
        <v>0.252054794520548</v>
      </c>
      <c r="BG6" s="61" t="n">
        <f aca="false">BG$5/Days_In_Year</f>
        <v>0.246575342465753</v>
      </c>
      <c r="BH6" s="61" t="n">
        <f aca="false">BH$5/Days_In_Year</f>
        <v>0.249315068493151</v>
      </c>
      <c r="BI6" s="61" t="n">
        <f aca="false">BI$5/Days_In_Year</f>
        <v>0.252054794520548</v>
      </c>
      <c r="BJ6" s="61" t="n">
        <f aca="false">BJ$5/Days_In_Year</f>
        <v>0.252054794520548</v>
      </c>
      <c r="BK6" s="61" t="n">
        <f aca="false">BK$5/Days_In_Year</f>
        <v>0.246575342465753</v>
      </c>
      <c r="BL6" s="61" t="n">
        <f aca="false">BL$5/Days_In_Year</f>
        <v>0.249315068493151</v>
      </c>
      <c r="BM6" s="61" t="n">
        <f aca="false">BM$5/Days_In_Year</f>
        <v>0.252054794520548</v>
      </c>
      <c r="BN6" s="61" t="n">
        <f aca="false">BN$5/Days_In_Year</f>
        <v>0.252054794520548</v>
      </c>
      <c r="BO6" s="61" t="n">
        <f aca="false">BO$5/Days_In_Year</f>
        <v>0.249315068493151</v>
      </c>
      <c r="BP6" s="61" t="n">
        <f aca="false">BP$5/Days_In_Year</f>
        <v>0.249315068493151</v>
      </c>
      <c r="BQ6" s="61" t="n">
        <f aca="false">BQ$5/Days_In_Year</f>
        <v>0.252054794520548</v>
      </c>
      <c r="BR6" s="61" t="n">
        <f aca="false">BR$5/Days_In_Year</f>
        <v>0.252054794520548</v>
      </c>
      <c r="BS6" s="61" t="n">
        <f aca="false">BS$5/Days_In_Year</f>
        <v>0.246575342465753</v>
      </c>
      <c r="BT6" s="61" t="n">
        <f aca="false">BT$5/Days_In_Year</f>
        <v>0.249315068493151</v>
      </c>
      <c r="BU6" s="61" t="n">
        <f aca="false">BU$5/Days_In_Year</f>
        <v>0.252054794520548</v>
      </c>
      <c r="BV6" s="61" t="n">
        <f aca="false">BV$5/Days_In_Year</f>
        <v>0.252054794520548</v>
      </c>
      <c r="BW6" s="61" t="n">
        <f aca="false">BW$5/Days_In_Year</f>
        <v>0.246575342465753</v>
      </c>
      <c r="BX6" s="61" t="n">
        <f aca="false">BX$5/Days_In_Year</f>
        <v>0.249315068493151</v>
      </c>
      <c r="BY6" s="61" t="n">
        <f aca="false">BY$5/Days_In_Year</f>
        <v>0.252054794520548</v>
      </c>
      <c r="BZ6" s="61" t="n">
        <f aca="false">BZ$5/Days_In_Year</f>
        <v>0.252054794520548</v>
      </c>
      <c r="CA6" s="61" t="n">
        <f aca="false">CA$5/Days_In_Year</f>
        <v>0.246575342465753</v>
      </c>
      <c r="CB6" s="61" t="n">
        <f aca="false">CB$5/Days_In_Year</f>
        <v>0.249315068493151</v>
      </c>
      <c r="CC6" s="61" t="n">
        <f aca="false">CC$5/Days_In_Year</f>
        <v>0.252054794520548</v>
      </c>
      <c r="CD6" s="61" t="n">
        <f aca="false">CD$5/Days_In_Year</f>
        <v>0.252054794520548</v>
      </c>
      <c r="CE6" s="61" t="n">
        <f aca="false">CE$5/Days_In_Year</f>
        <v>0.249315068493151</v>
      </c>
      <c r="CF6" s="61" t="n">
        <f aca="false">CF$5/Days_In_Year</f>
        <v>0.249315068493151</v>
      </c>
      <c r="CG6" s="61" t="n">
        <f aca="false">CG$5/Days_In_Year</f>
        <v>0.252054794520548</v>
      </c>
      <c r="CH6" s="61" t="n">
        <f aca="false">CH$5/Days_In_Year</f>
        <v>0.252054794520548</v>
      </c>
      <c r="CI6" s="61" t="n">
        <f aca="false">CI$5/Days_In_Year</f>
        <v>0.246575342465753</v>
      </c>
      <c r="CJ6" s="61" t="n">
        <f aca="false">CJ$5/Days_In_Year</f>
        <v>0.249315068493151</v>
      </c>
      <c r="CK6" s="61" t="n">
        <f aca="false">CK$5/Days_In_Year</f>
        <v>0.252054794520548</v>
      </c>
      <c r="CL6" s="61" t="n">
        <f aca="false">CL$5/Days_In_Year</f>
        <v>0.252054794520548</v>
      </c>
      <c r="CM6" s="61" t="n">
        <f aca="false">CM$5/Days_In_Year</f>
        <v>0.246575342465753</v>
      </c>
      <c r="CN6" s="61" t="n">
        <f aca="false">CN$5/Days_In_Year</f>
        <v>0.249315068493151</v>
      </c>
      <c r="CO6" s="61" t="n">
        <f aca="false">CO$5/Days_In_Year</f>
        <v>0.252054794520548</v>
      </c>
      <c r="CP6" s="61" t="n">
        <f aca="false">CP$5/Days_In_Year</f>
        <v>0.252054794520548</v>
      </c>
      <c r="CQ6" s="61" t="n">
        <f aca="false">CQ$5/Days_In_Year</f>
        <v>0.246575342465753</v>
      </c>
      <c r="CR6" s="61" t="n">
        <f aca="false">CR$5/Days_In_Year</f>
        <v>0.249315068493151</v>
      </c>
      <c r="CS6" s="61" t="n">
        <f aca="false">CS$5/Days_In_Year</f>
        <v>0.252054794520548</v>
      </c>
      <c r="CT6" s="61" t="n">
        <f aca="false">CT$5/Days_In_Year</f>
        <v>0.252054794520548</v>
      </c>
      <c r="CU6" s="61" t="n">
        <f aca="false">CU$5/Days_In_Year</f>
        <v>0.249315068493151</v>
      </c>
      <c r="CV6" s="61" t="n">
        <f aca="false">CV$5/Days_In_Year</f>
        <v>0.249315068493151</v>
      </c>
      <c r="CW6" s="61" t="n">
        <f aca="false">CW$5/Days_In_Year</f>
        <v>0.252054794520548</v>
      </c>
      <c r="CX6" s="61" t="n">
        <f aca="false">CX$5/Days_In_Year</f>
        <v>0.252054794520548</v>
      </c>
      <c r="CY6" s="61" t="n">
        <f aca="false">CY$5/Days_In_Year</f>
        <v>0.246575342465753</v>
      </c>
      <c r="CZ6" s="61" t="n">
        <f aca="false">CZ$5/Days_In_Year</f>
        <v>0.249315068493151</v>
      </c>
      <c r="DA6" s="61" t="n">
        <f aca="false">DA$5/Days_In_Year</f>
        <v>0.252054794520548</v>
      </c>
      <c r="DB6" s="61" t="n">
        <f aca="false">DB$5/Days_In_Year</f>
        <v>0.252054794520548</v>
      </c>
      <c r="DC6" s="61" t="n">
        <f aca="false">DC$5/Days_In_Year</f>
        <v>0.246575342465753</v>
      </c>
      <c r="DD6" s="61" t="n">
        <f aca="false">DD$5/Days_In_Year</f>
        <v>0.249315068493151</v>
      </c>
      <c r="DE6" s="61" t="n">
        <f aca="false">DE$5/Days_In_Year</f>
        <v>0.252054794520548</v>
      </c>
      <c r="DF6" s="61" t="n">
        <f aca="false">DF$5/Days_In_Year</f>
        <v>0.252054794520548</v>
      </c>
      <c r="DG6" s="61" t="n">
        <f aca="false">DG$5/Days_In_Year</f>
        <v>0.246575342465753</v>
      </c>
      <c r="DH6" s="61" t="n">
        <f aca="false">DH$5/Days_In_Year</f>
        <v>0.249315068493151</v>
      </c>
      <c r="DI6" s="61" t="n">
        <f aca="false">DI$5/Days_In_Year</f>
        <v>0.252054794520548</v>
      </c>
      <c r="DJ6" s="61" t="n">
        <f aca="false">DJ$5/Days_In_Year</f>
        <v>0.252054794520548</v>
      </c>
      <c r="DK6" s="61" t="n">
        <f aca="false">DK$5/Days_In_Year</f>
        <v>0.249315068493151</v>
      </c>
      <c r="DL6" s="61" t="n">
        <f aca="false">DL$5/Days_In_Year</f>
        <v>0.249315068493151</v>
      </c>
      <c r="DM6" s="61" t="n">
        <f aca="false">DM$5/Days_In_Year</f>
        <v>0.252054794520548</v>
      </c>
      <c r="DN6" s="61" t="n">
        <f aca="false">DN$5/Days_In_Year</f>
        <v>0.252054794520548</v>
      </c>
      <c r="DO6" s="61" t="n">
        <f aca="false">DO$5/Days_In_Year</f>
        <v>0.246575342465753</v>
      </c>
      <c r="DP6" s="61" t="n">
        <f aca="false">DP$5/Days_In_Year</f>
        <v>0.249315068493151</v>
      </c>
      <c r="DQ6" s="61" t="n">
        <f aca="false">DQ$5/Days_In_Year</f>
        <v>0.252054794520548</v>
      </c>
      <c r="DR6" s="61" t="n">
        <f aca="false">DR$5/Days_In_Year</f>
        <v>0.252054794520548</v>
      </c>
      <c r="DS6" s="61" t="n">
        <f aca="false">DS$5/Days_In_Year</f>
        <v>0.246575342465753</v>
      </c>
      <c r="DT6" s="61" t="n">
        <f aca="false">DT$5/Days_In_Year</f>
        <v>0.249315068493151</v>
      </c>
      <c r="DU6" s="61" t="n">
        <f aca="false">DU$5/Days_In_Year</f>
        <v>0.252054794520548</v>
      </c>
      <c r="DV6" s="61" t="n">
        <f aca="false">DV$5/Days_In_Year</f>
        <v>0.252054794520548</v>
      </c>
      <c r="DW6" s="61" t="n">
        <f aca="false">DW$5/Days_In_Year</f>
        <v>0.246575342465753</v>
      </c>
      <c r="DX6" s="61" t="n">
        <f aca="false">DX$5/Days_In_Year</f>
        <v>0.249315068493151</v>
      </c>
      <c r="DY6" s="61" t="n">
        <f aca="false">DY$5/Days_In_Year</f>
        <v>0.252054794520548</v>
      </c>
      <c r="DZ6" s="61" t="n">
        <f aca="false">DZ$5/Days_In_Year</f>
        <v>0.252054794520548</v>
      </c>
      <c r="EA6" s="61" t="n">
        <f aca="false">EA$5/Days_In_Year</f>
        <v>0.249315068493151</v>
      </c>
      <c r="EB6" s="61" t="n">
        <f aca="false">EB$5/Days_In_Year</f>
        <v>0.249315068493151</v>
      </c>
      <c r="EC6" s="61" t="n">
        <f aca="false">EC$5/Days_In_Year</f>
        <v>0.252054794520548</v>
      </c>
      <c r="ED6" s="61" t="n">
        <f aca="false">ED$5/Days_In_Year</f>
        <v>0.252054794520548</v>
      </c>
      <c r="EE6" s="61" t="n">
        <f aca="false">EE$5/Days_In_Year</f>
        <v>0.246575342465753</v>
      </c>
      <c r="EF6" s="61" t="n">
        <f aca="false">EF$5/Days_In_Year</f>
        <v>0.249315068493151</v>
      </c>
      <c r="EG6" s="61" t="n">
        <f aca="false">EG$5/Days_In_Year</f>
        <v>0.252054794520548</v>
      </c>
      <c r="EH6" s="61" t="n">
        <f aca="false">EH$5/Days_In_Year</f>
        <v>0.252054794520548</v>
      </c>
      <c r="EI6" s="61" t="n">
        <f aca="false">EI$5/Days_In_Year</f>
        <v>0.246575342465753</v>
      </c>
      <c r="EJ6" s="61" t="n">
        <f aca="false">EJ$5/Days_In_Year</f>
        <v>0.249315068493151</v>
      </c>
      <c r="EK6" s="61" t="n">
        <f aca="false">EK$5/Days_In_Year</f>
        <v>0.252054794520548</v>
      </c>
      <c r="EL6" s="61" t="n">
        <f aca="false">EL$5/Days_In_Year</f>
        <v>0.252054794520548</v>
      </c>
      <c r="EM6" s="61" t="n">
        <f aca="false">EM$5/Days_In_Year</f>
        <v>0.246575342465753</v>
      </c>
      <c r="EN6" s="61" t="n">
        <f aca="false">EN$5/Days_In_Year</f>
        <v>0.249315068493151</v>
      </c>
      <c r="EO6" s="61" t="n">
        <f aca="false">EO$5/Days_In_Year</f>
        <v>0.252054794520548</v>
      </c>
      <c r="EP6" s="61" t="n">
        <f aca="false">EP$5/Days_In_Year</f>
        <v>0.252054794520548</v>
      </c>
      <c r="EQ6" s="61" t="n">
        <f aca="false">EQ$5/Days_In_Year</f>
        <v>0.249315068493151</v>
      </c>
      <c r="ER6" s="61" t="n">
        <f aca="false">ER$5/Days_In_Year</f>
        <v>0.249315068493151</v>
      </c>
      <c r="ES6" s="61" t="n">
        <f aca="false">ES$5/Days_In_Year</f>
        <v>0.252054794520548</v>
      </c>
      <c r="ET6" s="61" t="n">
        <f aca="false">ET$5/Days_In_Year</f>
        <v>0.252054794520548</v>
      </c>
      <c r="EU6" s="61" t="n">
        <f aca="false">EU$5/Days_In_Year</f>
        <v>0.246575342465753</v>
      </c>
      <c r="EV6" s="61" t="n">
        <f aca="false">EV$5/Days_In_Year</f>
        <v>0.249315068493151</v>
      </c>
      <c r="EW6" s="61" t="n">
        <f aca="false">EW$5/Days_In_Year</f>
        <v>0.252054794520548</v>
      </c>
      <c r="EX6" s="61" t="n">
        <f aca="false">EX$5/Days_In_Year</f>
        <v>0.252054794520548</v>
      </c>
      <c r="EY6" s="61" t="n">
        <f aca="false">EY$5/Days_In_Year</f>
        <v>0.246575342465753</v>
      </c>
      <c r="EZ6" s="61" t="n">
        <f aca="false">EZ$5/Days_In_Year</f>
        <v>0.249315068493151</v>
      </c>
      <c r="FA6" s="61" t="n">
        <f aca="false">FA$5/Days_In_Year</f>
        <v>0.252054794520548</v>
      </c>
      <c r="FB6" s="61" t="n">
        <f aca="false">FB$5/Days_In_Year</f>
        <v>0.252054794520548</v>
      </c>
      <c r="FC6" s="61" t="n">
        <f aca="false">FC$5/Days_In_Year</f>
        <v>0.246575342465753</v>
      </c>
      <c r="FD6" s="61" t="n">
        <f aca="false">FD$5/Days_In_Year</f>
        <v>0.249315068493151</v>
      </c>
      <c r="FE6" s="61" t="n">
        <f aca="false">FE$5/Days_In_Year</f>
        <v>0.252054794520548</v>
      </c>
      <c r="FF6" s="61" t="n">
        <f aca="false">FF$5/Days_In_Year</f>
        <v>0.252054794520548</v>
      </c>
      <c r="FG6" s="61" t="n">
        <f aca="false">FG$5/Days_In_Year</f>
        <v>0.249315068493151</v>
      </c>
      <c r="FH6" s="61" t="n">
        <f aca="false">FH$5/Days_In_Year</f>
        <v>0.249315068493151</v>
      </c>
    </row>
    <row r="7" customFormat="false" ht="15" hidden="false" customHeight="false" outlineLevel="0" collapsed="false">
      <c r="C7" s="1" t="s">
        <v>519</v>
      </c>
      <c r="D7" s="12" t="s">
        <v>326</v>
      </c>
      <c r="J7" s="36" t="n">
        <f aca="false">YEAR(J$4)</f>
        <v>2025</v>
      </c>
      <c r="K7" s="36" t="n">
        <f aca="false">YEAR(K$4)</f>
        <v>2026</v>
      </c>
      <c r="L7" s="36" t="n">
        <f aca="false">YEAR(L$4)</f>
        <v>2026</v>
      </c>
      <c r="M7" s="36" t="n">
        <f aca="false">YEAR(M$4)</f>
        <v>2026</v>
      </c>
      <c r="N7" s="36" t="n">
        <f aca="false">YEAR(N$4)</f>
        <v>2026</v>
      </c>
      <c r="O7" s="36" t="n">
        <f aca="false">YEAR(O$4)</f>
        <v>2027</v>
      </c>
      <c r="P7" s="36" t="n">
        <f aca="false">YEAR(P$4)</f>
        <v>2027</v>
      </c>
      <c r="Q7" s="36" t="n">
        <f aca="false">YEAR(Q$4)</f>
        <v>2027</v>
      </c>
      <c r="R7" s="36" t="n">
        <f aca="false">YEAR(R$4)</f>
        <v>2027</v>
      </c>
      <c r="S7" s="36" t="n">
        <f aca="false">YEAR(S$4)</f>
        <v>2028</v>
      </c>
      <c r="T7" s="36" t="n">
        <f aca="false">YEAR(T$4)</f>
        <v>2028</v>
      </c>
      <c r="U7" s="36" t="n">
        <f aca="false">YEAR(U$4)</f>
        <v>2028</v>
      </c>
      <c r="V7" s="36" t="n">
        <f aca="false">YEAR(V$4)</f>
        <v>2028</v>
      </c>
      <c r="W7" s="36" t="n">
        <f aca="false">YEAR(W$4)</f>
        <v>2029</v>
      </c>
      <c r="X7" s="36" t="n">
        <f aca="false">YEAR(X$4)</f>
        <v>2029</v>
      </c>
      <c r="Y7" s="36" t="n">
        <f aca="false">YEAR(Y$4)</f>
        <v>2029</v>
      </c>
      <c r="Z7" s="36" t="n">
        <f aca="false">YEAR(Z$4)</f>
        <v>2029</v>
      </c>
      <c r="AA7" s="36" t="n">
        <f aca="false">YEAR(AA$4)</f>
        <v>2030</v>
      </c>
      <c r="AB7" s="36" t="n">
        <f aca="false">YEAR(AB$4)</f>
        <v>2030</v>
      </c>
      <c r="AC7" s="36" t="n">
        <f aca="false">YEAR(AC$4)</f>
        <v>2030</v>
      </c>
      <c r="AD7" s="36" t="n">
        <f aca="false">YEAR(AD$4)</f>
        <v>2030</v>
      </c>
      <c r="AE7" s="36" t="n">
        <f aca="false">YEAR(AE$4)</f>
        <v>2031</v>
      </c>
      <c r="AF7" s="36" t="n">
        <f aca="false">YEAR(AF$4)</f>
        <v>2031</v>
      </c>
      <c r="AG7" s="36" t="n">
        <f aca="false">YEAR(AG$4)</f>
        <v>2031</v>
      </c>
      <c r="AH7" s="36" t="n">
        <f aca="false">YEAR(AH$4)</f>
        <v>2031</v>
      </c>
      <c r="AI7" s="36" t="n">
        <f aca="false">YEAR(AI$4)</f>
        <v>2032</v>
      </c>
      <c r="AJ7" s="36" t="n">
        <f aca="false">YEAR(AJ$4)</f>
        <v>2032</v>
      </c>
      <c r="AK7" s="36" t="n">
        <f aca="false">YEAR(AK$4)</f>
        <v>2032</v>
      </c>
      <c r="AL7" s="36" t="n">
        <f aca="false">YEAR(AL$4)</f>
        <v>2032</v>
      </c>
      <c r="AM7" s="36" t="n">
        <f aca="false">YEAR(AM$4)</f>
        <v>2033</v>
      </c>
      <c r="AN7" s="36" t="n">
        <f aca="false">YEAR(AN$4)</f>
        <v>2033</v>
      </c>
      <c r="AO7" s="36" t="n">
        <f aca="false">YEAR(AO$4)</f>
        <v>2033</v>
      </c>
      <c r="AP7" s="36" t="n">
        <f aca="false">YEAR(AP$4)</f>
        <v>2033</v>
      </c>
      <c r="AQ7" s="36" t="n">
        <f aca="false">YEAR(AQ$4)</f>
        <v>2034</v>
      </c>
      <c r="AR7" s="36" t="n">
        <f aca="false">YEAR(AR$4)</f>
        <v>2034</v>
      </c>
      <c r="AS7" s="36" t="n">
        <f aca="false">YEAR(AS$4)</f>
        <v>2034</v>
      </c>
      <c r="AT7" s="36" t="n">
        <f aca="false">YEAR(AT$4)</f>
        <v>2034</v>
      </c>
      <c r="AU7" s="36" t="n">
        <f aca="false">YEAR(AU$4)</f>
        <v>2035</v>
      </c>
      <c r="AV7" s="36" t="n">
        <f aca="false">YEAR(AV$4)</f>
        <v>2035</v>
      </c>
      <c r="AW7" s="36" t="n">
        <f aca="false">YEAR(AW$4)</f>
        <v>2035</v>
      </c>
      <c r="AX7" s="36" t="n">
        <f aca="false">YEAR(AX$4)</f>
        <v>2035</v>
      </c>
      <c r="AY7" s="36" t="n">
        <f aca="false">YEAR(AY$4)</f>
        <v>2036</v>
      </c>
      <c r="AZ7" s="36" t="n">
        <f aca="false">YEAR(AZ$4)</f>
        <v>2036</v>
      </c>
      <c r="BA7" s="36" t="n">
        <f aca="false">YEAR(BA$4)</f>
        <v>2036</v>
      </c>
      <c r="BB7" s="36" t="n">
        <f aca="false">YEAR(BB$4)</f>
        <v>2036</v>
      </c>
      <c r="BC7" s="36" t="n">
        <f aca="false">YEAR(BC$4)</f>
        <v>2037</v>
      </c>
      <c r="BD7" s="36" t="n">
        <f aca="false">YEAR(BD$4)</f>
        <v>2037</v>
      </c>
      <c r="BE7" s="36" t="n">
        <f aca="false">YEAR(BE$4)</f>
        <v>2037</v>
      </c>
      <c r="BF7" s="36" t="n">
        <f aca="false">YEAR(BF$4)</f>
        <v>2037</v>
      </c>
      <c r="BG7" s="36" t="n">
        <f aca="false">YEAR(BG$4)</f>
        <v>2038</v>
      </c>
      <c r="BH7" s="36" t="n">
        <f aca="false">YEAR(BH$4)</f>
        <v>2038</v>
      </c>
      <c r="BI7" s="36" t="n">
        <f aca="false">YEAR(BI$4)</f>
        <v>2038</v>
      </c>
      <c r="BJ7" s="36" t="n">
        <f aca="false">YEAR(BJ$4)</f>
        <v>2038</v>
      </c>
      <c r="BK7" s="36" t="n">
        <f aca="false">YEAR(BK$4)</f>
        <v>2039</v>
      </c>
      <c r="BL7" s="36" t="n">
        <f aca="false">YEAR(BL$4)</f>
        <v>2039</v>
      </c>
      <c r="BM7" s="36" t="n">
        <f aca="false">YEAR(BM$4)</f>
        <v>2039</v>
      </c>
      <c r="BN7" s="36" t="n">
        <f aca="false">YEAR(BN$4)</f>
        <v>2039</v>
      </c>
      <c r="BO7" s="36" t="n">
        <f aca="false">YEAR(BO$4)</f>
        <v>2040</v>
      </c>
      <c r="BP7" s="36" t="n">
        <f aca="false">YEAR(BP$4)</f>
        <v>2040</v>
      </c>
      <c r="BQ7" s="36" t="n">
        <f aca="false">YEAR(BQ$4)</f>
        <v>2040</v>
      </c>
      <c r="BR7" s="36" t="n">
        <f aca="false">YEAR(BR$4)</f>
        <v>2040</v>
      </c>
      <c r="BS7" s="36" t="n">
        <f aca="false">YEAR(BS$4)</f>
        <v>2041</v>
      </c>
      <c r="BT7" s="36" t="n">
        <f aca="false">YEAR(BT$4)</f>
        <v>2041</v>
      </c>
      <c r="BU7" s="36" t="n">
        <f aca="false">YEAR(BU$4)</f>
        <v>2041</v>
      </c>
      <c r="BV7" s="36" t="n">
        <f aca="false">YEAR(BV$4)</f>
        <v>2041</v>
      </c>
      <c r="BW7" s="36" t="n">
        <f aca="false">YEAR(BW$4)</f>
        <v>2042</v>
      </c>
      <c r="BX7" s="36" t="n">
        <f aca="false">YEAR(BX$4)</f>
        <v>2042</v>
      </c>
      <c r="BY7" s="36" t="n">
        <f aca="false">YEAR(BY$4)</f>
        <v>2042</v>
      </c>
      <c r="BZ7" s="36" t="n">
        <f aca="false">YEAR(BZ$4)</f>
        <v>2042</v>
      </c>
      <c r="CA7" s="36" t="n">
        <f aca="false">YEAR(CA$4)</f>
        <v>2043</v>
      </c>
      <c r="CB7" s="36" t="n">
        <f aca="false">YEAR(CB$4)</f>
        <v>2043</v>
      </c>
      <c r="CC7" s="36" t="n">
        <f aca="false">YEAR(CC$4)</f>
        <v>2043</v>
      </c>
      <c r="CD7" s="36" t="n">
        <f aca="false">YEAR(CD$4)</f>
        <v>2043</v>
      </c>
      <c r="CE7" s="36" t="n">
        <f aca="false">YEAR(CE$4)</f>
        <v>2044</v>
      </c>
      <c r="CF7" s="36" t="n">
        <f aca="false">YEAR(CF$4)</f>
        <v>2044</v>
      </c>
      <c r="CG7" s="36" t="n">
        <f aca="false">YEAR(CG$4)</f>
        <v>2044</v>
      </c>
      <c r="CH7" s="36" t="n">
        <f aca="false">YEAR(CH$4)</f>
        <v>2044</v>
      </c>
      <c r="CI7" s="36" t="n">
        <f aca="false">YEAR(CI$4)</f>
        <v>2045</v>
      </c>
      <c r="CJ7" s="36" t="n">
        <f aca="false">YEAR(CJ$4)</f>
        <v>2045</v>
      </c>
      <c r="CK7" s="36" t="n">
        <f aca="false">YEAR(CK$4)</f>
        <v>2045</v>
      </c>
      <c r="CL7" s="36" t="n">
        <f aca="false">YEAR(CL$4)</f>
        <v>2045</v>
      </c>
      <c r="CM7" s="36" t="n">
        <f aca="false">YEAR(CM$4)</f>
        <v>2046</v>
      </c>
      <c r="CN7" s="36" t="n">
        <f aca="false">YEAR(CN$4)</f>
        <v>2046</v>
      </c>
      <c r="CO7" s="36" t="n">
        <f aca="false">YEAR(CO$4)</f>
        <v>2046</v>
      </c>
      <c r="CP7" s="36" t="n">
        <f aca="false">YEAR(CP$4)</f>
        <v>2046</v>
      </c>
      <c r="CQ7" s="36" t="n">
        <f aca="false">YEAR(CQ$4)</f>
        <v>2047</v>
      </c>
      <c r="CR7" s="36" t="n">
        <f aca="false">YEAR(CR$4)</f>
        <v>2047</v>
      </c>
      <c r="CS7" s="36" t="n">
        <f aca="false">YEAR(CS$4)</f>
        <v>2047</v>
      </c>
      <c r="CT7" s="36" t="n">
        <f aca="false">YEAR(CT$4)</f>
        <v>2047</v>
      </c>
      <c r="CU7" s="36" t="n">
        <f aca="false">YEAR(CU$4)</f>
        <v>2048</v>
      </c>
      <c r="CV7" s="36" t="n">
        <f aca="false">YEAR(CV$4)</f>
        <v>2048</v>
      </c>
      <c r="CW7" s="36" t="n">
        <f aca="false">YEAR(CW$4)</f>
        <v>2048</v>
      </c>
      <c r="CX7" s="36" t="n">
        <f aca="false">YEAR(CX$4)</f>
        <v>2048</v>
      </c>
      <c r="CY7" s="36" t="n">
        <f aca="false">YEAR(CY$4)</f>
        <v>2049</v>
      </c>
      <c r="CZ7" s="36" t="n">
        <f aca="false">YEAR(CZ$4)</f>
        <v>2049</v>
      </c>
      <c r="DA7" s="36" t="n">
        <f aca="false">YEAR(DA$4)</f>
        <v>2049</v>
      </c>
      <c r="DB7" s="36" t="n">
        <f aca="false">YEAR(DB$4)</f>
        <v>2049</v>
      </c>
      <c r="DC7" s="36" t="n">
        <f aca="false">YEAR(DC$4)</f>
        <v>2050</v>
      </c>
      <c r="DD7" s="36" t="n">
        <f aca="false">YEAR(DD$4)</f>
        <v>2050</v>
      </c>
      <c r="DE7" s="36" t="n">
        <f aca="false">YEAR(DE$4)</f>
        <v>2050</v>
      </c>
      <c r="DF7" s="36" t="n">
        <f aca="false">YEAR(DF$4)</f>
        <v>2050</v>
      </c>
      <c r="DG7" s="36" t="n">
        <f aca="false">YEAR(DG$4)</f>
        <v>2051</v>
      </c>
      <c r="DH7" s="36" t="n">
        <f aca="false">YEAR(DH$4)</f>
        <v>2051</v>
      </c>
      <c r="DI7" s="36" t="n">
        <f aca="false">YEAR(DI$4)</f>
        <v>2051</v>
      </c>
      <c r="DJ7" s="36" t="n">
        <f aca="false">YEAR(DJ$4)</f>
        <v>2051</v>
      </c>
      <c r="DK7" s="36" t="n">
        <f aca="false">YEAR(DK$4)</f>
        <v>2052</v>
      </c>
      <c r="DL7" s="36" t="n">
        <f aca="false">YEAR(DL$4)</f>
        <v>2052</v>
      </c>
      <c r="DM7" s="36" t="n">
        <f aca="false">YEAR(DM$4)</f>
        <v>2052</v>
      </c>
      <c r="DN7" s="36" t="n">
        <f aca="false">YEAR(DN$4)</f>
        <v>2052</v>
      </c>
      <c r="DO7" s="36" t="n">
        <f aca="false">YEAR(DO$4)</f>
        <v>2053</v>
      </c>
      <c r="DP7" s="36" t="n">
        <f aca="false">YEAR(DP$4)</f>
        <v>2053</v>
      </c>
      <c r="DQ7" s="36" t="n">
        <f aca="false">YEAR(DQ$4)</f>
        <v>2053</v>
      </c>
      <c r="DR7" s="36" t="n">
        <f aca="false">YEAR(DR$4)</f>
        <v>2053</v>
      </c>
      <c r="DS7" s="36" t="n">
        <f aca="false">YEAR(DS$4)</f>
        <v>2054</v>
      </c>
      <c r="DT7" s="36" t="n">
        <f aca="false">YEAR(DT$4)</f>
        <v>2054</v>
      </c>
      <c r="DU7" s="36" t="n">
        <f aca="false">YEAR(DU$4)</f>
        <v>2054</v>
      </c>
      <c r="DV7" s="36" t="n">
        <f aca="false">YEAR(DV$4)</f>
        <v>2054</v>
      </c>
      <c r="DW7" s="36" t="n">
        <f aca="false">YEAR(DW$4)</f>
        <v>2055</v>
      </c>
      <c r="DX7" s="36" t="n">
        <f aca="false">YEAR(DX$4)</f>
        <v>2055</v>
      </c>
      <c r="DY7" s="36" t="n">
        <f aca="false">YEAR(DY$4)</f>
        <v>2055</v>
      </c>
      <c r="DZ7" s="36" t="n">
        <f aca="false">YEAR(DZ$4)</f>
        <v>2055</v>
      </c>
      <c r="EA7" s="36" t="n">
        <f aca="false">YEAR(EA$4)</f>
        <v>2056</v>
      </c>
      <c r="EB7" s="36" t="n">
        <f aca="false">YEAR(EB$4)</f>
        <v>2056</v>
      </c>
      <c r="EC7" s="36" t="n">
        <f aca="false">YEAR(EC$4)</f>
        <v>2056</v>
      </c>
      <c r="ED7" s="36" t="n">
        <f aca="false">YEAR(ED$4)</f>
        <v>2056</v>
      </c>
      <c r="EE7" s="36" t="n">
        <f aca="false">YEAR(EE$4)</f>
        <v>2057</v>
      </c>
      <c r="EF7" s="36" t="n">
        <f aca="false">YEAR(EF$4)</f>
        <v>2057</v>
      </c>
      <c r="EG7" s="36" t="n">
        <f aca="false">YEAR(EG$4)</f>
        <v>2057</v>
      </c>
      <c r="EH7" s="36" t="n">
        <f aca="false">YEAR(EH$4)</f>
        <v>2057</v>
      </c>
      <c r="EI7" s="36" t="n">
        <f aca="false">YEAR(EI$4)</f>
        <v>2058</v>
      </c>
      <c r="EJ7" s="36" t="n">
        <f aca="false">YEAR(EJ$4)</f>
        <v>2058</v>
      </c>
      <c r="EK7" s="36" t="n">
        <f aca="false">YEAR(EK$4)</f>
        <v>2058</v>
      </c>
      <c r="EL7" s="36" t="n">
        <f aca="false">YEAR(EL$4)</f>
        <v>2058</v>
      </c>
      <c r="EM7" s="36" t="n">
        <f aca="false">YEAR(EM$4)</f>
        <v>2059</v>
      </c>
      <c r="EN7" s="36" t="n">
        <f aca="false">YEAR(EN$4)</f>
        <v>2059</v>
      </c>
      <c r="EO7" s="36" t="n">
        <f aca="false">YEAR(EO$4)</f>
        <v>2059</v>
      </c>
      <c r="EP7" s="36" t="n">
        <f aca="false">YEAR(EP$4)</f>
        <v>2059</v>
      </c>
      <c r="EQ7" s="36" t="n">
        <f aca="false">YEAR(EQ$4)</f>
        <v>2060</v>
      </c>
      <c r="ER7" s="36" t="n">
        <f aca="false">YEAR(ER$4)</f>
        <v>2060</v>
      </c>
      <c r="ES7" s="36" t="n">
        <f aca="false">YEAR(ES$4)</f>
        <v>2060</v>
      </c>
      <c r="ET7" s="36" t="n">
        <f aca="false">YEAR(ET$4)</f>
        <v>2060</v>
      </c>
      <c r="EU7" s="36" t="n">
        <f aca="false">YEAR(EU$4)</f>
        <v>2061</v>
      </c>
      <c r="EV7" s="36" t="n">
        <f aca="false">YEAR(EV$4)</f>
        <v>2061</v>
      </c>
      <c r="EW7" s="36" t="n">
        <f aca="false">YEAR(EW$4)</f>
        <v>2061</v>
      </c>
      <c r="EX7" s="36" t="n">
        <f aca="false">YEAR(EX$4)</f>
        <v>2061</v>
      </c>
      <c r="EY7" s="36" t="n">
        <f aca="false">YEAR(EY$4)</f>
        <v>2062</v>
      </c>
      <c r="EZ7" s="36" t="n">
        <f aca="false">YEAR(EZ$4)</f>
        <v>2062</v>
      </c>
      <c r="FA7" s="36" t="n">
        <f aca="false">YEAR(FA$4)</f>
        <v>2062</v>
      </c>
      <c r="FB7" s="36" t="n">
        <f aca="false">YEAR(FB$4)</f>
        <v>2062</v>
      </c>
      <c r="FC7" s="36" t="n">
        <f aca="false">YEAR(FC$4)</f>
        <v>2063</v>
      </c>
      <c r="FD7" s="36" t="n">
        <f aca="false">YEAR(FD$4)</f>
        <v>2063</v>
      </c>
      <c r="FE7" s="36" t="n">
        <f aca="false">YEAR(FE$4)</f>
        <v>2063</v>
      </c>
      <c r="FF7" s="36" t="n">
        <f aca="false">YEAR(FF$4)</f>
        <v>2063</v>
      </c>
      <c r="FG7" s="36" t="n">
        <f aca="false">YEAR(FG$4)</f>
        <v>2064</v>
      </c>
      <c r="FH7" s="36" t="n">
        <f aca="false">YEAR(FH$4)</f>
        <v>2064</v>
      </c>
    </row>
    <row r="8" customFormat="false" ht="15" hidden="false" customHeight="false" outlineLevel="0" collapsed="false">
      <c r="C8" s="1" t="s">
        <v>662</v>
      </c>
      <c r="D8" s="12" t="s">
        <v>86</v>
      </c>
      <c r="J8" s="36" t="n">
        <f aca="false">I$8+1</f>
        <v>1</v>
      </c>
      <c r="K8" s="36" t="n">
        <f aca="false">J$8+1</f>
        <v>2</v>
      </c>
      <c r="L8" s="36" t="n">
        <f aca="false">K$8+1</f>
        <v>3</v>
      </c>
      <c r="M8" s="36" t="n">
        <f aca="false">L$8+1</f>
        <v>4</v>
      </c>
      <c r="N8" s="36" t="n">
        <f aca="false">M$8+1</f>
        <v>5</v>
      </c>
      <c r="O8" s="36" t="n">
        <f aca="false">N$8+1</f>
        <v>6</v>
      </c>
      <c r="P8" s="36" t="n">
        <f aca="false">O$8+1</f>
        <v>7</v>
      </c>
      <c r="Q8" s="36" t="n">
        <f aca="false">P$8+1</f>
        <v>8</v>
      </c>
      <c r="R8" s="36" t="n">
        <f aca="false">Q$8+1</f>
        <v>9</v>
      </c>
      <c r="S8" s="36" t="n">
        <f aca="false">R$8+1</f>
        <v>10</v>
      </c>
      <c r="T8" s="36" t="n">
        <f aca="false">S$8+1</f>
        <v>11</v>
      </c>
      <c r="U8" s="36" t="n">
        <f aca="false">T$8+1</f>
        <v>12</v>
      </c>
      <c r="V8" s="36" t="n">
        <f aca="false">U$8+1</f>
        <v>13</v>
      </c>
      <c r="W8" s="36" t="n">
        <f aca="false">V$8+1</f>
        <v>14</v>
      </c>
      <c r="X8" s="36" t="n">
        <f aca="false">W$8+1</f>
        <v>15</v>
      </c>
      <c r="Y8" s="36" t="n">
        <f aca="false">X$8+1</f>
        <v>16</v>
      </c>
      <c r="Z8" s="36" t="n">
        <f aca="false">Y$8+1</f>
        <v>17</v>
      </c>
      <c r="AA8" s="36" t="n">
        <f aca="false">Z$8+1</f>
        <v>18</v>
      </c>
      <c r="AB8" s="36" t="n">
        <f aca="false">AA$8+1</f>
        <v>19</v>
      </c>
      <c r="AC8" s="36" t="n">
        <f aca="false">AB$8+1</f>
        <v>20</v>
      </c>
      <c r="AD8" s="36" t="n">
        <f aca="false">AC$8+1</f>
        <v>21</v>
      </c>
      <c r="AE8" s="36" t="n">
        <f aca="false">AD$8+1</f>
        <v>22</v>
      </c>
      <c r="AF8" s="36" t="n">
        <f aca="false">AE$8+1</f>
        <v>23</v>
      </c>
      <c r="AG8" s="36" t="n">
        <f aca="false">AF$8+1</f>
        <v>24</v>
      </c>
      <c r="AH8" s="36" t="n">
        <f aca="false">AG$8+1</f>
        <v>25</v>
      </c>
      <c r="AI8" s="36" t="n">
        <f aca="false">AH$8+1</f>
        <v>26</v>
      </c>
      <c r="AJ8" s="36" t="n">
        <f aca="false">AI$8+1</f>
        <v>27</v>
      </c>
      <c r="AK8" s="36" t="n">
        <f aca="false">AJ$8+1</f>
        <v>28</v>
      </c>
      <c r="AL8" s="36" t="n">
        <f aca="false">AK$8+1</f>
        <v>29</v>
      </c>
      <c r="AM8" s="36" t="n">
        <f aca="false">AL$8+1</f>
        <v>30</v>
      </c>
      <c r="AN8" s="36" t="n">
        <f aca="false">AM$8+1</f>
        <v>31</v>
      </c>
      <c r="AO8" s="36" t="n">
        <f aca="false">AN$8+1</f>
        <v>32</v>
      </c>
      <c r="AP8" s="36" t="n">
        <f aca="false">AO$8+1</f>
        <v>33</v>
      </c>
      <c r="AQ8" s="36" t="n">
        <f aca="false">AP$8+1</f>
        <v>34</v>
      </c>
      <c r="AR8" s="36" t="n">
        <f aca="false">AQ$8+1</f>
        <v>35</v>
      </c>
      <c r="AS8" s="36" t="n">
        <f aca="false">AR$8+1</f>
        <v>36</v>
      </c>
      <c r="AT8" s="36" t="n">
        <f aca="false">AS$8+1</f>
        <v>37</v>
      </c>
      <c r="AU8" s="36" t="n">
        <f aca="false">AT$8+1</f>
        <v>38</v>
      </c>
      <c r="AV8" s="36" t="n">
        <f aca="false">AU$8+1</f>
        <v>39</v>
      </c>
      <c r="AW8" s="36" t="n">
        <f aca="false">AV$8+1</f>
        <v>40</v>
      </c>
      <c r="AX8" s="36" t="n">
        <f aca="false">AW$8+1</f>
        <v>41</v>
      </c>
      <c r="AY8" s="36" t="n">
        <f aca="false">AX$8+1</f>
        <v>42</v>
      </c>
      <c r="AZ8" s="36" t="n">
        <f aca="false">AY$8+1</f>
        <v>43</v>
      </c>
      <c r="BA8" s="36" t="n">
        <f aca="false">AZ$8+1</f>
        <v>44</v>
      </c>
      <c r="BB8" s="36" t="n">
        <f aca="false">BA$8+1</f>
        <v>45</v>
      </c>
      <c r="BC8" s="36" t="n">
        <f aca="false">BB$8+1</f>
        <v>46</v>
      </c>
      <c r="BD8" s="36" t="n">
        <f aca="false">BC$8+1</f>
        <v>47</v>
      </c>
      <c r="BE8" s="36" t="n">
        <f aca="false">BD$8+1</f>
        <v>48</v>
      </c>
      <c r="BF8" s="36" t="n">
        <f aca="false">BE$8+1</f>
        <v>49</v>
      </c>
      <c r="BG8" s="36" t="n">
        <f aca="false">BF$8+1</f>
        <v>50</v>
      </c>
      <c r="BH8" s="36" t="n">
        <f aca="false">BG$8+1</f>
        <v>51</v>
      </c>
      <c r="BI8" s="36" t="n">
        <f aca="false">BH$8+1</f>
        <v>52</v>
      </c>
      <c r="BJ8" s="36" t="n">
        <f aca="false">BI$8+1</f>
        <v>53</v>
      </c>
      <c r="BK8" s="36" t="n">
        <f aca="false">BJ$8+1</f>
        <v>54</v>
      </c>
      <c r="BL8" s="36" t="n">
        <f aca="false">BK$8+1</f>
        <v>55</v>
      </c>
      <c r="BM8" s="36" t="n">
        <f aca="false">BL$8+1</f>
        <v>56</v>
      </c>
      <c r="BN8" s="36" t="n">
        <f aca="false">BM$8+1</f>
        <v>57</v>
      </c>
      <c r="BO8" s="36" t="n">
        <f aca="false">BN$8+1</f>
        <v>58</v>
      </c>
      <c r="BP8" s="36" t="n">
        <f aca="false">BO$8+1</f>
        <v>59</v>
      </c>
      <c r="BQ8" s="36" t="n">
        <f aca="false">BP$8+1</f>
        <v>60</v>
      </c>
      <c r="BR8" s="36" t="n">
        <f aca="false">BQ$8+1</f>
        <v>61</v>
      </c>
      <c r="BS8" s="36" t="n">
        <f aca="false">BR$8+1</f>
        <v>62</v>
      </c>
      <c r="BT8" s="36" t="n">
        <f aca="false">BS$8+1</f>
        <v>63</v>
      </c>
      <c r="BU8" s="36" t="n">
        <f aca="false">BT$8+1</f>
        <v>64</v>
      </c>
      <c r="BV8" s="36" t="n">
        <f aca="false">BU$8+1</f>
        <v>65</v>
      </c>
      <c r="BW8" s="36" t="n">
        <f aca="false">BV$8+1</f>
        <v>66</v>
      </c>
      <c r="BX8" s="36" t="n">
        <f aca="false">BW$8+1</f>
        <v>67</v>
      </c>
      <c r="BY8" s="36" t="n">
        <f aca="false">BX$8+1</f>
        <v>68</v>
      </c>
      <c r="BZ8" s="36" t="n">
        <f aca="false">BY$8+1</f>
        <v>69</v>
      </c>
      <c r="CA8" s="36" t="n">
        <f aca="false">BZ$8+1</f>
        <v>70</v>
      </c>
      <c r="CB8" s="36" t="n">
        <f aca="false">CA$8+1</f>
        <v>71</v>
      </c>
      <c r="CC8" s="36" t="n">
        <f aca="false">CB$8+1</f>
        <v>72</v>
      </c>
      <c r="CD8" s="36" t="n">
        <f aca="false">CC$8+1</f>
        <v>73</v>
      </c>
      <c r="CE8" s="36" t="n">
        <f aca="false">CD$8+1</f>
        <v>74</v>
      </c>
      <c r="CF8" s="36" t="n">
        <f aca="false">CE$8+1</f>
        <v>75</v>
      </c>
      <c r="CG8" s="36" t="n">
        <f aca="false">CF$8+1</f>
        <v>76</v>
      </c>
      <c r="CH8" s="36" t="n">
        <f aca="false">CG$8+1</f>
        <v>77</v>
      </c>
      <c r="CI8" s="36" t="n">
        <f aca="false">CH$8+1</f>
        <v>78</v>
      </c>
      <c r="CJ8" s="36" t="n">
        <f aca="false">CI$8+1</f>
        <v>79</v>
      </c>
      <c r="CK8" s="36" t="n">
        <f aca="false">CJ$8+1</f>
        <v>80</v>
      </c>
      <c r="CL8" s="36" t="n">
        <f aca="false">CK$8+1</f>
        <v>81</v>
      </c>
      <c r="CM8" s="36" t="n">
        <f aca="false">CL$8+1</f>
        <v>82</v>
      </c>
      <c r="CN8" s="36" t="n">
        <f aca="false">CM$8+1</f>
        <v>83</v>
      </c>
      <c r="CO8" s="36" t="n">
        <f aca="false">CN$8+1</f>
        <v>84</v>
      </c>
      <c r="CP8" s="36" t="n">
        <f aca="false">CO$8+1</f>
        <v>85</v>
      </c>
      <c r="CQ8" s="36" t="n">
        <f aca="false">CP$8+1</f>
        <v>86</v>
      </c>
      <c r="CR8" s="36" t="n">
        <f aca="false">CQ$8+1</f>
        <v>87</v>
      </c>
      <c r="CS8" s="36" t="n">
        <f aca="false">CR$8+1</f>
        <v>88</v>
      </c>
      <c r="CT8" s="36" t="n">
        <f aca="false">CS$8+1</f>
        <v>89</v>
      </c>
      <c r="CU8" s="36" t="n">
        <f aca="false">CT$8+1</f>
        <v>90</v>
      </c>
      <c r="CV8" s="36" t="n">
        <f aca="false">CU$8+1</f>
        <v>91</v>
      </c>
      <c r="CW8" s="36" t="n">
        <f aca="false">CV$8+1</f>
        <v>92</v>
      </c>
      <c r="CX8" s="36" t="n">
        <f aca="false">CW$8+1</f>
        <v>93</v>
      </c>
      <c r="CY8" s="36" t="n">
        <f aca="false">CX$8+1</f>
        <v>94</v>
      </c>
      <c r="CZ8" s="36" t="n">
        <f aca="false">CY$8+1</f>
        <v>95</v>
      </c>
      <c r="DA8" s="36" t="n">
        <f aca="false">CZ$8+1</f>
        <v>96</v>
      </c>
      <c r="DB8" s="36" t="n">
        <f aca="false">DA$8+1</f>
        <v>97</v>
      </c>
      <c r="DC8" s="36" t="n">
        <f aca="false">DB$8+1</f>
        <v>98</v>
      </c>
      <c r="DD8" s="36" t="n">
        <f aca="false">DC$8+1</f>
        <v>99</v>
      </c>
      <c r="DE8" s="36" t="n">
        <f aca="false">DD$8+1</f>
        <v>100</v>
      </c>
      <c r="DF8" s="36" t="n">
        <f aca="false">DE$8+1</f>
        <v>101</v>
      </c>
      <c r="DG8" s="36" t="n">
        <f aca="false">DF$8+1</f>
        <v>102</v>
      </c>
      <c r="DH8" s="36" t="n">
        <f aca="false">DG$8+1</f>
        <v>103</v>
      </c>
      <c r="DI8" s="36" t="n">
        <f aca="false">DH$8+1</f>
        <v>104</v>
      </c>
      <c r="DJ8" s="36" t="n">
        <f aca="false">DI$8+1</f>
        <v>105</v>
      </c>
      <c r="DK8" s="36" t="n">
        <f aca="false">DJ$8+1</f>
        <v>106</v>
      </c>
      <c r="DL8" s="36" t="n">
        <f aca="false">DK$8+1</f>
        <v>107</v>
      </c>
      <c r="DM8" s="36" t="n">
        <f aca="false">DL$8+1</f>
        <v>108</v>
      </c>
      <c r="DN8" s="36" t="n">
        <f aca="false">DM$8+1</f>
        <v>109</v>
      </c>
      <c r="DO8" s="36" t="n">
        <f aca="false">DN$8+1</f>
        <v>110</v>
      </c>
      <c r="DP8" s="36" t="n">
        <f aca="false">DO$8+1</f>
        <v>111</v>
      </c>
      <c r="DQ8" s="36" t="n">
        <f aca="false">DP$8+1</f>
        <v>112</v>
      </c>
      <c r="DR8" s="36" t="n">
        <f aca="false">DQ$8+1</f>
        <v>113</v>
      </c>
      <c r="DS8" s="36" t="n">
        <f aca="false">DR$8+1</f>
        <v>114</v>
      </c>
      <c r="DT8" s="36" t="n">
        <f aca="false">DS$8+1</f>
        <v>115</v>
      </c>
      <c r="DU8" s="36" t="n">
        <f aca="false">DT$8+1</f>
        <v>116</v>
      </c>
      <c r="DV8" s="36" t="n">
        <f aca="false">DU$8+1</f>
        <v>117</v>
      </c>
      <c r="DW8" s="36" t="n">
        <f aca="false">DV$8+1</f>
        <v>118</v>
      </c>
      <c r="DX8" s="36" t="n">
        <f aca="false">DW$8+1</f>
        <v>119</v>
      </c>
      <c r="DY8" s="36" t="n">
        <f aca="false">DX$8+1</f>
        <v>120</v>
      </c>
      <c r="DZ8" s="36" t="n">
        <f aca="false">DY$8+1</f>
        <v>121</v>
      </c>
      <c r="EA8" s="36" t="n">
        <f aca="false">DZ$8+1</f>
        <v>122</v>
      </c>
      <c r="EB8" s="36" t="n">
        <f aca="false">EA$8+1</f>
        <v>123</v>
      </c>
      <c r="EC8" s="36" t="n">
        <f aca="false">EB$8+1</f>
        <v>124</v>
      </c>
      <c r="ED8" s="36" t="n">
        <f aca="false">EC$8+1</f>
        <v>125</v>
      </c>
      <c r="EE8" s="36" t="n">
        <f aca="false">ED$8+1</f>
        <v>126</v>
      </c>
      <c r="EF8" s="36" t="n">
        <f aca="false">EE$8+1</f>
        <v>127</v>
      </c>
      <c r="EG8" s="36" t="n">
        <f aca="false">EF$8+1</f>
        <v>128</v>
      </c>
      <c r="EH8" s="36" t="n">
        <f aca="false">EG$8+1</f>
        <v>129</v>
      </c>
      <c r="EI8" s="36" t="n">
        <f aca="false">EH$8+1</f>
        <v>130</v>
      </c>
      <c r="EJ8" s="36" t="n">
        <f aca="false">EI$8+1</f>
        <v>131</v>
      </c>
      <c r="EK8" s="36" t="n">
        <f aca="false">EJ$8+1</f>
        <v>132</v>
      </c>
      <c r="EL8" s="36" t="n">
        <f aca="false">EK$8+1</f>
        <v>133</v>
      </c>
      <c r="EM8" s="36" t="n">
        <f aca="false">EL$8+1</f>
        <v>134</v>
      </c>
      <c r="EN8" s="36" t="n">
        <f aca="false">EM$8+1</f>
        <v>135</v>
      </c>
      <c r="EO8" s="36" t="n">
        <f aca="false">EN$8+1</f>
        <v>136</v>
      </c>
      <c r="EP8" s="36" t="n">
        <f aca="false">EO$8+1</f>
        <v>137</v>
      </c>
      <c r="EQ8" s="36" t="n">
        <f aca="false">EP$8+1</f>
        <v>138</v>
      </c>
      <c r="ER8" s="36" t="n">
        <f aca="false">EQ$8+1</f>
        <v>139</v>
      </c>
      <c r="ES8" s="36" t="n">
        <f aca="false">ER$8+1</f>
        <v>140</v>
      </c>
      <c r="ET8" s="36" t="n">
        <f aca="false">ES$8+1</f>
        <v>141</v>
      </c>
      <c r="EU8" s="36" t="n">
        <f aca="false">ET$8+1</f>
        <v>142</v>
      </c>
      <c r="EV8" s="36" t="n">
        <f aca="false">EU$8+1</f>
        <v>143</v>
      </c>
      <c r="EW8" s="36" t="n">
        <f aca="false">EV$8+1</f>
        <v>144</v>
      </c>
      <c r="EX8" s="36" t="n">
        <f aca="false">EW$8+1</f>
        <v>145</v>
      </c>
      <c r="EY8" s="36" t="n">
        <f aca="false">EX$8+1</f>
        <v>146</v>
      </c>
      <c r="EZ8" s="36" t="n">
        <f aca="false">EY$8+1</f>
        <v>147</v>
      </c>
      <c r="FA8" s="36" t="n">
        <f aca="false">EZ$8+1</f>
        <v>148</v>
      </c>
      <c r="FB8" s="36" t="n">
        <f aca="false">FA$8+1</f>
        <v>149</v>
      </c>
      <c r="FC8" s="36" t="n">
        <f aca="false">FB$8+1</f>
        <v>150</v>
      </c>
      <c r="FD8" s="36" t="n">
        <f aca="false">FC$8+1</f>
        <v>151</v>
      </c>
      <c r="FE8" s="36" t="n">
        <f aca="false">FD$8+1</f>
        <v>152</v>
      </c>
      <c r="FF8" s="36" t="n">
        <f aca="false">FE$8+1</f>
        <v>153</v>
      </c>
      <c r="FG8" s="36" t="n">
        <f aca="false">FF$8+1</f>
        <v>154</v>
      </c>
      <c r="FH8" s="36" t="n">
        <f aca="false">FG$8+1</f>
        <v>155</v>
      </c>
    </row>
    <row r="11" customFormat="false" ht="15" hidden="false" customHeight="false" outlineLevel="0" collapsed="false">
      <c r="A11" s="10" t="s">
        <v>14</v>
      </c>
      <c r="B11" s="10"/>
      <c r="C11" s="10" t="s">
        <v>663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</row>
    <row r="12" customFormat="false" ht="15" hidden="false" customHeight="false" outlineLevel="0" collapsed="false">
      <c r="C12" s="1" t="s">
        <v>664</v>
      </c>
      <c r="D12" s="12" t="s">
        <v>17</v>
      </c>
      <c r="E12" s="15" t="str">
        <f aca="false">INDEX(Dash_Case,1,$A$1)</f>
        <v>A</v>
      </c>
      <c r="F12" s="36" t="n">
        <f aca="false">MATCH($E12,Case_Names,0)</f>
        <v>1</v>
      </c>
    </row>
    <row r="13" customFormat="false" ht="15" hidden="false" customHeight="false" outlineLevel="0" collapsed="false">
      <c r="C13" s="1" t="s">
        <v>665</v>
      </c>
      <c r="D13" s="12" t="s">
        <v>37</v>
      </c>
      <c r="E13" s="19" t="n">
        <f aca="false">INDEX(Case_MWp,1,$F12)</f>
        <v>61</v>
      </c>
      <c r="F13" s="19" t="n">
        <f aca="false">INDEX(Case_MVA,1,$F12)</f>
        <v>50</v>
      </c>
    </row>
    <row r="14" customFormat="false" ht="15" hidden="false" customHeight="false" outlineLevel="0" collapsed="false">
      <c r="C14" s="1" t="s">
        <v>666</v>
      </c>
      <c r="D14" s="12" t="s">
        <v>44</v>
      </c>
      <c r="E14" s="21" t="n">
        <f aca="false">INDEX(Case_Yield,1,$F12)</f>
        <v>1250</v>
      </c>
      <c r="F14" s="21" t="n">
        <f aca="false">$E14*(1+In_Yield_Adj)</f>
        <v>1250</v>
      </c>
    </row>
    <row r="15" customFormat="false" ht="15" hidden="false" customHeight="false" outlineLevel="0" collapsed="false">
      <c r="C15" s="1" t="s">
        <v>667</v>
      </c>
      <c r="D15" s="12" t="s">
        <v>79</v>
      </c>
      <c r="E15" s="45" t="n">
        <f aca="false">INDEX(Case_RtB,1,$F12)</f>
        <v>46234</v>
      </c>
      <c r="F15" s="45" t="n">
        <f aca="false">INDEX(Case_Exit,1,$F12)</f>
        <v>46326</v>
      </c>
    </row>
    <row r="16" customFormat="false" ht="15" hidden="false" customHeight="false" outlineLevel="0" collapsed="false">
      <c r="C16" s="1" t="s">
        <v>668</v>
      </c>
      <c r="D16" s="12" t="s">
        <v>79</v>
      </c>
      <c r="E16" s="45" t="n">
        <f aca="false">INDEX(Case_NTP,1,$F12)</f>
        <v>46477</v>
      </c>
      <c r="F16" s="45" t="n">
        <f aca="false">EOMONTH(INDEX(Case_COD,1,$F12),In_COD_Delay)</f>
        <v>46843</v>
      </c>
    </row>
    <row r="17" customFormat="false" ht="15" hidden="false" customHeight="false" outlineLevel="0" collapsed="false">
      <c r="C17" s="1" t="s">
        <v>669</v>
      </c>
      <c r="D17" s="12" t="s">
        <v>32</v>
      </c>
      <c r="E17" s="23" t="n">
        <f aca="false">INDEX(Case_Clip,1,$F12)</f>
        <v>0.02</v>
      </c>
    </row>
    <row r="18" customFormat="false" ht="15" hidden="false" customHeight="false" outlineLevel="0" collapsed="false">
      <c r="C18" s="1" t="s">
        <v>670</v>
      </c>
      <c r="D18" s="12" t="s">
        <v>37</v>
      </c>
      <c r="E18" s="19" t="n">
        <f aca="false">In_BESS_MW*In_BESS_On</f>
        <v>50</v>
      </c>
      <c r="F18" s="19" t="n">
        <f aca="false">$E18*In_BESS_Hours</f>
        <v>200</v>
      </c>
    </row>
    <row r="19" customFormat="false" ht="15" hidden="false" customHeight="false" outlineLevel="0" collapsed="false">
      <c r="C19" s="1" t="s">
        <v>671</v>
      </c>
      <c r="D19" s="12" t="s">
        <v>34</v>
      </c>
      <c r="E19" s="31" t="n">
        <f aca="false">In_Acq</f>
        <v>45991</v>
      </c>
      <c r="I19" s="18" t="n">
        <f aca="false">SUM(J19:FH19)</f>
        <v>1</v>
      </c>
      <c r="J19" s="18" t="n">
        <f aca="false">N(AND(J$3&lt;=$E19,J$4&gt;=$E19))</f>
        <v>1</v>
      </c>
      <c r="K19" s="18" t="n">
        <f aca="false">N(AND(K$3&lt;=$E19,K$4&gt;=$E19))</f>
        <v>0</v>
      </c>
      <c r="L19" s="18" t="n">
        <f aca="false">N(AND(L$3&lt;=$E19,L$4&gt;=$E19))</f>
        <v>0</v>
      </c>
      <c r="M19" s="18" t="n">
        <f aca="false">N(AND(M$3&lt;=$E19,M$4&gt;=$E19))</f>
        <v>0</v>
      </c>
      <c r="N19" s="18" t="n">
        <f aca="false">N(AND(N$3&lt;=$E19,N$4&gt;=$E19))</f>
        <v>0</v>
      </c>
      <c r="O19" s="18" t="n">
        <f aca="false">N(AND(O$3&lt;=$E19,O$4&gt;=$E19))</f>
        <v>0</v>
      </c>
      <c r="P19" s="18" t="n">
        <f aca="false">N(AND(P$3&lt;=$E19,P$4&gt;=$E19))</f>
        <v>0</v>
      </c>
      <c r="Q19" s="18" t="n">
        <f aca="false">N(AND(Q$3&lt;=$E19,Q$4&gt;=$E19))</f>
        <v>0</v>
      </c>
      <c r="R19" s="18" t="n">
        <f aca="false">N(AND(R$3&lt;=$E19,R$4&gt;=$E19))</f>
        <v>0</v>
      </c>
      <c r="S19" s="18" t="n">
        <f aca="false">N(AND(S$3&lt;=$E19,S$4&gt;=$E19))</f>
        <v>0</v>
      </c>
      <c r="T19" s="18" t="n">
        <f aca="false">N(AND(T$3&lt;=$E19,T$4&gt;=$E19))</f>
        <v>0</v>
      </c>
      <c r="U19" s="18" t="n">
        <f aca="false">N(AND(U$3&lt;=$E19,U$4&gt;=$E19))</f>
        <v>0</v>
      </c>
      <c r="V19" s="18" t="n">
        <f aca="false">N(AND(V$3&lt;=$E19,V$4&gt;=$E19))</f>
        <v>0</v>
      </c>
      <c r="W19" s="18" t="n">
        <f aca="false">N(AND(W$3&lt;=$E19,W$4&gt;=$E19))</f>
        <v>0</v>
      </c>
      <c r="X19" s="18" t="n">
        <f aca="false">N(AND(X$3&lt;=$E19,X$4&gt;=$E19))</f>
        <v>0</v>
      </c>
      <c r="Y19" s="18" t="n">
        <f aca="false">N(AND(Y$3&lt;=$E19,Y$4&gt;=$E19))</f>
        <v>0</v>
      </c>
      <c r="Z19" s="18" t="n">
        <f aca="false">N(AND(Z$3&lt;=$E19,Z$4&gt;=$E19))</f>
        <v>0</v>
      </c>
      <c r="AA19" s="18" t="n">
        <f aca="false">N(AND(AA$3&lt;=$E19,AA$4&gt;=$E19))</f>
        <v>0</v>
      </c>
      <c r="AB19" s="18" t="n">
        <f aca="false">N(AND(AB$3&lt;=$E19,AB$4&gt;=$E19))</f>
        <v>0</v>
      </c>
      <c r="AC19" s="18" t="n">
        <f aca="false">N(AND(AC$3&lt;=$E19,AC$4&gt;=$E19))</f>
        <v>0</v>
      </c>
      <c r="AD19" s="18" t="n">
        <f aca="false">N(AND(AD$3&lt;=$E19,AD$4&gt;=$E19))</f>
        <v>0</v>
      </c>
      <c r="AE19" s="18" t="n">
        <f aca="false">N(AND(AE$3&lt;=$E19,AE$4&gt;=$E19))</f>
        <v>0</v>
      </c>
      <c r="AF19" s="18" t="n">
        <f aca="false">N(AND(AF$3&lt;=$E19,AF$4&gt;=$E19))</f>
        <v>0</v>
      </c>
      <c r="AG19" s="18" t="n">
        <f aca="false">N(AND(AG$3&lt;=$E19,AG$4&gt;=$E19))</f>
        <v>0</v>
      </c>
      <c r="AH19" s="18" t="n">
        <f aca="false">N(AND(AH$3&lt;=$E19,AH$4&gt;=$E19))</f>
        <v>0</v>
      </c>
      <c r="AI19" s="18" t="n">
        <f aca="false">N(AND(AI$3&lt;=$E19,AI$4&gt;=$E19))</f>
        <v>0</v>
      </c>
      <c r="AJ19" s="18" t="n">
        <f aca="false">N(AND(AJ$3&lt;=$E19,AJ$4&gt;=$E19))</f>
        <v>0</v>
      </c>
      <c r="AK19" s="18" t="n">
        <f aca="false">N(AND(AK$3&lt;=$E19,AK$4&gt;=$E19))</f>
        <v>0</v>
      </c>
      <c r="AL19" s="18" t="n">
        <f aca="false">N(AND(AL$3&lt;=$E19,AL$4&gt;=$E19))</f>
        <v>0</v>
      </c>
      <c r="AM19" s="18" t="n">
        <f aca="false">N(AND(AM$3&lt;=$E19,AM$4&gt;=$E19))</f>
        <v>0</v>
      </c>
      <c r="AN19" s="18" t="n">
        <f aca="false">N(AND(AN$3&lt;=$E19,AN$4&gt;=$E19))</f>
        <v>0</v>
      </c>
      <c r="AO19" s="18" t="n">
        <f aca="false">N(AND(AO$3&lt;=$E19,AO$4&gt;=$E19))</f>
        <v>0</v>
      </c>
      <c r="AP19" s="18" t="n">
        <f aca="false">N(AND(AP$3&lt;=$E19,AP$4&gt;=$E19))</f>
        <v>0</v>
      </c>
      <c r="AQ19" s="18" t="n">
        <f aca="false">N(AND(AQ$3&lt;=$E19,AQ$4&gt;=$E19))</f>
        <v>0</v>
      </c>
      <c r="AR19" s="18" t="n">
        <f aca="false">N(AND(AR$3&lt;=$E19,AR$4&gt;=$E19))</f>
        <v>0</v>
      </c>
      <c r="AS19" s="18" t="n">
        <f aca="false">N(AND(AS$3&lt;=$E19,AS$4&gt;=$E19))</f>
        <v>0</v>
      </c>
      <c r="AT19" s="18" t="n">
        <f aca="false">N(AND(AT$3&lt;=$E19,AT$4&gt;=$E19))</f>
        <v>0</v>
      </c>
      <c r="AU19" s="18" t="n">
        <f aca="false">N(AND(AU$3&lt;=$E19,AU$4&gt;=$E19))</f>
        <v>0</v>
      </c>
      <c r="AV19" s="18" t="n">
        <f aca="false">N(AND(AV$3&lt;=$E19,AV$4&gt;=$E19))</f>
        <v>0</v>
      </c>
      <c r="AW19" s="18" t="n">
        <f aca="false">N(AND(AW$3&lt;=$E19,AW$4&gt;=$E19))</f>
        <v>0</v>
      </c>
      <c r="AX19" s="18" t="n">
        <f aca="false">N(AND(AX$3&lt;=$E19,AX$4&gt;=$E19))</f>
        <v>0</v>
      </c>
      <c r="AY19" s="18" t="n">
        <f aca="false">N(AND(AY$3&lt;=$E19,AY$4&gt;=$E19))</f>
        <v>0</v>
      </c>
      <c r="AZ19" s="18" t="n">
        <f aca="false">N(AND(AZ$3&lt;=$E19,AZ$4&gt;=$E19))</f>
        <v>0</v>
      </c>
      <c r="BA19" s="18" t="n">
        <f aca="false">N(AND(BA$3&lt;=$E19,BA$4&gt;=$E19))</f>
        <v>0</v>
      </c>
      <c r="BB19" s="18" t="n">
        <f aca="false">N(AND(BB$3&lt;=$E19,BB$4&gt;=$E19))</f>
        <v>0</v>
      </c>
      <c r="BC19" s="18" t="n">
        <f aca="false">N(AND(BC$3&lt;=$E19,BC$4&gt;=$E19))</f>
        <v>0</v>
      </c>
      <c r="BD19" s="18" t="n">
        <f aca="false">N(AND(BD$3&lt;=$E19,BD$4&gt;=$E19))</f>
        <v>0</v>
      </c>
      <c r="BE19" s="18" t="n">
        <f aca="false">N(AND(BE$3&lt;=$E19,BE$4&gt;=$E19))</f>
        <v>0</v>
      </c>
      <c r="BF19" s="18" t="n">
        <f aca="false">N(AND(BF$3&lt;=$E19,BF$4&gt;=$E19))</f>
        <v>0</v>
      </c>
      <c r="BG19" s="18" t="n">
        <f aca="false">N(AND(BG$3&lt;=$E19,BG$4&gt;=$E19))</f>
        <v>0</v>
      </c>
      <c r="BH19" s="18" t="n">
        <f aca="false">N(AND(BH$3&lt;=$E19,BH$4&gt;=$E19))</f>
        <v>0</v>
      </c>
      <c r="BI19" s="18" t="n">
        <f aca="false">N(AND(BI$3&lt;=$E19,BI$4&gt;=$E19))</f>
        <v>0</v>
      </c>
      <c r="BJ19" s="18" t="n">
        <f aca="false">N(AND(BJ$3&lt;=$E19,BJ$4&gt;=$E19))</f>
        <v>0</v>
      </c>
      <c r="BK19" s="18" t="n">
        <f aca="false">N(AND(BK$3&lt;=$E19,BK$4&gt;=$E19))</f>
        <v>0</v>
      </c>
      <c r="BL19" s="18" t="n">
        <f aca="false">N(AND(BL$3&lt;=$E19,BL$4&gt;=$E19))</f>
        <v>0</v>
      </c>
      <c r="BM19" s="18" t="n">
        <f aca="false">N(AND(BM$3&lt;=$E19,BM$4&gt;=$E19))</f>
        <v>0</v>
      </c>
      <c r="BN19" s="18" t="n">
        <f aca="false">N(AND(BN$3&lt;=$E19,BN$4&gt;=$E19))</f>
        <v>0</v>
      </c>
      <c r="BO19" s="18" t="n">
        <f aca="false">N(AND(BO$3&lt;=$E19,BO$4&gt;=$E19))</f>
        <v>0</v>
      </c>
      <c r="BP19" s="18" t="n">
        <f aca="false">N(AND(BP$3&lt;=$E19,BP$4&gt;=$E19))</f>
        <v>0</v>
      </c>
      <c r="BQ19" s="18" t="n">
        <f aca="false">N(AND(BQ$3&lt;=$E19,BQ$4&gt;=$E19))</f>
        <v>0</v>
      </c>
      <c r="BR19" s="18" t="n">
        <f aca="false">N(AND(BR$3&lt;=$E19,BR$4&gt;=$E19))</f>
        <v>0</v>
      </c>
      <c r="BS19" s="18" t="n">
        <f aca="false">N(AND(BS$3&lt;=$E19,BS$4&gt;=$E19))</f>
        <v>0</v>
      </c>
      <c r="BT19" s="18" t="n">
        <f aca="false">N(AND(BT$3&lt;=$E19,BT$4&gt;=$E19))</f>
        <v>0</v>
      </c>
      <c r="BU19" s="18" t="n">
        <f aca="false">N(AND(BU$3&lt;=$E19,BU$4&gt;=$E19))</f>
        <v>0</v>
      </c>
      <c r="BV19" s="18" t="n">
        <f aca="false">N(AND(BV$3&lt;=$E19,BV$4&gt;=$E19))</f>
        <v>0</v>
      </c>
      <c r="BW19" s="18" t="n">
        <f aca="false">N(AND(BW$3&lt;=$E19,BW$4&gt;=$E19))</f>
        <v>0</v>
      </c>
      <c r="BX19" s="18" t="n">
        <f aca="false">N(AND(BX$3&lt;=$E19,BX$4&gt;=$E19))</f>
        <v>0</v>
      </c>
      <c r="BY19" s="18" t="n">
        <f aca="false">N(AND(BY$3&lt;=$E19,BY$4&gt;=$E19))</f>
        <v>0</v>
      </c>
      <c r="BZ19" s="18" t="n">
        <f aca="false">N(AND(BZ$3&lt;=$E19,BZ$4&gt;=$E19))</f>
        <v>0</v>
      </c>
      <c r="CA19" s="18" t="n">
        <f aca="false">N(AND(CA$3&lt;=$E19,CA$4&gt;=$E19))</f>
        <v>0</v>
      </c>
      <c r="CB19" s="18" t="n">
        <f aca="false">N(AND(CB$3&lt;=$E19,CB$4&gt;=$E19))</f>
        <v>0</v>
      </c>
      <c r="CC19" s="18" t="n">
        <f aca="false">N(AND(CC$3&lt;=$E19,CC$4&gt;=$E19))</f>
        <v>0</v>
      </c>
      <c r="CD19" s="18" t="n">
        <f aca="false">N(AND(CD$3&lt;=$E19,CD$4&gt;=$E19))</f>
        <v>0</v>
      </c>
      <c r="CE19" s="18" t="n">
        <f aca="false">N(AND(CE$3&lt;=$E19,CE$4&gt;=$E19))</f>
        <v>0</v>
      </c>
      <c r="CF19" s="18" t="n">
        <f aca="false">N(AND(CF$3&lt;=$E19,CF$4&gt;=$E19))</f>
        <v>0</v>
      </c>
      <c r="CG19" s="18" t="n">
        <f aca="false">N(AND(CG$3&lt;=$E19,CG$4&gt;=$E19))</f>
        <v>0</v>
      </c>
      <c r="CH19" s="18" t="n">
        <f aca="false">N(AND(CH$3&lt;=$E19,CH$4&gt;=$E19))</f>
        <v>0</v>
      </c>
      <c r="CI19" s="18" t="n">
        <f aca="false">N(AND(CI$3&lt;=$E19,CI$4&gt;=$E19))</f>
        <v>0</v>
      </c>
      <c r="CJ19" s="18" t="n">
        <f aca="false">N(AND(CJ$3&lt;=$E19,CJ$4&gt;=$E19))</f>
        <v>0</v>
      </c>
      <c r="CK19" s="18" t="n">
        <f aca="false">N(AND(CK$3&lt;=$E19,CK$4&gt;=$E19))</f>
        <v>0</v>
      </c>
      <c r="CL19" s="18" t="n">
        <f aca="false">N(AND(CL$3&lt;=$E19,CL$4&gt;=$E19))</f>
        <v>0</v>
      </c>
      <c r="CM19" s="18" t="n">
        <f aca="false">N(AND(CM$3&lt;=$E19,CM$4&gt;=$E19))</f>
        <v>0</v>
      </c>
      <c r="CN19" s="18" t="n">
        <f aca="false">N(AND(CN$3&lt;=$E19,CN$4&gt;=$E19))</f>
        <v>0</v>
      </c>
      <c r="CO19" s="18" t="n">
        <f aca="false">N(AND(CO$3&lt;=$E19,CO$4&gt;=$E19))</f>
        <v>0</v>
      </c>
      <c r="CP19" s="18" t="n">
        <f aca="false">N(AND(CP$3&lt;=$E19,CP$4&gt;=$E19))</f>
        <v>0</v>
      </c>
      <c r="CQ19" s="18" t="n">
        <f aca="false">N(AND(CQ$3&lt;=$E19,CQ$4&gt;=$E19))</f>
        <v>0</v>
      </c>
      <c r="CR19" s="18" t="n">
        <f aca="false">N(AND(CR$3&lt;=$E19,CR$4&gt;=$E19))</f>
        <v>0</v>
      </c>
      <c r="CS19" s="18" t="n">
        <f aca="false">N(AND(CS$3&lt;=$E19,CS$4&gt;=$E19))</f>
        <v>0</v>
      </c>
      <c r="CT19" s="18" t="n">
        <f aca="false">N(AND(CT$3&lt;=$E19,CT$4&gt;=$E19))</f>
        <v>0</v>
      </c>
      <c r="CU19" s="18" t="n">
        <f aca="false">N(AND(CU$3&lt;=$E19,CU$4&gt;=$E19))</f>
        <v>0</v>
      </c>
      <c r="CV19" s="18" t="n">
        <f aca="false">N(AND(CV$3&lt;=$E19,CV$4&gt;=$E19))</f>
        <v>0</v>
      </c>
      <c r="CW19" s="18" t="n">
        <f aca="false">N(AND(CW$3&lt;=$E19,CW$4&gt;=$E19))</f>
        <v>0</v>
      </c>
      <c r="CX19" s="18" t="n">
        <f aca="false">N(AND(CX$3&lt;=$E19,CX$4&gt;=$E19))</f>
        <v>0</v>
      </c>
      <c r="CY19" s="18" t="n">
        <f aca="false">N(AND(CY$3&lt;=$E19,CY$4&gt;=$E19))</f>
        <v>0</v>
      </c>
      <c r="CZ19" s="18" t="n">
        <f aca="false">N(AND(CZ$3&lt;=$E19,CZ$4&gt;=$E19))</f>
        <v>0</v>
      </c>
      <c r="DA19" s="18" t="n">
        <f aca="false">N(AND(DA$3&lt;=$E19,DA$4&gt;=$E19))</f>
        <v>0</v>
      </c>
      <c r="DB19" s="18" t="n">
        <f aca="false">N(AND(DB$3&lt;=$E19,DB$4&gt;=$E19))</f>
        <v>0</v>
      </c>
      <c r="DC19" s="18" t="n">
        <f aca="false">N(AND(DC$3&lt;=$E19,DC$4&gt;=$E19))</f>
        <v>0</v>
      </c>
      <c r="DD19" s="18" t="n">
        <f aca="false">N(AND(DD$3&lt;=$E19,DD$4&gt;=$E19))</f>
        <v>0</v>
      </c>
      <c r="DE19" s="18" t="n">
        <f aca="false">N(AND(DE$3&lt;=$E19,DE$4&gt;=$E19))</f>
        <v>0</v>
      </c>
      <c r="DF19" s="18" t="n">
        <f aca="false">N(AND(DF$3&lt;=$E19,DF$4&gt;=$E19))</f>
        <v>0</v>
      </c>
      <c r="DG19" s="18" t="n">
        <f aca="false">N(AND(DG$3&lt;=$E19,DG$4&gt;=$E19))</f>
        <v>0</v>
      </c>
      <c r="DH19" s="18" t="n">
        <f aca="false">N(AND(DH$3&lt;=$E19,DH$4&gt;=$E19))</f>
        <v>0</v>
      </c>
      <c r="DI19" s="18" t="n">
        <f aca="false">N(AND(DI$3&lt;=$E19,DI$4&gt;=$E19))</f>
        <v>0</v>
      </c>
      <c r="DJ19" s="18" t="n">
        <f aca="false">N(AND(DJ$3&lt;=$E19,DJ$4&gt;=$E19))</f>
        <v>0</v>
      </c>
      <c r="DK19" s="18" t="n">
        <f aca="false">N(AND(DK$3&lt;=$E19,DK$4&gt;=$E19))</f>
        <v>0</v>
      </c>
      <c r="DL19" s="18" t="n">
        <f aca="false">N(AND(DL$3&lt;=$E19,DL$4&gt;=$E19))</f>
        <v>0</v>
      </c>
      <c r="DM19" s="18" t="n">
        <f aca="false">N(AND(DM$3&lt;=$E19,DM$4&gt;=$E19))</f>
        <v>0</v>
      </c>
      <c r="DN19" s="18" t="n">
        <f aca="false">N(AND(DN$3&lt;=$E19,DN$4&gt;=$E19))</f>
        <v>0</v>
      </c>
      <c r="DO19" s="18" t="n">
        <f aca="false">N(AND(DO$3&lt;=$E19,DO$4&gt;=$E19))</f>
        <v>0</v>
      </c>
      <c r="DP19" s="18" t="n">
        <f aca="false">N(AND(DP$3&lt;=$E19,DP$4&gt;=$E19))</f>
        <v>0</v>
      </c>
      <c r="DQ19" s="18" t="n">
        <f aca="false">N(AND(DQ$3&lt;=$E19,DQ$4&gt;=$E19))</f>
        <v>0</v>
      </c>
      <c r="DR19" s="18" t="n">
        <f aca="false">N(AND(DR$3&lt;=$E19,DR$4&gt;=$E19))</f>
        <v>0</v>
      </c>
      <c r="DS19" s="18" t="n">
        <f aca="false">N(AND(DS$3&lt;=$E19,DS$4&gt;=$E19))</f>
        <v>0</v>
      </c>
      <c r="DT19" s="18" t="n">
        <f aca="false">N(AND(DT$3&lt;=$E19,DT$4&gt;=$E19))</f>
        <v>0</v>
      </c>
      <c r="DU19" s="18" t="n">
        <f aca="false">N(AND(DU$3&lt;=$E19,DU$4&gt;=$E19))</f>
        <v>0</v>
      </c>
      <c r="DV19" s="18" t="n">
        <f aca="false">N(AND(DV$3&lt;=$E19,DV$4&gt;=$E19))</f>
        <v>0</v>
      </c>
      <c r="DW19" s="18" t="n">
        <f aca="false">N(AND(DW$3&lt;=$E19,DW$4&gt;=$E19))</f>
        <v>0</v>
      </c>
      <c r="DX19" s="18" t="n">
        <f aca="false">N(AND(DX$3&lt;=$E19,DX$4&gt;=$E19))</f>
        <v>0</v>
      </c>
      <c r="DY19" s="18" t="n">
        <f aca="false">N(AND(DY$3&lt;=$E19,DY$4&gt;=$E19))</f>
        <v>0</v>
      </c>
      <c r="DZ19" s="18" t="n">
        <f aca="false">N(AND(DZ$3&lt;=$E19,DZ$4&gt;=$E19))</f>
        <v>0</v>
      </c>
      <c r="EA19" s="18" t="n">
        <f aca="false">N(AND(EA$3&lt;=$E19,EA$4&gt;=$E19))</f>
        <v>0</v>
      </c>
      <c r="EB19" s="18" t="n">
        <f aca="false">N(AND(EB$3&lt;=$E19,EB$4&gt;=$E19))</f>
        <v>0</v>
      </c>
      <c r="EC19" s="18" t="n">
        <f aca="false">N(AND(EC$3&lt;=$E19,EC$4&gt;=$E19))</f>
        <v>0</v>
      </c>
      <c r="ED19" s="18" t="n">
        <f aca="false">N(AND(ED$3&lt;=$E19,ED$4&gt;=$E19))</f>
        <v>0</v>
      </c>
      <c r="EE19" s="18" t="n">
        <f aca="false">N(AND(EE$3&lt;=$E19,EE$4&gt;=$E19))</f>
        <v>0</v>
      </c>
      <c r="EF19" s="18" t="n">
        <f aca="false">N(AND(EF$3&lt;=$E19,EF$4&gt;=$E19))</f>
        <v>0</v>
      </c>
      <c r="EG19" s="18" t="n">
        <f aca="false">N(AND(EG$3&lt;=$E19,EG$4&gt;=$E19))</f>
        <v>0</v>
      </c>
      <c r="EH19" s="18" t="n">
        <f aca="false">N(AND(EH$3&lt;=$E19,EH$4&gt;=$E19))</f>
        <v>0</v>
      </c>
      <c r="EI19" s="18" t="n">
        <f aca="false">N(AND(EI$3&lt;=$E19,EI$4&gt;=$E19))</f>
        <v>0</v>
      </c>
      <c r="EJ19" s="18" t="n">
        <f aca="false">N(AND(EJ$3&lt;=$E19,EJ$4&gt;=$E19))</f>
        <v>0</v>
      </c>
      <c r="EK19" s="18" t="n">
        <f aca="false">N(AND(EK$3&lt;=$E19,EK$4&gt;=$E19))</f>
        <v>0</v>
      </c>
      <c r="EL19" s="18" t="n">
        <f aca="false">N(AND(EL$3&lt;=$E19,EL$4&gt;=$E19))</f>
        <v>0</v>
      </c>
      <c r="EM19" s="18" t="n">
        <f aca="false">N(AND(EM$3&lt;=$E19,EM$4&gt;=$E19))</f>
        <v>0</v>
      </c>
      <c r="EN19" s="18" t="n">
        <f aca="false">N(AND(EN$3&lt;=$E19,EN$4&gt;=$E19))</f>
        <v>0</v>
      </c>
      <c r="EO19" s="18" t="n">
        <f aca="false">N(AND(EO$3&lt;=$E19,EO$4&gt;=$E19))</f>
        <v>0</v>
      </c>
      <c r="EP19" s="18" t="n">
        <f aca="false">N(AND(EP$3&lt;=$E19,EP$4&gt;=$E19))</f>
        <v>0</v>
      </c>
      <c r="EQ19" s="18" t="n">
        <f aca="false">N(AND(EQ$3&lt;=$E19,EQ$4&gt;=$E19))</f>
        <v>0</v>
      </c>
      <c r="ER19" s="18" t="n">
        <f aca="false">N(AND(ER$3&lt;=$E19,ER$4&gt;=$E19))</f>
        <v>0</v>
      </c>
      <c r="ES19" s="18" t="n">
        <f aca="false">N(AND(ES$3&lt;=$E19,ES$4&gt;=$E19))</f>
        <v>0</v>
      </c>
      <c r="ET19" s="18" t="n">
        <f aca="false">N(AND(ET$3&lt;=$E19,ET$4&gt;=$E19))</f>
        <v>0</v>
      </c>
      <c r="EU19" s="18" t="n">
        <f aca="false">N(AND(EU$3&lt;=$E19,EU$4&gt;=$E19))</f>
        <v>0</v>
      </c>
      <c r="EV19" s="18" t="n">
        <f aca="false">N(AND(EV$3&lt;=$E19,EV$4&gt;=$E19))</f>
        <v>0</v>
      </c>
      <c r="EW19" s="18" t="n">
        <f aca="false">N(AND(EW$3&lt;=$E19,EW$4&gt;=$E19))</f>
        <v>0</v>
      </c>
      <c r="EX19" s="18" t="n">
        <f aca="false">N(AND(EX$3&lt;=$E19,EX$4&gt;=$E19))</f>
        <v>0</v>
      </c>
      <c r="EY19" s="18" t="n">
        <f aca="false">N(AND(EY$3&lt;=$E19,EY$4&gt;=$E19))</f>
        <v>0</v>
      </c>
      <c r="EZ19" s="18" t="n">
        <f aca="false">N(AND(EZ$3&lt;=$E19,EZ$4&gt;=$E19))</f>
        <v>0</v>
      </c>
      <c r="FA19" s="18" t="n">
        <f aca="false">N(AND(FA$3&lt;=$E19,FA$4&gt;=$E19))</f>
        <v>0</v>
      </c>
      <c r="FB19" s="18" t="n">
        <f aca="false">N(AND(FB$3&lt;=$E19,FB$4&gt;=$E19))</f>
        <v>0</v>
      </c>
      <c r="FC19" s="18" t="n">
        <f aca="false">N(AND(FC$3&lt;=$E19,FC$4&gt;=$E19))</f>
        <v>0</v>
      </c>
      <c r="FD19" s="18" t="n">
        <f aca="false">N(AND(FD$3&lt;=$E19,FD$4&gt;=$E19))</f>
        <v>0</v>
      </c>
      <c r="FE19" s="18" t="n">
        <f aca="false">N(AND(FE$3&lt;=$E19,FE$4&gt;=$E19))</f>
        <v>0</v>
      </c>
      <c r="FF19" s="18" t="n">
        <f aca="false">N(AND(FF$3&lt;=$E19,FF$4&gt;=$E19))</f>
        <v>0</v>
      </c>
      <c r="FG19" s="18" t="n">
        <f aca="false">N(AND(FG$3&lt;=$E19,FG$4&gt;=$E19))</f>
        <v>0</v>
      </c>
      <c r="FH19" s="18" t="n">
        <f aca="false">N(AND(FH$3&lt;=$E19,FH$4&gt;=$E19))</f>
        <v>0</v>
      </c>
    </row>
    <row r="20" customFormat="false" ht="15" hidden="false" customHeight="false" outlineLevel="0" collapsed="false">
      <c r="C20" s="1" t="s">
        <v>672</v>
      </c>
      <c r="D20" s="12" t="s">
        <v>34</v>
      </c>
      <c r="E20" s="45" t="n">
        <f aca="false">$F15</f>
        <v>46326</v>
      </c>
      <c r="I20" s="18" t="n">
        <f aca="false">SUM(J20:FH20)</f>
        <v>1</v>
      </c>
      <c r="J20" s="18" t="n">
        <f aca="false">N(AND(J$3&lt;=$E20,J$4&gt;=$E20))</f>
        <v>0</v>
      </c>
      <c r="K20" s="18" t="n">
        <f aca="false">N(AND(K$3&lt;=$E20,K$4&gt;=$E20))</f>
        <v>0</v>
      </c>
      <c r="L20" s="18" t="n">
        <f aca="false">N(AND(L$3&lt;=$E20,L$4&gt;=$E20))</f>
        <v>0</v>
      </c>
      <c r="M20" s="18" t="n">
        <f aca="false">N(AND(M$3&lt;=$E20,M$4&gt;=$E20))</f>
        <v>0</v>
      </c>
      <c r="N20" s="18" t="n">
        <f aca="false">N(AND(N$3&lt;=$E20,N$4&gt;=$E20))</f>
        <v>1</v>
      </c>
      <c r="O20" s="18" t="n">
        <f aca="false">N(AND(O$3&lt;=$E20,O$4&gt;=$E20))</f>
        <v>0</v>
      </c>
      <c r="P20" s="18" t="n">
        <f aca="false">N(AND(P$3&lt;=$E20,P$4&gt;=$E20))</f>
        <v>0</v>
      </c>
      <c r="Q20" s="18" t="n">
        <f aca="false">N(AND(Q$3&lt;=$E20,Q$4&gt;=$E20))</f>
        <v>0</v>
      </c>
      <c r="R20" s="18" t="n">
        <f aca="false">N(AND(R$3&lt;=$E20,R$4&gt;=$E20))</f>
        <v>0</v>
      </c>
      <c r="S20" s="18" t="n">
        <f aca="false">N(AND(S$3&lt;=$E20,S$4&gt;=$E20))</f>
        <v>0</v>
      </c>
      <c r="T20" s="18" t="n">
        <f aca="false">N(AND(T$3&lt;=$E20,T$4&gt;=$E20))</f>
        <v>0</v>
      </c>
      <c r="U20" s="18" t="n">
        <f aca="false">N(AND(U$3&lt;=$E20,U$4&gt;=$E20))</f>
        <v>0</v>
      </c>
      <c r="V20" s="18" t="n">
        <f aca="false">N(AND(V$3&lt;=$E20,V$4&gt;=$E20))</f>
        <v>0</v>
      </c>
      <c r="W20" s="18" t="n">
        <f aca="false">N(AND(W$3&lt;=$E20,W$4&gt;=$E20))</f>
        <v>0</v>
      </c>
      <c r="X20" s="18" t="n">
        <f aca="false">N(AND(X$3&lt;=$E20,X$4&gt;=$E20))</f>
        <v>0</v>
      </c>
      <c r="Y20" s="18" t="n">
        <f aca="false">N(AND(Y$3&lt;=$E20,Y$4&gt;=$E20))</f>
        <v>0</v>
      </c>
      <c r="Z20" s="18" t="n">
        <f aca="false">N(AND(Z$3&lt;=$E20,Z$4&gt;=$E20))</f>
        <v>0</v>
      </c>
      <c r="AA20" s="18" t="n">
        <f aca="false">N(AND(AA$3&lt;=$E20,AA$4&gt;=$E20))</f>
        <v>0</v>
      </c>
      <c r="AB20" s="18" t="n">
        <f aca="false">N(AND(AB$3&lt;=$E20,AB$4&gt;=$E20))</f>
        <v>0</v>
      </c>
      <c r="AC20" s="18" t="n">
        <f aca="false">N(AND(AC$3&lt;=$E20,AC$4&gt;=$E20))</f>
        <v>0</v>
      </c>
      <c r="AD20" s="18" t="n">
        <f aca="false">N(AND(AD$3&lt;=$E20,AD$4&gt;=$E20))</f>
        <v>0</v>
      </c>
      <c r="AE20" s="18" t="n">
        <f aca="false">N(AND(AE$3&lt;=$E20,AE$4&gt;=$E20))</f>
        <v>0</v>
      </c>
      <c r="AF20" s="18" t="n">
        <f aca="false">N(AND(AF$3&lt;=$E20,AF$4&gt;=$E20))</f>
        <v>0</v>
      </c>
      <c r="AG20" s="18" t="n">
        <f aca="false">N(AND(AG$3&lt;=$E20,AG$4&gt;=$E20))</f>
        <v>0</v>
      </c>
      <c r="AH20" s="18" t="n">
        <f aca="false">N(AND(AH$3&lt;=$E20,AH$4&gt;=$E20))</f>
        <v>0</v>
      </c>
      <c r="AI20" s="18" t="n">
        <f aca="false">N(AND(AI$3&lt;=$E20,AI$4&gt;=$E20))</f>
        <v>0</v>
      </c>
      <c r="AJ20" s="18" t="n">
        <f aca="false">N(AND(AJ$3&lt;=$E20,AJ$4&gt;=$E20))</f>
        <v>0</v>
      </c>
      <c r="AK20" s="18" t="n">
        <f aca="false">N(AND(AK$3&lt;=$E20,AK$4&gt;=$E20))</f>
        <v>0</v>
      </c>
      <c r="AL20" s="18" t="n">
        <f aca="false">N(AND(AL$3&lt;=$E20,AL$4&gt;=$E20))</f>
        <v>0</v>
      </c>
      <c r="AM20" s="18" t="n">
        <f aca="false">N(AND(AM$3&lt;=$E20,AM$4&gt;=$E20))</f>
        <v>0</v>
      </c>
      <c r="AN20" s="18" t="n">
        <f aca="false">N(AND(AN$3&lt;=$E20,AN$4&gt;=$E20))</f>
        <v>0</v>
      </c>
      <c r="AO20" s="18" t="n">
        <f aca="false">N(AND(AO$3&lt;=$E20,AO$4&gt;=$E20))</f>
        <v>0</v>
      </c>
      <c r="AP20" s="18" t="n">
        <f aca="false">N(AND(AP$3&lt;=$E20,AP$4&gt;=$E20))</f>
        <v>0</v>
      </c>
      <c r="AQ20" s="18" t="n">
        <f aca="false">N(AND(AQ$3&lt;=$E20,AQ$4&gt;=$E20))</f>
        <v>0</v>
      </c>
      <c r="AR20" s="18" t="n">
        <f aca="false">N(AND(AR$3&lt;=$E20,AR$4&gt;=$E20))</f>
        <v>0</v>
      </c>
      <c r="AS20" s="18" t="n">
        <f aca="false">N(AND(AS$3&lt;=$E20,AS$4&gt;=$E20))</f>
        <v>0</v>
      </c>
      <c r="AT20" s="18" t="n">
        <f aca="false">N(AND(AT$3&lt;=$E20,AT$4&gt;=$E20))</f>
        <v>0</v>
      </c>
      <c r="AU20" s="18" t="n">
        <f aca="false">N(AND(AU$3&lt;=$E20,AU$4&gt;=$E20))</f>
        <v>0</v>
      </c>
      <c r="AV20" s="18" t="n">
        <f aca="false">N(AND(AV$3&lt;=$E20,AV$4&gt;=$E20))</f>
        <v>0</v>
      </c>
      <c r="AW20" s="18" t="n">
        <f aca="false">N(AND(AW$3&lt;=$E20,AW$4&gt;=$E20))</f>
        <v>0</v>
      </c>
      <c r="AX20" s="18" t="n">
        <f aca="false">N(AND(AX$3&lt;=$E20,AX$4&gt;=$E20))</f>
        <v>0</v>
      </c>
      <c r="AY20" s="18" t="n">
        <f aca="false">N(AND(AY$3&lt;=$E20,AY$4&gt;=$E20))</f>
        <v>0</v>
      </c>
      <c r="AZ20" s="18" t="n">
        <f aca="false">N(AND(AZ$3&lt;=$E20,AZ$4&gt;=$E20))</f>
        <v>0</v>
      </c>
      <c r="BA20" s="18" t="n">
        <f aca="false">N(AND(BA$3&lt;=$E20,BA$4&gt;=$E20))</f>
        <v>0</v>
      </c>
      <c r="BB20" s="18" t="n">
        <f aca="false">N(AND(BB$3&lt;=$E20,BB$4&gt;=$E20))</f>
        <v>0</v>
      </c>
      <c r="BC20" s="18" t="n">
        <f aca="false">N(AND(BC$3&lt;=$E20,BC$4&gt;=$E20))</f>
        <v>0</v>
      </c>
      <c r="BD20" s="18" t="n">
        <f aca="false">N(AND(BD$3&lt;=$E20,BD$4&gt;=$E20))</f>
        <v>0</v>
      </c>
      <c r="BE20" s="18" t="n">
        <f aca="false">N(AND(BE$3&lt;=$E20,BE$4&gt;=$E20))</f>
        <v>0</v>
      </c>
      <c r="BF20" s="18" t="n">
        <f aca="false">N(AND(BF$3&lt;=$E20,BF$4&gt;=$E20))</f>
        <v>0</v>
      </c>
      <c r="BG20" s="18" t="n">
        <f aca="false">N(AND(BG$3&lt;=$E20,BG$4&gt;=$E20))</f>
        <v>0</v>
      </c>
      <c r="BH20" s="18" t="n">
        <f aca="false">N(AND(BH$3&lt;=$E20,BH$4&gt;=$E20))</f>
        <v>0</v>
      </c>
      <c r="BI20" s="18" t="n">
        <f aca="false">N(AND(BI$3&lt;=$E20,BI$4&gt;=$E20))</f>
        <v>0</v>
      </c>
      <c r="BJ20" s="18" t="n">
        <f aca="false">N(AND(BJ$3&lt;=$E20,BJ$4&gt;=$E20))</f>
        <v>0</v>
      </c>
      <c r="BK20" s="18" t="n">
        <f aca="false">N(AND(BK$3&lt;=$E20,BK$4&gt;=$E20))</f>
        <v>0</v>
      </c>
      <c r="BL20" s="18" t="n">
        <f aca="false">N(AND(BL$3&lt;=$E20,BL$4&gt;=$E20))</f>
        <v>0</v>
      </c>
      <c r="BM20" s="18" t="n">
        <f aca="false">N(AND(BM$3&lt;=$E20,BM$4&gt;=$E20))</f>
        <v>0</v>
      </c>
      <c r="BN20" s="18" t="n">
        <f aca="false">N(AND(BN$3&lt;=$E20,BN$4&gt;=$E20))</f>
        <v>0</v>
      </c>
      <c r="BO20" s="18" t="n">
        <f aca="false">N(AND(BO$3&lt;=$E20,BO$4&gt;=$E20))</f>
        <v>0</v>
      </c>
      <c r="BP20" s="18" t="n">
        <f aca="false">N(AND(BP$3&lt;=$E20,BP$4&gt;=$E20))</f>
        <v>0</v>
      </c>
      <c r="BQ20" s="18" t="n">
        <f aca="false">N(AND(BQ$3&lt;=$E20,BQ$4&gt;=$E20))</f>
        <v>0</v>
      </c>
      <c r="BR20" s="18" t="n">
        <f aca="false">N(AND(BR$3&lt;=$E20,BR$4&gt;=$E20))</f>
        <v>0</v>
      </c>
      <c r="BS20" s="18" t="n">
        <f aca="false">N(AND(BS$3&lt;=$E20,BS$4&gt;=$E20))</f>
        <v>0</v>
      </c>
      <c r="BT20" s="18" t="n">
        <f aca="false">N(AND(BT$3&lt;=$E20,BT$4&gt;=$E20))</f>
        <v>0</v>
      </c>
      <c r="BU20" s="18" t="n">
        <f aca="false">N(AND(BU$3&lt;=$E20,BU$4&gt;=$E20))</f>
        <v>0</v>
      </c>
      <c r="BV20" s="18" t="n">
        <f aca="false">N(AND(BV$3&lt;=$E20,BV$4&gt;=$E20))</f>
        <v>0</v>
      </c>
      <c r="BW20" s="18" t="n">
        <f aca="false">N(AND(BW$3&lt;=$E20,BW$4&gt;=$E20))</f>
        <v>0</v>
      </c>
      <c r="BX20" s="18" t="n">
        <f aca="false">N(AND(BX$3&lt;=$E20,BX$4&gt;=$E20))</f>
        <v>0</v>
      </c>
      <c r="BY20" s="18" t="n">
        <f aca="false">N(AND(BY$3&lt;=$E20,BY$4&gt;=$E20))</f>
        <v>0</v>
      </c>
      <c r="BZ20" s="18" t="n">
        <f aca="false">N(AND(BZ$3&lt;=$E20,BZ$4&gt;=$E20))</f>
        <v>0</v>
      </c>
      <c r="CA20" s="18" t="n">
        <f aca="false">N(AND(CA$3&lt;=$E20,CA$4&gt;=$E20))</f>
        <v>0</v>
      </c>
      <c r="CB20" s="18" t="n">
        <f aca="false">N(AND(CB$3&lt;=$E20,CB$4&gt;=$E20))</f>
        <v>0</v>
      </c>
      <c r="CC20" s="18" t="n">
        <f aca="false">N(AND(CC$3&lt;=$E20,CC$4&gt;=$E20))</f>
        <v>0</v>
      </c>
      <c r="CD20" s="18" t="n">
        <f aca="false">N(AND(CD$3&lt;=$E20,CD$4&gt;=$E20))</f>
        <v>0</v>
      </c>
      <c r="CE20" s="18" t="n">
        <f aca="false">N(AND(CE$3&lt;=$E20,CE$4&gt;=$E20))</f>
        <v>0</v>
      </c>
      <c r="CF20" s="18" t="n">
        <f aca="false">N(AND(CF$3&lt;=$E20,CF$4&gt;=$E20))</f>
        <v>0</v>
      </c>
      <c r="CG20" s="18" t="n">
        <f aca="false">N(AND(CG$3&lt;=$E20,CG$4&gt;=$E20))</f>
        <v>0</v>
      </c>
      <c r="CH20" s="18" t="n">
        <f aca="false">N(AND(CH$3&lt;=$E20,CH$4&gt;=$E20))</f>
        <v>0</v>
      </c>
      <c r="CI20" s="18" t="n">
        <f aca="false">N(AND(CI$3&lt;=$E20,CI$4&gt;=$E20))</f>
        <v>0</v>
      </c>
      <c r="CJ20" s="18" t="n">
        <f aca="false">N(AND(CJ$3&lt;=$E20,CJ$4&gt;=$E20))</f>
        <v>0</v>
      </c>
      <c r="CK20" s="18" t="n">
        <f aca="false">N(AND(CK$3&lt;=$E20,CK$4&gt;=$E20))</f>
        <v>0</v>
      </c>
      <c r="CL20" s="18" t="n">
        <f aca="false">N(AND(CL$3&lt;=$E20,CL$4&gt;=$E20))</f>
        <v>0</v>
      </c>
      <c r="CM20" s="18" t="n">
        <f aca="false">N(AND(CM$3&lt;=$E20,CM$4&gt;=$E20))</f>
        <v>0</v>
      </c>
      <c r="CN20" s="18" t="n">
        <f aca="false">N(AND(CN$3&lt;=$E20,CN$4&gt;=$E20))</f>
        <v>0</v>
      </c>
      <c r="CO20" s="18" t="n">
        <f aca="false">N(AND(CO$3&lt;=$E20,CO$4&gt;=$E20))</f>
        <v>0</v>
      </c>
      <c r="CP20" s="18" t="n">
        <f aca="false">N(AND(CP$3&lt;=$E20,CP$4&gt;=$E20))</f>
        <v>0</v>
      </c>
      <c r="CQ20" s="18" t="n">
        <f aca="false">N(AND(CQ$3&lt;=$E20,CQ$4&gt;=$E20))</f>
        <v>0</v>
      </c>
      <c r="CR20" s="18" t="n">
        <f aca="false">N(AND(CR$3&lt;=$E20,CR$4&gt;=$E20))</f>
        <v>0</v>
      </c>
      <c r="CS20" s="18" t="n">
        <f aca="false">N(AND(CS$3&lt;=$E20,CS$4&gt;=$E20))</f>
        <v>0</v>
      </c>
      <c r="CT20" s="18" t="n">
        <f aca="false">N(AND(CT$3&lt;=$E20,CT$4&gt;=$E20))</f>
        <v>0</v>
      </c>
      <c r="CU20" s="18" t="n">
        <f aca="false">N(AND(CU$3&lt;=$E20,CU$4&gt;=$E20))</f>
        <v>0</v>
      </c>
      <c r="CV20" s="18" t="n">
        <f aca="false">N(AND(CV$3&lt;=$E20,CV$4&gt;=$E20))</f>
        <v>0</v>
      </c>
      <c r="CW20" s="18" t="n">
        <f aca="false">N(AND(CW$3&lt;=$E20,CW$4&gt;=$E20))</f>
        <v>0</v>
      </c>
      <c r="CX20" s="18" t="n">
        <f aca="false">N(AND(CX$3&lt;=$E20,CX$4&gt;=$E20))</f>
        <v>0</v>
      </c>
      <c r="CY20" s="18" t="n">
        <f aca="false">N(AND(CY$3&lt;=$E20,CY$4&gt;=$E20))</f>
        <v>0</v>
      </c>
      <c r="CZ20" s="18" t="n">
        <f aca="false">N(AND(CZ$3&lt;=$E20,CZ$4&gt;=$E20))</f>
        <v>0</v>
      </c>
      <c r="DA20" s="18" t="n">
        <f aca="false">N(AND(DA$3&lt;=$E20,DA$4&gt;=$E20))</f>
        <v>0</v>
      </c>
      <c r="DB20" s="18" t="n">
        <f aca="false">N(AND(DB$3&lt;=$E20,DB$4&gt;=$E20))</f>
        <v>0</v>
      </c>
      <c r="DC20" s="18" t="n">
        <f aca="false">N(AND(DC$3&lt;=$E20,DC$4&gt;=$E20))</f>
        <v>0</v>
      </c>
      <c r="DD20" s="18" t="n">
        <f aca="false">N(AND(DD$3&lt;=$E20,DD$4&gt;=$E20))</f>
        <v>0</v>
      </c>
      <c r="DE20" s="18" t="n">
        <f aca="false">N(AND(DE$3&lt;=$E20,DE$4&gt;=$E20))</f>
        <v>0</v>
      </c>
      <c r="DF20" s="18" t="n">
        <f aca="false">N(AND(DF$3&lt;=$E20,DF$4&gt;=$E20))</f>
        <v>0</v>
      </c>
      <c r="DG20" s="18" t="n">
        <f aca="false">N(AND(DG$3&lt;=$E20,DG$4&gt;=$E20))</f>
        <v>0</v>
      </c>
      <c r="DH20" s="18" t="n">
        <f aca="false">N(AND(DH$3&lt;=$E20,DH$4&gt;=$E20))</f>
        <v>0</v>
      </c>
      <c r="DI20" s="18" t="n">
        <f aca="false">N(AND(DI$3&lt;=$E20,DI$4&gt;=$E20))</f>
        <v>0</v>
      </c>
      <c r="DJ20" s="18" t="n">
        <f aca="false">N(AND(DJ$3&lt;=$E20,DJ$4&gt;=$E20))</f>
        <v>0</v>
      </c>
      <c r="DK20" s="18" t="n">
        <f aca="false">N(AND(DK$3&lt;=$E20,DK$4&gt;=$E20))</f>
        <v>0</v>
      </c>
      <c r="DL20" s="18" t="n">
        <f aca="false">N(AND(DL$3&lt;=$E20,DL$4&gt;=$E20))</f>
        <v>0</v>
      </c>
      <c r="DM20" s="18" t="n">
        <f aca="false">N(AND(DM$3&lt;=$E20,DM$4&gt;=$E20))</f>
        <v>0</v>
      </c>
      <c r="DN20" s="18" t="n">
        <f aca="false">N(AND(DN$3&lt;=$E20,DN$4&gt;=$E20))</f>
        <v>0</v>
      </c>
      <c r="DO20" s="18" t="n">
        <f aca="false">N(AND(DO$3&lt;=$E20,DO$4&gt;=$E20))</f>
        <v>0</v>
      </c>
      <c r="DP20" s="18" t="n">
        <f aca="false">N(AND(DP$3&lt;=$E20,DP$4&gt;=$E20))</f>
        <v>0</v>
      </c>
      <c r="DQ20" s="18" t="n">
        <f aca="false">N(AND(DQ$3&lt;=$E20,DQ$4&gt;=$E20))</f>
        <v>0</v>
      </c>
      <c r="DR20" s="18" t="n">
        <f aca="false">N(AND(DR$3&lt;=$E20,DR$4&gt;=$E20))</f>
        <v>0</v>
      </c>
      <c r="DS20" s="18" t="n">
        <f aca="false">N(AND(DS$3&lt;=$E20,DS$4&gt;=$E20))</f>
        <v>0</v>
      </c>
      <c r="DT20" s="18" t="n">
        <f aca="false">N(AND(DT$3&lt;=$E20,DT$4&gt;=$E20))</f>
        <v>0</v>
      </c>
      <c r="DU20" s="18" t="n">
        <f aca="false">N(AND(DU$3&lt;=$E20,DU$4&gt;=$E20))</f>
        <v>0</v>
      </c>
      <c r="DV20" s="18" t="n">
        <f aca="false">N(AND(DV$3&lt;=$E20,DV$4&gt;=$E20))</f>
        <v>0</v>
      </c>
      <c r="DW20" s="18" t="n">
        <f aca="false">N(AND(DW$3&lt;=$E20,DW$4&gt;=$E20))</f>
        <v>0</v>
      </c>
      <c r="DX20" s="18" t="n">
        <f aca="false">N(AND(DX$3&lt;=$E20,DX$4&gt;=$E20))</f>
        <v>0</v>
      </c>
      <c r="DY20" s="18" t="n">
        <f aca="false">N(AND(DY$3&lt;=$E20,DY$4&gt;=$E20))</f>
        <v>0</v>
      </c>
      <c r="DZ20" s="18" t="n">
        <f aca="false">N(AND(DZ$3&lt;=$E20,DZ$4&gt;=$E20))</f>
        <v>0</v>
      </c>
      <c r="EA20" s="18" t="n">
        <f aca="false">N(AND(EA$3&lt;=$E20,EA$4&gt;=$E20))</f>
        <v>0</v>
      </c>
      <c r="EB20" s="18" t="n">
        <f aca="false">N(AND(EB$3&lt;=$E20,EB$4&gt;=$E20))</f>
        <v>0</v>
      </c>
      <c r="EC20" s="18" t="n">
        <f aca="false">N(AND(EC$3&lt;=$E20,EC$4&gt;=$E20))</f>
        <v>0</v>
      </c>
      <c r="ED20" s="18" t="n">
        <f aca="false">N(AND(ED$3&lt;=$E20,ED$4&gt;=$E20))</f>
        <v>0</v>
      </c>
      <c r="EE20" s="18" t="n">
        <f aca="false">N(AND(EE$3&lt;=$E20,EE$4&gt;=$E20))</f>
        <v>0</v>
      </c>
      <c r="EF20" s="18" t="n">
        <f aca="false">N(AND(EF$3&lt;=$E20,EF$4&gt;=$E20))</f>
        <v>0</v>
      </c>
      <c r="EG20" s="18" t="n">
        <f aca="false">N(AND(EG$3&lt;=$E20,EG$4&gt;=$E20))</f>
        <v>0</v>
      </c>
      <c r="EH20" s="18" t="n">
        <f aca="false">N(AND(EH$3&lt;=$E20,EH$4&gt;=$E20))</f>
        <v>0</v>
      </c>
      <c r="EI20" s="18" t="n">
        <f aca="false">N(AND(EI$3&lt;=$E20,EI$4&gt;=$E20))</f>
        <v>0</v>
      </c>
      <c r="EJ20" s="18" t="n">
        <f aca="false">N(AND(EJ$3&lt;=$E20,EJ$4&gt;=$E20))</f>
        <v>0</v>
      </c>
      <c r="EK20" s="18" t="n">
        <f aca="false">N(AND(EK$3&lt;=$E20,EK$4&gt;=$E20))</f>
        <v>0</v>
      </c>
      <c r="EL20" s="18" t="n">
        <f aca="false">N(AND(EL$3&lt;=$E20,EL$4&gt;=$E20))</f>
        <v>0</v>
      </c>
      <c r="EM20" s="18" t="n">
        <f aca="false">N(AND(EM$3&lt;=$E20,EM$4&gt;=$E20))</f>
        <v>0</v>
      </c>
      <c r="EN20" s="18" t="n">
        <f aca="false">N(AND(EN$3&lt;=$E20,EN$4&gt;=$E20))</f>
        <v>0</v>
      </c>
      <c r="EO20" s="18" t="n">
        <f aca="false">N(AND(EO$3&lt;=$E20,EO$4&gt;=$E20))</f>
        <v>0</v>
      </c>
      <c r="EP20" s="18" t="n">
        <f aca="false">N(AND(EP$3&lt;=$E20,EP$4&gt;=$E20))</f>
        <v>0</v>
      </c>
      <c r="EQ20" s="18" t="n">
        <f aca="false">N(AND(EQ$3&lt;=$E20,EQ$4&gt;=$E20))</f>
        <v>0</v>
      </c>
      <c r="ER20" s="18" t="n">
        <f aca="false">N(AND(ER$3&lt;=$E20,ER$4&gt;=$E20))</f>
        <v>0</v>
      </c>
      <c r="ES20" s="18" t="n">
        <f aca="false">N(AND(ES$3&lt;=$E20,ES$4&gt;=$E20))</f>
        <v>0</v>
      </c>
      <c r="ET20" s="18" t="n">
        <f aca="false">N(AND(ET$3&lt;=$E20,ET$4&gt;=$E20))</f>
        <v>0</v>
      </c>
      <c r="EU20" s="18" t="n">
        <f aca="false">N(AND(EU$3&lt;=$E20,EU$4&gt;=$E20))</f>
        <v>0</v>
      </c>
      <c r="EV20" s="18" t="n">
        <f aca="false">N(AND(EV$3&lt;=$E20,EV$4&gt;=$E20))</f>
        <v>0</v>
      </c>
      <c r="EW20" s="18" t="n">
        <f aca="false">N(AND(EW$3&lt;=$E20,EW$4&gt;=$E20))</f>
        <v>0</v>
      </c>
      <c r="EX20" s="18" t="n">
        <f aca="false">N(AND(EX$3&lt;=$E20,EX$4&gt;=$E20))</f>
        <v>0</v>
      </c>
      <c r="EY20" s="18" t="n">
        <f aca="false">N(AND(EY$3&lt;=$E20,EY$4&gt;=$E20))</f>
        <v>0</v>
      </c>
      <c r="EZ20" s="18" t="n">
        <f aca="false">N(AND(EZ$3&lt;=$E20,EZ$4&gt;=$E20))</f>
        <v>0</v>
      </c>
      <c r="FA20" s="18" t="n">
        <f aca="false">N(AND(FA$3&lt;=$E20,FA$4&gt;=$E20))</f>
        <v>0</v>
      </c>
      <c r="FB20" s="18" t="n">
        <f aca="false">N(AND(FB$3&lt;=$E20,FB$4&gt;=$E20))</f>
        <v>0</v>
      </c>
      <c r="FC20" s="18" t="n">
        <f aca="false">N(AND(FC$3&lt;=$E20,FC$4&gt;=$E20))</f>
        <v>0</v>
      </c>
      <c r="FD20" s="18" t="n">
        <f aca="false">N(AND(FD$3&lt;=$E20,FD$4&gt;=$E20))</f>
        <v>0</v>
      </c>
      <c r="FE20" s="18" t="n">
        <f aca="false">N(AND(FE$3&lt;=$E20,FE$4&gt;=$E20))</f>
        <v>0</v>
      </c>
      <c r="FF20" s="18" t="n">
        <f aca="false">N(AND(FF$3&lt;=$E20,FF$4&gt;=$E20))</f>
        <v>0</v>
      </c>
      <c r="FG20" s="18" t="n">
        <f aca="false">N(AND(FG$3&lt;=$E20,FG$4&gt;=$E20))</f>
        <v>0</v>
      </c>
      <c r="FH20" s="18" t="n">
        <f aca="false">N(AND(FH$3&lt;=$E20,FH$4&gt;=$E20))</f>
        <v>0</v>
      </c>
    </row>
    <row r="21" customFormat="false" ht="15" hidden="false" customHeight="false" outlineLevel="0" collapsed="false">
      <c r="C21" s="1" t="s">
        <v>673</v>
      </c>
      <c r="D21" s="12" t="s">
        <v>34</v>
      </c>
      <c r="E21" s="45" t="n">
        <f aca="false">$E16</f>
        <v>46477</v>
      </c>
      <c r="I21" s="18" t="n">
        <f aca="false">SUM(J21:FH21)</f>
        <v>1</v>
      </c>
      <c r="J21" s="18" t="n">
        <f aca="false">N(AND(J$3&lt;=$E21,J$4&gt;=$E21))</f>
        <v>0</v>
      </c>
      <c r="K21" s="18" t="n">
        <f aca="false">N(AND(K$3&lt;=$E21,K$4&gt;=$E21))</f>
        <v>0</v>
      </c>
      <c r="L21" s="18" t="n">
        <f aca="false">N(AND(L$3&lt;=$E21,L$4&gt;=$E21))</f>
        <v>0</v>
      </c>
      <c r="M21" s="18" t="n">
        <f aca="false">N(AND(M$3&lt;=$E21,M$4&gt;=$E21))</f>
        <v>0</v>
      </c>
      <c r="N21" s="18" t="n">
        <f aca="false">N(AND(N$3&lt;=$E21,N$4&gt;=$E21))</f>
        <v>0</v>
      </c>
      <c r="O21" s="18" t="n">
        <f aca="false">N(AND(O$3&lt;=$E21,O$4&gt;=$E21))</f>
        <v>1</v>
      </c>
      <c r="P21" s="18" t="n">
        <f aca="false">N(AND(P$3&lt;=$E21,P$4&gt;=$E21))</f>
        <v>0</v>
      </c>
      <c r="Q21" s="18" t="n">
        <f aca="false">N(AND(Q$3&lt;=$E21,Q$4&gt;=$E21))</f>
        <v>0</v>
      </c>
      <c r="R21" s="18" t="n">
        <f aca="false">N(AND(R$3&lt;=$E21,R$4&gt;=$E21))</f>
        <v>0</v>
      </c>
      <c r="S21" s="18" t="n">
        <f aca="false">N(AND(S$3&lt;=$E21,S$4&gt;=$E21))</f>
        <v>0</v>
      </c>
      <c r="T21" s="18" t="n">
        <f aca="false">N(AND(T$3&lt;=$E21,T$4&gt;=$E21))</f>
        <v>0</v>
      </c>
      <c r="U21" s="18" t="n">
        <f aca="false">N(AND(U$3&lt;=$E21,U$4&gt;=$E21))</f>
        <v>0</v>
      </c>
      <c r="V21" s="18" t="n">
        <f aca="false">N(AND(V$3&lt;=$E21,V$4&gt;=$E21))</f>
        <v>0</v>
      </c>
      <c r="W21" s="18" t="n">
        <f aca="false">N(AND(W$3&lt;=$E21,W$4&gt;=$E21))</f>
        <v>0</v>
      </c>
      <c r="X21" s="18" t="n">
        <f aca="false">N(AND(X$3&lt;=$E21,X$4&gt;=$E21))</f>
        <v>0</v>
      </c>
      <c r="Y21" s="18" t="n">
        <f aca="false">N(AND(Y$3&lt;=$E21,Y$4&gt;=$E21))</f>
        <v>0</v>
      </c>
      <c r="Z21" s="18" t="n">
        <f aca="false">N(AND(Z$3&lt;=$E21,Z$4&gt;=$E21))</f>
        <v>0</v>
      </c>
      <c r="AA21" s="18" t="n">
        <f aca="false">N(AND(AA$3&lt;=$E21,AA$4&gt;=$E21))</f>
        <v>0</v>
      </c>
      <c r="AB21" s="18" t="n">
        <f aca="false">N(AND(AB$3&lt;=$E21,AB$4&gt;=$E21))</f>
        <v>0</v>
      </c>
      <c r="AC21" s="18" t="n">
        <f aca="false">N(AND(AC$3&lt;=$E21,AC$4&gt;=$E21))</f>
        <v>0</v>
      </c>
      <c r="AD21" s="18" t="n">
        <f aca="false">N(AND(AD$3&lt;=$E21,AD$4&gt;=$E21))</f>
        <v>0</v>
      </c>
      <c r="AE21" s="18" t="n">
        <f aca="false">N(AND(AE$3&lt;=$E21,AE$4&gt;=$E21))</f>
        <v>0</v>
      </c>
      <c r="AF21" s="18" t="n">
        <f aca="false">N(AND(AF$3&lt;=$E21,AF$4&gt;=$E21))</f>
        <v>0</v>
      </c>
      <c r="AG21" s="18" t="n">
        <f aca="false">N(AND(AG$3&lt;=$E21,AG$4&gt;=$E21))</f>
        <v>0</v>
      </c>
      <c r="AH21" s="18" t="n">
        <f aca="false">N(AND(AH$3&lt;=$E21,AH$4&gt;=$E21))</f>
        <v>0</v>
      </c>
      <c r="AI21" s="18" t="n">
        <f aca="false">N(AND(AI$3&lt;=$E21,AI$4&gt;=$E21))</f>
        <v>0</v>
      </c>
      <c r="AJ21" s="18" t="n">
        <f aca="false">N(AND(AJ$3&lt;=$E21,AJ$4&gt;=$E21))</f>
        <v>0</v>
      </c>
      <c r="AK21" s="18" t="n">
        <f aca="false">N(AND(AK$3&lt;=$E21,AK$4&gt;=$E21))</f>
        <v>0</v>
      </c>
      <c r="AL21" s="18" t="n">
        <f aca="false">N(AND(AL$3&lt;=$E21,AL$4&gt;=$E21))</f>
        <v>0</v>
      </c>
      <c r="AM21" s="18" t="n">
        <f aca="false">N(AND(AM$3&lt;=$E21,AM$4&gt;=$E21))</f>
        <v>0</v>
      </c>
      <c r="AN21" s="18" t="n">
        <f aca="false">N(AND(AN$3&lt;=$E21,AN$4&gt;=$E21))</f>
        <v>0</v>
      </c>
      <c r="AO21" s="18" t="n">
        <f aca="false">N(AND(AO$3&lt;=$E21,AO$4&gt;=$E21))</f>
        <v>0</v>
      </c>
      <c r="AP21" s="18" t="n">
        <f aca="false">N(AND(AP$3&lt;=$E21,AP$4&gt;=$E21))</f>
        <v>0</v>
      </c>
      <c r="AQ21" s="18" t="n">
        <f aca="false">N(AND(AQ$3&lt;=$E21,AQ$4&gt;=$E21))</f>
        <v>0</v>
      </c>
      <c r="AR21" s="18" t="n">
        <f aca="false">N(AND(AR$3&lt;=$E21,AR$4&gt;=$E21))</f>
        <v>0</v>
      </c>
      <c r="AS21" s="18" t="n">
        <f aca="false">N(AND(AS$3&lt;=$E21,AS$4&gt;=$E21))</f>
        <v>0</v>
      </c>
      <c r="AT21" s="18" t="n">
        <f aca="false">N(AND(AT$3&lt;=$E21,AT$4&gt;=$E21))</f>
        <v>0</v>
      </c>
      <c r="AU21" s="18" t="n">
        <f aca="false">N(AND(AU$3&lt;=$E21,AU$4&gt;=$E21))</f>
        <v>0</v>
      </c>
      <c r="AV21" s="18" t="n">
        <f aca="false">N(AND(AV$3&lt;=$E21,AV$4&gt;=$E21))</f>
        <v>0</v>
      </c>
      <c r="AW21" s="18" t="n">
        <f aca="false">N(AND(AW$3&lt;=$E21,AW$4&gt;=$E21))</f>
        <v>0</v>
      </c>
      <c r="AX21" s="18" t="n">
        <f aca="false">N(AND(AX$3&lt;=$E21,AX$4&gt;=$E21))</f>
        <v>0</v>
      </c>
      <c r="AY21" s="18" t="n">
        <f aca="false">N(AND(AY$3&lt;=$E21,AY$4&gt;=$E21))</f>
        <v>0</v>
      </c>
      <c r="AZ21" s="18" t="n">
        <f aca="false">N(AND(AZ$3&lt;=$E21,AZ$4&gt;=$E21))</f>
        <v>0</v>
      </c>
      <c r="BA21" s="18" t="n">
        <f aca="false">N(AND(BA$3&lt;=$E21,BA$4&gt;=$E21))</f>
        <v>0</v>
      </c>
      <c r="BB21" s="18" t="n">
        <f aca="false">N(AND(BB$3&lt;=$E21,BB$4&gt;=$E21))</f>
        <v>0</v>
      </c>
      <c r="BC21" s="18" t="n">
        <f aca="false">N(AND(BC$3&lt;=$E21,BC$4&gt;=$E21))</f>
        <v>0</v>
      </c>
      <c r="BD21" s="18" t="n">
        <f aca="false">N(AND(BD$3&lt;=$E21,BD$4&gt;=$E21))</f>
        <v>0</v>
      </c>
      <c r="BE21" s="18" t="n">
        <f aca="false">N(AND(BE$3&lt;=$E21,BE$4&gt;=$E21))</f>
        <v>0</v>
      </c>
      <c r="BF21" s="18" t="n">
        <f aca="false">N(AND(BF$3&lt;=$E21,BF$4&gt;=$E21))</f>
        <v>0</v>
      </c>
      <c r="BG21" s="18" t="n">
        <f aca="false">N(AND(BG$3&lt;=$E21,BG$4&gt;=$E21))</f>
        <v>0</v>
      </c>
      <c r="BH21" s="18" t="n">
        <f aca="false">N(AND(BH$3&lt;=$E21,BH$4&gt;=$E21))</f>
        <v>0</v>
      </c>
      <c r="BI21" s="18" t="n">
        <f aca="false">N(AND(BI$3&lt;=$E21,BI$4&gt;=$E21))</f>
        <v>0</v>
      </c>
      <c r="BJ21" s="18" t="n">
        <f aca="false">N(AND(BJ$3&lt;=$E21,BJ$4&gt;=$E21))</f>
        <v>0</v>
      </c>
      <c r="BK21" s="18" t="n">
        <f aca="false">N(AND(BK$3&lt;=$E21,BK$4&gt;=$E21))</f>
        <v>0</v>
      </c>
      <c r="BL21" s="18" t="n">
        <f aca="false">N(AND(BL$3&lt;=$E21,BL$4&gt;=$E21))</f>
        <v>0</v>
      </c>
      <c r="BM21" s="18" t="n">
        <f aca="false">N(AND(BM$3&lt;=$E21,BM$4&gt;=$E21))</f>
        <v>0</v>
      </c>
      <c r="BN21" s="18" t="n">
        <f aca="false">N(AND(BN$3&lt;=$E21,BN$4&gt;=$E21))</f>
        <v>0</v>
      </c>
      <c r="BO21" s="18" t="n">
        <f aca="false">N(AND(BO$3&lt;=$E21,BO$4&gt;=$E21))</f>
        <v>0</v>
      </c>
      <c r="BP21" s="18" t="n">
        <f aca="false">N(AND(BP$3&lt;=$E21,BP$4&gt;=$E21))</f>
        <v>0</v>
      </c>
      <c r="BQ21" s="18" t="n">
        <f aca="false">N(AND(BQ$3&lt;=$E21,BQ$4&gt;=$E21))</f>
        <v>0</v>
      </c>
      <c r="BR21" s="18" t="n">
        <f aca="false">N(AND(BR$3&lt;=$E21,BR$4&gt;=$E21))</f>
        <v>0</v>
      </c>
      <c r="BS21" s="18" t="n">
        <f aca="false">N(AND(BS$3&lt;=$E21,BS$4&gt;=$E21))</f>
        <v>0</v>
      </c>
      <c r="BT21" s="18" t="n">
        <f aca="false">N(AND(BT$3&lt;=$E21,BT$4&gt;=$E21))</f>
        <v>0</v>
      </c>
      <c r="BU21" s="18" t="n">
        <f aca="false">N(AND(BU$3&lt;=$E21,BU$4&gt;=$E21))</f>
        <v>0</v>
      </c>
      <c r="BV21" s="18" t="n">
        <f aca="false">N(AND(BV$3&lt;=$E21,BV$4&gt;=$E21))</f>
        <v>0</v>
      </c>
      <c r="BW21" s="18" t="n">
        <f aca="false">N(AND(BW$3&lt;=$E21,BW$4&gt;=$E21))</f>
        <v>0</v>
      </c>
      <c r="BX21" s="18" t="n">
        <f aca="false">N(AND(BX$3&lt;=$E21,BX$4&gt;=$E21))</f>
        <v>0</v>
      </c>
      <c r="BY21" s="18" t="n">
        <f aca="false">N(AND(BY$3&lt;=$E21,BY$4&gt;=$E21))</f>
        <v>0</v>
      </c>
      <c r="BZ21" s="18" t="n">
        <f aca="false">N(AND(BZ$3&lt;=$E21,BZ$4&gt;=$E21))</f>
        <v>0</v>
      </c>
      <c r="CA21" s="18" t="n">
        <f aca="false">N(AND(CA$3&lt;=$E21,CA$4&gt;=$E21))</f>
        <v>0</v>
      </c>
      <c r="CB21" s="18" t="n">
        <f aca="false">N(AND(CB$3&lt;=$E21,CB$4&gt;=$E21))</f>
        <v>0</v>
      </c>
      <c r="CC21" s="18" t="n">
        <f aca="false">N(AND(CC$3&lt;=$E21,CC$4&gt;=$E21))</f>
        <v>0</v>
      </c>
      <c r="CD21" s="18" t="n">
        <f aca="false">N(AND(CD$3&lt;=$E21,CD$4&gt;=$E21))</f>
        <v>0</v>
      </c>
      <c r="CE21" s="18" t="n">
        <f aca="false">N(AND(CE$3&lt;=$E21,CE$4&gt;=$E21))</f>
        <v>0</v>
      </c>
      <c r="CF21" s="18" t="n">
        <f aca="false">N(AND(CF$3&lt;=$E21,CF$4&gt;=$E21))</f>
        <v>0</v>
      </c>
      <c r="CG21" s="18" t="n">
        <f aca="false">N(AND(CG$3&lt;=$E21,CG$4&gt;=$E21))</f>
        <v>0</v>
      </c>
      <c r="CH21" s="18" t="n">
        <f aca="false">N(AND(CH$3&lt;=$E21,CH$4&gt;=$E21))</f>
        <v>0</v>
      </c>
      <c r="CI21" s="18" t="n">
        <f aca="false">N(AND(CI$3&lt;=$E21,CI$4&gt;=$E21))</f>
        <v>0</v>
      </c>
      <c r="CJ21" s="18" t="n">
        <f aca="false">N(AND(CJ$3&lt;=$E21,CJ$4&gt;=$E21))</f>
        <v>0</v>
      </c>
      <c r="CK21" s="18" t="n">
        <f aca="false">N(AND(CK$3&lt;=$E21,CK$4&gt;=$E21))</f>
        <v>0</v>
      </c>
      <c r="CL21" s="18" t="n">
        <f aca="false">N(AND(CL$3&lt;=$E21,CL$4&gt;=$E21))</f>
        <v>0</v>
      </c>
      <c r="CM21" s="18" t="n">
        <f aca="false">N(AND(CM$3&lt;=$E21,CM$4&gt;=$E21))</f>
        <v>0</v>
      </c>
      <c r="CN21" s="18" t="n">
        <f aca="false">N(AND(CN$3&lt;=$E21,CN$4&gt;=$E21))</f>
        <v>0</v>
      </c>
      <c r="CO21" s="18" t="n">
        <f aca="false">N(AND(CO$3&lt;=$E21,CO$4&gt;=$E21))</f>
        <v>0</v>
      </c>
      <c r="CP21" s="18" t="n">
        <f aca="false">N(AND(CP$3&lt;=$E21,CP$4&gt;=$E21))</f>
        <v>0</v>
      </c>
      <c r="CQ21" s="18" t="n">
        <f aca="false">N(AND(CQ$3&lt;=$E21,CQ$4&gt;=$E21))</f>
        <v>0</v>
      </c>
      <c r="CR21" s="18" t="n">
        <f aca="false">N(AND(CR$3&lt;=$E21,CR$4&gt;=$E21))</f>
        <v>0</v>
      </c>
      <c r="CS21" s="18" t="n">
        <f aca="false">N(AND(CS$3&lt;=$E21,CS$4&gt;=$E21))</f>
        <v>0</v>
      </c>
      <c r="CT21" s="18" t="n">
        <f aca="false">N(AND(CT$3&lt;=$E21,CT$4&gt;=$E21))</f>
        <v>0</v>
      </c>
      <c r="CU21" s="18" t="n">
        <f aca="false">N(AND(CU$3&lt;=$E21,CU$4&gt;=$E21))</f>
        <v>0</v>
      </c>
      <c r="CV21" s="18" t="n">
        <f aca="false">N(AND(CV$3&lt;=$E21,CV$4&gt;=$E21))</f>
        <v>0</v>
      </c>
      <c r="CW21" s="18" t="n">
        <f aca="false">N(AND(CW$3&lt;=$E21,CW$4&gt;=$E21))</f>
        <v>0</v>
      </c>
      <c r="CX21" s="18" t="n">
        <f aca="false">N(AND(CX$3&lt;=$E21,CX$4&gt;=$E21))</f>
        <v>0</v>
      </c>
      <c r="CY21" s="18" t="n">
        <f aca="false">N(AND(CY$3&lt;=$E21,CY$4&gt;=$E21))</f>
        <v>0</v>
      </c>
      <c r="CZ21" s="18" t="n">
        <f aca="false">N(AND(CZ$3&lt;=$E21,CZ$4&gt;=$E21))</f>
        <v>0</v>
      </c>
      <c r="DA21" s="18" t="n">
        <f aca="false">N(AND(DA$3&lt;=$E21,DA$4&gt;=$E21))</f>
        <v>0</v>
      </c>
      <c r="DB21" s="18" t="n">
        <f aca="false">N(AND(DB$3&lt;=$E21,DB$4&gt;=$E21))</f>
        <v>0</v>
      </c>
      <c r="DC21" s="18" t="n">
        <f aca="false">N(AND(DC$3&lt;=$E21,DC$4&gt;=$E21))</f>
        <v>0</v>
      </c>
      <c r="DD21" s="18" t="n">
        <f aca="false">N(AND(DD$3&lt;=$E21,DD$4&gt;=$E21))</f>
        <v>0</v>
      </c>
      <c r="DE21" s="18" t="n">
        <f aca="false">N(AND(DE$3&lt;=$E21,DE$4&gt;=$E21))</f>
        <v>0</v>
      </c>
      <c r="DF21" s="18" t="n">
        <f aca="false">N(AND(DF$3&lt;=$E21,DF$4&gt;=$E21))</f>
        <v>0</v>
      </c>
      <c r="DG21" s="18" t="n">
        <f aca="false">N(AND(DG$3&lt;=$E21,DG$4&gt;=$E21))</f>
        <v>0</v>
      </c>
      <c r="DH21" s="18" t="n">
        <f aca="false">N(AND(DH$3&lt;=$E21,DH$4&gt;=$E21))</f>
        <v>0</v>
      </c>
      <c r="DI21" s="18" t="n">
        <f aca="false">N(AND(DI$3&lt;=$E21,DI$4&gt;=$E21))</f>
        <v>0</v>
      </c>
      <c r="DJ21" s="18" t="n">
        <f aca="false">N(AND(DJ$3&lt;=$E21,DJ$4&gt;=$E21))</f>
        <v>0</v>
      </c>
      <c r="DK21" s="18" t="n">
        <f aca="false">N(AND(DK$3&lt;=$E21,DK$4&gt;=$E21))</f>
        <v>0</v>
      </c>
      <c r="DL21" s="18" t="n">
        <f aca="false">N(AND(DL$3&lt;=$E21,DL$4&gt;=$E21))</f>
        <v>0</v>
      </c>
      <c r="DM21" s="18" t="n">
        <f aca="false">N(AND(DM$3&lt;=$E21,DM$4&gt;=$E21))</f>
        <v>0</v>
      </c>
      <c r="DN21" s="18" t="n">
        <f aca="false">N(AND(DN$3&lt;=$E21,DN$4&gt;=$E21))</f>
        <v>0</v>
      </c>
      <c r="DO21" s="18" t="n">
        <f aca="false">N(AND(DO$3&lt;=$E21,DO$4&gt;=$E21))</f>
        <v>0</v>
      </c>
      <c r="DP21" s="18" t="n">
        <f aca="false">N(AND(DP$3&lt;=$E21,DP$4&gt;=$E21))</f>
        <v>0</v>
      </c>
      <c r="DQ21" s="18" t="n">
        <f aca="false">N(AND(DQ$3&lt;=$E21,DQ$4&gt;=$E21))</f>
        <v>0</v>
      </c>
      <c r="DR21" s="18" t="n">
        <f aca="false">N(AND(DR$3&lt;=$E21,DR$4&gt;=$E21))</f>
        <v>0</v>
      </c>
      <c r="DS21" s="18" t="n">
        <f aca="false">N(AND(DS$3&lt;=$E21,DS$4&gt;=$E21))</f>
        <v>0</v>
      </c>
      <c r="DT21" s="18" t="n">
        <f aca="false">N(AND(DT$3&lt;=$E21,DT$4&gt;=$E21))</f>
        <v>0</v>
      </c>
      <c r="DU21" s="18" t="n">
        <f aca="false">N(AND(DU$3&lt;=$E21,DU$4&gt;=$E21))</f>
        <v>0</v>
      </c>
      <c r="DV21" s="18" t="n">
        <f aca="false">N(AND(DV$3&lt;=$E21,DV$4&gt;=$E21))</f>
        <v>0</v>
      </c>
      <c r="DW21" s="18" t="n">
        <f aca="false">N(AND(DW$3&lt;=$E21,DW$4&gt;=$E21))</f>
        <v>0</v>
      </c>
      <c r="DX21" s="18" t="n">
        <f aca="false">N(AND(DX$3&lt;=$E21,DX$4&gt;=$E21))</f>
        <v>0</v>
      </c>
      <c r="DY21" s="18" t="n">
        <f aca="false">N(AND(DY$3&lt;=$E21,DY$4&gt;=$E21))</f>
        <v>0</v>
      </c>
      <c r="DZ21" s="18" t="n">
        <f aca="false">N(AND(DZ$3&lt;=$E21,DZ$4&gt;=$E21))</f>
        <v>0</v>
      </c>
      <c r="EA21" s="18" t="n">
        <f aca="false">N(AND(EA$3&lt;=$E21,EA$4&gt;=$E21))</f>
        <v>0</v>
      </c>
      <c r="EB21" s="18" t="n">
        <f aca="false">N(AND(EB$3&lt;=$E21,EB$4&gt;=$E21))</f>
        <v>0</v>
      </c>
      <c r="EC21" s="18" t="n">
        <f aca="false">N(AND(EC$3&lt;=$E21,EC$4&gt;=$E21))</f>
        <v>0</v>
      </c>
      <c r="ED21" s="18" t="n">
        <f aca="false">N(AND(ED$3&lt;=$E21,ED$4&gt;=$E21))</f>
        <v>0</v>
      </c>
      <c r="EE21" s="18" t="n">
        <f aca="false">N(AND(EE$3&lt;=$E21,EE$4&gt;=$E21))</f>
        <v>0</v>
      </c>
      <c r="EF21" s="18" t="n">
        <f aca="false">N(AND(EF$3&lt;=$E21,EF$4&gt;=$E21))</f>
        <v>0</v>
      </c>
      <c r="EG21" s="18" t="n">
        <f aca="false">N(AND(EG$3&lt;=$E21,EG$4&gt;=$E21))</f>
        <v>0</v>
      </c>
      <c r="EH21" s="18" t="n">
        <f aca="false">N(AND(EH$3&lt;=$E21,EH$4&gt;=$E21))</f>
        <v>0</v>
      </c>
      <c r="EI21" s="18" t="n">
        <f aca="false">N(AND(EI$3&lt;=$E21,EI$4&gt;=$E21))</f>
        <v>0</v>
      </c>
      <c r="EJ21" s="18" t="n">
        <f aca="false">N(AND(EJ$3&lt;=$E21,EJ$4&gt;=$E21))</f>
        <v>0</v>
      </c>
      <c r="EK21" s="18" t="n">
        <f aca="false">N(AND(EK$3&lt;=$E21,EK$4&gt;=$E21))</f>
        <v>0</v>
      </c>
      <c r="EL21" s="18" t="n">
        <f aca="false">N(AND(EL$3&lt;=$E21,EL$4&gt;=$E21))</f>
        <v>0</v>
      </c>
      <c r="EM21" s="18" t="n">
        <f aca="false">N(AND(EM$3&lt;=$E21,EM$4&gt;=$E21))</f>
        <v>0</v>
      </c>
      <c r="EN21" s="18" t="n">
        <f aca="false">N(AND(EN$3&lt;=$E21,EN$4&gt;=$E21))</f>
        <v>0</v>
      </c>
      <c r="EO21" s="18" t="n">
        <f aca="false">N(AND(EO$3&lt;=$E21,EO$4&gt;=$E21))</f>
        <v>0</v>
      </c>
      <c r="EP21" s="18" t="n">
        <f aca="false">N(AND(EP$3&lt;=$E21,EP$4&gt;=$E21))</f>
        <v>0</v>
      </c>
      <c r="EQ21" s="18" t="n">
        <f aca="false">N(AND(EQ$3&lt;=$E21,EQ$4&gt;=$E21))</f>
        <v>0</v>
      </c>
      <c r="ER21" s="18" t="n">
        <f aca="false">N(AND(ER$3&lt;=$E21,ER$4&gt;=$E21))</f>
        <v>0</v>
      </c>
      <c r="ES21" s="18" t="n">
        <f aca="false">N(AND(ES$3&lt;=$E21,ES$4&gt;=$E21))</f>
        <v>0</v>
      </c>
      <c r="ET21" s="18" t="n">
        <f aca="false">N(AND(ET$3&lt;=$E21,ET$4&gt;=$E21))</f>
        <v>0</v>
      </c>
      <c r="EU21" s="18" t="n">
        <f aca="false">N(AND(EU$3&lt;=$E21,EU$4&gt;=$E21))</f>
        <v>0</v>
      </c>
      <c r="EV21" s="18" t="n">
        <f aca="false">N(AND(EV$3&lt;=$E21,EV$4&gt;=$E21))</f>
        <v>0</v>
      </c>
      <c r="EW21" s="18" t="n">
        <f aca="false">N(AND(EW$3&lt;=$E21,EW$4&gt;=$E21))</f>
        <v>0</v>
      </c>
      <c r="EX21" s="18" t="n">
        <f aca="false">N(AND(EX$3&lt;=$E21,EX$4&gt;=$E21))</f>
        <v>0</v>
      </c>
      <c r="EY21" s="18" t="n">
        <f aca="false">N(AND(EY$3&lt;=$E21,EY$4&gt;=$E21))</f>
        <v>0</v>
      </c>
      <c r="EZ21" s="18" t="n">
        <f aca="false">N(AND(EZ$3&lt;=$E21,EZ$4&gt;=$E21))</f>
        <v>0</v>
      </c>
      <c r="FA21" s="18" t="n">
        <f aca="false">N(AND(FA$3&lt;=$E21,FA$4&gt;=$E21))</f>
        <v>0</v>
      </c>
      <c r="FB21" s="18" t="n">
        <f aca="false">N(AND(FB$3&lt;=$E21,FB$4&gt;=$E21))</f>
        <v>0</v>
      </c>
      <c r="FC21" s="18" t="n">
        <f aca="false">N(AND(FC$3&lt;=$E21,FC$4&gt;=$E21))</f>
        <v>0</v>
      </c>
      <c r="FD21" s="18" t="n">
        <f aca="false">N(AND(FD$3&lt;=$E21,FD$4&gt;=$E21))</f>
        <v>0</v>
      </c>
      <c r="FE21" s="18" t="n">
        <f aca="false">N(AND(FE$3&lt;=$E21,FE$4&gt;=$E21))</f>
        <v>0</v>
      </c>
      <c r="FF21" s="18" t="n">
        <f aca="false">N(AND(FF$3&lt;=$E21,FF$4&gt;=$E21))</f>
        <v>0</v>
      </c>
      <c r="FG21" s="18" t="n">
        <f aca="false">N(AND(FG$3&lt;=$E21,FG$4&gt;=$E21))</f>
        <v>0</v>
      </c>
      <c r="FH21" s="18" t="n">
        <f aca="false">N(AND(FH$3&lt;=$E21,FH$4&gt;=$E21))</f>
        <v>0</v>
      </c>
    </row>
    <row r="22" customFormat="false" ht="15" hidden="false" customHeight="false" outlineLevel="0" collapsed="false">
      <c r="C22" s="1" t="s">
        <v>674</v>
      </c>
      <c r="D22" s="12" t="s">
        <v>34</v>
      </c>
      <c r="E22" s="45" t="n">
        <f aca="false">$F16</f>
        <v>46843</v>
      </c>
      <c r="I22" s="18" t="n">
        <f aca="false">SUM(J22:FH22)</f>
        <v>1</v>
      </c>
      <c r="J22" s="18" t="n">
        <f aca="false">N(AND(J$3&lt;=$E22,J$4&gt;=$E22))</f>
        <v>0</v>
      </c>
      <c r="K22" s="18" t="n">
        <f aca="false">N(AND(K$3&lt;=$E22,K$4&gt;=$E22))</f>
        <v>0</v>
      </c>
      <c r="L22" s="18" t="n">
        <f aca="false">N(AND(L$3&lt;=$E22,L$4&gt;=$E22))</f>
        <v>0</v>
      </c>
      <c r="M22" s="18" t="n">
        <f aca="false">N(AND(M$3&lt;=$E22,M$4&gt;=$E22))</f>
        <v>0</v>
      </c>
      <c r="N22" s="18" t="n">
        <f aca="false">N(AND(N$3&lt;=$E22,N$4&gt;=$E22))</f>
        <v>0</v>
      </c>
      <c r="O22" s="18" t="n">
        <f aca="false">N(AND(O$3&lt;=$E22,O$4&gt;=$E22))</f>
        <v>0</v>
      </c>
      <c r="P22" s="18" t="n">
        <f aca="false">N(AND(P$3&lt;=$E22,P$4&gt;=$E22))</f>
        <v>0</v>
      </c>
      <c r="Q22" s="18" t="n">
        <f aca="false">N(AND(Q$3&lt;=$E22,Q$4&gt;=$E22))</f>
        <v>0</v>
      </c>
      <c r="R22" s="18" t="n">
        <f aca="false">N(AND(R$3&lt;=$E22,R$4&gt;=$E22))</f>
        <v>0</v>
      </c>
      <c r="S22" s="18" t="n">
        <f aca="false">N(AND(S$3&lt;=$E22,S$4&gt;=$E22))</f>
        <v>1</v>
      </c>
      <c r="T22" s="18" t="n">
        <f aca="false">N(AND(T$3&lt;=$E22,T$4&gt;=$E22))</f>
        <v>0</v>
      </c>
      <c r="U22" s="18" t="n">
        <f aca="false">N(AND(U$3&lt;=$E22,U$4&gt;=$E22))</f>
        <v>0</v>
      </c>
      <c r="V22" s="18" t="n">
        <f aca="false">N(AND(V$3&lt;=$E22,V$4&gt;=$E22))</f>
        <v>0</v>
      </c>
      <c r="W22" s="18" t="n">
        <f aca="false">N(AND(W$3&lt;=$E22,W$4&gt;=$E22))</f>
        <v>0</v>
      </c>
      <c r="X22" s="18" t="n">
        <f aca="false">N(AND(X$3&lt;=$E22,X$4&gt;=$E22))</f>
        <v>0</v>
      </c>
      <c r="Y22" s="18" t="n">
        <f aca="false">N(AND(Y$3&lt;=$E22,Y$4&gt;=$E22))</f>
        <v>0</v>
      </c>
      <c r="Z22" s="18" t="n">
        <f aca="false">N(AND(Z$3&lt;=$E22,Z$4&gt;=$E22))</f>
        <v>0</v>
      </c>
      <c r="AA22" s="18" t="n">
        <f aca="false">N(AND(AA$3&lt;=$E22,AA$4&gt;=$E22))</f>
        <v>0</v>
      </c>
      <c r="AB22" s="18" t="n">
        <f aca="false">N(AND(AB$3&lt;=$E22,AB$4&gt;=$E22))</f>
        <v>0</v>
      </c>
      <c r="AC22" s="18" t="n">
        <f aca="false">N(AND(AC$3&lt;=$E22,AC$4&gt;=$E22))</f>
        <v>0</v>
      </c>
      <c r="AD22" s="18" t="n">
        <f aca="false">N(AND(AD$3&lt;=$E22,AD$4&gt;=$E22))</f>
        <v>0</v>
      </c>
      <c r="AE22" s="18" t="n">
        <f aca="false">N(AND(AE$3&lt;=$E22,AE$4&gt;=$E22))</f>
        <v>0</v>
      </c>
      <c r="AF22" s="18" t="n">
        <f aca="false">N(AND(AF$3&lt;=$E22,AF$4&gt;=$E22))</f>
        <v>0</v>
      </c>
      <c r="AG22" s="18" t="n">
        <f aca="false">N(AND(AG$3&lt;=$E22,AG$4&gt;=$E22))</f>
        <v>0</v>
      </c>
      <c r="AH22" s="18" t="n">
        <f aca="false">N(AND(AH$3&lt;=$E22,AH$4&gt;=$E22))</f>
        <v>0</v>
      </c>
      <c r="AI22" s="18" t="n">
        <f aca="false">N(AND(AI$3&lt;=$E22,AI$4&gt;=$E22))</f>
        <v>0</v>
      </c>
      <c r="AJ22" s="18" t="n">
        <f aca="false">N(AND(AJ$3&lt;=$E22,AJ$4&gt;=$E22))</f>
        <v>0</v>
      </c>
      <c r="AK22" s="18" t="n">
        <f aca="false">N(AND(AK$3&lt;=$E22,AK$4&gt;=$E22))</f>
        <v>0</v>
      </c>
      <c r="AL22" s="18" t="n">
        <f aca="false">N(AND(AL$3&lt;=$E22,AL$4&gt;=$E22))</f>
        <v>0</v>
      </c>
      <c r="AM22" s="18" t="n">
        <f aca="false">N(AND(AM$3&lt;=$E22,AM$4&gt;=$E22))</f>
        <v>0</v>
      </c>
      <c r="AN22" s="18" t="n">
        <f aca="false">N(AND(AN$3&lt;=$E22,AN$4&gt;=$E22))</f>
        <v>0</v>
      </c>
      <c r="AO22" s="18" t="n">
        <f aca="false">N(AND(AO$3&lt;=$E22,AO$4&gt;=$E22))</f>
        <v>0</v>
      </c>
      <c r="AP22" s="18" t="n">
        <f aca="false">N(AND(AP$3&lt;=$E22,AP$4&gt;=$E22))</f>
        <v>0</v>
      </c>
      <c r="AQ22" s="18" t="n">
        <f aca="false">N(AND(AQ$3&lt;=$E22,AQ$4&gt;=$E22))</f>
        <v>0</v>
      </c>
      <c r="AR22" s="18" t="n">
        <f aca="false">N(AND(AR$3&lt;=$E22,AR$4&gt;=$E22))</f>
        <v>0</v>
      </c>
      <c r="AS22" s="18" t="n">
        <f aca="false">N(AND(AS$3&lt;=$E22,AS$4&gt;=$E22))</f>
        <v>0</v>
      </c>
      <c r="AT22" s="18" t="n">
        <f aca="false">N(AND(AT$3&lt;=$E22,AT$4&gt;=$E22))</f>
        <v>0</v>
      </c>
      <c r="AU22" s="18" t="n">
        <f aca="false">N(AND(AU$3&lt;=$E22,AU$4&gt;=$E22))</f>
        <v>0</v>
      </c>
      <c r="AV22" s="18" t="n">
        <f aca="false">N(AND(AV$3&lt;=$E22,AV$4&gt;=$E22))</f>
        <v>0</v>
      </c>
      <c r="AW22" s="18" t="n">
        <f aca="false">N(AND(AW$3&lt;=$E22,AW$4&gt;=$E22))</f>
        <v>0</v>
      </c>
      <c r="AX22" s="18" t="n">
        <f aca="false">N(AND(AX$3&lt;=$E22,AX$4&gt;=$E22))</f>
        <v>0</v>
      </c>
      <c r="AY22" s="18" t="n">
        <f aca="false">N(AND(AY$3&lt;=$E22,AY$4&gt;=$E22))</f>
        <v>0</v>
      </c>
      <c r="AZ22" s="18" t="n">
        <f aca="false">N(AND(AZ$3&lt;=$E22,AZ$4&gt;=$E22))</f>
        <v>0</v>
      </c>
      <c r="BA22" s="18" t="n">
        <f aca="false">N(AND(BA$3&lt;=$E22,BA$4&gt;=$E22))</f>
        <v>0</v>
      </c>
      <c r="BB22" s="18" t="n">
        <f aca="false">N(AND(BB$3&lt;=$E22,BB$4&gt;=$E22))</f>
        <v>0</v>
      </c>
      <c r="BC22" s="18" t="n">
        <f aca="false">N(AND(BC$3&lt;=$E22,BC$4&gt;=$E22))</f>
        <v>0</v>
      </c>
      <c r="BD22" s="18" t="n">
        <f aca="false">N(AND(BD$3&lt;=$E22,BD$4&gt;=$E22))</f>
        <v>0</v>
      </c>
      <c r="BE22" s="18" t="n">
        <f aca="false">N(AND(BE$3&lt;=$E22,BE$4&gt;=$E22))</f>
        <v>0</v>
      </c>
      <c r="BF22" s="18" t="n">
        <f aca="false">N(AND(BF$3&lt;=$E22,BF$4&gt;=$E22))</f>
        <v>0</v>
      </c>
      <c r="BG22" s="18" t="n">
        <f aca="false">N(AND(BG$3&lt;=$E22,BG$4&gt;=$E22))</f>
        <v>0</v>
      </c>
      <c r="BH22" s="18" t="n">
        <f aca="false">N(AND(BH$3&lt;=$E22,BH$4&gt;=$E22))</f>
        <v>0</v>
      </c>
      <c r="BI22" s="18" t="n">
        <f aca="false">N(AND(BI$3&lt;=$E22,BI$4&gt;=$E22))</f>
        <v>0</v>
      </c>
      <c r="BJ22" s="18" t="n">
        <f aca="false">N(AND(BJ$3&lt;=$E22,BJ$4&gt;=$E22))</f>
        <v>0</v>
      </c>
      <c r="BK22" s="18" t="n">
        <f aca="false">N(AND(BK$3&lt;=$E22,BK$4&gt;=$E22))</f>
        <v>0</v>
      </c>
      <c r="BL22" s="18" t="n">
        <f aca="false">N(AND(BL$3&lt;=$E22,BL$4&gt;=$E22))</f>
        <v>0</v>
      </c>
      <c r="BM22" s="18" t="n">
        <f aca="false">N(AND(BM$3&lt;=$E22,BM$4&gt;=$E22))</f>
        <v>0</v>
      </c>
      <c r="BN22" s="18" t="n">
        <f aca="false">N(AND(BN$3&lt;=$E22,BN$4&gt;=$E22))</f>
        <v>0</v>
      </c>
      <c r="BO22" s="18" t="n">
        <f aca="false">N(AND(BO$3&lt;=$E22,BO$4&gt;=$E22))</f>
        <v>0</v>
      </c>
      <c r="BP22" s="18" t="n">
        <f aca="false">N(AND(BP$3&lt;=$E22,BP$4&gt;=$E22))</f>
        <v>0</v>
      </c>
      <c r="BQ22" s="18" t="n">
        <f aca="false">N(AND(BQ$3&lt;=$E22,BQ$4&gt;=$E22))</f>
        <v>0</v>
      </c>
      <c r="BR22" s="18" t="n">
        <f aca="false">N(AND(BR$3&lt;=$E22,BR$4&gt;=$E22))</f>
        <v>0</v>
      </c>
      <c r="BS22" s="18" t="n">
        <f aca="false">N(AND(BS$3&lt;=$E22,BS$4&gt;=$E22))</f>
        <v>0</v>
      </c>
      <c r="BT22" s="18" t="n">
        <f aca="false">N(AND(BT$3&lt;=$E22,BT$4&gt;=$E22))</f>
        <v>0</v>
      </c>
      <c r="BU22" s="18" t="n">
        <f aca="false">N(AND(BU$3&lt;=$E22,BU$4&gt;=$E22))</f>
        <v>0</v>
      </c>
      <c r="BV22" s="18" t="n">
        <f aca="false">N(AND(BV$3&lt;=$E22,BV$4&gt;=$E22))</f>
        <v>0</v>
      </c>
      <c r="BW22" s="18" t="n">
        <f aca="false">N(AND(BW$3&lt;=$E22,BW$4&gt;=$E22))</f>
        <v>0</v>
      </c>
      <c r="BX22" s="18" t="n">
        <f aca="false">N(AND(BX$3&lt;=$E22,BX$4&gt;=$E22))</f>
        <v>0</v>
      </c>
      <c r="BY22" s="18" t="n">
        <f aca="false">N(AND(BY$3&lt;=$E22,BY$4&gt;=$E22))</f>
        <v>0</v>
      </c>
      <c r="BZ22" s="18" t="n">
        <f aca="false">N(AND(BZ$3&lt;=$E22,BZ$4&gt;=$E22))</f>
        <v>0</v>
      </c>
      <c r="CA22" s="18" t="n">
        <f aca="false">N(AND(CA$3&lt;=$E22,CA$4&gt;=$E22))</f>
        <v>0</v>
      </c>
      <c r="CB22" s="18" t="n">
        <f aca="false">N(AND(CB$3&lt;=$E22,CB$4&gt;=$E22))</f>
        <v>0</v>
      </c>
      <c r="CC22" s="18" t="n">
        <f aca="false">N(AND(CC$3&lt;=$E22,CC$4&gt;=$E22))</f>
        <v>0</v>
      </c>
      <c r="CD22" s="18" t="n">
        <f aca="false">N(AND(CD$3&lt;=$E22,CD$4&gt;=$E22))</f>
        <v>0</v>
      </c>
      <c r="CE22" s="18" t="n">
        <f aca="false">N(AND(CE$3&lt;=$E22,CE$4&gt;=$E22))</f>
        <v>0</v>
      </c>
      <c r="CF22" s="18" t="n">
        <f aca="false">N(AND(CF$3&lt;=$E22,CF$4&gt;=$E22))</f>
        <v>0</v>
      </c>
      <c r="CG22" s="18" t="n">
        <f aca="false">N(AND(CG$3&lt;=$E22,CG$4&gt;=$E22))</f>
        <v>0</v>
      </c>
      <c r="CH22" s="18" t="n">
        <f aca="false">N(AND(CH$3&lt;=$E22,CH$4&gt;=$E22))</f>
        <v>0</v>
      </c>
      <c r="CI22" s="18" t="n">
        <f aca="false">N(AND(CI$3&lt;=$E22,CI$4&gt;=$E22))</f>
        <v>0</v>
      </c>
      <c r="CJ22" s="18" t="n">
        <f aca="false">N(AND(CJ$3&lt;=$E22,CJ$4&gt;=$E22))</f>
        <v>0</v>
      </c>
      <c r="CK22" s="18" t="n">
        <f aca="false">N(AND(CK$3&lt;=$E22,CK$4&gt;=$E22))</f>
        <v>0</v>
      </c>
      <c r="CL22" s="18" t="n">
        <f aca="false">N(AND(CL$3&lt;=$E22,CL$4&gt;=$E22))</f>
        <v>0</v>
      </c>
      <c r="CM22" s="18" t="n">
        <f aca="false">N(AND(CM$3&lt;=$E22,CM$4&gt;=$E22))</f>
        <v>0</v>
      </c>
      <c r="CN22" s="18" t="n">
        <f aca="false">N(AND(CN$3&lt;=$E22,CN$4&gt;=$E22))</f>
        <v>0</v>
      </c>
      <c r="CO22" s="18" t="n">
        <f aca="false">N(AND(CO$3&lt;=$E22,CO$4&gt;=$E22))</f>
        <v>0</v>
      </c>
      <c r="CP22" s="18" t="n">
        <f aca="false">N(AND(CP$3&lt;=$E22,CP$4&gt;=$E22))</f>
        <v>0</v>
      </c>
      <c r="CQ22" s="18" t="n">
        <f aca="false">N(AND(CQ$3&lt;=$E22,CQ$4&gt;=$E22))</f>
        <v>0</v>
      </c>
      <c r="CR22" s="18" t="n">
        <f aca="false">N(AND(CR$3&lt;=$E22,CR$4&gt;=$E22))</f>
        <v>0</v>
      </c>
      <c r="CS22" s="18" t="n">
        <f aca="false">N(AND(CS$3&lt;=$E22,CS$4&gt;=$E22))</f>
        <v>0</v>
      </c>
      <c r="CT22" s="18" t="n">
        <f aca="false">N(AND(CT$3&lt;=$E22,CT$4&gt;=$E22))</f>
        <v>0</v>
      </c>
      <c r="CU22" s="18" t="n">
        <f aca="false">N(AND(CU$3&lt;=$E22,CU$4&gt;=$E22))</f>
        <v>0</v>
      </c>
      <c r="CV22" s="18" t="n">
        <f aca="false">N(AND(CV$3&lt;=$E22,CV$4&gt;=$E22))</f>
        <v>0</v>
      </c>
      <c r="CW22" s="18" t="n">
        <f aca="false">N(AND(CW$3&lt;=$E22,CW$4&gt;=$E22))</f>
        <v>0</v>
      </c>
      <c r="CX22" s="18" t="n">
        <f aca="false">N(AND(CX$3&lt;=$E22,CX$4&gt;=$E22))</f>
        <v>0</v>
      </c>
      <c r="CY22" s="18" t="n">
        <f aca="false">N(AND(CY$3&lt;=$E22,CY$4&gt;=$E22))</f>
        <v>0</v>
      </c>
      <c r="CZ22" s="18" t="n">
        <f aca="false">N(AND(CZ$3&lt;=$E22,CZ$4&gt;=$E22))</f>
        <v>0</v>
      </c>
      <c r="DA22" s="18" t="n">
        <f aca="false">N(AND(DA$3&lt;=$E22,DA$4&gt;=$E22))</f>
        <v>0</v>
      </c>
      <c r="DB22" s="18" t="n">
        <f aca="false">N(AND(DB$3&lt;=$E22,DB$4&gt;=$E22))</f>
        <v>0</v>
      </c>
      <c r="DC22" s="18" t="n">
        <f aca="false">N(AND(DC$3&lt;=$E22,DC$4&gt;=$E22))</f>
        <v>0</v>
      </c>
      <c r="DD22" s="18" t="n">
        <f aca="false">N(AND(DD$3&lt;=$E22,DD$4&gt;=$E22))</f>
        <v>0</v>
      </c>
      <c r="DE22" s="18" t="n">
        <f aca="false">N(AND(DE$3&lt;=$E22,DE$4&gt;=$E22))</f>
        <v>0</v>
      </c>
      <c r="DF22" s="18" t="n">
        <f aca="false">N(AND(DF$3&lt;=$E22,DF$4&gt;=$E22))</f>
        <v>0</v>
      </c>
      <c r="DG22" s="18" t="n">
        <f aca="false">N(AND(DG$3&lt;=$E22,DG$4&gt;=$E22))</f>
        <v>0</v>
      </c>
      <c r="DH22" s="18" t="n">
        <f aca="false">N(AND(DH$3&lt;=$E22,DH$4&gt;=$E22))</f>
        <v>0</v>
      </c>
      <c r="DI22" s="18" t="n">
        <f aca="false">N(AND(DI$3&lt;=$E22,DI$4&gt;=$E22))</f>
        <v>0</v>
      </c>
      <c r="DJ22" s="18" t="n">
        <f aca="false">N(AND(DJ$3&lt;=$E22,DJ$4&gt;=$E22))</f>
        <v>0</v>
      </c>
      <c r="DK22" s="18" t="n">
        <f aca="false">N(AND(DK$3&lt;=$E22,DK$4&gt;=$E22))</f>
        <v>0</v>
      </c>
      <c r="DL22" s="18" t="n">
        <f aca="false">N(AND(DL$3&lt;=$E22,DL$4&gt;=$E22))</f>
        <v>0</v>
      </c>
      <c r="DM22" s="18" t="n">
        <f aca="false">N(AND(DM$3&lt;=$E22,DM$4&gt;=$E22))</f>
        <v>0</v>
      </c>
      <c r="DN22" s="18" t="n">
        <f aca="false">N(AND(DN$3&lt;=$E22,DN$4&gt;=$E22))</f>
        <v>0</v>
      </c>
      <c r="DO22" s="18" t="n">
        <f aca="false">N(AND(DO$3&lt;=$E22,DO$4&gt;=$E22))</f>
        <v>0</v>
      </c>
      <c r="DP22" s="18" t="n">
        <f aca="false">N(AND(DP$3&lt;=$E22,DP$4&gt;=$E22))</f>
        <v>0</v>
      </c>
      <c r="DQ22" s="18" t="n">
        <f aca="false">N(AND(DQ$3&lt;=$E22,DQ$4&gt;=$E22))</f>
        <v>0</v>
      </c>
      <c r="DR22" s="18" t="n">
        <f aca="false">N(AND(DR$3&lt;=$E22,DR$4&gt;=$E22))</f>
        <v>0</v>
      </c>
      <c r="DS22" s="18" t="n">
        <f aca="false">N(AND(DS$3&lt;=$E22,DS$4&gt;=$E22))</f>
        <v>0</v>
      </c>
      <c r="DT22" s="18" t="n">
        <f aca="false">N(AND(DT$3&lt;=$E22,DT$4&gt;=$E22))</f>
        <v>0</v>
      </c>
      <c r="DU22" s="18" t="n">
        <f aca="false">N(AND(DU$3&lt;=$E22,DU$4&gt;=$E22))</f>
        <v>0</v>
      </c>
      <c r="DV22" s="18" t="n">
        <f aca="false">N(AND(DV$3&lt;=$E22,DV$4&gt;=$E22))</f>
        <v>0</v>
      </c>
      <c r="DW22" s="18" t="n">
        <f aca="false">N(AND(DW$3&lt;=$E22,DW$4&gt;=$E22))</f>
        <v>0</v>
      </c>
      <c r="DX22" s="18" t="n">
        <f aca="false">N(AND(DX$3&lt;=$E22,DX$4&gt;=$E22))</f>
        <v>0</v>
      </c>
      <c r="DY22" s="18" t="n">
        <f aca="false">N(AND(DY$3&lt;=$E22,DY$4&gt;=$E22))</f>
        <v>0</v>
      </c>
      <c r="DZ22" s="18" t="n">
        <f aca="false">N(AND(DZ$3&lt;=$E22,DZ$4&gt;=$E22))</f>
        <v>0</v>
      </c>
      <c r="EA22" s="18" t="n">
        <f aca="false">N(AND(EA$3&lt;=$E22,EA$4&gt;=$E22))</f>
        <v>0</v>
      </c>
      <c r="EB22" s="18" t="n">
        <f aca="false">N(AND(EB$3&lt;=$E22,EB$4&gt;=$E22))</f>
        <v>0</v>
      </c>
      <c r="EC22" s="18" t="n">
        <f aca="false">N(AND(EC$3&lt;=$E22,EC$4&gt;=$E22))</f>
        <v>0</v>
      </c>
      <c r="ED22" s="18" t="n">
        <f aca="false">N(AND(ED$3&lt;=$E22,ED$4&gt;=$E22))</f>
        <v>0</v>
      </c>
      <c r="EE22" s="18" t="n">
        <f aca="false">N(AND(EE$3&lt;=$E22,EE$4&gt;=$E22))</f>
        <v>0</v>
      </c>
      <c r="EF22" s="18" t="n">
        <f aca="false">N(AND(EF$3&lt;=$E22,EF$4&gt;=$E22))</f>
        <v>0</v>
      </c>
      <c r="EG22" s="18" t="n">
        <f aca="false">N(AND(EG$3&lt;=$E22,EG$4&gt;=$E22))</f>
        <v>0</v>
      </c>
      <c r="EH22" s="18" t="n">
        <f aca="false">N(AND(EH$3&lt;=$E22,EH$4&gt;=$E22))</f>
        <v>0</v>
      </c>
      <c r="EI22" s="18" t="n">
        <f aca="false">N(AND(EI$3&lt;=$E22,EI$4&gt;=$E22))</f>
        <v>0</v>
      </c>
      <c r="EJ22" s="18" t="n">
        <f aca="false">N(AND(EJ$3&lt;=$E22,EJ$4&gt;=$E22))</f>
        <v>0</v>
      </c>
      <c r="EK22" s="18" t="n">
        <f aca="false">N(AND(EK$3&lt;=$E22,EK$4&gt;=$E22))</f>
        <v>0</v>
      </c>
      <c r="EL22" s="18" t="n">
        <f aca="false">N(AND(EL$3&lt;=$E22,EL$4&gt;=$E22))</f>
        <v>0</v>
      </c>
      <c r="EM22" s="18" t="n">
        <f aca="false">N(AND(EM$3&lt;=$E22,EM$4&gt;=$E22))</f>
        <v>0</v>
      </c>
      <c r="EN22" s="18" t="n">
        <f aca="false">N(AND(EN$3&lt;=$E22,EN$4&gt;=$E22))</f>
        <v>0</v>
      </c>
      <c r="EO22" s="18" t="n">
        <f aca="false">N(AND(EO$3&lt;=$E22,EO$4&gt;=$E22))</f>
        <v>0</v>
      </c>
      <c r="EP22" s="18" t="n">
        <f aca="false">N(AND(EP$3&lt;=$E22,EP$4&gt;=$E22))</f>
        <v>0</v>
      </c>
      <c r="EQ22" s="18" t="n">
        <f aca="false">N(AND(EQ$3&lt;=$E22,EQ$4&gt;=$E22))</f>
        <v>0</v>
      </c>
      <c r="ER22" s="18" t="n">
        <f aca="false">N(AND(ER$3&lt;=$E22,ER$4&gt;=$E22))</f>
        <v>0</v>
      </c>
      <c r="ES22" s="18" t="n">
        <f aca="false">N(AND(ES$3&lt;=$E22,ES$4&gt;=$E22))</f>
        <v>0</v>
      </c>
      <c r="ET22" s="18" t="n">
        <f aca="false">N(AND(ET$3&lt;=$E22,ET$4&gt;=$E22))</f>
        <v>0</v>
      </c>
      <c r="EU22" s="18" t="n">
        <f aca="false">N(AND(EU$3&lt;=$E22,EU$4&gt;=$E22))</f>
        <v>0</v>
      </c>
      <c r="EV22" s="18" t="n">
        <f aca="false">N(AND(EV$3&lt;=$E22,EV$4&gt;=$E22))</f>
        <v>0</v>
      </c>
      <c r="EW22" s="18" t="n">
        <f aca="false">N(AND(EW$3&lt;=$E22,EW$4&gt;=$E22))</f>
        <v>0</v>
      </c>
      <c r="EX22" s="18" t="n">
        <f aca="false">N(AND(EX$3&lt;=$E22,EX$4&gt;=$E22))</f>
        <v>0</v>
      </c>
      <c r="EY22" s="18" t="n">
        <f aca="false">N(AND(EY$3&lt;=$E22,EY$4&gt;=$E22))</f>
        <v>0</v>
      </c>
      <c r="EZ22" s="18" t="n">
        <f aca="false">N(AND(EZ$3&lt;=$E22,EZ$4&gt;=$E22))</f>
        <v>0</v>
      </c>
      <c r="FA22" s="18" t="n">
        <f aca="false">N(AND(FA$3&lt;=$E22,FA$4&gt;=$E22))</f>
        <v>0</v>
      </c>
      <c r="FB22" s="18" t="n">
        <f aca="false">N(AND(FB$3&lt;=$E22,FB$4&gt;=$E22))</f>
        <v>0</v>
      </c>
      <c r="FC22" s="18" t="n">
        <f aca="false">N(AND(FC$3&lt;=$E22,FC$4&gt;=$E22))</f>
        <v>0</v>
      </c>
      <c r="FD22" s="18" t="n">
        <f aca="false">N(AND(FD$3&lt;=$E22,FD$4&gt;=$E22))</f>
        <v>0</v>
      </c>
      <c r="FE22" s="18" t="n">
        <f aca="false">N(AND(FE$3&lt;=$E22,FE$4&gt;=$E22))</f>
        <v>0</v>
      </c>
      <c r="FF22" s="18" t="n">
        <f aca="false">N(AND(FF$3&lt;=$E22,FF$4&gt;=$E22))</f>
        <v>0</v>
      </c>
      <c r="FG22" s="18" t="n">
        <f aca="false">N(AND(FG$3&lt;=$E22,FG$4&gt;=$E22))</f>
        <v>0</v>
      </c>
      <c r="FH22" s="18" t="n">
        <f aca="false">N(AND(FH$3&lt;=$E22,FH$4&gt;=$E22))</f>
        <v>0</v>
      </c>
    </row>
    <row r="23" customFormat="false" ht="15" hidden="false" customHeight="false" outlineLevel="0" collapsed="false">
      <c r="C23" s="1" t="s">
        <v>675</v>
      </c>
      <c r="D23" s="12" t="s">
        <v>86</v>
      </c>
      <c r="E23" s="36" t="n">
        <f aca="false">MATCH($E20-1,$J$4:$FH$4,1)+1</f>
        <v>5</v>
      </c>
    </row>
    <row r="24" customFormat="false" ht="15" hidden="false" customHeight="false" outlineLevel="0" collapsed="false">
      <c r="C24" s="1" t="s">
        <v>676</v>
      </c>
      <c r="D24" s="12" t="s">
        <v>86</v>
      </c>
      <c r="E24" s="36" t="n">
        <f aca="false">MATCH($E22,$J$4:$FH$4,0)</f>
        <v>10</v>
      </c>
    </row>
    <row r="25" customFormat="false" ht="15" hidden="false" customHeight="false" outlineLevel="0" collapsed="false">
      <c r="C25" s="1" t="s">
        <v>677</v>
      </c>
      <c r="D25" s="12" t="s">
        <v>34</v>
      </c>
      <c r="J25" s="18" t="n">
        <f aca="false">N(J$3&gt;$E20)</f>
        <v>0</v>
      </c>
      <c r="K25" s="18" t="n">
        <f aca="false">N(K$3&gt;$E20)</f>
        <v>0</v>
      </c>
      <c r="L25" s="18" t="n">
        <f aca="false">N(L$3&gt;$E20)</f>
        <v>0</v>
      </c>
      <c r="M25" s="18" t="n">
        <f aca="false">N(M$3&gt;$E20)</f>
        <v>0</v>
      </c>
      <c r="N25" s="18" t="n">
        <f aca="false">N(N$3&gt;$E20)</f>
        <v>0</v>
      </c>
      <c r="O25" s="18" t="n">
        <f aca="false">N(O$3&gt;$E20)</f>
        <v>1</v>
      </c>
      <c r="P25" s="18" t="n">
        <f aca="false">N(P$3&gt;$E20)</f>
        <v>1</v>
      </c>
      <c r="Q25" s="18" t="n">
        <f aca="false">N(Q$3&gt;$E20)</f>
        <v>1</v>
      </c>
      <c r="R25" s="18" t="n">
        <f aca="false">N(R$3&gt;$E20)</f>
        <v>1</v>
      </c>
      <c r="S25" s="18" t="n">
        <f aca="false">N(S$3&gt;$E20)</f>
        <v>1</v>
      </c>
      <c r="T25" s="18" t="n">
        <f aca="false">N(T$3&gt;$E20)</f>
        <v>1</v>
      </c>
      <c r="U25" s="18" t="n">
        <f aca="false">N(U$3&gt;$E20)</f>
        <v>1</v>
      </c>
      <c r="V25" s="18" t="n">
        <f aca="false">N(V$3&gt;$E20)</f>
        <v>1</v>
      </c>
      <c r="W25" s="18" t="n">
        <f aca="false">N(W$3&gt;$E20)</f>
        <v>1</v>
      </c>
      <c r="X25" s="18" t="n">
        <f aca="false">N(X$3&gt;$E20)</f>
        <v>1</v>
      </c>
      <c r="Y25" s="18" t="n">
        <f aca="false">N(Y$3&gt;$E20)</f>
        <v>1</v>
      </c>
      <c r="Z25" s="18" t="n">
        <f aca="false">N(Z$3&gt;$E20)</f>
        <v>1</v>
      </c>
      <c r="AA25" s="18" t="n">
        <f aca="false">N(AA$3&gt;$E20)</f>
        <v>1</v>
      </c>
      <c r="AB25" s="18" t="n">
        <f aca="false">N(AB$3&gt;$E20)</f>
        <v>1</v>
      </c>
      <c r="AC25" s="18" t="n">
        <f aca="false">N(AC$3&gt;$E20)</f>
        <v>1</v>
      </c>
      <c r="AD25" s="18" t="n">
        <f aca="false">N(AD$3&gt;$E20)</f>
        <v>1</v>
      </c>
      <c r="AE25" s="18" t="n">
        <f aca="false">N(AE$3&gt;$E20)</f>
        <v>1</v>
      </c>
      <c r="AF25" s="18" t="n">
        <f aca="false">N(AF$3&gt;$E20)</f>
        <v>1</v>
      </c>
      <c r="AG25" s="18" t="n">
        <f aca="false">N(AG$3&gt;$E20)</f>
        <v>1</v>
      </c>
      <c r="AH25" s="18" t="n">
        <f aca="false">N(AH$3&gt;$E20)</f>
        <v>1</v>
      </c>
      <c r="AI25" s="18" t="n">
        <f aca="false">N(AI$3&gt;$E20)</f>
        <v>1</v>
      </c>
      <c r="AJ25" s="18" t="n">
        <f aca="false">N(AJ$3&gt;$E20)</f>
        <v>1</v>
      </c>
      <c r="AK25" s="18" t="n">
        <f aca="false">N(AK$3&gt;$E20)</f>
        <v>1</v>
      </c>
      <c r="AL25" s="18" t="n">
        <f aca="false">N(AL$3&gt;$E20)</f>
        <v>1</v>
      </c>
      <c r="AM25" s="18" t="n">
        <f aca="false">N(AM$3&gt;$E20)</f>
        <v>1</v>
      </c>
      <c r="AN25" s="18" t="n">
        <f aca="false">N(AN$3&gt;$E20)</f>
        <v>1</v>
      </c>
      <c r="AO25" s="18" t="n">
        <f aca="false">N(AO$3&gt;$E20)</f>
        <v>1</v>
      </c>
      <c r="AP25" s="18" t="n">
        <f aca="false">N(AP$3&gt;$E20)</f>
        <v>1</v>
      </c>
      <c r="AQ25" s="18" t="n">
        <f aca="false">N(AQ$3&gt;$E20)</f>
        <v>1</v>
      </c>
      <c r="AR25" s="18" t="n">
        <f aca="false">N(AR$3&gt;$E20)</f>
        <v>1</v>
      </c>
      <c r="AS25" s="18" t="n">
        <f aca="false">N(AS$3&gt;$E20)</f>
        <v>1</v>
      </c>
      <c r="AT25" s="18" t="n">
        <f aca="false">N(AT$3&gt;$E20)</f>
        <v>1</v>
      </c>
      <c r="AU25" s="18" t="n">
        <f aca="false">N(AU$3&gt;$E20)</f>
        <v>1</v>
      </c>
      <c r="AV25" s="18" t="n">
        <f aca="false">N(AV$3&gt;$E20)</f>
        <v>1</v>
      </c>
      <c r="AW25" s="18" t="n">
        <f aca="false">N(AW$3&gt;$E20)</f>
        <v>1</v>
      </c>
      <c r="AX25" s="18" t="n">
        <f aca="false">N(AX$3&gt;$E20)</f>
        <v>1</v>
      </c>
      <c r="AY25" s="18" t="n">
        <f aca="false">N(AY$3&gt;$E20)</f>
        <v>1</v>
      </c>
      <c r="AZ25" s="18" t="n">
        <f aca="false">N(AZ$3&gt;$E20)</f>
        <v>1</v>
      </c>
      <c r="BA25" s="18" t="n">
        <f aca="false">N(BA$3&gt;$E20)</f>
        <v>1</v>
      </c>
      <c r="BB25" s="18" t="n">
        <f aca="false">N(BB$3&gt;$E20)</f>
        <v>1</v>
      </c>
      <c r="BC25" s="18" t="n">
        <f aca="false">N(BC$3&gt;$E20)</f>
        <v>1</v>
      </c>
      <c r="BD25" s="18" t="n">
        <f aca="false">N(BD$3&gt;$E20)</f>
        <v>1</v>
      </c>
      <c r="BE25" s="18" t="n">
        <f aca="false">N(BE$3&gt;$E20)</f>
        <v>1</v>
      </c>
      <c r="BF25" s="18" t="n">
        <f aca="false">N(BF$3&gt;$E20)</f>
        <v>1</v>
      </c>
      <c r="BG25" s="18" t="n">
        <f aca="false">N(BG$3&gt;$E20)</f>
        <v>1</v>
      </c>
      <c r="BH25" s="18" t="n">
        <f aca="false">N(BH$3&gt;$E20)</f>
        <v>1</v>
      </c>
      <c r="BI25" s="18" t="n">
        <f aca="false">N(BI$3&gt;$E20)</f>
        <v>1</v>
      </c>
      <c r="BJ25" s="18" t="n">
        <f aca="false">N(BJ$3&gt;$E20)</f>
        <v>1</v>
      </c>
      <c r="BK25" s="18" t="n">
        <f aca="false">N(BK$3&gt;$E20)</f>
        <v>1</v>
      </c>
      <c r="BL25" s="18" t="n">
        <f aca="false">N(BL$3&gt;$E20)</f>
        <v>1</v>
      </c>
      <c r="BM25" s="18" t="n">
        <f aca="false">N(BM$3&gt;$E20)</f>
        <v>1</v>
      </c>
      <c r="BN25" s="18" t="n">
        <f aca="false">N(BN$3&gt;$E20)</f>
        <v>1</v>
      </c>
      <c r="BO25" s="18" t="n">
        <f aca="false">N(BO$3&gt;$E20)</f>
        <v>1</v>
      </c>
      <c r="BP25" s="18" t="n">
        <f aca="false">N(BP$3&gt;$E20)</f>
        <v>1</v>
      </c>
      <c r="BQ25" s="18" t="n">
        <f aca="false">N(BQ$3&gt;$E20)</f>
        <v>1</v>
      </c>
      <c r="BR25" s="18" t="n">
        <f aca="false">N(BR$3&gt;$E20)</f>
        <v>1</v>
      </c>
      <c r="BS25" s="18" t="n">
        <f aca="false">N(BS$3&gt;$E20)</f>
        <v>1</v>
      </c>
      <c r="BT25" s="18" t="n">
        <f aca="false">N(BT$3&gt;$E20)</f>
        <v>1</v>
      </c>
      <c r="BU25" s="18" t="n">
        <f aca="false">N(BU$3&gt;$E20)</f>
        <v>1</v>
      </c>
      <c r="BV25" s="18" t="n">
        <f aca="false">N(BV$3&gt;$E20)</f>
        <v>1</v>
      </c>
      <c r="BW25" s="18" t="n">
        <f aca="false">N(BW$3&gt;$E20)</f>
        <v>1</v>
      </c>
      <c r="BX25" s="18" t="n">
        <f aca="false">N(BX$3&gt;$E20)</f>
        <v>1</v>
      </c>
      <c r="BY25" s="18" t="n">
        <f aca="false">N(BY$3&gt;$E20)</f>
        <v>1</v>
      </c>
      <c r="BZ25" s="18" t="n">
        <f aca="false">N(BZ$3&gt;$E20)</f>
        <v>1</v>
      </c>
      <c r="CA25" s="18" t="n">
        <f aca="false">N(CA$3&gt;$E20)</f>
        <v>1</v>
      </c>
      <c r="CB25" s="18" t="n">
        <f aca="false">N(CB$3&gt;$E20)</f>
        <v>1</v>
      </c>
      <c r="CC25" s="18" t="n">
        <f aca="false">N(CC$3&gt;$E20)</f>
        <v>1</v>
      </c>
      <c r="CD25" s="18" t="n">
        <f aca="false">N(CD$3&gt;$E20)</f>
        <v>1</v>
      </c>
      <c r="CE25" s="18" t="n">
        <f aca="false">N(CE$3&gt;$E20)</f>
        <v>1</v>
      </c>
      <c r="CF25" s="18" t="n">
        <f aca="false">N(CF$3&gt;$E20)</f>
        <v>1</v>
      </c>
      <c r="CG25" s="18" t="n">
        <f aca="false">N(CG$3&gt;$E20)</f>
        <v>1</v>
      </c>
      <c r="CH25" s="18" t="n">
        <f aca="false">N(CH$3&gt;$E20)</f>
        <v>1</v>
      </c>
      <c r="CI25" s="18" t="n">
        <f aca="false">N(CI$3&gt;$E20)</f>
        <v>1</v>
      </c>
      <c r="CJ25" s="18" t="n">
        <f aca="false">N(CJ$3&gt;$E20)</f>
        <v>1</v>
      </c>
      <c r="CK25" s="18" t="n">
        <f aca="false">N(CK$3&gt;$E20)</f>
        <v>1</v>
      </c>
      <c r="CL25" s="18" t="n">
        <f aca="false">N(CL$3&gt;$E20)</f>
        <v>1</v>
      </c>
      <c r="CM25" s="18" t="n">
        <f aca="false">N(CM$3&gt;$E20)</f>
        <v>1</v>
      </c>
      <c r="CN25" s="18" t="n">
        <f aca="false">N(CN$3&gt;$E20)</f>
        <v>1</v>
      </c>
      <c r="CO25" s="18" t="n">
        <f aca="false">N(CO$3&gt;$E20)</f>
        <v>1</v>
      </c>
      <c r="CP25" s="18" t="n">
        <f aca="false">N(CP$3&gt;$E20)</f>
        <v>1</v>
      </c>
      <c r="CQ25" s="18" t="n">
        <f aca="false">N(CQ$3&gt;$E20)</f>
        <v>1</v>
      </c>
      <c r="CR25" s="18" t="n">
        <f aca="false">N(CR$3&gt;$E20)</f>
        <v>1</v>
      </c>
      <c r="CS25" s="18" t="n">
        <f aca="false">N(CS$3&gt;$E20)</f>
        <v>1</v>
      </c>
      <c r="CT25" s="18" t="n">
        <f aca="false">N(CT$3&gt;$E20)</f>
        <v>1</v>
      </c>
      <c r="CU25" s="18" t="n">
        <f aca="false">N(CU$3&gt;$E20)</f>
        <v>1</v>
      </c>
      <c r="CV25" s="18" t="n">
        <f aca="false">N(CV$3&gt;$E20)</f>
        <v>1</v>
      </c>
      <c r="CW25" s="18" t="n">
        <f aca="false">N(CW$3&gt;$E20)</f>
        <v>1</v>
      </c>
      <c r="CX25" s="18" t="n">
        <f aca="false">N(CX$3&gt;$E20)</f>
        <v>1</v>
      </c>
      <c r="CY25" s="18" t="n">
        <f aca="false">N(CY$3&gt;$E20)</f>
        <v>1</v>
      </c>
      <c r="CZ25" s="18" t="n">
        <f aca="false">N(CZ$3&gt;$E20)</f>
        <v>1</v>
      </c>
      <c r="DA25" s="18" t="n">
        <f aca="false">N(DA$3&gt;$E20)</f>
        <v>1</v>
      </c>
      <c r="DB25" s="18" t="n">
        <f aca="false">N(DB$3&gt;$E20)</f>
        <v>1</v>
      </c>
      <c r="DC25" s="18" t="n">
        <f aca="false">N(DC$3&gt;$E20)</f>
        <v>1</v>
      </c>
      <c r="DD25" s="18" t="n">
        <f aca="false">N(DD$3&gt;$E20)</f>
        <v>1</v>
      </c>
      <c r="DE25" s="18" t="n">
        <f aca="false">N(DE$3&gt;$E20)</f>
        <v>1</v>
      </c>
      <c r="DF25" s="18" t="n">
        <f aca="false">N(DF$3&gt;$E20)</f>
        <v>1</v>
      </c>
      <c r="DG25" s="18" t="n">
        <f aca="false">N(DG$3&gt;$E20)</f>
        <v>1</v>
      </c>
      <c r="DH25" s="18" t="n">
        <f aca="false">N(DH$3&gt;$E20)</f>
        <v>1</v>
      </c>
      <c r="DI25" s="18" t="n">
        <f aca="false">N(DI$3&gt;$E20)</f>
        <v>1</v>
      </c>
      <c r="DJ25" s="18" t="n">
        <f aca="false">N(DJ$3&gt;$E20)</f>
        <v>1</v>
      </c>
      <c r="DK25" s="18" t="n">
        <f aca="false">N(DK$3&gt;$E20)</f>
        <v>1</v>
      </c>
      <c r="DL25" s="18" t="n">
        <f aca="false">N(DL$3&gt;$E20)</f>
        <v>1</v>
      </c>
      <c r="DM25" s="18" t="n">
        <f aca="false">N(DM$3&gt;$E20)</f>
        <v>1</v>
      </c>
      <c r="DN25" s="18" t="n">
        <f aca="false">N(DN$3&gt;$E20)</f>
        <v>1</v>
      </c>
      <c r="DO25" s="18" t="n">
        <f aca="false">N(DO$3&gt;$E20)</f>
        <v>1</v>
      </c>
      <c r="DP25" s="18" t="n">
        <f aca="false">N(DP$3&gt;$E20)</f>
        <v>1</v>
      </c>
      <c r="DQ25" s="18" t="n">
        <f aca="false">N(DQ$3&gt;$E20)</f>
        <v>1</v>
      </c>
      <c r="DR25" s="18" t="n">
        <f aca="false">N(DR$3&gt;$E20)</f>
        <v>1</v>
      </c>
      <c r="DS25" s="18" t="n">
        <f aca="false">N(DS$3&gt;$E20)</f>
        <v>1</v>
      </c>
      <c r="DT25" s="18" t="n">
        <f aca="false">N(DT$3&gt;$E20)</f>
        <v>1</v>
      </c>
      <c r="DU25" s="18" t="n">
        <f aca="false">N(DU$3&gt;$E20)</f>
        <v>1</v>
      </c>
      <c r="DV25" s="18" t="n">
        <f aca="false">N(DV$3&gt;$E20)</f>
        <v>1</v>
      </c>
      <c r="DW25" s="18" t="n">
        <f aca="false">N(DW$3&gt;$E20)</f>
        <v>1</v>
      </c>
      <c r="DX25" s="18" t="n">
        <f aca="false">N(DX$3&gt;$E20)</f>
        <v>1</v>
      </c>
      <c r="DY25" s="18" t="n">
        <f aca="false">N(DY$3&gt;$E20)</f>
        <v>1</v>
      </c>
      <c r="DZ25" s="18" t="n">
        <f aca="false">N(DZ$3&gt;$E20)</f>
        <v>1</v>
      </c>
      <c r="EA25" s="18" t="n">
        <f aca="false">N(EA$3&gt;$E20)</f>
        <v>1</v>
      </c>
      <c r="EB25" s="18" t="n">
        <f aca="false">N(EB$3&gt;$E20)</f>
        <v>1</v>
      </c>
      <c r="EC25" s="18" t="n">
        <f aca="false">N(EC$3&gt;$E20)</f>
        <v>1</v>
      </c>
      <c r="ED25" s="18" t="n">
        <f aca="false">N(ED$3&gt;$E20)</f>
        <v>1</v>
      </c>
      <c r="EE25" s="18" t="n">
        <f aca="false">N(EE$3&gt;$E20)</f>
        <v>1</v>
      </c>
      <c r="EF25" s="18" t="n">
        <f aca="false">N(EF$3&gt;$E20)</f>
        <v>1</v>
      </c>
      <c r="EG25" s="18" t="n">
        <f aca="false">N(EG$3&gt;$E20)</f>
        <v>1</v>
      </c>
      <c r="EH25" s="18" t="n">
        <f aca="false">N(EH$3&gt;$E20)</f>
        <v>1</v>
      </c>
      <c r="EI25" s="18" t="n">
        <f aca="false">N(EI$3&gt;$E20)</f>
        <v>1</v>
      </c>
      <c r="EJ25" s="18" t="n">
        <f aca="false">N(EJ$3&gt;$E20)</f>
        <v>1</v>
      </c>
      <c r="EK25" s="18" t="n">
        <f aca="false">N(EK$3&gt;$E20)</f>
        <v>1</v>
      </c>
      <c r="EL25" s="18" t="n">
        <f aca="false">N(EL$3&gt;$E20)</f>
        <v>1</v>
      </c>
      <c r="EM25" s="18" t="n">
        <f aca="false">N(EM$3&gt;$E20)</f>
        <v>1</v>
      </c>
      <c r="EN25" s="18" t="n">
        <f aca="false">N(EN$3&gt;$E20)</f>
        <v>1</v>
      </c>
      <c r="EO25" s="18" t="n">
        <f aca="false">N(EO$3&gt;$E20)</f>
        <v>1</v>
      </c>
      <c r="EP25" s="18" t="n">
        <f aca="false">N(EP$3&gt;$E20)</f>
        <v>1</v>
      </c>
      <c r="EQ25" s="18" t="n">
        <f aca="false">N(EQ$3&gt;$E20)</f>
        <v>1</v>
      </c>
      <c r="ER25" s="18" t="n">
        <f aca="false">N(ER$3&gt;$E20)</f>
        <v>1</v>
      </c>
      <c r="ES25" s="18" t="n">
        <f aca="false">N(ES$3&gt;$E20)</f>
        <v>1</v>
      </c>
      <c r="ET25" s="18" t="n">
        <f aca="false">N(ET$3&gt;$E20)</f>
        <v>1</v>
      </c>
      <c r="EU25" s="18" t="n">
        <f aca="false">N(EU$3&gt;$E20)</f>
        <v>1</v>
      </c>
      <c r="EV25" s="18" t="n">
        <f aca="false">N(EV$3&gt;$E20)</f>
        <v>1</v>
      </c>
      <c r="EW25" s="18" t="n">
        <f aca="false">N(EW$3&gt;$E20)</f>
        <v>1</v>
      </c>
      <c r="EX25" s="18" t="n">
        <f aca="false">N(EX$3&gt;$E20)</f>
        <v>1</v>
      </c>
      <c r="EY25" s="18" t="n">
        <f aca="false">N(EY$3&gt;$E20)</f>
        <v>1</v>
      </c>
      <c r="EZ25" s="18" t="n">
        <f aca="false">N(EZ$3&gt;$E20)</f>
        <v>1</v>
      </c>
      <c r="FA25" s="18" t="n">
        <f aca="false">N(FA$3&gt;$E20)</f>
        <v>1</v>
      </c>
      <c r="FB25" s="18" t="n">
        <f aca="false">N(FB$3&gt;$E20)</f>
        <v>1</v>
      </c>
      <c r="FC25" s="18" t="n">
        <f aca="false">N(FC$3&gt;$E20)</f>
        <v>1</v>
      </c>
      <c r="FD25" s="18" t="n">
        <f aca="false">N(FD$3&gt;$E20)</f>
        <v>1</v>
      </c>
      <c r="FE25" s="18" t="n">
        <f aca="false">N(FE$3&gt;$E20)</f>
        <v>1</v>
      </c>
      <c r="FF25" s="18" t="n">
        <f aca="false">N(FF$3&gt;$E20)</f>
        <v>1</v>
      </c>
      <c r="FG25" s="18" t="n">
        <f aca="false">N(FG$3&gt;$E20)</f>
        <v>1</v>
      </c>
      <c r="FH25" s="18" t="n">
        <f aca="false">N(FH$3&gt;$E20)</f>
        <v>1</v>
      </c>
    </row>
    <row r="26" customFormat="false" ht="15" hidden="false" customHeight="false" outlineLevel="0" collapsed="false">
      <c r="C26" s="1" t="s">
        <v>678</v>
      </c>
      <c r="D26" s="12" t="s">
        <v>34</v>
      </c>
      <c r="J26" s="18" t="n">
        <f aca="false">N(J$4&gt;$E22)</f>
        <v>0</v>
      </c>
      <c r="K26" s="18" t="n">
        <f aca="false">N(K$4&gt;$E22)</f>
        <v>0</v>
      </c>
      <c r="L26" s="18" t="n">
        <f aca="false">N(L$4&gt;$E22)</f>
        <v>0</v>
      </c>
      <c r="M26" s="18" t="n">
        <f aca="false">N(M$4&gt;$E22)</f>
        <v>0</v>
      </c>
      <c r="N26" s="18" t="n">
        <f aca="false">N(N$4&gt;$E22)</f>
        <v>0</v>
      </c>
      <c r="O26" s="18" t="n">
        <f aca="false">N(O$4&gt;$E22)</f>
        <v>0</v>
      </c>
      <c r="P26" s="18" t="n">
        <f aca="false">N(P$4&gt;$E22)</f>
        <v>0</v>
      </c>
      <c r="Q26" s="18" t="n">
        <f aca="false">N(Q$4&gt;$E22)</f>
        <v>0</v>
      </c>
      <c r="R26" s="18" t="n">
        <f aca="false">N(R$4&gt;$E22)</f>
        <v>0</v>
      </c>
      <c r="S26" s="18" t="n">
        <f aca="false">N(S$4&gt;$E22)</f>
        <v>0</v>
      </c>
      <c r="T26" s="18" t="n">
        <f aca="false">N(T$4&gt;$E22)</f>
        <v>1</v>
      </c>
      <c r="U26" s="18" t="n">
        <f aca="false">N(U$4&gt;$E22)</f>
        <v>1</v>
      </c>
      <c r="V26" s="18" t="n">
        <f aca="false">N(V$4&gt;$E22)</f>
        <v>1</v>
      </c>
      <c r="W26" s="18" t="n">
        <f aca="false">N(W$4&gt;$E22)</f>
        <v>1</v>
      </c>
      <c r="X26" s="18" t="n">
        <f aca="false">N(X$4&gt;$E22)</f>
        <v>1</v>
      </c>
      <c r="Y26" s="18" t="n">
        <f aca="false">N(Y$4&gt;$E22)</f>
        <v>1</v>
      </c>
      <c r="Z26" s="18" t="n">
        <f aca="false">N(Z$4&gt;$E22)</f>
        <v>1</v>
      </c>
      <c r="AA26" s="18" t="n">
        <f aca="false">N(AA$4&gt;$E22)</f>
        <v>1</v>
      </c>
      <c r="AB26" s="18" t="n">
        <f aca="false">N(AB$4&gt;$E22)</f>
        <v>1</v>
      </c>
      <c r="AC26" s="18" t="n">
        <f aca="false">N(AC$4&gt;$E22)</f>
        <v>1</v>
      </c>
      <c r="AD26" s="18" t="n">
        <f aca="false">N(AD$4&gt;$E22)</f>
        <v>1</v>
      </c>
      <c r="AE26" s="18" t="n">
        <f aca="false">N(AE$4&gt;$E22)</f>
        <v>1</v>
      </c>
      <c r="AF26" s="18" t="n">
        <f aca="false">N(AF$4&gt;$E22)</f>
        <v>1</v>
      </c>
      <c r="AG26" s="18" t="n">
        <f aca="false">N(AG$4&gt;$E22)</f>
        <v>1</v>
      </c>
      <c r="AH26" s="18" t="n">
        <f aca="false">N(AH$4&gt;$E22)</f>
        <v>1</v>
      </c>
      <c r="AI26" s="18" t="n">
        <f aca="false">N(AI$4&gt;$E22)</f>
        <v>1</v>
      </c>
      <c r="AJ26" s="18" t="n">
        <f aca="false">N(AJ$4&gt;$E22)</f>
        <v>1</v>
      </c>
      <c r="AK26" s="18" t="n">
        <f aca="false">N(AK$4&gt;$E22)</f>
        <v>1</v>
      </c>
      <c r="AL26" s="18" t="n">
        <f aca="false">N(AL$4&gt;$E22)</f>
        <v>1</v>
      </c>
      <c r="AM26" s="18" t="n">
        <f aca="false">N(AM$4&gt;$E22)</f>
        <v>1</v>
      </c>
      <c r="AN26" s="18" t="n">
        <f aca="false">N(AN$4&gt;$E22)</f>
        <v>1</v>
      </c>
      <c r="AO26" s="18" t="n">
        <f aca="false">N(AO$4&gt;$E22)</f>
        <v>1</v>
      </c>
      <c r="AP26" s="18" t="n">
        <f aca="false">N(AP$4&gt;$E22)</f>
        <v>1</v>
      </c>
      <c r="AQ26" s="18" t="n">
        <f aca="false">N(AQ$4&gt;$E22)</f>
        <v>1</v>
      </c>
      <c r="AR26" s="18" t="n">
        <f aca="false">N(AR$4&gt;$E22)</f>
        <v>1</v>
      </c>
      <c r="AS26" s="18" t="n">
        <f aca="false">N(AS$4&gt;$E22)</f>
        <v>1</v>
      </c>
      <c r="AT26" s="18" t="n">
        <f aca="false">N(AT$4&gt;$E22)</f>
        <v>1</v>
      </c>
      <c r="AU26" s="18" t="n">
        <f aca="false">N(AU$4&gt;$E22)</f>
        <v>1</v>
      </c>
      <c r="AV26" s="18" t="n">
        <f aca="false">N(AV$4&gt;$E22)</f>
        <v>1</v>
      </c>
      <c r="AW26" s="18" t="n">
        <f aca="false">N(AW$4&gt;$E22)</f>
        <v>1</v>
      </c>
      <c r="AX26" s="18" t="n">
        <f aca="false">N(AX$4&gt;$E22)</f>
        <v>1</v>
      </c>
      <c r="AY26" s="18" t="n">
        <f aca="false">N(AY$4&gt;$E22)</f>
        <v>1</v>
      </c>
      <c r="AZ26" s="18" t="n">
        <f aca="false">N(AZ$4&gt;$E22)</f>
        <v>1</v>
      </c>
      <c r="BA26" s="18" t="n">
        <f aca="false">N(BA$4&gt;$E22)</f>
        <v>1</v>
      </c>
      <c r="BB26" s="18" t="n">
        <f aca="false">N(BB$4&gt;$E22)</f>
        <v>1</v>
      </c>
      <c r="BC26" s="18" t="n">
        <f aca="false">N(BC$4&gt;$E22)</f>
        <v>1</v>
      </c>
      <c r="BD26" s="18" t="n">
        <f aca="false">N(BD$4&gt;$E22)</f>
        <v>1</v>
      </c>
      <c r="BE26" s="18" t="n">
        <f aca="false">N(BE$4&gt;$E22)</f>
        <v>1</v>
      </c>
      <c r="BF26" s="18" t="n">
        <f aca="false">N(BF$4&gt;$E22)</f>
        <v>1</v>
      </c>
      <c r="BG26" s="18" t="n">
        <f aca="false">N(BG$4&gt;$E22)</f>
        <v>1</v>
      </c>
      <c r="BH26" s="18" t="n">
        <f aca="false">N(BH$4&gt;$E22)</f>
        <v>1</v>
      </c>
      <c r="BI26" s="18" t="n">
        <f aca="false">N(BI$4&gt;$E22)</f>
        <v>1</v>
      </c>
      <c r="BJ26" s="18" t="n">
        <f aca="false">N(BJ$4&gt;$E22)</f>
        <v>1</v>
      </c>
      <c r="BK26" s="18" t="n">
        <f aca="false">N(BK$4&gt;$E22)</f>
        <v>1</v>
      </c>
      <c r="BL26" s="18" t="n">
        <f aca="false">N(BL$4&gt;$E22)</f>
        <v>1</v>
      </c>
      <c r="BM26" s="18" t="n">
        <f aca="false">N(BM$4&gt;$E22)</f>
        <v>1</v>
      </c>
      <c r="BN26" s="18" t="n">
        <f aca="false">N(BN$4&gt;$E22)</f>
        <v>1</v>
      </c>
      <c r="BO26" s="18" t="n">
        <f aca="false">N(BO$4&gt;$E22)</f>
        <v>1</v>
      </c>
      <c r="BP26" s="18" t="n">
        <f aca="false">N(BP$4&gt;$E22)</f>
        <v>1</v>
      </c>
      <c r="BQ26" s="18" t="n">
        <f aca="false">N(BQ$4&gt;$E22)</f>
        <v>1</v>
      </c>
      <c r="BR26" s="18" t="n">
        <f aca="false">N(BR$4&gt;$E22)</f>
        <v>1</v>
      </c>
      <c r="BS26" s="18" t="n">
        <f aca="false">N(BS$4&gt;$E22)</f>
        <v>1</v>
      </c>
      <c r="BT26" s="18" t="n">
        <f aca="false">N(BT$4&gt;$E22)</f>
        <v>1</v>
      </c>
      <c r="BU26" s="18" t="n">
        <f aca="false">N(BU$4&gt;$E22)</f>
        <v>1</v>
      </c>
      <c r="BV26" s="18" t="n">
        <f aca="false">N(BV$4&gt;$E22)</f>
        <v>1</v>
      </c>
      <c r="BW26" s="18" t="n">
        <f aca="false">N(BW$4&gt;$E22)</f>
        <v>1</v>
      </c>
      <c r="BX26" s="18" t="n">
        <f aca="false">N(BX$4&gt;$E22)</f>
        <v>1</v>
      </c>
      <c r="BY26" s="18" t="n">
        <f aca="false">N(BY$4&gt;$E22)</f>
        <v>1</v>
      </c>
      <c r="BZ26" s="18" t="n">
        <f aca="false">N(BZ$4&gt;$E22)</f>
        <v>1</v>
      </c>
      <c r="CA26" s="18" t="n">
        <f aca="false">N(CA$4&gt;$E22)</f>
        <v>1</v>
      </c>
      <c r="CB26" s="18" t="n">
        <f aca="false">N(CB$4&gt;$E22)</f>
        <v>1</v>
      </c>
      <c r="CC26" s="18" t="n">
        <f aca="false">N(CC$4&gt;$E22)</f>
        <v>1</v>
      </c>
      <c r="CD26" s="18" t="n">
        <f aca="false">N(CD$4&gt;$E22)</f>
        <v>1</v>
      </c>
      <c r="CE26" s="18" t="n">
        <f aca="false">N(CE$4&gt;$E22)</f>
        <v>1</v>
      </c>
      <c r="CF26" s="18" t="n">
        <f aca="false">N(CF$4&gt;$E22)</f>
        <v>1</v>
      </c>
      <c r="CG26" s="18" t="n">
        <f aca="false">N(CG$4&gt;$E22)</f>
        <v>1</v>
      </c>
      <c r="CH26" s="18" t="n">
        <f aca="false">N(CH$4&gt;$E22)</f>
        <v>1</v>
      </c>
      <c r="CI26" s="18" t="n">
        <f aca="false">N(CI$4&gt;$E22)</f>
        <v>1</v>
      </c>
      <c r="CJ26" s="18" t="n">
        <f aca="false">N(CJ$4&gt;$E22)</f>
        <v>1</v>
      </c>
      <c r="CK26" s="18" t="n">
        <f aca="false">N(CK$4&gt;$E22)</f>
        <v>1</v>
      </c>
      <c r="CL26" s="18" t="n">
        <f aca="false">N(CL$4&gt;$E22)</f>
        <v>1</v>
      </c>
      <c r="CM26" s="18" t="n">
        <f aca="false">N(CM$4&gt;$E22)</f>
        <v>1</v>
      </c>
      <c r="CN26" s="18" t="n">
        <f aca="false">N(CN$4&gt;$E22)</f>
        <v>1</v>
      </c>
      <c r="CO26" s="18" t="n">
        <f aca="false">N(CO$4&gt;$E22)</f>
        <v>1</v>
      </c>
      <c r="CP26" s="18" t="n">
        <f aca="false">N(CP$4&gt;$E22)</f>
        <v>1</v>
      </c>
      <c r="CQ26" s="18" t="n">
        <f aca="false">N(CQ$4&gt;$E22)</f>
        <v>1</v>
      </c>
      <c r="CR26" s="18" t="n">
        <f aca="false">N(CR$4&gt;$E22)</f>
        <v>1</v>
      </c>
      <c r="CS26" s="18" t="n">
        <f aca="false">N(CS$4&gt;$E22)</f>
        <v>1</v>
      </c>
      <c r="CT26" s="18" t="n">
        <f aca="false">N(CT$4&gt;$E22)</f>
        <v>1</v>
      </c>
      <c r="CU26" s="18" t="n">
        <f aca="false">N(CU$4&gt;$E22)</f>
        <v>1</v>
      </c>
      <c r="CV26" s="18" t="n">
        <f aca="false">N(CV$4&gt;$E22)</f>
        <v>1</v>
      </c>
      <c r="CW26" s="18" t="n">
        <f aca="false">N(CW$4&gt;$E22)</f>
        <v>1</v>
      </c>
      <c r="CX26" s="18" t="n">
        <f aca="false">N(CX$4&gt;$E22)</f>
        <v>1</v>
      </c>
      <c r="CY26" s="18" t="n">
        <f aca="false">N(CY$4&gt;$E22)</f>
        <v>1</v>
      </c>
      <c r="CZ26" s="18" t="n">
        <f aca="false">N(CZ$4&gt;$E22)</f>
        <v>1</v>
      </c>
      <c r="DA26" s="18" t="n">
        <f aca="false">N(DA$4&gt;$E22)</f>
        <v>1</v>
      </c>
      <c r="DB26" s="18" t="n">
        <f aca="false">N(DB$4&gt;$E22)</f>
        <v>1</v>
      </c>
      <c r="DC26" s="18" t="n">
        <f aca="false">N(DC$4&gt;$E22)</f>
        <v>1</v>
      </c>
      <c r="DD26" s="18" t="n">
        <f aca="false">N(DD$4&gt;$E22)</f>
        <v>1</v>
      </c>
      <c r="DE26" s="18" t="n">
        <f aca="false">N(DE$4&gt;$E22)</f>
        <v>1</v>
      </c>
      <c r="DF26" s="18" t="n">
        <f aca="false">N(DF$4&gt;$E22)</f>
        <v>1</v>
      </c>
      <c r="DG26" s="18" t="n">
        <f aca="false">N(DG$4&gt;$E22)</f>
        <v>1</v>
      </c>
      <c r="DH26" s="18" t="n">
        <f aca="false">N(DH$4&gt;$E22)</f>
        <v>1</v>
      </c>
      <c r="DI26" s="18" t="n">
        <f aca="false">N(DI$4&gt;$E22)</f>
        <v>1</v>
      </c>
      <c r="DJ26" s="18" t="n">
        <f aca="false">N(DJ$4&gt;$E22)</f>
        <v>1</v>
      </c>
      <c r="DK26" s="18" t="n">
        <f aca="false">N(DK$4&gt;$E22)</f>
        <v>1</v>
      </c>
      <c r="DL26" s="18" t="n">
        <f aca="false">N(DL$4&gt;$E22)</f>
        <v>1</v>
      </c>
      <c r="DM26" s="18" t="n">
        <f aca="false">N(DM$4&gt;$E22)</f>
        <v>1</v>
      </c>
      <c r="DN26" s="18" t="n">
        <f aca="false">N(DN$4&gt;$E22)</f>
        <v>1</v>
      </c>
      <c r="DO26" s="18" t="n">
        <f aca="false">N(DO$4&gt;$E22)</f>
        <v>1</v>
      </c>
      <c r="DP26" s="18" t="n">
        <f aca="false">N(DP$4&gt;$E22)</f>
        <v>1</v>
      </c>
      <c r="DQ26" s="18" t="n">
        <f aca="false">N(DQ$4&gt;$E22)</f>
        <v>1</v>
      </c>
      <c r="DR26" s="18" t="n">
        <f aca="false">N(DR$4&gt;$E22)</f>
        <v>1</v>
      </c>
      <c r="DS26" s="18" t="n">
        <f aca="false">N(DS$4&gt;$E22)</f>
        <v>1</v>
      </c>
      <c r="DT26" s="18" t="n">
        <f aca="false">N(DT$4&gt;$E22)</f>
        <v>1</v>
      </c>
      <c r="DU26" s="18" t="n">
        <f aca="false">N(DU$4&gt;$E22)</f>
        <v>1</v>
      </c>
      <c r="DV26" s="18" t="n">
        <f aca="false">N(DV$4&gt;$E22)</f>
        <v>1</v>
      </c>
      <c r="DW26" s="18" t="n">
        <f aca="false">N(DW$4&gt;$E22)</f>
        <v>1</v>
      </c>
      <c r="DX26" s="18" t="n">
        <f aca="false">N(DX$4&gt;$E22)</f>
        <v>1</v>
      </c>
      <c r="DY26" s="18" t="n">
        <f aca="false">N(DY$4&gt;$E22)</f>
        <v>1</v>
      </c>
      <c r="DZ26" s="18" t="n">
        <f aca="false">N(DZ$4&gt;$E22)</f>
        <v>1</v>
      </c>
      <c r="EA26" s="18" t="n">
        <f aca="false">N(EA$4&gt;$E22)</f>
        <v>1</v>
      </c>
      <c r="EB26" s="18" t="n">
        <f aca="false">N(EB$4&gt;$E22)</f>
        <v>1</v>
      </c>
      <c r="EC26" s="18" t="n">
        <f aca="false">N(EC$4&gt;$E22)</f>
        <v>1</v>
      </c>
      <c r="ED26" s="18" t="n">
        <f aca="false">N(ED$4&gt;$E22)</f>
        <v>1</v>
      </c>
      <c r="EE26" s="18" t="n">
        <f aca="false">N(EE$4&gt;$E22)</f>
        <v>1</v>
      </c>
      <c r="EF26" s="18" t="n">
        <f aca="false">N(EF$4&gt;$E22)</f>
        <v>1</v>
      </c>
      <c r="EG26" s="18" t="n">
        <f aca="false">N(EG$4&gt;$E22)</f>
        <v>1</v>
      </c>
      <c r="EH26" s="18" t="n">
        <f aca="false">N(EH$4&gt;$E22)</f>
        <v>1</v>
      </c>
      <c r="EI26" s="18" t="n">
        <f aca="false">N(EI$4&gt;$E22)</f>
        <v>1</v>
      </c>
      <c r="EJ26" s="18" t="n">
        <f aca="false">N(EJ$4&gt;$E22)</f>
        <v>1</v>
      </c>
      <c r="EK26" s="18" t="n">
        <f aca="false">N(EK$4&gt;$E22)</f>
        <v>1</v>
      </c>
      <c r="EL26" s="18" t="n">
        <f aca="false">N(EL$4&gt;$E22)</f>
        <v>1</v>
      </c>
      <c r="EM26" s="18" t="n">
        <f aca="false">N(EM$4&gt;$E22)</f>
        <v>1</v>
      </c>
      <c r="EN26" s="18" t="n">
        <f aca="false">N(EN$4&gt;$E22)</f>
        <v>1</v>
      </c>
      <c r="EO26" s="18" t="n">
        <f aca="false">N(EO$4&gt;$E22)</f>
        <v>1</v>
      </c>
      <c r="EP26" s="18" t="n">
        <f aca="false">N(EP$4&gt;$E22)</f>
        <v>1</v>
      </c>
      <c r="EQ26" s="18" t="n">
        <f aca="false">N(EQ$4&gt;$E22)</f>
        <v>1</v>
      </c>
      <c r="ER26" s="18" t="n">
        <f aca="false">N(ER$4&gt;$E22)</f>
        <v>1</v>
      </c>
      <c r="ES26" s="18" t="n">
        <f aca="false">N(ES$4&gt;$E22)</f>
        <v>1</v>
      </c>
      <c r="ET26" s="18" t="n">
        <f aca="false">N(ET$4&gt;$E22)</f>
        <v>1</v>
      </c>
      <c r="EU26" s="18" t="n">
        <f aca="false">N(EU$4&gt;$E22)</f>
        <v>1</v>
      </c>
      <c r="EV26" s="18" t="n">
        <f aca="false">N(EV$4&gt;$E22)</f>
        <v>1</v>
      </c>
      <c r="EW26" s="18" t="n">
        <f aca="false">N(EW$4&gt;$E22)</f>
        <v>1</v>
      </c>
      <c r="EX26" s="18" t="n">
        <f aca="false">N(EX$4&gt;$E22)</f>
        <v>1</v>
      </c>
      <c r="EY26" s="18" t="n">
        <f aca="false">N(EY$4&gt;$E22)</f>
        <v>1</v>
      </c>
      <c r="EZ26" s="18" t="n">
        <f aca="false">N(EZ$4&gt;$E22)</f>
        <v>1</v>
      </c>
      <c r="FA26" s="18" t="n">
        <f aca="false">N(FA$4&gt;$E22)</f>
        <v>1</v>
      </c>
      <c r="FB26" s="18" t="n">
        <f aca="false">N(FB$4&gt;$E22)</f>
        <v>1</v>
      </c>
      <c r="FC26" s="18" t="n">
        <f aca="false">N(FC$4&gt;$E22)</f>
        <v>1</v>
      </c>
      <c r="FD26" s="18" t="n">
        <f aca="false">N(FD$4&gt;$E22)</f>
        <v>1</v>
      </c>
      <c r="FE26" s="18" t="n">
        <f aca="false">N(FE$4&gt;$E22)</f>
        <v>1</v>
      </c>
      <c r="FF26" s="18" t="n">
        <f aca="false">N(FF$4&gt;$E22)</f>
        <v>1</v>
      </c>
      <c r="FG26" s="18" t="n">
        <f aca="false">N(FG$4&gt;$E22)</f>
        <v>1</v>
      </c>
      <c r="FH26" s="18" t="n">
        <f aca="false">N(FH$4&gt;$E22)</f>
        <v>1</v>
      </c>
    </row>
    <row r="27" customFormat="false" ht="15" hidden="false" customHeight="false" outlineLevel="0" collapsed="false">
      <c r="C27" s="1" t="s">
        <v>679</v>
      </c>
      <c r="D27" s="12" t="s">
        <v>546</v>
      </c>
      <c r="E27" s="45" t="n">
        <f aca="false">$E16+1</f>
        <v>46478</v>
      </c>
      <c r="F27" s="45" t="n">
        <f aca="false">$F16</f>
        <v>46843</v>
      </c>
      <c r="I27" s="61" t="n">
        <f aca="false">SUM(J27:FH27)</f>
        <v>1</v>
      </c>
      <c r="J27" s="61" t="n">
        <f aca="false">MAX(0,MIN($F27,J$4)-MAX($E27,J$3)+1)/($F27-$E27+1)</f>
        <v>0</v>
      </c>
      <c r="K27" s="61" t="n">
        <f aca="false">MAX(0,MIN($F27,K$4)-MAX($E27,K$3)+1)/($F27-$E27+1)</f>
        <v>0</v>
      </c>
      <c r="L27" s="61" t="n">
        <f aca="false">MAX(0,MIN($F27,L$4)-MAX($E27,L$3)+1)/($F27-$E27+1)</f>
        <v>0</v>
      </c>
      <c r="M27" s="61" t="n">
        <f aca="false">MAX(0,MIN($F27,M$4)-MAX($E27,M$3)+1)/($F27-$E27+1)</f>
        <v>0</v>
      </c>
      <c r="N27" s="61" t="n">
        <f aca="false">MAX(0,MIN($F27,N$4)-MAX($E27,N$3)+1)/($F27-$E27+1)</f>
        <v>0</v>
      </c>
      <c r="O27" s="61" t="n">
        <f aca="false">MAX(0,MIN($F27,O$4)-MAX($E27,O$3)+1)/($F27-$E27+1)</f>
        <v>0</v>
      </c>
      <c r="P27" s="61" t="n">
        <f aca="false">MAX(0,MIN($F27,P$4)-MAX($E27,P$3)+1)/($F27-$E27+1)</f>
        <v>0.248633879781421</v>
      </c>
      <c r="Q27" s="61" t="n">
        <f aca="false">MAX(0,MIN($F27,Q$4)-MAX($E27,Q$3)+1)/($F27-$E27+1)</f>
        <v>0.251366120218579</v>
      </c>
      <c r="R27" s="61" t="n">
        <f aca="false">MAX(0,MIN($F27,R$4)-MAX($E27,R$3)+1)/($F27-$E27+1)</f>
        <v>0.251366120218579</v>
      </c>
      <c r="S27" s="61" t="n">
        <f aca="false">MAX(0,MIN($F27,S$4)-MAX($E27,S$3)+1)/($F27-$E27+1)</f>
        <v>0.248633879781421</v>
      </c>
      <c r="T27" s="61" t="n">
        <f aca="false">MAX(0,MIN($F27,T$4)-MAX($E27,T$3)+1)/($F27-$E27+1)</f>
        <v>0</v>
      </c>
      <c r="U27" s="61" t="n">
        <f aca="false">MAX(0,MIN($F27,U$4)-MAX($E27,U$3)+1)/($F27-$E27+1)</f>
        <v>0</v>
      </c>
      <c r="V27" s="61" t="n">
        <f aca="false">MAX(0,MIN($F27,V$4)-MAX($E27,V$3)+1)/($F27-$E27+1)</f>
        <v>0</v>
      </c>
      <c r="W27" s="61" t="n">
        <f aca="false">MAX(0,MIN($F27,W$4)-MAX($E27,W$3)+1)/($F27-$E27+1)</f>
        <v>0</v>
      </c>
      <c r="X27" s="61" t="n">
        <f aca="false">MAX(0,MIN($F27,X$4)-MAX($E27,X$3)+1)/($F27-$E27+1)</f>
        <v>0</v>
      </c>
      <c r="Y27" s="61" t="n">
        <f aca="false">MAX(0,MIN($F27,Y$4)-MAX($E27,Y$3)+1)/($F27-$E27+1)</f>
        <v>0</v>
      </c>
      <c r="Z27" s="61" t="n">
        <f aca="false">MAX(0,MIN($F27,Z$4)-MAX($E27,Z$3)+1)/($F27-$E27+1)</f>
        <v>0</v>
      </c>
      <c r="AA27" s="61" t="n">
        <f aca="false">MAX(0,MIN($F27,AA$4)-MAX($E27,AA$3)+1)/($F27-$E27+1)</f>
        <v>0</v>
      </c>
      <c r="AB27" s="61" t="n">
        <f aca="false">MAX(0,MIN($F27,AB$4)-MAX($E27,AB$3)+1)/($F27-$E27+1)</f>
        <v>0</v>
      </c>
      <c r="AC27" s="61" t="n">
        <f aca="false">MAX(0,MIN($F27,AC$4)-MAX($E27,AC$3)+1)/($F27-$E27+1)</f>
        <v>0</v>
      </c>
      <c r="AD27" s="61" t="n">
        <f aca="false">MAX(0,MIN($F27,AD$4)-MAX($E27,AD$3)+1)/($F27-$E27+1)</f>
        <v>0</v>
      </c>
      <c r="AE27" s="61" t="n">
        <f aca="false">MAX(0,MIN($F27,AE$4)-MAX($E27,AE$3)+1)/($F27-$E27+1)</f>
        <v>0</v>
      </c>
      <c r="AF27" s="61" t="n">
        <f aca="false">MAX(0,MIN($F27,AF$4)-MAX($E27,AF$3)+1)/($F27-$E27+1)</f>
        <v>0</v>
      </c>
      <c r="AG27" s="61" t="n">
        <f aca="false">MAX(0,MIN($F27,AG$4)-MAX($E27,AG$3)+1)/($F27-$E27+1)</f>
        <v>0</v>
      </c>
      <c r="AH27" s="61" t="n">
        <f aca="false">MAX(0,MIN($F27,AH$4)-MAX($E27,AH$3)+1)/($F27-$E27+1)</f>
        <v>0</v>
      </c>
      <c r="AI27" s="61" t="n">
        <f aca="false">MAX(0,MIN($F27,AI$4)-MAX($E27,AI$3)+1)/($F27-$E27+1)</f>
        <v>0</v>
      </c>
      <c r="AJ27" s="61" t="n">
        <f aca="false">MAX(0,MIN($F27,AJ$4)-MAX($E27,AJ$3)+1)/($F27-$E27+1)</f>
        <v>0</v>
      </c>
      <c r="AK27" s="61" t="n">
        <f aca="false">MAX(0,MIN($F27,AK$4)-MAX($E27,AK$3)+1)/($F27-$E27+1)</f>
        <v>0</v>
      </c>
      <c r="AL27" s="61" t="n">
        <f aca="false">MAX(0,MIN($F27,AL$4)-MAX($E27,AL$3)+1)/($F27-$E27+1)</f>
        <v>0</v>
      </c>
      <c r="AM27" s="61" t="n">
        <f aca="false">MAX(0,MIN($F27,AM$4)-MAX($E27,AM$3)+1)/($F27-$E27+1)</f>
        <v>0</v>
      </c>
      <c r="AN27" s="61" t="n">
        <f aca="false">MAX(0,MIN($F27,AN$4)-MAX($E27,AN$3)+1)/($F27-$E27+1)</f>
        <v>0</v>
      </c>
      <c r="AO27" s="61" t="n">
        <f aca="false">MAX(0,MIN($F27,AO$4)-MAX($E27,AO$3)+1)/($F27-$E27+1)</f>
        <v>0</v>
      </c>
      <c r="AP27" s="61" t="n">
        <f aca="false">MAX(0,MIN($F27,AP$4)-MAX($E27,AP$3)+1)/($F27-$E27+1)</f>
        <v>0</v>
      </c>
      <c r="AQ27" s="61" t="n">
        <f aca="false">MAX(0,MIN($F27,AQ$4)-MAX($E27,AQ$3)+1)/($F27-$E27+1)</f>
        <v>0</v>
      </c>
      <c r="AR27" s="61" t="n">
        <f aca="false">MAX(0,MIN($F27,AR$4)-MAX($E27,AR$3)+1)/($F27-$E27+1)</f>
        <v>0</v>
      </c>
      <c r="AS27" s="61" t="n">
        <f aca="false">MAX(0,MIN($F27,AS$4)-MAX($E27,AS$3)+1)/($F27-$E27+1)</f>
        <v>0</v>
      </c>
      <c r="AT27" s="61" t="n">
        <f aca="false">MAX(0,MIN($F27,AT$4)-MAX($E27,AT$3)+1)/($F27-$E27+1)</f>
        <v>0</v>
      </c>
      <c r="AU27" s="61" t="n">
        <f aca="false">MAX(0,MIN($F27,AU$4)-MAX($E27,AU$3)+1)/($F27-$E27+1)</f>
        <v>0</v>
      </c>
      <c r="AV27" s="61" t="n">
        <f aca="false">MAX(0,MIN($F27,AV$4)-MAX($E27,AV$3)+1)/($F27-$E27+1)</f>
        <v>0</v>
      </c>
      <c r="AW27" s="61" t="n">
        <f aca="false">MAX(0,MIN($F27,AW$4)-MAX($E27,AW$3)+1)/($F27-$E27+1)</f>
        <v>0</v>
      </c>
      <c r="AX27" s="61" t="n">
        <f aca="false">MAX(0,MIN($F27,AX$4)-MAX($E27,AX$3)+1)/($F27-$E27+1)</f>
        <v>0</v>
      </c>
      <c r="AY27" s="61" t="n">
        <f aca="false">MAX(0,MIN($F27,AY$4)-MAX($E27,AY$3)+1)/($F27-$E27+1)</f>
        <v>0</v>
      </c>
      <c r="AZ27" s="61" t="n">
        <f aca="false">MAX(0,MIN($F27,AZ$4)-MAX($E27,AZ$3)+1)/($F27-$E27+1)</f>
        <v>0</v>
      </c>
      <c r="BA27" s="61" t="n">
        <f aca="false">MAX(0,MIN($F27,BA$4)-MAX($E27,BA$3)+1)/($F27-$E27+1)</f>
        <v>0</v>
      </c>
      <c r="BB27" s="61" t="n">
        <f aca="false">MAX(0,MIN($F27,BB$4)-MAX($E27,BB$3)+1)/($F27-$E27+1)</f>
        <v>0</v>
      </c>
      <c r="BC27" s="61" t="n">
        <f aca="false">MAX(0,MIN($F27,BC$4)-MAX($E27,BC$3)+1)/($F27-$E27+1)</f>
        <v>0</v>
      </c>
      <c r="BD27" s="61" t="n">
        <f aca="false">MAX(0,MIN($F27,BD$4)-MAX($E27,BD$3)+1)/($F27-$E27+1)</f>
        <v>0</v>
      </c>
      <c r="BE27" s="61" t="n">
        <f aca="false">MAX(0,MIN($F27,BE$4)-MAX($E27,BE$3)+1)/($F27-$E27+1)</f>
        <v>0</v>
      </c>
      <c r="BF27" s="61" t="n">
        <f aca="false">MAX(0,MIN($F27,BF$4)-MAX($E27,BF$3)+1)/($F27-$E27+1)</f>
        <v>0</v>
      </c>
      <c r="BG27" s="61" t="n">
        <f aca="false">MAX(0,MIN($F27,BG$4)-MAX($E27,BG$3)+1)/($F27-$E27+1)</f>
        <v>0</v>
      </c>
      <c r="BH27" s="61" t="n">
        <f aca="false">MAX(0,MIN($F27,BH$4)-MAX($E27,BH$3)+1)/($F27-$E27+1)</f>
        <v>0</v>
      </c>
      <c r="BI27" s="61" t="n">
        <f aca="false">MAX(0,MIN($F27,BI$4)-MAX($E27,BI$3)+1)/($F27-$E27+1)</f>
        <v>0</v>
      </c>
      <c r="BJ27" s="61" t="n">
        <f aca="false">MAX(0,MIN($F27,BJ$4)-MAX($E27,BJ$3)+1)/($F27-$E27+1)</f>
        <v>0</v>
      </c>
      <c r="BK27" s="61" t="n">
        <f aca="false">MAX(0,MIN($F27,BK$4)-MAX($E27,BK$3)+1)/($F27-$E27+1)</f>
        <v>0</v>
      </c>
      <c r="BL27" s="61" t="n">
        <f aca="false">MAX(0,MIN($F27,BL$4)-MAX($E27,BL$3)+1)/($F27-$E27+1)</f>
        <v>0</v>
      </c>
      <c r="BM27" s="61" t="n">
        <f aca="false">MAX(0,MIN($F27,BM$4)-MAX($E27,BM$3)+1)/($F27-$E27+1)</f>
        <v>0</v>
      </c>
      <c r="BN27" s="61" t="n">
        <f aca="false">MAX(0,MIN($F27,BN$4)-MAX($E27,BN$3)+1)/($F27-$E27+1)</f>
        <v>0</v>
      </c>
      <c r="BO27" s="61" t="n">
        <f aca="false">MAX(0,MIN($F27,BO$4)-MAX($E27,BO$3)+1)/($F27-$E27+1)</f>
        <v>0</v>
      </c>
      <c r="BP27" s="61" t="n">
        <f aca="false">MAX(0,MIN($F27,BP$4)-MAX($E27,BP$3)+1)/($F27-$E27+1)</f>
        <v>0</v>
      </c>
      <c r="BQ27" s="61" t="n">
        <f aca="false">MAX(0,MIN($F27,BQ$4)-MAX($E27,BQ$3)+1)/($F27-$E27+1)</f>
        <v>0</v>
      </c>
      <c r="BR27" s="61" t="n">
        <f aca="false">MAX(0,MIN($F27,BR$4)-MAX($E27,BR$3)+1)/($F27-$E27+1)</f>
        <v>0</v>
      </c>
      <c r="BS27" s="61" t="n">
        <f aca="false">MAX(0,MIN($F27,BS$4)-MAX($E27,BS$3)+1)/($F27-$E27+1)</f>
        <v>0</v>
      </c>
      <c r="BT27" s="61" t="n">
        <f aca="false">MAX(0,MIN($F27,BT$4)-MAX($E27,BT$3)+1)/($F27-$E27+1)</f>
        <v>0</v>
      </c>
      <c r="BU27" s="61" t="n">
        <f aca="false">MAX(0,MIN($F27,BU$4)-MAX($E27,BU$3)+1)/($F27-$E27+1)</f>
        <v>0</v>
      </c>
      <c r="BV27" s="61" t="n">
        <f aca="false">MAX(0,MIN($F27,BV$4)-MAX($E27,BV$3)+1)/($F27-$E27+1)</f>
        <v>0</v>
      </c>
      <c r="BW27" s="61" t="n">
        <f aca="false">MAX(0,MIN($F27,BW$4)-MAX($E27,BW$3)+1)/($F27-$E27+1)</f>
        <v>0</v>
      </c>
      <c r="BX27" s="61" t="n">
        <f aca="false">MAX(0,MIN($F27,BX$4)-MAX($E27,BX$3)+1)/($F27-$E27+1)</f>
        <v>0</v>
      </c>
      <c r="BY27" s="61" t="n">
        <f aca="false">MAX(0,MIN($F27,BY$4)-MAX($E27,BY$3)+1)/($F27-$E27+1)</f>
        <v>0</v>
      </c>
      <c r="BZ27" s="61" t="n">
        <f aca="false">MAX(0,MIN($F27,BZ$4)-MAX($E27,BZ$3)+1)/($F27-$E27+1)</f>
        <v>0</v>
      </c>
      <c r="CA27" s="61" t="n">
        <f aca="false">MAX(0,MIN($F27,CA$4)-MAX($E27,CA$3)+1)/($F27-$E27+1)</f>
        <v>0</v>
      </c>
      <c r="CB27" s="61" t="n">
        <f aca="false">MAX(0,MIN($F27,CB$4)-MAX($E27,CB$3)+1)/($F27-$E27+1)</f>
        <v>0</v>
      </c>
      <c r="CC27" s="61" t="n">
        <f aca="false">MAX(0,MIN($F27,CC$4)-MAX($E27,CC$3)+1)/($F27-$E27+1)</f>
        <v>0</v>
      </c>
      <c r="CD27" s="61" t="n">
        <f aca="false">MAX(0,MIN($F27,CD$4)-MAX($E27,CD$3)+1)/($F27-$E27+1)</f>
        <v>0</v>
      </c>
      <c r="CE27" s="61" t="n">
        <f aca="false">MAX(0,MIN($F27,CE$4)-MAX($E27,CE$3)+1)/($F27-$E27+1)</f>
        <v>0</v>
      </c>
      <c r="CF27" s="61" t="n">
        <f aca="false">MAX(0,MIN($F27,CF$4)-MAX($E27,CF$3)+1)/($F27-$E27+1)</f>
        <v>0</v>
      </c>
      <c r="CG27" s="61" t="n">
        <f aca="false">MAX(0,MIN($F27,CG$4)-MAX($E27,CG$3)+1)/($F27-$E27+1)</f>
        <v>0</v>
      </c>
      <c r="CH27" s="61" t="n">
        <f aca="false">MAX(0,MIN($F27,CH$4)-MAX($E27,CH$3)+1)/($F27-$E27+1)</f>
        <v>0</v>
      </c>
      <c r="CI27" s="61" t="n">
        <f aca="false">MAX(0,MIN($F27,CI$4)-MAX($E27,CI$3)+1)/($F27-$E27+1)</f>
        <v>0</v>
      </c>
      <c r="CJ27" s="61" t="n">
        <f aca="false">MAX(0,MIN($F27,CJ$4)-MAX($E27,CJ$3)+1)/($F27-$E27+1)</f>
        <v>0</v>
      </c>
      <c r="CK27" s="61" t="n">
        <f aca="false">MAX(0,MIN($F27,CK$4)-MAX($E27,CK$3)+1)/($F27-$E27+1)</f>
        <v>0</v>
      </c>
      <c r="CL27" s="61" t="n">
        <f aca="false">MAX(0,MIN($F27,CL$4)-MAX($E27,CL$3)+1)/($F27-$E27+1)</f>
        <v>0</v>
      </c>
      <c r="CM27" s="61" t="n">
        <f aca="false">MAX(0,MIN($F27,CM$4)-MAX($E27,CM$3)+1)/($F27-$E27+1)</f>
        <v>0</v>
      </c>
      <c r="CN27" s="61" t="n">
        <f aca="false">MAX(0,MIN($F27,CN$4)-MAX($E27,CN$3)+1)/($F27-$E27+1)</f>
        <v>0</v>
      </c>
      <c r="CO27" s="61" t="n">
        <f aca="false">MAX(0,MIN($F27,CO$4)-MAX($E27,CO$3)+1)/($F27-$E27+1)</f>
        <v>0</v>
      </c>
      <c r="CP27" s="61" t="n">
        <f aca="false">MAX(0,MIN($F27,CP$4)-MAX($E27,CP$3)+1)/($F27-$E27+1)</f>
        <v>0</v>
      </c>
      <c r="CQ27" s="61" t="n">
        <f aca="false">MAX(0,MIN($F27,CQ$4)-MAX($E27,CQ$3)+1)/($F27-$E27+1)</f>
        <v>0</v>
      </c>
      <c r="CR27" s="61" t="n">
        <f aca="false">MAX(0,MIN($F27,CR$4)-MAX($E27,CR$3)+1)/($F27-$E27+1)</f>
        <v>0</v>
      </c>
      <c r="CS27" s="61" t="n">
        <f aca="false">MAX(0,MIN($F27,CS$4)-MAX($E27,CS$3)+1)/($F27-$E27+1)</f>
        <v>0</v>
      </c>
      <c r="CT27" s="61" t="n">
        <f aca="false">MAX(0,MIN($F27,CT$4)-MAX($E27,CT$3)+1)/($F27-$E27+1)</f>
        <v>0</v>
      </c>
      <c r="CU27" s="61" t="n">
        <f aca="false">MAX(0,MIN($F27,CU$4)-MAX($E27,CU$3)+1)/($F27-$E27+1)</f>
        <v>0</v>
      </c>
      <c r="CV27" s="61" t="n">
        <f aca="false">MAX(0,MIN($F27,CV$4)-MAX($E27,CV$3)+1)/($F27-$E27+1)</f>
        <v>0</v>
      </c>
      <c r="CW27" s="61" t="n">
        <f aca="false">MAX(0,MIN($F27,CW$4)-MAX($E27,CW$3)+1)/($F27-$E27+1)</f>
        <v>0</v>
      </c>
      <c r="CX27" s="61" t="n">
        <f aca="false">MAX(0,MIN($F27,CX$4)-MAX($E27,CX$3)+1)/($F27-$E27+1)</f>
        <v>0</v>
      </c>
      <c r="CY27" s="61" t="n">
        <f aca="false">MAX(0,MIN($F27,CY$4)-MAX($E27,CY$3)+1)/($F27-$E27+1)</f>
        <v>0</v>
      </c>
      <c r="CZ27" s="61" t="n">
        <f aca="false">MAX(0,MIN($F27,CZ$4)-MAX($E27,CZ$3)+1)/($F27-$E27+1)</f>
        <v>0</v>
      </c>
      <c r="DA27" s="61" t="n">
        <f aca="false">MAX(0,MIN($F27,DA$4)-MAX($E27,DA$3)+1)/($F27-$E27+1)</f>
        <v>0</v>
      </c>
      <c r="DB27" s="61" t="n">
        <f aca="false">MAX(0,MIN($F27,DB$4)-MAX($E27,DB$3)+1)/($F27-$E27+1)</f>
        <v>0</v>
      </c>
      <c r="DC27" s="61" t="n">
        <f aca="false">MAX(0,MIN($F27,DC$4)-MAX($E27,DC$3)+1)/($F27-$E27+1)</f>
        <v>0</v>
      </c>
      <c r="DD27" s="61" t="n">
        <f aca="false">MAX(0,MIN($F27,DD$4)-MAX($E27,DD$3)+1)/($F27-$E27+1)</f>
        <v>0</v>
      </c>
      <c r="DE27" s="61" t="n">
        <f aca="false">MAX(0,MIN($F27,DE$4)-MAX($E27,DE$3)+1)/($F27-$E27+1)</f>
        <v>0</v>
      </c>
      <c r="DF27" s="61" t="n">
        <f aca="false">MAX(0,MIN($F27,DF$4)-MAX($E27,DF$3)+1)/($F27-$E27+1)</f>
        <v>0</v>
      </c>
      <c r="DG27" s="61" t="n">
        <f aca="false">MAX(0,MIN($F27,DG$4)-MAX($E27,DG$3)+1)/($F27-$E27+1)</f>
        <v>0</v>
      </c>
      <c r="DH27" s="61" t="n">
        <f aca="false">MAX(0,MIN($F27,DH$4)-MAX($E27,DH$3)+1)/($F27-$E27+1)</f>
        <v>0</v>
      </c>
      <c r="DI27" s="61" t="n">
        <f aca="false">MAX(0,MIN($F27,DI$4)-MAX($E27,DI$3)+1)/($F27-$E27+1)</f>
        <v>0</v>
      </c>
      <c r="DJ27" s="61" t="n">
        <f aca="false">MAX(0,MIN($F27,DJ$4)-MAX($E27,DJ$3)+1)/($F27-$E27+1)</f>
        <v>0</v>
      </c>
      <c r="DK27" s="61" t="n">
        <f aca="false">MAX(0,MIN($F27,DK$4)-MAX($E27,DK$3)+1)/($F27-$E27+1)</f>
        <v>0</v>
      </c>
      <c r="DL27" s="61" t="n">
        <f aca="false">MAX(0,MIN($F27,DL$4)-MAX($E27,DL$3)+1)/($F27-$E27+1)</f>
        <v>0</v>
      </c>
      <c r="DM27" s="61" t="n">
        <f aca="false">MAX(0,MIN($F27,DM$4)-MAX($E27,DM$3)+1)/($F27-$E27+1)</f>
        <v>0</v>
      </c>
      <c r="DN27" s="61" t="n">
        <f aca="false">MAX(0,MIN($F27,DN$4)-MAX($E27,DN$3)+1)/($F27-$E27+1)</f>
        <v>0</v>
      </c>
      <c r="DO27" s="61" t="n">
        <f aca="false">MAX(0,MIN($F27,DO$4)-MAX($E27,DO$3)+1)/($F27-$E27+1)</f>
        <v>0</v>
      </c>
      <c r="DP27" s="61" t="n">
        <f aca="false">MAX(0,MIN($F27,DP$4)-MAX($E27,DP$3)+1)/($F27-$E27+1)</f>
        <v>0</v>
      </c>
      <c r="DQ27" s="61" t="n">
        <f aca="false">MAX(0,MIN($F27,DQ$4)-MAX($E27,DQ$3)+1)/($F27-$E27+1)</f>
        <v>0</v>
      </c>
      <c r="DR27" s="61" t="n">
        <f aca="false">MAX(0,MIN($F27,DR$4)-MAX($E27,DR$3)+1)/($F27-$E27+1)</f>
        <v>0</v>
      </c>
      <c r="DS27" s="61" t="n">
        <f aca="false">MAX(0,MIN($F27,DS$4)-MAX($E27,DS$3)+1)/($F27-$E27+1)</f>
        <v>0</v>
      </c>
      <c r="DT27" s="61" t="n">
        <f aca="false">MAX(0,MIN($F27,DT$4)-MAX($E27,DT$3)+1)/($F27-$E27+1)</f>
        <v>0</v>
      </c>
      <c r="DU27" s="61" t="n">
        <f aca="false">MAX(0,MIN($F27,DU$4)-MAX($E27,DU$3)+1)/($F27-$E27+1)</f>
        <v>0</v>
      </c>
      <c r="DV27" s="61" t="n">
        <f aca="false">MAX(0,MIN($F27,DV$4)-MAX($E27,DV$3)+1)/($F27-$E27+1)</f>
        <v>0</v>
      </c>
      <c r="DW27" s="61" t="n">
        <f aca="false">MAX(0,MIN($F27,DW$4)-MAX($E27,DW$3)+1)/($F27-$E27+1)</f>
        <v>0</v>
      </c>
      <c r="DX27" s="61" t="n">
        <f aca="false">MAX(0,MIN($F27,DX$4)-MAX($E27,DX$3)+1)/($F27-$E27+1)</f>
        <v>0</v>
      </c>
      <c r="DY27" s="61" t="n">
        <f aca="false">MAX(0,MIN($F27,DY$4)-MAX($E27,DY$3)+1)/($F27-$E27+1)</f>
        <v>0</v>
      </c>
      <c r="DZ27" s="61" t="n">
        <f aca="false">MAX(0,MIN($F27,DZ$4)-MAX($E27,DZ$3)+1)/($F27-$E27+1)</f>
        <v>0</v>
      </c>
      <c r="EA27" s="61" t="n">
        <f aca="false">MAX(0,MIN($F27,EA$4)-MAX($E27,EA$3)+1)/($F27-$E27+1)</f>
        <v>0</v>
      </c>
      <c r="EB27" s="61" t="n">
        <f aca="false">MAX(0,MIN($F27,EB$4)-MAX($E27,EB$3)+1)/($F27-$E27+1)</f>
        <v>0</v>
      </c>
      <c r="EC27" s="61" t="n">
        <f aca="false">MAX(0,MIN($F27,EC$4)-MAX($E27,EC$3)+1)/($F27-$E27+1)</f>
        <v>0</v>
      </c>
      <c r="ED27" s="61" t="n">
        <f aca="false">MAX(0,MIN($F27,ED$4)-MAX($E27,ED$3)+1)/($F27-$E27+1)</f>
        <v>0</v>
      </c>
      <c r="EE27" s="61" t="n">
        <f aca="false">MAX(0,MIN($F27,EE$4)-MAX($E27,EE$3)+1)/($F27-$E27+1)</f>
        <v>0</v>
      </c>
      <c r="EF27" s="61" t="n">
        <f aca="false">MAX(0,MIN($F27,EF$4)-MAX($E27,EF$3)+1)/($F27-$E27+1)</f>
        <v>0</v>
      </c>
      <c r="EG27" s="61" t="n">
        <f aca="false">MAX(0,MIN($F27,EG$4)-MAX($E27,EG$3)+1)/($F27-$E27+1)</f>
        <v>0</v>
      </c>
      <c r="EH27" s="61" t="n">
        <f aca="false">MAX(0,MIN($F27,EH$4)-MAX($E27,EH$3)+1)/($F27-$E27+1)</f>
        <v>0</v>
      </c>
      <c r="EI27" s="61" t="n">
        <f aca="false">MAX(0,MIN($F27,EI$4)-MAX($E27,EI$3)+1)/($F27-$E27+1)</f>
        <v>0</v>
      </c>
      <c r="EJ27" s="61" t="n">
        <f aca="false">MAX(0,MIN($F27,EJ$4)-MAX($E27,EJ$3)+1)/($F27-$E27+1)</f>
        <v>0</v>
      </c>
      <c r="EK27" s="61" t="n">
        <f aca="false">MAX(0,MIN($F27,EK$4)-MAX($E27,EK$3)+1)/($F27-$E27+1)</f>
        <v>0</v>
      </c>
      <c r="EL27" s="61" t="n">
        <f aca="false">MAX(0,MIN($F27,EL$4)-MAX($E27,EL$3)+1)/($F27-$E27+1)</f>
        <v>0</v>
      </c>
      <c r="EM27" s="61" t="n">
        <f aca="false">MAX(0,MIN($F27,EM$4)-MAX($E27,EM$3)+1)/($F27-$E27+1)</f>
        <v>0</v>
      </c>
      <c r="EN27" s="61" t="n">
        <f aca="false">MAX(0,MIN($F27,EN$4)-MAX($E27,EN$3)+1)/($F27-$E27+1)</f>
        <v>0</v>
      </c>
      <c r="EO27" s="61" t="n">
        <f aca="false">MAX(0,MIN($F27,EO$4)-MAX($E27,EO$3)+1)/($F27-$E27+1)</f>
        <v>0</v>
      </c>
      <c r="EP27" s="61" t="n">
        <f aca="false">MAX(0,MIN($F27,EP$4)-MAX($E27,EP$3)+1)/($F27-$E27+1)</f>
        <v>0</v>
      </c>
      <c r="EQ27" s="61" t="n">
        <f aca="false">MAX(0,MIN($F27,EQ$4)-MAX($E27,EQ$3)+1)/($F27-$E27+1)</f>
        <v>0</v>
      </c>
      <c r="ER27" s="61" t="n">
        <f aca="false">MAX(0,MIN($F27,ER$4)-MAX($E27,ER$3)+1)/($F27-$E27+1)</f>
        <v>0</v>
      </c>
      <c r="ES27" s="61" t="n">
        <f aca="false">MAX(0,MIN($F27,ES$4)-MAX($E27,ES$3)+1)/($F27-$E27+1)</f>
        <v>0</v>
      </c>
      <c r="ET27" s="61" t="n">
        <f aca="false">MAX(0,MIN($F27,ET$4)-MAX($E27,ET$3)+1)/($F27-$E27+1)</f>
        <v>0</v>
      </c>
      <c r="EU27" s="61" t="n">
        <f aca="false">MAX(0,MIN($F27,EU$4)-MAX($E27,EU$3)+1)/($F27-$E27+1)</f>
        <v>0</v>
      </c>
      <c r="EV27" s="61" t="n">
        <f aca="false">MAX(0,MIN($F27,EV$4)-MAX($E27,EV$3)+1)/($F27-$E27+1)</f>
        <v>0</v>
      </c>
      <c r="EW27" s="61" t="n">
        <f aca="false">MAX(0,MIN($F27,EW$4)-MAX($E27,EW$3)+1)/($F27-$E27+1)</f>
        <v>0</v>
      </c>
      <c r="EX27" s="61" t="n">
        <f aca="false">MAX(0,MIN($F27,EX$4)-MAX($E27,EX$3)+1)/($F27-$E27+1)</f>
        <v>0</v>
      </c>
      <c r="EY27" s="61" t="n">
        <f aca="false">MAX(0,MIN($F27,EY$4)-MAX($E27,EY$3)+1)/($F27-$E27+1)</f>
        <v>0</v>
      </c>
      <c r="EZ27" s="61" t="n">
        <f aca="false">MAX(0,MIN($F27,EZ$4)-MAX($E27,EZ$3)+1)/($F27-$E27+1)</f>
        <v>0</v>
      </c>
      <c r="FA27" s="61" t="n">
        <f aca="false">MAX(0,MIN($F27,FA$4)-MAX($E27,FA$3)+1)/($F27-$E27+1)</f>
        <v>0</v>
      </c>
      <c r="FB27" s="61" t="n">
        <f aca="false">MAX(0,MIN($F27,FB$4)-MAX($E27,FB$3)+1)/($F27-$E27+1)</f>
        <v>0</v>
      </c>
      <c r="FC27" s="61" t="n">
        <f aca="false">MAX(0,MIN($F27,FC$4)-MAX($E27,FC$3)+1)/($F27-$E27+1)</f>
        <v>0</v>
      </c>
      <c r="FD27" s="61" t="n">
        <f aca="false">MAX(0,MIN($F27,FD$4)-MAX($E27,FD$3)+1)/($F27-$E27+1)</f>
        <v>0</v>
      </c>
      <c r="FE27" s="61" t="n">
        <f aca="false">MAX(0,MIN($F27,FE$4)-MAX($E27,FE$3)+1)/($F27-$E27+1)</f>
        <v>0</v>
      </c>
      <c r="FF27" s="61" t="n">
        <f aca="false">MAX(0,MIN($F27,FF$4)-MAX($E27,FF$3)+1)/($F27-$E27+1)</f>
        <v>0</v>
      </c>
      <c r="FG27" s="61" t="n">
        <f aca="false">MAX(0,MIN($F27,FG$4)-MAX($E27,FG$3)+1)/($F27-$E27+1)</f>
        <v>0</v>
      </c>
      <c r="FH27" s="61" t="n">
        <f aca="false">MAX(0,MIN($F27,FH$4)-MAX($E27,FH$3)+1)/($F27-$E27+1)</f>
        <v>0</v>
      </c>
    </row>
    <row r="28" customFormat="false" ht="15" hidden="false" customHeight="false" outlineLevel="0" collapsed="false">
      <c r="C28" s="1" t="s">
        <v>680</v>
      </c>
      <c r="D28" s="12" t="s">
        <v>34</v>
      </c>
      <c r="E28" s="45" t="n">
        <f aca="false">$F16+1</f>
        <v>46844</v>
      </c>
      <c r="F28" s="45" t="n">
        <f aca="false">EDATE($F16,In_Life*Months_In_Year)</f>
        <v>59626</v>
      </c>
      <c r="J28" s="61" t="n">
        <f aca="false">MAX(0,(MIN($F28,J$4)-MAX($E28,J$3)+1)/J$5)</f>
        <v>0</v>
      </c>
      <c r="K28" s="61" t="n">
        <f aca="false">MAX(0,(MIN($F28,K$4)-MAX($E28,K$3)+1)/K$5)</f>
        <v>0</v>
      </c>
      <c r="L28" s="61" t="n">
        <f aca="false">MAX(0,(MIN($F28,L$4)-MAX($E28,L$3)+1)/L$5)</f>
        <v>0</v>
      </c>
      <c r="M28" s="61" t="n">
        <f aca="false">MAX(0,(MIN($F28,M$4)-MAX($E28,M$3)+1)/M$5)</f>
        <v>0</v>
      </c>
      <c r="N28" s="61" t="n">
        <f aca="false">MAX(0,(MIN($F28,N$4)-MAX($E28,N$3)+1)/N$5)</f>
        <v>0</v>
      </c>
      <c r="O28" s="61" t="n">
        <f aca="false">MAX(0,(MIN($F28,O$4)-MAX($E28,O$3)+1)/O$5)</f>
        <v>0</v>
      </c>
      <c r="P28" s="61" t="n">
        <f aca="false">MAX(0,(MIN($F28,P$4)-MAX($E28,P$3)+1)/P$5)</f>
        <v>0</v>
      </c>
      <c r="Q28" s="61" t="n">
        <f aca="false">MAX(0,(MIN($F28,Q$4)-MAX($E28,Q$3)+1)/Q$5)</f>
        <v>0</v>
      </c>
      <c r="R28" s="61" t="n">
        <f aca="false">MAX(0,(MIN($F28,R$4)-MAX($E28,R$3)+1)/R$5)</f>
        <v>0</v>
      </c>
      <c r="S28" s="61" t="n">
        <f aca="false">MAX(0,(MIN($F28,S$4)-MAX($E28,S$3)+1)/S$5)</f>
        <v>0</v>
      </c>
      <c r="T28" s="61" t="n">
        <f aca="false">MAX(0,(MIN($F28,T$4)-MAX($E28,T$3)+1)/T$5)</f>
        <v>1</v>
      </c>
      <c r="U28" s="61" t="n">
        <f aca="false">MAX(0,(MIN($F28,U$4)-MAX($E28,U$3)+1)/U$5)</f>
        <v>1</v>
      </c>
      <c r="V28" s="61" t="n">
        <f aca="false">MAX(0,(MIN($F28,V$4)-MAX($E28,V$3)+1)/V$5)</f>
        <v>1</v>
      </c>
      <c r="W28" s="61" t="n">
        <f aca="false">MAX(0,(MIN($F28,W$4)-MAX($E28,W$3)+1)/W$5)</f>
        <v>1</v>
      </c>
      <c r="X28" s="61" t="n">
        <f aca="false">MAX(0,(MIN($F28,X$4)-MAX($E28,X$3)+1)/X$5)</f>
        <v>1</v>
      </c>
      <c r="Y28" s="61" t="n">
        <f aca="false">MAX(0,(MIN($F28,Y$4)-MAX($E28,Y$3)+1)/Y$5)</f>
        <v>1</v>
      </c>
      <c r="Z28" s="61" t="n">
        <f aca="false">MAX(0,(MIN($F28,Z$4)-MAX($E28,Z$3)+1)/Z$5)</f>
        <v>1</v>
      </c>
      <c r="AA28" s="61" t="n">
        <f aca="false">MAX(0,(MIN($F28,AA$4)-MAX($E28,AA$3)+1)/AA$5)</f>
        <v>1</v>
      </c>
      <c r="AB28" s="61" t="n">
        <f aca="false">MAX(0,(MIN($F28,AB$4)-MAX($E28,AB$3)+1)/AB$5)</f>
        <v>1</v>
      </c>
      <c r="AC28" s="61" t="n">
        <f aca="false">MAX(0,(MIN($F28,AC$4)-MAX($E28,AC$3)+1)/AC$5)</f>
        <v>1</v>
      </c>
      <c r="AD28" s="61" t="n">
        <f aca="false">MAX(0,(MIN($F28,AD$4)-MAX($E28,AD$3)+1)/AD$5)</f>
        <v>1</v>
      </c>
      <c r="AE28" s="61" t="n">
        <f aca="false">MAX(0,(MIN($F28,AE$4)-MAX($E28,AE$3)+1)/AE$5)</f>
        <v>1</v>
      </c>
      <c r="AF28" s="61" t="n">
        <f aca="false">MAX(0,(MIN($F28,AF$4)-MAX($E28,AF$3)+1)/AF$5)</f>
        <v>1</v>
      </c>
      <c r="AG28" s="61" t="n">
        <f aca="false">MAX(0,(MIN($F28,AG$4)-MAX($E28,AG$3)+1)/AG$5)</f>
        <v>1</v>
      </c>
      <c r="AH28" s="61" t="n">
        <f aca="false">MAX(0,(MIN($F28,AH$4)-MAX($E28,AH$3)+1)/AH$5)</f>
        <v>1</v>
      </c>
      <c r="AI28" s="61" t="n">
        <f aca="false">MAX(0,(MIN($F28,AI$4)-MAX($E28,AI$3)+1)/AI$5)</f>
        <v>1</v>
      </c>
      <c r="AJ28" s="61" t="n">
        <f aca="false">MAX(0,(MIN($F28,AJ$4)-MAX($E28,AJ$3)+1)/AJ$5)</f>
        <v>1</v>
      </c>
      <c r="AK28" s="61" t="n">
        <f aca="false">MAX(0,(MIN($F28,AK$4)-MAX($E28,AK$3)+1)/AK$5)</f>
        <v>1</v>
      </c>
      <c r="AL28" s="61" t="n">
        <f aca="false">MAX(0,(MIN($F28,AL$4)-MAX($E28,AL$3)+1)/AL$5)</f>
        <v>1</v>
      </c>
      <c r="AM28" s="61" t="n">
        <f aca="false">MAX(0,(MIN($F28,AM$4)-MAX($E28,AM$3)+1)/AM$5)</f>
        <v>1</v>
      </c>
      <c r="AN28" s="61" t="n">
        <f aca="false">MAX(0,(MIN($F28,AN$4)-MAX($E28,AN$3)+1)/AN$5)</f>
        <v>1</v>
      </c>
      <c r="AO28" s="61" t="n">
        <f aca="false">MAX(0,(MIN($F28,AO$4)-MAX($E28,AO$3)+1)/AO$5)</f>
        <v>1</v>
      </c>
      <c r="AP28" s="61" t="n">
        <f aca="false">MAX(0,(MIN($F28,AP$4)-MAX($E28,AP$3)+1)/AP$5)</f>
        <v>1</v>
      </c>
      <c r="AQ28" s="61" t="n">
        <f aca="false">MAX(0,(MIN($F28,AQ$4)-MAX($E28,AQ$3)+1)/AQ$5)</f>
        <v>1</v>
      </c>
      <c r="AR28" s="61" t="n">
        <f aca="false">MAX(0,(MIN($F28,AR$4)-MAX($E28,AR$3)+1)/AR$5)</f>
        <v>1</v>
      </c>
      <c r="AS28" s="61" t="n">
        <f aca="false">MAX(0,(MIN($F28,AS$4)-MAX($E28,AS$3)+1)/AS$5)</f>
        <v>1</v>
      </c>
      <c r="AT28" s="61" t="n">
        <f aca="false">MAX(0,(MIN($F28,AT$4)-MAX($E28,AT$3)+1)/AT$5)</f>
        <v>1</v>
      </c>
      <c r="AU28" s="61" t="n">
        <f aca="false">MAX(0,(MIN($F28,AU$4)-MAX($E28,AU$3)+1)/AU$5)</f>
        <v>1</v>
      </c>
      <c r="AV28" s="61" t="n">
        <f aca="false">MAX(0,(MIN($F28,AV$4)-MAX($E28,AV$3)+1)/AV$5)</f>
        <v>1</v>
      </c>
      <c r="AW28" s="61" t="n">
        <f aca="false">MAX(0,(MIN($F28,AW$4)-MAX($E28,AW$3)+1)/AW$5)</f>
        <v>1</v>
      </c>
      <c r="AX28" s="61" t="n">
        <f aca="false">MAX(0,(MIN($F28,AX$4)-MAX($E28,AX$3)+1)/AX$5)</f>
        <v>1</v>
      </c>
      <c r="AY28" s="61" t="n">
        <f aca="false">MAX(0,(MIN($F28,AY$4)-MAX($E28,AY$3)+1)/AY$5)</f>
        <v>1</v>
      </c>
      <c r="AZ28" s="61" t="n">
        <f aca="false">MAX(0,(MIN($F28,AZ$4)-MAX($E28,AZ$3)+1)/AZ$5)</f>
        <v>1</v>
      </c>
      <c r="BA28" s="61" t="n">
        <f aca="false">MAX(0,(MIN($F28,BA$4)-MAX($E28,BA$3)+1)/BA$5)</f>
        <v>1</v>
      </c>
      <c r="BB28" s="61" t="n">
        <f aca="false">MAX(0,(MIN($F28,BB$4)-MAX($E28,BB$3)+1)/BB$5)</f>
        <v>1</v>
      </c>
      <c r="BC28" s="61" t="n">
        <f aca="false">MAX(0,(MIN($F28,BC$4)-MAX($E28,BC$3)+1)/BC$5)</f>
        <v>1</v>
      </c>
      <c r="BD28" s="61" t="n">
        <f aca="false">MAX(0,(MIN($F28,BD$4)-MAX($E28,BD$3)+1)/BD$5)</f>
        <v>1</v>
      </c>
      <c r="BE28" s="61" t="n">
        <f aca="false">MAX(0,(MIN($F28,BE$4)-MAX($E28,BE$3)+1)/BE$5)</f>
        <v>1</v>
      </c>
      <c r="BF28" s="61" t="n">
        <f aca="false">MAX(0,(MIN($F28,BF$4)-MAX($E28,BF$3)+1)/BF$5)</f>
        <v>1</v>
      </c>
      <c r="BG28" s="61" t="n">
        <f aca="false">MAX(0,(MIN($F28,BG$4)-MAX($E28,BG$3)+1)/BG$5)</f>
        <v>1</v>
      </c>
      <c r="BH28" s="61" t="n">
        <f aca="false">MAX(0,(MIN($F28,BH$4)-MAX($E28,BH$3)+1)/BH$5)</f>
        <v>1</v>
      </c>
      <c r="BI28" s="61" t="n">
        <f aca="false">MAX(0,(MIN($F28,BI$4)-MAX($E28,BI$3)+1)/BI$5)</f>
        <v>1</v>
      </c>
      <c r="BJ28" s="61" t="n">
        <f aca="false">MAX(0,(MIN($F28,BJ$4)-MAX($E28,BJ$3)+1)/BJ$5)</f>
        <v>1</v>
      </c>
      <c r="BK28" s="61" t="n">
        <f aca="false">MAX(0,(MIN($F28,BK$4)-MAX($E28,BK$3)+1)/BK$5)</f>
        <v>1</v>
      </c>
      <c r="BL28" s="61" t="n">
        <f aca="false">MAX(0,(MIN($F28,BL$4)-MAX($E28,BL$3)+1)/BL$5)</f>
        <v>1</v>
      </c>
      <c r="BM28" s="61" t="n">
        <f aca="false">MAX(0,(MIN($F28,BM$4)-MAX($E28,BM$3)+1)/BM$5)</f>
        <v>1</v>
      </c>
      <c r="BN28" s="61" t="n">
        <f aca="false">MAX(0,(MIN($F28,BN$4)-MAX($E28,BN$3)+1)/BN$5)</f>
        <v>1</v>
      </c>
      <c r="BO28" s="61" t="n">
        <f aca="false">MAX(0,(MIN($F28,BO$4)-MAX($E28,BO$3)+1)/BO$5)</f>
        <v>1</v>
      </c>
      <c r="BP28" s="61" t="n">
        <f aca="false">MAX(0,(MIN($F28,BP$4)-MAX($E28,BP$3)+1)/BP$5)</f>
        <v>1</v>
      </c>
      <c r="BQ28" s="61" t="n">
        <f aca="false">MAX(0,(MIN($F28,BQ$4)-MAX($E28,BQ$3)+1)/BQ$5)</f>
        <v>1</v>
      </c>
      <c r="BR28" s="61" t="n">
        <f aca="false">MAX(0,(MIN($F28,BR$4)-MAX($E28,BR$3)+1)/BR$5)</f>
        <v>1</v>
      </c>
      <c r="BS28" s="61" t="n">
        <f aca="false">MAX(0,(MIN($F28,BS$4)-MAX($E28,BS$3)+1)/BS$5)</f>
        <v>1</v>
      </c>
      <c r="BT28" s="61" t="n">
        <f aca="false">MAX(0,(MIN($F28,BT$4)-MAX($E28,BT$3)+1)/BT$5)</f>
        <v>1</v>
      </c>
      <c r="BU28" s="61" t="n">
        <f aca="false">MAX(0,(MIN($F28,BU$4)-MAX($E28,BU$3)+1)/BU$5)</f>
        <v>1</v>
      </c>
      <c r="BV28" s="61" t="n">
        <f aca="false">MAX(0,(MIN($F28,BV$4)-MAX($E28,BV$3)+1)/BV$5)</f>
        <v>1</v>
      </c>
      <c r="BW28" s="61" t="n">
        <f aca="false">MAX(0,(MIN($F28,BW$4)-MAX($E28,BW$3)+1)/BW$5)</f>
        <v>1</v>
      </c>
      <c r="BX28" s="61" t="n">
        <f aca="false">MAX(0,(MIN($F28,BX$4)-MAX($E28,BX$3)+1)/BX$5)</f>
        <v>1</v>
      </c>
      <c r="BY28" s="61" t="n">
        <f aca="false">MAX(0,(MIN($F28,BY$4)-MAX($E28,BY$3)+1)/BY$5)</f>
        <v>1</v>
      </c>
      <c r="BZ28" s="61" t="n">
        <f aca="false">MAX(0,(MIN($F28,BZ$4)-MAX($E28,BZ$3)+1)/BZ$5)</f>
        <v>1</v>
      </c>
      <c r="CA28" s="61" t="n">
        <f aca="false">MAX(0,(MIN($F28,CA$4)-MAX($E28,CA$3)+1)/CA$5)</f>
        <v>1</v>
      </c>
      <c r="CB28" s="61" t="n">
        <f aca="false">MAX(0,(MIN($F28,CB$4)-MAX($E28,CB$3)+1)/CB$5)</f>
        <v>1</v>
      </c>
      <c r="CC28" s="61" t="n">
        <f aca="false">MAX(0,(MIN($F28,CC$4)-MAX($E28,CC$3)+1)/CC$5)</f>
        <v>1</v>
      </c>
      <c r="CD28" s="61" t="n">
        <f aca="false">MAX(0,(MIN($F28,CD$4)-MAX($E28,CD$3)+1)/CD$5)</f>
        <v>1</v>
      </c>
      <c r="CE28" s="61" t="n">
        <f aca="false">MAX(0,(MIN($F28,CE$4)-MAX($E28,CE$3)+1)/CE$5)</f>
        <v>1</v>
      </c>
      <c r="CF28" s="61" t="n">
        <f aca="false">MAX(0,(MIN($F28,CF$4)-MAX($E28,CF$3)+1)/CF$5)</f>
        <v>1</v>
      </c>
      <c r="CG28" s="61" t="n">
        <f aca="false">MAX(0,(MIN($F28,CG$4)-MAX($E28,CG$3)+1)/CG$5)</f>
        <v>1</v>
      </c>
      <c r="CH28" s="61" t="n">
        <f aca="false">MAX(0,(MIN($F28,CH$4)-MAX($E28,CH$3)+1)/CH$5)</f>
        <v>1</v>
      </c>
      <c r="CI28" s="61" t="n">
        <f aca="false">MAX(0,(MIN($F28,CI$4)-MAX($E28,CI$3)+1)/CI$5)</f>
        <v>1</v>
      </c>
      <c r="CJ28" s="61" t="n">
        <f aca="false">MAX(0,(MIN($F28,CJ$4)-MAX($E28,CJ$3)+1)/CJ$5)</f>
        <v>1</v>
      </c>
      <c r="CK28" s="61" t="n">
        <f aca="false">MAX(0,(MIN($F28,CK$4)-MAX($E28,CK$3)+1)/CK$5)</f>
        <v>1</v>
      </c>
      <c r="CL28" s="61" t="n">
        <f aca="false">MAX(0,(MIN($F28,CL$4)-MAX($E28,CL$3)+1)/CL$5)</f>
        <v>1</v>
      </c>
      <c r="CM28" s="61" t="n">
        <f aca="false">MAX(0,(MIN($F28,CM$4)-MAX($E28,CM$3)+1)/CM$5)</f>
        <v>1</v>
      </c>
      <c r="CN28" s="61" t="n">
        <f aca="false">MAX(0,(MIN($F28,CN$4)-MAX($E28,CN$3)+1)/CN$5)</f>
        <v>1</v>
      </c>
      <c r="CO28" s="61" t="n">
        <f aca="false">MAX(0,(MIN($F28,CO$4)-MAX($E28,CO$3)+1)/CO$5)</f>
        <v>1</v>
      </c>
      <c r="CP28" s="61" t="n">
        <f aca="false">MAX(0,(MIN($F28,CP$4)-MAX($E28,CP$3)+1)/CP$5)</f>
        <v>1</v>
      </c>
      <c r="CQ28" s="61" t="n">
        <f aca="false">MAX(0,(MIN($F28,CQ$4)-MAX($E28,CQ$3)+1)/CQ$5)</f>
        <v>1</v>
      </c>
      <c r="CR28" s="61" t="n">
        <f aca="false">MAX(0,(MIN($F28,CR$4)-MAX($E28,CR$3)+1)/CR$5)</f>
        <v>1</v>
      </c>
      <c r="CS28" s="61" t="n">
        <f aca="false">MAX(0,(MIN($F28,CS$4)-MAX($E28,CS$3)+1)/CS$5)</f>
        <v>1</v>
      </c>
      <c r="CT28" s="61" t="n">
        <f aca="false">MAX(0,(MIN($F28,CT$4)-MAX($E28,CT$3)+1)/CT$5)</f>
        <v>1</v>
      </c>
      <c r="CU28" s="61" t="n">
        <f aca="false">MAX(0,(MIN($F28,CU$4)-MAX($E28,CU$3)+1)/CU$5)</f>
        <v>1</v>
      </c>
      <c r="CV28" s="61" t="n">
        <f aca="false">MAX(0,(MIN($F28,CV$4)-MAX($E28,CV$3)+1)/CV$5)</f>
        <v>1</v>
      </c>
      <c r="CW28" s="61" t="n">
        <f aca="false">MAX(0,(MIN($F28,CW$4)-MAX($E28,CW$3)+1)/CW$5)</f>
        <v>1</v>
      </c>
      <c r="CX28" s="61" t="n">
        <f aca="false">MAX(0,(MIN($F28,CX$4)-MAX($E28,CX$3)+1)/CX$5)</f>
        <v>1</v>
      </c>
      <c r="CY28" s="61" t="n">
        <f aca="false">MAX(0,(MIN($F28,CY$4)-MAX($E28,CY$3)+1)/CY$5)</f>
        <v>1</v>
      </c>
      <c r="CZ28" s="61" t="n">
        <f aca="false">MAX(0,(MIN($F28,CZ$4)-MAX($E28,CZ$3)+1)/CZ$5)</f>
        <v>1</v>
      </c>
      <c r="DA28" s="61" t="n">
        <f aca="false">MAX(0,(MIN($F28,DA$4)-MAX($E28,DA$3)+1)/DA$5)</f>
        <v>1</v>
      </c>
      <c r="DB28" s="61" t="n">
        <f aca="false">MAX(0,(MIN($F28,DB$4)-MAX($E28,DB$3)+1)/DB$5)</f>
        <v>1</v>
      </c>
      <c r="DC28" s="61" t="n">
        <f aca="false">MAX(0,(MIN($F28,DC$4)-MAX($E28,DC$3)+1)/DC$5)</f>
        <v>1</v>
      </c>
      <c r="DD28" s="61" t="n">
        <f aca="false">MAX(0,(MIN($F28,DD$4)-MAX($E28,DD$3)+1)/DD$5)</f>
        <v>1</v>
      </c>
      <c r="DE28" s="61" t="n">
        <f aca="false">MAX(0,(MIN($F28,DE$4)-MAX($E28,DE$3)+1)/DE$5)</f>
        <v>1</v>
      </c>
      <c r="DF28" s="61" t="n">
        <f aca="false">MAX(0,(MIN($F28,DF$4)-MAX($E28,DF$3)+1)/DF$5)</f>
        <v>1</v>
      </c>
      <c r="DG28" s="61" t="n">
        <f aca="false">MAX(0,(MIN($F28,DG$4)-MAX($E28,DG$3)+1)/DG$5)</f>
        <v>1</v>
      </c>
      <c r="DH28" s="61" t="n">
        <f aca="false">MAX(0,(MIN($F28,DH$4)-MAX($E28,DH$3)+1)/DH$5)</f>
        <v>1</v>
      </c>
      <c r="DI28" s="61" t="n">
        <f aca="false">MAX(0,(MIN($F28,DI$4)-MAX($E28,DI$3)+1)/DI$5)</f>
        <v>1</v>
      </c>
      <c r="DJ28" s="61" t="n">
        <f aca="false">MAX(0,(MIN($F28,DJ$4)-MAX($E28,DJ$3)+1)/DJ$5)</f>
        <v>1</v>
      </c>
      <c r="DK28" s="61" t="n">
        <f aca="false">MAX(0,(MIN($F28,DK$4)-MAX($E28,DK$3)+1)/DK$5)</f>
        <v>1</v>
      </c>
      <c r="DL28" s="61" t="n">
        <f aca="false">MAX(0,(MIN($F28,DL$4)-MAX($E28,DL$3)+1)/DL$5)</f>
        <v>1</v>
      </c>
      <c r="DM28" s="61" t="n">
        <f aca="false">MAX(0,(MIN($F28,DM$4)-MAX($E28,DM$3)+1)/DM$5)</f>
        <v>1</v>
      </c>
      <c r="DN28" s="61" t="n">
        <f aca="false">MAX(0,(MIN($F28,DN$4)-MAX($E28,DN$3)+1)/DN$5)</f>
        <v>1</v>
      </c>
      <c r="DO28" s="61" t="n">
        <f aca="false">MAX(0,(MIN($F28,DO$4)-MAX($E28,DO$3)+1)/DO$5)</f>
        <v>1</v>
      </c>
      <c r="DP28" s="61" t="n">
        <f aca="false">MAX(0,(MIN($F28,DP$4)-MAX($E28,DP$3)+1)/DP$5)</f>
        <v>1</v>
      </c>
      <c r="DQ28" s="61" t="n">
        <f aca="false">MAX(0,(MIN($F28,DQ$4)-MAX($E28,DQ$3)+1)/DQ$5)</f>
        <v>1</v>
      </c>
      <c r="DR28" s="61" t="n">
        <f aca="false">MAX(0,(MIN($F28,DR$4)-MAX($E28,DR$3)+1)/DR$5)</f>
        <v>1</v>
      </c>
      <c r="DS28" s="61" t="n">
        <f aca="false">MAX(0,(MIN($F28,DS$4)-MAX($E28,DS$3)+1)/DS$5)</f>
        <v>1</v>
      </c>
      <c r="DT28" s="61" t="n">
        <f aca="false">MAX(0,(MIN($F28,DT$4)-MAX($E28,DT$3)+1)/DT$5)</f>
        <v>1</v>
      </c>
      <c r="DU28" s="61" t="n">
        <f aca="false">MAX(0,(MIN($F28,DU$4)-MAX($E28,DU$3)+1)/DU$5)</f>
        <v>1</v>
      </c>
      <c r="DV28" s="61" t="n">
        <f aca="false">MAX(0,(MIN($F28,DV$4)-MAX($E28,DV$3)+1)/DV$5)</f>
        <v>1</v>
      </c>
      <c r="DW28" s="61" t="n">
        <f aca="false">MAX(0,(MIN($F28,DW$4)-MAX($E28,DW$3)+1)/DW$5)</f>
        <v>1</v>
      </c>
      <c r="DX28" s="61" t="n">
        <f aca="false">MAX(0,(MIN($F28,DX$4)-MAX($E28,DX$3)+1)/DX$5)</f>
        <v>1</v>
      </c>
      <c r="DY28" s="61" t="n">
        <f aca="false">MAX(0,(MIN($F28,DY$4)-MAX($E28,DY$3)+1)/DY$5)</f>
        <v>1</v>
      </c>
      <c r="DZ28" s="61" t="n">
        <f aca="false">MAX(0,(MIN($F28,DZ$4)-MAX($E28,DZ$3)+1)/DZ$5)</f>
        <v>1</v>
      </c>
      <c r="EA28" s="61" t="n">
        <f aca="false">MAX(0,(MIN($F28,EA$4)-MAX($E28,EA$3)+1)/EA$5)</f>
        <v>1</v>
      </c>
      <c r="EB28" s="61" t="n">
        <f aca="false">MAX(0,(MIN($F28,EB$4)-MAX($E28,EB$3)+1)/EB$5)</f>
        <v>1</v>
      </c>
      <c r="EC28" s="61" t="n">
        <f aca="false">MAX(0,(MIN($F28,EC$4)-MAX($E28,EC$3)+1)/EC$5)</f>
        <v>1</v>
      </c>
      <c r="ED28" s="61" t="n">
        <f aca="false">MAX(0,(MIN($F28,ED$4)-MAX($E28,ED$3)+1)/ED$5)</f>
        <v>1</v>
      </c>
      <c r="EE28" s="61" t="n">
        <f aca="false">MAX(0,(MIN($F28,EE$4)-MAX($E28,EE$3)+1)/EE$5)</f>
        <v>1</v>
      </c>
      <c r="EF28" s="61" t="n">
        <f aca="false">MAX(0,(MIN($F28,EF$4)-MAX($E28,EF$3)+1)/EF$5)</f>
        <v>1</v>
      </c>
      <c r="EG28" s="61" t="n">
        <f aca="false">MAX(0,(MIN($F28,EG$4)-MAX($E28,EG$3)+1)/EG$5)</f>
        <v>1</v>
      </c>
      <c r="EH28" s="61" t="n">
        <f aca="false">MAX(0,(MIN($F28,EH$4)-MAX($E28,EH$3)+1)/EH$5)</f>
        <v>1</v>
      </c>
      <c r="EI28" s="61" t="n">
        <f aca="false">MAX(0,(MIN($F28,EI$4)-MAX($E28,EI$3)+1)/EI$5)</f>
        <v>1</v>
      </c>
      <c r="EJ28" s="61" t="n">
        <f aca="false">MAX(0,(MIN($F28,EJ$4)-MAX($E28,EJ$3)+1)/EJ$5)</f>
        <v>1</v>
      </c>
      <c r="EK28" s="61" t="n">
        <f aca="false">MAX(0,(MIN($F28,EK$4)-MAX($E28,EK$3)+1)/EK$5)</f>
        <v>1</v>
      </c>
      <c r="EL28" s="61" t="n">
        <f aca="false">MAX(0,(MIN($F28,EL$4)-MAX($E28,EL$3)+1)/EL$5)</f>
        <v>1</v>
      </c>
      <c r="EM28" s="61" t="n">
        <f aca="false">MAX(0,(MIN($F28,EM$4)-MAX($E28,EM$3)+1)/EM$5)</f>
        <v>1</v>
      </c>
      <c r="EN28" s="61" t="n">
        <f aca="false">MAX(0,(MIN($F28,EN$4)-MAX($E28,EN$3)+1)/EN$5)</f>
        <v>1</v>
      </c>
      <c r="EO28" s="61" t="n">
        <f aca="false">MAX(0,(MIN($F28,EO$4)-MAX($E28,EO$3)+1)/EO$5)</f>
        <v>1</v>
      </c>
      <c r="EP28" s="61" t="n">
        <f aca="false">MAX(0,(MIN($F28,EP$4)-MAX($E28,EP$3)+1)/EP$5)</f>
        <v>1</v>
      </c>
      <c r="EQ28" s="61" t="n">
        <f aca="false">MAX(0,(MIN($F28,EQ$4)-MAX($E28,EQ$3)+1)/EQ$5)</f>
        <v>1</v>
      </c>
      <c r="ER28" s="61" t="n">
        <f aca="false">MAX(0,(MIN($F28,ER$4)-MAX($E28,ER$3)+1)/ER$5)</f>
        <v>1</v>
      </c>
      <c r="ES28" s="61" t="n">
        <f aca="false">MAX(0,(MIN($F28,ES$4)-MAX($E28,ES$3)+1)/ES$5)</f>
        <v>1</v>
      </c>
      <c r="ET28" s="61" t="n">
        <f aca="false">MAX(0,(MIN($F28,ET$4)-MAX($E28,ET$3)+1)/ET$5)</f>
        <v>1</v>
      </c>
      <c r="EU28" s="61" t="n">
        <f aca="false">MAX(0,(MIN($F28,EU$4)-MAX($E28,EU$3)+1)/EU$5)</f>
        <v>1</v>
      </c>
      <c r="EV28" s="61" t="n">
        <f aca="false">MAX(0,(MIN($F28,EV$4)-MAX($E28,EV$3)+1)/EV$5)</f>
        <v>1</v>
      </c>
      <c r="EW28" s="61" t="n">
        <f aca="false">MAX(0,(MIN($F28,EW$4)-MAX($E28,EW$3)+1)/EW$5)</f>
        <v>1</v>
      </c>
      <c r="EX28" s="61" t="n">
        <f aca="false">MAX(0,(MIN($F28,EX$4)-MAX($E28,EX$3)+1)/EX$5)</f>
        <v>1</v>
      </c>
      <c r="EY28" s="61" t="n">
        <f aca="false">MAX(0,(MIN($F28,EY$4)-MAX($E28,EY$3)+1)/EY$5)</f>
        <v>1</v>
      </c>
      <c r="EZ28" s="61" t="n">
        <f aca="false">MAX(0,(MIN($F28,EZ$4)-MAX($E28,EZ$3)+1)/EZ$5)</f>
        <v>1</v>
      </c>
      <c r="FA28" s="61" t="n">
        <f aca="false">MAX(0,(MIN($F28,FA$4)-MAX($E28,FA$3)+1)/FA$5)</f>
        <v>1</v>
      </c>
      <c r="FB28" s="61" t="n">
        <f aca="false">MAX(0,(MIN($F28,FB$4)-MAX($E28,FB$3)+1)/FB$5)</f>
        <v>1</v>
      </c>
      <c r="FC28" s="61" t="n">
        <f aca="false">MAX(0,(MIN($F28,FC$4)-MAX($E28,FC$3)+1)/FC$5)</f>
        <v>1</v>
      </c>
      <c r="FD28" s="61" t="n">
        <f aca="false">MAX(0,(MIN($F28,FD$4)-MAX($E28,FD$3)+1)/FD$5)</f>
        <v>0</v>
      </c>
      <c r="FE28" s="61" t="n">
        <f aca="false">MAX(0,(MIN($F28,FE$4)-MAX($E28,FE$3)+1)/FE$5)</f>
        <v>0</v>
      </c>
      <c r="FF28" s="61" t="n">
        <f aca="false">MAX(0,(MIN($F28,FF$4)-MAX($E28,FF$3)+1)/FF$5)</f>
        <v>0</v>
      </c>
      <c r="FG28" s="61" t="n">
        <f aca="false">MAX(0,(MIN($F28,FG$4)-MAX($E28,FG$3)+1)/FG$5)</f>
        <v>0</v>
      </c>
      <c r="FH28" s="61" t="n">
        <f aca="false">MAX(0,(MIN($F28,FH$4)-MAX($E28,FH$3)+1)/FH$5)</f>
        <v>0</v>
      </c>
    </row>
    <row r="29" customFormat="false" ht="15" hidden="false" customHeight="false" outlineLevel="0" collapsed="false">
      <c r="C29" s="1" t="s">
        <v>681</v>
      </c>
      <c r="D29" s="12" t="s">
        <v>283</v>
      </c>
      <c r="J29" s="61" t="n">
        <f aca="false">MAX(0,J$3-1-$F16)/Days_In_Year</f>
        <v>0</v>
      </c>
      <c r="K29" s="61" t="n">
        <f aca="false">MAX(0,K$3-1-$F16)/Days_In_Year</f>
        <v>0</v>
      </c>
      <c r="L29" s="61" t="n">
        <f aca="false">MAX(0,L$3-1-$F16)/Days_In_Year</f>
        <v>0</v>
      </c>
      <c r="M29" s="61" t="n">
        <f aca="false">MAX(0,M$3-1-$F16)/Days_In_Year</f>
        <v>0</v>
      </c>
      <c r="N29" s="61" t="n">
        <f aca="false">MAX(0,N$3-1-$F16)/Days_In_Year</f>
        <v>0</v>
      </c>
      <c r="O29" s="61" t="n">
        <f aca="false">MAX(0,O$3-1-$F16)/Days_In_Year</f>
        <v>0</v>
      </c>
      <c r="P29" s="61" t="n">
        <f aca="false">MAX(0,P$3-1-$F16)/Days_In_Year</f>
        <v>0</v>
      </c>
      <c r="Q29" s="61" t="n">
        <f aca="false">MAX(0,Q$3-1-$F16)/Days_In_Year</f>
        <v>0</v>
      </c>
      <c r="R29" s="61" t="n">
        <f aca="false">MAX(0,R$3-1-$F16)/Days_In_Year</f>
        <v>0</v>
      </c>
      <c r="S29" s="61" t="n">
        <f aca="false">MAX(0,S$3-1-$F16)/Days_In_Year</f>
        <v>0</v>
      </c>
      <c r="T29" s="61" t="n">
        <f aca="false">MAX(0,T$3-1-$F16)/Days_In_Year</f>
        <v>0</v>
      </c>
      <c r="U29" s="61" t="n">
        <f aca="false">MAX(0,U$3-1-$F16)/Days_In_Year</f>
        <v>0.249315068493151</v>
      </c>
      <c r="V29" s="61" t="n">
        <f aca="false">MAX(0,V$3-1-$F16)/Days_In_Year</f>
        <v>0.501369863013699</v>
      </c>
      <c r="W29" s="61" t="n">
        <f aca="false">MAX(0,W$3-1-$F16)/Days_In_Year</f>
        <v>0.753424657534247</v>
      </c>
      <c r="X29" s="61" t="n">
        <f aca="false">MAX(0,X$3-1-$F16)/Days_In_Year</f>
        <v>1</v>
      </c>
      <c r="Y29" s="61" t="n">
        <f aca="false">MAX(0,Y$3-1-$F16)/Days_In_Year</f>
        <v>1.24931506849315</v>
      </c>
      <c r="Z29" s="61" t="n">
        <f aca="false">MAX(0,Z$3-1-$F16)/Days_In_Year</f>
        <v>1.5013698630137</v>
      </c>
      <c r="AA29" s="61" t="n">
        <f aca="false">MAX(0,AA$3-1-$F16)/Days_In_Year</f>
        <v>1.75342465753425</v>
      </c>
      <c r="AB29" s="61" t="n">
        <f aca="false">MAX(0,AB$3-1-$F16)/Days_In_Year</f>
        <v>2</v>
      </c>
      <c r="AC29" s="61" t="n">
        <f aca="false">MAX(0,AC$3-1-$F16)/Days_In_Year</f>
        <v>2.24931506849315</v>
      </c>
      <c r="AD29" s="61" t="n">
        <f aca="false">MAX(0,AD$3-1-$F16)/Days_In_Year</f>
        <v>2.5013698630137</v>
      </c>
      <c r="AE29" s="61" t="n">
        <f aca="false">MAX(0,AE$3-1-$F16)/Days_In_Year</f>
        <v>2.75342465753425</v>
      </c>
      <c r="AF29" s="61" t="n">
        <f aca="false">MAX(0,AF$3-1-$F16)/Days_In_Year</f>
        <v>3</v>
      </c>
      <c r="AG29" s="61" t="n">
        <f aca="false">MAX(0,AG$3-1-$F16)/Days_In_Year</f>
        <v>3.24931506849315</v>
      </c>
      <c r="AH29" s="61" t="n">
        <f aca="false">MAX(0,AH$3-1-$F16)/Days_In_Year</f>
        <v>3.5013698630137</v>
      </c>
      <c r="AI29" s="61" t="n">
        <f aca="false">MAX(0,AI$3-1-$F16)/Days_In_Year</f>
        <v>3.75342465753425</v>
      </c>
      <c r="AJ29" s="61" t="n">
        <f aca="false">MAX(0,AJ$3-1-$F16)/Days_In_Year</f>
        <v>4.0027397260274</v>
      </c>
      <c r="AK29" s="61" t="n">
        <f aca="false">MAX(0,AK$3-1-$F16)/Days_In_Year</f>
        <v>4.25205479452055</v>
      </c>
      <c r="AL29" s="61" t="n">
        <f aca="false">MAX(0,AL$3-1-$F16)/Days_In_Year</f>
        <v>4.5041095890411</v>
      </c>
      <c r="AM29" s="61" t="n">
        <f aca="false">MAX(0,AM$3-1-$F16)/Days_In_Year</f>
        <v>4.75616438356164</v>
      </c>
      <c r="AN29" s="61" t="n">
        <f aca="false">MAX(0,AN$3-1-$F16)/Days_In_Year</f>
        <v>5.0027397260274</v>
      </c>
      <c r="AO29" s="61" t="n">
        <f aca="false">MAX(0,AO$3-1-$F16)/Days_In_Year</f>
        <v>5.25205479452055</v>
      </c>
      <c r="AP29" s="61" t="n">
        <f aca="false">MAX(0,AP$3-1-$F16)/Days_In_Year</f>
        <v>5.5041095890411</v>
      </c>
      <c r="AQ29" s="61" t="n">
        <f aca="false">MAX(0,AQ$3-1-$F16)/Days_In_Year</f>
        <v>5.75616438356164</v>
      </c>
      <c r="AR29" s="61" t="n">
        <f aca="false">MAX(0,AR$3-1-$F16)/Days_In_Year</f>
        <v>6.0027397260274</v>
      </c>
      <c r="AS29" s="61" t="n">
        <f aca="false">MAX(0,AS$3-1-$F16)/Days_In_Year</f>
        <v>6.25205479452055</v>
      </c>
      <c r="AT29" s="61" t="n">
        <f aca="false">MAX(0,AT$3-1-$F16)/Days_In_Year</f>
        <v>6.5041095890411</v>
      </c>
      <c r="AU29" s="61" t="n">
        <f aca="false">MAX(0,AU$3-1-$F16)/Days_In_Year</f>
        <v>6.75616438356164</v>
      </c>
      <c r="AV29" s="61" t="n">
        <f aca="false">MAX(0,AV$3-1-$F16)/Days_In_Year</f>
        <v>7.0027397260274</v>
      </c>
      <c r="AW29" s="61" t="n">
        <f aca="false">MAX(0,AW$3-1-$F16)/Days_In_Year</f>
        <v>7.25205479452055</v>
      </c>
      <c r="AX29" s="61" t="n">
        <f aca="false">MAX(0,AX$3-1-$F16)/Days_In_Year</f>
        <v>7.5041095890411</v>
      </c>
      <c r="AY29" s="61" t="n">
        <f aca="false">MAX(0,AY$3-1-$F16)/Days_In_Year</f>
        <v>7.75616438356164</v>
      </c>
      <c r="AZ29" s="61" t="n">
        <f aca="false">MAX(0,AZ$3-1-$F16)/Days_In_Year</f>
        <v>8.0054794520548</v>
      </c>
      <c r="BA29" s="61" t="n">
        <f aca="false">MAX(0,BA$3-1-$F16)/Days_In_Year</f>
        <v>8.25479452054795</v>
      </c>
      <c r="BB29" s="61" t="n">
        <f aca="false">MAX(0,BB$3-1-$F16)/Days_In_Year</f>
        <v>8.50684931506849</v>
      </c>
      <c r="BC29" s="61" t="n">
        <f aca="false">MAX(0,BC$3-1-$F16)/Days_In_Year</f>
        <v>8.75890410958904</v>
      </c>
      <c r="BD29" s="61" t="n">
        <f aca="false">MAX(0,BD$3-1-$F16)/Days_In_Year</f>
        <v>9.0054794520548</v>
      </c>
      <c r="BE29" s="61" t="n">
        <f aca="false">MAX(0,BE$3-1-$F16)/Days_In_Year</f>
        <v>9.25479452054795</v>
      </c>
      <c r="BF29" s="61" t="n">
        <f aca="false">MAX(0,BF$3-1-$F16)/Days_In_Year</f>
        <v>9.50684931506849</v>
      </c>
      <c r="BG29" s="61" t="n">
        <f aca="false">MAX(0,BG$3-1-$F16)/Days_In_Year</f>
        <v>9.75890410958904</v>
      </c>
      <c r="BH29" s="61" t="n">
        <f aca="false">MAX(0,BH$3-1-$F16)/Days_In_Year</f>
        <v>10.0054794520548</v>
      </c>
      <c r="BI29" s="61" t="n">
        <f aca="false">MAX(0,BI$3-1-$F16)/Days_In_Year</f>
        <v>10.2547945205479</v>
      </c>
      <c r="BJ29" s="61" t="n">
        <f aca="false">MAX(0,BJ$3-1-$F16)/Days_In_Year</f>
        <v>10.5068493150685</v>
      </c>
      <c r="BK29" s="61" t="n">
        <f aca="false">MAX(0,BK$3-1-$F16)/Days_In_Year</f>
        <v>10.758904109589</v>
      </c>
      <c r="BL29" s="61" t="n">
        <f aca="false">MAX(0,BL$3-1-$F16)/Days_In_Year</f>
        <v>11.0054794520548</v>
      </c>
      <c r="BM29" s="61" t="n">
        <f aca="false">MAX(0,BM$3-1-$F16)/Days_In_Year</f>
        <v>11.2547945205479</v>
      </c>
      <c r="BN29" s="61" t="n">
        <f aca="false">MAX(0,BN$3-1-$F16)/Days_In_Year</f>
        <v>11.5068493150685</v>
      </c>
      <c r="BO29" s="61" t="n">
        <f aca="false">MAX(0,BO$3-1-$F16)/Days_In_Year</f>
        <v>11.758904109589</v>
      </c>
      <c r="BP29" s="61" t="n">
        <f aca="false">MAX(0,BP$3-1-$F16)/Days_In_Year</f>
        <v>12.0082191780822</v>
      </c>
      <c r="BQ29" s="61" t="n">
        <f aca="false">MAX(0,BQ$3-1-$F16)/Days_In_Year</f>
        <v>12.2575342465753</v>
      </c>
      <c r="BR29" s="61" t="n">
        <f aca="false">MAX(0,BR$3-1-$F16)/Days_In_Year</f>
        <v>12.5095890410959</v>
      </c>
      <c r="BS29" s="61" t="n">
        <f aca="false">MAX(0,BS$3-1-$F16)/Days_In_Year</f>
        <v>12.7616438356164</v>
      </c>
      <c r="BT29" s="61" t="n">
        <f aca="false">MAX(0,BT$3-1-$F16)/Days_In_Year</f>
        <v>13.0082191780822</v>
      </c>
      <c r="BU29" s="61" t="n">
        <f aca="false">MAX(0,BU$3-1-$F16)/Days_In_Year</f>
        <v>13.2575342465753</v>
      </c>
      <c r="BV29" s="61" t="n">
        <f aca="false">MAX(0,BV$3-1-$F16)/Days_In_Year</f>
        <v>13.5095890410959</v>
      </c>
      <c r="BW29" s="61" t="n">
        <f aca="false">MAX(0,BW$3-1-$F16)/Days_In_Year</f>
        <v>13.7616438356164</v>
      </c>
      <c r="BX29" s="61" t="n">
        <f aca="false">MAX(0,BX$3-1-$F16)/Days_In_Year</f>
        <v>14.0082191780822</v>
      </c>
      <c r="BY29" s="61" t="n">
        <f aca="false">MAX(0,BY$3-1-$F16)/Days_In_Year</f>
        <v>14.2575342465753</v>
      </c>
      <c r="BZ29" s="61" t="n">
        <f aca="false">MAX(0,BZ$3-1-$F16)/Days_In_Year</f>
        <v>14.5095890410959</v>
      </c>
      <c r="CA29" s="61" t="n">
        <f aca="false">MAX(0,CA$3-1-$F16)/Days_In_Year</f>
        <v>14.7616438356164</v>
      </c>
      <c r="CB29" s="61" t="n">
        <f aca="false">MAX(0,CB$3-1-$F16)/Days_In_Year</f>
        <v>15.0082191780822</v>
      </c>
      <c r="CC29" s="61" t="n">
        <f aca="false">MAX(0,CC$3-1-$F16)/Days_In_Year</f>
        <v>15.2575342465753</v>
      </c>
      <c r="CD29" s="61" t="n">
        <f aca="false">MAX(0,CD$3-1-$F16)/Days_In_Year</f>
        <v>15.5095890410959</v>
      </c>
      <c r="CE29" s="61" t="n">
        <f aca="false">MAX(0,CE$3-1-$F16)/Days_In_Year</f>
        <v>15.7616438356164</v>
      </c>
      <c r="CF29" s="61" t="n">
        <f aca="false">MAX(0,CF$3-1-$F16)/Days_In_Year</f>
        <v>16.0109589041096</v>
      </c>
      <c r="CG29" s="61" t="n">
        <f aca="false">MAX(0,CG$3-1-$F16)/Days_In_Year</f>
        <v>16.2602739726027</v>
      </c>
      <c r="CH29" s="61" t="n">
        <f aca="false">MAX(0,CH$3-1-$F16)/Days_In_Year</f>
        <v>16.5123287671233</v>
      </c>
      <c r="CI29" s="61" t="n">
        <f aca="false">MAX(0,CI$3-1-$F16)/Days_In_Year</f>
        <v>16.7643835616438</v>
      </c>
      <c r="CJ29" s="61" t="n">
        <f aca="false">MAX(0,CJ$3-1-$F16)/Days_In_Year</f>
        <v>17.0109589041096</v>
      </c>
      <c r="CK29" s="61" t="n">
        <f aca="false">MAX(0,CK$3-1-$F16)/Days_In_Year</f>
        <v>17.2602739726027</v>
      </c>
      <c r="CL29" s="61" t="n">
        <f aca="false">MAX(0,CL$3-1-$F16)/Days_In_Year</f>
        <v>17.5123287671233</v>
      </c>
      <c r="CM29" s="61" t="n">
        <f aca="false">MAX(0,CM$3-1-$F16)/Days_In_Year</f>
        <v>17.7643835616438</v>
      </c>
      <c r="CN29" s="61" t="n">
        <f aca="false">MAX(0,CN$3-1-$F16)/Days_In_Year</f>
        <v>18.0109589041096</v>
      </c>
      <c r="CO29" s="61" t="n">
        <f aca="false">MAX(0,CO$3-1-$F16)/Days_In_Year</f>
        <v>18.2602739726027</v>
      </c>
      <c r="CP29" s="61" t="n">
        <f aca="false">MAX(0,CP$3-1-$F16)/Days_In_Year</f>
        <v>18.5123287671233</v>
      </c>
      <c r="CQ29" s="61" t="n">
        <f aca="false">MAX(0,CQ$3-1-$F16)/Days_In_Year</f>
        <v>18.7643835616438</v>
      </c>
      <c r="CR29" s="61" t="n">
        <f aca="false">MAX(0,CR$3-1-$F16)/Days_In_Year</f>
        <v>19.0109589041096</v>
      </c>
      <c r="CS29" s="61" t="n">
        <f aca="false">MAX(0,CS$3-1-$F16)/Days_In_Year</f>
        <v>19.2602739726027</v>
      </c>
      <c r="CT29" s="61" t="n">
        <f aca="false">MAX(0,CT$3-1-$F16)/Days_In_Year</f>
        <v>19.5123287671233</v>
      </c>
      <c r="CU29" s="61" t="n">
        <f aca="false">MAX(0,CU$3-1-$F16)/Days_In_Year</f>
        <v>19.7643835616438</v>
      </c>
      <c r="CV29" s="61" t="n">
        <f aca="false">MAX(0,CV$3-1-$F16)/Days_In_Year</f>
        <v>20.013698630137</v>
      </c>
      <c r="CW29" s="61" t="n">
        <f aca="false">MAX(0,CW$3-1-$F16)/Days_In_Year</f>
        <v>20.2630136986301</v>
      </c>
      <c r="CX29" s="61" t="n">
        <f aca="false">MAX(0,CX$3-1-$F16)/Days_In_Year</f>
        <v>20.5150684931507</v>
      </c>
      <c r="CY29" s="61" t="n">
        <f aca="false">MAX(0,CY$3-1-$F16)/Days_In_Year</f>
        <v>20.7671232876712</v>
      </c>
      <c r="CZ29" s="61" t="n">
        <f aca="false">MAX(0,CZ$3-1-$F16)/Days_In_Year</f>
        <v>21.013698630137</v>
      </c>
      <c r="DA29" s="61" t="n">
        <f aca="false">MAX(0,DA$3-1-$F16)/Days_In_Year</f>
        <v>21.2630136986301</v>
      </c>
      <c r="DB29" s="61" t="n">
        <f aca="false">MAX(0,DB$3-1-$F16)/Days_In_Year</f>
        <v>21.5150684931507</v>
      </c>
      <c r="DC29" s="61" t="n">
        <f aca="false">MAX(0,DC$3-1-$F16)/Days_In_Year</f>
        <v>21.7671232876712</v>
      </c>
      <c r="DD29" s="61" t="n">
        <f aca="false">MAX(0,DD$3-1-$F16)/Days_In_Year</f>
        <v>22.013698630137</v>
      </c>
      <c r="DE29" s="61" t="n">
        <f aca="false">MAX(0,DE$3-1-$F16)/Days_In_Year</f>
        <v>22.2630136986301</v>
      </c>
      <c r="DF29" s="61" t="n">
        <f aca="false">MAX(0,DF$3-1-$F16)/Days_In_Year</f>
        <v>22.5150684931507</v>
      </c>
      <c r="DG29" s="61" t="n">
        <f aca="false">MAX(0,DG$3-1-$F16)/Days_In_Year</f>
        <v>22.7671232876712</v>
      </c>
      <c r="DH29" s="61" t="n">
        <f aca="false">MAX(0,DH$3-1-$F16)/Days_In_Year</f>
        <v>23.013698630137</v>
      </c>
      <c r="DI29" s="61" t="n">
        <f aca="false">MAX(0,DI$3-1-$F16)/Days_In_Year</f>
        <v>23.2630136986301</v>
      </c>
      <c r="DJ29" s="61" t="n">
        <f aca="false">MAX(0,DJ$3-1-$F16)/Days_In_Year</f>
        <v>23.5150684931507</v>
      </c>
      <c r="DK29" s="61" t="n">
        <f aca="false">MAX(0,DK$3-1-$F16)/Days_In_Year</f>
        <v>23.7671232876712</v>
      </c>
      <c r="DL29" s="61" t="n">
        <f aca="false">MAX(0,DL$3-1-$F16)/Days_In_Year</f>
        <v>24.0164383561644</v>
      </c>
      <c r="DM29" s="61" t="n">
        <f aca="false">MAX(0,DM$3-1-$F16)/Days_In_Year</f>
        <v>24.2657534246575</v>
      </c>
      <c r="DN29" s="61" t="n">
        <f aca="false">MAX(0,DN$3-1-$F16)/Days_In_Year</f>
        <v>24.5178082191781</v>
      </c>
      <c r="DO29" s="61" t="n">
        <f aca="false">MAX(0,DO$3-1-$F16)/Days_In_Year</f>
        <v>24.7698630136986</v>
      </c>
      <c r="DP29" s="61" t="n">
        <f aca="false">MAX(0,DP$3-1-$F16)/Days_In_Year</f>
        <v>25.0164383561644</v>
      </c>
      <c r="DQ29" s="61" t="n">
        <f aca="false">MAX(0,DQ$3-1-$F16)/Days_In_Year</f>
        <v>25.2657534246575</v>
      </c>
      <c r="DR29" s="61" t="n">
        <f aca="false">MAX(0,DR$3-1-$F16)/Days_In_Year</f>
        <v>25.5178082191781</v>
      </c>
      <c r="DS29" s="61" t="n">
        <f aca="false">MAX(0,DS$3-1-$F16)/Days_In_Year</f>
        <v>25.7698630136986</v>
      </c>
      <c r="DT29" s="61" t="n">
        <f aca="false">MAX(0,DT$3-1-$F16)/Days_In_Year</f>
        <v>26.0164383561644</v>
      </c>
      <c r="DU29" s="61" t="n">
        <f aca="false">MAX(0,DU$3-1-$F16)/Days_In_Year</f>
        <v>26.2657534246575</v>
      </c>
      <c r="DV29" s="61" t="n">
        <f aca="false">MAX(0,DV$3-1-$F16)/Days_In_Year</f>
        <v>26.5178082191781</v>
      </c>
      <c r="DW29" s="61" t="n">
        <f aca="false">MAX(0,DW$3-1-$F16)/Days_In_Year</f>
        <v>26.7698630136986</v>
      </c>
      <c r="DX29" s="61" t="n">
        <f aca="false">MAX(0,DX$3-1-$F16)/Days_In_Year</f>
        <v>27.0164383561644</v>
      </c>
      <c r="DY29" s="61" t="n">
        <f aca="false">MAX(0,DY$3-1-$F16)/Days_In_Year</f>
        <v>27.2657534246575</v>
      </c>
      <c r="DZ29" s="61" t="n">
        <f aca="false">MAX(0,DZ$3-1-$F16)/Days_In_Year</f>
        <v>27.5178082191781</v>
      </c>
      <c r="EA29" s="61" t="n">
        <f aca="false">MAX(0,EA$3-1-$F16)/Days_In_Year</f>
        <v>27.7698630136986</v>
      </c>
      <c r="EB29" s="61" t="n">
        <f aca="false">MAX(0,EB$3-1-$F16)/Days_In_Year</f>
        <v>28.0191780821918</v>
      </c>
      <c r="EC29" s="61" t="n">
        <f aca="false">MAX(0,EC$3-1-$F16)/Days_In_Year</f>
        <v>28.2684931506849</v>
      </c>
      <c r="ED29" s="61" t="n">
        <f aca="false">MAX(0,ED$3-1-$F16)/Days_In_Year</f>
        <v>28.5205479452055</v>
      </c>
      <c r="EE29" s="61" t="n">
        <f aca="false">MAX(0,EE$3-1-$F16)/Days_In_Year</f>
        <v>28.772602739726</v>
      </c>
      <c r="EF29" s="61" t="n">
        <f aca="false">MAX(0,EF$3-1-$F16)/Days_In_Year</f>
        <v>29.0191780821918</v>
      </c>
      <c r="EG29" s="61" t="n">
        <f aca="false">MAX(0,EG$3-1-$F16)/Days_In_Year</f>
        <v>29.2684931506849</v>
      </c>
      <c r="EH29" s="61" t="n">
        <f aca="false">MAX(0,EH$3-1-$F16)/Days_In_Year</f>
        <v>29.5205479452055</v>
      </c>
      <c r="EI29" s="61" t="n">
        <f aca="false">MAX(0,EI$3-1-$F16)/Days_In_Year</f>
        <v>29.772602739726</v>
      </c>
      <c r="EJ29" s="61" t="n">
        <f aca="false">MAX(0,EJ$3-1-$F16)/Days_In_Year</f>
        <v>30.0191780821918</v>
      </c>
      <c r="EK29" s="61" t="n">
        <f aca="false">MAX(0,EK$3-1-$F16)/Days_In_Year</f>
        <v>30.2684931506849</v>
      </c>
      <c r="EL29" s="61" t="n">
        <f aca="false">MAX(0,EL$3-1-$F16)/Days_In_Year</f>
        <v>30.5205479452055</v>
      </c>
      <c r="EM29" s="61" t="n">
        <f aca="false">MAX(0,EM$3-1-$F16)/Days_In_Year</f>
        <v>30.772602739726</v>
      </c>
      <c r="EN29" s="61" t="n">
        <f aca="false">MAX(0,EN$3-1-$F16)/Days_In_Year</f>
        <v>31.0191780821918</v>
      </c>
      <c r="EO29" s="61" t="n">
        <f aca="false">MAX(0,EO$3-1-$F16)/Days_In_Year</f>
        <v>31.2684931506849</v>
      </c>
      <c r="EP29" s="61" t="n">
        <f aca="false">MAX(0,EP$3-1-$F16)/Days_In_Year</f>
        <v>31.5205479452055</v>
      </c>
      <c r="EQ29" s="61" t="n">
        <f aca="false">MAX(0,EQ$3-1-$F16)/Days_In_Year</f>
        <v>31.772602739726</v>
      </c>
      <c r="ER29" s="61" t="n">
        <f aca="false">MAX(0,ER$3-1-$F16)/Days_In_Year</f>
        <v>32.0219178082192</v>
      </c>
      <c r="ES29" s="61" t="n">
        <f aca="false">MAX(0,ES$3-1-$F16)/Days_In_Year</f>
        <v>32.2712328767123</v>
      </c>
      <c r="ET29" s="61" t="n">
        <f aca="false">MAX(0,ET$3-1-$F16)/Days_In_Year</f>
        <v>32.5232876712329</v>
      </c>
      <c r="EU29" s="61" t="n">
        <f aca="false">MAX(0,EU$3-1-$F16)/Days_In_Year</f>
        <v>32.7753424657534</v>
      </c>
      <c r="EV29" s="61" t="n">
        <f aca="false">MAX(0,EV$3-1-$F16)/Days_In_Year</f>
        <v>33.0219178082192</v>
      </c>
      <c r="EW29" s="61" t="n">
        <f aca="false">MAX(0,EW$3-1-$F16)/Days_In_Year</f>
        <v>33.2712328767123</v>
      </c>
      <c r="EX29" s="61" t="n">
        <f aca="false">MAX(0,EX$3-1-$F16)/Days_In_Year</f>
        <v>33.5232876712329</v>
      </c>
      <c r="EY29" s="61" t="n">
        <f aca="false">MAX(0,EY$3-1-$F16)/Days_In_Year</f>
        <v>33.7753424657534</v>
      </c>
      <c r="EZ29" s="61" t="n">
        <f aca="false">MAX(0,EZ$3-1-$F16)/Days_In_Year</f>
        <v>34.0219178082192</v>
      </c>
      <c r="FA29" s="61" t="n">
        <f aca="false">MAX(0,FA$3-1-$F16)/Days_In_Year</f>
        <v>34.2712328767123</v>
      </c>
      <c r="FB29" s="61" t="n">
        <f aca="false">MAX(0,FB$3-1-$F16)/Days_In_Year</f>
        <v>34.5232876712329</v>
      </c>
      <c r="FC29" s="61" t="n">
        <f aca="false">MAX(0,FC$3-1-$F16)/Days_In_Year</f>
        <v>34.7753424657534</v>
      </c>
      <c r="FD29" s="61" t="n">
        <f aca="false">MAX(0,FD$3-1-$F16)/Days_In_Year</f>
        <v>35.0219178082192</v>
      </c>
      <c r="FE29" s="61" t="n">
        <f aca="false">MAX(0,FE$3-1-$F16)/Days_In_Year</f>
        <v>35.2712328767123</v>
      </c>
      <c r="FF29" s="61" t="n">
        <f aca="false">MAX(0,FF$3-1-$F16)/Days_In_Year</f>
        <v>35.5232876712329</v>
      </c>
      <c r="FG29" s="61" t="n">
        <f aca="false">MAX(0,FG$3-1-$F16)/Days_In_Year</f>
        <v>35.7753424657534</v>
      </c>
      <c r="FH29" s="61" t="n">
        <f aca="false">MAX(0,FH$3-1-$F16)/Days_In_Year</f>
        <v>36.0246575342466</v>
      </c>
    </row>
    <row r="30" customFormat="false" ht="15" hidden="false" customHeight="false" outlineLevel="0" collapsed="false">
      <c r="C30" s="1" t="s">
        <v>682</v>
      </c>
      <c r="D30" s="12" t="s">
        <v>546</v>
      </c>
      <c r="E30" s="45" t="n">
        <f aca="false">In_Acq+1</f>
        <v>45992</v>
      </c>
      <c r="F30" s="45" t="n">
        <f aca="false">$E15</f>
        <v>46234</v>
      </c>
      <c r="I30" s="61" t="n">
        <f aca="false">SUM(J30:FH30)</f>
        <v>1</v>
      </c>
      <c r="J30" s="61" t="n">
        <f aca="false">MAX(0,MIN($F30,J$4)-MAX($E30,J$3)+1)/($F30-$E30+1)</f>
        <v>0.127572016460905</v>
      </c>
      <c r="K30" s="61" t="n">
        <f aca="false">MAX(0,MIN($F30,K$4)-MAX($E30,K$3)+1)/($F30-$E30+1)</f>
        <v>0.37037037037037</v>
      </c>
      <c r="L30" s="61" t="n">
        <f aca="false">MAX(0,MIN($F30,L$4)-MAX($E30,L$3)+1)/($F30-$E30+1)</f>
        <v>0.374485596707819</v>
      </c>
      <c r="M30" s="61" t="n">
        <f aca="false">MAX(0,MIN($F30,M$4)-MAX($E30,M$3)+1)/($F30-$E30+1)</f>
        <v>0.127572016460905</v>
      </c>
      <c r="N30" s="61" t="n">
        <f aca="false">MAX(0,MIN($F30,N$4)-MAX($E30,N$3)+1)/($F30-$E30+1)</f>
        <v>0</v>
      </c>
      <c r="O30" s="61" t="n">
        <f aca="false">MAX(0,MIN($F30,O$4)-MAX($E30,O$3)+1)/($F30-$E30+1)</f>
        <v>0</v>
      </c>
      <c r="P30" s="61" t="n">
        <f aca="false">MAX(0,MIN($F30,P$4)-MAX($E30,P$3)+1)/($F30-$E30+1)</f>
        <v>0</v>
      </c>
      <c r="Q30" s="61" t="n">
        <f aca="false">MAX(0,MIN($F30,Q$4)-MAX($E30,Q$3)+1)/($F30-$E30+1)</f>
        <v>0</v>
      </c>
      <c r="R30" s="61" t="n">
        <f aca="false">MAX(0,MIN($F30,R$4)-MAX($E30,R$3)+1)/($F30-$E30+1)</f>
        <v>0</v>
      </c>
      <c r="S30" s="61" t="n">
        <f aca="false">MAX(0,MIN($F30,S$4)-MAX($E30,S$3)+1)/($F30-$E30+1)</f>
        <v>0</v>
      </c>
      <c r="T30" s="61" t="n">
        <f aca="false">MAX(0,MIN($F30,T$4)-MAX($E30,T$3)+1)/($F30-$E30+1)</f>
        <v>0</v>
      </c>
      <c r="U30" s="61" t="n">
        <f aca="false">MAX(0,MIN($F30,U$4)-MAX($E30,U$3)+1)/($F30-$E30+1)</f>
        <v>0</v>
      </c>
      <c r="V30" s="61" t="n">
        <f aca="false">MAX(0,MIN($F30,V$4)-MAX($E30,V$3)+1)/($F30-$E30+1)</f>
        <v>0</v>
      </c>
      <c r="W30" s="61" t="n">
        <f aca="false">MAX(0,MIN($F30,W$4)-MAX($E30,W$3)+1)/($F30-$E30+1)</f>
        <v>0</v>
      </c>
      <c r="X30" s="61" t="n">
        <f aca="false">MAX(0,MIN($F30,X$4)-MAX($E30,X$3)+1)/($F30-$E30+1)</f>
        <v>0</v>
      </c>
      <c r="Y30" s="61" t="n">
        <f aca="false">MAX(0,MIN($F30,Y$4)-MAX($E30,Y$3)+1)/($F30-$E30+1)</f>
        <v>0</v>
      </c>
      <c r="Z30" s="61" t="n">
        <f aca="false">MAX(0,MIN($F30,Z$4)-MAX($E30,Z$3)+1)/($F30-$E30+1)</f>
        <v>0</v>
      </c>
      <c r="AA30" s="61" t="n">
        <f aca="false">MAX(0,MIN($F30,AA$4)-MAX($E30,AA$3)+1)/($F30-$E30+1)</f>
        <v>0</v>
      </c>
      <c r="AB30" s="61" t="n">
        <f aca="false">MAX(0,MIN($F30,AB$4)-MAX($E30,AB$3)+1)/($F30-$E30+1)</f>
        <v>0</v>
      </c>
      <c r="AC30" s="61" t="n">
        <f aca="false">MAX(0,MIN($F30,AC$4)-MAX($E30,AC$3)+1)/($F30-$E30+1)</f>
        <v>0</v>
      </c>
      <c r="AD30" s="61" t="n">
        <f aca="false">MAX(0,MIN($F30,AD$4)-MAX($E30,AD$3)+1)/($F30-$E30+1)</f>
        <v>0</v>
      </c>
      <c r="AE30" s="61" t="n">
        <f aca="false">MAX(0,MIN($F30,AE$4)-MAX($E30,AE$3)+1)/($F30-$E30+1)</f>
        <v>0</v>
      </c>
      <c r="AF30" s="61" t="n">
        <f aca="false">MAX(0,MIN($F30,AF$4)-MAX($E30,AF$3)+1)/($F30-$E30+1)</f>
        <v>0</v>
      </c>
      <c r="AG30" s="61" t="n">
        <f aca="false">MAX(0,MIN($F30,AG$4)-MAX($E30,AG$3)+1)/($F30-$E30+1)</f>
        <v>0</v>
      </c>
      <c r="AH30" s="61" t="n">
        <f aca="false">MAX(0,MIN($F30,AH$4)-MAX($E30,AH$3)+1)/($F30-$E30+1)</f>
        <v>0</v>
      </c>
      <c r="AI30" s="61" t="n">
        <f aca="false">MAX(0,MIN($F30,AI$4)-MAX($E30,AI$3)+1)/($F30-$E30+1)</f>
        <v>0</v>
      </c>
      <c r="AJ30" s="61" t="n">
        <f aca="false">MAX(0,MIN($F30,AJ$4)-MAX($E30,AJ$3)+1)/($F30-$E30+1)</f>
        <v>0</v>
      </c>
      <c r="AK30" s="61" t="n">
        <f aca="false">MAX(0,MIN($F30,AK$4)-MAX($E30,AK$3)+1)/($F30-$E30+1)</f>
        <v>0</v>
      </c>
      <c r="AL30" s="61" t="n">
        <f aca="false">MAX(0,MIN($F30,AL$4)-MAX($E30,AL$3)+1)/($F30-$E30+1)</f>
        <v>0</v>
      </c>
      <c r="AM30" s="61" t="n">
        <f aca="false">MAX(0,MIN($F30,AM$4)-MAX($E30,AM$3)+1)/($F30-$E30+1)</f>
        <v>0</v>
      </c>
      <c r="AN30" s="61" t="n">
        <f aca="false">MAX(0,MIN($F30,AN$4)-MAX($E30,AN$3)+1)/($F30-$E30+1)</f>
        <v>0</v>
      </c>
      <c r="AO30" s="61" t="n">
        <f aca="false">MAX(0,MIN($F30,AO$4)-MAX($E30,AO$3)+1)/($F30-$E30+1)</f>
        <v>0</v>
      </c>
      <c r="AP30" s="61" t="n">
        <f aca="false">MAX(0,MIN($F30,AP$4)-MAX($E30,AP$3)+1)/($F30-$E30+1)</f>
        <v>0</v>
      </c>
      <c r="AQ30" s="61" t="n">
        <f aca="false">MAX(0,MIN($F30,AQ$4)-MAX($E30,AQ$3)+1)/($F30-$E30+1)</f>
        <v>0</v>
      </c>
      <c r="AR30" s="61" t="n">
        <f aca="false">MAX(0,MIN($F30,AR$4)-MAX($E30,AR$3)+1)/($F30-$E30+1)</f>
        <v>0</v>
      </c>
      <c r="AS30" s="61" t="n">
        <f aca="false">MAX(0,MIN($F30,AS$4)-MAX($E30,AS$3)+1)/($F30-$E30+1)</f>
        <v>0</v>
      </c>
      <c r="AT30" s="61" t="n">
        <f aca="false">MAX(0,MIN($F30,AT$4)-MAX($E30,AT$3)+1)/($F30-$E30+1)</f>
        <v>0</v>
      </c>
      <c r="AU30" s="61" t="n">
        <f aca="false">MAX(0,MIN($F30,AU$4)-MAX($E30,AU$3)+1)/($F30-$E30+1)</f>
        <v>0</v>
      </c>
      <c r="AV30" s="61" t="n">
        <f aca="false">MAX(0,MIN($F30,AV$4)-MAX($E30,AV$3)+1)/($F30-$E30+1)</f>
        <v>0</v>
      </c>
      <c r="AW30" s="61" t="n">
        <f aca="false">MAX(0,MIN($F30,AW$4)-MAX($E30,AW$3)+1)/($F30-$E30+1)</f>
        <v>0</v>
      </c>
      <c r="AX30" s="61" t="n">
        <f aca="false">MAX(0,MIN($F30,AX$4)-MAX($E30,AX$3)+1)/($F30-$E30+1)</f>
        <v>0</v>
      </c>
      <c r="AY30" s="61" t="n">
        <f aca="false">MAX(0,MIN($F30,AY$4)-MAX($E30,AY$3)+1)/($F30-$E30+1)</f>
        <v>0</v>
      </c>
      <c r="AZ30" s="61" t="n">
        <f aca="false">MAX(0,MIN($F30,AZ$4)-MAX($E30,AZ$3)+1)/($F30-$E30+1)</f>
        <v>0</v>
      </c>
      <c r="BA30" s="61" t="n">
        <f aca="false">MAX(0,MIN($F30,BA$4)-MAX($E30,BA$3)+1)/($F30-$E30+1)</f>
        <v>0</v>
      </c>
      <c r="BB30" s="61" t="n">
        <f aca="false">MAX(0,MIN($F30,BB$4)-MAX($E30,BB$3)+1)/($F30-$E30+1)</f>
        <v>0</v>
      </c>
      <c r="BC30" s="61" t="n">
        <f aca="false">MAX(0,MIN($F30,BC$4)-MAX($E30,BC$3)+1)/($F30-$E30+1)</f>
        <v>0</v>
      </c>
      <c r="BD30" s="61" t="n">
        <f aca="false">MAX(0,MIN($F30,BD$4)-MAX($E30,BD$3)+1)/($F30-$E30+1)</f>
        <v>0</v>
      </c>
      <c r="BE30" s="61" t="n">
        <f aca="false">MAX(0,MIN($F30,BE$4)-MAX($E30,BE$3)+1)/($F30-$E30+1)</f>
        <v>0</v>
      </c>
      <c r="BF30" s="61" t="n">
        <f aca="false">MAX(0,MIN($F30,BF$4)-MAX($E30,BF$3)+1)/($F30-$E30+1)</f>
        <v>0</v>
      </c>
      <c r="BG30" s="61" t="n">
        <f aca="false">MAX(0,MIN($F30,BG$4)-MAX($E30,BG$3)+1)/($F30-$E30+1)</f>
        <v>0</v>
      </c>
      <c r="BH30" s="61" t="n">
        <f aca="false">MAX(0,MIN($F30,BH$4)-MAX($E30,BH$3)+1)/($F30-$E30+1)</f>
        <v>0</v>
      </c>
      <c r="BI30" s="61" t="n">
        <f aca="false">MAX(0,MIN($F30,BI$4)-MAX($E30,BI$3)+1)/($F30-$E30+1)</f>
        <v>0</v>
      </c>
      <c r="BJ30" s="61" t="n">
        <f aca="false">MAX(0,MIN($F30,BJ$4)-MAX($E30,BJ$3)+1)/($F30-$E30+1)</f>
        <v>0</v>
      </c>
      <c r="BK30" s="61" t="n">
        <f aca="false">MAX(0,MIN($F30,BK$4)-MAX($E30,BK$3)+1)/($F30-$E30+1)</f>
        <v>0</v>
      </c>
      <c r="BL30" s="61" t="n">
        <f aca="false">MAX(0,MIN($F30,BL$4)-MAX($E30,BL$3)+1)/($F30-$E30+1)</f>
        <v>0</v>
      </c>
      <c r="BM30" s="61" t="n">
        <f aca="false">MAX(0,MIN($F30,BM$4)-MAX($E30,BM$3)+1)/($F30-$E30+1)</f>
        <v>0</v>
      </c>
      <c r="BN30" s="61" t="n">
        <f aca="false">MAX(0,MIN($F30,BN$4)-MAX($E30,BN$3)+1)/($F30-$E30+1)</f>
        <v>0</v>
      </c>
      <c r="BO30" s="61" t="n">
        <f aca="false">MAX(0,MIN($F30,BO$4)-MAX($E30,BO$3)+1)/($F30-$E30+1)</f>
        <v>0</v>
      </c>
      <c r="BP30" s="61" t="n">
        <f aca="false">MAX(0,MIN($F30,BP$4)-MAX($E30,BP$3)+1)/($F30-$E30+1)</f>
        <v>0</v>
      </c>
      <c r="BQ30" s="61" t="n">
        <f aca="false">MAX(0,MIN($F30,BQ$4)-MAX($E30,BQ$3)+1)/($F30-$E30+1)</f>
        <v>0</v>
      </c>
      <c r="BR30" s="61" t="n">
        <f aca="false">MAX(0,MIN($F30,BR$4)-MAX($E30,BR$3)+1)/($F30-$E30+1)</f>
        <v>0</v>
      </c>
      <c r="BS30" s="61" t="n">
        <f aca="false">MAX(0,MIN($F30,BS$4)-MAX($E30,BS$3)+1)/($F30-$E30+1)</f>
        <v>0</v>
      </c>
      <c r="BT30" s="61" t="n">
        <f aca="false">MAX(0,MIN($F30,BT$4)-MAX($E30,BT$3)+1)/($F30-$E30+1)</f>
        <v>0</v>
      </c>
      <c r="BU30" s="61" t="n">
        <f aca="false">MAX(0,MIN($F30,BU$4)-MAX($E30,BU$3)+1)/($F30-$E30+1)</f>
        <v>0</v>
      </c>
      <c r="BV30" s="61" t="n">
        <f aca="false">MAX(0,MIN($F30,BV$4)-MAX($E30,BV$3)+1)/($F30-$E30+1)</f>
        <v>0</v>
      </c>
      <c r="BW30" s="61" t="n">
        <f aca="false">MAX(0,MIN($F30,BW$4)-MAX($E30,BW$3)+1)/($F30-$E30+1)</f>
        <v>0</v>
      </c>
      <c r="BX30" s="61" t="n">
        <f aca="false">MAX(0,MIN($F30,BX$4)-MAX($E30,BX$3)+1)/($F30-$E30+1)</f>
        <v>0</v>
      </c>
      <c r="BY30" s="61" t="n">
        <f aca="false">MAX(0,MIN($F30,BY$4)-MAX($E30,BY$3)+1)/($F30-$E30+1)</f>
        <v>0</v>
      </c>
      <c r="BZ30" s="61" t="n">
        <f aca="false">MAX(0,MIN($F30,BZ$4)-MAX($E30,BZ$3)+1)/($F30-$E30+1)</f>
        <v>0</v>
      </c>
      <c r="CA30" s="61" t="n">
        <f aca="false">MAX(0,MIN($F30,CA$4)-MAX($E30,CA$3)+1)/($F30-$E30+1)</f>
        <v>0</v>
      </c>
      <c r="CB30" s="61" t="n">
        <f aca="false">MAX(0,MIN($F30,CB$4)-MAX($E30,CB$3)+1)/($F30-$E30+1)</f>
        <v>0</v>
      </c>
      <c r="CC30" s="61" t="n">
        <f aca="false">MAX(0,MIN($F30,CC$4)-MAX($E30,CC$3)+1)/($F30-$E30+1)</f>
        <v>0</v>
      </c>
      <c r="CD30" s="61" t="n">
        <f aca="false">MAX(0,MIN($F30,CD$4)-MAX($E30,CD$3)+1)/($F30-$E30+1)</f>
        <v>0</v>
      </c>
      <c r="CE30" s="61" t="n">
        <f aca="false">MAX(0,MIN($F30,CE$4)-MAX($E30,CE$3)+1)/($F30-$E30+1)</f>
        <v>0</v>
      </c>
      <c r="CF30" s="61" t="n">
        <f aca="false">MAX(0,MIN($F30,CF$4)-MAX($E30,CF$3)+1)/($F30-$E30+1)</f>
        <v>0</v>
      </c>
      <c r="CG30" s="61" t="n">
        <f aca="false">MAX(0,MIN($F30,CG$4)-MAX($E30,CG$3)+1)/($F30-$E30+1)</f>
        <v>0</v>
      </c>
      <c r="CH30" s="61" t="n">
        <f aca="false">MAX(0,MIN($F30,CH$4)-MAX($E30,CH$3)+1)/($F30-$E30+1)</f>
        <v>0</v>
      </c>
      <c r="CI30" s="61" t="n">
        <f aca="false">MAX(0,MIN($F30,CI$4)-MAX($E30,CI$3)+1)/($F30-$E30+1)</f>
        <v>0</v>
      </c>
      <c r="CJ30" s="61" t="n">
        <f aca="false">MAX(0,MIN($F30,CJ$4)-MAX($E30,CJ$3)+1)/($F30-$E30+1)</f>
        <v>0</v>
      </c>
      <c r="CK30" s="61" t="n">
        <f aca="false">MAX(0,MIN($F30,CK$4)-MAX($E30,CK$3)+1)/($F30-$E30+1)</f>
        <v>0</v>
      </c>
      <c r="CL30" s="61" t="n">
        <f aca="false">MAX(0,MIN($F30,CL$4)-MAX($E30,CL$3)+1)/($F30-$E30+1)</f>
        <v>0</v>
      </c>
      <c r="CM30" s="61" t="n">
        <f aca="false">MAX(0,MIN($F30,CM$4)-MAX($E30,CM$3)+1)/($F30-$E30+1)</f>
        <v>0</v>
      </c>
      <c r="CN30" s="61" t="n">
        <f aca="false">MAX(0,MIN($F30,CN$4)-MAX($E30,CN$3)+1)/($F30-$E30+1)</f>
        <v>0</v>
      </c>
      <c r="CO30" s="61" t="n">
        <f aca="false">MAX(0,MIN($F30,CO$4)-MAX($E30,CO$3)+1)/($F30-$E30+1)</f>
        <v>0</v>
      </c>
      <c r="CP30" s="61" t="n">
        <f aca="false">MAX(0,MIN($F30,CP$4)-MAX($E30,CP$3)+1)/($F30-$E30+1)</f>
        <v>0</v>
      </c>
      <c r="CQ30" s="61" t="n">
        <f aca="false">MAX(0,MIN($F30,CQ$4)-MAX($E30,CQ$3)+1)/($F30-$E30+1)</f>
        <v>0</v>
      </c>
      <c r="CR30" s="61" t="n">
        <f aca="false">MAX(0,MIN($F30,CR$4)-MAX($E30,CR$3)+1)/($F30-$E30+1)</f>
        <v>0</v>
      </c>
      <c r="CS30" s="61" t="n">
        <f aca="false">MAX(0,MIN($F30,CS$4)-MAX($E30,CS$3)+1)/($F30-$E30+1)</f>
        <v>0</v>
      </c>
      <c r="CT30" s="61" t="n">
        <f aca="false">MAX(0,MIN($F30,CT$4)-MAX($E30,CT$3)+1)/($F30-$E30+1)</f>
        <v>0</v>
      </c>
      <c r="CU30" s="61" t="n">
        <f aca="false">MAX(0,MIN($F30,CU$4)-MAX($E30,CU$3)+1)/($F30-$E30+1)</f>
        <v>0</v>
      </c>
      <c r="CV30" s="61" t="n">
        <f aca="false">MAX(0,MIN($F30,CV$4)-MAX($E30,CV$3)+1)/($F30-$E30+1)</f>
        <v>0</v>
      </c>
      <c r="CW30" s="61" t="n">
        <f aca="false">MAX(0,MIN($F30,CW$4)-MAX($E30,CW$3)+1)/($F30-$E30+1)</f>
        <v>0</v>
      </c>
      <c r="CX30" s="61" t="n">
        <f aca="false">MAX(0,MIN($F30,CX$4)-MAX($E30,CX$3)+1)/($F30-$E30+1)</f>
        <v>0</v>
      </c>
      <c r="CY30" s="61" t="n">
        <f aca="false">MAX(0,MIN($F30,CY$4)-MAX($E30,CY$3)+1)/($F30-$E30+1)</f>
        <v>0</v>
      </c>
      <c r="CZ30" s="61" t="n">
        <f aca="false">MAX(0,MIN($F30,CZ$4)-MAX($E30,CZ$3)+1)/($F30-$E30+1)</f>
        <v>0</v>
      </c>
      <c r="DA30" s="61" t="n">
        <f aca="false">MAX(0,MIN($F30,DA$4)-MAX($E30,DA$3)+1)/($F30-$E30+1)</f>
        <v>0</v>
      </c>
      <c r="DB30" s="61" t="n">
        <f aca="false">MAX(0,MIN($F30,DB$4)-MAX($E30,DB$3)+1)/($F30-$E30+1)</f>
        <v>0</v>
      </c>
      <c r="DC30" s="61" t="n">
        <f aca="false">MAX(0,MIN($F30,DC$4)-MAX($E30,DC$3)+1)/($F30-$E30+1)</f>
        <v>0</v>
      </c>
      <c r="DD30" s="61" t="n">
        <f aca="false">MAX(0,MIN($F30,DD$4)-MAX($E30,DD$3)+1)/($F30-$E30+1)</f>
        <v>0</v>
      </c>
      <c r="DE30" s="61" t="n">
        <f aca="false">MAX(0,MIN($F30,DE$4)-MAX($E30,DE$3)+1)/($F30-$E30+1)</f>
        <v>0</v>
      </c>
      <c r="DF30" s="61" t="n">
        <f aca="false">MAX(0,MIN($F30,DF$4)-MAX($E30,DF$3)+1)/($F30-$E30+1)</f>
        <v>0</v>
      </c>
      <c r="DG30" s="61" t="n">
        <f aca="false">MAX(0,MIN($F30,DG$4)-MAX($E30,DG$3)+1)/($F30-$E30+1)</f>
        <v>0</v>
      </c>
      <c r="DH30" s="61" t="n">
        <f aca="false">MAX(0,MIN($F30,DH$4)-MAX($E30,DH$3)+1)/($F30-$E30+1)</f>
        <v>0</v>
      </c>
      <c r="DI30" s="61" t="n">
        <f aca="false">MAX(0,MIN($F30,DI$4)-MAX($E30,DI$3)+1)/($F30-$E30+1)</f>
        <v>0</v>
      </c>
      <c r="DJ30" s="61" t="n">
        <f aca="false">MAX(0,MIN($F30,DJ$4)-MAX($E30,DJ$3)+1)/($F30-$E30+1)</f>
        <v>0</v>
      </c>
      <c r="DK30" s="61" t="n">
        <f aca="false">MAX(0,MIN($F30,DK$4)-MAX($E30,DK$3)+1)/($F30-$E30+1)</f>
        <v>0</v>
      </c>
      <c r="DL30" s="61" t="n">
        <f aca="false">MAX(0,MIN($F30,DL$4)-MAX($E30,DL$3)+1)/($F30-$E30+1)</f>
        <v>0</v>
      </c>
      <c r="DM30" s="61" t="n">
        <f aca="false">MAX(0,MIN($F30,DM$4)-MAX($E30,DM$3)+1)/($F30-$E30+1)</f>
        <v>0</v>
      </c>
      <c r="DN30" s="61" t="n">
        <f aca="false">MAX(0,MIN($F30,DN$4)-MAX($E30,DN$3)+1)/($F30-$E30+1)</f>
        <v>0</v>
      </c>
      <c r="DO30" s="61" t="n">
        <f aca="false">MAX(0,MIN($F30,DO$4)-MAX($E30,DO$3)+1)/($F30-$E30+1)</f>
        <v>0</v>
      </c>
      <c r="DP30" s="61" t="n">
        <f aca="false">MAX(0,MIN($F30,DP$4)-MAX($E30,DP$3)+1)/($F30-$E30+1)</f>
        <v>0</v>
      </c>
      <c r="DQ30" s="61" t="n">
        <f aca="false">MAX(0,MIN($F30,DQ$4)-MAX($E30,DQ$3)+1)/($F30-$E30+1)</f>
        <v>0</v>
      </c>
      <c r="DR30" s="61" t="n">
        <f aca="false">MAX(0,MIN($F30,DR$4)-MAX($E30,DR$3)+1)/($F30-$E30+1)</f>
        <v>0</v>
      </c>
      <c r="DS30" s="61" t="n">
        <f aca="false">MAX(0,MIN($F30,DS$4)-MAX($E30,DS$3)+1)/($F30-$E30+1)</f>
        <v>0</v>
      </c>
      <c r="DT30" s="61" t="n">
        <f aca="false">MAX(0,MIN($F30,DT$4)-MAX($E30,DT$3)+1)/($F30-$E30+1)</f>
        <v>0</v>
      </c>
      <c r="DU30" s="61" t="n">
        <f aca="false">MAX(0,MIN($F30,DU$4)-MAX($E30,DU$3)+1)/($F30-$E30+1)</f>
        <v>0</v>
      </c>
      <c r="DV30" s="61" t="n">
        <f aca="false">MAX(0,MIN($F30,DV$4)-MAX($E30,DV$3)+1)/($F30-$E30+1)</f>
        <v>0</v>
      </c>
      <c r="DW30" s="61" t="n">
        <f aca="false">MAX(0,MIN($F30,DW$4)-MAX($E30,DW$3)+1)/($F30-$E30+1)</f>
        <v>0</v>
      </c>
      <c r="DX30" s="61" t="n">
        <f aca="false">MAX(0,MIN($F30,DX$4)-MAX($E30,DX$3)+1)/($F30-$E30+1)</f>
        <v>0</v>
      </c>
      <c r="DY30" s="61" t="n">
        <f aca="false">MAX(0,MIN($F30,DY$4)-MAX($E30,DY$3)+1)/($F30-$E30+1)</f>
        <v>0</v>
      </c>
      <c r="DZ30" s="61" t="n">
        <f aca="false">MAX(0,MIN($F30,DZ$4)-MAX($E30,DZ$3)+1)/($F30-$E30+1)</f>
        <v>0</v>
      </c>
      <c r="EA30" s="61" t="n">
        <f aca="false">MAX(0,MIN($F30,EA$4)-MAX($E30,EA$3)+1)/($F30-$E30+1)</f>
        <v>0</v>
      </c>
      <c r="EB30" s="61" t="n">
        <f aca="false">MAX(0,MIN($F30,EB$4)-MAX($E30,EB$3)+1)/($F30-$E30+1)</f>
        <v>0</v>
      </c>
      <c r="EC30" s="61" t="n">
        <f aca="false">MAX(0,MIN($F30,EC$4)-MAX($E30,EC$3)+1)/($F30-$E30+1)</f>
        <v>0</v>
      </c>
      <c r="ED30" s="61" t="n">
        <f aca="false">MAX(0,MIN($F30,ED$4)-MAX($E30,ED$3)+1)/($F30-$E30+1)</f>
        <v>0</v>
      </c>
      <c r="EE30" s="61" t="n">
        <f aca="false">MAX(0,MIN($F30,EE$4)-MAX($E30,EE$3)+1)/($F30-$E30+1)</f>
        <v>0</v>
      </c>
      <c r="EF30" s="61" t="n">
        <f aca="false">MAX(0,MIN($F30,EF$4)-MAX($E30,EF$3)+1)/($F30-$E30+1)</f>
        <v>0</v>
      </c>
      <c r="EG30" s="61" t="n">
        <f aca="false">MAX(0,MIN($F30,EG$4)-MAX($E30,EG$3)+1)/($F30-$E30+1)</f>
        <v>0</v>
      </c>
      <c r="EH30" s="61" t="n">
        <f aca="false">MAX(0,MIN($F30,EH$4)-MAX($E30,EH$3)+1)/($F30-$E30+1)</f>
        <v>0</v>
      </c>
      <c r="EI30" s="61" t="n">
        <f aca="false">MAX(0,MIN($F30,EI$4)-MAX($E30,EI$3)+1)/($F30-$E30+1)</f>
        <v>0</v>
      </c>
      <c r="EJ30" s="61" t="n">
        <f aca="false">MAX(0,MIN($F30,EJ$4)-MAX($E30,EJ$3)+1)/($F30-$E30+1)</f>
        <v>0</v>
      </c>
      <c r="EK30" s="61" t="n">
        <f aca="false">MAX(0,MIN($F30,EK$4)-MAX($E30,EK$3)+1)/($F30-$E30+1)</f>
        <v>0</v>
      </c>
      <c r="EL30" s="61" t="n">
        <f aca="false">MAX(0,MIN($F30,EL$4)-MAX($E30,EL$3)+1)/($F30-$E30+1)</f>
        <v>0</v>
      </c>
      <c r="EM30" s="61" t="n">
        <f aca="false">MAX(0,MIN($F30,EM$4)-MAX($E30,EM$3)+1)/($F30-$E30+1)</f>
        <v>0</v>
      </c>
      <c r="EN30" s="61" t="n">
        <f aca="false">MAX(0,MIN($F30,EN$4)-MAX($E30,EN$3)+1)/($F30-$E30+1)</f>
        <v>0</v>
      </c>
      <c r="EO30" s="61" t="n">
        <f aca="false">MAX(0,MIN($F30,EO$4)-MAX($E30,EO$3)+1)/($F30-$E30+1)</f>
        <v>0</v>
      </c>
      <c r="EP30" s="61" t="n">
        <f aca="false">MAX(0,MIN($F30,EP$4)-MAX($E30,EP$3)+1)/($F30-$E30+1)</f>
        <v>0</v>
      </c>
      <c r="EQ30" s="61" t="n">
        <f aca="false">MAX(0,MIN($F30,EQ$4)-MAX($E30,EQ$3)+1)/($F30-$E30+1)</f>
        <v>0</v>
      </c>
      <c r="ER30" s="61" t="n">
        <f aca="false">MAX(0,MIN($F30,ER$4)-MAX($E30,ER$3)+1)/($F30-$E30+1)</f>
        <v>0</v>
      </c>
      <c r="ES30" s="61" t="n">
        <f aca="false">MAX(0,MIN($F30,ES$4)-MAX($E30,ES$3)+1)/($F30-$E30+1)</f>
        <v>0</v>
      </c>
      <c r="ET30" s="61" t="n">
        <f aca="false">MAX(0,MIN($F30,ET$4)-MAX($E30,ET$3)+1)/($F30-$E30+1)</f>
        <v>0</v>
      </c>
      <c r="EU30" s="61" t="n">
        <f aca="false">MAX(0,MIN($F30,EU$4)-MAX($E30,EU$3)+1)/($F30-$E30+1)</f>
        <v>0</v>
      </c>
      <c r="EV30" s="61" t="n">
        <f aca="false">MAX(0,MIN($F30,EV$4)-MAX($E30,EV$3)+1)/($F30-$E30+1)</f>
        <v>0</v>
      </c>
      <c r="EW30" s="61" t="n">
        <f aca="false">MAX(0,MIN($F30,EW$4)-MAX($E30,EW$3)+1)/($F30-$E30+1)</f>
        <v>0</v>
      </c>
      <c r="EX30" s="61" t="n">
        <f aca="false">MAX(0,MIN($F30,EX$4)-MAX($E30,EX$3)+1)/($F30-$E30+1)</f>
        <v>0</v>
      </c>
      <c r="EY30" s="61" t="n">
        <f aca="false">MAX(0,MIN($F30,EY$4)-MAX($E30,EY$3)+1)/($F30-$E30+1)</f>
        <v>0</v>
      </c>
      <c r="EZ30" s="61" t="n">
        <f aca="false">MAX(0,MIN($F30,EZ$4)-MAX($E30,EZ$3)+1)/($F30-$E30+1)</f>
        <v>0</v>
      </c>
      <c r="FA30" s="61" t="n">
        <f aca="false">MAX(0,MIN($F30,FA$4)-MAX($E30,FA$3)+1)/($F30-$E30+1)</f>
        <v>0</v>
      </c>
      <c r="FB30" s="61" t="n">
        <f aca="false">MAX(0,MIN($F30,FB$4)-MAX($E30,FB$3)+1)/($F30-$E30+1)</f>
        <v>0</v>
      </c>
      <c r="FC30" s="61" t="n">
        <f aca="false">MAX(0,MIN($F30,FC$4)-MAX($E30,FC$3)+1)/($F30-$E30+1)</f>
        <v>0</v>
      </c>
      <c r="FD30" s="61" t="n">
        <f aca="false">MAX(0,MIN($F30,FD$4)-MAX($E30,FD$3)+1)/($F30-$E30+1)</f>
        <v>0</v>
      </c>
      <c r="FE30" s="61" t="n">
        <f aca="false">MAX(0,MIN($F30,FE$4)-MAX($E30,FE$3)+1)/($F30-$E30+1)</f>
        <v>0</v>
      </c>
      <c r="FF30" s="61" t="n">
        <f aca="false">MAX(0,MIN($F30,FF$4)-MAX($E30,FF$3)+1)/($F30-$E30+1)</f>
        <v>0</v>
      </c>
      <c r="FG30" s="61" t="n">
        <f aca="false">MAX(0,MIN($F30,FG$4)-MAX($E30,FG$3)+1)/($F30-$E30+1)</f>
        <v>0</v>
      </c>
      <c r="FH30" s="61" t="n">
        <f aca="false">MAX(0,MIN($F30,FH$4)-MAX($E30,FH$3)+1)/($F30-$E30+1)</f>
        <v>0</v>
      </c>
    </row>
    <row r="31" customFormat="false" ht="15" hidden="false" customHeight="false" outlineLevel="0" collapsed="false">
      <c r="C31" s="1" t="s">
        <v>683</v>
      </c>
      <c r="D31" s="12" t="s">
        <v>546</v>
      </c>
      <c r="E31" s="45" t="n">
        <f aca="false">EOMONTH(In_PreRtB_First,-1)+1</f>
        <v>46296</v>
      </c>
      <c r="F31" s="31" t="n">
        <f aca="false">In_PreRtB_Last</f>
        <v>46477</v>
      </c>
      <c r="I31" s="61" t="n">
        <f aca="false">SUM(J31:FH31)</f>
        <v>1</v>
      </c>
      <c r="J31" s="61" t="n">
        <f aca="false">MAX(0,MIN($F31,J$4)-MAX($E31,J$3)+1)/($F31-$E31+1)</f>
        <v>0</v>
      </c>
      <c r="K31" s="61" t="n">
        <f aca="false">MAX(0,MIN($F31,K$4)-MAX($E31,K$3)+1)/($F31-$E31+1)</f>
        <v>0</v>
      </c>
      <c r="L31" s="61" t="n">
        <f aca="false">MAX(0,MIN($F31,L$4)-MAX($E31,L$3)+1)/($F31-$E31+1)</f>
        <v>0</v>
      </c>
      <c r="M31" s="61" t="n">
        <f aca="false">MAX(0,MIN($F31,M$4)-MAX($E31,M$3)+1)/($F31-$E31+1)</f>
        <v>0</v>
      </c>
      <c r="N31" s="61" t="n">
        <f aca="false">MAX(0,MIN($F31,N$4)-MAX($E31,N$3)+1)/($F31-$E31+1)</f>
        <v>0.505494505494506</v>
      </c>
      <c r="O31" s="61" t="n">
        <f aca="false">MAX(0,MIN($F31,O$4)-MAX($E31,O$3)+1)/($F31-$E31+1)</f>
        <v>0.494505494505495</v>
      </c>
      <c r="P31" s="61" t="n">
        <f aca="false">MAX(0,MIN($F31,P$4)-MAX($E31,P$3)+1)/($F31-$E31+1)</f>
        <v>0</v>
      </c>
      <c r="Q31" s="61" t="n">
        <f aca="false">MAX(0,MIN($F31,Q$4)-MAX($E31,Q$3)+1)/($F31-$E31+1)</f>
        <v>0</v>
      </c>
      <c r="R31" s="61" t="n">
        <f aca="false">MAX(0,MIN($F31,R$4)-MAX($E31,R$3)+1)/($F31-$E31+1)</f>
        <v>0</v>
      </c>
      <c r="S31" s="61" t="n">
        <f aca="false">MAX(0,MIN($F31,S$4)-MAX($E31,S$3)+1)/($F31-$E31+1)</f>
        <v>0</v>
      </c>
      <c r="T31" s="61" t="n">
        <f aca="false">MAX(0,MIN($F31,T$4)-MAX($E31,T$3)+1)/($F31-$E31+1)</f>
        <v>0</v>
      </c>
      <c r="U31" s="61" t="n">
        <f aca="false">MAX(0,MIN($F31,U$4)-MAX($E31,U$3)+1)/($F31-$E31+1)</f>
        <v>0</v>
      </c>
      <c r="V31" s="61" t="n">
        <f aca="false">MAX(0,MIN($F31,V$4)-MAX($E31,V$3)+1)/($F31-$E31+1)</f>
        <v>0</v>
      </c>
      <c r="W31" s="61" t="n">
        <f aca="false">MAX(0,MIN($F31,W$4)-MAX($E31,W$3)+1)/($F31-$E31+1)</f>
        <v>0</v>
      </c>
      <c r="X31" s="61" t="n">
        <f aca="false">MAX(0,MIN($F31,X$4)-MAX($E31,X$3)+1)/($F31-$E31+1)</f>
        <v>0</v>
      </c>
      <c r="Y31" s="61" t="n">
        <f aca="false">MAX(0,MIN($F31,Y$4)-MAX($E31,Y$3)+1)/($F31-$E31+1)</f>
        <v>0</v>
      </c>
      <c r="Z31" s="61" t="n">
        <f aca="false">MAX(0,MIN($F31,Z$4)-MAX($E31,Z$3)+1)/($F31-$E31+1)</f>
        <v>0</v>
      </c>
      <c r="AA31" s="61" t="n">
        <f aca="false">MAX(0,MIN($F31,AA$4)-MAX($E31,AA$3)+1)/($F31-$E31+1)</f>
        <v>0</v>
      </c>
      <c r="AB31" s="61" t="n">
        <f aca="false">MAX(0,MIN($F31,AB$4)-MAX($E31,AB$3)+1)/($F31-$E31+1)</f>
        <v>0</v>
      </c>
      <c r="AC31" s="61" t="n">
        <f aca="false">MAX(0,MIN($F31,AC$4)-MAX($E31,AC$3)+1)/($F31-$E31+1)</f>
        <v>0</v>
      </c>
      <c r="AD31" s="61" t="n">
        <f aca="false">MAX(0,MIN($F31,AD$4)-MAX($E31,AD$3)+1)/($F31-$E31+1)</f>
        <v>0</v>
      </c>
      <c r="AE31" s="61" t="n">
        <f aca="false">MAX(0,MIN($F31,AE$4)-MAX($E31,AE$3)+1)/($F31-$E31+1)</f>
        <v>0</v>
      </c>
      <c r="AF31" s="61" t="n">
        <f aca="false">MAX(0,MIN($F31,AF$4)-MAX($E31,AF$3)+1)/($F31-$E31+1)</f>
        <v>0</v>
      </c>
      <c r="AG31" s="61" t="n">
        <f aca="false">MAX(0,MIN($F31,AG$4)-MAX($E31,AG$3)+1)/($F31-$E31+1)</f>
        <v>0</v>
      </c>
      <c r="AH31" s="61" t="n">
        <f aca="false">MAX(0,MIN($F31,AH$4)-MAX($E31,AH$3)+1)/($F31-$E31+1)</f>
        <v>0</v>
      </c>
      <c r="AI31" s="61" t="n">
        <f aca="false">MAX(0,MIN($F31,AI$4)-MAX($E31,AI$3)+1)/($F31-$E31+1)</f>
        <v>0</v>
      </c>
      <c r="AJ31" s="61" t="n">
        <f aca="false">MAX(0,MIN($F31,AJ$4)-MAX($E31,AJ$3)+1)/($F31-$E31+1)</f>
        <v>0</v>
      </c>
      <c r="AK31" s="61" t="n">
        <f aca="false">MAX(0,MIN($F31,AK$4)-MAX($E31,AK$3)+1)/($F31-$E31+1)</f>
        <v>0</v>
      </c>
      <c r="AL31" s="61" t="n">
        <f aca="false">MAX(0,MIN($F31,AL$4)-MAX($E31,AL$3)+1)/($F31-$E31+1)</f>
        <v>0</v>
      </c>
      <c r="AM31" s="61" t="n">
        <f aca="false">MAX(0,MIN($F31,AM$4)-MAX($E31,AM$3)+1)/($F31-$E31+1)</f>
        <v>0</v>
      </c>
      <c r="AN31" s="61" t="n">
        <f aca="false">MAX(0,MIN($F31,AN$4)-MAX($E31,AN$3)+1)/($F31-$E31+1)</f>
        <v>0</v>
      </c>
      <c r="AO31" s="61" t="n">
        <f aca="false">MAX(0,MIN($F31,AO$4)-MAX($E31,AO$3)+1)/($F31-$E31+1)</f>
        <v>0</v>
      </c>
      <c r="AP31" s="61" t="n">
        <f aca="false">MAX(0,MIN($F31,AP$4)-MAX($E31,AP$3)+1)/($F31-$E31+1)</f>
        <v>0</v>
      </c>
      <c r="AQ31" s="61" t="n">
        <f aca="false">MAX(0,MIN($F31,AQ$4)-MAX($E31,AQ$3)+1)/($F31-$E31+1)</f>
        <v>0</v>
      </c>
      <c r="AR31" s="61" t="n">
        <f aca="false">MAX(0,MIN($F31,AR$4)-MAX($E31,AR$3)+1)/($F31-$E31+1)</f>
        <v>0</v>
      </c>
      <c r="AS31" s="61" t="n">
        <f aca="false">MAX(0,MIN($F31,AS$4)-MAX($E31,AS$3)+1)/($F31-$E31+1)</f>
        <v>0</v>
      </c>
      <c r="AT31" s="61" t="n">
        <f aca="false">MAX(0,MIN($F31,AT$4)-MAX($E31,AT$3)+1)/($F31-$E31+1)</f>
        <v>0</v>
      </c>
      <c r="AU31" s="61" t="n">
        <f aca="false">MAX(0,MIN($F31,AU$4)-MAX($E31,AU$3)+1)/($F31-$E31+1)</f>
        <v>0</v>
      </c>
      <c r="AV31" s="61" t="n">
        <f aca="false">MAX(0,MIN($F31,AV$4)-MAX($E31,AV$3)+1)/($F31-$E31+1)</f>
        <v>0</v>
      </c>
      <c r="AW31" s="61" t="n">
        <f aca="false">MAX(0,MIN($F31,AW$4)-MAX($E31,AW$3)+1)/($F31-$E31+1)</f>
        <v>0</v>
      </c>
      <c r="AX31" s="61" t="n">
        <f aca="false">MAX(0,MIN($F31,AX$4)-MAX($E31,AX$3)+1)/($F31-$E31+1)</f>
        <v>0</v>
      </c>
      <c r="AY31" s="61" t="n">
        <f aca="false">MAX(0,MIN($F31,AY$4)-MAX($E31,AY$3)+1)/($F31-$E31+1)</f>
        <v>0</v>
      </c>
      <c r="AZ31" s="61" t="n">
        <f aca="false">MAX(0,MIN($F31,AZ$4)-MAX($E31,AZ$3)+1)/($F31-$E31+1)</f>
        <v>0</v>
      </c>
      <c r="BA31" s="61" t="n">
        <f aca="false">MAX(0,MIN($F31,BA$4)-MAX($E31,BA$3)+1)/($F31-$E31+1)</f>
        <v>0</v>
      </c>
      <c r="BB31" s="61" t="n">
        <f aca="false">MAX(0,MIN($F31,BB$4)-MAX($E31,BB$3)+1)/($F31-$E31+1)</f>
        <v>0</v>
      </c>
      <c r="BC31" s="61" t="n">
        <f aca="false">MAX(0,MIN($F31,BC$4)-MAX($E31,BC$3)+1)/($F31-$E31+1)</f>
        <v>0</v>
      </c>
      <c r="BD31" s="61" t="n">
        <f aca="false">MAX(0,MIN($F31,BD$4)-MAX($E31,BD$3)+1)/($F31-$E31+1)</f>
        <v>0</v>
      </c>
      <c r="BE31" s="61" t="n">
        <f aca="false">MAX(0,MIN($F31,BE$4)-MAX($E31,BE$3)+1)/($F31-$E31+1)</f>
        <v>0</v>
      </c>
      <c r="BF31" s="61" t="n">
        <f aca="false">MAX(0,MIN($F31,BF$4)-MAX($E31,BF$3)+1)/($F31-$E31+1)</f>
        <v>0</v>
      </c>
      <c r="BG31" s="61" t="n">
        <f aca="false">MAX(0,MIN($F31,BG$4)-MAX($E31,BG$3)+1)/($F31-$E31+1)</f>
        <v>0</v>
      </c>
      <c r="BH31" s="61" t="n">
        <f aca="false">MAX(0,MIN($F31,BH$4)-MAX($E31,BH$3)+1)/($F31-$E31+1)</f>
        <v>0</v>
      </c>
      <c r="BI31" s="61" t="n">
        <f aca="false">MAX(0,MIN($F31,BI$4)-MAX($E31,BI$3)+1)/($F31-$E31+1)</f>
        <v>0</v>
      </c>
      <c r="BJ31" s="61" t="n">
        <f aca="false">MAX(0,MIN($F31,BJ$4)-MAX($E31,BJ$3)+1)/($F31-$E31+1)</f>
        <v>0</v>
      </c>
      <c r="BK31" s="61" t="n">
        <f aca="false">MAX(0,MIN($F31,BK$4)-MAX($E31,BK$3)+1)/($F31-$E31+1)</f>
        <v>0</v>
      </c>
      <c r="BL31" s="61" t="n">
        <f aca="false">MAX(0,MIN($F31,BL$4)-MAX($E31,BL$3)+1)/($F31-$E31+1)</f>
        <v>0</v>
      </c>
      <c r="BM31" s="61" t="n">
        <f aca="false">MAX(0,MIN($F31,BM$4)-MAX($E31,BM$3)+1)/($F31-$E31+1)</f>
        <v>0</v>
      </c>
      <c r="BN31" s="61" t="n">
        <f aca="false">MAX(0,MIN($F31,BN$4)-MAX($E31,BN$3)+1)/($F31-$E31+1)</f>
        <v>0</v>
      </c>
      <c r="BO31" s="61" t="n">
        <f aca="false">MAX(0,MIN($F31,BO$4)-MAX($E31,BO$3)+1)/($F31-$E31+1)</f>
        <v>0</v>
      </c>
      <c r="BP31" s="61" t="n">
        <f aca="false">MAX(0,MIN($F31,BP$4)-MAX($E31,BP$3)+1)/($F31-$E31+1)</f>
        <v>0</v>
      </c>
      <c r="BQ31" s="61" t="n">
        <f aca="false">MAX(0,MIN($F31,BQ$4)-MAX($E31,BQ$3)+1)/($F31-$E31+1)</f>
        <v>0</v>
      </c>
      <c r="BR31" s="61" t="n">
        <f aca="false">MAX(0,MIN($F31,BR$4)-MAX($E31,BR$3)+1)/($F31-$E31+1)</f>
        <v>0</v>
      </c>
      <c r="BS31" s="61" t="n">
        <f aca="false">MAX(0,MIN($F31,BS$4)-MAX($E31,BS$3)+1)/($F31-$E31+1)</f>
        <v>0</v>
      </c>
      <c r="BT31" s="61" t="n">
        <f aca="false">MAX(0,MIN($F31,BT$4)-MAX($E31,BT$3)+1)/($F31-$E31+1)</f>
        <v>0</v>
      </c>
      <c r="BU31" s="61" t="n">
        <f aca="false">MAX(0,MIN($F31,BU$4)-MAX($E31,BU$3)+1)/($F31-$E31+1)</f>
        <v>0</v>
      </c>
      <c r="BV31" s="61" t="n">
        <f aca="false">MAX(0,MIN($F31,BV$4)-MAX($E31,BV$3)+1)/($F31-$E31+1)</f>
        <v>0</v>
      </c>
      <c r="BW31" s="61" t="n">
        <f aca="false">MAX(0,MIN($F31,BW$4)-MAX($E31,BW$3)+1)/($F31-$E31+1)</f>
        <v>0</v>
      </c>
      <c r="BX31" s="61" t="n">
        <f aca="false">MAX(0,MIN($F31,BX$4)-MAX($E31,BX$3)+1)/($F31-$E31+1)</f>
        <v>0</v>
      </c>
      <c r="BY31" s="61" t="n">
        <f aca="false">MAX(0,MIN($F31,BY$4)-MAX($E31,BY$3)+1)/($F31-$E31+1)</f>
        <v>0</v>
      </c>
      <c r="BZ31" s="61" t="n">
        <f aca="false">MAX(0,MIN($F31,BZ$4)-MAX($E31,BZ$3)+1)/($F31-$E31+1)</f>
        <v>0</v>
      </c>
      <c r="CA31" s="61" t="n">
        <f aca="false">MAX(0,MIN($F31,CA$4)-MAX($E31,CA$3)+1)/($F31-$E31+1)</f>
        <v>0</v>
      </c>
      <c r="CB31" s="61" t="n">
        <f aca="false">MAX(0,MIN($F31,CB$4)-MAX($E31,CB$3)+1)/($F31-$E31+1)</f>
        <v>0</v>
      </c>
      <c r="CC31" s="61" t="n">
        <f aca="false">MAX(0,MIN($F31,CC$4)-MAX($E31,CC$3)+1)/($F31-$E31+1)</f>
        <v>0</v>
      </c>
      <c r="CD31" s="61" t="n">
        <f aca="false">MAX(0,MIN($F31,CD$4)-MAX($E31,CD$3)+1)/($F31-$E31+1)</f>
        <v>0</v>
      </c>
      <c r="CE31" s="61" t="n">
        <f aca="false">MAX(0,MIN($F31,CE$4)-MAX($E31,CE$3)+1)/($F31-$E31+1)</f>
        <v>0</v>
      </c>
      <c r="CF31" s="61" t="n">
        <f aca="false">MAX(0,MIN($F31,CF$4)-MAX($E31,CF$3)+1)/($F31-$E31+1)</f>
        <v>0</v>
      </c>
      <c r="CG31" s="61" t="n">
        <f aca="false">MAX(0,MIN($F31,CG$4)-MAX($E31,CG$3)+1)/($F31-$E31+1)</f>
        <v>0</v>
      </c>
      <c r="CH31" s="61" t="n">
        <f aca="false">MAX(0,MIN($F31,CH$4)-MAX($E31,CH$3)+1)/($F31-$E31+1)</f>
        <v>0</v>
      </c>
      <c r="CI31" s="61" t="n">
        <f aca="false">MAX(0,MIN($F31,CI$4)-MAX($E31,CI$3)+1)/($F31-$E31+1)</f>
        <v>0</v>
      </c>
      <c r="CJ31" s="61" t="n">
        <f aca="false">MAX(0,MIN($F31,CJ$4)-MAX($E31,CJ$3)+1)/($F31-$E31+1)</f>
        <v>0</v>
      </c>
      <c r="CK31" s="61" t="n">
        <f aca="false">MAX(0,MIN($F31,CK$4)-MAX($E31,CK$3)+1)/($F31-$E31+1)</f>
        <v>0</v>
      </c>
      <c r="CL31" s="61" t="n">
        <f aca="false">MAX(0,MIN($F31,CL$4)-MAX($E31,CL$3)+1)/($F31-$E31+1)</f>
        <v>0</v>
      </c>
      <c r="CM31" s="61" t="n">
        <f aca="false">MAX(0,MIN($F31,CM$4)-MAX($E31,CM$3)+1)/($F31-$E31+1)</f>
        <v>0</v>
      </c>
      <c r="CN31" s="61" t="n">
        <f aca="false">MAX(0,MIN($F31,CN$4)-MAX($E31,CN$3)+1)/($F31-$E31+1)</f>
        <v>0</v>
      </c>
      <c r="CO31" s="61" t="n">
        <f aca="false">MAX(0,MIN($F31,CO$4)-MAX($E31,CO$3)+1)/($F31-$E31+1)</f>
        <v>0</v>
      </c>
      <c r="CP31" s="61" t="n">
        <f aca="false">MAX(0,MIN($F31,CP$4)-MAX($E31,CP$3)+1)/($F31-$E31+1)</f>
        <v>0</v>
      </c>
      <c r="CQ31" s="61" t="n">
        <f aca="false">MAX(0,MIN($F31,CQ$4)-MAX($E31,CQ$3)+1)/($F31-$E31+1)</f>
        <v>0</v>
      </c>
      <c r="CR31" s="61" t="n">
        <f aca="false">MAX(0,MIN($F31,CR$4)-MAX($E31,CR$3)+1)/($F31-$E31+1)</f>
        <v>0</v>
      </c>
      <c r="CS31" s="61" t="n">
        <f aca="false">MAX(0,MIN($F31,CS$4)-MAX($E31,CS$3)+1)/($F31-$E31+1)</f>
        <v>0</v>
      </c>
      <c r="CT31" s="61" t="n">
        <f aca="false">MAX(0,MIN($F31,CT$4)-MAX($E31,CT$3)+1)/($F31-$E31+1)</f>
        <v>0</v>
      </c>
      <c r="CU31" s="61" t="n">
        <f aca="false">MAX(0,MIN($F31,CU$4)-MAX($E31,CU$3)+1)/($F31-$E31+1)</f>
        <v>0</v>
      </c>
      <c r="CV31" s="61" t="n">
        <f aca="false">MAX(0,MIN($F31,CV$4)-MAX($E31,CV$3)+1)/($F31-$E31+1)</f>
        <v>0</v>
      </c>
      <c r="CW31" s="61" t="n">
        <f aca="false">MAX(0,MIN($F31,CW$4)-MAX($E31,CW$3)+1)/($F31-$E31+1)</f>
        <v>0</v>
      </c>
      <c r="CX31" s="61" t="n">
        <f aca="false">MAX(0,MIN($F31,CX$4)-MAX($E31,CX$3)+1)/($F31-$E31+1)</f>
        <v>0</v>
      </c>
      <c r="CY31" s="61" t="n">
        <f aca="false">MAX(0,MIN($F31,CY$4)-MAX($E31,CY$3)+1)/($F31-$E31+1)</f>
        <v>0</v>
      </c>
      <c r="CZ31" s="61" t="n">
        <f aca="false">MAX(0,MIN($F31,CZ$4)-MAX($E31,CZ$3)+1)/($F31-$E31+1)</f>
        <v>0</v>
      </c>
      <c r="DA31" s="61" t="n">
        <f aca="false">MAX(0,MIN($F31,DA$4)-MAX($E31,DA$3)+1)/($F31-$E31+1)</f>
        <v>0</v>
      </c>
      <c r="DB31" s="61" t="n">
        <f aca="false">MAX(0,MIN($F31,DB$4)-MAX($E31,DB$3)+1)/($F31-$E31+1)</f>
        <v>0</v>
      </c>
      <c r="DC31" s="61" t="n">
        <f aca="false">MAX(0,MIN($F31,DC$4)-MAX($E31,DC$3)+1)/($F31-$E31+1)</f>
        <v>0</v>
      </c>
      <c r="DD31" s="61" t="n">
        <f aca="false">MAX(0,MIN($F31,DD$4)-MAX($E31,DD$3)+1)/($F31-$E31+1)</f>
        <v>0</v>
      </c>
      <c r="DE31" s="61" t="n">
        <f aca="false">MAX(0,MIN($F31,DE$4)-MAX($E31,DE$3)+1)/($F31-$E31+1)</f>
        <v>0</v>
      </c>
      <c r="DF31" s="61" t="n">
        <f aca="false">MAX(0,MIN($F31,DF$4)-MAX($E31,DF$3)+1)/($F31-$E31+1)</f>
        <v>0</v>
      </c>
      <c r="DG31" s="61" t="n">
        <f aca="false">MAX(0,MIN($F31,DG$4)-MAX($E31,DG$3)+1)/($F31-$E31+1)</f>
        <v>0</v>
      </c>
      <c r="DH31" s="61" t="n">
        <f aca="false">MAX(0,MIN($F31,DH$4)-MAX($E31,DH$3)+1)/($F31-$E31+1)</f>
        <v>0</v>
      </c>
      <c r="DI31" s="61" t="n">
        <f aca="false">MAX(0,MIN($F31,DI$4)-MAX($E31,DI$3)+1)/($F31-$E31+1)</f>
        <v>0</v>
      </c>
      <c r="DJ31" s="61" t="n">
        <f aca="false">MAX(0,MIN($F31,DJ$4)-MAX($E31,DJ$3)+1)/($F31-$E31+1)</f>
        <v>0</v>
      </c>
      <c r="DK31" s="61" t="n">
        <f aca="false">MAX(0,MIN($F31,DK$4)-MAX($E31,DK$3)+1)/($F31-$E31+1)</f>
        <v>0</v>
      </c>
      <c r="DL31" s="61" t="n">
        <f aca="false">MAX(0,MIN($F31,DL$4)-MAX($E31,DL$3)+1)/($F31-$E31+1)</f>
        <v>0</v>
      </c>
      <c r="DM31" s="61" t="n">
        <f aca="false">MAX(0,MIN($F31,DM$4)-MAX($E31,DM$3)+1)/($F31-$E31+1)</f>
        <v>0</v>
      </c>
      <c r="DN31" s="61" t="n">
        <f aca="false">MAX(0,MIN($F31,DN$4)-MAX($E31,DN$3)+1)/($F31-$E31+1)</f>
        <v>0</v>
      </c>
      <c r="DO31" s="61" t="n">
        <f aca="false">MAX(0,MIN($F31,DO$4)-MAX($E31,DO$3)+1)/($F31-$E31+1)</f>
        <v>0</v>
      </c>
      <c r="DP31" s="61" t="n">
        <f aca="false">MAX(0,MIN($F31,DP$4)-MAX($E31,DP$3)+1)/($F31-$E31+1)</f>
        <v>0</v>
      </c>
      <c r="DQ31" s="61" t="n">
        <f aca="false">MAX(0,MIN($F31,DQ$4)-MAX($E31,DQ$3)+1)/($F31-$E31+1)</f>
        <v>0</v>
      </c>
      <c r="DR31" s="61" t="n">
        <f aca="false">MAX(0,MIN($F31,DR$4)-MAX($E31,DR$3)+1)/($F31-$E31+1)</f>
        <v>0</v>
      </c>
      <c r="DS31" s="61" t="n">
        <f aca="false">MAX(0,MIN($F31,DS$4)-MAX($E31,DS$3)+1)/($F31-$E31+1)</f>
        <v>0</v>
      </c>
      <c r="DT31" s="61" t="n">
        <f aca="false">MAX(0,MIN($F31,DT$4)-MAX($E31,DT$3)+1)/($F31-$E31+1)</f>
        <v>0</v>
      </c>
      <c r="DU31" s="61" t="n">
        <f aca="false">MAX(0,MIN($F31,DU$4)-MAX($E31,DU$3)+1)/($F31-$E31+1)</f>
        <v>0</v>
      </c>
      <c r="DV31" s="61" t="n">
        <f aca="false">MAX(0,MIN($F31,DV$4)-MAX($E31,DV$3)+1)/($F31-$E31+1)</f>
        <v>0</v>
      </c>
      <c r="DW31" s="61" t="n">
        <f aca="false">MAX(0,MIN($F31,DW$4)-MAX($E31,DW$3)+1)/($F31-$E31+1)</f>
        <v>0</v>
      </c>
      <c r="DX31" s="61" t="n">
        <f aca="false">MAX(0,MIN($F31,DX$4)-MAX($E31,DX$3)+1)/($F31-$E31+1)</f>
        <v>0</v>
      </c>
      <c r="DY31" s="61" t="n">
        <f aca="false">MAX(0,MIN($F31,DY$4)-MAX($E31,DY$3)+1)/($F31-$E31+1)</f>
        <v>0</v>
      </c>
      <c r="DZ31" s="61" t="n">
        <f aca="false">MAX(0,MIN($F31,DZ$4)-MAX($E31,DZ$3)+1)/($F31-$E31+1)</f>
        <v>0</v>
      </c>
      <c r="EA31" s="61" t="n">
        <f aca="false">MAX(0,MIN($F31,EA$4)-MAX($E31,EA$3)+1)/($F31-$E31+1)</f>
        <v>0</v>
      </c>
      <c r="EB31" s="61" t="n">
        <f aca="false">MAX(0,MIN($F31,EB$4)-MAX($E31,EB$3)+1)/($F31-$E31+1)</f>
        <v>0</v>
      </c>
      <c r="EC31" s="61" t="n">
        <f aca="false">MAX(0,MIN($F31,EC$4)-MAX($E31,EC$3)+1)/($F31-$E31+1)</f>
        <v>0</v>
      </c>
      <c r="ED31" s="61" t="n">
        <f aca="false">MAX(0,MIN($F31,ED$4)-MAX($E31,ED$3)+1)/($F31-$E31+1)</f>
        <v>0</v>
      </c>
      <c r="EE31" s="61" t="n">
        <f aca="false">MAX(0,MIN($F31,EE$4)-MAX($E31,EE$3)+1)/($F31-$E31+1)</f>
        <v>0</v>
      </c>
      <c r="EF31" s="61" t="n">
        <f aca="false">MAX(0,MIN($F31,EF$4)-MAX($E31,EF$3)+1)/($F31-$E31+1)</f>
        <v>0</v>
      </c>
      <c r="EG31" s="61" t="n">
        <f aca="false">MAX(0,MIN($F31,EG$4)-MAX($E31,EG$3)+1)/($F31-$E31+1)</f>
        <v>0</v>
      </c>
      <c r="EH31" s="61" t="n">
        <f aca="false">MAX(0,MIN($F31,EH$4)-MAX($E31,EH$3)+1)/($F31-$E31+1)</f>
        <v>0</v>
      </c>
      <c r="EI31" s="61" t="n">
        <f aca="false">MAX(0,MIN($F31,EI$4)-MAX($E31,EI$3)+1)/($F31-$E31+1)</f>
        <v>0</v>
      </c>
      <c r="EJ31" s="61" t="n">
        <f aca="false">MAX(0,MIN($F31,EJ$4)-MAX($E31,EJ$3)+1)/($F31-$E31+1)</f>
        <v>0</v>
      </c>
      <c r="EK31" s="61" t="n">
        <f aca="false">MAX(0,MIN($F31,EK$4)-MAX($E31,EK$3)+1)/($F31-$E31+1)</f>
        <v>0</v>
      </c>
      <c r="EL31" s="61" t="n">
        <f aca="false">MAX(0,MIN($F31,EL$4)-MAX($E31,EL$3)+1)/($F31-$E31+1)</f>
        <v>0</v>
      </c>
      <c r="EM31" s="61" t="n">
        <f aca="false">MAX(0,MIN($F31,EM$4)-MAX($E31,EM$3)+1)/($F31-$E31+1)</f>
        <v>0</v>
      </c>
      <c r="EN31" s="61" t="n">
        <f aca="false">MAX(0,MIN($F31,EN$4)-MAX($E31,EN$3)+1)/($F31-$E31+1)</f>
        <v>0</v>
      </c>
      <c r="EO31" s="61" t="n">
        <f aca="false">MAX(0,MIN($F31,EO$4)-MAX($E31,EO$3)+1)/($F31-$E31+1)</f>
        <v>0</v>
      </c>
      <c r="EP31" s="61" t="n">
        <f aca="false">MAX(0,MIN($F31,EP$4)-MAX($E31,EP$3)+1)/($F31-$E31+1)</f>
        <v>0</v>
      </c>
      <c r="EQ31" s="61" t="n">
        <f aca="false">MAX(0,MIN($F31,EQ$4)-MAX($E31,EQ$3)+1)/($F31-$E31+1)</f>
        <v>0</v>
      </c>
      <c r="ER31" s="61" t="n">
        <f aca="false">MAX(0,MIN($F31,ER$4)-MAX($E31,ER$3)+1)/($F31-$E31+1)</f>
        <v>0</v>
      </c>
      <c r="ES31" s="61" t="n">
        <f aca="false">MAX(0,MIN($F31,ES$4)-MAX($E31,ES$3)+1)/($F31-$E31+1)</f>
        <v>0</v>
      </c>
      <c r="ET31" s="61" t="n">
        <f aca="false">MAX(0,MIN($F31,ET$4)-MAX($E31,ET$3)+1)/($F31-$E31+1)</f>
        <v>0</v>
      </c>
      <c r="EU31" s="61" t="n">
        <f aca="false">MAX(0,MIN($F31,EU$4)-MAX($E31,EU$3)+1)/($F31-$E31+1)</f>
        <v>0</v>
      </c>
      <c r="EV31" s="61" t="n">
        <f aca="false">MAX(0,MIN($F31,EV$4)-MAX($E31,EV$3)+1)/($F31-$E31+1)</f>
        <v>0</v>
      </c>
      <c r="EW31" s="61" t="n">
        <f aca="false">MAX(0,MIN($F31,EW$4)-MAX($E31,EW$3)+1)/($F31-$E31+1)</f>
        <v>0</v>
      </c>
      <c r="EX31" s="61" t="n">
        <f aca="false">MAX(0,MIN($F31,EX$4)-MAX($E31,EX$3)+1)/($F31-$E31+1)</f>
        <v>0</v>
      </c>
      <c r="EY31" s="61" t="n">
        <f aca="false">MAX(0,MIN($F31,EY$4)-MAX($E31,EY$3)+1)/($F31-$E31+1)</f>
        <v>0</v>
      </c>
      <c r="EZ31" s="61" t="n">
        <f aca="false">MAX(0,MIN($F31,EZ$4)-MAX($E31,EZ$3)+1)/($F31-$E31+1)</f>
        <v>0</v>
      </c>
      <c r="FA31" s="61" t="n">
        <f aca="false">MAX(0,MIN($F31,FA$4)-MAX($E31,FA$3)+1)/($F31-$E31+1)</f>
        <v>0</v>
      </c>
      <c r="FB31" s="61" t="n">
        <f aca="false">MAX(0,MIN($F31,FB$4)-MAX($E31,FB$3)+1)/($F31-$E31+1)</f>
        <v>0</v>
      </c>
      <c r="FC31" s="61" t="n">
        <f aca="false">MAX(0,MIN($F31,FC$4)-MAX($E31,FC$3)+1)/($F31-$E31+1)</f>
        <v>0</v>
      </c>
      <c r="FD31" s="61" t="n">
        <f aca="false">MAX(0,MIN($F31,FD$4)-MAX($E31,FD$3)+1)/($F31-$E31+1)</f>
        <v>0</v>
      </c>
      <c r="FE31" s="61" t="n">
        <f aca="false">MAX(0,MIN($F31,FE$4)-MAX($E31,FE$3)+1)/($F31-$E31+1)</f>
        <v>0</v>
      </c>
      <c r="FF31" s="61" t="n">
        <f aca="false">MAX(0,MIN($F31,FF$4)-MAX($E31,FF$3)+1)/($F31-$E31+1)</f>
        <v>0</v>
      </c>
      <c r="FG31" s="61" t="n">
        <f aca="false">MAX(0,MIN($F31,FG$4)-MAX($E31,FG$3)+1)/($F31-$E31+1)</f>
        <v>0</v>
      </c>
      <c r="FH31" s="61" t="n">
        <f aca="false">MAX(0,MIN($F31,FH$4)-MAX($E31,FH$3)+1)/($F31-$E31+1)</f>
        <v>0</v>
      </c>
    </row>
    <row r="32" customFormat="false" ht="15" hidden="false" customHeight="false" outlineLevel="0" collapsed="false">
      <c r="C32" s="1" t="s">
        <v>684</v>
      </c>
      <c r="D32" s="12" t="s">
        <v>34</v>
      </c>
      <c r="E32" s="45" t="n">
        <f aca="false">$F16+1</f>
        <v>46844</v>
      </c>
      <c r="F32" s="45" t="n">
        <f aca="false">EDATE($F16,In_Debt_Tenor*Months_In_Year)</f>
        <v>52321</v>
      </c>
      <c r="J32" s="61" t="n">
        <f aca="false">MAX(0,(MIN($F32,J$4)-MAX($E32,J$3)+1)/J$5)</f>
        <v>0</v>
      </c>
      <c r="K32" s="61" t="n">
        <f aca="false">MAX(0,(MIN($F32,K$4)-MAX($E32,K$3)+1)/K$5)</f>
        <v>0</v>
      </c>
      <c r="L32" s="61" t="n">
        <f aca="false">MAX(0,(MIN($F32,L$4)-MAX($E32,L$3)+1)/L$5)</f>
        <v>0</v>
      </c>
      <c r="M32" s="61" t="n">
        <f aca="false">MAX(0,(MIN($F32,M$4)-MAX($E32,M$3)+1)/M$5)</f>
        <v>0</v>
      </c>
      <c r="N32" s="61" t="n">
        <f aca="false">MAX(0,(MIN($F32,N$4)-MAX($E32,N$3)+1)/N$5)</f>
        <v>0</v>
      </c>
      <c r="O32" s="61" t="n">
        <f aca="false">MAX(0,(MIN($F32,O$4)-MAX($E32,O$3)+1)/O$5)</f>
        <v>0</v>
      </c>
      <c r="P32" s="61" t="n">
        <f aca="false">MAX(0,(MIN($F32,P$4)-MAX($E32,P$3)+1)/P$5)</f>
        <v>0</v>
      </c>
      <c r="Q32" s="61" t="n">
        <f aca="false">MAX(0,(MIN($F32,Q$4)-MAX($E32,Q$3)+1)/Q$5)</f>
        <v>0</v>
      </c>
      <c r="R32" s="61" t="n">
        <f aca="false">MAX(0,(MIN($F32,R$4)-MAX($E32,R$3)+1)/R$5)</f>
        <v>0</v>
      </c>
      <c r="S32" s="61" t="n">
        <f aca="false">MAX(0,(MIN($F32,S$4)-MAX($E32,S$3)+1)/S$5)</f>
        <v>0</v>
      </c>
      <c r="T32" s="61" t="n">
        <f aca="false">MAX(0,(MIN($F32,T$4)-MAX($E32,T$3)+1)/T$5)</f>
        <v>1</v>
      </c>
      <c r="U32" s="61" t="n">
        <f aca="false">MAX(0,(MIN($F32,U$4)-MAX($E32,U$3)+1)/U$5)</f>
        <v>1</v>
      </c>
      <c r="V32" s="61" t="n">
        <f aca="false">MAX(0,(MIN($F32,V$4)-MAX($E32,V$3)+1)/V$5)</f>
        <v>1</v>
      </c>
      <c r="W32" s="61" t="n">
        <f aca="false">MAX(0,(MIN($F32,W$4)-MAX($E32,W$3)+1)/W$5)</f>
        <v>1</v>
      </c>
      <c r="X32" s="61" t="n">
        <f aca="false">MAX(0,(MIN($F32,X$4)-MAX($E32,X$3)+1)/X$5)</f>
        <v>1</v>
      </c>
      <c r="Y32" s="61" t="n">
        <f aca="false">MAX(0,(MIN($F32,Y$4)-MAX($E32,Y$3)+1)/Y$5)</f>
        <v>1</v>
      </c>
      <c r="Z32" s="61" t="n">
        <f aca="false">MAX(0,(MIN($F32,Z$4)-MAX($E32,Z$3)+1)/Z$5)</f>
        <v>1</v>
      </c>
      <c r="AA32" s="61" t="n">
        <f aca="false">MAX(0,(MIN($F32,AA$4)-MAX($E32,AA$3)+1)/AA$5)</f>
        <v>1</v>
      </c>
      <c r="AB32" s="61" t="n">
        <f aca="false">MAX(0,(MIN($F32,AB$4)-MAX($E32,AB$3)+1)/AB$5)</f>
        <v>1</v>
      </c>
      <c r="AC32" s="61" t="n">
        <f aca="false">MAX(0,(MIN($F32,AC$4)-MAX($E32,AC$3)+1)/AC$5)</f>
        <v>1</v>
      </c>
      <c r="AD32" s="61" t="n">
        <f aca="false">MAX(0,(MIN($F32,AD$4)-MAX($E32,AD$3)+1)/AD$5)</f>
        <v>1</v>
      </c>
      <c r="AE32" s="61" t="n">
        <f aca="false">MAX(0,(MIN($F32,AE$4)-MAX($E32,AE$3)+1)/AE$5)</f>
        <v>1</v>
      </c>
      <c r="AF32" s="61" t="n">
        <f aca="false">MAX(0,(MIN($F32,AF$4)-MAX($E32,AF$3)+1)/AF$5)</f>
        <v>1</v>
      </c>
      <c r="AG32" s="61" t="n">
        <f aca="false">MAX(0,(MIN($F32,AG$4)-MAX($E32,AG$3)+1)/AG$5)</f>
        <v>1</v>
      </c>
      <c r="AH32" s="61" t="n">
        <f aca="false">MAX(0,(MIN($F32,AH$4)-MAX($E32,AH$3)+1)/AH$5)</f>
        <v>1</v>
      </c>
      <c r="AI32" s="61" t="n">
        <f aca="false">MAX(0,(MIN($F32,AI$4)-MAX($E32,AI$3)+1)/AI$5)</f>
        <v>1</v>
      </c>
      <c r="AJ32" s="61" t="n">
        <f aca="false">MAX(0,(MIN($F32,AJ$4)-MAX($E32,AJ$3)+1)/AJ$5)</f>
        <v>1</v>
      </c>
      <c r="AK32" s="61" t="n">
        <f aca="false">MAX(0,(MIN($F32,AK$4)-MAX($E32,AK$3)+1)/AK$5)</f>
        <v>1</v>
      </c>
      <c r="AL32" s="61" t="n">
        <f aca="false">MAX(0,(MIN($F32,AL$4)-MAX($E32,AL$3)+1)/AL$5)</f>
        <v>1</v>
      </c>
      <c r="AM32" s="61" t="n">
        <f aca="false">MAX(0,(MIN($F32,AM$4)-MAX($E32,AM$3)+1)/AM$5)</f>
        <v>1</v>
      </c>
      <c r="AN32" s="61" t="n">
        <f aca="false">MAX(0,(MIN($F32,AN$4)-MAX($E32,AN$3)+1)/AN$5)</f>
        <v>1</v>
      </c>
      <c r="AO32" s="61" t="n">
        <f aca="false">MAX(0,(MIN($F32,AO$4)-MAX($E32,AO$3)+1)/AO$5)</f>
        <v>1</v>
      </c>
      <c r="AP32" s="61" t="n">
        <f aca="false">MAX(0,(MIN($F32,AP$4)-MAX($E32,AP$3)+1)/AP$5)</f>
        <v>1</v>
      </c>
      <c r="AQ32" s="61" t="n">
        <f aca="false">MAX(0,(MIN($F32,AQ$4)-MAX($E32,AQ$3)+1)/AQ$5)</f>
        <v>1</v>
      </c>
      <c r="AR32" s="61" t="n">
        <f aca="false">MAX(0,(MIN($F32,AR$4)-MAX($E32,AR$3)+1)/AR$5)</f>
        <v>1</v>
      </c>
      <c r="AS32" s="61" t="n">
        <f aca="false">MAX(0,(MIN($F32,AS$4)-MAX($E32,AS$3)+1)/AS$5)</f>
        <v>1</v>
      </c>
      <c r="AT32" s="61" t="n">
        <f aca="false">MAX(0,(MIN($F32,AT$4)-MAX($E32,AT$3)+1)/AT$5)</f>
        <v>1</v>
      </c>
      <c r="AU32" s="61" t="n">
        <f aca="false">MAX(0,(MIN($F32,AU$4)-MAX($E32,AU$3)+1)/AU$5)</f>
        <v>1</v>
      </c>
      <c r="AV32" s="61" t="n">
        <f aca="false">MAX(0,(MIN($F32,AV$4)-MAX($E32,AV$3)+1)/AV$5)</f>
        <v>1</v>
      </c>
      <c r="AW32" s="61" t="n">
        <f aca="false">MAX(0,(MIN($F32,AW$4)-MAX($E32,AW$3)+1)/AW$5)</f>
        <v>1</v>
      </c>
      <c r="AX32" s="61" t="n">
        <f aca="false">MAX(0,(MIN($F32,AX$4)-MAX($E32,AX$3)+1)/AX$5)</f>
        <v>1</v>
      </c>
      <c r="AY32" s="61" t="n">
        <f aca="false">MAX(0,(MIN($F32,AY$4)-MAX($E32,AY$3)+1)/AY$5)</f>
        <v>1</v>
      </c>
      <c r="AZ32" s="61" t="n">
        <f aca="false">MAX(0,(MIN($F32,AZ$4)-MAX($E32,AZ$3)+1)/AZ$5)</f>
        <v>1</v>
      </c>
      <c r="BA32" s="61" t="n">
        <f aca="false">MAX(0,(MIN($F32,BA$4)-MAX($E32,BA$3)+1)/BA$5)</f>
        <v>1</v>
      </c>
      <c r="BB32" s="61" t="n">
        <f aca="false">MAX(0,(MIN($F32,BB$4)-MAX($E32,BB$3)+1)/BB$5)</f>
        <v>1</v>
      </c>
      <c r="BC32" s="61" t="n">
        <f aca="false">MAX(0,(MIN($F32,BC$4)-MAX($E32,BC$3)+1)/BC$5)</f>
        <v>1</v>
      </c>
      <c r="BD32" s="61" t="n">
        <f aca="false">MAX(0,(MIN($F32,BD$4)-MAX($E32,BD$3)+1)/BD$5)</f>
        <v>1</v>
      </c>
      <c r="BE32" s="61" t="n">
        <f aca="false">MAX(0,(MIN($F32,BE$4)-MAX($E32,BE$3)+1)/BE$5)</f>
        <v>1</v>
      </c>
      <c r="BF32" s="61" t="n">
        <f aca="false">MAX(0,(MIN($F32,BF$4)-MAX($E32,BF$3)+1)/BF$5)</f>
        <v>1</v>
      </c>
      <c r="BG32" s="61" t="n">
        <f aca="false">MAX(0,(MIN($F32,BG$4)-MAX($E32,BG$3)+1)/BG$5)</f>
        <v>1</v>
      </c>
      <c r="BH32" s="61" t="n">
        <f aca="false">MAX(0,(MIN($F32,BH$4)-MAX($E32,BH$3)+1)/BH$5)</f>
        <v>1</v>
      </c>
      <c r="BI32" s="61" t="n">
        <f aca="false">MAX(0,(MIN($F32,BI$4)-MAX($E32,BI$3)+1)/BI$5)</f>
        <v>1</v>
      </c>
      <c r="BJ32" s="61" t="n">
        <f aca="false">MAX(0,(MIN($F32,BJ$4)-MAX($E32,BJ$3)+1)/BJ$5)</f>
        <v>1</v>
      </c>
      <c r="BK32" s="61" t="n">
        <f aca="false">MAX(0,(MIN($F32,BK$4)-MAX($E32,BK$3)+1)/BK$5)</f>
        <v>1</v>
      </c>
      <c r="BL32" s="61" t="n">
        <f aca="false">MAX(0,(MIN($F32,BL$4)-MAX($E32,BL$3)+1)/BL$5)</f>
        <v>1</v>
      </c>
      <c r="BM32" s="61" t="n">
        <f aca="false">MAX(0,(MIN($F32,BM$4)-MAX($E32,BM$3)+1)/BM$5)</f>
        <v>1</v>
      </c>
      <c r="BN32" s="61" t="n">
        <f aca="false">MAX(0,(MIN($F32,BN$4)-MAX($E32,BN$3)+1)/BN$5)</f>
        <v>1</v>
      </c>
      <c r="BO32" s="61" t="n">
        <f aca="false">MAX(0,(MIN($F32,BO$4)-MAX($E32,BO$3)+1)/BO$5)</f>
        <v>1</v>
      </c>
      <c r="BP32" s="61" t="n">
        <f aca="false">MAX(0,(MIN($F32,BP$4)-MAX($E32,BP$3)+1)/BP$5)</f>
        <v>1</v>
      </c>
      <c r="BQ32" s="61" t="n">
        <f aca="false">MAX(0,(MIN($F32,BQ$4)-MAX($E32,BQ$3)+1)/BQ$5)</f>
        <v>1</v>
      </c>
      <c r="BR32" s="61" t="n">
        <f aca="false">MAX(0,(MIN($F32,BR$4)-MAX($E32,BR$3)+1)/BR$5)</f>
        <v>1</v>
      </c>
      <c r="BS32" s="61" t="n">
        <f aca="false">MAX(0,(MIN($F32,BS$4)-MAX($E32,BS$3)+1)/BS$5)</f>
        <v>1</v>
      </c>
      <c r="BT32" s="61" t="n">
        <f aca="false">MAX(0,(MIN($F32,BT$4)-MAX($E32,BT$3)+1)/BT$5)</f>
        <v>1</v>
      </c>
      <c r="BU32" s="61" t="n">
        <f aca="false">MAX(0,(MIN($F32,BU$4)-MAX($E32,BU$3)+1)/BU$5)</f>
        <v>1</v>
      </c>
      <c r="BV32" s="61" t="n">
        <f aca="false">MAX(0,(MIN($F32,BV$4)-MAX($E32,BV$3)+1)/BV$5)</f>
        <v>1</v>
      </c>
      <c r="BW32" s="61" t="n">
        <f aca="false">MAX(0,(MIN($F32,BW$4)-MAX($E32,BW$3)+1)/BW$5)</f>
        <v>1</v>
      </c>
      <c r="BX32" s="61" t="n">
        <f aca="false">MAX(0,(MIN($F32,BX$4)-MAX($E32,BX$3)+1)/BX$5)</f>
        <v>1</v>
      </c>
      <c r="BY32" s="61" t="n">
        <f aca="false">MAX(0,(MIN($F32,BY$4)-MAX($E32,BY$3)+1)/BY$5)</f>
        <v>1</v>
      </c>
      <c r="BZ32" s="61" t="n">
        <f aca="false">MAX(0,(MIN($F32,BZ$4)-MAX($E32,BZ$3)+1)/BZ$5)</f>
        <v>1</v>
      </c>
      <c r="CA32" s="61" t="n">
        <f aca="false">MAX(0,(MIN($F32,CA$4)-MAX($E32,CA$3)+1)/CA$5)</f>
        <v>1</v>
      </c>
      <c r="CB32" s="61" t="n">
        <f aca="false">MAX(0,(MIN($F32,CB$4)-MAX($E32,CB$3)+1)/CB$5)</f>
        <v>0</v>
      </c>
      <c r="CC32" s="61" t="n">
        <f aca="false">MAX(0,(MIN($F32,CC$4)-MAX($E32,CC$3)+1)/CC$5)</f>
        <v>0</v>
      </c>
      <c r="CD32" s="61" t="n">
        <f aca="false">MAX(0,(MIN($F32,CD$4)-MAX($E32,CD$3)+1)/CD$5)</f>
        <v>0</v>
      </c>
      <c r="CE32" s="61" t="n">
        <f aca="false">MAX(0,(MIN($F32,CE$4)-MAX($E32,CE$3)+1)/CE$5)</f>
        <v>0</v>
      </c>
      <c r="CF32" s="61" t="n">
        <f aca="false">MAX(0,(MIN($F32,CF$4)-MAX($E32,CF$3)+1)/CF$5)</f>
        <v>0</v>
      </c>
      <c r="CG32" s="61" t="n">
        <f aca="false">MAX(0,(MIN($F32,CG$4)-MAX($E32,CG$3)+1)/CG$5)</f>
        <v>0</v>
      </c>
      <c r="CH32" s="61" t="n">
        <f aca="false">MAX(0,(MIN($F32,CH$4)-MAX($E32,CH$3)+1)/CH$5)</f>
        <v>0</v>
      </c>
      <c r="CI32" s="61" t="n">
        <f aca="false">MAX(0,(MIN($F32,CI$4)-MAX($E32,CI$3)+1)/CI$5)</f>
        <v>0</v>
      </c>
      <c r="CJ32" s="61" t="n">
        <f aca="false">MAX(0,(MIN($F32,CJ$4)-MAX($E32,CJ$3)+1)/CJ$5)</f>
        <v>0</v>
      </c>
      <c r="CK32" s="61" t="n">
        <f aca="false">MAX(0,(MIN($F32,CK$4)-MAX($E32,CK$3)+1)/CK$5)</f>
        <v>0</v>
      </c>
      <c r="CL32" s="61" t="n">
        <f aca="false">MAX(0,(MIN($F32,CL$4)-MAX($E32,CL$3)+1)/CL$5)</f>
        <v>0</v>
      </c>
      <c r="CM32" s="61" t="n">
        <f aca="false">MAX(0,(MIN($F32,CM$4)-MAX($E32,CM$3)+1)/CM$5)</f>
        <v>0</v>
      </c>
      <c r="CN32" s="61" t="n">
        <f aca="false">MAX(0,(MIN($F32,CN$4)-MAX($E32,CN$3)+1)/CN$5)</f>
        <v>0</v>
      </c>
      <c r="CO32" s="61" t="n">
        <f aca="false">MAX(0,(MIN($F32,CO$4)-MAX($E32,CO$3)+1)/CO$5)</f>
        <v>0</v>
      </c>
      <c r="CP32" s="61" t="n">
        <f aca="false">MAX(0,(MIN($F32,CP$4)-MAX($E32,CP$3)+1)/CP$5)</f>
        <v>0</v>
      </c>
      <c r="CQ32" s="61" t="n">
        <f aca="false">MAX(0,(MIN($F32,CQ$4)-MAX($E32,CQ$3)+1)/CQ$5)</f>
        <v>0</v>
      </c>
      <c r="CR32" s="61" t="n">
        <f aca="false">MAX(0,(MIN($F32,CR$4)-MAX($E32,CR$3)+1)/CR$5)</f>
        <v>0</v>
      </c>
      <c r="CS32" s="61" t="n">
        <f aca="false">MAX(0,(MIN($F32,CS$4)-MAX($E32,CS$3)+1)/CS$5)</f>
        <v>0</v>
      </c>
      <c r="CT32" s="61" t="n">
        <f aca="false">MAX(0,(MIN($F32,CT$4)-MAX($E32,CT$3)+1)/CT$5)</f>
        <v>0</v>
      </c>
      <c r="CU32" s="61" t="n">
        <f aca="false">MAX(0,(MIN($F32,CU$4)-MAX($E32,CU$3)+1)/CU$5)</f>
        <v>0</v>
      </c>
      <c r="CV32" s="61" t="n">
        <f aca="false">MAX(0,(MIN($F32,CV$4)-MAX($E32,CV$3)+1)/CV$5)</f>
        <v>0</v>
      </c>
      <c r="CW32" s="61" t="n">
        <f aca="false">MAX(0,(MIN($F32,CW$4)-MAX($E32,CW$3)+1)/CW$5)</f>
        <v>0</v>
      </c>
      <c r="CX32" s="61" t="n">
        <f aca="false">MAX(0,(MIN($F32,CX$4)-MAX($E32,CX$3)+1)/CX$5)</f>
        <v>0</v>
      </c>
      <c r="CY32" s="61" t="n">
        <f aca="false">MAX(0,(MIN($F32,CY$4)-MAX($E32,CY$3)+1)/CY$5)</f>
        <v>0</v>
      </c>
      <c r="CZ32" s="61" t="n">
        <f aca="false">MAX(0,(MIN($F32,CZ$4)-MAX($E32,CZ$3)+1)/CZ$5)</f>
        <v>0</v>
      </c>
      <c r="DA32" s="61" t="n">
        <f aca="false">MAX(0,(MIN($F32,DA$4)-MAX($E32,DA$3)+1)/DA$5)</f>
        <v>0</v>
      </c>
      <c r="DB32" s="61" t="n">
        <f aca="false">MAX(0,(MIN($F32,DB$4)-MAX($E32,DB$3)+1)/DB$5)</f>
        <v>0</v>
      </c>
      <c r="DC32" s="61" t="n">
        <f aca="false">MAX(0,(MIN($F32,DC$4)-MAX($E32,DC$3)+1)/DC$5)</f>
        <v>0</v>
      </c>
      <c r="DD32" s="61" t="n">
        <f aca="false">MAX(0,(MIN($F32,DD$4)-MAX($E32,DD$3)+1)/DD$5)</f>
        <v>0</v>
      </c>
      <c r="DE32" s="61" t="n">
        <f aca="false">MAX(0,(MIN($F32,DE$4)-MAX($E32,DE$3)+1)/DE$5)</f>
        <v>0</v>
      </c>
      <c r="DF32" s="61" t="n">
        <f aca="false">MAX(0,(MIN($F32,DF$4)-MAX($E32,DF$3)+1)/DF$5)</f>
        <v>0</v>
      </c>
      <c r="DG32" s="61" t="n">
        <f aca="false">MAX(0,(MIN($F32,DG$4)-MAX($E32,DG$3)+1)/DG$5)</f>
        <v>0</v>
      </c>
      <c r="DH32" s="61" t="n">
        <f aca="false">MAX(0,(MIN($F32,DH$4)-MAX($E32,DH$3)+1)/DH$5)</f>
        <v>0</v>
      </c>
      <c r="DI32" s="61" t="n">
        <f aca="false">MAX(0,(MIN($F32,DI$4)-MAX($E32,DI$3)+1)/DI$5)</f>
        <v>0</v>
      </c>
      <c r="DJ32" s="61" t="n">
        <f aca="false">MAX(0,(MIN($F32,DJ$4)-MAX($E32,DJ$3)+1)/DJ$5)</f>
        <v>0</v>
      </c>
      <c r="DK32" s="61" t="n">
        <f aca="false">MAX(0,(MIN($F32,DK$4)-MAX($E32,DK$3)+1)/DK$5)</f>
        <v>0</v>
      </c>
      <c r="DL32" s="61" t="n">
        <f aca="false">MAX(0,(MIN($F32,DL$4)-MAX($E32,DL$3)+1)/DL$5)</f>
        <v>0</v>
      </c>
      <c r="DM32" s="61" t="n">
        <f aca="false">MAX(0,(MIN($F32,DM$4)-MAX($E32,DM$3)+1)/DM$5)</f>
        <v>0</v>
      </c>
      <c r="DN32" s="61" t="n">
        <f aca="false">MAX(0,(MIN($F32,DN$4)-MAX($E32,DN$3)+1)/DN$5)</f>
        <v>0</v>
      </c>
      <c r="DO32" s="61" t="n">
        <f aca="false">MAX(0,(MIN($F32,DO$4)-MAX($E32,DO$3)+1)/DO$5)</f>
        <v>0</v>
      </c>
      <c r="DP32" s="61" t="n">
        <f aca="false">MAX(0,(MIN($F32,DP$4)-MAX($E32,DP$3)+1)/DP$5)</f>
        <v>0</v>
      </c>
      <c r="DQ32" s="61" t="n">
        <f aca="false">MAX(0,(MIN($F32,DQ$4)-MAX($E32,DQ$3)+1)/DQ$5)</f>
        <v>0</v>
      </c>
      <c r="DR32" s="61" t="n">
        <f aca="false">MAX(0,(MIN($F32,DR$4)-MAX($E32,DR$3)+1)/DR$5)</f>
        <v>0</v>
      </c>
      <c r="DS32" s="61" t="n">
        <f aca="false">MAX(0,(MIN($F32,DS$4)-MAX($E32,DS$3)+1)/DS$5)</f>
        <v>0</v>
      </c>
      <c r="DT32" s="61" t="n">
        <f aca="false">MAX(0,(MIN($F32,DT$4)-MAX($E32,DT$3)+1)/DT$5)</f>
        <v>0</v>
      </c>
      <c r="DU32" s="61" t="n">
        <f aca="false">MAX(0,(MIN($F32,DU$4)-MAX($E32,DU$3)+1)/DU$5)</f>
        <v>0</v>
      </c>
      <c r="DV32" s="61" t="n">
        <f aca="false">MAX(0,(MIN($F32,DV$4)-MAX($E32,DV$3)+1)/DV$5)</f>
        <v>0</v>
      </c>
      <c r="DW32" s="61" t="n">
        <f aca="false">MAX(0,(MIN($F32,DW$4)-MAX($E32,DW$3)+1)/DW$5)</f>
        <v>0</v>
      </c>
      <c r="DX32" s="61" t="n">
        <f aca="false">MAX(0,(MIN($F32,DX$4)-MAX($E32,DX$3)+1)/DX$5)</f>
        <v>0</v>
      </c>
      <c r="DY32" s="61" t="n">
        <f aca="false">MAX(0,(MIN($F32,DY$4)-MAX($E32,DY$3)+1)/DY$5)</f>
        <v>0</v>
      </c>
      <c r="DZ32" s="61" t="n">
        <f aca="false">MAX(0,(MIN($F32,DZ$4)-MAX($E32,DZ$3)+1)/DZ$5)</f>
        <v>0</v>
      </c>
      <c r="EA32" s="61" t="n">
        <f aca="false">MAX(0,(MIN($F32,EA$4)-MAX($E32,EA$3)+1)/EA$5)</f>
        <v>0</v>
      </c>
      <c r="EB32" s="61" t="n">
        <f aca="false">MAX(0,(MIN($F32,EB$4)-MAX($E32,EB$3)+1)/EB$5)</f>
        <v>0</v>
      </c>
      <c r="EC32" s="61" t="n">
        <f aca="false">MAX(0,(MIN($F32,EC$4)-MAX($E32,EC$3)+1)/EC$5)</f>
        <v>0</v>
      </c>
      <c r="ED32" s="61" t="n">
        <f aca="false">MAX(0,(MIN($F32,ED$4)-MAX($E32,ED$3)+1)/ED$5)</f>
        <v>0</v>
      </c>
      <c r="EE32" s="61" t="n">
        <f aca="false">MAX(0,(MIN($F32,EE$4)-MAX($E32,EE$3)+1)/EE$5)</f>
        <v>0</v>
      </c>
      <c r="EF32" s="61" t="n">
        <f aca="false">MAX(0,(MIN($F32,EF$4)-MAX($E32,EF$3)+1)/EF$5)</f>
        <v>0</v>
      </c>
      <c r="EG32" s="61" t="n">
        <f aca="false">MAX(0,(MIN($F32,EG$4)-MAX($E32,EG$3)+1)/EG$5)</f>
        <v>0</v>
      </c>
      <c r="EH32" s="61" t="n">
        <f aca="false">MAX(0,(MIN($F32,EH$4)-MAX($E32,EH$3)+1)/EH$5)</f>
        <v>0</v>
      </c>
      <c r="EI32" s="61" t="n">
        <f aca="false">MAX(0,(MIN($F32,EI$4)-MAX($E32,EI$3)+1)/EI$5)</f>
        <v>0</v>
      </c>
      <c r="EJ32" s="61" t="n">
        <f aca="false">MAX(0,(MIN($F32,EJ$4)-MAX($E32,EJ$3)+1)/EJ$5)</f>
        <v>0</v>
      </c>
      <c r="EK32" s="61" t="n">
        <f aca="false">MAX(0,(MIN($F32,EK$4)-MAX($E32,EK$3)+1)/EK$5)</f>
        <v>0</v>
      </c>
      <c r="EL32" s="61" t="n">
        <f aca="false">MAX(0,(MIN($F32,EL$4)-MAX($E32,EL$3)+1)/EL$5)</f>
        <v>0</v>
      </c>
      <c r="EM32" s="61" t="n">
        <f aca="false">MAX(0,(MIN($F32,EM$4)-MAX($E32,EM$3)+1)/EM$5)</f>
        <v>0</v>
      </c>
      <c r="EN32" s="61" t="n">
        <f aca="false">MAX(0,(MIN($F32,EN$4)-MAX($E32,EN$3)+1)/EN$5)</f>
        <v>0</v>
      </c>
      <c r="EO32" s="61" t="n">
        <f aca="false">MAX(0,(MIN($F32,EO$4)-MAX($E32,EO$3)+1)/EO$5)</f>
        <v>0</v>
      </c>
      <c r="EP32" s="61" t="n">
        <f aca="false">MAX(0,(MIN($F32,EP$4)-MAX($E32,EP$3)+1)/EP$5)</f>
        <v>0</v>
      </c>
      <c r="EQ32" s="61" t="n">
        <f aca="false">MAX(0,(MIN($F32,EQ$4)-MAX($E32,EQ$3)+1)/EQ$5)</f>
        <v>0</v>
      </c>
      <c r="ER32" s="61" t="n">
        <f aca="false">MAX(0,(MIN($F32,ER$4)-MAX($E32,ER$3)+1)/ER$5)</f>
        <v>0</v>
      </c>
      <c r="ES32" s="61" t="n">
        <f aca="false">MAX(0,(MIN($F32,ES$4)-MAX($E32,ES$3)+1)/ES$5)</f>
        <v>0</v>
      </c>
      <c r="ET32" s="61" t="n">
        <f aca="false">MAX(0,(MIN($F32,ET$4)-MAX($E32,ET$3)+1)/ET$5)</f>
        <v>0</v>
      </c>
      <c r="EU32" s="61" t="n">
        <f aca="false">MAX(0,(MIN($F32,EU$4)-MAX($E32,EU$3)+1)/EU$5)</f>
        <v>0</v>
      </c>
      <c r="EV32" s="61" t="n">
        <f aca="false">MAX(0,(MIN($F32,EV$4)-MAX($E32,EV$3)+1)/EV$5)</f>
        <v>0</v>
      </c>
      <c r="EW32" s="61" t="n">
        <f aca="false">MAX(0,(MIN($F32,EW$4)-MAX($E32,EW$3)+1)/EW$5)</f>
        <v>0</v>
      </c>
      <c r="EX32" s="61" t="n">
        <f aca="false">MAX(0,(MIN($F32,EX$4)-MAX($E32,EX$3)+1)/EX$5)</f>
        <v>0</v>
      </c>
      <c r="EY32" s="61" t="n">
        <f aca="false">MAX(0,(MIN($F32,EY$4)-MAX($E32,EY$3)+1)/EY$5)</f>
        <v>0</v>
      </c>
      <c r="EZ32" s="61" t="n">
        <f aca="false">MAX(0,(MIN($F32,EZ$4)-MAX($E32,EZ$3)+1)/EZ$5)</f>
        <v>0</v>
      </c>
      <c r="FA32" s="61" t="n">
        <f aca="false">MAX(0,(MIN($F32,FA$4)-MAX($E32,FA$3)+1)/FA$5)</f>
        <v>0</v>
      </c>
      <c r="FB32" s="61" t="n">
        <f aca="false">MAX(0,(MIN($F32,FB$4)-MAX($E32,FB$3)+1)/FB$5)</f>
        <v>0</v>
      </c>
      <c r="FC32" s="61" t="n">
        <f aca="false">MAX(0,(MIN($F32,FC$4)-MAX($E32,FC$3)+1)/FC$5)</f>
        <v>0</v>
      </c>
      <c r="FD32" s="61" t="n">
        <f aca="false">MAX(0,(MIN($F32,FD$4)-MAX($E32,FD$3)+1)/FD$5)</f>
        <v>0</v>
      </c>
      <c r="FE32" s="61" t="n">
        <f aca="false">MAX(0,(MIN($F32,FE$4)-MAX($E32,FE$3)+1)/FE$5)</f>
        <v>0</v>
      </c>
      <c r="FF32" s="61" t="n">
        <f aca="false">MAX(0,(MIN($F32,FF$4)-MAX($E32,FF$3)+1)/FF$5)</f>
        <v>0</v>
      </c>
      <c r="FG32" s="61" t="n">
        <f aca="false">MAX(0,(MIN($F32,FG$4)-MAX($E32,FG$3)+1)/FG$5)</f>
        <v>0</v>
      </c>
      <c r="FH32" s="61" t="n">
        <f aca="false">MAX(0,(MIN($F32,FH$4)-MAX($E32,FH$3)+1)/FH$5)</f>
        <v>0</v>
      </c>
    </row>
    <row r="33" customFormat="false" ht="15" hidden="false" customHeight="false" outlineLevel="0" collapsed="false">
      <c r="C33" s="1" t="s">
        <v>685</v>
      </c>
      <c r="D33" s="12" t="s">
        <v>34</v>
      </c>
      <c r="E33" s="45" t="n">
        <f aca="false">EDATE($F16,In_Debt_Tenor*Months_In_Year)</f>
        <v>52321</v>
      </c>
      <c r="I33" s="18" t="n">
        <f aca="false">SUM(J33:FH33)</f>
        <v>1</v>
      </c>
      <c r="J33" s="18" t="n">
        <f aca="false">N(AND(J$3&lt;=$E33,J$4&gt;=$E33))</f>
        <v>0</v>
      </c>
      <c r="K33" s="18" t="n">
        <f aca="false">N(AND(K$3&lt;=$E33,K$4&gt;=$E33))</f>
        <v>0</v>
      </c>
      <c r="L33" s="18" t="n">
        <f aca="false">N(AND(L$3&lt;=$E33,L$4&gt;=$E33))</f>
        <v>0</v>
      </c>
      <c r="M33" s="18" t="n">
        <f aca="false">N(AND(M$3&lt;=$E33,M$4&gt;=$E33))</f>
        <v>0</v>
      </c>
      <c r="N33" s="18" t="n">
        <f aca="false">N(AND(N$3&lt;=$E33,N$4&gt;=$E33))</f>
        <v>0</v>
      </c>
      <c r="O33" s="18" t="n">
        <f aca="false">N(AND(O$3&lt;=$E33,O$4&gt;=$E33))</f>
        <v>0</v>
      </c>
      <c r="P33" s="18" t="n">
        <f aca="false">N(AND(P$3&lt;=$E33,P$4&gt;=$E33))</f>
        <v>0</v>
      </c>
      <c r="Q33" s="18" t="n">
        <f aca="false">N(AND(Q$3&lt;=$E33,Q$4&gt;=$E33))</f>
        <v>0</v>
      </c>
      <c r="R33" s="18" t="n">
        <f aca="false">N(AND(R$3&lt;=$E33,R$4&gt;=$E33))</f>
        <v>0</v>
      </c>
      <c r="S33" s="18" t="n">
        <f aca="false">N(AND(S$3&lt;=$E33,S$4&gt;=$E33))</f>
        <v>0</v>
      </c>
      <c r="T33" s="18" t="n">
        <f aca="false">N(AND(T$3&lt;=$E33,T$4&gt;=$E33))</f>
        <v>0</v>
      </c>
      <c r="U33" s="18" t="n">
        <f aca="false">N(AND(U$3&lt;=$E33,U$4&gt;=$E33))</f>
        <v>0</v>
      </c>
      <c r="V33" s="18" t="n">
        <f aca="false">N(AND(V$3&lt;=$E33,V$4&gt;=$E33))</f>
        <v>0</v>
      </c>
      <c r="W33" s="18" t="n">
        <f aca="false">N(AND(W$3&lt;=$E33,W$4&gt;=$E33))</f>
        <v>0</v>
      </c>
      <c r="X33" s="18" t="n">
        <f aca="false">N(AND(X$3&lt;=$E33,X$4&gt;=$E33))</f>
        <v>0</v>
      </c>
      <c r="Y33" s="18" t="n">
        <f aca="false">N(AND(Y$3&lt;=$E33,Y$4&gt;=$E33))</f>
        <v>0</v>
      </c>
      <c r="Z33" s="18" t="n">
        <f aca="false">N(AND(Z$3&lt;=$E33,Z$4&gt;=$E33))</f>
        <v>0</v>
      </c>
      <c r="AA33" s="18" t="n">
        <f aca="false">N(AND(AA$3&lt;=$E33,AA$4&gt;=$E33))</f>
        <v>0</v>
      </c>
      <c r="AB33" s="18" t="n">
        <f aca="false">N(AND(AB$3&lt;=$E33,AB$4&gt;=$E33))</f>
        <v>0</v>
      </c>
      <c r="AC33" s="18" t="n">
        <f aca="false">N(AND(AC$3&lt;=$E33,AC$4&gt;=$E33))</f>
        <v>0</v>
      </c>
      <c r="AD33" s="18" t="n">
        <f aca="false">N(AND(AD$3&lt;=$E33,AD$4&gt;=$E33))</f>
        <v>0</v>
      </c>
      <c r="AE33" s="18" t="n">
        <f aca="false">N(AND(AE$3&lt;=$E33,AE$4&gt;=$E33))</f>
        <v>0</v>
      </c>
      <c r="AF33" s="18" t="n">
        <f aca="false">N(AND(AF$3&lt;=$E33,AF$4&gt;=$E33))</f>
        <v>0</v>
      </c>
      <c r="AG33" s="18" t="n">
        <f aca="false">N(AND(AG$3&lt;=$E33,AG$4&gt;=$E33))</f>
        <v>0</v>
      </c>
      <c r="AH33" s="18" t="n">
        <f aca="false">N(AND(AH$3&lt;=$E33,AH$4&gt;=$E33))</f>
        <v>0</v>
      </c>
      <c r="AI33" s="18" t="n">
        <f aca="false">N(AND(AI$3&lt;=$E33,AI$4&gt;=$E33))</f>
        <v>0</v>
      </c>
      <c r="AJ33" s="18" t="n">
        <f aca="false">N(AND(AJ$3&lt;=$E33,AJ$4&gt;=$E33))</f>
        <v>0</v>
      </c>
      <c r="AK33" s="18" t="n">
        <f aca="false">N(AND(AK$3&lt;=$E33,AK$4&gt;=$E33))</f>
        <v>0</v>
      </c>
      <c r="AL33" s="18" t="n">
        <f aca="false">N(AND(AL$3&lt;=$E33,AL$4&gt;=$E33))</f>
        <v>0</v>
      </c>
      <c r="AM33" s="18" t="n">
        <f aca="false">N(AND(AM$3&lt;=$E33,AM$4&gt;=$E33))</f>
        <v>0</v>
      </c>
      <c r="AN33" s="18" t="n">
        <f aca="false">N(AND(AN$3&lt;=$E33,AN$4&gt;=$E33))</f>
        <v>0</v>
      </c>
      <c r="AO33" s="18" t="n">
        <f aca="false">N(AND(AO$3&lt;=$E33,AO$4&gt;=$E33))</f>
        <v>0</v>
      </c>
      <c r="AP33" s="18" t="n">
        <f aca="false">N(AND(AP$3&lt;=$E33,AP$4&gt;=$E33))</f>
        <v>0</v>
      </c>
      <c r="AQ33" s="18" t="n">
        <f aca="false">N(AND(AQ$3&lt;=$E33,AQ$4&gt;=$E33))</f>
        <v>0</v>
      </c>
      <c r="AR33" s="18" t="n">
        <f aca="false">N(AND(AR$3&lt;=$E33,AR$4&gt;=$E33))</f>
        <v>0</v>
      </c>
      <c r="AS33" s="18" t="n">
        <f aca="false">N(AND(AS$3&lt;=$E33,AS$4&gt;=$E33))</f>
        <v>0</v>
      </c>
      <c r="AT33" s="18" t="n">
        <f aca="false">N(AND(AT$3&lt;=$E33,AT$4&gt;=$E33))</f>
        <v>0</v>
      </c>
      <c r="AU33" s="18" t="n">
        <f aca="false">N(AND(AU$3&lt;=$E33,AU$4&gt;=$E33))</f>
        <v>0</v>
      </c>
      <c r="AV33" s="18" t="n">
        <f aca="false">N(AND(AV$3&lt;=$E33,AV$4&gt;=$E33))</f>
        <v>0</v>
      </c>
      <c r="AW33" s="18" t="n">
        <f aca="false">N(AND(AW$3&lt;=$E33,AW$4&gt;=$E33))</f>
        <v>0</v>
      </c>
      <c r="AX33" s="18" t="n">
        <f aca="false">N(AND(AX$3&lt;=$E33,AX$4&gt;=$E33))</f>
        <v>0</v>
      </c>
      <c r="AY33" s="18" t="n">
        <f aca="false">N(AND(AY$3&lt;=$E33,AY$4&gt;=$E33))</f>
        <v>0</v>
      </c>
      <c r="AZ33" s="18" t="n">
        <f aca="false">N(AND(AZ$3&lt;=$E33,AZ$4&gt;=$E33))</f>
        <v>0</v>
      </c>
      <c r="BA33" s="18" t="n">
        <f aca="false">N(AND(BA$3&lt;=$E33,BA$4&gt;=$E33))</f>
        <v>0</v>
      </c>
      <c r="BB33" s="18" t="n">
        <f aca="false">N(AND(BB$3&lt;=$E33,BB$4&gt;=$E33))</f>
        <v>0</v>
      </c>
      <c r="BC33" s="18" t="n">
        <f aca="false">N(AND(BC$3&lt;=$E33,BC$4&gt;=$E33))</f>
        <v>0</v>
      </c>
      <c r="BD33" s="18" t="n">
        <f aca="false">N(AND(BD$3&lt;=$E33,BD$4&gt;=$E33))</f>
        <v>0</v>
      </c>
      <c r="BE33" s="18" t="n">
        <f aca="false">N(AND(BE$3&lt;=$E33,BE$4&gt;=$E33))</f>
        <v>0</v>
      </c>
      <c r="BF33" s="18" t="n">
        <f aca="false">N(AND(BF$3&lt;=$E33,BF$4&gt;=$E33))</f>
        <v>0</v>
      </c>
      <c r="BG33" s="18" t="n">
        <f aca="false">N(AND(BG$3&lt;=$E33,BG$4&gt;=$E33))</f>
        <v>0</v>
      </c>
      <c r="BH33" s="18" t="n">
        <f aca="false">N(AND(BH$3&lt;=$E33,BH$4&gt;=$E33))</f>
        <v>0</v>
      </c>
      <c r="BI33" s="18" t="n">
        <f aca="false">N(AND(BI$3&lt;=$E33,BI$4&gt;=$E33))</f>
        <v>0</v>
      </c>
      <c r="BJ33" s="18" t="n">
        <f aca="false">N(AND(BJ$3&lt;=$E33,BJ$4&gt;=$E33))</f>
        <v>0</v>
      </c>
      <c r="BK33" s="18" t="n">
        <f aca="false">N(AND(BK$3&lt;=$E33,BK$4&gt;=$E33))</f>
        <v>0</v>
      </c>
      <c r="BL33" s="18" t="n">
        <f aca="false">N(AND(BL$3&lt;=$E33,BL$4&gt;=$E33))</f>
        <v>0</v>
      </c>
      <c r="BM33" s="18" t="n">
        <f aca="false">N(AND(BM$3&lt;=$E33,BM$4&gt;=$E33))</f>
        <v>0</v>
      </c>
      <c r="BN33" s="18" t="n">
        <f aca="false">N(AND(BN$3&lt;=$E33,BN$4&gt;=$E33))</f>
        <v>0</v>
      </c>
      <c r="BO33" s="18" t="n">
        <f aca="false">N(AND(BO$3&lt;=$E33,BO$4&gt;=$E33))</f>
        <v>0</v>
      </c>
      <c r="BP33" s="18" t="n">
        <f aca="false">N(AND(BP$3&lt;=$E33,BP$4&gt;=$E33))</f>
        <v>0</v>
      </c>
      <c r="BQ33" s="18" t="n">
        <f aca="false">N(AND(BQ$3&lt;=$E33,BQ$4&gt;=$E33))</f>
        <v>0</v>
      </c>
      <c r="BR33" s="18" t="n">
        <f aca="false">N(AND(BR$3&lt;=$E33,BR$4&gt;=$E33))</f>
        <v>0</v>
      </c>
      <c r="BS33" s="18" t="n">
        <f aca="false">N(AND(BS$3&lt;=$E33,BS$4&gt;=$E33))</f>
        <v>0</v>
      </c>
      <c r="BT33" s="18" t="n">
        <f aca="false">N(AND(BT$3&lt;=$E33,BT$4&gt;=$E33))</f>
        <v>0</v>
      </c>
      <c r="BU33" s="18" t="n">
        <f aca="false">N(AND(BU$3&lt;=$E33,BU$4&gt;=$E33))</f>
        <v>0</v>
      </c>
      <c r="BV33" s="18" t="n">
        <f aca="false">N(AND(BV$3&lt;=$E33,BV$4&gt;=$E33))</f>
        <v>0</v>
      </c>
      <c r="BW33" s="18" t="n">
        <f aca="false">N(AND(BW$3&lt;=$E33,BW$4&gt;=$E33))</f>
        <v>0</v>
      </c>
      <c r="BX33" s="18" t="n">
        <f aca="false">N(AND(BX$3&lt;=$E33,BX$4&gt;=$E33))</f>
        <v>0</v>
      </c>
      <c r="BY33" s="18" t="n">
        <f aca="false">N(AND(BY$3&lt;=$E33,BY$4&gt;=$E33))</f>
        <v>0</v>
      </c>
      <c r="BZ33" s="18" t="n">
        <f aca="false">N(AND(BZ$3&lt;=$E33,BZ$4&gt;=$E33))</f>
        <v>0</v>
      </c>
      <c r="CA33" s="18" t="n">
        <f aca="false">N(AND(CA$3&lt;=$E33,CA$4&gt;=$E33))</f>
        <v>1</v>
      </c>
      <c r="CB33" s="18" t="n">
        <f aca="false">N(AND(CB$3&lt;=$E33,CB$4&gt;=$E33))</f>
        <v>0</v>
      </c>
      <c r="CC33" s="18" t="n">
        <f aca="false">N(AND(CC$3&lt;=$E33,CC$4&gt;=$E33))</f>
        <v>0</v>
      </c>
      <c r="CD33" s="18" t="n">
        <f aca="false">N(AND(CD$3&lt;=$E33,CD$4&gt;=$E33))</f>
        <v>0</v>
      </c>
      <c r="CE33" s="18" t="n">
        <f aca="false">N(AND(CE$3&lt;=$E33,CE$4&gt;=$E33))</f>
        <v>0</v>
      </c>
      <c r="CF33" s="18" t="n">
        <f aca="false">N(AND(CF$3&lt;=$E33,CF$4&gt;=$E33))</f>
        <v>0</v>
      </c>
      <c r="CG33" s="18" t="n">
        <f aca="false">N(AND(CG$3&lt;=$E33,CG$4&gt;=$E33))</f>
        <v>0</v>
      </c>
      <c r="CH33" s="18" t="n">
        <f aca="false">N(AND(CH$3&lt;=$E33,CH$4&gt;=$E33))</f>
        <v>0</v>
      </c>
      <c r="CI33" s="18" t="n">
        <f aca="false">N(AND(CI$3&lt;=$E33,CI$4&gt;=$E33))</f>
        <v>0</v>
      </c>
      <c r="CJ33" s="18" t="n">
        <f aca="false">N(AND(CJ$3&lt;=$E33,CJ$4&gt;=$E33))</f>
        <v>0</v>
      </c>
      <c r="CK33" s="18" t="n">
        <f aca="false">N(AND(CK$3&lt;=$E33,CK$4&gt;=$E33))</f>
        <v>0</v>
      </c>
      <c r="CL33" s="18" t="n">
        <f aca="false">N(AND(CL$3&lt;=$E33,CL$4&gt;=$E33))</f>
        <v>0</v>
      </c>
      <c r="CM33" s="18" t="n">
        <f aca="false">N(AND(CM$3&lt;=$E33,CM$4&gt;=$E33))</f>
        <v>0</v>
      </c>
      <c r="CN33" s="18" t="n">
        <f aca="false">N(AND(CN$3&lt;=$E33,CN$4&gt;=$E33))</f>
        <v>0</v>
      </c>
      <c r="CO33" s="18" t="n">
        <f aca="false">N(AND(CO$3&lt;=$E33,CO$4&gt;=$E33))</f>
        <v>0</v>
      </c>
      <c r="CP33" s="18" t="n">
        <f aca="false">N(AND(CP$3&lt;=$E33,CP$4&gt;=$E33))</f>
        <v>0</v>
      </c>
      <c r="CQ33" s="18" t="n">
        <f aca="false">N(AND(CQ$3&lt;=$E33,CQ$4&gt;=$E33))</f>
        <v>0</v>
      </c>
      <c r="CR33" s="18" t="n">
        <f aca="false">N(AND(CR$3&lt;=$E33,CR$4&gt;=$E33))</f>
        <v>0</v>
      </c>
      <c r="CS33" s="18" t="n">
        <f aca="false">N(AND(CS$3&lt;=$E33,CS$4&gt;=$E33))</f>
        <v>0</v>
      </c>
      <c r="CT33" s="18" t="n">
        <f aca="false">N(AND(CT$3&lt;=$E33,CT$4&gt;=$E33))</f>
        <v>0</v>
      </c>
      <c r="CU33" s="18" t="n">
        <f aca="false">N(AND(CU$3&lt;=$E33,CU$4&gt;=$E33))</f>
        <v>0</v>
      </c>
      <c r="CV33" s="18" t="n">
        <f aca="false">N(AND(CV$3&lt;=$E33,CV$4&gt;=$E33))</f>
        <v>0</v>
      </c>
      <c r="CW33" s="18" t="n">
        <f aca="false">N(AND(CW$3&lt;=$E33,CW$4&gt;=$E33))</f>
        <v>0</v>
      </c>
      <c r="CX33" s="18" t="n">
        <f aca="false">N(AND(CX$3&lt;=$E33,CX$4&gt;=$E33))</f>
        <v>0</v>
      </c>
      <c r="CY33" s="18" t="n">
        <f aca="false">N(AND(CY$3&lt;=$E33,CY$4&gt;=$E33))</f>
        <v>0</v>
      </c>
      <c r="CZ33" s="18" t="n">
        <f aca="false">N(AND(CZ$3&lt;=$E33,CZ$4&gt;=$E33))</f>
        <v>0</v>
      </c>
      <c r="DA33" s="18" t="n">
        <f aca="false">N(AND(DA$3&lt;=$E33,DA$4&gt;=$E33))</f>
        <v>0</v>
      </c>
      <c r="DB33" s="18" t="n">
        <f aca="false">N(AND(DB$3&lt;=$E33,DB$4&gt;=$E33))</f>
        <v>0</v>
      </c>
      <c r="DC33" s="18" t="n">
        <f aca="false">N(AND(DC$3&lt;=$E33,DC$4&gt;=$E33))</f>
        <v>0</v>
      </c>
      <c r="DD33" s="18" t="n">
        <f aca="false">N(AND(DD$3&lt;=$E33,DD$4&gt;=$E33))</f>
        <v>0</v>
      </c>
      <c r="DE33" s="18" t="n">
        <f aca="false">N(AND(DE$3&lt;=$E33,DE$4&gt;=$E33))</f>
        <v>0</v>
      </c>
      <c r="DF33" s="18" t="n">
        <f aca="false">N(AND(DF$3&lt;=$E33,DF$4&gt;=$E33))</f>
        <v>0</v>
      </c>
      <c r="DG33" s="18" t="n">
        <f aca="false">N(AND(DG$3&lt;=$E33,DG$4&gt;=$E33))</f>
        <v>0</v>
      </c>
      <c r="DH33" s="18" t="n">
        <f aca="false">N(AND(DH$3&lt;=$E33,DH$4&gt;=$E33))</f>
        <v>0</v>
      </c>
      <c r="DI33" s="18" t="n">
        <f aca="false">N(AND(DI$3&lt;=$E33,DI$4&gt;=$E33))</f>
        <v>0</v>
      </c>
      <c r="DJ33" s="18" t="n">
        <f aca="false">N(AND(DJ$3&lt;=$E33,DJ$4&gt;=$E33))</f>
        <v>0</v>
      </c>
      <c r="DK33" s="18" t="n">
        <f aca="false">N(AND(DK$3&lt;=$E33,DK$4&gt;=$E33))</f>
        <v>0</v>
      </c>
      <c r="DL33" s="18" t="n">
        <f aca="false">N(AND(DL$3&lt;=$E33,DL$4&gt;=$E33))</f>
        <v>0</v>
      </c>
      <c r="DM33" s="18" t="n">
        <f aca="false">N(AND(DM$3&lt;=$E33,DM$4&gt;=$E33))</f>
        <v>0</v>
      </c>
      <c r="DN33" s="18" t="n">
        <f aca="false">N(AND(DN$3&lt;=$E33,DN$4&gt;=$E33))</f>
        <v>0</v>
      </c>
      <c r="DO33" s="18" t="n">
        <f aca="false">N(AND(DO$3&lt;=$E33,DO$4&gt;=$E33))</f>
        <v>0</v>
      </c>
      <c r="DP33" s="18" t="n">
        <f aca="false">N(AND(DP$3&lt;=$E33,DP$4&gt;=$E33))</f>
        <v>0</v>
      </c>
      <c r="DQ33" s="18" t="n">
        <f aca="false">N(AND(DQ$3&lt;=$E33,DQ$4&gt;=$E33))</f>
        <v>0</v>
      </c>
      <c r="DR33" s="18" t="n">
        <f aca="false">N(AND(DR$3&lt;=$E33,DR$4&gt;=$E33))</f>
        <v>0</v>
      </c>
      <c r="DS33" s="18" t="n">
        <f aca="false">N(AND(DS$3&lt;=$E33,DS$4&gt;=$E33))</f>
        <v>0</v>
      </c>
      <c r="DT33" s="18" t="n">
        <f aca="false">N(AND(DT$3&lt;=$E33,DT$4&gt;=$E33))</f>
        <v>0</v>
      </c>
      <c r="DU33" s="18" t="n">
        <f aca="false">N(AND(DU$3&lt;=$E33,DU$4&gt;=$E33))</f>
        <v>0</v>
      </c>
      <c r="DV33" s="18" t="n">
        <f aca="false">N(AND(DV$3&lt;=$E33,DV$4&gt;=$E33))</f>
        <v>0</v>
      </c>
      <c r="DW33" s="18" t="n">
        <f aca="false">N(AND(DW$3&lt;=$E33,DW$4&gt;=$E33))</f>
        <v>0</v>
      </c>
      <c r="DX33" s="18" t="n">
        <f aca="false">N(AND(DX$3&lt;=$E33,DX$4&gt;=$E33))</f>
        <v>0</v>
      </c>
      <c r="DY33" s="18" t="n">
        <f aca="false">N(AND(DY$3&lt;=$E33,DY$4&gt;=$E33))</f>
        <v>0</v>
      </c>
      <c r="DZ33" s="18" t="n">
        <f aca="false">N(AND(DZ$3&lt;=$E33,DZ$4&gt;=$E33))</f>
        <v>0</v>
      </c>
      <c r="EA33" s="18" t="n">
        <f aca="false">N(AND(EA$3&lt;=$E33,EA$4&gt;=$E33))</f>
        <v>0</v>
      </c>
      <c r="EB33" s="18" t="n">
        <f aca="false">N(AND(EB$3&lt;=$E33,EB$4&gt;=$E33))</f>
        <v>0</v>
      </c>
      <c r="EC33" s="18" t="n">
        <f aca="false">N(AND(EC$3&lt;=$E33,EC$4&gt;=$E33))</f>
        <v>0</v>
      </c>
      <c r="ED33" s="18" t="n">
        <f aca="false">N(AND(ED$3&lt;=$E33,ED$4&gt;=$E33))</f>
        <v>0</v>
      </c>
      <c r="EE33" s="18" t="n">
        <f aca="false">N(AND(EE$3&lt;=$E33,EE$4&gt;=$E33))</f>
        <v>0</v>
      </c>
      <c r="EF33" s="18" t="n">
        <f aca="false">N(AND(EF$3&lt;=$E33,EF$4&gt;=$E33))</f>
        <v>0</v>
      </c>
      <c r="EG33" s="18" t="n">
        <f aca="false">N(AND(EG$3&lt;=$E33,EG$4&gt;=$E33))</f>
        <v>0</v>
      </c>
      <c r="EH33" s="18" t="n">
        <f aca="false">N(AND(EH$3&lt;=$E33,EH$4&gt;=$E33))</f>
        <v>0</v>
      </c>
      <c r="EI33" s="18" t="n">
        <f aca="false">N(AND(EI$3&lt;=$E33,EI$4&gt;=$E33))</f>
        <v>0</v>
      </c>
      <c r="EJ33" s="18" t="n">
        <f aca="false">N(AND(EJ$3&lt;=$E33,EJ$4&gt;=$E33))</f>
        <v>0</v>
      </c>
      <c r="EK33" s="18" t="n">
        <f aca="false">N(AND(EK$3&lt;=$E33,EK$4&gt;=$E33))</f>
        <v>0</v>
      </c>
      <c r="EL33" s="18" t="n">
        <f aca="false">N(AND(EL$3&lt;=$E33,EL$4&gt;=$E33))</f>
        <v>0</v>
      </c>
      <c r="EM33" s="18" t="n">
        <f aca="false">N(AND(EM$3&lt;=$E33,EM$4&gt;=$E33))</f>
        <v>0</v>
      </c>
      <c r="EN33" s="18" t="n">
        <f aca="false">N(AND(EN$3&lt;=$E33,EN$4&gt;=$E33))</f>
        <v>0</v>
      </c>
      <c r="EO33" s="18" t="n">
        <f aca="false">N(AND(EO$3&lt;=$E33,EO$4&gt;=$E33))</f>
        <v>0</v>
      </c>
      <c r="EP33" s="18" t="n">
        <f aca="false">N(AND(EP$3&lt;=$E33,EP$4&gt;=$E33))</f>
        <v>0</v>
      </c>
      <c r="EQ33" s="18" t="n">
        <f aca="false">N(AND(EQ$3&lt;=$E33,EQ$4&gt;=$E33))</f>
        <v>0</v>
      </c>
      <c r="ER33" s="18" t="n">
        <f aca="false">N(AND(ER$3&lt;=$E33,ER$4&gt;=$E33))</f>
        <v>0</v>
      </c>
      <c r="ES33" s="18" t="n">
        <f aca="false">N(AND(ES$3&lt;=$E33,ES$4&gt;=$E33))</f>
        <v>0</v>
      </c>
      <c r="ET33" s="18" t="n">
        <f aca="false">N(AND(ET$3&lt;=$E33,ET$4&gt;=$E33))</f>
        <v>0</v>
      </c>
      <c r="EU33" s="18" t="n">
        <f aca="false">N(AND(EU$3&lt;=$E33,EU$4&gt;=$E33))</f>
        <v>0</v>
      </c>
      <c r="EV33" s="18" t="n">
        <f aca="false">N(AND(EV$3&lt;=$E33,EV$4&gt;=$E33))</f>
        <v>0</v>
      </c>
      <c r="EW33" s="18" t="n">
        <f aca="false">N(AND(EW$3&lt;=$E33,EW$4&gt;=$E33))</f>
        <v>0</v>
      </c>
      <c r="EX33" s="18" t="n">
        <f aca="false">N(AND(EX$3&lt;=$E33,EX$4&gt;=$E33))</f>
        <v>0</v>
      </c>
      <c r="EY33" s="18" t="n">
        <f aca="false">N(AND(EY$3&lt;=$E33,EY$4&gt;=$E33))</f>
        <v>0</v>
      </c>
      <c r="EZ33" s="18" t="n">
        <f aca="false">N(AND(EZ$3&lt;=$E33,EZ$4&gt;=$E33))</f>
        <v>0</v>
      </c>
      <c r="FA33" s="18" t="n">
        <f aca="false">N(AND(FA$3&lt;=$E33,FA$4&gt;=$E33))</f>
        <v>0</v>
      </c>
      <c r="FB33" s="18" t="n">
        <f aca="false">N(AND(FB$3&lt;=$E33,FB$4&gt;=$E33))</f>
        <v>0</v>
      </c>
      <c r="FC33" s="18" t="n">
        <f aca="false">N(AND(FC$3&lt;=$E33,FC$4&gt;=$E33))</f>
        <v>0</v>
      </c>
      <c r="FD33" s="18" t="n">
        <f aca="false">N(AND(FD$3&lt;=$E33,FD$4&gt;=$E33))</f>
        <v>0</v>
      </c>
      <c r="FE33" s="18" t="n">
        <f aca="false">N(AND(FE$3&lt;=$E33,FE$4&gt;=$E33))</f>
        <v>0</v>
      </c>
      <c r="FF33" s="18" t="n">
        <f aca="false">N(AND(FF$3&lt;=$E33,FF$4&gt;=$E33))</f>
        <v>0</v>
      </c>
      <c r="FG33" s="18" t="n">
        <f aca="false">N(AND(FG$3&lt;=$E33,FG$4&gt;=$E33))</f>
        <v>0</v>
      </c>
      <c r="FH33" s="18" t="n">
        <f aca="false">N(AND(FH$3&lt;=$E33,FH$4&gt;=$E33))</f>
        <v>0</v>
      </c>
    </row>
    <row r="34" customFormat="false" ht="15" hidden="false" customHeight="false" outlineLevel="0" collapsed="false">
      <c r="C34" s="1" t="s">
        <v>686</v>
      </c>
      <c r="D34" s="12" t="s">
        <v>546</v>
      </c>
      <c r="E34" s="45" t="n">
        <f aca="false">$F16+1</f>
        <v>46844</v>
      </c>
      <c r="F34" s="45" t="n">
        <f aca="false">EDATE($F16,In_Dep_Years*Months_In_Year)</f>
        <v>57800</v>
      </c>
      <c r="I34" s="61" t="n">
        <f aca="false">SUM(J34:FH34)</f>
        <v>1</v>
      </c>
      <c r="J34" s="61" t="n">
        <f aca="false">MAX(0,MIN($F34,J$4)-MAX($E34,J$3)+1)/($F34-$E34+1)</f>
        <v>0</v>
      </c>
      <c r="K34" s="61" t="n">
        <f aca="false">MAX(0,MIN($F34,K$4)-MAX($E34,K$3)+1)/($F34-$E34+1)</f>
        <v>0</v>
      </c>
      <c r="L34" s="61" t="n">
        <f aca="false">MAX(0,MIN($F34,L$4)-MAX($E34,L$3)+1)/($F34-$E34+1)</f>
        <v>0</v>
      </c>
      <c r="M34" s="61" t="n">
        <f aca="false">MAX(0,MIN($F34,M$4)-MAX($E34,M$3)+1)/($F34-$E34+1)</f>
        <v>0</v>
      </c>
      <c r="N34" s="61" t="n">
        <f aca="false">MAX(0,MIN($F34,N$4)-MAX($E34,N$3)+1)/($F34-$E34+1)</f>
        <v>0</v>
      </c>
      <c r="O34" s="61" t="n">
        <f aca="false">MAX(0,MIN($F34,O$4)-MAX($E34,O$3)+1)/($F34-$E34+1)</f>
        <v>0</v>
      </c>
      <c r="P34" s="61" t="n">
        <f aca="false">MAX(0,MIN($F34,P$4)-MAX($E34,P$3)+1)/($F34-$E34+1)</f>
        <v>0</v>
      </c>
      <c r="Q34" s="61" t="n">
        <f aca="false">MAX(0,MIN($F34,Q$4)-MAX($E34,Q$3)+1)/($F34-$E34+1)</f>
        <v>0</v>
      </c>
      <c r="R34" s="61" t="n">
        <f aca="false">MAX(0,MIN($F34,R$4)-MAX($E34,R$3)+1)/($F34-$E34+1)</f>
        <v>0</v>
      </c>
      <c r="S34" s="61" t="n">
        <f aca="false">MAX(0,MIN($F34,S$4)-MAX($E34,S$3)+1)/($F34-$E34+1)</f>
        <v>0</v>
      </c>
      <c r="T34" s="61" t="n">
        <f aca="false">MAX(0,MIN($F34,T$4)-MAX($E34,T$3)+1)/($F34-$E34+1)</f>
        <v>0.00830519302728849</v>
      </c>
      <c r="U34" s="61" t="n">
        <f aca="false">MAX(0,MIN($F34,U$4)-MAX($E34,U$3)+1)/($F34-$E34+1)</f>
        <v>0.00839645888473122</v>
      </c>
      <c r="V34" s="61" t="n">
        <f aca="false">MAX(0,MIN($F34,V$4)-MAX($E34,V$3)+1)/($F34-$E34+1)</f>
        <v>0.00839645888473122</v>
      </c>
      <c r="W34" s="61" t="n">
        <f aca="false">MAX(0,MIN($F34,W$4)-MAX($E34,W$3)+1)/($F34-$E34+1)</f>
        <v>0.00821392716984576</v>
      </c>
      <c r="X34" s="61" t="n">
        <f aca="false">MAX(0,MIN($F34,X$4)-MAX($E34,X$3)+1)/($F34-$E34+1)</f>
        <v>0.00830519302728849</v>
      </c>
      <c r="Y34" s="61" t="n">
        <f aca="false">MAX(0,MIN($F34,Y$4)-MAX($E34,Y$3)+1)/($F34-$E34+1)</f>
        <v>0.00839645888473122</v>
      </c>
      <c r="Z34" s="61" t="n">
        <f aca="false">MAX(0,MIN($F34,Z$4)-MAX($E34,Z$3)+1)/($F34-$E34+1)</f>
        <v>0.00839645888473122</v>
      </c>
      <c r="AA34" s="61" t="n">
        <f aca="false">MAX(0,MIN($F34,AA$4)-MAX($E34,AA$3)+1)/($F34-$E34+1)</f>
        <v>0.00821392716984576</v>
      </c>
      <c r="AB34" s="61" t="n">
        <f aca="false">MAX(0,MIN($F34,AB$4)-MAX($E34,AB$3)+1)/($F34-$E34+1)</f>
        <v>0.00830519302728849</v>
      </c>
      <c r="AC34" s="61" t="n">
        <f aca="false">MAX(0,MIN($F34,AC$4)-MAX($E34,AC$3)+1)/($F34-$E34+1)</f>
        <v>0.00839645888473122</v>
      </c>
      <c r="AD34" s="61" t="n">
        <f aca="false">MAX(0,MIN($F34,AD$4)-MAX($E34,AD$3)+1)/($F34-$E34+1)</f>
        <v>0.00839645888473122</v>
      </c>
      <c r="AE34" s="61" t="n">
        <f aca="false">MAX(0,MIN($F34,AE$4)-MAX($E34,AE$3)+1)/($F34-$E34+1)</f>
        <v>0.00821392716984576</v>
      </c>
      <c r="AF34" s="61" t="n">
        <f aca="false">MAX(0,MIN($F34,AF$4)-MAX($E34,AF$3)+1)/($F34-$E34+1)</f>
        <v>0.00830519302728849</v>
      </c>
      <c r="AG34" s="61" t="n">
        <f aca="false">MAX(0,MIN($F34,AG$4)-MAX($E34,AG$3)+1)/($F34-$E34+1)</f>
        <v>0.00839645888473122</v>
      </c>
      <c r="AH34" s="61" t="n">
        <f aca="false">MAX(0,MIN($F34,AH$4)-MAX($E34,AH$3)+1)/($F34-$E34+1)</f>
        <v>0.00839645888473122</v>
      </c>
      <c r="AI34" s="61" t="n">
        <f aca="false">MAX(0,MIN($F34,AI$4)-MAX($E34,AI$3)+1)/($F34-$E34+1)</f>
        <v>0.00830519302728849</v>
      </c>
      <c r="AJ34" s="61" t="n">
        <f aca="false">MAX(0,MIN($F34,AJ$4)-MAX($E34,AJ$3)+1)/($F34-$E34+1)</f>
        <v>0.00830519302728849</v>
      </c>
      <c r="AK34" s="61" t="n">
        <f aca="false">MAX(0,MIN($F34,AK$4)-MAX($E34,AK$3)+1)/($F34-$E34+1)</f>
        <v>0.00839645888473122</v>
      </c>
      <c r="AL34" s="61" t="n">
        <f aca="false">MAX(0,MIN($F34,AL$4)-MAX($E34,AL$3)+1)/($F34-$E34+1)</f>
        <v>0.00839645888473122</v>
      </c>
      <c r="AM34" s="61" t="n">
        <f aca="false">MAX(0,MIN($F34,AM$4)-MAX($E34,AM$3)+1)/($F34-$E34+1)</f>
        <v>0.00821392716984576</v>
      </c>
      <c r="AN34" s="61" t="n">
        <f aca="false">MAX(0,MIN($F34,AN$4)-MAX($E34,AN$3)+1)/($F34-$E34+1)</f>
        <v>0.00830519302728849</v>
      </c>
      <c r="AO34" s="61" t="n">
        <f aca="false">MAX(0,MIN($F34,AO$4)-MAX($E34,AO$3)+1)/($F34-$E34+1)</f>
        <v>0.00839645888473122</v>
      </c>
      <c r="AP34" s="61" t="n">
        <f aca="false">MAX(0,MIN($F34,AP$4)-MAX($E34,AP$3)+1)/($F34-$E34+1)</f>
        <v>0.00839645888473122</v>
      </c>
      <c r="AQ34" s="61" t="n">
        <f aca="false">MAX(0,MIN($F34,AQ$4)-MAX($E34,AQ$3)+1)/($F34-$E34+1)</f>
        <v>0.00821392716984576</v>
      </c>
      <c r="AR34" s="61" t="n">
        <f aca="false">MAX(0,MIN($F34,AR$4)-MAX($E34,AR$3)+1)/($F34-$E34+1)</f>
        <v>0.00830519302728849</v>
      </c>
      <c r="AS34" s="61" t="n">
        <f aca="false">MAX(0,MIN($F34,AS$4)-MAX($E34,AS$3)+1)/($F34-$E34+1)</f>
        <v>0.00839645888473122</v>
      </c>
      <c r="AT34" s="61" t="n">
        <f aca="false">MAX(0,MIN($F34,AT$4)-MAX($E34,AT$3)+1)/($F34-$E34+1)</f>
        <v>0.00839645888473122</v>
      </c>
      <c r="AU34" s="61" t="n">
        <f aca="false">MAX(0,MIN($F34,AU$4)-MAX($E34,AU$3)+1)/($F34-$E34+1)</f>
        <v>0.00821392716984576</v>
      </c>
      <c r="AV34" s="61" t="n">
        <f aca="false">MAX(0,MIN($F34,AV$4)-MAX($E34,AV$3)+1)/($F34-$E34+1)</f>
        <v>0.00830519302728849</v>
      </c>
      <c r="AW34" s="61" t="n">
        <f aca="false">MAX(0,MIN($F34,AW$4)-MAX($E34,AW$3)+1)/($F34-$E34+1)</f>
        <v>0.00839645888473122</v>
      </c>
      <c r="AX34" s="61" t="n">
        <f aca="false">MAX(0,MIN($F34,AX$4)-MAX($E34,AX$3)+1)/($F34-$E34+1)</f>
        <v>0.00839645888473122</v>
      </c>
      <c r="AY34" s="61" t="n">
        <f aca="false">MAX(0,MIN($F34,AY$4)-MAX($E34,AY$3)+1)/($F34-$E34+1)</f>
        <v>0.00830519302728849</v>
      </c>
      <c r="AZ34" s="61" t="n">
        <f aca="false">MAX(0,MIN($F34,AZ$4)-MAX($E34,AZ$3)+1)/($F34-$E34+1)</f>
        <v>0.00830519302728849</v>
      </c>
      <c r="BA34" s="61" t="n">
        <f aca="false">MAX(0,MIN($F34,BA$4)-MAX($E34,BA$3)+1)/($F34-$E34+1)</f>
        <v>0.00839645888473122</v>
      </c>
      <c r="BB34" s="61" t="n">
        <f aca="false">MAX(0,MIN($F34,BB$4)-MAX($E34,BB$3)+1)/($F34-$E34+1)</f>
        <v>0.00839645888473122</v>
      </c>
      <c r="BC34" s="61" t="n">
        <f aca="false">MAX(0,MIN($F34,BC$4)-MAX($E34,BC$3)+1)/($F34-$E34+1)</f>
        <v>0.00821392716984576</v>
      </c>
      <c r="BD34" s="61" t="n">
        <f aca="false">MAX(0,MIN($F34,BD$4)-MAX($E34,BD$3)+1)/($F34-$E34+1)</f>
        <v>0.00830519302728849</v>
      </c>
      <c r="BE34" s="61" t="n">
        <f aca="false">MAX(0,MIN($F34,BE$4)-MAX($E34,BE$3)+1)/($F34-$E34+1)</f>
        <v>0.00839645888473122</v>
      </c>
      <c r="BF34" s="61" t="n">
        <f aca="false">MAX(0,MIN($F34,BF$4)-MAX($E34,BF$3)+1)/($F34-$E34+1)</f>
        <v>0.00839645888473122</v>
      </c>
      <c r="BG34" s="61" t="n">
        <f aca="false">MAX(0,MIN($F34,BG$4)-MAX($E34,BG$3)+1)/($F34-$E34+1)</f>
        <v>0.00821392716984576</v>
      </c>
      <c r="BH34" s="61" t="n">
        <f aca="false">MAX(0,MIN($F34,BH$4)-MAX($E34,BH$3)+1)/($F34-$E34+1)</f>
        <v>0.00830519302728849</v>
      </c>
      <c r="BI34" s="61" t="n">
        <f aca="false">MAX(0,MIN($F34,BI$4)-MAX($E34,BI$3)+1)/($F34-$E34+1)</f>
        <v>0.00839645888473122</v>
      </c>
      <c r="BJ34" s="61" t="n">
        <f aca="false">MAX(0,MIN($F34,BJ$4)-MAX($E34,BJ$3)+1)/($F34-$E34+1)</f>
        <v>0.00839645888473122</v>
      </c>
      <c r="BK34" s="61" t="n">
        <f aca="false">MAX(0,MIN($F34,BK$4)-MAX($E34,BK$3)+1)/($F34-$E34+1)</f>
        <v>0.00821392716984576</v>
      </c>
      <c r="BL34" s="61" t="n">
        <f aca="false">MAX(0,MIN($F34,BL$4)-MAX($E34,BL$3)+1)/($F34-$E34+1)</f>
        <v>0.00830519302728849</v>
      </c>
      <c r="BM34" s="61" t="n">
        <f aca="false">MAX(0,MIN($F34,BM$4)-MAX($E34,BM$3)+1)/($F34-$E34+1)</f>
        <v>0.00839645888473122</v>
      </c>
      <c r="BN34" s="61" t="n">
        <f aca="false">MAX(0,MIN($F34,BN$4)-MAX($E34,BN$3)+1)/($F34-$E34+1)</f>
        <v>0.00839645888473122</v>
      </c>
      <c r="BO34" s="61" t="n">
        <f aca="false">MAX(0,MIN($F34,BO$4)-MAX($E34,BO$3)+1)/($F34-$E34+1)</f>
        <v>0.00830519302728849</v>
      </c>
      <c r="BP34" s="61" t="n">
        <f aca="false">MAX(0,MIN($F34,BP$4)-MAX($E34,BP$3)+1)/($F34-$E34+1)</f>
        <v>0.00830519302728849</v>
      </c>
      <c r="BQ34" s="61" t="n">
        <f aca="false">MAX(0,MIN($F34,BQ$4)-MAX($E34,BQ$3)+1)/($F34-$E34+1)</f>
        <v>0.00839645888473122</v>
      </c>
      <c r="BR34" s="61" t="n">
        <f aca="false">MAX(0,MIN($F34,BR$4)-MAX($E34,BR$3)+1)/($F34-$E34+1)</f>
        <v>0.00839645888473122</v>
      </c>
      <c r="BS34" s="61" t="n">
        <f aca="false">MAX(0,MIN($F34,BS$4)-MAX($E34,BS$3)+1)/($F34-$E34+1)</f>
        <v>0.00821392716984576</v>
      </c>
      <c r="BT34" s="61" t="n">
        <f aca="false">MAX(0,MIN($F34,BT$4)-MAX($E34,BT$3)+1)/($F34-$E34+1)</f>
        <v>0.00830519302728849</v>
      </c>
      <c r="BU34" s="61" t="n">
        <f aca="false">MAX(0,MIN($F34,BU$4)-MAX($E34,BU$3)+1)/($F34-$E34+1)</f>
        <v>0.00839645888473122</v>
      </c>
      <c r="BV34" s="61" t="n">
        <f aca="false">MAX(0,MIN($F34,BV$4)-MAX($E34,BV$3)+1)/($F34-$E34+1)</f>
        <v>0.00839645888473122</v>
      </c>
      <c r="BW34" s="61" t="n">
        <f aca="false">MAX(0,MIN($F34,BW$4)-MAX($E34,BW$3)+1)/($F34-$E34+1)</f>
        <v>0.00821392716984576</v>
      </c>
      <c r="BX34" s="61" t="n">
        <f aca="false">MAX(0,MIN($F34,BX$4)-MAX($E34,BX$3)+1)/($F34-$E34+1)</f>
        <v>0.00830519302728849</v>
      </c>
      <c r="BY34" s="61" t="n">
        <f aca="false">MAX(0,MIN($F34,BY$4)-MAX($E34,BY$3)+1)/($F34-$E34+1)</f>
        <v>0.00839645888473122</v>
      </c>
      <c r="BZ34" s="61" t="n">
        <f aca="false">MAX(0,MIN($F34,BZ$4)-MAX($E34,BZ$3)+1)/($F34-$E34+1)</f>
        <v>0.00839645888473122</v>
      </c>
      <c r="CA34" s="61" t="n">
        <f aca="false">MAX(0,MIN($F34,CA$4)-MAX($E34,CA$3)+1)/($F34-$E34+1)</f>
        <v>0.00821392716984576</v>
      </c>
      <c r="CB34" s="61" t="n">
        <f aca="false">MAX(0,MIN($F34,CB$4)-MAX($E34,CB$3)+1)/($F34-$E34+1)</f>
        <v>0.00830519302728849</v>
      </c>
      <c r="CC34" s="61" t="n">
        <f aca="false">MAX(0,MIN($F34,CC$4)-MAX($E34,CC$3)+1)/($F34-$E34+1)</f>
        <v>0.00839645888473122</v>
      </c>
      <c r="CD34" s="61" t="n">
        <f aca="false">MAX(0,MIN($F34,CD$4)-MAX($E34,CD$3)+1)/($F34-$E34+1)</f>
        <v>0.00839645888473122</v>
      </c>
      <c r="CE34" s="61" t="n">
        <f aca="false">MAX(0,MIN($F34,CE$4)-MAX($E34,CE$3)+1)/($F34-$E34+1)</f>
        <v>0.00830519302728849</v>
      </c>
      <c r="CF34" s="61" t="n">
        <f aca="false">MAX(0,MIN($F34,CF$4)-MAX($E34,CF$3)+1)/($F34-$E34+1)</f>
        <v>0.00830519302728849</v>
      </c>
      <c r="CG34" s="61" t="n">
        <f aca="false">MAX(0,MIN($F34,CG$4)-MAX($E34,CG$3)+1)/($F34-$E34+1)</f>
        <v>0.00839645888473122</v>
      </c>
      <c r="CH34" s="61" t="n">
        <f aca="false">MAX(0,MIN($F34,CH$4)-MAX($E34,CH$3)+1)/($F34-$E34+1)</f>
        <v>0.00839645888473122</v>
      </c>
      <c r="CI34" s="61" t="n">
        <f aca="false">MAX(0,MIN($F34,CI$4)-MAX($E34,CI$3)+1)/($F34-$E34+1)</f>
        <v>0.00821392716984576</v>
      </c>
      <c r="CJ34" s="61" t="n">
        <f aca="false">MAX(0,MIN($F34,CJ$4)-MAX($E34,CJ$3)+1)/($F34-$E34+1)</f>
        <v>0.00830519302728849</v>
      </c>
      <c r="CK34" s="61" t="n">
        <f aca="false">MAX(0,MIN($F34,CK$4)-MAX($E34,CK$3)+1)/($F34-$E34+1)</f>
        <v>0.00839645888473122</v>
      </c>
      <c r="CL34" s="61" t="n">
        <f aca="false">MAX(0,MIN($F34,CL$4)-MAX($E34,CL$3)+1)/($F34-$E34+1)</f>
        <v>0.00839645888473122</v>
      </c>
      <c r="CM34" s="61" t="n">
        <f aca="false">MAX(0,MIN($F34,CM$4)-MAX($E34,CM$3)+1)/($F34-$E34+1)</f>
        <v>0.00821392716984576</v>
      </c>
      <c r="CN34" s="61" t="n">
        <f aca="false">MAX(0,MIN($F34,CN$4)-MAX($E34,CN$3)+1)/($F34-$E34+1)</f>
        <v>0.00830519302728849</v>
      </c>
      <c r="CO34" s="61" t="n">
        <f aca="false">MAX(0,MIN($F34,CO$4)-MAX($E34,CO$3)+1)/($F34-$E34+1)</f>
        <v>0.00839645888473122</v>
      </c>
      <c r="CP34" s="61" t="n">
        <f aca="false">MAX(0,MIN($F34,CP$4)-MAX($E34,CP$3)+1)/($F34-$E34+1)</f>
        <v>0.00839645888473122</v>
      </c>
      <c r="CQ34" s="61" t="n">
        <f aca="false">MAX(0,MIN($F34,CQ$4)-MAX($E34,CQ$3)+1)/($F34-$E34+1)</f>
        <v>0.00821392716984576</v>
      </c>
      <c r="CR34" s="61" t="n">
        <f aca="false">MAX(0,MIN($F34,CR$4)-MAX($E34,CR$3)+1)/($F34-$E34+1)</f>
        <v>0.00830519302728849</v>
      </c>
      <c r="CS34" s="61" t="n">
        <f aca="false">MAX(0,MIN($F34,CS$4)-MAX($E34,CS$3)+1)/($F34-$E34+1)</f>
        <v>0.00839645888473122</v>
      </c>
      <c r="CT34" s="61" t="n">
        <f aca="false">MAX(0,MIN($F34,CT$4)-MAX($E34,CT$3)+1)/($F34-$E34+1)</f>
        <v>0.00839645888473122</v>
      </c>
      <c r="CU34" s="61" t="n">
        <f aca="false">MAX(0,MIN($F34,CU$4)-MAX($E34,CU$3)+1)/($F34-$E34+1)</f>
        <v>0.00830519302728849</v>
      </c>
      <c r="CV34" s="61" t="n">
        <f aca="false">MAX(0,MIN($F34,CV$4)-MAX($E34,CV$3)+1)/($F34-$E34+1)</f>
        <v>0.00830519302728849</v>
      </c>
      <c r="CW34" s="61" t="n">
        <f aca="false">MAX(0,MIN($F34,CW$4)-MAX($E34,CW$3)+1)/($F34-$E34+1)</f>
        <v>0.00839645888473122</v>
      </c>
      <c r="CX34" s="61" t="n">
        <f aca="false">MAX(0,MIN($F34,CX$4)-MAX($E34,CX$3)+1)/($F34-$E34+1)</f>
        <v>0.00839645888473122</v>
      </c>
      <c r="CY34" s="61" t="n">
        <f aca="false">MAX(0,MIN($F34,CY$4)-MAX($E34,CY$3)+1)/($F34-$E34+1)</f>
        <v>0.00821392716984576</v>
      </c>
      <c r="CZ34" s="61" t="n">
        <f aca="false">MAX(0,MIN($F34,CZ$4)-MAX($E34,CZ$3)+1)/($F34-$E34+1)</f>
        <v>0.00830519302728849</v>
      </c>
      <c r="DA34" s="61" t="n">
        <f aca="false">MAX(0,MIN($F34,DA$4)-MAX($E34,DA$3)+1)/($F34-$E34+1)</f>
        <v>0.00839645888473122</v>
      </c>
      <c r="DB34" s="61" t="n">
        <f aca="false">MAX(0,MIN($F34,DB$4)-MAX($E34,DB$3)+1)/($F34-$E34+1)</f>
        <v>0.00839645888473122</v>
      </c>
      <c r="DC34" s="61" t="n">
        <f aca="false">MAX(0,MIN($F34,DC$4)-MAX($E34,DC$3)+1)/($F34-$E34+1)</f>
        <v>0.00821392716984576</v>
      </c>
      <c r="DD34" s="61" t="n">
        <f aca="false">MAX(0,MIN($F34,DD$4)-MAX($E34,DD$3)+1)/($F34-$E34+1)</f>
        <v>0.00830519302728849</v>
      </c>
      <c r="DE34" s="61" t="n">
        <f aca="false">MAX(0,MIN($F34,DE$4)-MAX($E34,DE$3)+1)/($F34-$E34+1)</f>
        <v>0.00839645888473122</v>
      </c>
      <c r="DF34" s="61" t="n">
        <f aca="false">MAX(0,MIN($F34,DF$4)-MAX($E34,DF$3)+1)/($F34-$E34+1)</f>
        <v>0.00839645888473122</v>
      </c>
      <c r="DG34" s="61" t="n">
        <f aca="false">MAX(0,MIN($F34,DG$4)-MAX($E34,DG$3)+1)/($F34-$E34+1)</f>
        <v>0.00821392716984576</v>
      </c>
      <c r="DH34" s="61" t="n">
        <f aca="false">MAX(0,MIN($F34,DH$4)-MAX($E34,DH$3)+1)/($F34-$E34+1)</f>
        <v>0.00830519302728849</v>
      </c>
      <c r="DI34" s="61" t="n">
        <f aca="false">MAX(0,MIN($F34,DI$4)-MAX($E34,DI$3)+1)/($F34-$E34+1)</f>
        <v>0.00839645888473122</v>
      </c>
      <c r="DJ34" s="61" t="n">
        <f aca="false">MAX(0,MIN($F34,DJ$4)-MAX($E34,DJ$3)+1)/($F34-$E34+1)</f>
        <v>0.00839645888473122</v>
      </c>
      <c r="DK34" s="61" t="n">
        <f aca="false">MAX(0,MIN($F34,DK$4)-MAX($E34,DK$3)+1)/($F34-$E34+1)</f>
        <v>0.00830519302728849</v>
      </c>
      <c r="DL34" s="61" t="n">
        <f aca="false">MAX(0,MIN($F34,DL$4)-MAX($E34,DL$3)+1)/($F34-$E34+1)</f>
        <v>0.00830519302728849</v>
      </c>
      <c r="DM34" s="61" t="n">
        <f aca="false">MAX(0,MIN($F34,DM$4)-MAX($E34,DM$3)+1)/($F34-$E34+1)</f>
        <v>0.00839645888473122</v>
      </c>
      <c r="DN34" s="61" t="n">
        <f aca="false">MAX(0,MIN($F34,DN$4)-MAX($E34,DN$3)+1)/($F34-$E34+1)</f>
        <v>0.00839645888473122</v>
      </c>
      <c r="DO34" s="61" t="n">
        <f aca="false">MAX(0,MIN($F34,DO$4)-MAX($E34,DO$3)+1)/($F34-$E34+1)</f>
        <v>0.00821392716984576</v>
      </c>
      <c r="DP34" s="61" t="n">
        <f aca="false">MAX(0,MIN($F34,DP$4)-MAX($E34,DP$3)+1)/($F34-$E34+1)</f>
        <v>0.00830519302728849</v>
      </c>
      <c r="DQ34" s="61" t="n">
        <f aca="false">MAX(0,MIN($F34,DQ$4)-MAX($E34,DQ$3)+1)/($F34-$E34+1)</f>
        <v>0.00839645888473122</v>
      </c>
      <c r="DR34" s="61" t="n">
        <f aca="false">MAX(0,MIN($F34,DR$4)-MAX($E34,DR$3)+1)/($F34-$E34+1)</f>
        <v>0.00839645888473122</v>
      </c>
      <c r="DS34" s="61" t="n">
        <f aca="false">MAX(0,MIN($F34,DS$4)-MAX($E34,DS$3)+1)/($F34-$E34+1)</f>
        <v>0.00821392716984576</v>
      </c>
      <c r="DT34" s="61" t="n">
        <f aca="false">MAX(0,MIN($F34,DT$4)-MAX($E34,DT$3)+1)/($F34-$E34+1)</f>
        <v>0.00830519302728849</v>
      </c>
      <c r="DU34" s="61" t="n">
        <f aca="false">MAX(0,MIN($F34,DU$4)-MAX($E34,DU$3)+1)/($F34-$E34+1)</f>
        <v>0.00839645888473122</v>
      </c>
      <c r="DV34" s="61" t="n">
        <f aca="false">MAX(0,MIN($F34,DV$4)-MAX($E34,DV$3)+1)/($F34-$E34+1)</f>
        <v>0.00839645888473122</v>
      </c>
      <c r="DW34" s="61" t="n">
        <f aca="false">MAX(0,MIN($F34,DW$4)-MAX($E34,DW$3)+1)/($F34-$E34+1)</f>
        <v>0.00821392716984576</v>
      </c>
      <c r="DX34" s="61" t="n">
        <f aca="false">MAX(0,MIN($F34,DX$4)-MAX($E34,DX$3)+1)/($F34-$E34+1)</f>
        <v>0.00830519302728849</v>
      </c>
      <c r="DY34" s="61" t="n">
        <f aca="false">MAX(0,MIN($F34,DY$4)-MAX($E34,DY$3)+1)/($F34-$E34+1)</f>
        <v>0.00839645888473122</v>
      </c>
      <c r="DZ34" s="61" t="n">
        <f aca="false">MAX(0,MIN($F34,DZ$4)-MAX($E34,DZ$3)+1)/($F34-$E34+1)</f>
        <v>0.00839645888473122</v>
      </c>
      <c r="EA34" s="61" t="n">
        <f aca="false">MAX(0,MIN($F34,EA$4)-MAX($E34,EA$3)+1)/($F34-$E34+1)</f>
        <v>0.00830519302728849</v>
      </c>
      <c r="EB34" s="61" t="n">
        <f aca="false">MAX(0,MIN($F34,EB$4)-MAX($E34,EB$3)+1)/($F34-$E34+1)</f>
        <v>0.00830519302728849</v>
      </c>
      <c r="EC34" s="61" t="n">
        <f aca="false">MAX(0,MIN($F34,EC$4)-MAX($E34,EC$3)+1)/($F34-$E34+1)</f>
        <v>0.00839645888473122</v>
      </c>
      <c r="ED34" s="61" t="n">
        <f aca="false">MAX(0,MIN($F34,ED$4)-MAX($E34,ED$3)+1)/($F34-$E34+1)</f>
        <v>0.00839645888473122</v>
      </c>
      <c r="EE34" s="61" t="n">
        <f aca="false">MAX(0,MIN($F34,EE$4)-MAX($E34,EE$3)+1)/($F34-$E34+1)</f>
        <v>0.00821392716984576</v>
      </c>
      <c r="EF34" s="61" t="n">
        <f aca="false">MAX(0,MIN($F34,EF$4)-MAX($E34,EF$3)+1)/($F34-$E34+1)</f>
        <v>0.00830519302728849</v>
      </c>
      <c r="EG34" s="61" t="n">
        <f aca="false">MAX(0,MIN($F34,EG$4)-MAX($E34,EG$3)+1)/($F34-$E34+1)</f>
        <v>0.00839645888473122</v>
      </c>
      <c r="EH34" s="61" t="n">
        <f aca="false">MAX(0,MIN($F34,EH$4)-MAX($E34,EH$3)+1)/($F34-$E34+1)</f>
        <v>0.00839645888473122</v>
      </c>
      <c r="EI34" s="61" t="n">
        <f aca="false">MAX(0,MIN($F34,EI$4)-MAX($E34,EI$3)+1)/($F34-$E34+1)</f>
        <v>0.00821392716984576</v>
      </c>
      <c r="EJ34" s="61" t="n">
        <f aca="false">MAX(0,MIN($F34,EJ$4)-MAX($E34,EJ$3)+1)/($F34-$E34+1)</f>
        <v>0</v>
      </c>
      <c r="EK34" s="61" t="n">
        <f aca="false">MAX(0,MIN($F34,EK$4)-MAX($E34,EK$3)+1)/($F34-$E34+1)</f>
        <v>0</v>
      </c>
      <c r="EL34" s="61" t="n">
        <f aca="false">MAX(0,MIN($F34,EL$4)-MAX($E34,EL$3)+1)/($F34-$E34+1)</f>
        <v>0</v>
      </c>
      <c r="EM34" s="61" t="n">
        <f aca="false">MAX(0,MIN($F34,EM$4)-MAX($E34,EM$3)+1)/($F34-$E34+1)</f>
        <v>0</v>
      </c>
      <c r="EN34" s="61" t="n">
        <f aca="false">MAX(0,MIN($F34,EN$4)-MAX($E34,EN$3)+1)/($F34-$E34+1)</f>
        <v>0</v>
      </c>
      <c r="EO34" s="61" t="n">
        <f aca="false">MAX(0,MIN($F34,EO$4)-MAX($E34,EO$3)+1)/($F34-$E34+1)</f>
        <v>0</v>
      </c>
      <c r="EP34" s="61" t="n">
        <f aca="false">MAX(0,MIN($F34,EP$4)-MAX($E34,EP$3)+1)/($F34-$E34+1)</f>
        <v>0</v>
      </c>
      <c r="EQ34" s="61" t="n">
        <f aca="false">MAX(0,MIN($F34,EQ$4)-MAX($E34,EQ$3)+1)/($F34-$E34+1)</f>
        <v>0</v>
      </c>
      <c r="ER34" s="61" t="n">
        <f aca="false">MAX(0,MIN($F34,ER$4)-MAX($E34,ER$3)+1)/($F34-$E34+1)</f>
        <v>0</v>
      </c>
      <c r="ES34" s="61" t="n">
        <f aca="false">MAX(0,MIN($F34,ES$4)-MAX($E34,ES$3)+1)/($F34-$E34+1)</f>
        <v>0</v>
      </c>
      <c r="ET34" s="61" t="n">
        <f aca="false">MAX(0,MIN($F34,ET$4)-MAX($E34,ET$3)+1)/($F34-$E34+1)</f>
        <v>0</v>
      </c>
      <c r="EU34" s="61" t="n">
        <f aca="false">MAX(0,MIN($F34,EU$4)-MAX($E34,EU$3)+1)/($F34-$E34+1)</f>
        <v>0</v>
      </c>
      <c r="EV34" s="61" t="n">
        <f aca="false">MAX(0,MIN($F34,EV$4)-MAX($E34,EV$3)+1)/($F34-$E34+1)</f>
        <v>0</v>
      </c>
      <c r="EW34" s="61" t="n">
        <f aca="false">MAX(0,MIN($F34,EW$4)-MAX($E34,EW$3)+1)/($F34-$E34+1)</f>
        <v>0</v>
      </c>
      <c r="EX34" s="61" t="n">
        <f aca="false">MAX(0,MIN($F34,EX$4)-MAX($E34,EX$3)+1)/($F34-$E34+1)</f>
        <v>0</v>
      </c>
      <c r="EY34" s="61" t="n">
        <f aca="false">MAX(0,MIN($F34,EY$4)-MAX($E34,EY$3)+1)/($F34-$E34+1)</f>
        <v>0</v>
      </c>
      <c r="EZ34" s="61" t="n">
        <f aca="false">MAX(0,MIN($F34,EZ$4)-MAX($E34,EZ$3)+1)/($F34-$E34+1)</f>
        <v>0</v>
      </c>
      <c r="FA34" s="61" t="n">
        <f aca="false">MAX(0,MIN($F34,FA$4)-MAX($E34,FA$3)+1)/($F34-$E34+1)</f>
        <v>0</v>
      </c>
      <c r="FB34" s="61" t="n">
        <f aca="false">MAX(0,MIN($F34,FB$4)-MAX($E34,FB$3)+1)/($F34-$E34+1)</f>
        <v>0</v>
      </c>
      <c r="FC34" s="61" t="n">
        <f aca="false">MAX(0,MIN($F34,FC$4)-MAX($E34,FC$3)+1)/($F34-$E34+1)</f>
        <v>0</v>
      </c>
      <c r="FD34" s="61" t="n">
        <f aca="false">MAX(0,MIN($F34,FD$4)-MAX($E34,FD$3)+1)/($F34-$E34+1)</f>
        <v>0</v>
      </c>
      <c r="FE34" s="61" t="n">
        <f aca="false">MAX(0,MIN($F34,FE$4)-MAX($E34,FE$3)+1)/($F34-$E34+1)</f>
        <v>0</v>
      </c>
      <c r="FF34" s="61" t="n">
        <f aca="false">MAX(0,MIN($F34,FF$4)-MAX($E34,FF$3)+1)/($F34-$E34+1)</f>
        <v>0</v>
      </c>
      <c r="FG34" s="61" t="n">
        <f aca="false">MAX(0,MIN($F34,FG$4)-MAX($E34,FG$3)+1)/($F34-$E34+1)</f>
        <v>0</v>
      </c>
      <c r="FH34" s="61" t="n">
        <f aca="false">MAX(0,MIN($F34,FH$4)-MAX($E34,FH$3)+1)/($F34-$E34+1)</f>
        <v>0</v>
      </c>
    </row>
    <row r="35" customFormat="false" ht="15" hidden="false" customHeight="false" outlineLevel="0" collapsed="false">
      <c r="C35" s="1" t="s">
        <v>687</v>
      </c>
      <c r="D35" s="12" t="s">
        <v>546</v>
      </c>
      <c r="E35" s="45" t="n">
        <f aca="false">$F16+1</f>
        <v>46844</v>
      </c>
      <c r="F35" s="45" t="n">
        <f aca="false">EDATE($F16,In_Dep_BESS_Years*Months_In_Year)</f>
        <v>50495</v>
      </c>
      <c r="I35" s="61" t="n">
        <f aca="false">SUM(J35:FH35)</f>
        <v>1</v>
      </c>
      <c r="J35" s="61" t="n">
        <f aca="false">MAX(0,MIN($F35,J$4)-MAX($E35,J$3)+1)/($F35-$E35+1)</f>
        <v>0</v>
      </c>
      <c r="K35" s="61" t="n">
        <f aca="false">MAX(0,MIN($F35,K$4)-MAX($E35,K$3)+1)/($F35-$E35+1)</f>
        <v>0</v>
      </c>
      <c r="L35" s="61" t="n">
        <f aca="false">MAX(0,MIN($F35,L$4)-MAX($E35,L$3)+1)/($F35-$E35+1)</f>
        <v>0</v>
      </c>
      <c r="M35" s="61" t="n">
        <f aca="false">MAX(0,MIN($F35,M$4)-MAX($E35,M$3)+1)/($F35-$E35+1)</f>
        <v>0</v>
      </c>
      <c r="N35" s="61" t="n">
        <f aca="false">MAX(0,MIN($F35,N$4)-MAX($E35,N$3)+1)/($F35-$E35+1)</f>
        <v>0</v>
      </c>
      <c r="O35" s="61" t="n">
        <f aca="false">MAX(0,MIN($F35,O$4)-MAX($E35,O$3)+1)/($F35-$E35+1)</f>
        <v>0</v>
      </c>
      <c r="P35" s="61" t="n">
        <f aca="false">MAX(0,MIN($F35,P$4)-MAX($E35,P$3)+1)/($F35-$E35+1)</f>
        <v>0</v>
      </c>
      <c r="Q35" s="61" t="n">
        <f aca="false">MAX(0,MIN($F35,Q$4)-MAX($E35,Q$3)+1)/($F35-$E35+1)</f>
        <v>0</v>
      </c>
      <c r="R35" s="61" t="n">
        <f aca="false">MAX(0,MIN($F35,R$4)-MAX($E35,R$3)+1)/($F35-$E35+1)</f>
        <v>0</v>
      </c>
      <c r="S35" s="61" t="n">
        <f aca="false">MAX(0,MIN($F35,S$4)-MAX($E35,S$3)+1)/($F35-$E35+1)</f>
        <v>0</v>
      </c>
      <c r="T35" s="61" t="n">
        <f aca="false">MAX(0,MIN($F35,T$4)-MAX($E35,T$3)+1)/($F35-$E35+1)</f>
        <v>0.0249178532311062</v>
      </c>
      <c r="U35" s="61" t="n">
        <f aca="false">MAX(0,MIN($F35,U$4)-MAX($E35,U$3)+1)/($F35-$E35+1)</f>
        <v>0.0251916757940854</v>
      </c>
      <c r="V35" s="61" t="n">
        <f aca="false">MAX(0,MIN($F35,V$4)-MAX($E35,V$3)+1)/($F35-$E35+1)</f>
        <v>0.0251916757940854</v>
      </c>
      <c r="W35" s="61" t="n">
        <f aca="false">MAX(0,MIN($F35,W$4)-MAX($E35,W$3)+1)/($F35-$E35+1)</f>
        <v>0.0246440306681271</v>
      </c>
      <c r="X35" s="61" t="n">
        <f aca="false">MAX(0,MIN($F35,X$4)-MAX($E35,X$3)+1)/($F35-$E35+1)</f>
        <v>0.0249178532311062</v>
      </c>
      <c r="Y35" s="61" t="n">
        <f aca="false">MAX(0,MIN($F35,Y$4)-MAX($E35,Y$3)+1)/($F35-$E35+1)</f>
        <v>0.0251916757940854</v>
      </c>
      <c r="Z35" s="61" t="n">
        <f aca="false">MAX(0,MIN($F35,Z$4)-MAX($E35,Z$3)+1)/($F35-$E35+1)</f>
        <v>0.0251916757940854</v>
      </c>
      <c r="AA35" s="61" t="n">
        <f aca="false">MAX(0,MIN($F35,AA$4)-MAX($E35,AA$3)+1)/($F35-$E35+1)</f>
        <v>0.0246440306681271</v>
      </c>
      <c r="AB35" s="61" t="n">
        <f aca="false">MAX(0,MIN($F35,AB$4)-MAX($E35,AB$3)+1)/($F35-$E35+1)</f>
        <v>0.0249178532311062</v>
      </c>
      <c r="AC35" s="61" t="n">
        <f aca="false">MAX(0,MIN($F35,AC$4)-MAX($E35,AC$3)+1)/($F35-$E35+1)</f>
        <v>0.0251916757940854</v>
      </c>
      <c r="AD35" s="61" t="n">
        <f aca="false">MAX(0,MIN($F35,AD$4)-MAX($E35,AD$3)+1)/($F35-$E35+1)</f>
        <v>0.0251916757940854</v>
      </c>
      <c r="AE35" s="61" t="n">
        <f aca="false">MAX(0,MIN($F35,AE$4)-MAX($E35,AE$3)+1)/($F35-$E35+1)</f>
        <v>0.0246440306681271</v>
      </c>
      <c r="AF35" s="61" t="n">
        <f aca="false">MAX(0,MIN($F35,AF$4)-MAX($E35,AF$3)+1)/($F35-$E35+1)</f>
        <v>0.0249178532311062</v>
      </c>
      <c r="AG35" s="61" t="n">
        <f aca="false">MAX(0,MIN($F35,AG$4)-MAX($E35,AG$3)+1)/($F35-$E35+1)</f>
        <v>0.0251916757940854</v>
      </c>
      <c r="AH35" s="61" t="n">
        <f aca="false">MAX(0,MIN($F35,AH$4)-MAX($E35,AH$3)+1)/($F35-$E35+1)</f>
        <v>0.0251916757940854</v>
      </c>
      <c r="AI35" s="61" t="n">
        <f aca="false">MAX(0,MIN($F35,AI$4)-MAX($E35,AI$3)+1)/($F35-$E35+1)</f>
        <v>0.0249178532311062</v>
      </c>
      <c r="AJ35" s="61" t="n">
        <f aca="false">MAX(0,MIN($F35,AJ$4)-MAX($E35,AJ$3)+1)/($F35-$E35+1)</f>
        <v>0.0249178532311062</v>
      </c>
      <c r="AK35" s="61" t="n">
        <f aca="false">MAX(0,MIN($F35,AK$4)-MAX($E35,AK$3)+1)/($F35-$E35+1)</f>
        <v>0.0251916757940854</v>
      </c>
      <c r="AL35" s="61" t="n">
        <f aca="false">MAX(0,MIN($F35,AL$4)-MAX($E35,AL$3)+1)/($F35-$E35+1)</f>
        <v>0.0251916757940854</v>
      </c>
      <c r="AM35" s="61" t="n">
        <f aca="false">MAX(0,MIN($F35,AM$4)-MAX($E35,AM$3)+1)/($F35-$E35+1)</f>
        <v>0.0246440306681271</v>
      </c>
      <c r="AN35" s="61" t="n">
        <f aca="false">MAX(0,MIN($F35,AN$4)-MAX($E35,AN$3)+1)/($F35-$E35+1)</f>
        <v>0.0249178532311062</v>
      </c>
      <c r="AO35" s="61" t="n">
        <f aca="false">MAX(0,MIN($F35,AO$4)-MAX($E35,AO$3)+1)/($F35-$E35+1)</f>
        <v>0.0251916757940854</v>
      </c>
      <c r="AP35" s="61" t="n">
        <f aca="false">MAX(0,MIN($F35,AP$4)-MAX($E35,AP$3)+1)/($F35-$E35+1)</f>
        <v>0.0251916757940854</v>
      </c>
      <c r="AQ35" s="61" t="n">
        <f aca="false">MAX(0,MIN($F35,AQ$4)-MAX($E35,AQ$3)+1)/($F35-$E35+1)</f>
        <v>0.0246440306681271</v>
      </c>
      <c r="AR35" s="61" t="n">
        <f aca="false">MAX(0,MIN($F35,AR$4)-MAX($E35,AR$3)+1)/($F35-$E35+1)</f>
        <v>0.0249178532311062</v>
      </c>
      <c r="AS35" s="61" t="n">
        <f aca="false">MAX(0,MIN($F35,AS$4)-MAX($E35,AS$3)+1)/($F35-$E35+1)</f>
        <v>0.0251916757940854</v>
      </c>
      <c r="AT35" s="61" t="n">
        <f aca="false">MAX(0,MIN($F35,AT$4)-MAX($E35,AT$3)+1)/($F35-$E35+1)</f>
        <v>0.0251916757940854</v>
      </c>
      <c r="AU35" s="61" t="n">
        <f aca="false">MAX(0,MIN($F35,AU$4)-MAX($E35,AU$3)+1)/($F35-$E35+1)</f>
        <v>0.0246440306681271</v>
      </c>
      <c r="AV35" s="61" t="n">
        <f aca="false">MAX(0,MIN($F35,AV$4)-MAX($E35,AV$3)+1)/($F35-$E35+1)</f>
        <v>0.0249178532311062</v>
      </c>
      <c r="AW35" s="61" t="n">
        <f aca="false">MAX(0,MIN($F35,AW$4)-MAX($E35,AW$3)+1)/($F35-$E35+1)</f>
        <v>0.0251916757940854</v>
      </c>
      <c r="AX35" s="61" t="n">
        <f aca="false">MAX(0,MIN($F35,AX$4)-MAX($E35,AX$3)+1)/($F35-$E35+1)</f>
        <v>0.0251916757940854</v>
      </c>
      <c r="AY35" s="61" t="n">
        <f aca="false">MAX(0,MIN($F35,AY$4)-MAX($E35,AY$3)+1)/($F35-$E35+1)</f>
        <v>0.0249178532311062</v>
      </c>
      <c r="AZ35" s="61" t="n">
        <f aca="false">MAX(0,MIN($F35,AZ$4)-MAX($E35,AZ$3)+1)/($F35-$E35+1)</f>
        <v>0.0249178532311062</v>
      </c>
      <c r="BA35" s="61" t="n">
        <f aca="false">MAX(0,MIN($F35,BA$4)-MAX($E35,BA$3)+1)/($F35-$E35+1)</f>
        <v>0.0251916757940854</v>
      </c>
      <c r="BB35" s="61" t="n">
        <f aca="false">MAX(0,MIN($F35,BB$4)-MAX($E35,BB$3)+1)/($F35-$E35+1)</f>
        <v>0.0251916757940854</v>
      </c>
      <c r="BC35" s="61" t="n">
        <f aca="false">MAX(0,MIN($F35,BC$4)-MAX($E35,BC$3)+1)/($F35-$E35+1)</f>
        <v>0.0246440306681271</v>
      </c>
      <c r="BD35" s="61" t="n">
        <f aca="false">MAX(0,MIN($F35,BD$4)-MAX($E35,BD$3)+1)/($F35-$E35+1)</f>
        <v>0.0249178532311062</v>
      </c>
      <c r="BE35" s="61" t="n">
        <f aca="false">MAX(0,MIN($F35,BE$4)-MAX($E35,BE$3)+1)/($F35-$E35+1)</f>
        <v>0.0251916757940854</v>
      </c>
      <c r="BF35" s="61" t="n">
        <f aca="false">MAX(0,MIN($F35,BF$4)-MAX($E35,BF$3)+1)/($F35-$E35+1)</f>
        <v>0.0251916757940854</v>
      </c>
      <c r="BG35" s="61" t="n">
        <f aca="false">MAX(0,MIN($F35,BG$4)-MAX($E35,BG$3)+1)/($F35-$E35+1)</f>
        <v>0.0246440306681271</v>
      </c>
      <c r="BH35" s="61" t="n">
        <f aca="false">MAX(0,MIN($F35,BH$4)-MAX($E35,BH$3)+1)/($F35-$E35+1)</f>
        <v>0</v>
      </c>
      <c r="BI35" s="61" t="n">
        <f aca="false">MAX(0,MIN($F35,BI$4)-MAX($E35,BI$3)+1)/($F35-$E35+1)</f>
        <v>0</v>
      </c>
      <c r="BJ35" s="61" t="n">
        <f aca="false">MAX(0,MIN($F35,BJ$4)-MAX($E35,BJ$3)+1)/($F35-$E35+1)</f>
        <v>0</v>
      </c>
      <c r="BK35" s="61" t="n">
        <f aca="false">MAX(0,MIN($F35,BK$4)-MAX($E35,BK$3)+1)/($F35-$E35+1)</f>
        <v>0</v>
      </c>
      <c r="BL35" s="61" t="n">
        <f aca="false">MAX(0,MIN($F35,BL$4)-MAX($E35,BL$3)+1)/($F35-$E35+1)</f>
        <v>0</v>
      </c>
      <c r="BM35" s="61" t="n">
        <f aca="false">MAX(0,MIN($F35,BM$4)-MAX($E35,BM$3)+1)/($F35-$E35+1)</f>
        <v>0</v>
      </c>
      <c r="BN35" s="61" t="n">
        <f aca="false">MAX(0,MIN($F35,BN$4)-MAX($E35,BN$3)+1)/($F35-$E35+1)</f>
        <v>0</v>
      </c>
      <c r="BO35" s="61" t="n">
        <f aca="false">MAX(0,MIN($F35,BO$4)-MAX($E35,BO$3)+1)/($F35-$E35+1)</f>
        <v>0</v>
      </c>
      <c r="BP35" s="61" t="n">
        <f aca="false">MAX(0,MIN($F35,BP$4)-MAX($E35,BP$3)+1)/($F35-$E35+1)</f>
        <v>0</v>
      </c>
      <c r="BQ35" s="61" t="n">
        <f aca="false">MAX(0,MIN($F35,BQ$4)-MAX($E35,BQ$3)+1)/($F35-$E35+1)</f>
        <v>0</v>
      </c>
      <c r="BR35" s="61" t="n">
        <f aca="false">MAX(0,MIN($F35,BR$4)-MAX($E35,BR$3)+1)/($F35-$E35+1)</f>
        <v>0</v>
      </c>
      <c r="BS35" s="61" t="n">
        <f aca="false">MAX(0,MIN($F35,BS$4)-MAX($E35,BS$3)+1)/($F35-$E35+1)</f>
        <v>0</v>
      </c>
      <c r="BT35" s="61" t="n">
        <f aca="false">MAX(0,MIN($F35,BT$4)-MAX($E35,BT$3)+1)/($F35-$E35+1)</f>
        <v>0</v>
      </c>
      <c r="BU35" s="61" t="n">
        <f aca="false">MAX(0,MIN($F35,BU$4)-MAX($E35,BU$3)+1)/($F35-$E35+1)</f>
        <v>0</v>
      </c>
      <c r="BV35" s="61" t="n">
        <f aca="false">MAX(0,MIN($F35,BV$4)-MAX($E35,BV$3)+1)/($F35-$E35+1)</f>
        <v>0</v>
      </c>
      <c r="BW35" s="61" t="n">
        <f aca="false">MAX(0,MIN($F35,BW$4)-MAX($E35,BW$3)+1)/($F35-$E35+1)</f>
        <v>0</v>
      </c>
      <c r="BX35" s="61" t="n">
        <f aca="false">MAX(0,MIN($F35,BX$4)-MAX($E35,BX$3)+1)/($F35-$E35+1)</f>
        <v>0</v>
      </c>
      <c r="BY35" s="61" t="n">
        <f aca="false">MAX(0,MIN($F35,BY$4)-MAX($E35,BY$3)+1)/($F35-$E35+1)</f>
        <v>0</v>
      </c>
      <c r="BZ35" s="61" t="n">
        <f aca="false">MAX(0,MIN($F35,BZ$4)-MAX($E35,BZ$3)+1)/($F35-$E35+1)</f>
        <v>0</v>
      </c>
      <c r="CA35" s="61" t="n">
        <f aca="false">MAX(0,MIN($F35,CA$4)-MAX($E35,CA$3)+1)/($F35-$E35+1)</f>
        <v>0</v>
      </c>
      <c r="CB35" s="61" t="n">
        <f aca="false">MAX(0,MIN($F35,CB$4)-MAX($E35,CB$3)+1)/($F35-$E35+1)</f>
        <v>0</v>
      </c>
      <c r="CC35" s="61" t="n">
        <f aca="false">MAX(0,MIN($F35,CC$4)-MAX($E35,CC$3)+1)/($F35-$E35+1)</f>
        <v>0</v>
      </c>
      <c r="CD35" s="61" t="n">
        <f aca="false">MAX(0,MIN($F35,CD$4)-MAX($E35,CD$3)+1)/($F35-$E35+1)</f>
        <v>0</v>
      </c>
      <c r="CE35" s="61" t="n">
        <f aca="false">MAX(0,MIN($F35,CE$4)-MAX($E35,CE$3)+1)/($F35-$E35+1)</f>
        <v>0</v>
      </c>
      <c r="CF35" s="61" t="n">
        <f aca="false">MAX(0,MIN($F35,CF$4)-MAX($E35,CF$3)+1)/($F35-$E35+1)</f>
        <v>0</v>
      </c>
      <c r="CG35" s="61" t="n">
        <f aca="false">MAX(0,MIN($F35,CG$4)-MAX($E35,CG$3)+1)/($F35-$E35+1)</f>
        <v>0</v>
      </c>
      <c r="CH35" s="61" t="n">
        <f aca="false">MAX(0,MIN($F35,CH$4)-MAX($E35,CH$3)+1)/($F35-$E35+1)</f>
        <v>0</v>
      </c>
      <c r="CI35" s="61" t="n">
        <f aca="false">MAX(0,MIN($F35,CI$4)-MAX($E35,CI$3)+1)/($F35-$E35+1)</f>
        <v>0</v>
      </c>
      <c r="CJ35" s="61" t="n">
        <f aca="false">MAX(0,MIN($F35,CJ$4)-MAX($E35,CJ$3)+1)/($F35-$E35+1)</f>
        <v>0</v>
      </c>
      <c r="CK35" s="61" t="n">
        <f aca="false">MAX(0,MIN($F35,CK$4)-MAX($E35,CK$3)+1)/($F35-$E35+1)</f>
        <v>0</v>
      </c>
      <c r="CL35" s="61" t="n">
        <f aca="false">MAX(0,MIN($F35,CL$4)-MAX($E35,CL$3)+1)/($F35-$E35+1)</f>
        <v>0</v>
      </c>
      <c r="CM35" s="61" t="n">
        <f aca="false">MAX(0,MIN($F35,CM$4)-MAX($E35,CM$3)+1)/($F35-$E35+1)</f>
        <v>0</v>
      </c>
      <c r="CN35" s="61" t="n">
        <f aca="false">MAX(0,MIN($F35,CN$4)-MAX($E35,CN$3)+1)/($F35-$E35+1)</f>
        <v>0</v>
      </c>
      <c r="CO35" s="61" t="n">
        <f aca="false">MAX(0,MIN($F35,CO$4)-MAX($E35,CO$3)+1)/($F35-$E35+1)</f>
        <v>0</v>
      </c>
      <c r="CP35" s="61" t="n">
        <f aca="false">MAX(0,MIN($F35,CP$4)-MAX($E35,CP$3)+1)/($F35-$E35+1)</f>
        <v>0</v>
      </c>
      <c r="CQ35" s="61" t="n">
        <f aca="false">MAX(0,MIN($F35,CQ$4)-MAX($E35,CQ$3)+1)/($F35-$E35+1)</f>
        <v>0</v>
      </c>
      <c r="CR35" s="61" t="n">
        <f aca="false">MAX(0,MIN($F35,CR$4)-MAX($E35,CR$3)+1)/($F35-$E35+1)</f>
        <v>0</v>
      </c>
      <c r="CS35" s="61" t="n">
        <f aca="false">MAX(0,MIN($F35,CS$4)-MAX($E35,CS$3)+1)/($F35-$E35+1)</f>
        <v>0</v>
      </c>
      <c r="CT35" s="61" t="n">
        <f aca="false">MAX(0,MIN($F35,CT$4)-MAX($E35,CT$3)+1)/($F35-$E35+1)</f>
        <v>0</v>
      </c>
      <c r="CU35" s="61" t="n">
        <f aca="false">MAX(0,MIN($F35,CU$4)-MAX($E35,CU$3)+1)/($F35-$E35+1)</f>
        <v>0</v>
      </c>
      <c r="CV35" s="61" t="n">
        <f aca="false">MAX(0,MIN($F35,CV$4)-MAX($E35,CV$3)+1)/($F35-$E35+1)</f>
        <v>0</v>
      </c>
      <c r="CW35" s="61" t="n">
        <f aca="false">MAX(0,MIN($F35,CW$4)-MAX($E35,CW$3)+1)/($F35-$E35+1)</f>
        <v>0</v>
      </c>
      <c r="CX35" s="61" t="n">
        <f aca="false">MAX(0,MIN($F35,CX$4)-MAX($E35,CX$3)+1)/($F35-$E35+1)</f>
        <v>0</v>
      </c>
      <c r="CY35" s="61" t="n">
        <f aca="false">MAX(0,MIN($F35,CY$4)-MAX($E35,CY$3)+1)/($F35-$E35+1)</f>
        <v>0</v>
      </c>
      <c r="CZ35" s="61" t="n">
        <f aca="false">MAX(0,MIN($F35,CZ$4)-MAX($E35,CZ$3)+1)/($F35-$E35+1)</f>
        <v>0</v>
      </c>
      <c r="DA35" s="61" t="n">
        <f aca="false">MAX(0,MIN($F35,DA$4)-MAX($E35,DA$3)+1)/($F35-$E35+1)</f>
        <v>0</v>
      </c>
      <c r="DB35" s="61" t="n">
        <f aca="false">MAX(0,MIN($F35,DB$4)-MAX($E35,DB$3)+1)/($F35-$E35+1)</f>
        <v>0</v>
      </c>
      <c r="DC35" s="61" t="n">
        <f aca="false">MAX(0,MIN($F35,DC$4)-MAX($E35,DC$3)+1)/($F35-$E35+1)</f>
        <v>0</v>
      </c>
      <c r="DD35" s="61" t="n">
        <f aca="false">MAX(0,MIN($F35,DD$4)-MAX($E35,DD$3)+1)/($F35-$E35+1)</f>
        <v>0</v>
      </c>
      <c r="DE35" s="61" t="n">
        <f aca="false">MAX(0,MIN($F35,DE$4)-MAX($E35,DE$3)+1)/($F35-$E35+1)</f>
        <v>0</v>
      </c>
      <c r="DF35" s="61" t="n">
        <f aca="false">MAX(0,MIN($F35,DF$4)-MAX($E35,DF$3)+1)/($F35-$E35+1)</f>
        <v>0</v>
      </c>
      <c r="DG35" s="61" t="n">
        <f aca="false">MAX(0,MIN($F35,DG$4)-MAX($E35,DG$3)+1)/($F35-$E35+1)</f>
        <v>0</v>
      </c>
      <c r="DH35" s="61" t="n">
        <f aca="false">MAX(0,MIN($F35,DH$4)-MAX($E35,DH$3)+1)/($F35-$E35+1)</f>
        <v>0</v>
      </c>
      <c r="DI35" s="61" t="n">
        <f aca="false">MAX(0,MIN($F35,DI$4)-MAX($E35,DI$3)+1)/($F35-$E35+1)</f>
        <v>0</v>
      </c>
      <c r="DJ35" s="61" t="n">
        <f aca="false">MAX(0,MIN($F35,DJ$4)-MAX($E35,DJ$3)+1)/($F35-$E35+1)</f>
        <v>0</v>
      </c>
      <c r="DK35" s="61" t="n">
        <f aca="false">MAX(0,MIN($F35,DK$4)-MAX($E35,DK$3)+1)/($F35-$E35+1)</f>
        <v>0</v>
      </c>
      <c r="DL35" s="61" t="n">
        <f aca="false">MAX(0,MIN($F35,DL$4)-MAX($E35,DL$3)+1)/($F35-$E35+1)</f>
        <v>0</v>
      </c>
      <c r="DM35" s="61" t="n">
        <f aca="false">MAX(0,MIN($F35,DM$4)-MAX($E35,DM$3)+1)/($F35-$E35+1)</f>
        <v>0</v>
      </c>
      <c r="DN35" s="61" t="n">
        <f aca="false">MAX(0,MIN($F35,DN$4)-MAX($E35,DN$3)+1)/($F35-$E35+1)</f>
        <v>0</v>
      </c>
      <c r="DO35" s="61" t="n">
        <f aca="false">MAX(0,MIN($F35,DO$4)-MAX($E35,DO$3)+1)/($F35-$E35+1)</f>
        <v>0</v>
      </c>
      <c r="DP35" s="61" t="n">
        <f aca="false">MAX(0,MIN($F35,DP$4)-MAX($E35,DP$3)+1)/($F35-$E35+1)</f>
        <v>0</v>
      </c>
      <c r="DQ35" s="61" t="n">
        <f aca="false">MAX(0,MIN($F35,DQ$4)-MAX($E35,DQ$3)+1)/($F35-$E35+1)</f>
        <v>0</v>
      </c>
      <c r="DR35" s="61" t="n">
        <f aca="false">MAX(0,MIN($F35,DR$4)-MAX($E35,DR$3)+1)/($F35-$E35+1)</f>
        <v>0</v>
      </c>
      <c r="DS35" s="61" t="n">
        <f aca="false">MAX(0,MIN($F35,DS$4)-MAX($E35,DS$3)+1)/($F35-$E35+1)</f>
        <v>0</v>
      </c>
      <c r="DT35" s="61" t="n">
        <f aca="false">MAX(0,MIN($F35,DT$4)-MAX($E35,DT$3)+1)/($F35-$E35+1)</f>
        <v>0</v>
      </c>
      <c r="DU35" s="61" t="n">
        <f aca="false">MAX(0,MIN($F35,DU$4)-MAX($E35,DU$3)+1)/($F35-$E35+1)</f>
        <v>0</v>
      </c>
      <c r="DV35" s="61" t="n">
        <f aca="false">MAX(0,MIN($F35,DV$4)-MAX($E35,DV$3)+1)/($F35-$E35+1)</f>
        <v>0</v>
      </c>
      <c r="DW35" s="61" t="n">
        <f aca="false">MAX(0,MIN($F35,DW$4)-MAX($E35,DW$3)+1)/($F35-$E35+1)</f>
        <v>0</v>
      </c>
      <c r="DX35" s="61" t="n">
        <f aca="false">MAX(0,MIN($F35,DX$4)-MAX($E35,DX$3)+1)/($F35-$E35+1)</f>
        <v>0</v>
      </c>
      <c r="DY35" s="61" t="n">
        <f aca="false">MAX(0,MIN($F35,DY$4)-MAX($E35,DY$3)+1)/($F35-$E35+1)</f>
        <v>0</v>
      </c>
      <c r="DZ35" s="61" t="n">
        <f aca="false">MAX(0,MIN($F35,DZ$4)-MAX($E35,DZ$3)+1)/($F35-$E35+1)</f>
        <v>0</v>
      </c>
      <c r="EA35" s="61" t="n">
        <f aca="false">MAX(0,MIN($F35,EA$4)-MAX($E35,EA$3)+1)/($F35-$E35+1)</f>
        <v>0</v>
      </c>
      <c r="EB35" s="61" t="n">
        <f aca="false">MAX(0,MIN($F35,EB$4)-MAX($E35,EB$3)+1)/($F35-$E35+1)</f>
        <v>0</v>
      </c>
      <c r="EC35" s="61" t="n">
        <f aca="false">MAX(0,MIN($F35,EC$4)-MAX($E35,EC$3)+1)/($F35-$E35+1)</f>
        <v>0</v>
      </c>
      <c r="ED35" s="61" t="n">
        <f aca="false">MAX(0,MIN($F35,ED$4)-MAX($E35,ED$3)+1)/($F35-$E35+1)</f>
        <v>0</v>
      </c>
      <c r="EE35" s="61" t="n">
        <f aca="false">MAX(0,MIN($F35,EE$4)-MAX($E35,EE$3)+1)/($F35-$E35+1)</f>
        <v>0</v>
      </c>
      <c r="EF35" s="61" t="n">
        <f aca="false">MAX(0,MIN($F35,EF$4)-MAX($E35,EF$3)+1)/($F35-$E35+1)</f>
        <v>0</v>
      </c>
      <c r="EG35" s="61" t="n">
        <f aca="false">MAX(0,MIN($F35,EG$4)-MAX($E35,EG$3)+1)/($F35-$E35+1)</f>
        <v>0</v>
      </c>
      <c r="EH35" s="61" t="n">
        <f aca="false">MAX(0,MIN($F35,EH$4)-MAX($E35,EH$3)+1)/($F35-$E35+1)</f>
        <v>0</v>
      </c>
      <c r="EI35" s="61" t="n">
        <f aca="false">MAX(0,MIN($F35,EI$4)-MAX($E35,EI$3)+1)/($F35-$E35+1)</f>
        <v>0</v>
      </c>
      <c r="EJ35" s="61" t="n">
        <f aca="false">MAX(0,MIN($F35,EJ$4)-MAX($E35,EJ$3)+1)/($F35-$E35+1)</f>
        <v>0</v>
      </c>
      <c r="EK35" s="61" t="n">
        <f aca="false">MAX(0,MIN($F35,EK$4)-MAX($E35,EK$3)+1)/($F35-$E35+1)</f>
        <v>0</v>
      </c>
      <c r="EL35" s="61" t="n">
        <f aca="false">MAX(0,MIN($F35,EL$4)-MAX($E35,EL$3)+1)/($F35-$E35+1)</f>
        <v>0</v>
      </c>
      <c r="EM35" s="61" t="n">
        <f aca="false">MAX(0,MIN($F35,EM$4)-MAX($E35,EM$3)+1)/($F35-$E35+1)</f>
        <v>0</v>
      </c>
      <c r="EN35" s="61" t="n">
        <f aca="false">MAX(0,MIN($F35,EN$4)-MAX($E35,EN$3)+1)/($F35-$E35+1)</f>
        <v>0</v>
      </c>
      <c r="EO35" s="61" t="n">
        <f aca="false">MAX(0,MIN($F35,EO$4)-MAX($E35,EO$3)+1)/($F35-$E35+1)</f>
        <v>0</v>
      </c>
      <c r="EP35" s="61" t="n">
        <f aca="false">MAX(0,MIN($F35,EP$4)-MAX($E35,EP$3)+1)/($F35-$E35+1)</f>
        <v>0</v>
      </c>
      <c r="EQ35" s="61" t="n">
        <f aca="false">MAX(0,MIN($F35,EQ$4)-MAX($E35,EQ$3)+1)/($F35-$E35+1)</f>
        <v>0</v>
      </c>
      <c r="ER35" s="61" t="n">
        <f aca="false">MAX(0,MIN($F35,ER$4)-MAX($E35,ER$3)+1)/($F35-$E35+1)</f>
        <v>0</v>
      </c>
      <c r="ES35" s="61" t="n">
        <f aca="false">MAX(0,MIN($F35,ES$4)-MAX($E35,ES$3)+1)/($F35-$E35+1)</f>
        <v>0</v>
      </c>
      <c r="ET35" s="61" t="n">
        <f aca="false">MAX(0,MIN($F35,ET$4)-MAX($E35,ET$3)+1)/($F35-$E35+1)</f>
        <v>0</v>
      </c>
      <c r="EU35" s="61" t="n">
        <f aca="false">MAX(0,MIN($F35,EU$4)-MAX($E35,EU$3)+1)/($F35-$E35+1)</f>
        <v>0</v>
      </c>
      <c r="EV35" s="61" t="n">
        <f aca="false">MAX(0,MIN($F35,EV$4)-MAX($E35,EV$3)+1)/($F35-$E35+1)</f>
        <v>0</v>
      </c>
      <c r="EW35" s="61" t="n">
        <f aca="false">MAX(0,MIN($F35,EW$4)-MAX($E35,EW$3)+1)/($F35-$E35+1)</f>
        <v>0</v>
      </c>
      <c r="EX35" s="61" t="n">
        <f aca="false">MAX(0,MIN($F35,EX$4)-MAX($E35,EX$3)+1)/($F35-$E35+1)</f>
        <v>0</v>
      </c>
      <c r="EY35" s="61" t="n">
        <f aca="false">MAX(0,MIN($F35,EY$4)-MAX($E35,EY$3)+1)/($F35-$E35+1)</f>
        <v>0</v>
      </c>
      <c r="EZ35" s="61" t="n">
        <f aca="false">MAX(0,MIN($F35,EZ$4)-MAX($E35,EZ$3)+1)/($F35-$E35+1)</f>
        <v>0</v>
      </c>
      <c r="FA35" s="61" t="n">
        <f aca="false">MAX(0,MIN($F35,FA$4)-MAX($E35,FA$3)+1)/($F35-$E35+1)</f>
        <v>0</v>
      </c>
      <c r="FB35" s="61" t="n">
        <f aca="false">MAX(0,MIN($F35,FB$4)-MAX($E35,FB$3)+1)/($F35-$E35+1)</f>
        <v>0</v>
      </c>
      <c r="FC35" s="61" t="n">
        <f aca="false">MAX(0,MIN($F35,FC$4)-MAX($E35,FC$3)+1)/($F35-$E35+1)</f>
        <v>0</v>
      </c>
      <c r="FD35" s="61" t="n">
        <f aca="false">MAX(0,MIN($F35,FD$4)-MAX($E35,FD$3)+1)/($F35-$E35+1)</f>
        <v>0</v>
      </c>
      <c r="FE35" s="61" t="n">
        <f aca="false">MAX(0,MIN($F35,FE$4)-MAX($E35,FE$3)+1)/($F35-$E35+1)</f>
        <v>0</v>
      </c>
      <c r="FF35" s="61" t="n">
        <f aca="false">MAX(0,MIN($F35,FF$4)-MAX($E35,FF$3)+1)/($F35-$E35+1)</f>
        <v>0</v>
      </c>
      <c r="FG35" s="61" t="n">
        <f aca="false">MAX(0,MIN($F35,FG$4)-MAX($E35,FG$3)+1)/($F35-$E35+1)</f>
        <v>0</v>
      </c>
      <c r="FH35" s="61" t="n">
        <f aca="false">MAX(0,MIN($F35,FH$4)-MAX($E35,FH$3)+1)/($F35-$E35+1)</f>
        <v>0</v>
      </c>
    </row>
    <row r="36" customFormat="false" ht="15" hidden="false" customHeight="false" outlineLevel="0" collapsed="false">
      <c r="C36" s="1" t="s">
        <v>688</v>
      </c>
      <c r="D36" s="12" t="s">
        <v>546</v>
      </c>
      <c r="E36" s="61" t="n">
        <f aca="false">SUMIF($J$4:$FH$4,$F16,$J36:$FH36)</f>
        <v>1.13227082966426</v>
      </c>
      <c r="F36" s="62" t="n">
        <f aca="false">In_Debt_Rate*Months_Per_Period/Months_In_Year</f>
        <v>0.0125</v>
      </c>
      <c r="J36" s="61" t="n">
        <f aca="false">(1+$F36)^J$8</f>
        <v>1.0125</v>
      </c>
      <c r="K36" s="61" t="n">
        <f aca="false">(1+$F36)^K$8</f>
        <v>1.02515625</v>
      </c>
      <c r="L36" s="61" t="n">
        <f aca="false">(1+$F36)^L$8</f>
        <v>1.037970703125</v>
      </c>
      <c r="M36" s="61" t="n">
        <f aca="false">(1+$F36)^M$8</f>
        <v>1.05094533691406</v>
      </c>
      <c r="N36" s="61" t="n">
        <f aca="false">(1+$F36)^N$8</f>
        <v>1.06408215362549</v>
      </c>
      <c r="O36" s="61" t="n">
        <f aca="false">(1+$F36)^O$8</f>
        <v>1.07738318054581</v>
      </c>
      <c r="P36" s="61" t="n">
        <f aca="false">(1+$F36)^P$8</f>
        <v>1.09085047030263</v>
      </c>
      <c r="Q36" s="61" t="n">
        <f aca="false">(1+$F36)^Q$8</f>
        <v>1.10448610118141</v>
      </c>
      <c r="R36" s="61" t="n">
        <f aca="false">(1+$F36)^R$8</f>
        <v>1.11829217744618</v>
      </c>
      <c r="S36" s="61" t="n">
        <f aca="false">(1+$F36)^S$8</f>
        <v>1.13227082966426</v>
      </c>
      <c r="T36" s="61" t="n">
        <f aca="false">(1+$F36)^T$8</f>
        <v>1.14642421503506</v>
      </c>
      <c r="U36" s="61" t="n">
        <f aca="false">(1+$F36)^U$8</f>
        <v>1.160754517723</v>
      </c>
      <c r="V36" s="61" t="n">
        <f aca="false">(1+$F36)^V$8</f>
        <v>1.17526394919454</v>
      </c>
      <c r="W36" s="61" t="n">
        <f aca="false">(1+$F36)^W$8</f>
        <v>1.18995474855947</v>
      </c>
      <c r="X36" s="61" t="n">
        <f aca="false">(1+$F36)^X$8</f>
        <v>1.20482918291646</v>
      </c>
      <c r="Y36" s="61" t="n">
        <f aca="false">(1+$F36)^Y$8</f>
        <v>1.21988954770292</v>
      </c>
      <c r="Z36" s="61" t="n">
        <f aca="false">(1+$F36)^Z$8</f>
        <v>1.2351381670492</v>
      </c>
      <c r="AA36" s="61" t="n">
        <f aca="false">(1+$F36)^AA$8</f>
        <v>1.25057739413732</v>
      </c>
      <c r="AB36" s="61" t="n">
        <f aca="false">(1+$F36)^AB$8</f>
        <v>1.26620961156403</v>
      </c>
      <c r="AC36" s="61" t="n">
        <f aca="false">(1+$F36)^AC$8</f>
        <v>1.28203723170858</v>
      </c>
      <c r="AD36" s="61" t="n">
        <f aca="false">(1+$F36)^AD$8</f>
        <v>1.29806269710494</v>
      </c>
      <c r="AE36" s="61" t="n">
        <f aca="false">(1+$F36)^AE$8</f>
        <v>1.31428848081875</v>
      </c>
      <c r="AF36" s="61" t="n">
        <f aca="false">(1+$F36)^AF$8</f>
        <v>1.33071708682899</v>
      </c>
      <c r="AG36" s="61" t="n">
        <f aca="false">(1+$F36)^AG$8</f>
        <v>1.34735105041435</v>
      </c>
      <c r="AH36" s="61" t="n">
        <f aca="false">(1+$F36)^AH$8</f>
        <v>1.36419293854453</v>
      </c>
      <c r="AI36" s="61" t="n">
        <f aca="false">(1+$F36)^AI$8</f>
        <v>1.38124535027634</v>
      </c>
      <c r="AJ36" s="61" t="n">
        <f aca="false">(1+$F36)^AJ$8</f>
        <v>1.39851091715479</v>
      </c>
      <c r="AK36" s="61" t="n">
        <f aca="false">(1+$F36)^AK$8</f>
        <v>1.41599230361922</v>
      </c>
      <c r="AL36" s="61" t="n">
        <f aca="false">(1+$F36)^AL$8</f>
        <v>1.43369220741447</v>
      </c>
      <c r="AM36" s="61" t="n">
        <f aca="false">(1+$F36)^AM$8</f>
        <v>1.45161336000715</v>
      </c>
      <c r="AN36" s="61" t="n">
        <f aca="false">(1+$F36)^AN$8</f>
        <v>1.46975852700724</v>
      </c>
      <c r="AO36" s="61" t="n">
        <f aca="false">(1+$F36)^AO$8</f>
        <v>1.48813050859483</v>
      </c>
      <c r="AP36" s="61" t="n">
        <f aca="false">(1+$F36)^AP$8</f>
        <v>1.50673213995226</v>
      </c>
      <c r="AQ36" s="61" t="n">
        <f aca="false">(1+$F36)^AQ$8</f>
        <v>1.52556629170166</v>
      </c>
      <c r="AR36" s="61" t="n">
        <f aca="false">(1+$F36)^AR$8</f>
        <v>1.54463587034793</v>
      </c>
      <c r="AS36" s="61" t="n">
        <f aca="false">(1+$F36)^AS$8</f>
        <v>1.56394381872728</v>
      </c>
      <c r="AT36" s="61" t="n">
        <f aca="false">(1+$F36)^AT$8</f>
        <v>1.58349311646137</v>
      </c>
      <c r="AU36" s="61" t="n">
        <f aca="false">(1+$F36)^AU$8</f>
        <v>1.60328678041714</v>
      </c>
      <c r="AV36" s="61" t="n">
        <f aca="false">(1+$F36)^AV$8</f>
        <v>1.62332786517236</v>
      </c>
      <c r="AW36" s="61" t="n">
        <f aca="false">(1+$F36)^AW$8</f>
        <v>1.64361946348701</v>
      </c>
      <c r="AX36" s="61" t="n">
        <f aca="false">(1+$F36)^AX$8</f>
        <v>1.6641647067806</v>
      </c>
      <c r="AY36" s="61" t="n">
        <f aca="false">(1+$F36)^AY$8</f>
        <v>1.68496676561536</v>
      </c>
      <c r="AZ36" s="61" t="n">
        <f aca="false">(1+$F36)^AZ$8</f>
        <v>1.70602885018555</v>
      </c>
      <c r="BA36" s="61" t="n">
        <f aca="false">(1+$F36)^BA$8</f>
        <v>1.72735421081287</v>
      </c>
      <c r="BB36" s="61" t="n">
        <f aca="false">(1+$F36)^BB$8</f>
        <v>1.74894613844803</v>
      </c>
      <c r="BC36" s="61" t="n">
        <f aca="false">(1+$F36)^BC$8</f>
        <v>1.77080796517863</v>
      </c>
      <c r="BD36" s="61" t="n">
        <f aca="false">(1+$F36)^BD$8</f>
        <v>1.79294306474336</v>
      </c>
      <c r="BE36" s="61" t="n">
        <f aca="false">(1+$F36)^BE$8</f>
        <v>1.81535485305265</v>
      </c>
      <c r="BF36" s="61" t="n">
        <f aca="false">(1+$F36)^BF$8</f>
        <v>1.83804678871581</v>
      </c>
      <c r="BG36" s="61" t="n">
        <f aca="false">(1+$F36)^BG$8</f>
        <v>1.86102237357476</v>
      </c>
      <c r="BH36" s="61" t="n">
        <f aca="false">(1+$F36)^BH$8</f>
        <v>1.88428515324444</v>
      </c>
      <c r="BI36" s="61" t="n">
        <f aca="false">(1+$F36)^BI$8</f>
        <v>1.90783871766</v>
      </c>
      <c r="BJ36" s="61" t="n">
        <f aca="false">(1+$F36)^BJ$8</f>
        <v>1.93168670163075</v>
      </c>
      <c r="BK36" s="61" t="n">
        <f aca="false">(1+$F36)^BK$8</f>
        <v>1.95583278540113</v>
      </c>
      <c r="BL36" s="61" t="n">
        <f aca="false">(1+$F36)^BL$8</f>
        <v>1.98028069521865</v>
      </c>
      <c r="BM36" s="61" t="n">
        <f aca="false">(1+$F36)^BM$8</f>
        <v>2.00503420390888</v>
      </c>
      <c r="BN36" s="61" t="n">
        <f aca="false">(1+$F36)^BN$8</f>
        <v>2.03009713145774</v>
      </c>
      <c r="BO36" s="61" t="n">
        <f aca="false">(1+$F36)^BO$8</f>
        <v>2.05547334560096</v>
      </c>
      <c r="BP36" s="61" t="n">
        <f aca="false">(1+$F36)^BP$8</f>
        <v>2.08116676242097</v>
      </c>
      <c r="BQ36" s="61" t="n">
        <f aca="false">(1+$F36)^BQ$8</f>
        <v>2.10718134695124</v>
      </c>
      <c r="BR36" s="61" t="n">
        <f aca="false">(1+$F36)^BR$8</f>
        <v>2.13352111378813</v>
      </c>
      <c r="BS36" s="61" t="n">
        <f aca="false">(1+$F36)^BS$8</f>
        <v>2.16019012771048</v>
      </c>
      <c r="BT36" s="61" t="n">
        <f aca="false">(1+$F36)^BT$8</f>
        <v>2.18719250430686</v>
      </c>
      <c r="BU36" s="61" t="n">
        <f aca="false">(1+$F36)^BU$8</f>
        <v>2.21453241061069</v>
      </c>
      <c r="BV36" s="61" t="n">
        <f aca="false">(1+$F36)^BV$8</f>
        <v>2.24221406574333</v>
      </c>
      <c r="BW36" s="61" t="n">
        <f aca="false">(1+$F36)^BW$8</f>
        <v>2.27024174156512</v>
      </c>
      <c r="BX36" s="61" t="n">
        <f aca="false">(1+$F36)^BX$8</f>
        <v>2.29861976333468</v>
      </c>
      <c r="BY36" s="61" t="n">
        <f aca="false">(1+$F36)^BY$8</f>
        <v>2.32735251037637</v>
      </c>
      <c r="BZ36" s="61" t="n">
        <f aca="false">(1+$F36)^BZ$8</f>
        <v>2.35644441675607</v>
      </c>
      <c r="CA36" s="61" t="n">
        <f aca="false">(1+$F36)^CA$8</f>
        <v>2.38589997196552</v>
      </c>
      <c r="CB36" s="61" t="n">
        <f aca="false">(1+$F36)^CB$8</f>
        <v>2.41572372161509</v>
      </c>
      <c r="CC36" s="61" t="n">
        <f aca="false">(1+$F36)^CC$8</f>
        <v>2.44592026813528</v>
      </c>
      <c r="CD36" s="61" t="n">
        <f aca="false">(1+$F36)^CD$8</f>
        <v>2.47649427148697</v>
      </c>
      <c r="CE36" s="61" t="n">
        <f aca="false">(1+$F36)^CE$8</f>
        <v>2.50745044988056</v>
      </c>
      <c r="CF36" s="61" t="n">
        <f aca="false">(1+$F36)^CF$8</f>
        <v>2.53879358050406</v>
      </c>
      <c r="CG36" s="61" t="n">
        <f aca="false">(1+$F36)^CG$8</f>
        <v>2.57052850026036</v>
      </c>
      <c r="CH36" s="61" t="n">
        <f aca="false">(1+$F36)^CH$8</f>
        <v>2.60266010651362</v>
      </c>
      <c r="CI36" s="61" t="n">
        <f aca="false">(1+$F36)^CI$8</f>
        <v>2.63519335784504</v>
      </c>
      <c r="CJ36" s="61" t="n">
        <f aca="false">(1+$F36)^CJ$8</f>
        <v>2.6681332748181</v>
      </c>
      <c r="CK36" s="61" t="n">
        <f aca="false">(1+$F36)^CK$8</f>
        <v>2.70148494075333</v>
      </c>
      <c r="CL36" s="61" t="n">
        <f aca="false">(1+$F36)^CL$8</f>
        <v>2.73525350251274</v>
      </c>
      <c r="CM36" s="61" t="n">
        <f aca="false">(1+$F36)^CM$8</f>
        <v>2.76944417129415</v>
      </c>
      <c r="CN36" s="61" t="n">
        <f aca="false">(1+$F36)^CN$8</f>
        <v>2.80406222343533</v>
      </c>
      <c r="CO36" s="61" t="n">
        <f aca="false">(1+$F36)^CO$8</f>
        <v>2.83911300122827</v>
      </c>
      <c r="CP36" s="61" t="n">
        <f aca="false">(1+$F36)^CP$8</f>
        <v>2.87460191374363</v>
      </c>
      <c r="CQ36" s="61" t="n">
        <f aca="false">(1+$F36)^CQ$8</f>
        <v>2.91053443766542</v>
      </c>
      <c r="CR36" s="61" t="n">
        <f aca="false">(1+$F36)^CR$8</f>
        <v>2.94691611813624</v>
      </c>
      <c r="CS36" s="61" t="n">
        <f aca="false">(1+$F36)^CS$8</f>
        <v>2.98375256961294</v>
      </c>
      <c r="CT36" s="61" t="n">
        <f aca="false">(1+$F36)^CT$8</f>
        <v>3.0210494767331</v>
      </c>
      <c r="CU36" s="61" t="n">
        <f aca="false">(1+$F36)^CU$8</f>
        <v>3.05881259519227</v>
      </c>
      <c r="CV36" s="61" t="n">
        <f aca="false">(1+$F36)^CV$8</f>
        <v>3.09704775263217</v>
      </c>
      <c r="CW36" s="61" t="n">
        <f aca="false">(1+$F36)^CW$8</f>
        <v>3.13576084954007</v>
      </c>
      <c r="CX36" s="61" t="n">
        <f aca="false">(1+$F36)^CX$8</f>
        <v>3.17495786015932</v>
      </c>
      <c r="CY36" s="61" t="n">
        <f aca="false">(1+$F36)^CY$8</f>
        <v>3.21464483341131</v>
      </c>
      <c r="CZ36" s="61" t="n">
        <f aca="false">(1+$F36)^CZ$8</f>
        <v>3.25482789382895</v>
      </c>
      <c r="DA36" s="61" t="n">
        <f aca="false">(1+$F36)^DA$8</f>
        <v>3.29551324250182</v>
      </c>
      <c r="DB36" s="61" t="n">
        <f aca="false">(1+$F36)^DB$8</f>
        <v>3.33670715803309</v>
      </c>
      <c r="DC36" s="61" t="n">
        <f aca="false">(1+$F36)^DC$8</f>
        <v>3.3784159975085</v>
      </c>
      <c r="DD36" s="61" t="n">
        <f aca="false">(1+$F36)^DD$8</f>
        <v>3.42064619747736</v>
      </c>
      <c r="DE36" s="61" t="n">
        <f aca="false">(1+$F36)^DE$8</f>
        <v>3.46340427494583</v>
      </c>
      <c r="DF36" s="61" t="n">
        <f aca="false">(1+$F36)^DF$8</f>
        <v>3.50669682838265</v>
      </c>
      <c r="DG36" s="61" t="n">
        <f aca="false">(1+$F36)^DG$8</f>
        <v>3.55053053873743</v>
      </c>
      <c r="DH36" s="61" t="n">
        <f aca="false">(1+$F36)^DH$8</f>
        <v>3.59491217047165</v>
      </c>
      <c r="DI36" s="61" t="n">
        <f aca="false">(1+$F36)^DI$8</f>
        <v>3.63984857260254</v>
      </c>
      <c r="DJ36" s="61" t="n">
        <f aca="false">(1+$F36)^DJ$8</f>
        <v>3.68534667976008</v>
      </c>
      <c r="DK36" s="61" t="n">
        <f aca="false">(1+$F36)^DK$8</f>
        <v>3.73141351325708</v>
      </c>
      <c r="DL36" s="61" t="n">
        <f aca="false">(1+$F36)^DL$8</f>
        <v>3.77805618217279</v>
      </c>
      <c r="DM36" s="61" t="n">
        <f aca="false">(1+$F36)^DM$8</f>
        <v>3.82528188444995</v>
      </c>
      <c r="DN36" s="61" t="n">
        <f aca="false">(1+$F36)^DN$8</f>
        <v>3.87309790800557</v>
      </c>
      <c r="DO36" s="61" t="n">
        <f aca="false">(1+$F36)^DO$8</f>
        <v>3.92151163185564</v>
      </c>
      <c r="DP36" s="61" t="n">
        <f aca="false">(1+$F36)^DP$8</f>
        <v>3.97053052725384</v>
      </c>
      <c r="DQ36" s="61" t="n">
        <f aca="false">(1+$F36)^DQ$8</f>
        <v>4.02016215884451</v>
      </c>
      <c r="DR36" s="61" t="n">
        <f aca="false">(1+$F36)^DR$8</f>
        <v>4.07041418583007</v>
      </c>
      <c r="DS36" s="61" t="n">
        <f aca="false">(1+$F36)^DS$8</f>
        <v>4.12129436315294</v>
      </c>
      <c r="DT36" s="61" t="n">
        <f aca="false">(1+$F36)^DT$8</f>
        <v>4.17281054269235</v>
      </c>
      <c r="DU36" s="61" t="n">
        <f aca="false">(1+$F36)^DU$8</f>
        <v>4.22497067447601</v>
      </c>
      <c r="DV36" s="61" t="n">
        <f aca="false">(1+$F36)^DV$8</f>
        <v>4.27778280790696</v>
      </c>
      <c r="DW36" s="61" t="n">
        <f aca="false">(1+$F36)^DW$8</f>
        <v>4.3312550930058</v>
      </c>
      <c r="DX36" s="61" t="n">
        <f aca="false">(1+$F36)^DX$8</f>
        <v>4.38539578166837</v>
      </c>
      <c r="DY36" s="61" t="n">
        <f aca="false">(1+$F36)^DY$8</f>
        <v>4.44021322893922</v>
      </c>
      <c r="DZ36" s="61" t="n">
        <f aca="false">(1+$F36)^DZ$8</f>
        <v>4.49571589430096</v>
      </c>
      <c r="EA36" s="61" t="n">
        <f aca="false">(1+$F36)^EA$8</f>
        <v>4.55191234297972</v>
      </c>
      <c r="EB36" s="61" t="n">
        <f aca="false">(1+$F36)^EB$8</f>
        <v>4.60881124726697</v>
      </c>
      <c r="EC36" s="61" t="n">
        <f aca="false">(1+$F36)^EC$8</f>
        <v>4.66642138785781</v>
      </c>
      <c r="ED36" s="61" t="n">
        <f aca="false">(1+$F36)^ED$8</f>
        <v>4.72475165520603</v>
      </c>
      <c r="EE36" s="61" t="n">
        <f aca="false">(1+$F36)^EE$8</f>
        <v>4.78381105089611</v>
      </c>
      <c r="EF36" s="61" t="n">
        <f aca="false">(1+$F36)^EF$8</f>
        <v>4.84360868903231</v>
      </c>
      <c r="EG36" s="61" t="n">
        <f aca="false">(1+$F36)^EG$8</f>
        <v>4.90415379764521</v>
      </c>
      <c r="EH36" s="61" t="n">
        <f aca="false">(1+$F36)^EH$8</f>
        <v>4.96545572011577</v>
      </c>
      <c r="EI36" s="61" t="n">
        <f aca="false">(1+$F36)^EI$8</f>
        <v>5.02752391661722</v>
      </c>
      <c r="EJ36" s="61" t="n">
        <f aca="false">(1+$F36)^EJ$8</f>
        <v>5.09036796557494</v>
      </c>
      <c r="EK36" s="61" t="n">
        <f aca="false">(1+$F36)^EK$8</f>
        <v>5.15399756514462</v>
      </c>
      <c r="EL36" s="61" t="n">
        <f aca="false">(1+$F36)^EL$8</f>
        <v>5.21842253470893</v>
      </c>
      <c r="EM36" s="61" t="n">
        <f aca="false">(1+$F36)^EM$8</f>
        <v>5.28365281639279</v>
      </c>
      <c r="EN36" s="61" t="n">
        <f aca="false">(1+$F36)^EN$8</f>
        <v>5.3496984765977</v>
      </c>
      <c r="EO36" s="61" t="n">
        <f aca="false">(1+$F36)^EO$8</f>
        <v>5.41656970755517</v>
      </c>
      <c r="EP36" s="61" t="n">
        <f aca="false">(1+$F36)^EP$8</f>
        <v>5.48427682889961</v>
      </c>
      <c r="EQ36" s="61" t="n">
        <f aca="false">(1+$F36)^EQ$8</f>
        <v>5.55283028926086</v>
      </c>
      <c r="ER36" s="61" t="n">
        <f aca="false">(1+$F36)^ER$8</f>
        <v>5.62224066787662</v>
      </c>
      <c r="ES36" s="61" t="n">
        <f aca="false">(1+$F36)^ES$8</f>
        <v>5.69251867622508</v>
      </c>
      <c r="ET36" s="61" t="n">
        <f aca="false">(1+$F36)^ET$8</f>
        <v>5.76367515967789</v>
      </c>
      <c r="EU36" s="61" t="n">
        <f aca="false">(1+$F36)^EU$8</f>
        <v>5.83572109917386</v>
      </c>
      <c r="EV36" s="61" t="n">
        <f aca="false">(1+$F36)^EV$8</f>
        <v>5.90866761291353</v>
      </c>
      <c r="EW36" s="61" t="n">
        <f aca="false">(1+$F36)^EW$8</f>
        <v>5.98252595807495</v>
      </c>
      <c r="EX36" s="61" t="n">
        <f aca="false">(1+$F36)^EX$8</f>
        <v>6.05730753255089</v>
      </c>
      <c r="EY36" s="61" t="n">
        <f aca="false">(1+$F36)^EY$8</f>
        <v>6.13302387670778</v>
      </c>
      <c r="EZ36" s="61" t="n">
        <f aca="false">(1+$F36)^EZ$8</f>
        <v>6.20968667516662</v>
      </c>
      <c r="FA36" s="61" t="n">
        <f aca="false">(1+$F36)^FA$8</f>
        <v>6.28730775860621</v>
      </c>
      <c r="FB36" s="61" t="n">
        <f aca="false">(1+$F36)^FB$8</f>
        <v>6.36589910558878</v>
      </c>
      <c r="FC36" s="61" t="n">
        <f aca="false">(1+$F36)^FC$8</f>
        <v>6.44547284440864</v>
      </c>
      <c r="FD36" s="61" t="n">
        <f aca="false">(1+$F36)^FD$8</f>
        <v>6.52604125496375</v>
      </c>
      <c r="FE36" s="61" t="n">
        <f aca="false">(1+$F36)^FE$8</f>
        <v>6.6076167706508</v>
      </c>
      <c r="FF36" s="61" t="n">
        <f aca="false">(1+$F36)^FF$8</f>
        <v>6.69021198028393</v>
      </c>
      <c r="FG36" s="61" t="n">
        <f aca="false">(1+$F36)^FG$8</f>
        <v>6.77383963003748</v>
      </c>
      <c r="FH36" s="61" t="n">
        <f aca="false">(1+$F36)^FH$8</f>
        <v>6.85851262541295</v>
      </c>
    </row>
    <row r="37" customFormat="false" ht="15" hidden="false" customHeight="false" outlineLevel="0" collapsed="false">
      <c r="C37" s="1" t="s">
        <v>689</v>
      </c>
      <c r="D37" s="12" t="s">
        <v>34</v>
      </c>
      <c r="J37" s="18" t="n">
        <f aca="false">N(MONTH(J$4)=Months_In_Year)</f>
        <v>1</v>
      </c>
      <c r="K37" s="18" t="n">
        <f aca="false">N(MONTH(K$4)=Months_In_Year)</f>
        <v>0</v>
      </c>
      <c r="L37" s="18" t="n">
        <f aca="false">N(MONTH(L$4)=Months_In_Year)</f>
        <v>0</v>
      </c>
      <c r="M37" s="18" t="n">
        <f aca="false">N(MONTH(M$4)=Months_In_Year)</f>
        <v>0</v>
      </c>
      <c r="N37" s="18" t="n">
        <f aca="false">N(MONTH(N$4)=Months_In_Year)</f>
        <v>1</v>
      </c>
      <c r="O37" s="18" t="n">
        <f aca="false">N(MONTH(O$4)=Months_In_Year)</f>
        <v>0</v>
      </c>
      <c r="P37" s="18" t="n">
        <f aca="false">N(MONTH(P$4)=Months_In_Year)</f>
        <v>0</v>
      </c>
      <c r="Q37" s="18" t="n">
        <f aca="false">N(MONTH(Q$4)=Months_In_Year)</f>
        <v>0</v>
      </c>
      <c r="R37" s="18" t="n">
        <f aca="false">N(MONTH(R$4)=Months_In_Year)</f>
        <v>1</v>
      </c>
      <c r="S37" s="18" t="n">
        <f aca="false">N(MONTH(S$4)=Months_In_Year)</f>
        <v>0</v>
      </c>
      <c r="T37" s="18" t="n">
        <f aca="false">N(MONTH(T$4)=Months_In_Year)</f>
        <v>0</v>
      </c>
      <c r="U37" s="18" t="n">
        <f aca="false">N(MONTH(U$4)=Months_In_Year)</f>
        <v>0</v>
      </c>
      <c r="V37" s="18" t="n">
        <f aca="false">N(MONTH(V$4)=Months_In_Year)</f>
        <v>1</v>
      </c>
      <c r="W37" s="18" t="n">
        <f aca="false">N(MONTH(W$4)=Months_In_Year)</f>
        <v>0</v>
      </c>
      <c r="X37" s="18" t="n">
        <f aca="false">N(MONTH(X$4)=Months_In_Year)</f>
        <v>0</v>
      </c>
      <c r="Y37" s="18" t="n">
        <f aca="false">N(MONTH(Y$4)=Months_In_Year)</f>
        <v>0</v>
      </c>
      <c r="Z37" s="18" t="n">
        <f aca="false">N(MONTH(Z$4)=Months_In_Year)</f>
        <v>1</v>
      </c>
      <c r="AA37" s="18" t="n">
        <f aca="false">N(MONTH(AA$4)=Months_In_Year)</f>
        <v>0</v>
      </c>
      <c r="AB37" s="18" t="n">
        <f aca="false">N(MONTH(AB$4)=Months_In_Year)</f>
        <v>0</v>
      </c>
      <c r="AC37" s="18" t="n">
        <f aca="false">N(MONTH(AC$4)=Months_In_Year)</f>
        <v>0</v>
      </c>
      <c r="AD37" s="18" t="n">
        <f aca="false">N(MONTH(AD$4)=Months_In_Year)</f>
        <v>1</v>
      </c>
      <c r="AE37" s="18" t="n">
        <f aca="false">N(MONTH(AE$4)=Months_In_Year)</f>
        <v>0</v>
      </c>
      <c r="AF37" s="18" t="n">
        <f aca="false">N(MONTH(AF$4)=Months_In_Year)</f>
        <v>0</v>
      </c>
      <c r="AG37" s="18" t="n">
        <f aca="false">N(MONTH(AG$4)=Months_In_Year)</f>
        <v>0</v>
      </c>
      <c r="AH37" s="18" t="n">
        <f aca="false">N(MONTH(AH$4)=Months_In_Year)</f>
        <v>1</v>
      </c>
      <c r="AI37" s="18" t="n">
        <f aca="false">N(MONTH(AI$4)=Months_In_Year)</f>
        <v>0</v>
      </c>
      <c r="AJ37" s="18" t="n">
        <f aca="false">N(MONTH(AJ$4)=Months_In_Year)</f>
        <v>0</v>
      </c>
      <c r="AK37" s="18" t="n">
        <f aca="false">N(MONTH(AK$4)=Months_In_Year)</f>
        <v>0</v>
      </c>
      <c r="AL37" s="18" t="n">
        <f aca="false">N(MONTH(AL$4)=Months_In_Year)</f>
        <v>1</v>
      </c>
      <c r="AM37" s="18" t="n">
        <f aca="false">N(MONTH(AM$4)=Months_In_Year)</f>
        <v>0</v>
      </c>
      <c r="AN37" s="18" t="n">
        <f aca="false">N(MONTH(AN$4)=Months_In_Year)</f>
        <v>0</v>
      </c>
      <c r="AO37" s="18" t="n">
        <f aca="false">N(MONTH(AO$4)=Months_In_Year)</f>
        <v>0</v>
      </c>
      <c r="AP37" s="18" t="n">
        <f aca="false">N(MONTH(AP$4)=Months_In_Year)</f>
        <v>1</v>
      </c>
      <c r="AQ37" s="18" t="n">
        <f aca="false">N(MONTH(AQ$4)=Months_In_Year)</f>
        <v>0</v>
      </c>
      <c r="AR37" s="18" t="n">
        <f aca="false">N(MONTH(AR$4)=Months_In_Year)</f>
        <v>0</v>
      </c>
      <c r="AS37" s="18" t="n">
        <f aca="false">N(MONTH(AS$4)=Months_In_Year)</f>
        <v>0</v>
      </c>
      <c r="AT37" s="18" t="n">
        <f aca="false">N(MONTH(AT$4)=Months_In_Year)</f>
        <v>1</v>
      </c>
      <c r="AU37" s="18" t="n">
        <f aca="false">N(MONTH(AU$4)=Months_In_Year)</f>
        <v>0</v>
      </c>
      <c r="AV37" s="18" t="n">
        <f aca="false">N(MONTH(AV$4)=Months_In_Year)</f>
        <v>0</v>
      </c>
      <c r="AW37" s="18" t="n">
        <f aca="false">N(MONTH(AW$4)=Months_In_Year)</f>
        <v>0</v>
      </c>
      <c r="AX37" s="18" t="n">
        <f aca="false">N(MONTH(AX$4)=Months_In_Year)</f>
        <v>1</v>
      </c>
      <c r="AY37" s="18" t="n">
        <f aca="false">N(MONTH(AY$4)=Months_In_Year)</f>
        <v>0</v>
      </c>
      <c r="AZ37" s="18" t="n">
        <f aca="false">N(MONTH(AZ$4)=Months_In_Year)</f>
        <v>0</v>
      </c>
      <c r="BA37" s="18" t="n">
        <f aca="false">N(MONTH(BA$4)=Months_In_Year)</f>
        <v>0</v>
      </c>
      <c r="BB37" s="18" t="n">
        <f aca="false">N(MONTH(BB$4)=Months_In_Year)</f>
        <v>1</v>
      </c>
      <c r="BC37" s="18" t="n">
        <f aca="false">N(MONTH(BC$4)=Months_In_Year)</f>
        <v>0</v>
      </c>
      <c r="BD37" s="18" t="n">
        <f aca="false">N(MONTH(BD$4)=Months_In_Year)</f>
        <v>0</v>
      </c>
      <c r="BE37" s="18" t="n">
        <f aca="false">N(MONTH(BE$4)=Months_In_Year)</f>
        <v>0</v>
      </c>
      <c r="BF37" s="18" t="n">
        <f aca="false">N(MONTH(BF$4)=Months_In_Year)</f>
        <v>1</v>
      </c>
      <c r="BG37" s="18" t="n">
        <f aca="false">N(MONTH(BG$4)=Months_In_Year)</f>
        <v>0</v>
      </c>
      <c r="BH37" s="18" t="n">
        <f aca="false">N(MONTH(BH$4)=Months_In_Year)</f>
        <v>0</v>
      </c>
      <c r="BI37" s="18" t="n">
        <f aca="false">N(MONTH(BI$4)=Months_In_Year)</f>
        <v>0</v>
      </c>
      <c r="BJ37" s="18" t="n">
        <f aca="false">N(MONTH(BJ$4)=Months_In_Year)</f>
        <v>1</v>
      </c>
      <c r="BK37" s="18" t="n">
        <f aca="false">N(MONTH(BK$4)=Months_In_Year)</f>
        <v>0</v>
      </c>
      <c r="BL37" s="18" t="n">
        <f aca="false">N(MONTH(BL$4)=Months_In_Year)</f>
        <v>0</v>
      </c>
      <c r="BM37" s="18" t="n">
        <f aca="false">N(MONTH(BM$4)=Months_In_Year)</f>
        <v>0</v>
      </c>
      <c r="BN37" s="18" t="n">
        <f aca="false">N(MONTH(BN$4)=Months_In_Year)</f>
        <v>1</v>
      </c>
      <c r="BO37" s="18" t="n">
        <f aca="false">N(MONTH(BO$4)=Months_In_Year)</f>
        <v>0</v>
      </c>
      <c r="BP37" s="18" t="n">
        <f aca="false">N(MONTH(BP$4)=Months_In_Year)</f>
        <v>0</v>
      </c>
      <c r="BQ37" s="18" t="n">
        <f aca="false">N(MONTH(BQ$4)=Months_In_Year)</f>
        <v>0</v>
      </c>
      <c r="BR37" s="18" t="n">
        <f aca="false">N(MONTH(BR$4)=Months_In_Year)</f>
        <v>1</v>
      </c>
      <c r="BS37" s="18" t="n">
        <f aca="false">N(MONTH(BS$4)=Months_In_Year)</f>
        <v>0</v>
      </c>
      <c r="BT37" s="18" t="n">
        <f aca="false">N(MONTH(BT$4)=Months_In_Year)</f>
        <v>0</v>
      </c>
      <c r="BU37" s="18" t="n">
        <f aca="false">N(MONTH(BU$4)=Months_In_Year)</f>
        <v>0</v>
      </c>
      <c r="BV37" s="18" t="n">
        <f aca="false">N(MONTH(BV$4)=Months_In_Year)</f>
        <v>1</v>
      </c>
      <c r="BW37" s="18" t="n">
        <f aca="false">N(MONTH(BW$4)=Months_In_Year)</f>
        <v>0</v>
      </c>
      <c r="BX37" s="18" t="n">
        <f aca="false">N(MONTH(BX$4)=Months_In_Year)</f>
        <v>0</v>
      </c>
      <c r="BY37" s="18" t="n">
        <f aca="false">N(MONTH(BY$4)=Months_In_Year)</f>
        <v>0</v>
      </c>
      <c r="BZ37" s="18" t="n">
        <f aca="false">N(MONTH(BZ$4)=Months_In_Year)</f>
        <v>1</v>
      </c>
      <c r="CA37" s="18" t="n">
        <f aca="false">N(MONTH(CA$4)=Months_In_Year)</f>
        <v>0</v>
      </c>
      <c r="CB37" s="18" t="n">
        <f aca="false">N(MONTH(CB$4)=Months_In_Year)</f>
        <v>0</v>
      </c>
      <c r="CC37" s="18" t="n">
        <f aca="false">N(MONTH(CC$4)=Months_In_Year)</f>
        <v>0</v>
      </c>
      <c r="CD37" s="18" t="n">
        <f aca="false">N(MONTH(CD$4)=Months_In_Year)</f>
        <v>1</v>
      </c>
      <c r="CE37" s="18" t="n">
        <f aca="false">N(MONTH(CE$4)=Months_In_Year)</f>
        <v>0</v>
      </c>
      <c r="CF37" s="18" t="n">
        <f aca="false">N(MONTH(CF$4)=Months_In_Year)</f>
        <v>0</v>
      </c>
      <c r="CG37" s="18" t="n">
        <f aca="false">N(MONTH(CG$4)=Months_In_Year)</f>
        <v>0</v>
      </c>
      <c r="CH37" s="18" t="n">
        <f aca="false">N(MONTH(CH$4)=Months_In_Year)</f>
        <v>1</v>
      </c>
      <c r="CI37" s="18" t="n">
        <f aca="false">N(MONTH(CI$4)=Months_In_Year)</f>
        <v>0</v>
      </c>
      <c r="CJ37" s="18" t="n">
        <f aca="false">N(MONTH(CJ$4)=Months_In_Year)</f>
        <v>0</v>
      </c>
      <c r="CK37" s="18" t="n">
        <f aca="false">N(MONTH(CK$4)=Months_In_Year)</f>
        <v>0</v>
      </c>
      <c r="CL37" s="18" t="n">
        <f aca="false">N(MONTH(CL$4)=Months_In_Year)</f>
        <v>1</v>
      </c>
      <c r="CM37" s="18" t="n">
        <f aca="false">N(MONTH(CM$4)=Months_In_Year)</f>
        <v>0</v>
      </c>
      <c r="CN37" s="18" t="n">
        <f aca="false">N(MONTH(CN$4)=Months_In_Year)</f>
        <v>0</v>
      </c>
      <c r="CO37" s="18" t="n">
        <f aca="false">N(MONTH(CO$4)=Months_In_Year)</f>
        <v>0</v>
      </c>
      <c r="CP37" s="18" t="n">
        <f aca="false">N(MONTH(CP$4)=Months_In_Year)</f>
        <v>1</v>
      </c>
      <c r="CQ37" s="18" t="n">
        <f aca="false">N(MONTH(CQ$4)=Months_In_Year)</f>
        <v>0</v>
      </c>
      <c r="CR37" s="18" t="n">
        <f aca="false">N(MONTH(CR$4)=Months_In_Year)</f>
        <v>0</v>
      </c>
      <c r="CS37" s="18" t="n">
        <f aca="false">N(MONTH(CS$4)=Months_In_Year)</f>
        <v>0</v>
      </c>
      <c r="CT37" s="18" t="n">
        <f aca="false">N(MONTH(CT$4)=Months_In_Year)</f>
        <v>1</v>
      </c>
      <c r="CU37" s="18" t="n">
        <f aca="false">N(MONTH(CU$4)=Months_In_Year)</f>
        <v>0</v>
      </c>
      <c r="CV37" s="18" t="n">
        <f aca="false">N(MONTH(CV$4)=Months_In_Year)</f>
        <v>0</v>
      </c>
      <c r="CW37" s="18" t="n">
        <f aca="false">N(MONTH(CW$4)=Months_In_Year)</f>
        <v>0</v>
      </c>
      <c r="CX37" s="18" t="n">
        <f aca="false">N(MONTH(CX$4)=Months_In_Year)</f>
        <v>1</v>
      </c>
      <c r="CY37" s="18" t="n">
        <f aca="false">N(MONTH(CY$4)=Months_In_Year)</f>
        <v>0</v>
      </c>
      <c r="CZ37" s="18" t="n">
        <f aca="false">N(MONTH(CZ$4)=Months_In_Year)</f>
        <v>0</v>
      </c>
      <c r="DA37" s="18" t="n">
        <f aca="false">N(MONTH(DA$4)=Months_In_Year)</f>
        <v>0</v>
      </c>
      <c r="DB37" s="18" t="n">
        <f aca="false">N(MONTH(DB$4)=Months_In_Year)</f>
        <v>1</v>
      </c>
      <c r="DC37" s="18" t="n">
        <f aca="false">N(MONTH(DC$4)=Months_In_Year)</f>
        <v>0</v>
      </c>
      <c r="DD37" s="18" t="n">
        <f aca="false">N(MONTH(DD$4)=Months_In_Year)</f>
        <v>0</v>
      </c>
      <c r="DE37" s="18" t="n">
        <f aca="false">N(MONTH(DE$4)=Months_In_Year)</f>
        <v>0</v>
      </c>
      <c r="DF37" s="18" t="n">
        <f aca="false">N(MONTH(DF$4)=Months_In_Year)</f>
        <v>1</v>
      </c>
      <c r="DG37" s="18" t="n">
        <f aca="false">N(MONTH(DG$4)=Months_In_Year)</f>
        <v>0</v>
      </c>
      <c r="DH37" s="18" t="n">
        <f aca="false">N(MONTH(DH$4)=Months_In_Year)</f>
        <v>0</v>
      </c>
      <c r="DI37" s="18" t="n">
        <f aca="false">N(MONTH(DI$4)=Months_In_Year)</f>
        <v>0</v>
      </c>
      <c r="DJ37" s="18" t="n">
        <f aca="false">N(MONTH(DJ$4)=Months_In_Year)</f>
        <v>1</v>
      </c>
      <c r="DK37" s="18" t="n">
        <f aca="false">N(MONTH(DK$4)=Months_In_Year)</f>
        <v>0</v>
      </c>
      <c r="DL37" s="18" t="n">
        <f aca="false">N(MONTH(DL$4)=Months_In_Year)</f>
        <v>0</v>
      </c>
      <c r="DM37" s="18" t="n">
        <f aca="false">N(MONTH(DM$4)=Months_In_Year)</f>
        <v>0</v>
      </c>
      <c r="DN37" s="18" t="n">
        <f aca="false">N(MONTH(DN$4)=Months_In_Year)</f>
        <v>1</v>
      </c>
      <c r="DO37" s="18" t="n">
        <f aca="false">N(MONTH(DO$4)=Months_In_Year)</f>
        <v>0</v>
      </c>
      <c r="DP37" s="18" t="n">
        <f aca="false">N(MONTH(DP$4)=Months_In_Year)</f>
        <v>0</v>
      </c>
      <c r="DQ37" s="18" t="n">
        <f aca="false">N(MONTH(DQ$4)=Months_In_Year)</f>
        <v>0</v>
      </c>
      <c r="DR37" s="18" t="n">
        <f aca="false">N(MONTH(DR$4)=Months_In_Year)</f>
        <v>1</v>
      </c>
      <c r="DS37" s="18" t="n">
        <f aca="false">N(MONTH(DS$4)=Months_In_Year)</f>
        <v>0</v>
      </c>
      <c r="DT37" s="18" t="n">
        <f aca="false">N(MONTH(DT$4)=Months_In_Year)</f>
        <v>0</v>
      </c>
      <c r="DU37" s="18" t="n">
        <f aca="false">N(MONTH(DU$4)=Months_In_Year)</f>
        <v>0</v>
      </c>
      <c r="DV37" s="18" t="n">
        <f aca="false">N(MONTH(DV$4)=Months_In_Year)</f>
        <v>1</v>
      </c>
      <c r="DW37" s="18" t="n">
        <f aca="false">N(MONTH(DW$4)=Months_In_Year)</f>
        <v>0</v>
      </c>
      <c r="DX37" s="18" t="n">
        <f aca="false">N(MONTH(DX$4)=Months_In_Year)</f>
        <v>0</v>
      </c>
      <c r="DY37" s="18" t="n">
        <f aca="false">N(MONTH(DY$4)=Months_In_Year)</f>
        <v>0</v>
      </c>
      <c r="DZ37" s="18" t="n">
        <f aca="false">N(MONTH(DZ$4)=Months_In_Year)</f>
        <v>1</v>
      </c>
      <c r="EA37" s="18" t="n">
        <f aca="false">N(MONTH(EA$4)=Months_In_Year)</f>
        <v>0</v>
      </c>
      <c r="EB37" s="18" t="n">
        <f aca="false">N(MONTH(EB$4)=Months_In_Year)</f>
        <v>0</v>
      </c>
      <c r="EC37" s="18" t="n">
        <f aca="false">N(MONTH(EC$4)=Months_In_Year)</f>
        <v>0</v>
      </c>
      <c r="ED37" s="18" t="n">
        <f aca="false">N(MONTH(ED$4)=Months_In_Year)</f>
        <v>1</v>
      </c>
      <c r="EE37" s="18" t="n">
        <f aca="false">N(MONTH(EE$4)=Months_In_Year)</f>
        <v>0</v>
      </c>
      <c r="EF37" s="18" t="n">
        <f aca="false">N(MONTH(EF$4)=Months_In_Year)</f>
        <v>0</v>
      </c>
      <c r="EG37" s="18" t="n">
        <f aca="false">N(MONTH(EG$4)=Months_In_Year)</f>
        <v>0</v>
      </c>
      <c r="EH37" s="18" t="n">
        <f aca="false">N(MONTH(EH$4)=Months_In_Year)</f>
        <v>1</v>
      </c>
      <c r="EI37" s="18" t="n">
        <f aca="false">N(MONTH(EI$4)=Months_In_Year)</f>
        <v>0</v>
      </c>
      <c r="EJ37" s="18" t="n">
        <f aca="false">N(MONTH(EJ$4)=Months_In_Year)</f>
        <v>0</v>
      </c>
      <c r="EK37" s="18" t="n">
        <f aca="false">N(MONTH(EK$4)=Months_In_Year)</f>
        <v>0</v>
      </c>
      <c r="EL37" s="18" t="n">
        <f aca="false">N(MONTH(EL$4)=Months_In_Year)</f>
        <v>1</v>
      </c>
      <c r="EM37" s="18" t="n">
        <f aca="false">N(MONTH(EM$4)=Months_In_Year)</f>
        <v>0</v>
      </c>
      <c r="EN37" s="18" t="n">
        <f aca="false">N(MONTH(EN$4)=Months_In_Year)</f>
        <v>0</v>
      </c>
      <c r="EO37" s="18" t="n">
        <f aca="false">N(MONTH(EO$4)=Months_In_Year)</f>
        <v>0</v>
      </c>
      <c r="EP37" s="18" t="n">
        <f aca="false">N(MONTH(EP$4)=Months_In_Year)</f>
        <v>1</v>
      </c>
      <c r="EQ37" s="18" t="n">
        <f aca="false">N(MONTH(EQ$4)=Months_In_Year)</f>
        <v>0</v>
      </c>
      <c r="ER37" s="18" t="n">
        <f aca="false">N(MONTH(ER$4)=Months_In_Year)</f>
        <v>0</v>
      </c>
      <c r="ES37" s="18" t="n">
        <f aca="false">N(MONTH(ES$4)=Months_In_Year)</f>
        <v>0</v>
      </c>
      <c r="ET37" s="18" t="n">
        <f aca="false">N(MONTH(ET$4)=Months_In_Year)</f>
        <v>1</v>
      </c>
      <c r="EU37" s="18" t="n">
        <f aca="false">N(MONTH(EU$4)=Months_In_Year)</f>
        <v>0</v>
      </c>
      <c r="EV37" s="18" t="n">
        <f aca="false">N(MONTH(EV$4)=Months_In_Year)</f>
        <v>0</v>
      </c>
      <c r="EW37" s="18" t="n">
        <f aca="false">N(MONTH(EW$4)=Months_In_Year)</f>
        <v>0</v>
      </c>
      <c r="EX37" s="18" t="n">
        <f aca="false">N(MONTH(EX$4)=Months_In_Year)</f>
        <v>1</v>
      </c>
      <c r="EY37" s="18" t="n">
        <f aca="false">N(MONTH(EY$4)=Months_In_Year)</f>
        <v>0</v>
      </c>
      <c r="EZ37" s="18" t="n">
        <f aca="false">N(MONTH(EZ$4)=Months_In_Year)</f>
        <v>0</v>
      </c>
      <c r="FA37" s="18" t="n">
        <f aca="false">N(MONTH(FA$4)=Months_In_Year)</f>
        <v>0</v>
      </c>
      <c r="FB37" s="18" t="n">
        <f aca="false">N(MONTH(FB$4)=Months_In_Year)</f>
        <v>1</v>
      </c>
      <c r="FC37" s="18" t="n">
        <f aca="false">N(MONTH(FC$4)=Months_In_Year)</f>
        <v>0</v>
      </c>
      <c r="FD37" s="18" t="n">
        <f aca="false">N(MONTH(FD$4)=Months_In_Year)</f>
        <v>0</v>
      </c>
      <c r="FE37" s="18" t="n">
        <f aca="false">N(MONTH(FE$4)=Months_In_Year)</f>
        <v>0</v>
      </c>
      <c r="FF37" s="18" t="n">
        <f aca="false">N(MONTH(FF$4)=Months_In_Year)</f>
        <v>1</v>
      </c>
      <c r="FG37" s="18" t="n">
        <f aca="false">N(MONTH(FG$4)=Months_In_Year)</f>
        <v>0</v>
      </c>
      <c r="FH37" s="18" t="n">
        <f aca="false">N(MONTH(FH$4)=Months_In_Year)</f>
        <v>0</v>
      </c>
    </row>
    <row r="38" customFormat="false" ht="15" hidden="false" customHeight="false" outlineLevel="0" collapsed="false">
      <c r="C38" s="1" t="s">
        <v>690</v>
      </c>
      <c r="D38" s="12" t="s">
        <v>34</v>
      </c>
      <c r="J38" s="18" t="n">
        <f aca="false">N(MONTH(J$4)&lt;=Months_Per_Period)</f>
        <v>0</v>
      </c>
      <c r="K38" s="18" t="n">
        <f aca="false">N(MONTH(K$4)&lt;=Months_Per_Period)</f>
        <v>1</v>
      </c>
      <c r="L38" s="18" t="n">
        <f aca="false">N(MONTH(L$4)&lt;=Months_Per_Period)</f>
        <v>0</v>
      </c>
      <c r="M38" s="18" t="n">
        <f aca="false">N(MONTH(M$4)&lt;=Months_Per_Period)</f>
        <v>0</v>
      </c>
      <c r="N38" s="18" t="n">
        <f aca="false">N(MONTH(N$4)&lt;=Months_Per_Period)</f>
        <v>0</v>
      </c>
      <c r="O38" s="18" t="n">
        <f aca="false">N(MONTH(O$4)&lt;=Months_Per_Period)</f>
        <v>1</v>
      </c>
      <c r="P38" s="18" t="n">
        <f aca="false">N(MONTH(P$4)&lt;=Months_Per_Period)</f>
        <v>0</v>
      </c>
      <c r="Q38" s="18" t="n">
        <f aca="false">N(MONTH(Q$4)&lt;=Months_Per_Period)</f>
        <v>0</v>
      </c>
      <c r="R38" s="18" t="n">
        <f aca="false">N(MONTH(R$4)&lt;=Months_Per_Period)</f>
        <v>0</v>
      </c>
      <c r="S38" s="18" t="n">
        <f aca="false">N(MONTH(S$4)&lt;=Months_Per_Period)</f>
        <v>1</v>
      </c>
      <c r="T38" s="18" t="n">
        <f aca="false">N(MONTH(T$4)&lt;=Months_Per_Period)</f>
        <v>0</v>
      </c>
      <c r="U38" s="18" t="n">
        <f aca="false">N(MONTH(U$4)&lt;=Months_Per_Period)</f>
        <v>0</v>
      </c>
      <c r="V38" s="18" t="n">
        <f aca="false">N(MONTH(V$4)&lt;=Months_Per_Period)</f>
        <v>0</v>
      </c>
      <c r="W38" s="18" t="n">
        <f aca="false">N(MONTH(W$4)&lt;=Months_Per_Period)</f>
        <v>1</v>
      </c>
      <c r="X38" s="18" t="n">
        <f aca="false">N(MONTH(X$4)&lt;=Months_Per_Period)</f>
        <v>0</v>
      </c>
      <c r="Y38" s="18" t="n">
        <f aca="false">N(MONTH(Y$4)&lt;=Months_Per_Period)</f>
        <v>0</v>
      </c>
      <c r="Z38" s="18" t="n">
        <f aca="false">N(MONTH(Z$4)&lt;=Months_Per_Period)</f>
        <v>0</v>
      </c>
      <c r="AA38" s="18" t="n">
        <f aca="false">N(MONTH(AA$4)&lt;=Months_Per_Period)</f>
        <v>1</v>
      </c>
      <c r="AB38" s="18" t="n">
        <f aca="false">N(MONTH(AB$4)&lt;=Months_Per_Period)</f>
        <v>0</v>
      </c>
      <c r="AC38" s="18" t="n">
        <f aca="false">N(MONTH(AC$4)&lt;=Months_Per_Period)</f>
        <v>0</v>
      </c>
      <c r="AD38" s="18" t="n">
        <f aca="false">N(MONTH(AD$4)&lt;=Months_Per_Period)</f>
        <v>0</v>
      </c>
      <c r="AE38" s="18" t="n">
        <f aca="false">N(MONTH(AE$4)&lt;=Months_Per_Period)</f>
        <v>1</v>
      </c>
      <c r="AF38" s="18" t="n">
        <f aca="false">N(MONTH(AF$4)&lt;=Months_Per_Period)</f>
        <v>0</v>
      </c>
      <c r="AG38" s="18" t="n">
        <f aca="false">N(MONTH(AG$4)&lt;=Months_Per_Period)</f>
        <v>0</v>
      </c>
      <c r="AH38" s="18" t="n">
        <f aca="false">N(MONTH(AH$4)&lt;=Months_Per_Period)</f>
        <v>0</v>
      </c>
      <c r="AI38" s="18" t="n">
        <f aca="false">N(MONTH(AI$4)&lt;=Months_Per_Period)</f>
        <v>1</v>
      </c>
      <c r="AJ38" s="18" t="n">
        <f aca="false">N(MONTH(AJ$4)&lt;=Months_Per_Period)</f>
        <v>0</v>
      </c>
      <c r="AK38" s="18" t="n">
        <f aca="false">N(MONTH(AK$4)&lt;=Months_Per_Period)</f>
        <v>0</v>
      </c>
      <c r="AL38" s="18" t="n">
        <f aca="false">N(MONTH(AL$4)&lt;=Months_Per_Period)</f>
        <v>0</v>
      </c>
      <c r="AM38" s="18" t="n">
        <f aca="false">N(MONTH(AM$4)&lt;=Months_Per_Period)</f>
        <v>1</v>
      </c>
      <c r="AN38" s="18" t="n">
        <f aca="false">N(MONTH(AN$4)&lt;=Months_Per_Period)</f>
        <v>0</v>
      </c>
      <c r="AO38" s="18" t="n">
        <f aca="false">N(MONTH(AO$4)&lt;=Months_Per_Period)</f>
        <v>0</v>
      </c>
      <c r="AP38" s="18" t="n">
        <f aca="false">N(MONTH(AP$4)&lt;=Months_Per_Period)</f>
        <v>0</v>
      </c>
      <c r="AQ38" s="18" t="n">
        <f aca="false">N(MONTH(AQ$4)&lt;=Months_Per_Period)</f>
        <v>1</v>
      </c>
      <c r="AR38" s="18" t="n">
        <f aca="false">N(MONTH(AR$4)&lt;=Months_Per_Period)</f>
        <v>0</v>
      </c>
      <c r="AS38" s="18" t="n">
        <f aca="false">N(MONTH(AS$4)&lt;=Months_Per_Period)</f>
        <v>0</v>
      </c>
      <c r="AT38" s="18" t="n">
        <f aca="false">N(MONTH(AT$4)&lt;=Months_Per_Period)</f>
        <v>0</v>
      </c>
      <c r="AU38" s="18" t="n">
        <f aca="false">N(MONTH(AU$4)&lt;=Months_Per_Period)</f>
        <v>1</v>
      </c>
      <c r="AV38" s="18" t="n">
        <f aca="false">N(MONTH(AV$4)&lt;=Months_Per_Period)</f>
        <v>0</v>
      </c>
      <c r="AW38" s="18" t="n">
        <f aca="false">N(MONTH(AW$4)&lt;=Months_Per_Period)</f>
        <v>0</v>
      </c>
      <c r="AX38" s="18" t="n">
        <f aca="false">N(MONTH(AX$4)&lt;=Months_Per_Period)</f>
        <v>0</v>
      </c>
      <c r="AY38" s="18" t="n">
        <f aca="false">N(MONTH(AY$4)&lt;=Months_Per_Period)</f>
        <v>1</v>
      </c>
      <c r="AZ38" s="18" t="n">
        <f aca="false">N(MONTH(AZ$4)&lt;=Months_Per_Period)</f>
        <v>0</v>
      </c>
      <c r="BA38" s="18" t="n">
        <f aca="false">N(MONTH(BA$4)&lt;=Months_Per_Period)</f>
        <v>0</v>
      </c>
      <c r="BB38" s="18" t="n">
        <f aca="false">N(MONTH(BB$4)&lt;=Months_Per_Period)</f>
        <v>0</v>
      </c>
      <c r="BC38" s="18" t="n">
        <f aca="false">N(MONTH(BC$4)&lt;=Months_Per_Period)</f>
        <v>1</v>
      </c>
      <c r="BD38" s="18" t="n">
        <f aca="false">N(MONTH(BD$4)&lt;=Months_Per_Period)</f>
        <v>0</v>
      </c>
      <c r="BE38" s="18" t="n">
        <f aca="false">N(MONTH(BE$4)&lt;=Months_Per_Period)</f>
        <v>0</v>
      </c>
      <c r="BF38" s="18" t="n">
        <f aca="false">N(MONTH(BF$4)&lt;=Months_Per_Period)</f>
        <v>0</v>
      </c>
      <c r="BG38" s="18" t="n">
        <f aca="false">N(MONTH(BG$4)&lt;=Months_Per_Period)</f>
        <v>1</v>
      </c>
      <c r="BH38" s="18" t="n">
        <f aca="false">N(MONTH(BH$4)&lt;=Months_Per_Period)</f>
        <v>0</v>
      </c>
      <c r="BI38" s="18" t="n">
        <f aca="false">N(MONTH(BI$4)&lt;=Months_Per_Period)</f>
        <v>0</v>
      </c>
      <c r="BJ38" s="18" t="n">
        <f aca="false">N(MONTH(BJ$4)&lt;=Months_Per_Period)</f>
        <v>0</v>
      </c>
      <c r="BK38" s="18" t="n">
        <f aca="false">N(MONTH(BK$4)&lt;=Months_Per_Period)</f>
        <v>1</v>
      </c>
      <c r="BL38" s="18" t="n">
        <f aca="false">N(MONTH(BL$4)&lt;=Months_Per_Period)</f>
        <v>0</v>
      </c>
      <c r="BM38" s="18" t="n">
        <f aca="false">N(MONTH(BM$4)&lt;=Months_Per_Period)</f>
        <v>0</v>
      </c>
      <c r="BN38" s="18" t="n">
        <f aca="false">N(MONTH(BN$4)&lt;=Months_Per_Period)</f>
        <v>0</v>
      </c>
      <c r="BO38" s="18" t="n">
        <f aca="false">N(MONTH(BO$4)&lt;=Months_Per_Period)</f>
        <v>1</v>
      </c>
      <c r="BP38" s="18" t="n">
        <f aca="false">N(MONTH(BP$4)&lt;=Months_Per_Period)</f>
        <v>0</v>
      </c>
      <c r="BQ38" s="18" t="n">
        <f aca="false">N(MONTH(BQ$4)&lt;=Months_Per_Period)</f>
        <v>0</v>
      </c>
      <c r="BR38" s="18" t="n">
        <f aca="false">N(MONTH(BR$4)&lt;=Months_Per_Period)</f>
        <v>0</v>
      </c>
      <c r="BS38" s="18" t="n">
        <f aca="false">N(MONTH(BS$4)&lt;=Months_Per_Period)</f>
        <v>1</v>
      </c>
      <c r="BT38" s="18" t="n">
        <f aca="false">N(MONTH(BT$4)&lt;=Months_Per_Period)</f>
        <v>0</v>
      </c>
      <c r="BU38" s="18" t="n">
        <f aca="false">N(MONTH(BU$4)&lt;=Months_Per_Period)</f>
        <v>0</v>
      </c>
      <c r="BV38" s="18" t="n">
        <f aca="false">N(MONTH(BV$4)&lt;=Months_Per_Period)</f>
        <v>0</v>
      </c>
      <c r="BW38" s="18" t="n">
        <f aca="false">N(MONTH(BW$4)&lt;=Months_Per_Period)</f>
        <v>1</v>
      </c>
      <c r="BX38" s="18" t="n">
        <f aca="false">N(MONTH(BX$4)&lt;=Months_Per_Period)</f>
        <v>0</v>
      </c>
      <c r="BY38" s="18" t="n">
        <f aca="false">N(MONTH(BY$4)&lt;=Months_Per_Period)</f>
        <v>0</v>
      </c>
      <c r="BZ38" s="18" t="n">
        <f aca="false">N(MONTH(BZ$4)&lt;=Months_Per_Period)</f>
        <v>0</v>
      </c>
      <c r="CA38" s="18" t="n">
        <f aca="false">N(MONTH(CA$4)&lt;=Months_Per_Period)</f>
        <v>1</v>
      </c>
      <c r="CB38" s="18" t="n">
        <f aca="false">N(MONTH(CB$4)&lt;=Months_Per_Period)</f>
        <v>0</v>
      </c>
      <c r="CC38" s="18" t="n">
        <f aca="false">N(MONTH(CC$4)&lt;=Months_Per_Period)</f>
        <v>0</v>
      </c>
      <c r="CD38" s="18" t="n">
        <f aca="false">N(MONTH(CD$4)&lt;=Months_Per_Period)</f>
        <v>0</v>
      </c>
      <c r="CE38" s="18" t="n">
        <f aca="false">N(MONTH(CE$4)&lt;=Months_Per_Period)</f>
        <v>1</v>
      </c>
      <c r="CF38" s="18" t="n">
        <f aca="false">N(MONTH(CF$4)&lt;=Months_Per_Period)</f>
        <v>0</v>
      </c>
      <c r="CG38" s="18" t="n">
        <f aca="false">N(MONTH(CG$4)&lt;=Months_Per_Period)</f>
        <v>0</v>
      </c>
      <c r="CH38" s="18" t="n">
        <f aca="false">N(MONTH(CH$4)&lt;=Months_Per_Period)</f>
        <v>0</v>
      </c>
      <c r="CI38" s="18" t="n">
        <f aca="false">N(MONTH(CI$4)&lt;=Months_Per_Period)</f>
        <v>1</v>
      </c>
      <c r="CJ38" s="18" t="n">
        <f aca="false">N(MONTH(CJ$4)&lt;=Months_Per_Period)</f>
        <v>0</v>
      </c>
      <c r="CK38" s="18" t="n">
        <f aca="false">N(MONTH(CK$4)&lt;=Months_Per_Period)</f>
        <v>0</v>
      </c>
      <c r="CL38" s="18" t="n">
        <f aca="false">N(MONTH(CL$4)&lt;=Months_Per_Period)</f>
        <v>0</v>
      </c>
      <c r="CM38" s="18" t="n">
        <f aca="false">N(MONTH(CM$4)&lt;=Months_Per_Period)</f>
        <v>1</v>
      </c>
      <c r="CN38" s="18" t="n">
        <f aca="false">N(MONTH(CN$4)&lt;=Months_Per_Period)</f>
        <v>0</v>
      </c>
      <c r="CO38" s="18" t="n">
        <f aca="false">N(MONTH(CO$4)&lt;=Months_Per_Period)</f>
        <v>0</v>
      </c>
      <c r="CP38" s="18" t="n">
        <f aca="false">N(MONTH(CP$4)&lt;=Months_Per_Period)</f>
        <v>0</v>
      </c>
      <c r="CQ38" s="18" t="n">
        <f aca="false">N(MONTH(CQ$4)&lt;=Months_Per_Period)</f>
        <v>1</v>
      </c>
      <c r="CR38" s="18" t="n">
        <f aca="false">N(MONTH(CR$4)&lt;=Months_Per_Period)</f>
        <v>0</v>
      </c>
      <c r="CS38" s="18" t="n">
        <f aca="false">N(MONTH(CS$4)&lt;=Months_Per_Period)</f>
        <v>0</v>
      </c>
      <c r="CT38" s="18" t="n">
        <f aca="false">N(MONTH(CT$4)&lt;=Months_Per_Period)</f>
        <v>0</v>
      </c>
      <c r="CU38" s="18" t="n">
        <f aca="false">N(MONTH(CU$4)&lt;=Months_Per_Period)</f>
        <v>1</v>
      </c>
      <c r="CV38" s="18" t="n">
        <f aca="false">N(MONTH(CV$4)&lt;=Months_Per_Period)</f>
        <v>0</v>
      </c>
      <c r="CW38" s="18" t="n">
        <f aca="false">N(MONTH(CW$4)&lt;=Months_Per_Period)</f>
        <v>0</v>
      </c>
      <c r="CX38" s="18" t="n">
        <f aca="false">N(MONTH(CX$4)&lt;=Months_Per_Period)</f>
        <v>0</v>
      </c>
      <c r="CY38" s="18" t="n">
        <f aca="false">N(MONTH(CY$4)&lt;=Months_Per_Period)</f>
        <v>1</v>
      </c>
      <c r="CZ38" s="18" t="n">
        <f aca="false">N(MONTH(CZ$4)&lt;=Months_Per_Period)</f>
        <v>0</v>
      </c>
      <c r="DA38" s="18" t="n">
        <f aca="false">N(MONTH(DA$4)&lt;=Months_Per_Period)</f>
        <v>0</v>
      </c>
      <c r="DB38" s="18" t="n">
        <f aca="false">N(MONTH(DB$4)&lt;=Months_Per_Period)</f>
        <v>0</v>
      </c>
      <c r="DC38" s="18" t="n">
        <f aca="false">N(MONTH(DC$4)&lt;=Months_Per_Period)</f>
        <v>1</v>
      </c>
      <c r="DD38" s="18" t="n">
        <f aca="false">N(MONTH(DD$4)&lt;=Months_Per_Period)</f>
        <v>0</v>
      </c>
      <c r="DE38" s="18" t="n">
        <f aca="false">N(MONTH(DE$4)&lt;=Months_Per_Period)</f>
        <v>0</v>
      </c>
      <c r="DF38" s="18" t="n">
        <f aca="false">N(MONTH(DF$4)&lt;=Months_Per_Period)</f>
        <v>0</v>
      </c>
      <c r="DG38" s="18" t="n">
        <f aca="false">N(MONTH(DG$4)&lt;=Months_Per_Period)</f>
        <v>1</v>
      </c>
      <c r="DH38" s="18" t="n">
        <f aca="false">N(MONTH(DH$4)&lt;=Months_Per_Period)</f>
        <v>0</v>
      </c>
      <c r="DI38" s="18" t="n">
        <f aca="false">N(MONTH(DI$4)&lt;=Months_Per_Period)</f>
        <v>0</v>
      </c>
      <c r="DJ38" s="18" t="n">
        <f aca="false">N(MONTH(DJ$4)&lt;=Months_Per_Period)</f>
        <v>0</v>
      </c>
      <c r="DK38" s="18" t="n">
        <f aca="false">N(MONTH(DK$4)&lt;=Months_Per_Period)</f>
        <v>1</v>
      </c>
      <c r="DL38" s="18" t="n">
        <f aca="false">N(MONTH(DL$4)&lt;=Months_Per_Period)</f>
        <v>0</v>
      </c>
      <c r="DM38" s="18" t="n">
        <f aca="false">N(MONTH(DM$4)&lt;=Months_Per_Period)</f>
        <v>0</v>
      </c>
      <c r="DN38" s="18" t="n">
        <f aca="false">N(MONTH(DN$4)&lt;=Months_Per_Period)</f>
        <v>0</v>
      </c>
      <c r="DO38" s="18" t="n">
        <f aca="false">N(MONTH(DO$4)&lt;=Months_Per_Period)</f>
        <v>1</v>
      </c>
      <c r="DP38" s="18" t="n">
        <f aca="false">N(MONTH(DP$4)&lt;=Months_Per_Period)</f>
        <v>0</v>
      </c>
      <c r="DQ38" s="18" t="n">
        <f aca="false">N(MONTH(DQ$4)&lt;=Months_Per_Period)</f>
        <v>0</v>
      </c>
      <c r="DR38" s="18" t="n">
        <f aca="false">N(MONTH(DR$4)&lt;=Months_Per_Period)</f>
        <v>0</v>
      </c>
      <c r="DS38" s="18" t="n">
        <f aca="false">N(MONTH(DS$4)&lt;=Months_Per_Period)</f>
        <v>1</v>
      </c>
      <c r="DT38" s="18" t="n">
        <f aca="false">N(MONTH(DT$4)&lt;=Months_Per_Period)</f>
        <v>0</v>
      </c>
      <c r="DU38" s="18" t="n">
        <f aca="false">N(MONTH(DU$4)&lt;=Months_Per_Period)</f>
        <v>0</v>
      </c>
      <c r="DV38" s="18" t="n">
        <f aca="false">N(MONTH(DV$4)&lt;=Months_Per_Period)</f>
        <v>0</v>
      </c>
      <c r="DW38" s="18" t="n">
        <f aca="false">N(MONTH(DW$4)&lt;=Months_Per_Period)</f>
        <v>1</v>
      </c>
      <c r="DX38" s="18" t="n">
        <f aca="false">N(MONTH(DX$4)&lt;=Months_Per_Period)</f>
        <v>0</v>
      </c>
      <c r="DY38" s="18" t="n">
        <f aca="false">N(MONTH(DY$4)&lt;=Months_Per_Period)</f>
        <v>0</v>
      </c>
      <c r="DZ38" s="18" t="n">
        <f aca="false">N(MONTH(DZ$4)&lt;=Months_Per_Period)</f>
        <v>0</v>
      </c>
      <c r="EA38" s="18" t="n">
        <f aca="false">N(MONTH(EA$4)&lt;=Months_Per_Period)</f>
        <v>1</v>
      </c>
      <c r="EB38" s="18" t="n">
        <f aca="false">N(MONTH(EB$4)&lt;=Months_Per_Period)</f>
        <v>0</v>
      </c>
      <c r="EC38" s="18" t="n">
        <f aca="false">N(MONTH(EC$4)&lt;=Months_Per_Period)</f>
        <v>0</v>
      </c>
      <c r="ED38" s="18" t="n">
        <f aca="false">N(MONTH(ED$4)&lt;=Months_Per_Period)</f>
        <v>0</v>
      </c>
      <c r="EE38" s="18" t="n">
        <f aca="false">N(MONTH(EE$4)&lt;=Months_Per_Period)</f>
        <v>1</v>
      </c>
      <c r="EF38" s="18" t="n">
        <f aca="false">N(MONTH(EF$4)&lt;=Months_Per_Period)</f>
        <v>0</v>
      </c>
      <c r="EG38" s="18" t="n">
        <f aca="false">N(MONTH(EG$4)&lt;=Months_Per_Period)</f>
        <v>0</v>
      </c>
      <c r="EH38" s="18" t="n">
        <f aca="false">N(MONTH(EH$4)&lt;=Months_Per_Period)</f>
        <v>0</v>
      </c>
      <c r="EI38" s="18" t="n">
        <f aca="false">N(MONTH(EI$4)&lt;=Months_Per_Period)</f>
        <v>1</v>
      </c>
      <c r="EJ38" s="18" t="n">
        <f aca="false">N(MONTH(EJ$4)&lt;=Months_Per_Period)</f>
        <v>0</v>
      </c>
      <c r="EK38" s="18" t="n">
        <f aca="false">N(MONTH(EK$4)&lt;=Months_Per_Period)</f>
        <v>0</v>
      </c>
      <c r="EL38" s="18" t="n">
        <f aca="false">N(MONTH(EL$4)&lt;=Months_Per_Period)</f>
        <v>0</v>
      </c>
      <c r="EM38" s="18" t="n">
        <f aca="false">N(MONTH(EM$4)&lt;=Months_Per_Period)</f>
        <v>1</v>
      </c>
      <c r="EN38" s="18" t="n">
        <f aca="false">N(MONTH(EN$4)&lt;=Months_Per_Period)</f>
        <v>0</v>
      </c>
      <c r="EO38" s="18" t="n">
        <f aca="false">N(MONTH(EO$4)&lt;=Months_Per_Period)</f>
        <v>0</v>
      </c>
      <c r="EP38" s="18" t="n">
        <f aca="false">N(MONTH(EP$4)&lt;=Months_Per_Period)</f>
        <v>0</v>
      </c>
      <c r="EQ38" s="18" t="n">
        <f aca="false">N(MONTH(EQ$4)&lt;=Months_Per_Period)</f>
        <v>1</v>
      </c>
      <c r="ER38" s="18" t="n">
        <f aca="false">N(MONTH(ER$4)&lt;=Months_Per_Period)</f>
        <v>0</v>
      </c>
      <c r="ES38" s="18" t="n">
        <f aca="false">N(MONTH(ES$4)&lt;=Months_Per_Period)</f>
        <v>0</v>
      </c>
      <c r="ET38" s="18" t="n">
        <f aca="false">N(MONTH(ET$4)&lt;=Months_Per_Period)</f>
        <v>0</v>
      </c>
      <c r="EU38" s="18" t="n">
        <f aca="false">N(MONTH(EU$4)&lt;=Months_Per_Period)</f>
        <v>1</v>
      </c>
      <c r="EV38" s="18" t="n">
        <f aca="false">N(MONTH(EV$4)&lt;=Months_Per_Period)</f>
        <v>0</v>
      </c>
      <c r="EW38" s="18" t="n">
        <f aca="false">N(MONTH(EW$4)&lt;=Months_Per_Period)</f>
        <v>0</v>
      </c>
      <c r="EX38" s="18" t="n">
        <f aca="false">N(MONTH(EX$4)&lt;=Months_Per_Period)</f>
        <v>0</v>
      </c>
      <c r="EY38" s="18" t="n">
        <f aca="false">N(MONTH(EY$4)&lt;=Months_Per_Period)</f>
        <v>1</v>
      </c>
      <c r="EZ38" s="18" t="n">
        <f aca="false">N(MONTH(EZ$4)&lt;=Months_Per_Period)</f>
        <v>0</v>
      </c>
      <c r="FA38" s="18" t="n">
        <f aca="false">N(MONTH(FA$4)&lt;=Months_Per_Period)</f>
        <v>0</v>
      </c>
      <c r="FB38" s="18" t="n">
        <f aca="false">N(MONTH(FB$4)&lt;=Months_Per_Period)</f>
        <v>0</v>
      </c>
      <c r="FC38" s="18" t="n">
        <f aca="false">N(MONTH(FC$4)&lt;=Months_Per_Period)</f>
        <v>1</v>
      </c>
      <c r="FD38" s="18" t="n">
        <f aca="false">N(MONTH(FD$4)&lt;=Months_Per_Period)</f>
        <v>0</v>
      </c>
      <c r="FE38" s="18" t="n">
        <f aca="false">N(MONTH(FE$4)&lt;=Months_Per_Period)</f>
        <v>0</v>
      </c>
      <c r="FF38" s="18" t="n">
        <f aca="false">N(MONTH(FF$4)&lt;=Months_Per_Period)</f>
        <v>0</v>
      </c>
      <c r="FG38" s="18" t="n">
        <f aca="false">N(MONTH(FG$4)&lt;=Months_Per_Period)</f>
        <v>1</v>
      </c>
      <c r="FH38" s="18" t="n">
        <f aca="false">N(MONTH(FH$4)&lt;=Months_Per_Period)</f>
        <v>0</v>
      </c>
    </row>
    <row r="40" customFormat="false" ht="15" hidden="false" customHeight="false" outlineLevel="0" collapsed="false">
      <c r="A40" s="10" t="s">
        <v>14</v>
      </c>
      <c r="B40" s="10"/>
      <c r="C40" s="10" t="s">
        <v>691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</row>
    <row r="41" customFormat="false" ht="15" hidden="false" customHeight="false" outlineLevel="0" collapsed="false">
      <c r="C41" s="1" t="s">
        <v>692</v>
      </c>
      <c r="D41" s="12" t="s">
        <v>546</v>
      </c>
      <c r="J41" s="61" t="n">
        <f aca="false">INDEX(Euro_Index,MATCH(J$7,Price_Years,0))</f>
        <v>1</v>
      </c>
      <c r="K41" s="61" t="n">
        <f aca="false">INDEX(Euro_Index,MATCH(K$7,Price_Years,0))</f>
        <v>1.01897</v>
      </c>
      <c r="L41" s="61" t="n">
        <f aca="false">INDEX(Euro_Index,MATCH(L$7,Price_Years,0))</f>
        <v>1.01897</v>
      </c>
      <c r="M41" s="61" t="n">
        <f aca="false">INDEX(Euro_Index,MATCH(M$7,Price_Years,0))</f>
        <v>1.01897</v>
      </c>
      <c r="N41" s="61" t="n">
        <f aca="false">INDEX(Euro_Index,MATCH(N$7,Price_Years,0))</f>
        <v>1.01897</v>
      </c>
      <c r="O41" s="61" t="n">
        <f aca="false">INDEX(Euro_Index,MATCH(O$7,Price_Years,0))</f>
        <v>1.040399</v>
      </c>
      <c r="P41" s="61" t="n">
        <f aca="false">INDEX(Euro_Index,MATCH(P$7,Price_Years,0))</f>
        <v>1.040399</v>
      </c>
      <c r="Q41" s="61" t="n">
        <f aca="false">INDEX(Euro_Index,MATCH(Q$7,Price_Years,0))</f>
        <v>1.040399</v>
      </c>
      <c r="R41" s="61" t="n">
        <f aca="false">INDEX(Euro_Index,MATCH(R$7,Price_Years,0))</f>
        <v>1.040399</v>
      </c>
      <c r="S41" s="61" t="n">
        <f aca="false">INDEX(Euro_Index,MATCH(S$7,Price_Years,0))</f>
        <v>1.061363</v>
      </c>
      <c r="T41" s="61" t="n">
        <f aca="false">INDEX(Euro_Index,MATCH(T$7,Price_Years,0))</f>
        <v>1.061363</v>
      </c>
      <c r="U41" s="61" t="n">
        <f aca="false">INDEX(Euro_Index,MATCH(U$7,Price_Years,0))</f>
        <v>1.061363</v>
      </c>
      <c r="V41" s="61" t="n">
        <f aca="false">INDEX(Euro_Index,MATCH(V$7,Price_Years,0))</f>
        <v>1.061363</v>
      </c>
      <c r="W41" s="61" t="n">
        <f aca="false">INDEX(Euro_Index,MATCH(W$7,Price_Years,0))</f>
        <v>1.083026</v>
      </c>
      <c r="X41" s="61" t="n">
        <f aca="false">INDEX(Euro_Index,MATCH(X$7,Price_Years,0))</f>
        <v>1.083026</v>
      </c>
      <c r="Y41" s="61" t="n">
        <f aca="false">INDEX(Euro_Index,MATCH(Y$7,Price_Years,0))</f>
        <v>1.083026</v>
      </c>
      <c r="Z41" s="61" t="n">
        <f aca="false">INDEX(Euro_Index,MATCH(Z$7,Price_Years,0))</f>
        <v>1.083026</v>
      </c>
      <c r="AA41" s="61" t="n">
        <f aca="false">INDEX(Euro_Index,MATCH(AA$7,Price_Years,0))</f>
        <v>1.105173</v>
      </c>
      <c r="AB41" s="61" t="n">
        <f aca="false">INDEX(Euro_Index,MATCH(AB$7,Price_Years,0))</f>
        <v>1.105173</v>
      </c>
      <c r="AC41" s="61" t="n">
        <f aca="false">INDEX(Euro_Index,MATCH(AC$7,Price_Years,0))</f>
        <v>1.105173</v>
      </c>
      <c r="AD41" s="61" t="n">
        <f aca="false">INDEX(Euro_Index,MATCH(AD$7,Price_Years,0))</f>
        <v>1.105173</v>
      </c>
      <c r="AE41" s="61" t="n">
        <f aca="false">INDEX(Euro_Index,MATCH(AE$7,Price_Years,0))</f>
        <v>1.127276</v>
      </c>
      <c r="AF41" s="61" t="n">
        <f aca="false">INDEX(Euro_Index,MATCH(AF$7,Price_Years,0))</f>
        <v>1.127276</v>
      </c>
      <c r="AG41" s="61" t="n">
        <f aca="false">INDEX(Euro_Index,MATCH(AG$7,Price_Years,0))</f>
        <v>1.127276</v>
      </c>
      <c r="AH41" s="61" t="n">
        <f aca="false">INDEX(Euro_Index,MATCH(AH$7,Price_Years,0))</f>
        <v>1.127276</v>
      </c>
      <c r="AI41" s="61" t="n">
        <f aca="false">INDEX(Euro_Index,MATCH(AI$7,Price_Years,0))</f>
        <v>1.149822</v>
      </c>
      <c r="AJ41" s="61" t="n">
        <f aca="false">INDEX(Euro_Index,MATCH(AJ$7,Price_Years,0))</f>
        <v>1.149822</v>
      </c>
      <c r="AK41" s="61" t="n">
        <f aca="false">INDEX(Euro_Index,MATCH(AK$7,Price_Years,0))</f>
        <v>1.149822</v>
      </c>
      <c r="AL41" s="61" t="n">
        <f aca="false">INDEX(Euro_Index,MATCH(AL$7,Price_Years,0))</f>
        <v>1.149822</v>
      </c>
      <c r="AM41" s="61" t="n">
        <f aca="false">INDEX(Euro_Index,MATCH(AM$7,Price_Years,0))</f>
        <v>1.172818</v>
      </c>
      <c r="AN41" s="61" t="n">
        <f aca="false">INDEX(Euro_Index,MATCH(AN$7,Price_Years,0))</f>
        <v>1.172818</v>
      </c>
      <c r="AO41" s="61" t="n">
        <f aca="false">INDEX(Euro_Index,MATCH(AO$7,Price_Years,0))</f>
        <v>1.172818</v>
      </c>
      <c r="AP41" s="61" t="n">
        <f aca="false">INDEX(Euro_Index,MATCH(AP$7,Price_Years,0))</f>
        <v>1.172818</v>
      </c>
      <c r="AQ41" s="61" t="n">
        <f aca="false">INDEX(Euro_Index,MATCH(AQ$7,Price_Years,0))</f>
        <v>1.196275</v>
      </c>
      <c r="AR41" s="61" t="n">
        <f aca="false">INDEX(Euro_Index,MATCH(AR$7,Price_Years,0))</f>
        <v>1.196275</v>
      </c>
      <c r="AS41" s="61" t="n">
        <f aca="false">INDEX(Euro_Index,MATCH(AS$7,Price_Years,0))</f>
        <v>1.196275</v>
      </c>
      <c r="AT41" s="61" t="n">
        <f aca="false">INDEX(Euro_Index,MATCH(AT$7,Price_Years,0))</f>
        <v>1.196275</v>
      </c>
      <c r="AU41" s="61" t="n">
        <f aca="false">INDEX(Euro_Index,MATCH(AU$7,Price_Years,0))</f>
        <v>1.2202</v>
      </c>
      <c r="AV41" s="61" t="n">
        <f aca="false">INDEX(Euro_Index,MATCH(AV$7,Price_Years,0))</f>
        <v>1.2202</v>
      </c>
      <c r="AW41" s="61" t="n">
        <f aca="false">INDEX(Euro_Index,MATCH(AW$7,Price_Years,0))</f>
        <v>1.2202</v>
      </c>
      <c r="AX41" s="61" t="n">
        <f aca="false">INDEX(Euro_Index,MATCH(AX$7,Price_Years,0))</f>
        <v>1.2202</v>
      </c>
      <c r="AY41" s="61" t="n">
        <f aca="false">INDEX(Euro_Index,MATCH(AY$7,Price_Years,0))</f>
        <v>1.244604</v>
      </c>
      <c r="AZ41" s="61" t="n">
        <f aca="false">INDEX(Euro_Index,MATCH(AZ$7,Price_Years,0))</f>
        <v>1.244604</v>
      </c>
      <c r="BA41" s="61" t="n">
        <f aca="false">INDEX(Euro_Index,MATCH(BA$7,Price_Years,0))</f>
        <v>1.244604</v>
      </c>
      <c r="BB41" s="61" t="n">
        <f aca="false">INDEX(Euro_Index,MATCH(BB$7,Price_Years,0))</f>
        <v>1.244604</v>
      </c>
      <c r="BC41" s="61" t="n">
        <f aca="false">INDEX(Euro_Index,MATCH(BC$7,Price_Years,0))</f>
        <v>1.269496</v>
      </c>
      <c r="BD41" s="61" t="n">
        <f aca="false">INDEX(Euro_Index,MATCH(BD$7,Price_Years,0))</f>
        <v>1.269496</v>
      </c>
      <c r="BE41" s="61" t="n">
        <f aca="false">INDEX(Euro_Index,MATCH(BE$7,Price_Years,0))</f>
        <v>1.269496</v>
      </c>
      <c r="BF41" s="61" t="n">
        <f aca="false">INDEX(Euro_Index,MATCH(BF$7,Price_Years,0))</f>
        <v>1.269496</v>
      </c>
      <c r="BG41" s="61" t="n">
        <f aca="false">INDEX(Euro_Index,MATCH(BG$7,Price_Years,0))</f>
        <v>1.294886</v>
      </c>
      <c r="BH41" s="61" t="n">
        <f aca="false">INDEX(Euro_Index,MATCH(BH$7,Price_Years,0))</f>
        <v>1.294886</v>
      </c>
      <c r="BI41" s="61" t="n">
        <f aca="false">INDEX(Euro_Index,MATCH(BI$7,Price_Years,0))</f>
        <v>1.294886</v>
      </c>
      <c r="BJ41" s="61" t="n">
        <f aca="false">INDEX(Euro_Index,MATCH(BJ$7,Price_Years,0))</f>
        <v>1.294886</v>
      </c>
      <c r="BK41" s="61" t="n">
        <f aca="false">INDEX(Euro_Index,MATCH(BK$7,Price_Years,0))</f>
        <v>1.320784</v>
      </c>
      <c r="BL41" s="61" t="n">
        <f aca="false">INDEX(Euro_Index,MATCH(BL$7,Price_Years,0))</f>
        <v>1.320784</v>
      </c>
      <c r="BM41" s="61" t="n">
        <f aca="false">INDEX(Euro_Index,MATCH(BM$7,Price_Years,0))</f>
        <v>1.320784</v>
      </c>
      <c r="BN41" s="61" t="n">
        <f aca="false">INDEX(Euro_Index,MATCH(BN$7,Price_Years,0))</f>
        <v>1.320784</v>
      </c>
      <c r="BO41" s="61" t="n">
        <f aca="false">INDEX(Euro_Index,MATCH(BO$7,Price_Years,0))</f>
        <v>1.3472</v>
      </c>
      <c r="BP41" s="61" t="n">
        <f aca="false">INDEX(Euro_Index,MATCH(BP$7,Price_Years,0))</f>
        <v>1.3472</v>
      </c>
      <c r="BQ41" s="61" t="n">
        <f aca="false">INDEX(Euro_Index,MATCH(BQ$7,Price_Years,0))</f>
        <v>1.3472</v>
      </c>
      <c r="BR41" s="61" t="n">
        <f aca="false">INDEX(Euro_Index,MATCH(BR$7,Price_Years,0))</f>
        <v>1.3472</v>
      </c>
      <c r="BS41" s="61" t="n">
        <f aca="false">INDEX(Euro_Index,MATCH(BS$7,Price_Years,0))</f>
        <v>1.374144</v>
      </c>
      <c r="BT41" s="61" t="n">
        <f aca="false">INDEX(Euro_Index,MATCH(BT$7,Price_Years,0))</f>
        <v>1.374144</v>
      </c>
      <c r="BU41" s="61" t="n">
        <f aca="false">INDEX(Euro_Index,MATCH(BU$7,Price_Years,0))</f>
        <v>1.374144</v>
      </c>
      <c r="BV41" s="61" t="n">
        <f aca="false">INDEX(Euro_Index,MATCH(BV$7,Price_Years,0))</f>
        <v>1.374144</v>
      </c>
      <c r="BW41" s="61" t="n">
        <f aca="false">INDEX(Euro_Index,MATCH(BW$7,Price_Years,0))</f>
        <v>1.401627</v>
      </c>
      <c r="BX41" s="61" t="n">
        <f aca="false">INDEX(Euro_Index,MATCH(BX$7,Price_Years,0))</f>
        <v>1.401627</v>
      </c>
      <c r="BY41" s="61" t="n">
        <f aca="false">INDEX(Euro_Index,MATCH(BY$7,Price_Years,0))</f>
        <v>1.401627</v>
      </c>
      <c r="BZ41" s="61" t="n">
        <f aca="false">INDEX(Euro_Index,MATCH(BZ$7,Price_Years,0))</f>
        <v>1.401627</v>
      </c>
      <c r="CA41" s="61" t="n">
        <f aca="false">INDEX(Euro_Index,MATCH(CA$7,Price_Years,0))</f>
        <v>1.429659</v>
      </c>
      <c r="CB41" s="61" t="n">
        <f aca="false">INDEX(Euro_Index,MATCH(CB$7,Price_Years,0))</f>
        <v>1.429659</v>
      </c>
      <c r="CC41" s="61" t="n">
        <f aca="false">INDEX(Euro_Index,MATCH(CC$7,Price_Years,0))</f>
        <v>1.429659</v>
      </c>
      <c r="CD41" s="61" t="n">
        <f aca="false">INDEX(Euro_Index,MATCH(CD$7,Price_Years,0))</f>
        <v>1.429659</v>
      </c>
      <c r="CE41" s="61" t="n">
        <f aca="false">INDEX(Euro_Index,MATCH(CE$7,Price_Years,0))</f>
        <v>1.458252</v>
      </c>
      <c r="CF41" s="61" t="n">
        <f aca="false">INDEX(Euro_Index,MATCH(CF$7,Price_Years,0))</f>
        <v>1.458252</v>
      </c>
      <c r="CG41" s="61" t="n">
        <f aca="false">INDEX(Euro_Index,MATCH(CG$7,Price_Years,0))</f>
        <v>1.458252</v>
      </c>
      <c r="CH41" s="61" t="n">
        <f aca="false">INDEX(Euro_Index,MATCH(CH$7,Price_Years,0))</f>
        <v>1.458252</v>
      </c>
      <c r="CI41" s="61" t="n">
        <f aca="false">INDEX(Euro_Index,MATCH(CI$7,Price_Years,0))</f>
        <v>1.487417</v>
      </c>
      <c r="CJ41" s="61" t="n">
        <f aca="false">INDEX(Euro_Index,MATCH(CJ$7,Price_Years,0))</f>
        <v>1.487417</v>
      </c>
      <c r="CK41" s="61" t="n">
        <f aca="false">INDEX(Euro_Index,MATCH(CK$7,Price_Years,0))</f>
        <v>1.487417</v>
      </c>
      <c r="CL41" s="61" t="n">
        <f aca="false">INDEX(Euro_Index,MATCH(CL$7,Price_Years,0))</f>
        <v>1.487417</v>
      </c>
      <c r="CM41" s="61" t="n">
        <f aca="false">INDEX(Euro_Index,MATCH(CM$7,Price_Years,0))</f>
        <v>1.517166</v>
      </c>
      <c r="CN41" s="61" t="n">
        <f aca="false">INDEX(Euro_Index,MATCH(CN$7,Price_Years,0))</f>
        <v>1.517166</v>
      </c>
      <c r="CO41" s="61" t="n">
        <f aca="false">INDEX(Euro_Index,MATCH(CO$7,Price_Years,0))</f>
        <v>1.517166</v>
      </c>
      <c r="CP41" s="61" t="n">
        <f aca="false">INDEX(Euro_Index,MATCH(CP$7,Price_Years,0))</f>
        <v>1.517166</v>
      </c>
      <c r="CQ41" s="61" t="n">
        <f aca="false">INDEX(Euro_Index,MATCH(CQ$7,Price_Years,0))</f>
        <v>1.547509</v>
      </c>
      <c r="CR41" s="61" t="n">
        <f aca="false">INDEX(Euro_Index,MATCH(CR$7,Price_Years,0))</f>
        <v>1.547509</v>
      </c>
      <c r="CS41" s="61" t="n">
        <f aca="false">INDEX(Euro_Index,MATCH(CS$7,Price_Years,0))</f>
        <v>1.547509</v>
      </c>
      <c r="CT41" s="61" t="n">
        <f aca="false">INDEX(Euro_Index,MATCH(CT$7,Price_Years,0))</f>
        <v>1.547509</v>
      </c>
      <c r="CU41" s="61" t="n">
        <f aca="false">INDEX(Euro_Index,MATCH(CU$7,Price_Years,0))</f>
        <v>1.578459</v>
      </c>
      <c r="CV41" s="61" t="n">
        <f aca="false">INDEX(Euro_Index,MATCH(CV$7,Price_Years,0))</f>
        <v>1.578459</v>
      </c>
      <c r="CW41" s="61" t="n">
        <f aca="false">INDEX(Euro_Index,MATCH(CW$7,Price_Years,0))</f>
        <v>1.578459</v>
      </c>
      <c r="CX41" s="61" t="n">
        <f aca="false">INDEX(Euro_Index,MATCH(CX$7,Price_Years,0))</f>
        <v>1.578459</v>
      </c>
      <c r="CY41" s="61" t="n">
        <f aca="false">INDEX(Euro_Index,MATCH(CY$7,Price_Years,0))</f>
        <v>1.610028</v>
      </c>
      <c r="CZ41" s="61" t="n">
        <f aca="false">INDEX(Euro_Index,MATCH(CZ$7,Price_Years,0))</f>
        <v>1.610028</v>
      </c>
      <c r="DA41" s="61" t="n">
        <f aca="false">INDEX(Euro_Index,MATCH(DA$7,Price_Years,0))</f>
        <v>1.610028</v>
      </c>
      <c r="DB41" s="61" t="n">
        <f aca="false">INDEX(Euro_Index,MATCH(DB$7,Price_Years,0))</f>
        <v>1.610028</v>
      </c>
      <c r="DC41" s="61" t="n">
        <f aca="false">INDEX(Euro_Index,MATCH(DC$7,Price_Years,0))</f>
        <v>1.642229</v>
      </c>
      <c r="DD41" s="61" t="n">
        <f aca="false">INDEX(Euro_Index,MATCH(DD$7,Price_Years,0))</f>
        <v>1.642229</v>
      </c>
      <c r="DE41" s="61" t="n">
        <f aca="false">INDEX(Euro_Index,MATCH(DE$7,Price_Years,0))</f>
        <v>1.642229</v>
      </c>
      <c r="DF41" s="61" t="n">
        <f aca="false">INDEX(Euro_Index,MATCH(DF$7,Price_Years,0))</f>
        <v>1.642229</v>
      </c>
      <c r="DG41" s="61" t="n">
        <f aca="false">INDEX(Euro_Index,MATCH(DG$7,Price_Years,0))</f>
        <v>1.675074</v>
      </c>
      <c r="DH41" s="61" t="n">
        <f aca="false">INDEX(Euro_Index,MATCH(DH$7,Price_Years,0))</f>
        <v>1.675074</v>
      </c>
      <c r="DI41" s="61" t="n">
        <f aca="false">INDEX(Euro_Index,MATCH(DI$7,Price_Years,0))</f>
        <v>1.675074</v>
      </c>
      <c r="DJ41" s="61" t="n">
        <f aca="false">INDEX(Euro_Index,MATCH(DJ$7,Price_Years,0))</f>
        <v>1.675074</v>
      </c>
      <c r="DK41" s="61" t="n">
        <f aca="false">INDEX(Euro_Index,MATCH(DK$7,Price_Years,0))</f>
        <v>1.708575</v>
      </c>
      <c r="DL41" s="61" t="n">
        <f aca="false">INDEX(Euro_Index,MATCH(DL$7,Price_Years,0))</f>
        <v>1.708575</v>
      </c>
      <c r="DM41" s="61" t="n">
        <f aca="false">INDEX(Euro_Index,MATCH(DM$7,Price_Years,0))</f>
        <v>1.708575</v>
      </c>
      <c r="DN41" s="61" t="n">
        <f aca="false">INDEX(Euro_Index,MATCH(DN$7,Price_Years,0))</f>
        <v>1.708575</v>
      </c>
      <c r="DO41" s="61" t="n">
        <f aca="false">INDEX(Euro_Index,MATCH(DO$7,Price_Years,0))</f>
        <v>1.742746</v>
      </c>
      <c r="DP41" s="61" t="n">
        <f aca="false">INDEX(Euro_Index,MATCH(DP$7,Price_Years,0))</f>
        <v>1.742746</v>
      </c>
      <c r="DQ41" s="61" t="n">
        <f aca="false">INDEX(Euro_Index,MATCH(DQ$7,Price_Years,0))</f>
        <v>1.742746</v>
      </c>
      <c r="DR41" s="61" t="n">
        <f aca="false">INDEX(Euro_Index,MATCH(DR$7,Price_Years,0))</f>
        <v>1.742746</v>
      </c>
      <c r="DS41" s="61" t="n">
        <f aca="false">INDEX(Euro_Index,MATCH(DS$7,Price_Years,0))</f>
        <v>1.777601</v>
      </c>
      <c r="DT41" s="61" t="n">
        <f aca="false">INDEX(Euro_Index,MATCH(DT$7,Price_Years,0))</f>
        <v>1.777601</v>
      </c>
      <c r="DU41" s="61" t="n">
        <f aca="false">INDEX(Euro_Index,MATCH(DU$7,Price_Years,0))</f>
        <v>1.777601</v>
      </c>
      <c r="DV41" s="61" t="n">
        <f aca="false">INDEX(Euro_Index,MATCH(DV$7,Price_Years,0))</f>
        <v>1.777601</v>
      </c>
      <c r="DW41" s="61" t="n">
        <f aca="false">INDEX(Euro_Index,MATCH(DW$7,Price_Years,0))</f>
        <v>1.813153</v>
      </c>
      <c r="DX41" s="61" t="n">
        <f aca="false">INDEX(Euro_Index,MATCH(DX$7,Price_Years,0))</f>
        <v>1.813153</v>
      </c>
      <c r="DY41" s="61" t="n">
        <f aca="false">INDEX(Euro_Index,MATCH(DY$7,Price_Years,0))</f>
        <v>1.813153</v>
      </c>
      <c r="DZ41" s="61" t="n">
        <f aca="false">INDEX(Euro_Index,MATCH(DZ$7,Price_Years,0))</f>
        <v>1.813153</v>
      </c>
      <c r="EA41" s="61" t="n">
        <f aca="false">INDEX(Euro_Index,MATCH(EA$7,Price_Years,0))</f>
        <v>1.849417</v>
      </c>
      <c r="EB41" s="61" t="n">
        <f aca="false">INDEX(Euro_Index,MATCH(EB$7,Price_Years,0))</f>
        <v>1.849417</v>
      </c>
      <c r="EC41" s="61" t="n">
        <f aca="false">INDEX(Euro_Index,MATCH(EC$7,Price_Years,0))</f>
        <v>1.849417</v>
      </c>
      <c r="ED41" s="61" t="n">
        <f aca="false">INDEX(Euro_Index,MATCH(ED$7,Price_Years,0))</f>
        <v>1.849417</v>
      </c>
      <c r="EE41" s="61" t="n">
        <f aca="false">INDEX(Euro_Index,MATCH(EE$7,Price_Years,0))</f>
        <v>1.886405</v>
      </c>
      <c r="EF41" s="61" t="n">
        <f aca="false">INDEX(Euro_Index,MATCH(EF$7,Price_Years,0))</f>
        <v>1.886405</v>
      </c>
      <c r="EG41" s="61" t="n">
        <f aca="false">INDEX(Euro_Index,MATCH(EG$7,Price_Years,0))</f>
        <v>1.886405</v>
      </c>
      <c r="EH41" s="61" t="n">
        <f aca="false">INDEX(Euro_Index,MATCH(EH$7,Price_Years,0))</f>
        <v>1.886405</v>
      </c>
      <c r="EI41" s="61" t="n">
        <f aca="false">INDEX(Euro_Index,MATCH(EI$7,Price_Years,0))</f>
        <v>1.924133</v>
      </c>
      <c r="EJ41" s="61" t="n">
        <f aca="false">INDEX(Euro_Index,MATCH(EJ$7,Price_Years,0))</f>
        <v>1.924133</v>
      </c>
      <c r="EK41" s="61" t="n">
        <f aca="false">INDEX(Euro_Index,MATCH(EK$7,Price_Years,0))</f>
        <v>1.924133</v>
      </c>
      <c r="EL41" s="61" t="n">
        <f aca="false">INDEX(Euro_Index,MATCH(EL$7,Price_Years,0))</f>
        <v>1.924133</v>
      </c>
      <c r="EM41" s="61" t="n">
        <f aca="false">INDEX(Euro_Index,MATCH(EM$7,Price_Years,0))</f>
        <v>1.962616</v>
      </c>
      <c r="EN41" s="61" t="n">
        <f aca="false">INDEX(Euro_Index,MATCH(EN$7,Price_Years,0))</f>
        <v>1.962616</v>
      </c>
      <c r="EO41" s="61" t="n">
        <f aca="false">INDEX(Euro_Index,MATCH(EO$7,Price_Years,0))</f>
        <v>1.962616</v>
      </c>
      <c r="EP41" s="61" t="n">
        <f aca="false">INDEX(Euro_Index,MATCH(EP$7,Price_Years,0))</f>
        <v>1.962616</v>
      </c>
      <c r="EQ41" s="61" t="n">
        <f aca="false">INDEX(Euro_Index,MATCH(EQ$7,Price_Years,0))</f>
        <v>2.001868</v>
      </c>
      <c r="ER41" s="61" t="n">
        <f aca="false">INDEX(Euro_Index,MATCH(ER$7,Price_Years,0))</f>
        <v>2.001868</v>
      </c>
      <c r="ES41" s="61" t="n">
        <f aca="false">INDEX(Euro_Index,MATCH(ES$7,Price_Years,0))</f>
        <v>2.001868</v>
      </c>
      <c r="ET41" s="61" t="n">
        <f aca="false">INDEX(Euro_Index,MATCH(ET$7,Price_Years,0))</f>
        <v>2.001868</v>
      </c>
      <c r="EU41" s="61" t="n">
        <f aca="false">INDEX(Euro_Index,MATCH(EU$7,Price_Years,0))</f>
        <v>2.04190536</v>
      </c>
      <c r="EV41" s="61" t="n">
        <f aca="false">INDEX(Euro_Index,MATCH(EV$7,Price_Years,0))</f>
        <v>2.04190536</v>
      </c>
      <c r="EW41" s="61" t="n">
        <f aca="false">INDEX(Euro_Index,MATCH(EW$7,Price_Years,0))</f>
        <v>2.04190536</v>
      </c>
      <c r="EX41" s="61" t="n">
        <f aca="false">INDEX(Euro_Index,MATCH(EX$7,Price_Years,0))</f>
        <v>2.04190536</v>
      </c>
      <c r="EY41" s="61" t="n">
        <f aca="false">INDEX(Euro_Index,MATCH(EY$7,Price_Years,0))</f>
        <v>2.0827434672</v>
      </c>
      <c r="EZ41" s="61" t="n">
        <f aca="false">INDEX(Euro_Index,MATCH(EZ$7,Price_Years,0))</f>
        <v>2.0827434672</v>
      </c>
      <c r="FA41" s="61" t="n">
        <f aca="false">INDEX(Euro_Index,MATCH(FA$7,Price_Years,0))</f>
        <v>2.0827434672</v>
      </c>
      <c r="FB41" s="61" t="n">
        <f aca="false">INDEX(Euro_Index,MATCH(FB$7,Price_Years,0))</f>
        <v>2.0827434672</v>
      </c>
      <c r="FC41" s="61" t="n">
        <f aca="false">INDEX(Euro_Index,MATCH(FC$7,Price_Years,0))</f>
        <v>2.124398336544</v>
      </c>
      <c r="FD41" s="61" t="n">
        <f aca="false">INDEX(Euro_Index,MATCH(FD$7,Price_Years,0))</f>
        <v>2.124398336544</v>
      </c>
      <c r="FE41" s="61" t="n">
        <f aca="false">INDEX(Euro_Index,MATCH(FE$7,Price_Years,0))</f>
        <v>2.124398336544</v>
      </c>
      <c r="FF41" s="61" t="n">
        <f aca="false">INDEX(Euro_Index,MATCH(FF$7,Price_Years,0))</f>
        <v>2.124398336544</v>
      </c>
      <c r="FG41" s="61" t="n">
        <f aca="false">INDEX(Euro_Index,MATCH(FG$7,Price_Years,0))</f>
        <v>2.16688630327488</v>
      </c>
      <c r="FH41" s="61" t="n">
        <f aca="false">INDEX(Euro_Index,MATCH(FH$7,Price_Years,0))</f>
        <v>2.16688630327488</v>
      </c>
    </row>
    <row r="42" customFormat="false" ht="15" hidden="false" customHeight="false" outlineLevel="0" collapsed="false">
      <c r="C42" s="1" t="s">
        <v>693</v>
      </c>
      <c r="D42" s="12" t="s">
        <v>127</v>
      </c>
      <c r="E42" s="15" t="str">
        <f aca="false">INDEX(Case_PV_Curve,1,$F12)</f>
        <v>v3 capture</v>
      </c>
      <c r="J42" s="26" t="n">
        <f aca="false">INDEX(Price_Data,MATCH($E42,Price_Labels,0),MATCH(J$7,Price_Years,0))</f>
        <v>0</v>
      </c>
      <c r="K42" s="26" t="n">
        <f aca="false">INDEX(Price_Data,MATCH($E42,Price_Labels,0),MATCH(K$7,Price_Years,0))</f>
        <v>78.3445</v>
      </c>
      <c r="L42" s="26" t="n">
        <f aca="false">INDEX(Price_Data,MATCH($E42,Price_Labels,0),MATCH(L$7,Price_Years,0))</f>
        <v>78.3445</v>
      </c>
      <c r="M42" s="26" t="n">
        <f aca="false">INDEX(Price_Data,MATCH($E42,Price_Labels,0),MATCH(M$7,Price_Years,0))</f>
        <v>78.3445</v>
      </c>
      <c r="N42" s="26" t="n">
        <f aca="false">INDEX(Price_Data,MATCH($E42,Price_Labels,0),MATCH(N$7,Price_Years,0))</f>
        <v>78.3445</v>
      </c>
      <c r="O42" s="26" t="n">
        <f aca="false">INDEX(Price_Data,MATCH($E42,Price_Labels,0),MATCH(O$7,Price_Years,0))</f>
        <v>77.571</v>
      </c>
      <c r="P42" s="26" t="n">
        <f aca="false">INDEX(Price_Data,MATCH($E42,Price_Labels,0),MATCH(P$7,Price_Years,0))</f>
        <v>77.571</v>
      </c>
      <c r="Q42" s="26" t="n">
        <f aca="false">INDEX(Price_Data,MATCH($E42,Price_Labels,0),MATCH(Q$7,Price_Years,0))</f>
        <v>77.571</v>
      </c>
      <c r="R42" s="26" t="n">
        <f aca="false">INDEX(Price_Data,MATCH($E42,Price_Labels,0),MATCH(R$7,Price_Years,0))</f>
        <v>77.571</v>
      </c>
      <c r="S42" s="26" t="n">
        <f aca="false">INDEX(Price_Data,MATCH($E42,Price_Labels,0),MATCH(S$7,Price_Years,0))</f>
        <v>71.5</v>
      </c>
      <c r="T42" s="26" t="n">
        <f aca="false">INDEX(Price_Data,MATCH($E42,Price_Labels,0),MATCH(T$7,Price_Years,0))</f>
        <v>71.5</v>
      </c>
      <c r="U42" s="26" t="n">
        <f aca="false">INDEX(Price_Data,MATCH($E42,Price_Labels,0),MATCH(U$7,Price_Years,0))</f>
        <v>71.5</v>
      </c>
      <c r="V42" s="26" t="n">
        <f aca="false">INDEX(Price_Data,MATCH($E42,Price_Labels,0),MATCH(V$7,Price_Years,0))</f>
        <v>71.5</v>
      </c>
      <c r="W42" s="26" t="n">
        <f aca="false">INDEX(Price_Data,MATCH($E42,Price_Labels,0),MATCH(W$7,Price_Years,0))</f>
        <v>67.002</v>
      </c>
      <c r="X42" s="26" t="n">
        <f aca="false">INDEX(Price_Data,MATCH($E42,Price_Labels,0),MATCH(X$7,Price_Years,0))</f>
        <v>67.002</v>
      </c>
      <c r="Y42" s="26" t="n">
        <f aca="false">INDEX(Price_Data,MATCH($E42,Price_Labels,0),MATCH(Y$7,Price_Years,0))</f>
        <v>67.002</v>
      </c>
      <c r="Z42" s="26" t="n">
        <f aca="false">INDEX(Price_Data,MATCH($E42,Price_Labels,0),MATCH(Z$7,Price_Years,0))</f>
        <v>67.002</v>
      </c>
      <c r="AA42" s="26" t="n">
        <f aca="false">INDEX(Price_Data,MATCH($E42,Price_Labels,0),MATCH(AA$7,Price_Years,0))</f>
        <v>61.6785</v>
      </c>
      <c r="AB42" s="26" t="n">
        <f aca="false">INDEX(Price_Data,MATCH($E42,Price_Labels,0),MATCH(AB$7,Price_Years,0))</f>
        <v>61.6785</v>
      </c>
      <c r="AC42" s="26" t="n">
        <f aca="false">INDEX(Price_Data,MATCH($E42,Price_Labels,0),MATCH(AC$7,Price_Years,0))</f>
        <v>61.6785</v>
      </c>
      <c r="AD42" s="26" t="n">
        <f aca="false">INDEX(Price_Data,MATCH($E42,Price_Labels,0),MATCH(AD$7,Price_Years,0))</f>
        <v>61.6785</v>
      </c>
      <c r="AE42" s="26" t="n">
        <f aca="false">INDEX(Price_Data,MATCH($E42,Price_Labels,0),MATCH(AE$7,Price_Years,0))</f>
        <v>64.0315</v>
      </c>
      <c r="AF42" s="26" t="n">
        <f aca="false">INDEX(Price_Data,MATCH($E42,Price_Labels,0),MATCH(AF$7,Price_Years,0))</f>
        <v>64.0315</v>
      </c>
      <c r="AG42" s="26" t="n">
        <f aca="false">INDEX(Price_Data,MATCH($E42,Price_Labels,0),MATCH(AG$7,Price_Years,0))</f>
        <v>64.0315</v>
      </c>
      <c r="AH42" s="26" t="n">
        <f aca="false">INDEX(Price_Data,MATCH($E42,Price_Labels,0),MATCH(AH$7,Price_Years,0))</f>
        <v>64.0315</v>
      </c>
      <c r="AI42" s="26" t="n">
        <f aca="false">INDEX(Price_Data,MATCH($E42,Price_Labels,0),MATCH(AI$7,Price_Years,0))</f>
        <v>62.465</v>
      </c>
      <c r="AJ42" s="26" t="n">
        <f aca="false">INDEX(Price_Data,MATCH($E42,Price_Labels,0),MATCH(AJ$7,Price_Years,0))</f>
        <v>62.465</v>
      </c>
      <c r="AK42" s="26" t="n">
        <f aca="false">INDEX(Price_Data,MATCH($E42,Price_Labels,0),MATCH(AK$7,Price_Years,0))</f>
        <v>62.465</v>
      </c>
      <c r="AL42" s="26" t="n">
        <f aca="false">INDEX(Price_Data,MATCH($E42,Price_Labels,0),MATCH(AL$7,Price_Years,0))</f>
        <v>62.465</v>
      </c>
      <c r="AM42" s="26" t="n">
        <f aca="false">INDEX(Price_Data,MATCH($E42,Price_Labels,0),MATCH(AM$7,Price_Years,0))</f>
        <v>62.868</v>
      </c>
      <c r="AN42" s="26" t="n">
        <f aca="false">INDEX(Price_Data,MATCH($E42,Price_Labels,0),MATCH(AN$7,Price_Years,0))</f>
        <v>62.868</v>
      </c>
      <c r="AO42" s="26" t="n">
        <f aca="false">INDEX(Price_Data,MATCH($E42,Price_Labels,0),MATCH(AO$7,Price_Years,0))</f>
        <v>62.868</v>
      </c>
      <c r="AP42" s="26" t="n">
        <f aca="false">INDEX(Price_Data,MATCH($E42,Price_Labels,0),MATCH(AP$7,Price_Years,0))</f>
        <v>62.868</v>
      </c>
      <c r="AQ42" s="26" t="n">
        <f aca="false">INDEX(Price_Data,MATCH($E42,Price_Labels,0),MATCH(AQ$7,Price_Years,0))</f>
        <v>60.5345</v>
      </c>
      <c r="AR42" s="26" t="n">
        <f aca="false">INDEX(Price_Data,MATCH($E42,Price_Labels,0),MATCH(AR$7,Price_Years,0))</f>
        <v>60.5345</v>
      </c>
      <c r="AS42" s="26" t="n">
        <f aca="false">INDEX(Price_Data,MATCH($E42,Price_Labels,0),MATCH(AS$7,Price_Years,0))</f>
        <v>60.5345</v>
      </c>
      <c r="AT42" s="26" t="n">
        <f aca="false">INDEX(Price_Data,MATCH($E42,Price_Labels,0),MATCH(AT$7,Price_Years,0))</f>
        <v>60.5345</v>
      </c>
      <c r="AU42" s="26" t="n">
        <f aca="false">INDEX(Price_Data,MATCH($E42,Price_Labels,0),MATCH(AU$7,Price_Years,0))</f>
        <v>60.4305</v>
      </c>
      <c r="AV42" s="26" t="n">
        <f aca="false">INDEX(Price_Data,MATCH($E42,Price_Labels,0),MATCH(AV$7,Price_Years,0))</f>
        <v>60.4305</v>
      </c>
      <c r="AW42" s="26" t="n">
        <f aca="false">INDEX(Price_Data,MATCH($E42,Price_Labels,0),MATCH(AW$7,Price_Years,0))</f>
        <v>60.4305</v>
      </c>
      <c r="AX42" s="26" t="n">
        <f aca="false">INDEX(Price_Data,MATCH($E42,Price_Labels,0),MATCH(AX$7,Price_Years,0))</f>
        <v>60.4305</v>
      </c>
      <c r="AY42" s="26" t="n">
        <f aca="false">INDEX(Price_Data,MATCH($E42,Price_Labels,0),MATCH(AY$7,Price_Years,0))</f>
        <v>60.476</v>
      </c>
      <c r="AZ42" s="26" t="n">
        <f aca="false">INDEX(Price_Data,MATCH($E42,Price_Labels,0),MATCH(AZ$7,Price_Years,0))</f>
        <v>60.476</v>
      </c>
      <c r="BA42" s="26" t="n">
        <f aca="false">INDEX(Price_Data,MATCH($E42,Price_Labels,0),MATCH(BA$7,Price_Years,0))</f>
        <v>60.476</v>
      </c>
      <c r="BB42" s="26" t="n">
        <f aca="false">INDEX(Price_Data,MATCH($E42,Price_Labels,0),MATCH(BB$7,Price_Years,0))</f>
        <v>60.476</v>
      </c>
      <c r="BC42" s="26" t="n">
        <f aca="false">INDEX(Price_Data,MATCH($E42,Price_Labels,0),MATCH(BC$7,Price_Years,0))</f>
        <v>62.8095</v>
      </c>
      <c r="BD42" s="26" t="n">
        <f aca="false">INDEX(Price_Data,MATCH($E42,Price_Labels,0),MATCH(BD$7,Price_Years,0))</f>
        <v>62.8095</v>
      </c>
      <c r="BE42" s="26" t="n">
        <f aca="false">INDEX(Price_Data,MATCH($E42,Price_Labels,0),MATCH(BE$7,Price_Years,0))</f>
        <v>62.8095</v>
      </c>
      <c r="BF42" s="26" t="n">
        <f aca="false">INDEX(Price_Data,MATCH($E42,Price_Labels,0),MATCH(BF$7,Price_Years,0))</f>
        <v>62.8095</v>
      </c>
      <c r="BG42" s="26" t="n">
        <f aca="false">INDEX(Price_Data,MATCH($E42,Price_Labels,0),MATCH(BG$7,Price_Years,0))</f>
        <v>62.244</v>
      </c>
      <c r="BH42" s="26" t="n">
        <f aca="false">INDEX(Price_Data,MATCH($E42,Price_Labels,0),MATCH(BH$7,Price_Years,0))</f>
        <v>62.244</v>
      </c>
      <c r="BI42" s="26" t="n">
        <f aca="false">INDEX(Price_Data,MATCH($E42,Price_Labels,0),MATCH(BI$7,Price_Years,0))</f>
        <v>62.244</v>
      </c>
      <c r="BJ42" s="26" t="n">
        <f aca="false">INDEX(Price_Data,MATCH($E42,Price_Labels,0),MATCH(BJ$7,Price_Years,0))</f>
        <v>62.244</v>
      </c>
      <c r="BK42" s="26" t="n">
        <f aca="false">INDEX(Price_Data,MATCH($E42,Price_Labels,0),MATCH(BK$7,Price_Years,0))</f>
        <v>61.919</v>
      </c>
      <c r="BL42" s="26" t="n">
        <f aca="false">INDEX(Price_Data,MATCH($E42,Price_Labels,0),MATCH(BL$7,Price_Years,0))</f>
        <v>61.919</v>
      </c>
      <c r="BM42" s="26" t="n">
        <f aca="false">INDEX(Price_Data,MATCH($E42,Price_Labels,0),MATCH(BM$7,Price_Years,0))</f>
        <v>61.919</v>
      </c>
      <c r="BN42" s="26" t="n">
        <f aca="false">INDEX(Price_Data,MATCH($E42,Price_Labels,0),MATCH(BN$7,Price_Years,0))</f>
        <v>61.919</v>
      </c>
      <c r="BO42" s="26" t="n">
        <f aca="false">INDEX(Price_Data,MATCH($E42,Price_Labels,0),MATCH(BO$7,Price_Years,0))</f>
        <v>61.061</v>
      </c>
      <c r="BP42" s="26" t="n">
        <f aca="false">INDEX(Price_Data,MATCH($E42,Price_Labels,0),MATCH(BP$7,Price_Years,0))</f>
        <v>61.061</v>
      </c>
      <c r="BQ42" s="26" t="n">
        <f aca="false">INDEX(Price_Data,MATCH($E42,Price_Labels,0),MATCH(BQ$7,Price_Years,0))</f>
        <v>61.061</v>
      </c>
      <c r="BR42" s="26" t="n">
        <f aca="false">INDEX(Price_Data,MATCH($E42,Price_Labels,0),MATCH(BR$7,Price_Years,0))</f>
        <v>61.061</v>
      </c>
      <c r="BS42" s="26" t="n">
        <f aca="false">INDEX(Price_Data,MATCH($E42,Price_Labels,0),MATCH(BS$7,Price_Years,0))</f>
        <v>60.3135</v>
      </c>
      <c r="BT42" s="26" t="n">
        <f aca="false">INDEX(Price_Data,MATCH($E42,Price_Labels,0),MATCH(BT$7,Price_Years,0))</f>
        <v>60.3135</v>
      </c>
      <c r="BU42" s="26" t="n">
        <f aca="false">INDEX(Price_Data,MATCH($E42,Price_Labels,0),MATCH(BU$7,Price_Years,0))</f>
        <v>60.3135</v>
      </c>
      <c r="BV42" s="26" t="n">
        <f aca="false">INDEX(Price_Data,MATCH($E42,Price_Labels,0),MATCH(BV$7,Price_Years,0))</f>
        <v>60.3135</v>
      </c>
      <c r="BW42" s="26" t="n">
        <f aca="false">INDEX(Price_Data,MATCH($E42,Price_Labels,0),MATCH(BW$7,Price_Years,0))</f>
        <v>60.853</v>
      </c>
      <c r="BX42" s="26" t="n">
        <f aca="false">INDEX(Price_Data,MATCH($E42,Price_Labels,0),MATCH(BX$7,Price_Years,0))</f>
        <v>60.853</v>
      </c>
      <c r="BY42" s="26" t="n">
        <f aca="false">INDEX(Price_Data,MATCH($E42,Price_Labels,0),MATCH(BY$7,Price_Years,0))</f>
        <v>60.853</v>
      </c>
      <c r="BZ42" s="26" t="n">
        <f aca="false">INDEX(Price_Data,MATCH($E42,Price_Labels,0),MATCH(BZ$7,Price_Years,0))</f>
        <v>60.853</v>
      </c>
      <c r="CA42" s="26" t="n">
        <f aca="false">INDEX(Price_Data,MATCH($E42,Price_Labels,0),MATCH(CA$7,Price_Years,0))</f>
        <v>61.0545</v>
      </c>
      <c r="CB42" s="26" t="n">
        <f aca="false">INDEX(Price_Data,MATCH($E42,Price_Labels,0),MATCH(CB$7,Price_Years,0))</f>
        <v>61.0545</v>
      </c>
      <c r="CC42" s="26" t="n">
        <f aca="false">INDEX(Price_Data,MATCH($E42,Price_Labels,0),MATCH(CC$7,Price_Years,0))</f>
        <v>61.0545</v>
      </c>
      <c r="CD42" s="26" t="n">
        <f aca="false">INDEX(Price_Data,MATCH($E42,Price_Labels,0),MATCH(CD$7,Price_Years,0))</f>
        <v>61.0545</v>
      </c>
      <c r="CE42" s="26" t="n">
        <f aca="false">INDEX(Price_Data,MATCH($E42,Price_Labels,0),MATCH(CE$7,Price_Years,0))</f>
        <v>60.554</v>
      </c>
      <c r="CF42" s="26" t="n">
        <f aca="false">INDEX(Price_Data,MATCH($E42,Price_Labels,0),MATCH(CF$7,Price_Years,0))</f>
        <v>60.554</v>
      </c>
      <c r="CG42" s="26" t="n">
        <f aca="false">INDEX(Price_Data,MATCH($E42,Price_Labels,0),MATCH(CG$7,Price_Years,0))</f>
        <v>60.554</v>
      </c>
      <c r="CH42" s="26" t="n">
        <f aca="false">INDEX(Price_Data,MATCH($E42,Price_Labels,0),MATCH(CH$7,Price_Years,0))</f>
        <v>60.554</v>
      </c>
      <c r="CI42" s="26" t="n">
        <f aca="false">INDEX(Price_Data,MATCH($E42,Price_Labels,0),MATCH(CI$7,Price_Years,0))</f>
        <v>61.7435</v>
      </c>
      <c r="CJ42" s="26" t="n">
        <f aca="false">INDEX(Price_Data,MATCH($E42,Price_Labels,0),MATCH(CJ$7,Price_Years,0))</f>
        <v>61.7435</v>
      </c>
      <c r="CK42" s="26" t="n">
        <f aca="false">INDEX(Price_Data,MATCH($E42,Price_Labels,0),MATCH(CK$7,Price_Years,0))</f>
        <v>61.7435</v>
      </c>
      <c r="CL42" s="26" t="n">
        <f aca="false">INDEX(Price_Data,MATCH($E42,Price_Labels,0),MATCH(CL$7,Price_Years,0))</f>
        <v>61.7435</v>
      </c>
      <c r="CM42" s="26" t="n">
        <f aca="false">INDEX(Price_Data,MATCH($E42,Price_Labels,0),MATCH(CM$7,Price_Years,0))</f>
        <v>61.9905</v>
      </c>
      <c r="CN42" s="26" t="n">
        <f aca="false">INDEX(Price_Data,MATCH($E42,Price_Labels,0),MATCH(CN$7,Price_Years,0))</f>
        <v>61.9905</v>
      </c>
      <c r="CO42" s="26" t="n">
        <f aca="false">INDEX(Price_Data,MATCH($E42,Price_Labels,0),MATCH(CO$7,Price_Years,0))</f>
        <v>61.9905</v>
      </c>
      <c r="CP42" s="26" t="n">
        <f aca="false">INDEX(Price_Data,MATCH($E42,Price_Labels,0),MATCH(CP$7,Price_Years,0))</f>
        <v>61.9905</v>
      </c>
      <c r="CQ42" s="26" t="n">
        <f aca="false">INDEX(Price_Data,MATCH($E42,Price_Labels,0),MATCH(CQ$7,Price_Years,0))</f>
        <v>61.8735</v>
      </c>
      <c r="CR42" s="26" t="n">
        <f aca="false">INDEX(Price_Data,MATCH($E42,Price_Labels,0),MATCH(CR$7,Price_Years,0))</f>
        <v>61.8735</v>
      </c>
      <c r="CS42" s="26" t="n">
        <f aca="false">INDEX(Price_Data,MATCH($E42,Price_Labels,0),MATCH(CS$7,Price_Years,0))</f>
        <v>61.8735</v>
      </c>
      <c r="CT42" s="26" t="n">
        <f aca="false">INDEX(Price_Data,MATCH($E42,Price_Labels,0),MATCH(CT$7,Price_Years,0))</f>
        <v>61.8735</v>
      </c>
      <c r="CU42" s="26" t="n">
        <f aca="false">INDEX(Price_Data,MATCH($E42,Price_Labels,0),MATCH(CU$7,Price_Years,0))</f>
        <v>60.645</v>
      </c>
      <c r="CV42" s="26" t="n">
        <f aca="false">INDEX(Price_Data,MATCH($E42,Price_Labels,0),MATCH(CV$7,Price_Years,0))</f>
        <v>60.645</v>
      </c>
      <c r="CW42" s="26" t="n">
        <f aca="false">INDEX(Price_Data,MATCH($E42,Price_Labels,0),MATCH(CW$7,Price_Years,0))</f>
        <v>60.645</v>
      </c>
      <c r="CX42" s="26" t="n">
        <f aca="false">INDEX(Price_Data,MATCH($E42,Price_Labels,0),MATCH(CX$7,Price_Years,0))</f>
        <v>60.645</v>
      </c>
      <c r="CY42" s="26" t="n">
        <f aca="false">INDEX(Price_Data,MATCH($E42,Price_Labels,0),MATCH(CY$7,Price_Years,0))</f>
        <v>60.7815</v>
      </c>
      <c r="CZ42" s="26" t="n">
        <f aca="false">INDEX(Price_Data,MATCH($E42,Price_Labels,0),MATCH(CZ$7,Price_Years,0))</f>
        <v>60.7815</v>
      </c>
      <c r="DA42" s="26" t="n">
        <f aca="false">INDEX(Price_Data,MATCH($E42,Price_Labels,0),MATCH(DA$7,Price_Years,0))</f>
        <v>60.7815</v>
      </c>
      <c r="DB42" s="26" t="n">
        <f aca="false">INDEX(Price_Data,MATCH($E42,Price_Labels,0),MATCH(DB$7,Price_Years,0))</f>
        <v>60.7815</v>
      </c>
      <c r="DC42" s="26" t="n">
        <f aca="false">INDEX(Price_Data,MATCH($E42,Price_Labels,0),MATCH(DC$7,Price_Years,0))</f>
        <v>60.047</v>
      </c>
      <c r="DD42" s="26" t="n">
        <f aca="false">INDEX(Price_Data,MATCH($E42,Price_Labels,0),MATCH(DD$7,Price_Years,0))</f>
        <v>60.047</v>
      </c>
      <c r="DE42" s="26" t="n">
        <f aca="false">INDEX(Price_Data,MATCH($E42,Price_Labels,0),MATCH(DE$7,Price_Years,0))</f>
        <v>60.047</v>
      </c>
      <c r="DF42" s="26" t="n">
        <f aca="false">INDEX(Price_Data,MATCH($E42,Price_Labels,0),MATCH(DF$7,Price_Years,0))</f>
        <v>60.047</v>
      </c>
      <c r="DG42" s="26" t="n">
        <f aca="false">INDEX(Price_Data,MATCH($E42,Price_Labels,0),MATCH(DG$7,Price_Years,0))</f>
        <v>59.4425</v>
      </c>
      <c r="DH42" s="26" t="n">
        <f aca="false">INDEX(Price_Data,MATCH($E42,Price_Labels,0),MATCH(DH$7,Price_Years,0))</f>
        <v>59.4425</v>
      </c>
      <c r="DI42" s="26" t="n">
        <f aca="false">INDEX(Price_Data,MATCH($E42,Price_Labels,0),MATCH(DI$7,Price_Years,0))</f>
        <v>59.4425</v>
      </c>
      <c r="DJ42" s="26" t="n">
        <f aca="false">INDEX(Price_Data,MATCH($E42,Price_Labels,0),MATCH(DJ$7,Price_Years,0))</f>
        <v>59.4425</v>
      </c>
      <c r="DK42" s="26" t="n">
        <f aca="false">INDEX(Price_Data,MATCH($E42,Price_Labels,0),MATCH(DK$7,Price_Years,0))</f>
        <v>58.305</v>
      </c>
      <c r="DL42" s="26" t="n">
        <f aca="false">INDEX(Price_Data,MATCH($E42,Price_Labels,0),MATCH(DL$7,Price_Years,0))</f>
        <v>58.305</v>
      </c>
      <c r="DM42" s="26" t="n">
        <f aca="false">INDEX(Price_Data,MATCH($E42,Price_Labels,0),MATCH(DM$7,Price_Years,0))</f>
        <v>58.305</v>
      </c>
      <c r="DN42" s="26" t="n">
        <f aca="false">INDEX(Price_Data,MATCH($E42,Price_Labels,0),MATCH(DN$7,Price_Years,0))</f>
        <v>58.305</v>
      </c>
      <c r="DO42" s="26" t="n">
        <f aca="false">INDEX(Price_Data,MATCH($E42,Price_Labels,0),MATCH(DO$7,Price_Years,0))</f>
        <v>58.9615</v>
      </c>
      <c r="DP42" s="26" t="n">
        <f aca="false">INDEX(Price_Data,MATCH($E42,Price_Labels,0),MATCH(DP$7,Price_Years,0))</f>
        <v>58.9615</v>
      </c>
      <c r="DQ42" s="26" t="n">
        <f aca="false">INDEX(Price_Data,MATCH($E42,Price_Labels,0),MATCH(DQ$7,Price_Years,0))</f>
        <v>58.9615</v>
      </c>
      <c r="DR42" s="26" t="n">
        <f aca="false">INDEX(Price_Data,MATCH($E42,Price_Labels,0),MATCH(DR$7,Price_Years,0))</f>
        <v>58.9615</v>
      </c>
      <c r="DS42" s="26" t="n">
        <f aca="false">INDEX(Price_Data,MATCH($E42,Price_Labels,0),MATCH(DS$7,Price_Years,0))</f>
        <v>58.7405</v>
      </c>
      <c r="DT42" s="26" t="n">
        <f aca="false">INDEX(Price_Data,MATCH($E42,Price_Labels,0),MATCH(DT$7,Price_Years,0))</f>
        <v>58.7405</v>
      </c>
      <c r="DU42" s="26" t="n">
        <f aca="false">INDEX(Price_Data,MATCH($E42,Price_Labels,0),MATCH(DU$7,Price_Years,0))</f>
        <v>58.7405</v>
      </c>
      <c r="DV42" s="26" t="n">
        <f aca="false">INDEX(Price_Data,MATCH($E42,Price_Labels,0),MATCH(DV$7,Price_Years,0))</f>
        <v>58.7405</v>
      </c>
      <c r="DW42" s="26" t="n">
        <f aca="false">INDEX(Price_Data,MATCH($E42,Price_Labels,0),MATCH(DW$7,Price_Years,0))</f>
        <v>58.552</v>
      </c>
      <c r="DX42" s="26" t="n">
        <f aca="false">INDEX(Price_Data,MATCH($E42,Price_Labels,0),MATCH(DX$7,Price_Years,0))</f>
        <v>58.552</v>
      </c>
      <c r="DY42" s="26" t="n">
        <f aca="false">INDEX(Price_Data,MATCH($E42,Price_Labels,0),MATCH(DY$7,Price_Years,0))</f>
        <v>58.552</v>
      </c>
      <c r="DZ42" s="26" t="n">
        <f aca="false">INDEX(Price_Data,MATCH($E42,Price_Labels,0),MATCH(DZ$7,Price_Years,0))</f>
        <v>58.552</v>
      </c>
      <c r="EA42" s="26" t="n">
        <f aca="false">INDEX(Price_Data,MATCH($E42,Price_Labels,0),MATCH(EA$7,Price_Years,0))</f>
        <v>57.8305</v>
      </c>
      <c r="EB42" s="26" t="n">
        <f aca="false">INDEX(Price_Data,MATCH($E42,Price_Labels,0),MATCH(EB$7,Price_Years,0))</f>
        <v>57.8305</v>
      </c>
      <c r="EC42" s="26" t="n">
        <f aca="false">INDEX(Price_Data,MATCH($E42,Price_Labels,0),MATCH(EC$7,Price_Years,0))</f>
        <v>57.8305</v>
      </c>
      <c r="ED42" s="26" t="n">
        <f aca="false">INDEX(Price_Data,MATCH($E42,Price_Labels,0),MATCH(ED$7,Price_Years,0))</f>
        <v>57.8305</v>
      </c>
      <c r="EE42" s="26" t="n">
        <f aca="false">INDEX(Price_Data,MATCH($E42,Price_Labels,0),MATCH(EE$7,Price_Years,0))</f>
        <v>58.4285</v>
      </c>
      <c r="EF42" s="26" t="n">
        <f aca="false">INDEX(Price_Data,MATCH($E42,Price_Labels,0),MATCH(EF$7,Price_Years,0))</f>
        <v>58.4285</v>
      </c>
      <c r="EG42" s="26" t="n">
        <f aca="false">INDEX(Price_Data,MATCH($E42,Price_Labels,0),MATCH(EG$7,Price_Years,0))</f>
        <v>58.4285</v>
      </c>
      <c r="EH42" s="26" t="n">
        <f aca="false">INDEX(Price_Data,MATCH($E42,Price_Labels,0),MATCH(EH$7,Price_Years,0))</f>
        <v>58.4285</v>
      </c>
      <c r="EI42" s="26" t="n">
        <f aca="false">INDEX(Price_Data,MATCH($E42,Price_Labels,0),MATCH(EI$7,Price_Years,0))</f>
        <v>59.8845</v>
      </c>
      <c r="EJ42" s="26" t="n">
        <f aca="false">INDEX(Price_Data,MATCH($E42,Price_Labels,0),MATCH(EJ$7,Price_Years,0))</f>
        <v>59.8845</v>
      </c>
      <c r="EK42" s="26" t="n">
        <f aca="false">INDEX(Price_Data,MATCH($E42,Price_Labels,0),MATCH(EK$7,Price_Years,0))</f>
        <v>59.8845</v>
      </c>
      <c r="EL42" s="26" t="n">
        <f aca="false">INDEX(Price_Data,MATCH($E42,Price_Labels,0),MATCH(EL$7,Price_Years,0))</f>
        <v>59.8845</v>
      </c>
      <c r="EM42" s="26" t="n">
        <f aca="false">INDEX(Price_Data,MATCH($E42,Price_Labels,0),MATCH(EM$7,Price_Years,0))</f>
        <v>60.9245</v>
      </c>
      <c r="EN42" s="26" t="n">
        <f aca="false">INDEX(Price_Data,MATCH($E42,Price_Labels,0),MATCH(EN$7,Price_Years,0))</f>
        <v>60.9245</v>
      </c>
      <c r="EO42" s="26" t="n">
        <f aca="false">INDEX(Price_Data,MATCH($E42,Price_Labels,0),MATCH(EO$7,Price_Years,0))</f>
        <v>60.9245</v>
      </c>
      <c r="EP42" s="26" t="n">
        <f aca="false">INDEX(Price_Data,MATCH($E42,Price_Labels,0),MATCH(EP$7,Price_Years,0))</f>
        <v>60.9245</v>
      </c>
      <c r="EQ42" s="26" t="n">
        <f aca="false">INDEX(Price_Data,MATCH($E42,Price_Labels,0),MATCH(EQ$7,Price_Years,0))</f>
        <v>60.2615</v>
      </c>
      <c r="ER42" s="26" t="n">
        <f aca="false">INDEX(Price_Data,MATCH($E42,Price_Labels,0),MATCH(ER$7,Price_Years,0))</f>
        <v>60.2615</v>
      </c>
      <c r="ES42" s="26" t="n">
        <f aca="false">INDEX(Price_Data,MATCH($E42,Price_Labels,0),MATCH(ES$7,Price_Years,0))</f>
        <v>60.2615</v>
      </c>
      <c r="ET42" s="26" t="n">
        <f aca="false">INDEX(Price_Data,MATCH($E42,Price_Labels,0),MATCH(ET$7,Price_Years,0))</f>
        <v>60.2615</v>
      </c>
      <c r="EU42" s="26" t="n">
        <f aca="false">INDEX(Price_Data,MATCH($E42,Price_Labels,0),MATCH(EU$7,Price_Years,0))</f>
        <v>60.2615</v>
      </c>
      <c r="EV42" s="26" t="n">
        <f aca="false">INDEX(Price_Data,MATCH($E42,Price_Labels,0),MATCH(EV$7,Price_Years,0))</f>
        <v>60.2615</v>
      </c>
      <c r="EW42" s="26" t="n">
        <f aca="false">INDEX(Price_Data,MATCH($E42,Price_Labels,0),MATCH(EW$7,Price_Years,0))</f>
        <v>60.2615</v>
      </c>
      <c r="EX42" s="26" t="n">
        <f aca="false">INDEX(Price_Data,MATCH($E42,Price_Labels,0),MATCH(EX$7,Price_Years,0))</f>
        <v>60.2615</v>
      </c>
      <c r="EY42" s="26" t="n">
        <f aca="false">INDEX(Price_Data,MATCH($E42,Price_Labels,0),MATCH(EY$7,Price_Years,0))</f>
        <v>60.2615</v>
      </c>
      <c r="EZ42" s="26" t="n">
        <f aca="false">INDEX(Price_Data,MATCH($E42,Price_Labels,0),MATCH(EZ$7,Price_Years,0))</f>
        <v>60.2615</v>
      </c>
      <c r="FA42" s="26" t="n">
        <f aca="false">INDEX(Price_Data,MATCH($E42,Price_Labels,0),MATCH(FA$7,Price_Years,0))</f>
        <v>60.2615</v>
      </c>
      <c r="FB42" s="26" t="n">
        <f aca="false">INDEX(Price_Data,MATCH($E42,Price_Labels,0),MATCH(FB$7,Price_Years,0))</f>
        <v>60.2615</v>
      </c>
      <c r="FC42" s="26" t="n">
        <f aca="false">INDEX(Price_Data,MATCH($E42,Price_Labels,0),MATCH(FC$7,Price_Years,0))</f>
        <v>60.2615</v>
      </c>
      <c r="FD42" s="26" t="n">
        <f aca="false">INDEX(Price_Data,MATCH($E42,Price_Labels,0),MATCH(FD$7,Price_Years,0))</f>
        <v>60.2615</v>
      </c>
      <c r="FE42" s="26" t="n">
        <f aca="false">INDEX(Price_Data,MATCH($E42,Price_Labels,0),MATCH(FE$7,Price_Years,0))</f>
        <v>60.2615</v>
      </c>
      <c r="FF42" s="26" t="n">
        <f aca="false">INDEX(Price_Data,MATCH($E42,Price_Labels,0),MATCH(FF$7,Price_Years,0))</f>
        <v>60.2615</v>
      </c>
      <c r="FG42" s="26" t="n">
        <f aca="false">INDEX(Price_Data,MATCH($E42,Price_Labels,0),MATCH(FG$7,Price_Years,0))</f>
        <v>60.2615</v>
      </c>
      <c r="FH42" s="26" t="n">
        <f aca="false">INDEX(Price_Data,MATCH($E42,Price_Labels,0),MATCH(FH$7,Price_Years,0))</f>
        <v>60.2615</v>
      </c>
    </row>
    <row r="43" customFormat="false" ht="15" hidden="false" customHeight="false" outlineLevel="0" collapsed="false">
      <c r="C43" s="1" t="s">
        <v>694</v>
      </c>
      <c r="D43" s="12" t="s">
        <v>127</v>
      </c>
      <c r="E43" s="15" t="str">
        <f aca="false">INDEX(Case_PV_Transfer,1,$F12)</f>
        <v>v3 capture</v>
      </c>
      <c r="J43" s="26" t="n">
        <f aca="false">INDEX(Price_Data,MATCH($E43,Price_Labels,0),MATCH(J$7,Price_Years,0))</f>
        <v>0</v>
      </c>
      <c r="K43" s="26" t="n">
        <f aca="false">INDEX(Price_Data,MATCH($E43,Price_Labels,0),MATCH(K$7,Price_Years,0))</f>
        <v>78.3445</v>
      </c>
      <c r="L43" s="26" t="n">
        <f aca="false">INDEX(Price_Data,MATCH($E43,Price_Labels,0),MATCH(L$7,Price_Years,0))</f>
        <v>78.3445</v>
      </c>
      <c r="M43" s="26" t="n">
        <f aca="false">INDEX(Price_Data,MATCH($E43,Price_Labels,0),MATCH(M$7,Price_Years,0))</f>
        <v>78.3445</v>
      </c>
      <c r="N43" s="26" t="n">
        <f aca="false">INDEX(Price_Data,MATCH($E43,Price_Labels,0),MATCH(N$7,Price_Years,0))</f>
        <v>78.3445</v>
      </c>
      <c r="O43" s="26" t="n">
        <f aca="false">INDEX(Price_Data,MATCH($E43,Price_Labels,0),MATCH(O$7,Price_Years,0))</f>
        <v>77.571</v>
      </c>
      <c r="P43" s="26" t="n">
        <f aca="false">INDEX(Price_Data,MATCH($E43,Price_Labels,0),MATCH(P$7,Price_Years,0))</f>
        <v>77.571</v>
      </c>
      <c r="Q43" s="26" t="n">
        <f aca="false">INDEX(Price_Data,MATCH($E43,Price_Labels,0),MATCH(Q$7,Price_Years,0))</f>
        <v>77.571</v>
      </c>
      <c r="R43" s="26" t="n">
        <f aca="false">INDEX(Price_Data,MATCH($E43,Price_Labels,0),MATCH(R$7,Price_Years,0))</f>
        <v>77.571</v>
      </c>
      <c r="S43" s="26" t="n">
        <f aca="false">INDEX(Price_Data,MATCH($E43,Price_Labels,0),MATCH(S$7,Price_Years,0))</f>
        <v>71.5</v>
      </c>
      <c r="T43" s="26" t="n">
        <f aca="false">INDEX(Price_Data,MATCH($E43,Price_Labels,0),MATCH(T$7,Price_Years,0))</f>
        <v>71.5</v>
      </c>
      <c r="U43" s="26" t="n">
        <f aca="false">INDEX(Price_Data,MATCH($E43,Price_Labels,0),MATCH(U$7,Price_Years,0))</f>
        <v>71.5</v>
      </c>
      <c r="V43" s="26" t="n">
        <f aca="false">INDEX(Price_Data,MATCH($E43,Price_Labels,0),MATCH(V$7,Price_Years,0))</f>
        <v>71.5</v>
      </c>
      <c r="W43" s="26" t="n">
        <f aca="false">INDEX(Price_Data,MATCH($E43,Price_Labels,0),MATCH(W$7,Price_Years,0))</f>
        <v>67.002</v>
      </c>
      <c r="X43" s="26" t="n">
        <f aca="false">INDEX(Price_Data,MATCH($E43,Price_Labels,0),MATCH(X$7,Price_Years,0))</f>
        <v>67.002</v>
      </c>
      <c r="Y43" s="26" t="n">
        <f aca="false">INDEX(Price_Data,MATCH($E43,Price_Labels,0),MATCH(Y$7,Price_Years,0))</f>
        <v>67.002</v>
      </c>
      <c r="Z43" s="26" t="n">
        <f aca="false">INDEX(Price_Data,MATCH($E43,Price_Labels,0),MATCH(Z$7,Price_Years,0))</f>
        <v>67.002</v>
      </c>
      <c r="AA43" s="26" t="n">
        <f aca="false">INDEX(Price_Data,MATCH($E43,Price_Labels,0),MATCH(AA$7,Price_Years,0))</f>
        <v>61.6785</v>
      </c>
      <c r="AB43" s="26" t="n">
        <f aca="false">INDEX(Price_Data,MATCH($E43,Price_Labels,0),MATCH(AB$7,Price_Years,0))</f>
        <v>61.6785</v>
      </c>
      <c r="AC43" s="26" t="n">
        <f aca="false">INDEX(Price_Data,MATCH($E43,Price_Labels,0),MATCH(AC$7,Price_Years,0))</f>
        <v>61.6785</v>
      </c>
      <c r="AD43" s="26" t="n">
        <f aca="false">INDEX(Price_Data,MATCH($E43,Price_Labels,0),MATCH(AD$7,Price_Years,0))</f>
        <v>61.6785</v>
      </c>
      <c r="AE43" s="26" t="n">
        <f aca="false">INDEX(Price_Data,MATCH($E43,Price_Labels,0),MATCH(AE$7,Price_Years,0))</f>
        <v>64.0315</v>
      </c>
      <c r="AF43" s="26" t="n">
        <f aca="false">INDEX(Price_Data,MATCH($E43,Price_Labels,0),MATCH(AF$7,Price_Years,0))</f>
        <v>64.0315</v>
      </c>
      <c r="AG43" s="26" t="n">
        <f aca="false">INDEX(Price_Data,MATCH($E43,Price_Labels,0),MATCH(AG$7,Price_Years,0))</f>
        <v>64.0315</v>
      </c>
      <c r="AH43" s="26" t="n">
        <f aca="false">INDEX(Price_Data,MATCH($E43,Price_Labels,0),MATCH(AH$7,Price_Years,0))</f>
        <v>64.0315</v>
      </c>
      <c r="AI43" s="26" t="n">
        <f aca="false">INDEX(Price_Data,MATCH($E43,Price_Labels,0),MATCH(AI$7,Price_Years,0))</f>
        <v>62.465</v>
      </c>
      <c r="AJ43" s="26" t="n">
        <f aca="false">INDEX(Price_Data,MATCH($E43,Price_Labels,0),MATCH(AJ$7,Price_Years,0))</f>
        <v>62.465</v>
      </c>
      <c r="AK43" s="26" t="n">
        <f aca="false">INDEX(Price_Data,MATCH($E43,Price_Labels,0),MATCH(AK$7,Price_Years,0))</f>
        <v>62.465</v>
      </c>
      <c r="AL43" s="26" t="n">
        <f aca="false">INDEX(Price_Data,MATCH($E43,Price_Labels,0),MATCH(AL$7,Price_Years,0))</f>
        <v>62.465</v>
      </c>
      <c r="AM43" s="26" t="n">
        <f aca="false">INDEX(Price_Data,MATCH($E43,Price_Labels,0),MATCH(AM$7,Price_Years,0))</f>
        <v>62.868</v>
      </c>
      <c r="AN43" s="26" t="n">
        <f aca="false">INDEX(Price_Data,MATCH($E43,Price_Labels,0),MATCH(AN$7,Price_Years,0))</f>
        <v>62.868</v>
      </c>
      <c r="AO43" s="26" t="n">
        <f aca="false">INDEX(Price_Data,MATCH($E43,Price_Labels,0),MATCH(AO$7,Price_Years,0))</f>
        <v>62.868</v>
      </c>
      <c r="AP43" s="26" t="n">
        <f aca="false">INDEX(Price_Data,MATCH($E43,Price_Labels,0),MATCH(AP$7,Price_Years,0))</f>
        <v>62.868</v>
      </c>
      <c r="AQ43" s="26" t="n">
        <f aca="false">INDEX(Price_Data,MATCH($E43,Price_Labels,0),MATCH(AQ$7,Price_Years,0))</f>
        <v>60.5345</v>
      </c>
      <c r="AR43" s="26" t="n">
        <f aca="false">INDEX(Price_Data,MATCH($E43,Price_Labels,0),MATCH(AR$7,Price_Years,0))</f>
        <v>60.5345</v>
      </c>
      <c r="AS43" s="26" t="n">
        <f aca="false">INDEX(Price_Data,MATCH($E43,Price_Labels,0),MATCH(AS$7,Price_Years,0))</f>
        <v>60.5345</v>
      </c>
      <c r="AT43" s="26" t="n">
        <f aca="false">INDEX(Price_Data,MATCH($E43,Price_Labels,0),MATCH(AT$7,Price_Years,0))</f>
        <v>60.5345</v>
      </c>
      <c r="AU43" s="26" t="n">
        <f aca="false">INDEX(Price_Data,MATCH($E43,Price_Labels,0),MATCH(AU$7,Price_Years,0))</f>
        <v>60.4305</v>
      </c>
      <c r="AV43" s="26" t="n">
        <f aca="false">INDEX(Price_Data,MATCH($E43,Price_Labels,0),MATCH(AV$7,Price_Years,0))</f>
        <v>60.4305</v>
      </c>
      <c r="AW43" s="26" t="n">
        <f aca="false">INDEX(Price_Data,MATCH($E43,Price_Labels,0),MATCH(AW$7,Price_Years,0))</f>
        <v>60.4305</v>
      </c>
      <c r="AX43" s="26" t="n">
        <f aca="false">INDEX(Price_Data,MATCH($E43,Price_Labels,0),MATCH(AX$7,Price_Years,0))</f>
        <v>60.4305</v>
      </c>
      <c r="AY43" s="26" t="n">
        <f aca="false">INDEX(Price_Data,MATCH($E43,Price_Labels,0),MATCH(AY$7,Price_Years,0))</f>
        <v>60.476</v>
      </c>
      <c r="AZ43" s="26" t="n">
        <f aca="false">INDEX(Price_Data,MATCH($E43,Price_Labels,0),MATCH(AZ$7,Price_Years,0))</f>
        <v>60.476</v>
      </c>
      <c r="BA43" s="26" t="n">
        <f aca="false">INDEX(Price_Data,MATCH($E43,Price_Labels,0),MATCH(BA$7,Price_Years,0))</f>
        <v>60.476</v>
      </c>
      <c r="BB43" s="26" t="n">
        <f aca="false">INDEX(Price_Data,MATCH($E43,Price_Labels,0),MATCH(BB$7,Price_Years,0))</f>
        <v>60.476</v>
      </c>
      <c r="BC43" s="26" t="n">
        <f aca="false">INDEX(Price_Data,MATCH($E43,Price_Labels,0),MATCH(BC$7,Price_Years,0))</f>
        <v>62.8095</v>
      </c>
      <c r="BD43" s="26" t="n">
        <f aca="false">INDEX(Price_Data,MATCH($E43,Price_Labels,0),MATCH(BD$7,Price_Years,0))</f>
        <v>62.8095</v>
      </c>
      <c r="BE43" s="26" t="n">
        <f aca="false">INDEX(Price_Data,MATCH($E43,Price_Labels,0),MATCH(BE$7,Price_Years,0))</f>
        <v>62.8095</v>
      </c>
      <c r="BF43" s="26" t="n">
        <f aca="false">INDEX(Price_Data,MATCH($E43,Price_Labels,0),MATCH(BF$7,Price_Years,0))</f>
        <v>62.8095</v>
      </c>
      <c r="BG43" s="26" t="n">
        <f aca="false">INDEX(Price_Data,MATCH($E43,Price_Labels,0),MATCH(BG$7,Price_Years,0))</f>
        <v>62.244</v>
      </c>
      <c r="BH43" s="26" t="n">
        <f aca="false">INDEX(Price_Data,MATCH($E43,Price_Labels,0),MATCH(BH$7,Price_Years,0))</f>
        <v>62.244</v>
      </c>
      <c r="BI43" s="26" t="n">
        <f aca="false">INDEX(Price_Data,MATCH($E43,Price_Labels,0),MATCH(BI$7,Price_Years,0))</f>
        <v>62.244</v>
      </c>
      <c r="BJ43" s="26" t="n">
        <f aca="false">INDEX(Price_Data,MATCH($E43,Price_Labels,0),MATCH(BJ$7,Price_Years,0))</f>
        <v>62.244</v>
      </c>
      <c r="BK43" s="26" t="n">
        <f aca="false">INDEX(Price_Data,MATCH($E43,Price_Labels,0),MATCH(BK$7,Price_Years,0))</f>
        <v>61.919</v>
      </c>
      <c r="BL43" s="26" t="n">
        <f aca="false">INDEX(Price_Data,MATCH($E43,Price_Labels,0),MATCH(BL$7,Price_Years,0))</f>
        <v>61.919</v>
      </c>
      <c r="BM43" s="26" t="n">
        <f aca="false">INDEX(Price_Data,MATCH($E43,Price_Labels,0),MATCH(BM$7,Price_Years,0))</f>
        <v>61.919</v>
      </c>
      <c r="BN43" s="26" t="n">
        <f aca="false">INDEX(Price_Data,MATCH($E43,Price_Labels,0),MATCH(BN$7,Price_Years,0))</f>
        <v>61.919</v>
      </c>
      <c r="BO43" s="26" t="n">
        <f aca="false">INDEX(Price_Data,MATCH($E43,Price_Labels,0),MATCH(BO$7,Price_Years,0))</f>
        <v>61.061</v>
      </c>
      <c r="BP43" s="26" t="n">
        <f aca="false">INDEX(Price_Data,MATCH($E43,Price_Labels,0),MATCH(BP$7,Price_Years,0))</f>
        <v>61.061</v>
      </c>
      <c r="BQ43" s="26" t="n">
        <f aca="false">INDEX(Price_Data,MATCH($E43,Price_Labels,0),MATCH(BQ$7,Price_Years,0))</f>
        <v>61.061</v>
      </c>
      <c r="BR43" s="26" t="n">
        <f aca="false">INDEX(Price_Data,MATCH($E43,Price_Labels,0),MATCH(BR$7,Price_Years,0))</f>
        <v>61.061</v>
      </c>
      <c r="BS43" s="26" t="n">
        <f aca="false">INDEX(Price_Data,MATCH($E43,Price_Labels,0),MATCH(BS$7,Price_Years,0))</f>
        <v>60.3135</v>
      </c>
      <c r="BT43" s="26" t="n">
        <f aca="false">INDEX(Price_Data,MATCH($E43,Price_Labels,0),MATCH(BT$7,Price_Years,0))</f>
        <v>60.3135</v>
      </c>
      <c r="BU43" s="26" t="n">
        <f aca="false">INDEX(Price_Data,MATCH($E43,Price_Labels,0),MATCH(BU$7,Price_Years,0))</f>
        <v>60.3135</v>
      </c>
      <c r="BV43" s="26" t="n">
        <f aca="false">INDEX(Price_Data,MATCH($E43,Price_Labels,0),MATCH(BV$7,Price_Years,0))</f>
        <v>60.3135</v>
      </c>
      <c r="BW43" s="26" t="n">
        <f aca="false">INDEX(Price_Data,MATCH($E43,Price_Labels,0),MATCH(BW$7,Price_Years,0))</f>
        <v>60.853</v>
      </c>
      <c r="BX43" s="26" t="n">
        <f aca="false">INDEX(Price_Data,MATCH($E43,Price_Labels,0),MATCH(BX$7,Price_Years,0))</f>
        <v>60.853</v>
      </c>
      <c r="BY43" s="26" t="n">
        <f aca="false">INDEX(Price_Data,MATCH($E43,Price_Labels,0),MATCH(BY$7,Price_Years,0))</f>
        <v>60.853</v>
      </c>
      <c r="BZ43" s="26" t="n">
        <f aca="false">INDEX(Price_Data,MATCH($E43,Price_Labels,0),MATCH(BZ$7,Price_Years,0))</f>
        <v>60.853</v>
      </c>
      <c r="CA43" s="26" t="n">
        <f aca="false">INDEX(Price_Data,MATCH($E43,Price_Labels,0),MATCH(CA$7,Price_Years,0))</f>
        <v>61.0545</v>
      </c>
      <c r="CB43" s="26" t="n">
        <f aca="false">INDEX(Price_Data,MATCH($E43,Price_Labels,0),MATCH(CB$7,Price_Years,0))</f>
        <v>61.0545</v>
      </c>
      <c r="CC43" s="26" t="n">
        <f aca="false">INDEX(Price_Data,MATCH($E43,Price_Labels,0),MATCH(CC$7,Price_Years,0))</f>
        <v>61.0545</v>
      </c>
      <c r="CD43" s="26" t="n">
        <f aca="false">INDEX(Price_Data,MATCH($E43,Price_Labels,0),MATCH(CD$7,Price_Years,0))</f>
        <v>61.0545</v>
      </c>
      <c r="CE43" s="26" t="n">
        <f aca="false">INDEX(Price_Data,MATCH($E43,Price_Labels,0),MATCH(CE$7,Price_Years,0))</f>
        <v>60.554</v>
      </c>
      <c r="CF43" s="26" t="n">
        <f aca="false">INDEX(Price_Data,MATCH($E43,Price_Labels,0),MATCH(CF$7,Price_Years,0))</f>
        <v>60.554</v>
      </c>
      <c r="CG43" s="26" t="n">
        <f aca="false">INDEX(Price_Data,MATCH($E43,Price_Labels,0),MATCH(CG$7,Price_Years,0))</f>
        <v>60.554</v>
      </c>
      <c r="CH43" s="26" t="n">
        <f aca="false">INDEX(Price_Data,MATCH($E43,Price_Labels,0),MATCH(CH$7,Price_Years,0))</f>
        <v>60.554</v>
      </c>
      <c r="CI43" s="26" t="n">
        <f aca="false">INDEX(Price_Data,MATCH($E43,Price_Labels,0),MATCH(CI$7,Price_Years,0))</f>
        <v>61.7435</v>
      </c>
      <c r="CJ43" s="26" t="n">
        <f aca="false">INDEX(Price_Data,MATCH($E43,Price_Labels,0),MATCH(CJ$7,Price_Years,0))</f>
        <v>61.7435</v>
      </c>
      <c r="CK43" s="26" t="n">
        <f aca="false">INDEX(Price_Data,MATCH($E43,Price_Labels,0),MATCH(CK$7,Price_Years,0))</f>
        <v>61.7435</v>
      </c>
      <c r="CL43" s="26" t="n">
        <f aca="false">INDEX(Price_Data,MATCH($E43,Price_Labels,0),MATCH(CL$7,Price_Years,0))</f>
        <v>61.7435</v>
      </c>
      <c r="CM43" s="26" t="n">
        <f aca="false">INDEX(Price_Data,MATCH($E43,Price_Labels,0),MATCH(CM$7,Price_Years,0))</f>
        <v>61.9905</v>
      </c>
      <c r="CN43" s="26" t="n">
        <f aca="false">INDEX(Price_Data,MATCH($E43,Price_Labels,0),MATCH(CN$7,Price_Years,0))</f>
        <v>61.9905</v>
      </c>
      <c r="CO43" s="26" t="n">
        <f aca="false">INDEX(Price_Data,MATCH($E43,Price_Labels,0),MATCH(CO$7,Price_Years,0))</f>
        <v>61.9905</v>
      </c>
      <c r="CP43" s="26" t="n">
        <f aca="false">INDEX(Price_Data,MATCH($E43,Price_Labels,0),MATCH(CP$7,Price_Years,0))</f>
        <v>61.9905</v>
      </c>
      <c r="CQ43" s="26" t="n">
        <f aca="false">INDEX(Price_Data,MATCH($E43,Price_Labels,0),MATCH(CQ$7,Price_Years,0))</f>
        <v>61.8735</v>
      </c>
      <c r="CR43" s="26" t="n">
        <f aca="false">INDEX(Price_Data,MATCH($E43,Price_Labels,0),MATCH(CR$7,Price_Years,0))</f>
        <v>61.8735</v>
      </c>
      <c r="CS43" s="26" t="n">
        <f aca="false">INDEX(Price_Data,MATCH($E43,Price_Labels,0),MATCH(CS$7,Price_Years,0))</f>
        <v>61.8735</v>
      </c>
      <c r="CT43" s="26" t="n">
        <f aca="false">INDEX(Price_Data,MATCH($E43,Price_Labels,0),MATCH(CT$7,Price_Years,0))</f>
        <v>61.8735</v>
      </c>
      <c r="CU43" s="26" t="n">
        <f aca="false">INDEX(Price_Data,MATCH($E43,Price_Labels,0),MATCH(CU$7,Price_Years,0))</f>
        <v>60.645</v>
      </c>
      <c r="CV43" s="26" t="n">
        <f aca="false">INDEX(Price_Data,MATCH($E43,Price_Labels,0),MATCH(CV$7,Price_Years,0))</f>
        <v>60.645</v>
      </c>
      <c r="CW43" s="26" t="n">
        <f aca="false">INDEX(Price_Data,MATCH($E43,Price_Labels,0),MATCH(CW$7,Price_Years,0))</f>
        <v>60.645</v>
      </c>
      <c r="CX43" s="26" t="n">
        <f aca="false">INDEX(Price_Data,MATCH($E43,Price_Labels,0),MATCH(CX$7,Price_Years,0))</f>
        <v>60.645</v>
      </c>
      <c r="CY43" s="26" t="n">
        <f aca="false">INDEX(Price_Data,MATCH($E43,Price_Labels,0),MATCH(CY$7,Price_Years,0))</f>
        <v>60.7815</v>
      </c>
      <c r="CZ43" s="26" t="n">
        <f aca="false">INDEX(Price_Data,MATCH($E43,Price_Labels,0),MATCH(CZ$7,Price_Years,0))</f>
        <v>60.7815</v>
      </c>
      <c r="DA43" s="26" t="n">
        <f aca="false">INDEX(Price_Data,MATCH($E43,Price_Labels,0),MATCH(DA$7,Price_Years,0))</f>
        <v>60.7815</v>
      </c>
      <c r="DB43" s="26" t="n">
        <f aca="false">INDEX(Price_Data,MATCH($E43,Price_Labels,0),MATCH(DB$7,Price_Years,0))</f>
        <v>60.7815</v>
      </c>
      <c r="DC43" s="26" t="n">
        <f aca="false">INDEX(Price_Data,MATCH($E43,Price_Labels,0),MATCH(DC$7,Price_Years,0))</f>
        <v>60.047</v>
      </c>
      <c r="DD43" s="26" t="n">
        <f aca="false">INDEX(Price_Data,MATCH($E43,Price_Labels,0),MATCH(DD$7,Price_Years,0))</f>
        <v>60.047</v>
      </c>
      <c r="DE43" s="26" t="n">
        <f aca="false">INDEX(Price_Data,MATCH($E43,Price_Labels,0),MATCH(DE$7,Price_Years,0))</f>
        <v>60.047</v>
      </c>
      <c r="DF43" s="26" t="n">
        <f aca="false">INDEX(Price_Data,MATCH($E43,Price_Labels,0),MATCH(DF$7,Price_Years,0))</f>
        <v>60.047</v>
      </c>
      <c r="DG43" s="26" t="n">
        <f aca="false">INDEX(Price_Data,MATCH($E43,Price_Labels,0),MATCH(DG$7,Price_Years,0))</f>
        <v>59.4425</v>
      </c>
      <c r="DH43" s="26" t="n">
        <f aca="false">INDEX(Price_Data,MATCH($E43,Price_Labels,0),MATCH(DH$7,Price_Years,0))</f>
        <v>59.4425</v>
      </c>
      <c r="DI43" s="26" t="n">
        <f aca="false">INDEX(Price_Data,MATCH($E43,Price_Labels,0),MATCH(DI$7,Price_Years,0))</f>
        <v>59.4425</v>
      </c>
      <c r="DJ43" s="26" t="n">
        <f aca="false">INDEX(Price_Data,MATCH($E43,Price_Labels,0),MATCH(DJ$7,Price_Years,0))</f>
        <v>59.4425</v>
      </c>
      <c r="DK43" s="26" t="n">
        <f aca="false">INDEX(Price_Data,MATCH($E43,Price_Labels,0),MATCH(DK$7,Price_Years,0))</f>
        <v>58.305</v>
      </c>
      <c r="DL43" s="26" t="n">
        <f aca="false">INDEX(Price_Data,MATCH($E43,Price_Labels,0),MATCH(DL$7,Price_Years,0))</f>
        <v>58.305</v>
      </c>
      <c r="DM43" s="26" t="n">
        <f aca="false">INDEX(Price_Data,MATCH($E43,Price_Labels,0),MATCH(DM$7,Price_Years,0))</f>
        <v>58.305</v>
      </c>
      <c r="DN43" s="26" t="n">
        <f aca="false">INDEX(Price_Data,MATCH($E43,Price_Labels,0),MATCH(DN$7,Price_Years,0))</f>
        <v>58.305</v>
      </c>
      <c r="DO43" s="26" t="n">
        <f aca="false">INDEX(Price_Data,MATCH($E43,Price_Labels,0),MATCH(DO$7,Price_Years,0))</f>
        <v>58.9615</v>
      </c>
      <c r="DP43" s="26" t="n">
        <f aca="false">INDEX(Price_Data,MATCH($E43,Price_Labels,0),MATCH(DP$7,Price_Years,0))</f>
        <v>58.9615</v>
      </c>
      <c r="DQ43" s="26" t="n">
        <f aca="false">INDEX(Price_Data,MATCH($E43,Price_Labels,0),MATCH(DQ$7,Price_Years,0))</f>
        <v>58.9615</v>
      </c>
      <c r="DR43" s="26" t="n">
        <f aca="false">INDEX(Price_Data,MATCH($E43,Price_Labels,0),MATCH(DR$7,Price_Years,0))</f>
        <v>58.9615</v>
      </c>
      <c r="DS43" s="26" t="n">
        <f aca="false">INDEX(Price_Data,MATCH($E43,Price_Labels,0),MATCH(DS$7,Price_Years,0))</f>
        <v>58.7405</v>
      </c>
      <c r="DT43" s="26" t="n">
        <f aca="false">INDEX(Price_Data,MATCH($E43,Price_Labels,0),MATCH(DT$7,Price_Years,0))</f>
        <v>58.7405</v>
      </c>
      <c r="DU43" s="26" t="n">
        <f aca="false">INDEX(Price_Data,MATCH($E43,Price_Labels,0),MATCH(DU$7,Price_Years,0))</f>
        <v>58.7405</v>
      </c>
      <c r="DV43" s="26" t="n">
        <f aca="false">INDEX(Price_Data,MATCH($E43,Price_Labels,0),MATCH(DV$7,Price_Years,0))</f>
        <v>58.7405</v>
      </c>
      <c r="DW43" s="26" t="n">
        <f aca="false">INDEX(Price_Data,MATCH($E43,Price_Labels,0),MATCH(DW$7,Price_Years,0))</f>
        <v>58.552</v>
      </c>
      <c r="DX43" s="26" t="n">
        <f aca="false">INDEX(Price_Data,MATCH($E43,Price_Labels,0),MATCH(DX$7,Price_Years,0))</f>
        <v>58.552</v>
      </c>
      <c r="DY43" s="26" t="n">
        <f aca="false">INDEX(Price_Data,MATCH($E43,Price_Labels,0),MATCH(DY$7,Price_Years,0))</f>
        <v>58.552</v>
      </c>
      <c r="DZ43" s="26" t="n">
        <f aca="false">INDEX(Price_Data,MATCH($E43,Price_Labels,0),MATCH(DZ$7,Price_Years,0))</f>
        <v>58.552</v>
      </c>
      <c r="EA43" s="26" t="n">
        <f aca="false">INDEX(Price_Data,MATCH($E43,Price_Labels,0),MATCH(EA$7,Price_Years,0))</f>
        <v>57.8305</v>
      </c>
      <c r="EB43" s="26" t="n">
        <f aca="false">INDEX(Price_Data,MATCH($E43,Price_Labels,0),MATCH(EB$7,Price_Years,0))</f>
        <v>57.8305</v>
      </c>
      <c r="EC43" s="26" t="n">
        <f aca="false">INDEX(Price_Data,MATCH($E43,Price_Labels,0),MATCH(EC$7,Price_Years,0))</f>
        <v>57.8305</v>
      </c>
      <c r="ED43" s="26" t="n">
        <f aca="false">INDEX(Price_Data,MATCH($E43,Price_Labels,0),MATCH(ED$7,Price_Years,0))</f>
        <v>57.8305</v>
      </c>
      <c r="EE43" s="26" t="n">
        <f aca="false">INDEX(Price_Data,MATCH($E43,Price_Labels,0),MATCH(EE$7,Price_Years,0))</f>
        <v>58.4285</v>
      </c>
      <c r="EF43" s="26" t="n">
        <f aca="false">INDEX(Price_Data,MATCH($E43,Price_Labels,0),MATCH(EF$7,Price_Years,0))</f>
        <v>58.4285</v>
      </c>
      <c r="EG43" s="26" t="n">
        <f aca="false">INDEX(Price_Data,MATCH($E43,Price_Labels,0),MATCH(EG$7,Price_Years,0))</f>
        <v>58.4285</v>
      </c>
      <c r="EH43" s="26" t="n">
        <f aca="false">INDEX(Price_Data,MATCH($E43,Price_Labels,0),MATCH(EH$7,Price_Years,0))</f>
        <v>58.4285</v>
      </c>
      <c r="EI43" s="26" t="n">
        <f aca="false">INDEX(Price_Data,MATCH($E43,Price_Labels,0),MATCH(EI$7,Price_Years,0))</f>
        <v>59.8845</v>
      </c>
      <c r="EJ43" s="26" t="n">
        <f aca="false">INDEX(Price_Data,MATCH($E43,Price_Labels,0),MATCH(EJ$7,Price_Years,0))</f>
        <v>59.8845</v>
      </c>
      <c r="EK43" s="26" t="n">
        <f aca="false">INDEX(Price_Data,MATCH($E43,Price_Labels,0),MATCH(EK$7,Price_Years,0))</f>
        <v>59.8845</v>
      </c>
      <c r="EL43" s="26" t="n">
        <f aca="false">INDEX(Price_Data,MATCH($E43,Price_Labels,0),MATCH(EL$7,Price_Years,0))</f>
        <v>59.8845</v>
      </c>
      <c r="EM43" s="26" t="n">
        <f aca="false">INDEX(Price_Data,MATCH($E43,Price_Labels,0),MATCH(EM$7,Price_Years,0))</f>
        <v>60.9245</v>
      </c>
      <c r="EN43" s="26" t="n">
        <f aca="false">INDEX(Price_Data,MATCH($E43,Price_Labels,0),MATCH(EN$7,Price_Years,0))</f>
        <v>60.9245</v>
      </c>
      <c r="EO43" s="26" t="n">
        <f aca="false">INDEX(Price_Data,MATCH($E43,Price_Labels,0),MATCH(EO$7,Price_Years,0))</f>
        <v>60.9245</v>
      </c>
      <c r="EP43" s="26" t="n">
        <f aca="false">INDEX(Price_Data,MATCH($E43,Price_Labels,0),MATCH(EP$7,Price_Years,0))</f>
        <v>60.9245</v>
      </c>
      <c r="EQ43" s="26" t="n">
        <f aca="false">INDEX(Price_Data,MATCH($E43,Price_Labels,0),MATCH(EQ$7,Price_Years,0))</f>
        <v>60.2615</v>
      </c>
      <c r="ER43" s="26" t="n">
        <f aca="false">INDEX(Price_Data,MATCH($E43,Price_Labels,0),MATCH(ER$7,Price_Years,0))</f>
        <v>60.2615</v>
      </c>
      <c r="ES43" s="26" t="n">
        <f aca="false">INDEX(Price_Data,MATCH($E43,Price_Labels,0),MATCH(ES$7,Price_Years,0))</f>
        <v>60.2615</v>
      </c>
      <c r="ET43" s="26" t="n">
        <f aca="false">INDEX(Price_Data,MATCH($E43,Price_Labels,0),MATCH(ET$7,Price_Years,0))</f>
        <v>60.2615</v>
      </c>
      <c r="EU43" s="26" t="n">
        <f aca="false">INDEX(Price_Data,MATCH($E43,Price_Labels,0),MATCH(EU$7,Price_Years,0))</f>
        <v>60.2615</v>
      </c>
      <c r="EV43" s="26" t="n">
        <f aca="false">INDEX(Price_Data,MATCH($E43,Price_Labels,0),MATCH(EV$7,Price_Years,0))</f>
        <v>60.2615</v>
      </c>
      <c r="EW43" s="26" t="n">
        <f aca="false">INDEX(Price_Data,MATCH($E43,Price_Labels,0),MATCH(EW$7,Price_Years,0))</f>
        <v>60.2615</v>
      </c>
      <c r="EX43" s="26" t="n">
        <f aca="false">INDEX(Price_Data,MATCH($E43,Price_Labels,0),MATCH(EX$7,Price_Years,0))</f>
        <v>60.2615</v>
      </c>
      <c r="EY43" s="26" t="n">
        <f aca="false">INDEX(Price_Data,MATCH($E43,Price_Labels,0),MATCH(EY$7,Price_Years,0))</f>
        <v>60.2615</v>
      </c>
      <c r="EZ43" s="26" t="n">
        <f aca="false">INDEX(Price_Data,MATCH($E43,Price_Labels,0),MATCH(EZ$7,Price_Years,0))</f>
        <v>60.2615</v>
      </c>
      <c r="FA43" s="26" t="n">
        <f aca="false">INDEX(Price_Data,MATCH($E43,Price_Labels,0),MATCH(FA$7,Price_Years,0))</f>
        <v>60.2615</v>
      </c>
      <c r="FB43" s="26" t="n">
        <f aca="false">INDEX(Price_Data,MATCH($E43,Price_Labels,0),MATCH(FB$7,Price_Years,0))</f>
        <v>60.2615</v>
      </c>
      <c r="FC43" s="26" t="n">
        <f aca="false">INDEX(Price_Data,MATCH($E43,Price_Labels,0),MATCH(FC$7,Price_Years,0))</f>
        <v>60.2615</v>
      </c>
      <c r="FD43" s="26" t="n">
        <f aca="false">INDEX(Price_Data,MATCH($E43,Price_Labels,0),MATCH(FD$7,Price_Years,0))</f>
        <v>60.2615</v>
      </c>
      <c r="FE43" s="26" t="n">
        <f aca="false">INDEX(Price_Data,MATCH($E43,Price_Labels,0),MATCH(FE$7,Price_Years,0))</f>
        <v>60.2615</v>
      </c>
      <c r="FF43" s="26" t="n">
        <f aca="false">INDEX(Price_Data,MATCH($E43,Price_Labels,0),MATCH(FF$7,Price_Years,0))</f>
        <v>60.2615</v>
      </c>
      <c r="FG43" s="26" t="n">
        <f aca="false">INDEX(Price_Data,MATCH($E43,Price_Labels,0),MATCH(FG$7,Price_Years,0))</f>
        <v>60.2615</v>
      </c>
      <c r="FH43" s="26" t="n">
        <f aca="false">INDEX(Price_Data,MATCH($E43,Price_Labels,0),MATCH(FH$7,Price_Years,0))</f>
        <v>60.2615</v>
      </c>
    </row>
    <row r="44" customFormat="false" ht="15" hidden="false" customHeight="false" outlineLevel="0" collapsed="false">
      <c r="C44" s="1" t="s">
        <v>695</v>
      </c>
      <c r="D44" s="12" t="s">
        <v>127</v>
      </c>
      <c r="J44" s="26" t="n">
        <f aca="false">J42*J41*(1+In_PV_Price_Adj)</f>
        <v>0</v>
      </c>
      <c r="K44" s="26" t="n">
        <f aca="false">K42*K41*(1+In_PV_Price_Adj)</f>
        <v>79.830695165</v>
      </c>
      <c r="L44" s="26" t="n">
        <f aca="false">L42*L41*(1+In_PV_Price_Adj)</f>
        <v>79.830695165</v>
      </c>
      <c r="M44" s="26" t="n">
        <f aca="false">M42*M41*(1+In_PV_Price_Adj)</f>
        <v>79.830695165</v>
      </c>
      <c r="N44" s="26" t="n">
        <f aca="false">N42*N41*(1+In_PV_Price_Adj)</f>
        <v>79.830695165</v>
      </c>
      <c r="O44" s="26" t="n">
        <f aca="false">O42*O41*(1+In_PV_Price_Adj)</f>
        <v>80.704790829</v>
      </c>
      <c r="P44" s="26" t="n">
        <f aca="false">P42*P41*(1+In_PV_Price_Adj)</f>
        <v>80.704790829</v>
      </c>
      <c r="Q44" s="26" t="n">
        <f aca="false">Q42*Q41*(1+In_PV_Price_Adj)</f>
        <v>80.704790829</v>
      </c>
      <c r="R44" s="26" t="n">
        <f aca="false">R42*R41*(1+In_PV_Price_Adj)</f>
        <v>80.704790829</v>
      </c>
      <c r="S44" s="26" t="n">
        <f aca="false">S42*S41*(1+In_PV_Price_Adj)</f>
        <v>75.8874545</v>
      </c>
      <c r="T44" s="26" t="n">
        <f aca="false">T42*T41*(1+In_PV_Price_Adj)</f>
        <v>75.8874545</v>
      </c>
      <c r="U44" s="26" t="n">
        <f aca="false">U42*U41*(1+In_PV_Price_Adj)</f>
        <v>75.8874545</v>
      </c>
      <c r="V44" s="26" t="n">
        <f aca="false">V42*V41*(1+In_PV_Price_Adj)</f>
        <v>75.8874545</v>
      </c>
      <c r="W44" s="26" t="n">
        <f aca="false">W42*W41*(1+In_PV_Price_Adj)</f>
        <v>72.564908052</v>
      </c>
      <c r="X44" s="26" t="n">
        <f aca="false">X42*X41*(1+In_PV_Price_Adj)</f>
        <v>72.564908052</v>
      </c>
      <c r="Y44" s="26" t="n">
        <f aca="false">Y42*Y41*(1+In_PV_Price_Adj)</f>
        <v>72.564908052</v>
      </c>
      <c r="Z44" s="26" t="n">
        <f aca="false">Z42*Z41*(1+In_PV_Price_Adj)</f>
        <v>72.564908052</v>
      </c>
      <c r="AA44" s="26" t="n">
        <f aca="false">AA42*AA41*(1+In_PV_Price_Adj)</f>
        <v>68.1654128805</v>
      </c>
      <c r="AB44" s="26" t="n">
        <f aca="false">AB42*AB41*(1+In_PV_Price_Adj)</f>
        <v>68.1654128805</v>
      </c>
      <c r="AC44" s="26" t="n">
        <f aca="false">AC42*AC41*(1+In_PV_Price_Adj)</f>
        <v>68.1654128805</v>
      </c>
      <c r="AD44" s="26" t="n">
        <f aca="false">AD42*AD41*(1+In_PV_Price_Adj)</f>
        <v>68.1654128805</v>
      </c>
      <c r="AE44" s="26" t="n">
        <f aca="false">AE42*AE41*(1+In_PV_Price_Adj)</f>
        <v>72.181173194</v>
      </c>
      <c r="AF44" s="26" t="n">
        <f aca="false">AF42*AF41*(1+In_PV_Price_Adj)</f>
        <v>72.181173194</v>
      </c>
      <c r="AG44" s="26" t="n">
        <f aca="false">AG42*AG41*(1+In_PV_Price_Adj)</f>
        <v>72.181173194</v>
      </c>
      <c r="AH44" s="26" t="n">
        <f aca="false">AH42*AH41*(1+In_PV_Price_Adj)</f>
        <v>72.181173194</v>
      </c>
      <c r="AI44" s="26" t="n">
        <f aca="false">AI42*AI41*(1+In_PV_Price_Adj)</f>
        <v>71.82363123</v>
      </c>
      <c r="AJ44" s="26" t="n">
        <f aca="false">AJ42*AJ41*(1+In_PV_Price_Adj)</f>
        <v>71.82363123</v>
      </c>
      <c r="AK44" s="26" t="n">
        <f aca="false">AK42*AK41*(1+In_PV_Price_Adj)</f>
        <v>71.82363123</v>
      </c>
      <c r="AL44" s="26" t="n">
        <f aca="false">AL42*AL41*(1+In_PV_Price_Adj)</f>
        <v>71.82363123</v>
      </c>
      <c r="AM44" s="26" t="n">
        <f aca="false">AM42*AM41*(1+In_PV_Price_Adj)</f>
        <v>73.732722024</v>
      </c>
      <c r="AN44" s="26" t="n">
        <f aca="false">AN42*AN41*(1+In_PV_Price_Adj)</f>
        <v>73.732722024</v>
      </c>
      <c r="AO44" s="26" t="n">
        <f aca="false">AO42*AO41*(1+In_PV_Price_Adj)</f>
        <v>73.732722024</v>
      </c>
      <c r="AP44" s="26" t="n">
        <f aca="false">AP42*AP41*(1+In_PV_Price_Adj)</f>
        <v>73.732722024</v>
      </c>
      <c r="AQ44" s="26" t="n">
        <f aca="false">AQ42*AQ41*(1+In_PV_Price_Adj)</f>
        <v>72.4159089875</v>
      </c>
      <c r="AR44" s="26" t="n">
        <f aca="false">AR42*AR41*(1+In_PV_Price_Adj)</f>
        <v>72.4159089875</v>
      </c>
      <c r="AS44" s="26" t="n">
        <f aca="false">AS42*AS41*(1+In_PV_Price_Adj)</f>
        <v>72.4159089875</v>
      </c>
      <c r="AT44" s="26" t="n">
        <f aca="false">AT42*AT41*(1+In_PV_Price_Adj)</f>
        <v>72.4159089875</v>
      </c>
      <c r="AU44" s="26" t="n">
        <f aca="false">AU42*AU41*(1+In_PV_Price_Adj)</f>
        <v>73.7372961</v>
      </c>
      <c r="AV44" s="26" t="n">
        <f aca="false">AV42*AV41*(1+In_PV_Price_Adj)</f>
        <v>73.7372961</v>
      </c>
      <c r="AW44" s="26" t="n">
        <f aca="false">AW42*AW41*(1+In_PV_Price_Adj)</f>
        <v>73.7372961</v>
      </c>
      <c r="AX44" s="26" t="n">
        <f aca="false">AX42*AX41*(1+In_PV_Price_Adj)</f>
        <v>73.7372961</v>
      </c>
      <c r="AY44" s="26" t="n">
        <f aca="false">AY42*AY41*(1+In_PV_Price_Adj)</f>
        <v>75.268671504</v>
      </c>
      <c r="AZ44" s="26" t="n">
        <f aca="false">AZ42*AZ41*(1+In_PV_Price_Adj)</f>
        <v>75.268671504</v>
      </c>
      <c r="BA44" s="26" t="n">
        <f aca="false">BA42*BA41*(1+In_PV_Price_Adj)</f>
        <v>75.268671504</v>
      </c>
      <c r="BB44" s="26" t="n">
        <f aca="false">BB42*BB41*(1+In_PV_Price_Adj)</f>
        <v>75.268671504</v>
      </c>
      <c r="BC44" s="26" t="n">
        <f aca="false">BC42*BC41*(1+In_PV_Price_Adj)</f>
        <v>79.736409012</v>
      </c>
      <c r="BD44" s="26" t="n">
        <f aca="false">BD42*BD41*(1+In_PV_Price_Adj)</f>
        <v>79.736409012</v>
      </c>
      <c r="BE44" s="26" t="n">
        <f aca="false">BE42*BE41*(1+In_PV_Price_Adj)</f>
        <v>79.736409012</v>
      </c>
      <c r="BF44" s="26" t="n">
        <f aca="false">BF42*BF41*(1+In_PV_Price_Adj)</f>
        <v>79.736409012</v>
      </c>
      <c r="BG44" s="26" t="n">
        <f aca="false">BG42*BG41*(1+In_PV_Price_Adj)</f>
        <v>80.598884184</v>
      </c>
      <c r="BH44" s="26" t="n">
        <f aca="false">BH42*BH41*(1+In_PV_Price_Adj)</f>
        <v>80.598884184</v>
      </c>
      <c r="BI44" s="26" t="n">
        <f aca="false">BI42*BI41*(1+In_PV_Price_Adj)</f>
        <v>80.598884184</v>
      </c>
      <c r="BJ44" s="26" t="n">
        <f aca="false">BJ42*BJ41*(1+In_PV_Price_Adj)</f>
        <v>80.598884184</v>
      </c>
      <c r="BK44" s="26" t="n">
        <f aca="false">BK42*BK41*(1+In_PV_Price_Adj)</f>
        <v>81.781624496</v>
      </c>
      <c r="BL44" s="26" t="n">
        <f aca="false">BL42*BL41*(1+In_PV_Price_Adj)</f>
        <v>81.781624496</v>
      </c>
      <c r="BM44" s="26" t="n">
        <f aca="false">BM42*BM41*(1+In_PV_Price_Adj)</f>
        <v>81.781624496</v>
      </c>
      <c r="BN44" s="26" t="n">
        <f aca="false">BN42*BN41*(1+In_PV_Price_Adj)</f>
        <v>81.781624496</v>
      </c>
      <c r="BO44" s="26" t="n">
        <f aca="false">BO42*BO41*(1+In_PV_Price_Adj)</f>
        <v>82.2613792</v>
      </c>
      <c r="BP44" s="26" t="n">
        <f aca="false">BP42*BP41*(1+In_PV_Price_Adj)</f>
        <v>82.2613792</v>
      </c>
      <c r="BQ44" s="26" t="n">
        <f aca="false">BQ42*BQ41*(1+In_PV_Price_Adj)</f>
        <v>82.2613792</v>
      </c>
      <c r="BR44" s="26" t="n">
        <f aca="false">BR42*BR41*(1+In_PV_Price_Adj)</f>
        <v>82.2613792</v>
      </c>
      <c r="BS44" s="26" t="n">
        <f aca="false">BS42*BS41*(1+In_PV_Price_Adj)</f>
        <v>82.879434144</v>
      </c>
      <c r="BT44" s="26" t="n">
        <f aca="false">BT42*BT41*(1+In_PV_Price_Adj)</f>
        <v>82.879434144</v>
      </c>
      <c r="BU44" s="26" t="n">
        <f aca="false">BU42*BU41*(1+In_PV_Price_Adj)</f>
        <v>82.879434144</v>
      </c>
      <c r="BV44" s="26" t="n">
        <f aca="false">BV42*BV41*(1+In_PV_Price_Adj)</f>
        <v>82.879434144</v>
      </c>
      <c r="BW44" s="26" t="n">
        <f aca="false">BW42*BW41*(1+In_PV_Price_Adj)</f>
        <v>85.293207831</v>
      </c>
      <c r="BX44" s="26" t="n">
        <f aca="false">BX42*BX41*(1+In_PV_Price_Adj)</f>
        <v>85.293207831</v>
      </c>
      <c r="BY44" s="26" t="n">
        <f aca="false">BY42*BY41*(1+In_PV_Price_Adj)</f>
        <v>85.293207831</v>
      </c>
      <c r="BZ44" s="26" t="n">
        <f aca="false">BZ42*BZ41*(1+In_PV_Price_Adj)</f>
        <v>85.293207831</v>
      </c>
      <c r="CA44" s="26" t="n">
        <f aca="false">CA42*CA41*(1+In_PV_Price_Adj)</f>
        <v>87.2871154155</v>
      </c>
      <c r="CB44" s="26" t="n">
        <f aca="false">CB42*CB41*(1+In_PV_Price_Adj)</f>
        <v>87.2871154155</v>
      </c>
      <c r="CC44" s="26" t="n">
        <f aca="false">CC42*CC41*(1+In_PV_Price_Adj)</f>
        <v>87.2871154155</v>
      </c>
      <c r="CD44" s="26" t="n">
        <f aca="false">CD42*CD41*(1+In_PV_Price_Adj)</f>
        <v>87.2871154155</v>
      </c>
      <c r="CE44" s="26" t="n">
        <f aca="false">CE42*CE41*(1+In_PV_Price_Adj)</f>
        <v>88.302991608</v>
      </c>
      <c r="CF44" s="26" t="n">
        <f aca="false">CF42*CF41*(1+In_PV_Price_Adj)</f>
        <v>88.302991608</v>
      </c>
      <c r="CG44" s="26" t="n">
        <f aca="false">CG42*CG41*(1+In_PV_Price_Adj)</f>
        <v>88.302991608</v>
      </c>
      <c r="CH44" s="26" t="n">
        <f aca="false">CH42*CH41*(1+In_PV_Price_Adj)</f>
        <v>88.302991608</v>
      </c>
      <c r="CI44" s="26" t="n">
        <f aca="false">CI42*CI41*(1+In_PV_Price_Adj)</f>
        <v>91.8383315395</v>
      </c>
      <c r="CJ44" s="26" t="n">
        <f aca="false">CJ42*CJ41*(1+In_PV_Price_Adj)</f>
        <v>91.8383315395</v>
      </c>
      <c r="CK44" s="26" t="n">
        <f aca="false">CK42*CK41*(1+In_PV_Price_Adj)</f>
        <v>91.8383315395</v>
      </c>
      <c r="CL44" s="26" t="n">
        <f aca="false">CL42*CL41*(1+In_PV_Price_Adj)</f>
        <v>91.8383315395</v>
      </c>
      <c r="CM44" s="26" t="n">
        <f aca="false">CM42*CM41*(1+In_PV_Price_Adj)</f>
        <v>94.049878923</v>
      </c>
      <c r="CN44" s="26" t="n">
        <f aca="false">CN42*CN41*(1+In_PV_Price_Adj)</f>
        <v>94.049878923</v>
      </c>
      <c r="CO44" s="26" t="n">
        <f aca="false">CO42*CO41*(1+In_PV_Price_Adj)</f>
        <v>94.049878923</v>
      </c>
      <c r="CP44" s="26" t="n">
        <f aca="false">CP42*CP41*(1+In_PV_Price_Adj)</f>
        <v>94.049878923</v>
      </c>
      <c r="CQ44" s="26" t="n">
        <f aca="false">CQ42*CQ41*(1+In_PV_Price_Adj)</f>
        <v>95.7497981115</v>
      </c>
      <c r="CR44" s="26" t="n">
        <f aca="false">CR42*CR41*(1+In_PV_Price_Adj)</f>
        <v>95.7497981115</v>
      </c>
      <c r="CS44" s="26" t="n">
        <f aca="false">CS42*CS41*(1+In_PV_Price_Adj)</f>
        <v>95.7497981115</v>
      </c>
      <c r="CT44" s="26" t="n">
        <f aca="false">CT42*CT41*(1+In_PV_Price_Adj)</f>
        <v>95.7497981115</v>
      </c>
      <c r="CU44" s="26" t="n">
        <f aca="false">CU42*CU41*(1+In_PV_Price_Adj)</f>
        <v>95.725646055</v>
      </c>
      <c r="CV44" s="26" t="n">
        <f aca="false">CV42*CV41*(1+In_PV_Price_Adj)</f>
        <v>95.725646055</v>
      </c>
      <c r="CW44" s="26" t="n">
        <f aca="false">CW42*CW41*(1+In_PV_Price_Adj)</f>
        <v>95.725646055</v>
      </c>
      <c r="CX44" s="26" t="n">
        <f aca="false">CX42*CX41*(1+In_PV_Price_Adj)</f>
        <v>95.725646055</v>
      </c>
      <c r="CY44" s="26" t="n">
        <f aca="false">CY42*CY41*(1+In_PV_Price_Adj)</f>
        <v>97.859916882</v>
      </c>
      <c r="CZ44" s="26" t="n">
        <f aca="false">CZ42*CZ41*(1+In_PV_Price_Adj)</f>
        <v>97.859916882</v>
      </c>
      <c r="DA44" s="26" t="n">
        <f aca="false">DA42*DA41*(1+In_PV_Price_Adj)</f>
        <v>97.859916882</v>
      </c>
      <c r="DB44" s="26" t="n">
        <f aca="false">DB42*DB41*(1+In_PV_Price_Adj)</f>
        <v>97.859916882</v>
      </c>
      <c r="DC44" s="26" t="n">
        <f aca="false">DC42*DC41*(1+In_PV_Price_Adj)</f>
        <v>98.610924763</v>
      </c>
      <c r="DD44" s="26" t="n">
        <f aca="false">DD42*DD41*(1+In_PV_Price_Adj)</f>
        <v>98.610924763</v>
      </c>
      <c r="DE44" s="26" t="n">
        <f aca="false">DE42*DE41*(1+In_PV_Price_Adj)</f>
        <v>98.610924763</v>
      </c>
      <c r="DF44" s="26" t="n">
        <f aca="false">DF42*DF41*(1+In_PV_Price_Adj)</f>
        <v>98.610924763</v>
      </c>
      <c r="DG44" s="26" t="n">
        <f aca="false">DG42*DG41*(1+In_PV_Price_Adj)</f>
        <v>99.570586245</v>
      </c>
      <c r="DH44" s="26" t="n">
        <f aca="false">DH42*DH41*(1+In_PV_Price_Adj)</f>
        <v>99.570586245</v>
      </c>
      <c r="DI44" s="26" t="n">
        <f aca="false">DI42*DI41*(1+In_PV_Price_Adj)</f>
        <v>99.570586245</v>
      </c>
      <c r="DJ44" s="26" t="n">
        <f aca="false">DJ42*DJ41*(1+In_PV_Price_Adj)</f>
        <v>99.570586245</v>
      </c>
      <c r="DK44" s="26" t="n">
        <f aca="false">DK42*DK41*(1+In_PV_Price_Adj)</f>
        <v>99.618465375</v>
      </c>
      <c r="DL44" s="26" t="n">
        <f aca="false">DL42*DL41*(1+In_PV_Price_Adj)</f>
        <v>99.618465375</v>
      </c>
      <c r="DM44" s="26" t="n">
        <f aca="false">DM42*DM41*(1+In_PV_Price_Adj)</f>
        <v>99.618465375</v>
      </c>
      <c r="DN44" s="26" t="n">
        <f aca="false">DN42*DN41*(1+In_PV_Price_Adj)</f>
        <v>99.618465375</v>
      </c>
      <c r="DO44" s="26" t="n">
        <f aca="false">DO42*DO41*(1+In_PV_Price_Adj)</f>
        <v>102.754918279</v>
      </c>
      <c r="DP44" s="26" t="n">
        <f aca="false">DP42*DP41*(1+In_PV_Price_Adj)</f>
        <v>102.754918279</v>
      </c>
      <c r="DQ44" s="26" t="n">
        <f aca="false">DQ42*DQ41*(1+In_PV_Price_Adj)</f>
        <v>102.754918279</v>
      </c>
      <c r="DR44" s="26" t="n">
        <f aca="false">DR42*DR41*(1+In_PV_Price_Adj)</f>
        <v>102.754918279</v>
      </c>
      <c r="DS44" s="26" t="n">
        <f aca="false">DS42*DS41*(1+In_PV_Price_Adj)</f>
        <v>104.4171715405</v>
      </c>
      <c r="DT44" s="26" t="n">
        <f aca="false">DT42*DT41*(1+In_PV_Price_Adj)</f>
        <v>104.4171715405</v>
      </c>
      <c r="DU44" s="26" t="n">
        <f aca="false">DU42*DU41*(1+In_PV_Price_Adj)</f>
        <v>104.4171715405</v>
      </c>
      <c r="DV44" s="26" t="n">
        <f aca="false">DV42*DV41*(1+In_PV_Price_Adj)</f>
        <v>104.4171715405</v>
      </c>
      <c r="DW44" s="26" t="n">
        <f aca="false">DW42*DW41*(1+In_PV_Price_Adj)</f>
        <v>106.163734456</v>
      </c>
      <c r="DX44" s="26" t="n">
        <f aca="false">DX42*DX41*(1+In_PV_Price_Adj)</f>
        <v>106.163734456</v>
      </c>
      <c r="DY44" s="26" t="n">
        <f aca="false">DY42*DY41*(1+In_PV_Price_Adj)</f>
        <v>106.163734456</v>
      </c>
      <c r="DZ44" s="26" t="n">
        <f aca="false">DZ42*DZ41*(1+In_PV_Price_Adj)</f>
        <v>106.163734456</v>
      </c>
      <c r="EA44" s="26" t="n">
        <f aca="false">EA42*EA41*(1+In_PV_Price_Adj)</f>
        <v>106.9527098185</v>
      </c>
      <c r="EB44" s="26" t="n">
        <f aca="false">EB42*EB41*(1+In_PV_Price_Adj)</f>
        <v>106.9527098185</v>
      </c>
      <c r="EC44" s="26" t="n">
        <f aca="false">EC42*EC41*(1+In_PV_Price_Adj)</f>
        <v>106.9527098185</v>
      </c>
      <c r="ED44" s="26" t="n">
        <f aca="false">ED42*ED41*(1+In_PV_Price_Adj)</f>
        <v>106.9527098185</v>
      </c>
      <c r="EE44" s="26" t="n">
        <f aca="false">EE42*EE41*(1+In_PV_Price_Adj)</f>
        <v>110.2198145425</v>
      </c>
      <c r="EF44" s="26" t="n">
        <f aca="false">EF42*EF41*(1+In_PV_Price_Adj)</f>
        <v>110.2198145425</v>
      </c>
      <c r="EG44" s="26" t="n">
        <f aca="false">EG42*EG41*(1+In_PV_Price_Adj)</f>
        <v>110.2198145425</v>
      </c>
      <c r="EH44" s="26" t="n">
        <f aca="false">EH42*EH41*(1+In_PV_Price_Adj)</f>
        <v>110.2198145425</v>
      </c>
      <c r="EI44" s="26" t="n">
        <f aca="false">EI42*EI41*(1+In_PV_Price_Adj)</f>
        <v>115.2257426385</v>
      </c>
      <c r="EJ44" s="26" t="n">
        <f aca="false">EJ42*EJ41*(1+In_PV_Price_Adj)</f>
        <v>115.2257426385</v>
      </c>
      <c r="EK44" s="26" t="n">
        <f aca="false">EK42*EK41*(1+In_PV_Price_Adj)</f>
        <v>115.2257426385</v>
      </c>
      <c r="EL44" s="26" t="n">
        <f aca="false">EL42*EL41*(1+In_PV_Price_Adj)</f>
        <v>115.2257426385</v>
      </c>
      <c r="EM44" s="26" t="n">
        <f aca="false">EM42*EM41*(1+In_PV_Price_Adj)</f>
        <v>119.571398492</v>
      </c>
      <c r="EN44" s="26" t="n">
        <f aca="false">EN42*EN41*(1+In_PV_Price_Adj)</f>
        <v>119.571398492</v>
      </c>
      <c r="EO44" s="26" t="n">
        <f aca="false">EO42*EO41*(1+In_PV_Price_Adj)</f>
        <v>119.571398492</v>
      </c>
      <c r="EP44" s="26" t="n">
        <f aca="false">EP42*EP41*(1+In_PV_Price_Adj)</f>
        <v>119.571398492</v>
      </c>
      <c r="EQ44" s="26" t="n">
        <f aca="false">EQ42*EQ41*(1+In_PV_Price_Adj)</f>
        <v>120.635568482</v>
      </c>
      <c r="ER44" s="26" t="n">
        <f aca="false">ER42*ER41*(1+In_PV_Price_Adj)</f>
        <v>120.635568482</v>
      </c>
      <c r="ES44" s="26" t="n">
        <f aca="false">ES42*ES41*(1+In_PV_Price_Adj)</f>
        <v>120.635568482</v>
      </c>
      <c r="ET44" s="26" t="n">
        <f aca="false">ET42*ET41*(1+In_PV_Price_Adj)</f>
        <v>120.635568482</v>
      </c>
      <c r="EU44" s="26" t="n">
        <f aca="false">EU42*EU41*(1+In_PV_Price_Adj)</f>
        <v>123.04827985164</v>
      </c>
      <c r="EV44" s="26" t="n">
        <f aca="false">EV42*EV41*(1+In_PV_Price_Adj)</f>
        <v>123.04827985164</v>
      </c>
      <c r="EW44" s="26" t="n">
        <f aca="false">EW42*EW41*(1+In_PV_Price_Adj)</f>
        <v>123.04827985164</v>
      </c>
      <c r="EX44" s="26" t="n">
        <f aca="false">EX42*EX41*(1+In_PV_Price_Adj)</f>
        <v>123.04827985164</v>
      </c>
      <c r="EY44" s="26" t="n">
        <f aca="false">EY42*EY41*(1+In_PV_Price_Adj)</f>
        <v>125.509245448673</v>
      </c>
      <c r="EZ44" s="26" t="n">
        <f aca="false">EZ42*EZ41*(1+In_PV_Price_Adj)</f>
        <v>125.509245448673</v>
      </c>
      <c r="FA44" s="26" t="n">
        <f aca="false">FA42*FA41*(1+In_PV_Price_Adj)</f>
        <v>125.509245448673</v>
      </c>
      <c r="FB44" s="26" t="n">
        <f aca="false">FB42*FB41*(1+In_PV_Price_Adj)</f>
        <v>125.509245448673</v>
      </c>
      <c r="FC44" s="26" t="n">
        <f aca="false">FC42*FC41*(1+In_PV_Price_Adj)</f>
        <v>128.019430357646</v>
      </c>
      <c r="FD44" s="26" t="n">
        <f aca="false">FD42*FD41*(1+In_PV_Price_Adj)</f>
        <v>128.019430357646</v>
      </c>
      <c r="FE44" s="26" t="n">
        <f aca="false">FE42*FE41*(1+In_PV_Price_Adj)</f>
        <v>128.019430357646</v>
      </c>
      <c r="FF44" s="26" t="n">
        <f aca="false">FF42*FF41*(1+In_PV_Price_Adj)</f>
        <v>128.019430357646</v>
      </c>
      <c r="FG44" s="26" t="n">
        <f aca="false">FG42*FG41*(1+In_PV_Price_Adj)</f>
        <v>130.579818964799</v>
      </c>
      <c r="FH44" s="26" t="n">
        <f aca="false">FH42*FH41*(1+In_PV_Price_Adj)</f>
        <v>130.579818964799</v>
      </c>
    </row>
    <row r="45" customFormat="false" ht="15" hidden="false" customHeight="false" outlineLevel="0" collapsed="false">
      <c r="C45" s="1" t="s">
        <v>696</v>
      </c>
      <c r="D45" s="12" t="s">
        <v>127</v>
      </c>
      <c r="J45" s="26" t="n">
        <f aca="false">J43*J41*(1+In_PV_Price_Adj)</f>
        <v>0</v>
      </c>
      <c r="K45" s="26" t="n">
        <f aca="false">K43*K41*(1+In_PV_Price_Adj)</f>
        <v>79.830695165</v>
      </c>
      <c r="L45" s="26" t="n">
        <f aca="false">L43*L41*(1+In_PV_Price_Adj)</f>
        <v>79.830695165</v>
      </c>
      <c r="M45" s="26" t="n">
        <f aca="false">M43*M41*(1+In_PV_Price_Adj)</f>
        <v>79.830695165</v>
      </c>
      <c r="N45" s="26" t="n">
        <f aca="false">N43*N41*(1+In_PV_Price_Adj)</f>
        <v>79.830695165</v>
      </c>
      <c r="O45" s="26" t="n">
        <f aca="false">O43*O41*(1+In_PV_Price_Adj)</f>
        <v>80.704790829</v>
      </c>
      <c r="P45" s="26" t="n">
        <f aca="false">P43*P41*(1+In_PV_Price_Adj)</f>
        <v>80.704790829</v>
      </c>
      <c r="Q45" s="26" t="n">
        <f aca="false">Q43*Q41*(1+In_PV_Price_Adj)</f>
        <v>80.704790829</v>
      </c>
      <c r="R45" s="26" t="n">
        <f aca="false">R43*R41*(1+In_PV_Price_Adj)</f>
        <v>80.704790829</v>
      </c>
      <c r="S45" s="26" t="n">
        <f aca="false">S43*S41*(1+In_PV_Price_Adj)</f>
        <v>75.8874545</v>
      </c>
      <c r="T45" s="26" t="n">
        <f aca="false">T43*T41*(1+In_PV_Price_Adj)</f>
        <v>75.8874545</v>
      </c>
      <c r="U45" s="26" t="n">
        <f aca="false">U43*U41*(1+In_PV_Price_Adj)</f>
        <v>75.8874545</v>
      </c>
      <c r="V45" s="26" t="n">
        <f aca="false">V43*V41*(1+In_PV_Price_Adj)</f>
        <v>75.8874545</v>
      </c>
      <c r="W45" s="26" t="n">
        <f aca="false">W43*W41*(1+In_PV_Price_Adj)</f>
        <v>72.564908052</v>
      </c>
      <c r="X45" s="26" t="n">
        <f aca="false">X43*X41*(1+In_PV_Price_Adj)</f>
        <v>72.564908052</v>
      </c>
      <c r="Y45" s="26" t="n">
        <f aca="false">Y43*Y41*(1+In_PV_Price_Adj)</f>
        <v>72.564908052</v>
      </c>
      <c r="Z45" s="26" t="n">
        <f aca="false">Z43*Z41*(1+In_PV_Price_Adj)</f>
        <v>72.564908052</v>
      </c>
      <c r="AA45" s="26" t="n">
        <f aca="false">AA43*AA41*(1+In_PV_Price_Adj)</f>
        <v>68.1654128805</v>
      </c>
      <c r="AB45" s="26" t="n">
        <f aca="false">AB43*AB41*(1+In_PV_Price_Adj)</f>
        <v>68.1654128805</v>
      </c>
      <c r="AC45" s="26" t="n">
        <f aca="false">AC43*AC41*(1+In_PV_Price_Adj)</f>
        <v>68.1654128805</v>
      </c>
      <c r="AD45" s="26" t="n">
        <f aca="false">AD43*AD41*(1+In_PV_Price_Adj)</f>
        <v>68.1654128805</v>
      </c>
      <c r="AE45" s="26" t="n">
        <f aca="false">AE43*AE41*(1+In_PV_Price_Adj)</f>
        <v>72.181173194</v>
      </c>
      <c r="AF45" s="26" t="n">
        <f aca="false">AF43*AF41*(1+In_PV_Price_Adj)</f>
        <v>72.181173194</v>
      </c>
      <c r="AG45" s="26" t="n">
        <f aca="false">AG43*AG41*(1+In_PV_Price_Adj)</f>
        <v>72.181173194</v>
      </c>
      <c r="AH45" s="26" t="n">
        <f aca="false">AH43*AH41*(1+In_PV_Price_Adj)</f>
        <v>72.181173194</v>
      </c>
      <c r="AI45" s="26" t="n">
        <f aca="false">AI43*AI41*(1+In_PV_Price_Adj)</f>
        <v>71.82363123</v>
      </c>
      <c r="AJ45" s="26" t="n">
        <f aca="false">AJ43*AJ41*(1+In_PV_Price_Adj)</f>
        <v>71.82363123</v>
      </c>
      <c r="AK45" s="26" t="n">
        <f aca="false">AK43*AK41*(1+In_PV_Price_Adj)</f>
        <v>71.82363123</v>
      </c>
      <c r="AL45" s="26" t="n">
        <f aca="false">AL43*AL41*(1+In_PV_Price_Adj)</f>
        <v>71.82363123</v>
      </c>
      <c r="AM45" s="26" t="n">
        <f aca="false">AM43*AM41*(1+In_PV_Price_Adj)</f>
        <v>73.732722024</v>
      </c>
      <c r="AN45" s="26" t="n">
        <f aca="false">AN43*AN41*(1+In_PV_Price_Adj)</f>
        <v>73.732722024</v>
      </c>
      <c r="AO45" s="26" t="n">
        <f aca="false">AO43*AO41*(1+In_PV_Price_Adj)</f>
        <v>73.732722024</v>
      </c>
      <c r="AP45" s="26" t="n">
        <f aca="false">AP43*AP41*(1+In_PV_Price_Adj)</f>
        <v>73.732722024</v>
      </c>
      <c r="AQ45" s="26" t="n">
        <f aca="false">AQ43*AQ41*(1+In_PV_Price_Adj)</f>
        <v>72.4159089875</v>
      </c>
      <c r="AR45" s="26" t="n">
        <f aca="false">AR43*AR41*(1+In_PV_Price_Adj)</f>
        <v>72.4159089875</v>
      </c>
      <c r="AS45" s="26" t="n">
        <f aca="false">AS43*AS41*(1+In_PV_Price_Adj)</f>
        <v>72.4159089875</v>
      </c>
      <c r="AT45" s="26" t="n">
        <f aca="false">AT43*AT41*(1+In_PV_Price_Adj)</f>
        <v>72.4159089875</v>
      </c>
      <c r="AU45" s="26" t="n">
        <f aca="false">AU43*AU41*(1+In_PV_Price_Adj)</f>
        <v>73.7372961</v>
      </c>
      <c r="AV45" s="26" t="n">
        <f aca="false">AV43*AV41*(1+In_PV_Price_Adj)</f>
        <v>73.7372961</v>
      </c>
      <c r="AW45" s="26" t="n">
        <f aca="false">AW43*AW41*(1+In_PV_Price_Adj)</f>
        <v>73.7372961</v>
      </c>
      <c r="AX45" s="26" t="n">
        <f aca="false">AX43*AX41*(1+In_PV_Price_Adj)</f>
        <v>73.7372961</v>
      </c>
      <c r="AY45" s="26" t="n">
        <f aca="false">AY43*AY41*(1+In_PV_Price_Adj)</f>
        <v>75.268671504</v>
      </c>
      <c r="AZ45" s="26" t="n">
        <f aca="false">AZ43*AZ41*(1+In_PV_Price_Adj)</f>
        <v>75.268671504</v>
      </c>
      <c r="BA45" s="26" t="n">
        <f aca="false">BA43*BA41*(1+In_PV_Price_Adj)</f>
        <v>75.268671504</v>
      </c>
      <c r="BB45" s="26" t="n">
        <f aca="false">BB43*BB41*(1+In_PV_Price_Adj)</f>
        <v>75.268671504</v>
      </c>
      <c r="BC45" s="26" t="n">
        <f aca="false">BC43*BC41*(1+In_PV_Price_Adj)</f>
        <v>79.736409012</v>
      </c>
      <c r="BD45" s="26" t="n">
        <f aca="false">BD43*BD41*(1+In_PV_Price_Adj)</f>
        <v>79.736409012</v>
      </c>
      <c r="BE45" s="26" t="n">
        <f aca="false">BE43*BE41*(1+In_PV_Price_Adj)</f>
        <v>79.736409012</v>
      </c>
      <c r="BF45" s="26" t="n">
        <f aca="false">BF43*BF41*(1+In_PV_Price_Adj)</f>
        <v>79.736409012</v>
      </c>
      <c r="BG45" s="26" t="n">
        <f aca="false">BG43*BG41*(1+In_PV_Price_Adj)</f>
        <v>80.598884184</v>
      </c>
      <c r="BH45" s="26" t="n">
        <f aca="false">BH43*BH41*(1+In_PV_Price_Adj)</f>
        <v>80.598884184</v>
      </c>
      <c r="BI45" s="26" t="n">
        <f aca="false">BI43*BI41*(1+In_PV_Price_Adj)</f>
        <v>80.598884184</v>
      </c>
      <c r="BJ45" s="26" t="n">
        <f aca="false">BJ43*BJ41*(1+In_PV_Price_Adj)</f>
        <v>80.598884184</v>
      </c>
      <c r="BK45" s="26" t="n">
        <f aca="false">BK43*BK41*(1+In_PV_Price_Adj)</f>
        <v>81.781624496</v>
      </c>
      <c r="BL45" s="26" t="n">
        <f aca="false">BL43*BL41*(1+In_PV_Price_Adj)</f>
        <v>81.781624496</v>
      </c>
      <c r="BM45" s="26" t="n">
        <f aca="false">BM43*BM41*(1+In_PV_Price_Adj)</f>
        <v>81.781624496</v>
      </c>
      <c r="BN45" s="26" t="n">
        <f aca="false">BN43*BN41*(1+In_PV_Price_Adj)</f>
        <v>81.781624496</v>
      </c>
      <c r="BO45" s="26" t="n">
        <f aca="false">BO43*BO41*(1+In_PV_Price_Adj)</f>
        <v>82.2613792</v>
      </c>
      <c r="BP45" s="26" t="n">
        <f aca="false">BP43*BP41*(1+In_PV_Price_Adj)</f>
        <v>82.2613792</v>
      </c>
      <c r="BQ45" s="26" t="n">
        <f aca="false">BQ43*BQ41*(1+In_PV_Price_Adj)</f>
        <v>82.2613792</v>
      </c>
      <c r="BR45" s="26" t="n">
        <f aca="false">BR43*BR41*(1+In_PV_Price_Adj)</f>
        <v>82.2613792</v>
      </c>
      <c r="BS45" s="26" t="n">
        <f aca="false">BS43*BS41*(1+In_PV_Price_Adj)</f>
        <v>82.879434144</v>
      </c>
      <c r="BT45" s="26" t="n">
        <f aca="false">BT43*BT41*(1+In_PV_Price_Adj)</f>
        <v>82.879434144</v>
      </c>
      <c r="BU45" s="26" t="n">
        <f aca="false">BU43*BU41*(1+In_PV_Price_Adj)</f>
        <v>82.879434144</v>
      </c>
      <c r="BV45" s="26" t="n">
        <f aca="false">BV43*BV41*(1+In_PV_Price_Adj)</f>
        <v>82.879434144</v>
      </c>
      <c r="BW45" s="26" t="n">
        <f aca="false">BW43*BW41*(1+In_PV_Price_Adj)</f>
        <v>85.293207831</v>
      </c>
      <c r="BX45" s="26" t="n">
        <f aca="false">BX43*BX41*(1+In_PV_Price_Adj)</f>
        <v>85.293207831</v>
      </c>
      <c r="BY45" s="26" t="n">
        <f aca="false">BY43*BY41*(1+In_PV_Price_Adj)</f>
        <v>85.293207831</v>
      </c>
      <c r="BZ45" s="26" t="n">
        <f aca="false">BZ43*BZ41*(1+In_PV_Price_Adj)</f>
        <v>85.293207831</v>
      </c>
      <c r="CA45" s="26" t="n">
        <f aca="false">CA43*CA41*(1+In_PV_Price_Adj)</f>
        <v>87.2871154155</v>
      </c>
      <c r="CB45" s="26" t="n">
        <f aca="false">CB43*CB41*(1+In_PV_Price_Adj)</f>
        <v>87.2871154155</v>
      </c>
      <c r="CC45" s="26" t="n">
        <f aca="false">CC43*CC41*(1+In_PV_Price_Adj)</f>
        <v>87.2871154155</v>
      </c>
      <c r="CD45" s="26" t="n">
        <f aca="false">CD43*CD41*(1+In_PV_Price_Adj)</f>
        <v>87.2871154155</v>
      </c>
      <c r="CE45" s="26" t="n">
        <f aca="false">CE43*CE41*(1+In_PV_Price_Adj)</f>
        <v>88.302991608</v>
      </c>
      <c r="CF45" s="26" t="n">
        <f aca="false">CF43*CF41*(1+In_PV_Price_Adj)</f>
        <v>88.302991608</v>
      </c>
      <c r="CG45" s="26" t="n">
        <f aca="false">CG43*CG41*(1+In_PV_Price_Adj)</f>
        <v>88.302991608</v>
      </c>
      <c r="CH45" s="26" t="n">
        <f aca="false">CH43*CH41*(1+In_PV_Price_Adj)</f>
        <v>88.302991608</v>
      </c>
      <c r="CI45" s="26" t="n">
        <f aca="false">CI43*CI41*(1+In_PV_Price_Adj)</f>
        <v>91.8383315395</v>
      </c>
      <c r="CJ45" s="26" t="n">
        <f aca="false">CJ43*CJ41*(1+In_PV_Price_Adj)</f>
        <v>91.8383315395</v>
      </c>
      <c r="CK45" s="26" t="n">
        <f aca="false">CK43*CK41*(1+In_PV_Price_Adj)</f>
        <v>91.8383315395</v>
      </c>
      <c r="CL45" s="26" t="n">
        <f aca="false">CL43*CL41*(1+In_PV_Price_Adj)</f>
        <v>91.8383315395</v>
      </c>
      <c r="CM45" s="26" t="n">
        <f aca="false">CM43*CM41*(1+In_PV_Price_Adj)</f>
        <v>94.049878923</v>
      </c>
      <c r="CN45" s="26" t="n">
        <f aca="false">CN43*CN41*(1+In_PV_Price_Adj)</f>
        <v>94.049878923</v>
      </c>
      <c r="CO45" s="26" t="n">
        <f aca="false">CO43*CO41*(1+In_PV_Price_Adj)</f>
        <v>94.049878923</v>
      </c>
      <c r="CP45" s="26" t="n">
        <f aca="false">CP43*CP41*(1+In_PV_Price_Adj)</f>
        <v>94.049878923</v>
      </c>
      <c r="CQ45" s="26" t="n">
        <f aca="false">CQ43*CQ41*(1+In_PV_Price_Adj)</f>
        <v>95.7497981115</v>
      </c>
      <c r="CR45" s="26" t="n">
        <f aca="false">CR43*CR41*(1+In_PV_Price_Adj)</f>
        <v>95.7497981115</v>
      </c>
      <c r="CS45" s="26" t="n">
        <f aca="false">CS43*CS41*(1+In_PV_Price_Adj)</f>
        <v>95.7497981115</v>
      </c>
      <c r="CT45" s="26" t="n">
        <f aca="false">CT43*CT41*(1+In_PV_Price_Adj)</f>
        <v>95.7497981115</v>
      </c>
      <c r="CU45" s="26" t="n">
        <f aca="false">CU43*CU41*(1+In_PV_Price_Adj)</f>
        <v>95.725646055</v>
      </c>
      <c r="CV45" s="26" t="n">
        <f aca="false">CV43*CV41*(1+In_PV_Price_Adj)</f>
        <v>95.725646055</v>
      </c>
      <c r="CW45" s="26" t="n">
        <f aca="false">CW43*CW41*(1+In_PV_Price_Adj)</f>
        <v>95.725646055</v>
      </c>
      <c r="CX45" s="26" t="n">
        <f aca="false">CX43*CX41*(1+In_PV_Price_Adj)</f>
        <v>95.725646055</v>
      </c>
      <c r="CY45" s="26" t="n">
        <f aca="false">CY43*CY41*(1+In_PV_Price_Adj)</f>
        <v>97.859916882</v>
      </c>
      <c r="CZ45" s="26" t="n">
        <f aca="false">CZ43*CZ41*(1+In_PV_Price_Adj)</f>
        <v>97.859916882</v>
      </c>
      <c r="DA45" s="26" t="n">
        <f aca="false">DA43*DA41*(1+In_PV_Price_Adj)</f>
        <v>97.859916882</v>
      </c>
      <c r="DB45" s="26" t="n">
        <f aca="false">DB43*DB41*(1+In_PV_Price_Adj)</f>
        <v>97.859916882</v>
      </c>
      <c r="DC45" s="26" t="n">
        <f aca="false">DC43*DC41*(1+In_PV_Price_Adj)</f>
        <v>98.610924763</v>
      </c>
      <c r="DD45" s="26" t="n">
        <f aca="false">DD43*DD41*(1+In_PV_Price_Adj)</f>
        <v>98.610924763</v>
      </c>
      <c r="DE45" s="26" t="n">
        <f aca="false">DE43*DE41*(1+In_PV_Price_Adj)</f>
        <v>98.610924763</v>
      </c>
      <c r="DF45" s="26" t="n">
        <f aca="false">DF43*DF41*(1+In_PV_Price_Adj)</f>
        <v>98.610924763</v>
      </c>
      <c r="DG45" s="26" t="n">
        <f aca="false">DG43*DG41*(1+In_PV_Price_Adj)</f>
        <v>99.570586245</v>
      </c>
      <c r="DH45" s="26" t="n">
        <f aca="false">DH43*DH41*(1+In_PV_Price_Adj)</f>
        <v>99.570586245</v>
      </c>
      <c r="DI45" s="26" t="n">
        <f aca="false">DI43*DI41*(1+In_PV_Price_Adj)</f>
        <v>99.570586245</v>
      </c>
      <c r="DJ45" s="26" t="n">
        <f aca="false">DJ43*DJ41*(1+In_PV_Price_Adj)</f>
        <v>99.570586245</v>
      </c>
      <c r="DK45" s="26" t="n">
        <f aca="false">DK43*DK41*(1+In_PV_Price_Adj)</f>
        <v>99.618465375</v>
      </c>
      <c r="DL45" s="26" t="n">
        <f aca="false">DL43*DL41*(1+In_PV_Price_Adj)</f>
        <v>99.618465375</v>
      </c>
      <c r="DM45" s="26" t="n">
        <f aca="false">DM43*DM41*(1+In_PV_Price_Adj)</f>
        <v>99.618465375</v>
      </c>
      <c r="DN45" s="26" t="n">
        <f aca="false">DN43*DN41*(1+In_PV_Price_Adj)</f>
        <v>99.618465375</v>
      </c>
      <c r="DO45" s="26" t="n">
        <f aca="false">DO43*DO41*(1+In_PV_Price_Adj)</f>
        <v>102.754918279</v>
      </c>
      <c r="DP45" s="26" t="n">
        <f aca="false">DP43*DP41*(1+In_PV_Price_Adj)</f>
        <v>102.754918279</v>
      </c>
      <c r="DQ45" s="26" t="n">
        <f aca="false">DQ43*DQ41*(1+In_PV_Price_Adj)</f>
        <v>102.754918279</v>
      </c>
      <c r="DR45" s="26" t="n">
        <f aca="false">DR43*DR41*(1+In_PV_Price_Adj)</f>
        <v>102.754918279</v>
      </c>
      <c r="DS45" s="26" t="n">
        <f aca="false">DS43*DS41*(1+In_PV_Price_Adj)</f>
        <v>104.4171715405</v>
      </c>
      <c r="DT45" s="26" t="n">
        <f aca="false">DT43*DT41*(1+In_PV_Price_Adj)</f>
        <v>104.4171715405</v>
      </c>
      <c r="DU45" s="26" t="n">
        <f aca="false">DU43*DU41*(1+In_PV_Price_Adj)</f>
        <v>104.4171715405</v>
      </c>
      <c r="DV45" s="26" t="n">
        <f aca="false">DV43*DV41*(1+In_PV_Price_Adj)</f>
        <v>104.4171715405</v>
      </c>
      <c r="DW45" s="26" t="n">
        <f aca="false">DW43*DW41*(1+In_PV_Price_Adj)</f>
        <v>106.163734456</v>
      </c>
      <c r="DX45" s="26" t="n">
        <f aca="false">DX43*DX41*(1+In_PV_Price_Adj)</f>
        <v>106.163734456</v>
      </c>
      <c r="DY45" s="26" t="n">
        <f aca="false">DY43*DY41*(1+In_PV_Price_Adj)</f>
        <v>106.163734456</v>
      </c>
      <c r="DZ45" s="26" t="n">
        <f aca="false">DZ43*DZ41*(1+In_PV_Price_Adj)</f>
        <v>106.163734456</v>
      </c>
      <c r="EA45" s="26" t="n">
        <f aca="false">EA43*EA41*(1+In_PV_Price_Adj)</f>
        <v>106.9527098185</v>
      </c>
      <c r="EB45" s="26" t="n">
        <f aca="false">EB43*EB41*(1+In_PV_Price_Adj)</f>
        <v>106.9527098185</v>
      </c>
      <c r="EC45" s="26" t="n">
        <f aca="false">EC43*EC41*(1+In_PV_Price_Adj)</f>
        <v>106.9527098185</v>
      </c>
      <c r="ED45" s="26" t="n">
        <f aca="false">ED43*ED41*(1+In_PV_Price_Adj)</f>
        <v>106.9527098185</v>
      </c>
      <c r="EE45" s="26" t="n">
        <f aca="false">EE43*EE41*(1+In_PV_Price_Adj)</f>
        <v>110.2198145425</v>
      </c>
      <c r="EF45" s="26" t="n">
        <f aca="false">EF43*EF41*(1+In_PV_Price_Adj)</f>
        <v>110.2198145425</v>
      </c>
      <c r="EG45" s="26" t="n">
        <f aca="false">EG43*EG41*(1+In_PV_Price_Adj)</f>
        <v>110.2198145425</v>
      </c>
      <c r="EH45" s="26" t="n">
        <f aca="false">EH43*EH41*(1+In_PV_Price_Adj)</f>
        <v>110.2198145425</v>
      </c>
      <c r="EI45" s="26" t="n">
        <f aca="false">EI43*EI41*(1+In_PV_Price_Adj)</f>
        <v>115.2257426385</v>
      </c>
      <c r="EJ45" s="26" t="n">
        <f aca="false">EJ43*EJ41*(1+In_PV_Price_Adj)</f>
        <v>115.2257426385</v>
      </c>
      <c r="EK45" s="26" t="n">
        <f aca="false">EK43*EK41*(1+In_PV_Price_Adj)</f>
        <v>115.2257426385</v>
      </c>
      <c r="EL45" s="26" t="n">
        <f aca="false">EL43*EL41*(1+In_PV_Price_Adj)</f>
        <v>115.2257426385</v>
      </c>
      <c r="EM45" s="26" t="n">
        <f aca="false">EM43*EM41*(1+In_PV_Price_Adj)</f>
        <v>119.571398492</v>
      </c>
      <c r="EN45" s="26" t="n">
        <f aca="false">EN43*EN41*(1+In_PV_Price_Adj)</f>
        <v>119.571398492</v>
      </c>
      <c r="EO45" s="26" t="n">
        <f aca="false">EO43*EO41*(1+In_PV_Price_Adj)</f>
        <v>119.571398492</v>
      </c>
      <c r="EP45" s="26" t="n">
        <f aca="false">EP43*EP41*(1+In_PV_Price_Adj)</f>
        <v>119.571398492</v>
      </c>
      <c r="EQ45" s="26" t="n">
        <f aca="false">EQ43*EQ41*(1+In_PV_Price_Adj)</f>
        <v>120.635568482</v>
      </c>
      <c r="ER45" s="26" t="n">
        <f aca="false">ER43*ER41*(1+In_PV_Price_Adj)</f>
        <v>120.635568482</v>
      </c>
      <c r="ES45" s="26" t="n">
        <f aca="false">ES43*ES41*(1+In_PV_Price_Adj)</f>
        <v>120.635568482</v>
      </c>
      <c r="ET45" s="26" t="n">
        <f aca="false">ET43*ET41*(1+In_PV_Price_Adj)</f>
        <v>120.635568482</v>
      </c>
      <c r="EU45" s="26" t="n">
        <f aca="false">EU43*EU41*(1+In_PV_Price_Adj)</f>
        <v>123.04827985164</v>
      </c>
      <c r="EV45" s="26" t="n">
        <f aca="false">EV43*EV41*(1+In_PV_Price_Adj)</f>
        <v>123.04827985164</v>
      </c>
      <c r="EW45" s="26" t="n">
        <f aca="false">EW43*EW41*(1+In_PV_Price_Adj)</f>
        <v>123.04827985164</v>
      </c>
      <c r="EX45" s="26" t="n">
        <f aca="false">EX43*EX41*(1+In_PV_Price_Adj)</f>
        <v>123.04827985164</v>
      </c>
      <c r="EY45" s="26" t="n">
        <f aca="false">EY43*EY41*(1+In_PV_Price_Adj)</f>
        <v>125.509245448673</v>
      </c>
      <c r="EZ45" s="26" t="n">
        <f aca="false">EZ43*EZ41*(1+In_PV_Price_Adj)</f>
        <v>125.509245448673</v>
      </c>
      <c r="FA45" s="26" t="n">
        <f aca="false">FA43*FA41*(1+In_PV_Price_Adj)</f>
        <v>125.509245448673</v>
      </c>
      <c r="FB45" s="26" t="n">
        <f aca="false">FB43*FB41*(1+In_PV_Price_Adj)</f>
        <v>125.509245448673</v>
      </c>
      <c r="FC45" s="26" t="n">
        <f aca="false">FC43*FC41*(1+In_PV_Price_Adj)</f>
        <v>128.019430357646</v>
      </c>
      <c r="FD45" s="26" t="n">
        <f aca="false">FD43*FD41*(1+In_PV_Price_Adj)</f>
        <v>128.019430357646</v>
      </c>
      <c r="FE45" s="26" t="n">
        <f aca="false">FE43*FE41*(1+In_PV_Price_Adj)</f>
        <v>128.019430357646</v>
      </c>
      <c r="FF45" s="26" t="n">
        <f aca="false">FF43*FF41*(1+In_PV_Price_Adj)</f>
        <v>128.019430357646</v>
      </c>
      <c r="FG45" s="26" t="n">
        <f aca="false">FG43*FG41*(1+In_PV_Price_Adj)</f>
        <v>130.579818964799</v>
      </c>
      <c r="FH45" s="26" t="n">
        <f aca="false">FH43*FH41*(1+In_PV_Price_Adj)</f>
        <v>130.579818964799</v>
      </c>
    </row>
    <row r="46" customFormat="false" ht="15" hidden="false" customHeight="false" outlineLevel="0" collapsed="false">
      <c r="C46" s="1" t="s">
        <v>697</v>
      </c>
      <c r="D46" s="12" t="s">
        <v>127</v>
      </c>
      <c r="J46" s="26" t="n">
        <f aca="false">In_GoO*J41</f>
        <v>1.75</v>
      </c>
      <c r="K46" s="26" t="n">
        <f aca="false">In_GoO*K41</f>
        <v>1.7831975</v>
      </c>
      <c r="L46" s="26" t="n">
        <f aca="false">In_GoO*L41</f>
        <v>1.7831975</v>
      </c>
      <c r="M46" s="26" t="n">
        <f aca="false">In_GoO*M41</f>
        <v>1.7831975</v>
      </c>
      <c r="N46" s="26" t="n">
        <f aca="false">In_GoO*N41</f>
        <v>1.7831975</v>
      </c>
      <c r="O46" s="26" t="n">
        <f aca="false">In_GoO*O41</f>
        <v>1.82069825</v>
      </c>
      <c r="P46" s="26" t="n">
        <f aca="false">In_GoO*P41</f>
        <v>1.82069825</v>
      </c>
      <c r="Q46" s="26" t="n">
        <f aca="false">In_GoO*Q41</f>
        <v>1.82069825</v>
      </c>
      <c r="R46" s="26" t="n">
        <f aca="false">In_GoO*R41</f>
        <v>1.82069825</v>
      </c>
      <c r="S46" s="26" t="n">
        <f aca="false">In_GoO*S41</f>
        <v>1.85738525</v>
      </c>
      <c r="T46" s="26" t="n">
        <f aca="false">In_GoO*T41</f>
        <v>1.85738525</v>
      </c>
      <c r="U46" s="26" t="n">
        <f aca="false">In_GoO*U41</f>
        <v>1.85738525</v>
      </c>
      <c r="V46" s="26" t="n">
        <f aca="false">In_GoO*V41</f>
        <v>1.85738525</v>
      </c>
      <c r="W46" s="26" t="n">
        <f aca="false">In_GoO*W41</f>
        <v>1.8952955</v>
      </c>
      <c r="X46" s="26" t="n">
        <f aca="false">In_GoO*X41</f>
        <v>1.8952955</v>
      </c>
      <c r="Y46" s="26" t="n">
        <f aca="false">In_GoO*Y41</f>
        <v>1.8952955</v>
      </c>
      <c r="Z46" s="26" t="n">
        <f aca="false">In_GoO*Z41</f>
        <v>1.8952955</v>
      </c>
      <c r="AA46" s="26" t="n">
        <f aca="false">In_GoO*AA41</f>
        <v>1.93405275</v>
      </c>
      <c r="AB46" s="26" t="n">
        <f aca="false">In_GoO*AB41</f>
        <v>1.93405275</v>
      </c>
      <c r="AC46" s="26" t="n">
        <f aca="false">In_GoO*AC41</f>
        <v>1.93405275</v>
      </c>
      <c r="AD46" s="26" t="n">
        <f aca="false">In_GoO*AD41</f>
        <v>1.93405275</v>
      </c>
      <c r="AE46" s="26" t="n">
        <f aca="false">In_GoO*AE41</f>
        <v>1.972733</v>
      </c>
      <c r="AF46" s="26" t="n">
        <f aca="false">In_GoO*AF41</f>
        <v>1.972733</v>
      </c>
      <c r="AG46" s="26" t="n">
        <f aca="false">In_GoO*AG41</f>
        <v>1.972733</v>
      </c>
      <c r="AH46" s="26" t="n">
        <f aca="false">In_GoO*AH41</f>
        <v>1.972733</v>
      </c>
      <c r="AI46" s="26" t="n">
        <f aca="false">In_GoO*AI41</f>
        <v>2.0121885</v>
      </c>
      <c r="AJ46" s="26" t="n">
        <f aca="false">In_GoO*AJ41</f>
        <v>2.0121885</v>
      </c>
      <c r="AK46" s="26" t="n">
        <f aca="false">In_GoO*AK41</f>
        <v>2.0121885</v>
      </c>
      <c r="AL46" s="26" t="n">
        <f aca="false">In_GoO*AL41</f>
        <v>2.0121885</v>
      </c>
      <c r="AM46" s="26" t="n">
        <f aca="false">In_GoO*AM41</f>
        <v>2.0524315</v>
      </c>
      <c r="AN46" s="26" t="n">
        <f aca="false">In_GoO*AN41</f>
        <v>2.0524315</v>
      </c>
      <c r="AO46" s="26" t="n">
        <f aca="false">In_GoO*AO41</f>
        <v>2.0524315</v>
      </c>
      <c r="AP46" s="26" t="n">
        <f aca="false">In_GoO*AP41</f>
        <v>2.0524315</v>
      </c>
      <c r="AQ46" s="26" t="n">
        <f aca="false">In_GoO*AQ41</f>
        <v>2.09348125</v>
      </c>
      <c r="AR46" s="26" t="n">
        <f aca="false">In_GoO*AR41</f>
        <v>2.09348125</v>
      </c>
      <c r="AS46" s="26" t="n">
        <f aca="false">In_GoO*AS41</f>
        <v>2.09348125</v>
      </c>
      <c r="AT46" s="26" t="n">
        <f aca="false">In_GoO*AT41</f>
        <v>2.09348125</v>
      </c>
      <c r="AU46" s="26" t="n">
        <f aca="false">In_GoO*AU41</f>
        <v>2.13535</v>
      </c>
      <c r="AV46" s="26" t="n">
        <f aca="false">In_GoO*AV41</f>
        <v>2.13535</v>
      </c>
      <c r="AW46" s="26" t="n">
        <f aca="false">In_GoO*AW41</f>
        <v>2.13535</v>
      </c>
      <c r="AX46" s="26" t="n">
        <f aca="false">In_GoO*AX41</f>
        <v>2.13535</v>
      </c>
      <c r="AY46" s="26" t="n">
        <f aca="false">In_GoO*AY41</f>
        <v>2.178057</v>
      </c>
      <c r="AZ46" s="26" t="n">
        <f aca="false">In_GoO*AZ41</f>
        <v>2.178057</v>
      </c>
      <c r="BA46" s="26" t="n">
        <f aca="false">In_GoO*BA41</f>
        <v>2.178057</v>
      </c>
      <c r="BB46" s="26" t="n">
        <f aca="false">In_GoO*BB41</f>
        <v>2.178057</v>
      </c>
      <c r="BC46" s="26" t="n">
        <f aca="false">In_GoO*BC41</f>
        <v>2.221618</v>
      </c>
      <c r="BD46" s="26" t="n">
        <f aca="false">In_GoO*BD41</f>
        <v>2.221618</v>
      </c>
      <c r="BE46" s="26" t="n">
        <f aca="false">In_GoO*BE41</f>
        <v>2.221618</v>
      </c>
      <c r="BF46" s="26" t="n">
        <f aca="false">In_GoO*BF41</f>
        <v>2.221618</v>
      </c>
      <c r="BG46" s="26" t="n">
        <f aca="false">In_GoO*BG41</f>
        <v>2.2660505</v>
      </c>
      <c r="BH46" s="26" t="n">
        <f aca="false">In_GoO*BH41</f>
        <v>2.2660505</v>
      </c>
      <c r="BI46" s="26" t="n">
        <f aca="false">In_GoO*BI41</f>
        <v>2.2660505</v>
      </c>
      <c r="BJ46" s="26" t="n">
        <f aca="false">In_GoO*BJ41</f>
        <v>2.2660505</v>
      </c>
      <c r="BK46" s="26" t="n">
        <f aca="false">In_GoO*BK41</f>
        <v>2.311372</v>
      </c>
      <c r="BL46" s="26" t="n">
        <f aca="false">In_GoO*BL41</f>
        <v>2.311372</v>
      </c>
      <c r="BM46" s="26" t="n">
        <f aca="false">In_GoO*BM41</f>
        <v>2.311372</v>
      </c>
      <c r="BN46" s="26" t="n">
        <f aca="false">In_GoO*BN41</f>
        <v>2.311372</v>
      </c>
      <c r="BO46" s="26" t="n">
        <f aca="false">In_GoO*BO41</f>
        <v>2.3576</v>
      </c>
      <c r="BP46" s="26" t="n">
        <f aca="false">In_GoO*BP41</f>
        <v>2.3576</v>
      </c>
      <c r="BQ46" s="26" t="n">
        <f aca="false">In_GoO*BQ41</f>
        <v>2.3576</v>
      </c>
      <c r="BR46" s="26" t="n">
        <f aca="false">In_GoO*BR41</f>
        <v>2.3576</v>
      </c>
      <c r="BS46" s="26" t="n">
        <f aca="false">In_GoO*BS41</f>
        <v>2.404752</v>
      </c>
      <c r="BT46" s="26" t="n">
        <f aca="false">In_GoO*BT41</f>
        <v>2.404752</v>
      </c>
      <c r="BU46" s="26" t="n">
        <f aca="false">In_GoO*BU41</f>
        <v>2.404752</v>
      </c>
      <c r="BV46" s="26" t="n">
        <f aca="false">In_GoO*BV41</f>
        <v>2.404752</v>
      </c>
      <c r="BW46" s="26" t="n">
        <f aca="false">In_GoO*BW41</f>
        <v>2.45284725</v>
      </c>
      <c r="BX46" s="26" t="n">
        <f aca="false">In_GoO*BX41</f>
        <v>2.45284725</v>
      </c>
      <c r="BY46" s="26" t="n">
        <f aca="false">In_GoO*BY41</f>
        <v>2.45284725</v>
      </c>
      <c r="BZ46" s="26" t="n">
        <f aca="false">In_GoO*BZ41</f>
        <v>2.45284725</v>
      </c>
      <c r="CA46" s="26" t="n">
        <f aca="false">In_GoO*CA41</f>
        <v>2.50190325</v>
      </c>
      <c r="CB46" s="26" t="n">
        <f aca="false">In_GoO*CB41</f>
        <v>2.50190325</v>
      </c>
      <c r="CC46" s="26" t="n">
        <f aca="false">In_GoO*CC41</f>
        <v>2.50190325</v>
      </c>
      <c r="CD46" s="26" t="n">
        <f aca="false">In_GoO*CD41</f>
        <v>2.50190325</v>
      </c>
      <c r="CE46" s="26" t="n">
        <f aca="false">In_GoO*CE41</f>
        <v>2.551941</v>
      </c>
      <c r="CF46" s="26" t="n">
        <f aca="false">In_GoO*CF41</f>
        <v>2.551941</v>
      </c>
      <c r="CG46" s="26" t="n">
        <f aca="false">In_GoO*CG41</f>
        <v>2.551941</v>
      </c>
      <c r="CH46" s="26" t="n">
        <f aca="false">In_GoO*CH41</f>
        <v>2.551941</v>
      </c>
      <c r="CI46" s="26" t="n">
        <f aca="false">In_GoO*CI41</f>
        <v>2.60297975</v>
      </c>
      <c r="CJ46" s="26" t="n">
        <f aca="false">In_GoO*CJ41</f>
        <v>2.60297975</v>
      </c>
      <c r="CK46" s="26" t="n">
        <f aca="false">In_GoO*CK41</f>
        <v>2.60297975</v>
      </c>
      <c r="CL46" s="26" t="n">
        <f aca="false">In_GoO*CL41</f>
        <v>2.60297975</v>
      </c>
      <c r="CM46" s="26" t="n">
        <f aca="false">In_GoO*CM41</f>
        <v>2.6550405</v>
      </c>
      <c r="CN46" s="26" t="n">
        <f aca="false">In_GoO*CN41</f>
        <v>2.6550405</v>
      </c>
      <c r="CO46" s="26" t="n">
        <f aca="false">In_GoO*CO41</f>
        <v>2.6550405</v>
      </c>
      <c r="CP46" s="26" t="n">
        <f aca="false">In_GoO*CP41</f>
        <v>2.6550405</v>
      </c>
      <c r="CQ46" s="26" t="n">
        <f aca="false">In_GoO*CQ41</f>
        <v>2.70814075</v>
      </c>
      <c r="CR46" s="26" t="n">
        <f aca="false">In_GoO*CR41</f>
        <v>2.70814075</v>
      </c>
      <c r="CS46" s="26" t="n">
        <f aca="false">In_GoO*CS41</f>
        <v>2.70814075</v>
      </c>
      <c r="CT46" s="26" t="n">
        <f aca="false">In_GoO*CT41</f>
        <v>2.70814075</v>
      </c>
      <c r="CU46" s="26" t="n">
        <f aca="false">In_GoO*CU41</f>
        <v>2.76230325</v>
      </c>
      <c r="CV46" s="26" t="n">
        <f aca="false">In_GoO*CV41</f>
        <v>2.76230325</v>
      </c>
      <c r="CW46" s="26" t="n">
        <f aca="false">In_GoO*CW41</f>
        <v>2.76230325</v>
      </c>
      <c r="CX46" s="26" t="n">
        <f aca="false">In_GoO*CX41</f>
        <v>2.76230325</v>
      </c>
      <c r="CY46" s="26" t="n">
        <f aca="false">In_GoO*CY41</f>
        <v>2.817549</v>
      </c>
      <c r="CZ46" s="26" t="n">
        <f aca="false">In_GoO*CZ41</f>
        <v>2.817549</v>
      </c>
      <c r="DA46" s="26" t="n">
        <f aca="false">In_GoO*DA41</f>
        <v>2.817549</v>
      </c>
      <c r="DB46" s="26" t="n">
        <f aca="false">In_GoO*DB41</f>
        <v>2.817549</v>
      </c>
      <c r="DC46" s="26" t="n">
        <f aca="false">In_GoO*DC41</f>
        <v>2.87390075</v>
      </c>
      <c r="DD46" s="26" t="n">
        <f aca="false">In_GoO*DD41</f>
        <v>2.87390075</v>
      </c>
      <c r="DE46" s="26" t="n">
        <f aca="false">In_GoO*DE41</f>
        <v>2.87390075</v>
      </c>
      <c r="DF46" s="26" t="n">
        <f aca="false">In_GoO*DF41</f>
        <v>2.87390075</v>
      </c>
      <c r="DG46" s="26" t="n">
        <f aca="false">In_GoO*DG41</f>
        <v>2.9313795</v>
      </c>
      <c r="DH46" s="26" t="n">
        <f aca="false">In_GoO*DH41</f>
        <v>2.9313795</v>
      </c>
      <c r="DI46" s="26" t="n">
        <f aca="false">In_GoO*DI41</f>
        <v>2.9313795</v>
      </c>
      <c r="DJ46" s="26" t="n">
        <f aca="false">In_GoO*DJ41</f>
        <v>2.9313795</v>
      </c>
      <c r="DK46" s="26" t="n">
        <f aca="false">In_GoO*DK41</f>
        <v>2.99000625</v>
      </c>
      <c r="DL46" s="26" t="n">
        <f aca="false">In_GoO*DL41</f>
        <v>2.99000625</v>
      </c>
      <c r="DM46" s="26" t="n">
        <f aca="false">In_GoO*DM41</f>
        <v>2.99000625</v>
      </c>
      <c r="DN46" s="26" t="n">
        <f aca="false">In_GoO*DN41</f>
        <v>2.99000625</v>
      </c>
      <c r="DO46" s="26" t="n">
        <f aca="false">In_GoO*DO41</f>
        <v>3.0498055</v>
      </c>
      <c r="DP46" s="26" t="n">
        <f aca="false">In_GoO*DP41</f>
        <v>3.0498055</v>
      </c>
      <c r="DQ46" s="26" t="n">
        <f aca="false">In_GoO*DQ41</f>
        <v>3.0498055</v>
      </c>
      <c r="DR46" s="26" t="n">
        <f aca="false">In_GoO*DR41</f>
        <v>3.0498055</v>
      </c>
      <c r="DS46" s="26" t="n">
        <f aca="false">In_GoO*DS41</f>
        <v>3.11080175</v>
      </c>
      <c r="DT46" s="26" t="n">
        <f aca="false">In_GoO*DT41</f>
        <v>3.11080175</v>
      </c>
      <c r="DU46" s="26" t="n">
        <f aca="false">In_GoO*DU41</f>
        <v>3.11080175</v>
      </c>
      <c r="DV46" s="26" t="n">
        <f aca="false">In_GoO*DV41</f>
        <v>3.11080175</v>
      </c>
      <c r="DW46" s="26" t="n">
        <f aca="false">In_GoO*DW41</f>
        <v>3.17301775</v>
      </c>
      <c r="DX46" s="26" t="n">
        <f aca="false">In_GoO*DX41</f>
        <v>3.17301775</v>
      </c>
      <c r="DY46" s="26" t="n">
        <f aca="false">In_GoO*DY41</f>
        <v>3.17301775</v>
      </c>
      <c r="DZ46" s="26" t="n">
        <f aca="false">In_GoO*DZ41</f>
        <v>3.17301775</v>
      </c>
      <c r="EA46" s="26" t="n">
        <f aca="false">In_GoO*EA41</f>
        <v>3.23647975</v>
      </c>
      <c r="EB46" s="26" t="n">
        <f aca="false">In_GoO*EB41</f>
        <v>3.23647975</v>
      </c>
      <c r="EC46" s="26" t="n">
        <f aca="false">In_GoO*EC41</f>
        <v>3.23647975</v>
      </c>
      <c r="ED46" s="26" t="n">
        <f aca="false">In_GoO*ED41</f>
        <v>3.23647975</v>
      </c>
      <c r="EE46" s="26" t="n">
        <f aca="false">In_GoO*EE41</f>
        <v>3.30120875</v>
      </c>
      <c r="EF46" s="26" t="n">
        <f aca="false">In_GoO*EF41</f>
        <v>3.30120875</v>
      </c>
      <c r="EG46" s="26" t="n">
        <f aca="false">In_GoO*EG41</f>
        <v>3.30120875</v>
      </c>
      <c r="EH46" s="26" t="n">
        <f aca="false">In_GoO*EH41</f>
        <v>3.30120875</v>
      </c>
      <c r="EI46" s="26" t="n">
        <f aca="false">In_GoO*EI41</f>
        <v>3.36723275</v>
      </c>
      <c r="EJ46" s="26" t="n">
        <f aca="false">In_GoO*EJ41</f>
        <v>3.36723275</v>
      </c>
      <c r="EK46" s="26" t="n">
        <f aca="false">In_GoO*EK41</f>
        <v>3.36723275</v>
      </c>
      <c r="EL46" s="26" t="n">
        <f aca="false">In_GoO*EL41</f>
        <v>3.36723275</v>
      </c>
      <c r="EM46" s="26" t="n">
        <f aca="false">In_GoO*EM41</f>
        <v>3.434578</v>
      </c>
      <c r="EN46" s="26" t="n">
        <f aca="false">In_GoO*EN41</f>
        <v>3.434578</v>
      </c>
      <c r="EO46" s="26" t="n">
        <f aca="false">In_GoO*EO41</f>
        <v>3.434578</v>
      </c>
      <c r="EP46" s="26" t="n">
        <f aca="false">In_GoO*EP41</f>
        <v>3.434578</v>
      </c>
      <c r="EQ46" s="26" t="n">
        <f aca="false">In_GoO*EQ41</f>
        <v>3.503269</v>
      </c>
      <c r="ER46" s="26" t="n">
        <f aca="false">In_GoO*ER41</f>
        <v>3.503269</v>
      </c>
      <c r="ES46" s="26" t="n">
        <f aca="false">In_GoO*ES41</f>
        <v>3.503269</v>
      </c>
      <c r="ET46" s="26" t="n">
        <f aca="false">In_GoO*ET41</f>
        <v>3.503269</v>
      </c>
      <c r="EU46" s="26" t="n">
        <f aca="false">In_GoO*EU41</f>
        <v>3.57333438</v>
      </c>
      <c r="EV46" s="26" t="n">
        <f aca="false">In_GoO*EV41</f>
        <v>3.57333438</v>
      </c>
      <c r="EW46" s="26" t="n">
        <f aca="false">In_GoO*EW41</f>
        <v>3.57333438</v>
      </c>
      <c r="EX46" s="26" t="n">
        <f aca="false">In_GoO*EX41</f>
        <v>3.57333438</v>
      </c>
      <c r="EY46" s="26" t="n">
        <f aca="false">In_GoO*EY41</f>
        <v>3.6448010676</v>
      </c>
      <c r="EZ46" s="26" t="n">
        <f aca="false">In_GoO*EZ41</f>
        <v>3.6448010676</v>
      </c>
      <c r="FA46" s="26" t="n">
        <f aca="false">In_GoO*FA41</f>
        <v>3.6448010676</v>
      </c>
      <c r="FB46" s="26" t="n">
        <f aca="false">In_GoO*FB41</f>
        <v>3.6448010676</v>
      </c>
      <c r="FC46" s="26" t="n">
        <f aca="false">In_GoO*FC41</f>
        <v>3.717697088952</v>
      </c>
      <c r="FD46" s="26" t="n">
        <f aca="false">In_GoO*FD41</f>
        <v>3.717697088952</v>
      </c>
      <c r="FE46" s="26" t="n">
        <f aca="false">In_GoO*FE41</f>
        <v>3.717697088952</v>
      </c>
      <c r="FF46" s="26" t="n">
        <f aca="false">In_GoO*FF41</f>
        <v>3.717697088952</v>
      </c>
      <c r="FG46" s="26" t="n">
        <f aca="false">In_GoO*FG41</f>
        <v>3.79205103073104</v>
      </c>
      <c r="FH46" s="26" t="n">
        <f aca="false">In_GoO*FH41</f>
        <v>3.79205103073104</v>
      </c>
    </row>
    <row r="47" customFormat="false" ht="15" hidden="false" customHeight="false" outlineLevel="0" collapsed="false">
      <c r="C47" s="1" t="s">
        <v>698</v>
      </c>
      <c r="D47" s="12" t="s">
        <v>320</v>
      </c>
      <c r="E47" s="15" t="str">
        <f aca="false">INDEX(Case_BESS_Curve,1,$F12)</f>
        <v>DC 4h</v>
      </c>
      <c r="J47" s="26" t="n">
        <f aca="false">INDEX(Stack_Data,MATCH($E47,Stack_Labels,0),MATCH(J$7,Stack_Years,0))</f>
        <v>0</v>
      </c>
      <c r="K47" s="26" t="n">
        <f aca="false">INDEX(Stack_Data,MATCH($E47,Stack_Labels,0),MATCH(K$7,Stack_Years,0))</f>
        <v>0</v>
      </c>
      <c r="L47" s="26" t="n">
        <f aca="false">INDEX(Stack_Data,MATCH($E47,Stack_Labels,0),MATCH(L$7,Stack_Years,0))</f>
        <v>0</v>
      </c>
      <c r="M47" s="26" t="n">
        <f aca="false">INDEX(Stack_Data,MATCH($E47,Stack_Labels,0),MATCH(M$7,Stack_Years,0))</f>
        <v>0</v>
      </c>
      <c r="N47" s="26" t="n">
        <f aca="false">INDEX(Stack_Data,MATCH($E47,Stack_Labels,0),MATCH(N$7,Stack_Years,0))</f>
        <v>0</v>
      </c>
      <c r="O47" s="26" t="n">
        <f aca="false">INDEX(Stack_Data,MATCH($E47,Stack_Labels,0),MATCH(O$7,Stack_Years,0))</f>
        <v>186.975077300524</v>
      </c>
      <c r="P47" s="26" t="n">
        <f aca="false">INDEX(Stack_Data,MATCH($E47,Stack_Labels,0),MATCH(P$7,Stack_Years,0))</f>
        <v>186.975077300524</v>
      </c>
      <c r="Q47" s="26" t="n">
        <f aca="false">INDEX(Stack_Data,MATCH($E47,Stack_Labels,0),MATCH(Q$7,Stack_Years,0))</f>
        <v>186.975077300524</v>
      </c>
      <c r="R47" s="26" t="n">
        <f aca="false">INDEX(Stack_Data,MATCH($E47,Stack_Labels,0),MATCH(R$7,Stack_Years,0))</f>
        <v>186.975077300524</v>
      </c>
      <c r="S47" s="26" t="n">
        <f aca="false">INDEX(Stack_Data,MATCH($E47,Stack_Labels,0),MATCH(S$7,Stack_Years,0))</f>
        <v>163.096384068453</v>
      </c>
      <c r="T47" s="26" t="n">
        <f aca="false">INDEX(Stack_Data,MATCH($E47,Stack_Labels,0),MATCH(T$7,Stack_Years,0))</f>
        <v>163.096384068453</v>
      </c>
      <c r="U47" s="26" t="n">
        <f aca="false">INDEX(Stack_Data,MATCH($E47,Stack_Labels,0),MATCH(U$7,Stack_Years,0))</f>
        <v>163.096384068453</v>
      </c>
      <c r="V47" s="26" t="n">
        <f aca="false">INDEX(Stack_Data,MATCH($E47,Stack_Labels,0),MATCH(V$7,Stack_Years,0))</f>
        <v>163.096384068453</v>
      </c>
      <c r="W47" s="26" t="n">
        <f aca="false">INDEX(Stack_Data,MATCH($E47,Stack_Labels,0),MATCH(W$7,Stack_Years,0))</f>
        <v>126.198708143009</v>
      </c>
      <c r="X47" s="26" t="n">
        <f aca="false">INDEX(Stack_Data,MATCH($E47,Stack_Labels,0),MATCH(X$7,Stack_Years,0))</f>
        <v>126.198708143009</v>
      </c>
      <c r="Y47" s="26" t="n">
        <f aca="false">INDEX(Stack_Data,MATCH($E47,Stack_Labels,0),MATCH(Y$7,Stack_Years,0))</f>
        <v>126.198708143009</v>
      </c>
      <c r="Z47" s="26" t="n">
        <f aca="false">INDEX(Stack_Data,MATCH($E47,Stack_Labels,0),MATCH(Z$7,Stack_Years,0))</f>
        <v>126.198708143009</v>
      </c>
      <c r="AA47" s="26" t="n">
        <f aca="false">INDEX(Stack_Data,MATCH($E47,Stack_Labels,0),MATCH(AA$7,Stack_Years,0))</f>
        <v>110.60631882972</v>
      </c>
      <c r="AB47" s="26" t="n">
        <f aca="false">INDEX(Stack_Data,MATCH($E47,Stack_Labels,0),MATCH(AB$7,Stack_Years,0))</f>
        <v>110.60631882972</v>
      </c>
      <c r="AC47" s="26" t="n">
        <f aca="false">INDEX(Stack_Data,MATCH($E47,Stack_Labels,0),MATCH(AC$7,Stack_Years,0))</f>
        <v>110.60631882972</v>
      </c>
      <c r="AD47" s="26" t="n">
        <f aca="false">INDEX(Stack_Data,MATCH($E47,Stack_Labels,0),MATCH(AD$7,Stack_Years,0))</f>
        <v>110.60631882972</v>
      </c>
      <c r="AE47" s="26" t="n">
        <f aca="false">INDEX(Stack_Data,MATCH($E47,Stack_Labels,0),MATCH(AE$7,Stack_Years,0))</f>
        <v>109.765179366436</v>
      </c>
      <c r="AF47" s="26" t="n">
        <f aca="false">INDEX(Stack_Data,MATCH($E47,Stack_Labels,0),MATCH(AF$7,Stack_Years,0))</f>
        <v>109.765179366436</v>
      </c>
      <c r="AG47" s="26" t="n">
        <f aca="false">INDEX(Stack_Data,MATCH($E47,Stack_Labels,0),MATCH(AG$7,Stack_Years,0))</f>
        <v>109.765179366436</v>
      </c>
      <c r="AH47" s="26" t="n">
        <f aca="false">INDEX(Stack_Data,MATCH($E47,Stack_Labels,0),MATCH(AH$7,Stack_Years,0))</f>
        <v>109.765179366436</v>
      </c>
      <c r="AI47" s="26" t="n">
        <f aca="false">INDEX(Stack_Data,MATCH($E47,Stack_Labels,0),MATCH(AI$7,Stack_Years,0))</f>
        <v>116.901628631418</v>
      </c>
      <c r="AJ47" s="26" t="n">
        <f aca="false">INDEX(Stack_Data,MATCH($E47,Stack_Labels,0),MATCH(AJ$7,Stack_Years,0))</f>
        <v>116.901628631418</v>
      </c>
      <c r="AK47" s="26" t="n">
        <f aca="false">INDEX(Stack_Data,MATCH($E47,Stack_Labels,0),MATCH(AK$7,Stack_Years,0))</f>
        <v>116.901628631418</v>
      </c>
      <c r="AL47" s="26" t="n">
        <f aca="false">INDEX(Stack_Data,MATCH($E47,Stack_Labels,0),MATCH(AL$7,Stack_Years,0))</f>
        <v>116.901628631418</v>
      </c>
      <c r="AM47" s="26" t="n">
        <f aca="false">INDEX(Stack_Data,MATCH($E47,Stack_Labels,0),MATCH(AM$7,Stack_Years,0))</f>
        <v>104.556949030564</v>
      </c>
      <c r="AN47" s="26" t="n">
        <f aca="false">INDEX(Stack_Data,MATCH($E47,Stack_Labels,0),MATCH(AN$7,Stack_Years,0))</f>
        <v>104.556949030564</v>
      </c>
      <c r="AO47" s="26" t="n">
        <f aca="false">INDEX(Stack_Data,MATCH($E47,Stack_Labels,0),MATCH(AO$7,Stack_Years,0))</f>
        <v>104.556949030564</v>
      </c>
      <c r="AP47" s="26" t="n">
        <f aca="false">INDEX(Stack_Data,MATCH($E47,Stack_Labels,0),MATCH(AP$7,Stack_Years,0))</f>
        <v>104.556949030564</v>
      </c>
      <c r="AQ47" s="26" t="n">
        <f aca="false">INDEX(Stack_Data,MATCH($E47,Stack_Labels,0),MATCH(AQ$7,Stack_Years,0))</f>
        <v>100.306006358989</v>
      </c>
      <c r="AR47" s="26" t="n">
        <f aca="false">INDEX(Stack_Data,MATCH($E47,Stack_Labels,0),MATCH(AR$7,Stack_Years,0))</f>
        <v>100.306006358989</v>
      </c>
      <c r="AS47" s="26" t="n">
        <f aca="false">INDEX(Stack_Data,MATCH($E47,Stack_Labels,0),MATCH(AS$7,Stack_Years,0))</f>
        <v>100.306006358989</v>
      </c>
      <c r="AT47" s="26" t="n">
        <f aca="false">INDEX(Stack_Data,MATCH($E47,Stack_Labels,0),MATCH(AT$7,Stack_Years,0))</f>
        <v>100.306006358989</v>
      </c>
      <c r="AU47" s="26" t="n">
        <f aca="false">INDEX(Stack_Data,MATCH($E47,Stack_Labels,0),MATCH(AU$7,Stack_Years,0))</f>
        <v>101.686266532968</v>
      </c>
      <c r="AV47" s="26" t="n">
        <f aca="false">INDEX(Stack_Data,MATCH($E47,Stack_Labels,0),MATCH(AV$7,Stack_Years,0))</f>
        <v>101.686266532968</v>
      </c>
      <c r="AW47" s="26" t="n">
        <f aca="false">INDEX(Stack_Data,MATCH($E47,Stack_Labels,0),MATCH(AW$7,Stack_Years,0))</f>
        <v>101.686266532968</v>
      </c>
      <c r="AX47" s="26" t="n">
        <f aca="false">INDEX(Stack_Data,MATCH($E47,Stack_Labels,0),MATCH(AX$7,Stack_Years,0))</f>
        <v>101.686266532968</v>
      </c>
      <c r="AY47" s="26" t="n">
        <f aca="false">INDEX(Stack_Data,MATCH($E47,Stack_Labels,0),MATCH(AY$7,Stack_Years,0))</f>
        <v>93.198379983609</v>
      </c>
      <c r="AZ47" s="26" t="n">
        <f aca="false">INDEX(Stack_Data,MATCH($E47,Stack_Labels,0),MATCH(AZ$7,Stack_Years,0))</f>
        <v>93.198379983609</v>
      </c>
      <c r="BA47" s="26" t="n">
        <f aca="false">INDEX(Stack_Data,MATCH($E47,Stack_Labels,0),MATCH(BA$7,Stack_Years,0))</f>
        <v>93.198379983609</v>
      </c>
      <c r="BB47" s="26" t="n">
        <f aca="false">INDEX(Stack_Data,MATCH($E47,Stack_Labels,0),MATCH(BB$7,Stack_Years,0))</f>
        <v>93.198379983609</v>
      </c>
      <c r="BC47" s="26" t="n">
        <f aca="false">INDEX(Stack_Data,MATCH($E47,Stack_Labels,0),MATCH(BC$7,Stack_Years,0))</f>
        <v>90.1415657629103</v>
      </c>
      <c r="BD47" s="26" t="n">
        <f aca="false">INDEX(Stack_Data,MATCH($E47,Stack_Labels,0),MATCH(BD$7,Stack_Years,0))</f>
        <v>90.1415657629103</v>
      </c>
      <c r="BE47" s="26" t="n">
        <f aca="false">INDEX(Stack_Data,MATCH($E47,Stack_Labels,0),MATCH(BE$7,Stack_Years,0))</f>
        <v>90.1415657629103</v>
      </c>
      <c r="BF47" s="26" t="n">
        <f aca="false">INDEX(Stack_Data,MATCH($E47,Stack_Labels,0),MATCH(BF$7,Stack_Years,0))</f>
        <v>90.1415657629103</v>
      </c>
      <c r="BG47" s="26" t="n">
        <f aca="false">INDEX(Stack_Data,MATCH($E47,Stack_Labels,0),MATCH(BG$7,Stack_Years,0))</f>
        <v>87.4807920441381</v>
      </c>
      <c r="BH47" s="26" t="n">
        <f aca="false">INDEX(Stack_Data,MATCH($E47,Stack_Labels,0),MATCH(BH$7,Stack_Years,0))</f>
        <v>87.4807920441381</v>
      </c>
      <c r="BI47" s="26" t="n">
        <f aca="false">INDEX(Stack_Data,MATCH($E47,Stack_Labels,0),MATCH(BI$7,Stack_Years,0))</f>
        <v>87.4807920441381</v>
      </c>
      <c r="BJ47" s="26" t="n">
        <f aca="false">INDEX(Stack_Data,MATCH($E47,Stack_Labels,0),MATCH(BJ$7,Stack_Years,0))</f>
        <v>87.4807920441381</v>
      </c>
      <c r="BK47" s="26" t="n">
        <f aca="false">INDEX(Stack_Data,MATCH($E47,Stack_Labels,0),MATCH(BK$7,Stack_Years,0))</f>
        <v>86.9300126365262</v>
      </c>
      <c r="BL47" s="26" t="n">
        <f aca="false">INDEX(Stack_Data,MATCH($E47,Stack_Labels,0),MATCH(BL$7,Stack_Years,0))</f>
        <v>86.9300126365262</v>
      </c>
      <c r="BM47" s="26" t="n">
        <f aca="false">INDEX(Stack_Data,MATCH($E47,Stack_Labels,0),MATCH(BM$7,Stack_Years,0))</f>
        <v>86.9300126365262</v>
      </c>
      <c r="BN47" s="26" t="n">
        <f aca="false">INDEX(Stack_Data,MATCH($E47,Stack_Labels,0),MATCH(BN$7,Stack_Years,0))</f>
        <v>86.9300126365262</v>
      </c>
      <c r="BO47" s="26" t="n">
        <f aca="false">INDEX(Stack_Data,MATCH($E47,Stack_Labels,0),MATCH(BO$7,Stack_Years,0))</f>
        <v>89.1014762780304</v>
      </c>
      <c r="BP47" s="26" t="n">
        <f aca="false">INDEX(Stack_Data,MATCH($E47,Stack_Labels,0),MATCH(BP$7,Stack_Years,0))</f>
        <v>89.1014762780304</v>
      </c>
      <c r="BQ47" s="26" t="n">
        <f aca="false">INDEX(Stack_Data,MATCH($E47,Stack_Labels,0),MATCH(BQ$7,Stack_Years,0))</f>
        <v>89.1014762780304</v>
      </c>
      <c r="BR47" s="26" t="n">
        <f aca="false">INDEX(Stack_Data,MATCH($E47,Stack_Labels,0),MATCH(BR$7,Stack_Years,0))</f>
        <v>89.1014762780304</v>
      </c>
      <c r="BS47" s="26" t="n">
        <f aca="false">INDEX(Stack_Data,MATCH($E47,Stack_Labels,0),MATCH(BS$7,Stack_Years,0))</f>
        <v>87.4713271880382</v>
      </c>
      <c r="BT47" s="26" t="n">
        <f aca="false">INDEX(Stack_Data,MATCH($E47,Stack_Labels,0),MATCH(BT$7,Stack_Years,0))</f>
        <v>87.4713271880382</v>
      </c>
      <c r="BU47" s="26" t="n">
        <f aca="false">INDEX(Stack_Data,MATCH($E47,Stack_Labels,0),MATCH(BU$7,Stack_Years,0))</f>
        <v>87.4713271880382</v>
      </c>
      <c r="BV47" s="26" t="n">
        <f aca="false">INDEX(Stack_Data,MATCH($E47,Stack_Labels,0),MATCH(BV$7,Stack_Years,0))</f>
        <v>87.4713271880382</v>
      </c>
      <c r="BW47" s="26" t="n">
        <f aca="false">INDEX(Stack_Data,MATCH($E47,Stack_Labels,0),MATCH(BW$7,Stack_Years,0))</f>
        <v>86.6951358598232</v>
      </c>
      <c r="BX47" s="26" t="n">
        <f aca="false">INDEX(Stack_Data,MATCH($E47,Stack_Labels,0),MATCH(BX$7,Stack_Years,0))</f>
        <v>86.6951358598232</v>
      </c>
      <c r="BY47" s="26" t="n">
        <f aca="false">INDEX(Stack_Data,MATCH($E47,Stack_Labels,0),MATCH(BY$7,Stack_Years,0))</f>
        <v>86.6951358598232</v>
      </c>
      <c r="BZ47" s="26" t="n">
        <f aca="false">INDEX(Stack_Data,MATCH($E47,Stack_Labels,0),MATCH(BZ$7,Stack_Years,0))</f>
        <v>86.6951358598232</v>
      </c>
      <c r="CA47" s="26" t="n">
        <f aca="false">INDEX(Stack_Data,MATCH($E47,Stack_Labels,0),MATCH(CA$7,Stack_Years,0))</f>
        <v>83.1561885553891</v>
      </c>
      <c r="CB47" s="26" t="n">
        <f aca="false">INDEX(Stack_Data,MATCH($E47,Stack_Labels,0),MATCH(CB$7,Stack_Years,0))</f>
        <v>83.1561885553891</v>
      </c>
      <c r="CC47" s="26" t="n">
        <f aca="false">INDEX(Stack_Data,MATCH($E47,Stack_Labels,0),MATCH(CC$7,Stack_Years,0))</f>
        <v>83.1561885553891</v>
      </c>
      <c r="CD47" s="26" t="n">
        <f aca="false">INDEX(Stack_Data,MATCH($E47,Stack_Labels,0),MATCH(CD$7,Stack_Years,0))</f>
        <v>83.1561885553891</v>
      </c>
      <c r="CE47" s="26" t="n">
        <f aca="false">INDEX(Stack_Data,MATCH($E47,Stack_Labels,0),MATCH(CE$7,Stack_Years,0))</f>
        <v>80.8571687406187</v>
      </c>
      <c r="CF47" s="26" t="n">
        <f aca="false">INDEX(Stack_Data,MATCH($E47,Stack_Labels,0),MATCH(CF$7,Stack_Years,0))</f>
        <v>80.8571687406187</v>
      </c>
      <c r="CG47" s="26" t="n">
        <f aca="false">INDEX(Stack_Data,MATCH($E47,Stack_Labels,0),MATCH(CG$7,Stack_Years,0))</f>
        <v>80.8571687406187</v>
      </c>
      <c r="CH47" s="26" t="n">
        <f aca="false">INDEX(Stack_Data,MATCH($E47,Stack_Labels,0),MATCH(CH$7,Stack_Years,0))</f>
        <v>80.8571687406187</v>
      </c>
      <c r="CI47" s="26" t="n">
        <f aca="false">INDEX(Stack_Data,MATCH($E47,Stack_Labels,0),MATCH(CI$7,Stack_Years,0))</f>
        <v>80.2517418029204</v>
      </c>
      <c r="CJ47" s="26" t="n">
        <f aca="false">INDEX(Stack_Data,MATCH($E47,Stack_Labels,0),MATCH(CJ$7,Stack_Years,0))</f>
        <v>80.2517418029204</v>
      </c>
      <c r="CK47" s="26" t="n">
        <f aca="false">INDEX(Stack_Data,MATCH($E47,Stack_Labels,0),MATCH(CK$7,Stack_Years,0))</f>
        <v>80.2517418029204</v>
      </c>
      <c r="CL47" s="26" t="n">
        <f aca="false">INDEX(Stack_Data,MATCH($E47,Stack_Labels,0),MATCH(CL$7,Stack_Years,0))</f>
        <v>80.2517418029204</v>
      </c>
      <c r="CM47" s="26" t="n">
        <f aca="false">INDEX(Stack_Data,MATCH($E47,Stack_Labels,0),MATCH(CM$7,Stack_Years,0))</f>
        <v>82.5953279268762</v>
      </c>
      <c r="CN47" s="26" t="n">
        <f aca="false">INDEX(Stack_Data,MATCH($E47,Stack_Labels,0),MATCH(CN$7,Stack_Years,0))</f>
        <v>82.5953279268762</v>
      </c>
      <c r="CO47" s="26" t="n">
        <f aca="false">INDEX(Stack_Data,MATCH($E47,Stack_Labels,0),MATCH(CO$7,Stack_Years,0))</f>
        <v>82.5953279268762</v>
      </c>
      <c r="CP47" s="26" t="n">
        <f aca="false">INDEX(Stack_Data,MATCH($E47,Stack_Labels,0),MATCH(CP$7,Stack_Years,0))</f>
        <v>82.5953279268762</v>
      </c>
      <c r="CQ47" s="26" t="n">
        <f aca="false">INDEX(Stack_Data,MATCH($E47,Stack_Labels,0),MATCH(CQ$7,Stack_Years,0))</f>
        <v>80.4917166478096</v>
      </c>
      <c r="CR47" s="26" t="n">
        <f aca="false">INDEX(Stack_Data,MATCH($E47,Stack_Labels,0),MATCH(CR$7,Stack_Years,0))</f>
        <v>80.4917166478096</v>
      </c>
      <c r="CS47" s="26" t="n">
        <f aca="false">INDEX(Stack_Data,MATCH($E47,Stack_Labels,0),MATCH(CS$7,Stack_Years,0))</f>
        <v>80.4917166478096</v>
      </c>
      <c r="CT47" s="26" t="n">
        <f aca="false">INDEX(Stack_Data,MATCH($E47,Stack_Labels,0),MATCH(CT$7,Stack_Years,0))</f>
        <v>80.4917166478096</v>
      </c>
      <c r="CU47" s="26" t="n">
        <f aca="false">INDEX(Stack_Data,MATCH($E47,Stack_Labels,0),MATCH(CU$7,Stack_Years,0))</f>
        <v>81.954987579591</v>
      </c>
      <c r="CV47" s="26" t="n">
        <f aca="false">INDEX(Stack_Data,MATCH($E47,Stack_Labels,0),MATCH(CV$7,Stack_Years,0))</f>
        <v>81.954987579591</v>
      </c>
      <c r="CW47" s="26" t="n">
        <f aca="false">INDEX(Stack_Data,MATCH($E47,Stack_Labels,0),MATCH(CW$7,Stack_Years,0))</f>
        <v>81.954987579591</v>
      </c>
      <c r="CX47" s="26" t="n">
        <f aca="false">INDEX(Stack_Data,MATCH($E47,Stack_Labels,0),MATCH(CX$7,Stack_Years,0))</f>
        <v>81.954987579591</v>
      </c>
      <c r="CY47" s="26" t="n">
        <f aca="false">INDEX(Stack_Data,MATCH($E47,Stack_Labels,0),MATCH(CY$7,Stack_Years,0))</f>
        <v>102.859605730379</v>
      </c>
      <c r="CZ47" s="26" t="n">
        <f aca="false">INDEX(Stack_Data,MATCH($E47,Stack_Labels,0),MATCH(CZ$7,Stack_Years,0))</f>
        <v>102.859605730379</v>
      </c>
      <c r="DA47" s="26" t="n">
        <f aca="false">INDEX(Stack_Data,MATCH($E47,Stack_Labels,0),MATCH(DA$7,Stack_Years,0))</f>
        <v>102.859605730379</v>
      </c>
      <c r="DB47" s="26" t="n">
        <f aca="false">INDEX(Stack_Data,MATCH($E47,Stack_Labels,0),MATCH(DB$7,Stack_Years,0))</f>
        <v>102.859605730379</v>
      </c>
      <c r="DC47" s="26" t="n">
        <f aca="false">INDEX(Stack_Data,MATCH($E47,Stack_Labels,0),MATCH(DC$7,Stack_Years,0))</f>
        <v>101.834914918668</v>
      </c>
      <c r="DD47" s="26" t="n">
        <f aca="false">INDEX(Stack_Data,MATCH($E47,Stack_Labels,0),MATCH(DD$7,Stack_Years,0))</f>
        <v>101.834914918668</v>
      </c>
      <c r="DE47" s="26" t="n">
        <f aca="false">INDEX(Stack_Data,MATCH($E47,Stack_Labels,0),MATCH(DE$7,Stack_Years,0))</f>
        <v>101.834914918668</v>
      </c>
      <c r="DF47" s="26" t="n">
        <f aca="false">INDEX(Stack_Data,MATCH($E47,Stack_Labels,0),MATCH(DF$7,Stack_Years,0))</f>
        <v>101.834914918668</v>
      </c>
      <c r="DG47" s="26" t="n">
        <f aca="false">INDEX(Stack_Data,MATCH($E47,Stack_Labels,0),MATCH(DG$7,Stack_Years,0))</f>
        <v>100.556448958638</v>
      </c>
      <c r="DH47" s="26" t="n">
        <f aca="false">INDEX(Stack_Data,MATCH($E47,Stack_Labels,0),MATCH(DH$7,Stack_Years,0))</f>
        <v>100.556448958638</v>
      </c>
      <c r="DI47" s="26" t="n">
        <f aca="false">INDEX(Stack_Data,MATCH($E47,Stack_Labels,0),MATCH(DI$7,Stack_Years,0))</f>
        <v>100.556448958638</v>
      </c>
      <c r="DJ47" s="26" t="n">
        <f aca="false">INDEX(Stack_Data,MATCH($E47,Stack_Labels,0),MATCH(DJ$7,Stack_Years,0))</f>
        <v>100.556448958638</v>
      </c>
      <c r="DK47" s="26" t="n">
        <f aca="false">INDEX(Stack_Data,MATCH($E47,Stack_Labels,0),MATCH(DK$7,Stack_Years,0))</f>
        <v>98.6447360699669</v>
      </c>
      <c r="DL47" s="26" t="n">
        <f aca="false">INDEX(Stack_Data,MATCH($E47,Stack_Labels,0),MATCH(DL$7,Stack_Years,0))</f>
        <v>98.6447360699669</v>
      </c>
      <c r="DM47" s="26" t="n">
        <f aca="false">INDEX(Stack_Data,MATCH($E47,Stack_Labels,0),MATCH(DM$7,Stack_Years,0))</f>
        <v>98.6447360699669</v>
      </c>
      <c r="DN47" s="26" t="n">
        <f aca="false">INDEX(Stack_Data,MATCH($E47,Stack_Labels,0),MATCH(DN$7,Stack_Years,0))</f>
        <v>98.6447360699669</v>
      </c>
      <c r="DO47" s="26" t="n">
        <f aca="false">INDEX(Stack_Data,MATCH($E47,Stack_Labels,0),MATCH(DO$7,Stack_Years,0))</f>
        <v>98.9139307851777</v>
      </c>
      <c r="DP47" s="26" t="n">
        <f aca="false">INDEX(Stack_Data,MATCH($E47,Stack_Labels,0),MATCH(DP$7,Stack_Years,0))</f>
        <v>98.9139307851777</v>
      </c>
      <c r="DQ47" s="26" t="n">
        <f aca="false">INDEX(Stack_Data,MATCH($E47,Stack_Labels,0),MATCH(DQ$7,Stack_Years,0))</f>
        <v>98.9139307851777</v>
      </c>
      <c r="DR47" s="26" t="n">
        <f aca="false">INDEX(Stack_Data,MATCH($E47,Stack_Labels,0),MATCH(DR$7,Stack_Years,0))</f>
        <v>98.9139307851777</v>
      </c>
      <c r="DS47" s="26" t="n">
        <f aca="false">INDEX(Stack_Data,MATCH($E47,Stack_Labels,0),MATCH(DS$7,Stack_Years,0))</f>
        <v>96.6052685176698</v>
      </c>
      <c r="DT47" s="26" t="n">
        <f aca="false">INDEX(Stack_Data,MATCH($E47,Stack_Labels,0),MATCH(DT$7,Stack_Years,0))</f>
        <v>96.6052685176698</v>
      </c>
      <c r="DU47" s="26" t="n">
        <f aca="false">INDEX(Stack_Data,MATCH($E47,Stack_Labels,0),MATCH(DU$7,Stack_Years,0))</f>
        <v>96.6052685176698</v>
      </c>
      <c r="DV47" s="26" t="n">
        <f aca="false">INDEX(Stack_Data,MATCH($E47,Stack_Labels,0),MATCH(DV$7,Stack_Years,0))</f>
        <v>96.6052685176698</v>
      </c>
      <c r="DW47" s="26" t="n">
        <f aca="false">INDEX(Stack_Data,MATCH($E47,Stack_Labels,0),MATCH(DW$7,Stack_Years,0))</f>
        <v>96.5951246156025</v>
      </c>
      <c r="DX47" s="26" t="n">
        <f aca="false">INDEX(Stack_Data,MATCH($E47,Stack_Labels,0),MATCH(DX$7,Stack_Years,0))</f>
        <v>96.5951246156025</v>
      </c>
      <c r="DY47" s="26" t="n">
        <f aca="false">INDEX(Stack_Data,MATCH($E47,Stack_Labels,0),MATCH(DY$7,Stack_Years,0))</f>
        <v>96.5951246156025</v>
      </c>
      <c r="DZ47" s="26" t="n">
        <f aca="false">INDEX(Stack_Data,MATCH($E47,Stack_Labels,0),MATCH(DZ$7,Stack_Years,0))</f>
        <v>96.5951246156025</v>
      </c>
      <c r="EA47" s="26" t="n">
        <f aca="false">INDEX(Stack_Data,MATCH($E47,Stack_Labels,0),MATCH(EA$7,Stack_Years,0))</f>
        <v>96.8796344290941</v>
      </c>
      <c r="EB47" s="26" t="n">
        <f aca="false">INDEX(Stack_Data,MATCH($E47,Stack_Labels,0),MATCH(EB$7,Stack_Years,0))</f>
        <v>96.8796344290941</v>
      </c>
      <c r="EC47" s="26" t="n">
        <f aca="false">INDEX(Stack_Data,MATCH($E47,Stack_Labels,0),MATCH(EC$7,Stack_Years,0))</f>
        <v>96.8796344290941</v>
      </c>
      <c r="ED47" s="26" t="n">
        <f aca="false">INDEX(Stack_Data,MATCH($E47,Stack_Labels,0),MATCH(ED$7,Stack_Years,0))</f>
        <v>96.8796344290941</v>
      </c>
      <c r="EE47" s="26" t="n">
        <f aca="false">INDEX(Stack_Data,MATCH($E47,Stack_Labels,0),MATCH(EE$7,Stack_Years,0))</f>
        <v>92.8973327890953</v>
      </c>
      <c r="EF47" s="26" t="n">
        <f aca="false">INDEX(Stack_Data,MATCH($E47,Stack_Labels,0),MATCH(EF$7,Stack_Years,0))</f>
        <v>92.8973327890953</v>
      </c>
      <c r="EG47" s="26" t="n">
        <f aca="false">INDEX(Stack_Data,MATCH($E47,Stack_Labels,0),MATCH(EG$7,Stack_Years,0))</f>
        <v>92.8973327890953</v>
      </c>
      <c r="EH47" s="26" t="n">
        <f aca="false">INDEX(Stack_Data,MATCH($E47,Stack_Labels,0),MATCH(EH$7,Stack_Years,0))</f>
        <v>92.8973327890953</v>
      </c>
      <c r="EI47" s="26" t="n">
        <f aca="false">INDEX(Stack_Data,MATCH($E47,Stack_Labels,0),MATCH(EI$7,Stack_Years,0))</f>
        <v>94.0855065291799</v>
      </c>
      <c r="EJ47" s="26" t="n">
        <f aca="false">INDEX(Stack_Data,MATCH($E47,Stack_Labels,0),MATCH(EJ$7,Stack_Years,0))</f>
        <v>94.0855065291799</v>
      </c>
      <c r="EK47" s="26" t="n">
        <f aca="false">INDEX(Stack_Data,MATCH($E47,Stack_Labels,0),MATCH(EK$7,Stack_Years,0))</f>
        <v>94.0855065291799</v>
      </c>
      <c r="EL47" s="26" t="n">
        <f aca="false">INDEX(Stack_Data,MATCH($E47,Stack_Labels,0),MATCH(EL$7,Stack_Years,0))</f>
        <v>94.0855065291799</v>
      </c>
      <c r="EM47" s="26" t="n">
        <f aca="false">INDEX(Stack_Data,MATCH($E47,Stack_Labels,0),MATCH(EM$7,Stack_Years,0))</f>
        <v>94.2925528680793</v>
      </c>
      <c r="EN47" s="26" t="n">
        <f aca="false">INDEX(Stack_Data,MATCH($E47,Stack_Labels,0),MATCH(EN$7,Stack_Years,0))</f>
        <v>94.2925528680793</v>
      </c>
      <c r="EO47" s="26" t="n">
        <f aca="false">INDEX(Stack_Data,MATCH($E47,Stack_Labels,0),MATCH(EO$7,Stack_Years,0))</f>
        <v>94.2925528680793</v>
      </c>
      <c r="EP47" s="26" t="n">
        <f aca="false">INDEX(Stack_Data,MATCH($E47,Stack_Labels,0),MATCH(EP$7,Stack_Years,0))</f>
        <v>94.2925528680793</v>
      </c>
      <c r="EQ47" s="26" t="n">
        <f aca="false">INDEX(Stack_Data,MATCH($E47,Stack_Labels,0),MATCH(EQ$7,Stack_Years,0))</f>
        <v>91.1489565727433</v>
      </c>
      <c r="ER47" s="26" t="n">
        <f aca="false">INDEX(Stack_Data,MATCH($E47,Stack_Labels,0),MATCH(ER$7,Stack_Years,0))</f>
        <v>91.1489565727433</v>
      </c>
      <c r="ES47" s="26" t="n">
        <f aca="false">INDEX(Stack_Data,MATCH($E47,Stack_Labels,0),MATCH(ES$7,Stack_Years,0))</f>
        <v>91.1489565727433</v>
      </c>
      <c r="ET47" s="26" t="n">
        <f aca="false">INDEX(Stack_Data,MATCH($E47,Stack_Labels,0),MATCH(ET$7,Stack_Years,0))</f>
        <v>91.1489565727433</v>
      </c>
      <c r="EU47" s="26" t="n">
        <f aca="false">INDEX(Stack_Data,MATCH($E47,Stack_Labels,0),MATCH(EU$7,Stack_Years,0))</f>
        <v>91.1489565727433</v>
      </c>
      <c r="EV47" s="26" t="n">
        <f aca="false">INDEX(Stack_Data,MATCH($E47,Stack_Labels,0),MATCH(EV$7,Stack_Years,0))</f>
        <v>91.1489565727433</v>
      </c>
      <c r="EW47" s="26" t="n">
        <f aca="false">INDEX(Stack_Data,MATCH($E47,Stack_Labels,0),MATCH(EW$7,Stack_Years,0))</f>
        <v>91.1489565727433</v>
      </c>
      <c r="EX47" s="26" t="n">
        <f aca="false">INDEX(Stack_Data,MATCH($E47,Stack_Labels,0),MATCH(EX$7,Stack_Years,0))</f>
        <v>91.1489565727433</v>
      </c>
      <c r="EY47" s="26" t="n">
        <f aca="false">INDEX(Stack_Data,MATCH($E47,Stack_Labels,0),MATCH(EY$7,Stack_Years,0))</f>
        <v>91.1489565727433</v>
      </c>
      <c r="EZ47" s="26" t="n">
        <f aca="false">INDEX(Stack_Data,MATCH($E47,Stack_Labels,0),MATCH(EZ$7,Stack_Years,0))</f>
        <v>91.1489565727433</v>
      </c>
      <c r="FA47" s="26" t="n">
        <f aca="false">INDEX(Stack_Data,MATCH($E47,Stack_Labels,0),MATCH(FA$7,Stack_Years,0))</f>
        <v>91.1489565727433</v>
      </c>
      <c r="FB47" s="26" t="n">
        <f aca="false">INDEX(Stack_Data,MATCH($E47,Stack_Labels,0),MATCH(FB$7,Stack_Years,0))</f>
        <v>91.1489565727433</v>
      </c>
      <c r="FC47" s="26" t="n">
        <f aca="false">INDEX(Stack_Data,MATCH($E47,Stack_Labels,0),MATCH(FC$7,Stack_Years,0))</f>
        <v>91.1489565727433</v>
      </c>
      <c r="FD47" s="26" t="n">
        <f aca="false">INDEX(Stack_Data,MATCH($E47,Stack_Labels,0),MATCH(FD$7,Stack_Years,0))</f>
        <v>91.1489565727433</v>
      </c>
      <c r="FE47" s="26" t="n">
        <f aca="false">INDEX(Stack_Data,MATCH($E47,Stack_Labels,0),MATCH(FE$7,Stack_Years,0))</f>
        <v>91.1489565727433</v>
      </c>
      <c r="FF47" s="26" t="n">
        <f aca="false">INDEX(Stack_Data,MATCH($E47,Stack_Labels,0),MATCH(FF$7,Stack_Years,0))</f>
        <v>91.1489565727433</v>
      </c>
      <c r="FG47" s="26" t="n">
        <f aca="false">INDEX(Stack_Data,MATCH($E47,Stack_Labels,0),MATCH(FG$7,Stack_Years,0))</f>
        <v>91.1489565727433</v>
      </c>
      <c r="FH47" s="26" t="n">
        <f aca="false">INDEX(Stack_Data,MATCH($E47,Stack_Labels,0),MATCH(FH$7,Stack_Years,0))</f>
        <v>91.1489565727433</v>
      </c>
    </row>
    <row r="48" customFormat="false" ht="15" hidden="false" customHeight="false" outlineLevel="0" collapsed="false">
      <c r="C48" s="1" t="s">
        <v>699</v>
      </c>
      <c r="D48" s="12" t="s">
        <v>546</v>
      </c>
      <c r="E48" s="15" t="str">
        <f aca="false">$E47</f>
        <v>DC 4h</v>
      </c>
      <c r="J48" s="61" t="n">
        <f aca="false">INDEX(PVOnly_Data,MATCH($E48,PVOnly_Labels,0),MATCH(J$7,PVOnly_Years,0))</f>
        <v>1</v>
      </c>
      <c r="K48" s="61" t="n">
        <f aca="false">INDEX(PVOnly_Data,MATCH($E48,PVOnly_Labels,0),MATCH(K$7,PVOnly_Years,0))</f>
        <v>1</v>
      </c>
      <c r="L48" s="61" t="n">
        <f aca="false">INDEX(PVOnly_Data,MATCH($E48,PVOnly_Labels,0),MATCH(L$7,PVOnly_Years,0))</f>
        <v>1</v>
      </c>
      <c r="M48" s="61" t="n">
        <f aca="false">INDEX(PVOnly_Data,MATCH($E48,PVOnly_Labels,0),MATCH(M$7,PVOnly_Years,0))</f>
        <v>1</v>
      </c>
      <c r="N48" s="61" t="n">
        <f aca="false">INDEX(PVOnly_Data,MATCH($E48,PVOnly_Labels,0),MATCH(N$7,PVOnly_Years,0))</f>
        <v>1</v>
      </c>
      <c r="O48" s="61" t="n">
        <f aca="false">INDEX(PVOnly_Data,MATCH($E48,PVOnly_Labels,0),MATCH(O$7,PVOnly_Years,0))</f>
        <v>0.779131212793703</v>
      </c>
      <c r="P48" s="61" t="n">
        <f aca="false">INDEX(PVOnly_Data,MATCH($E48,PVOnly_Labels,0),MATCH(P$7,PVOnly_Years,0))</f>
        <v>0.779131212793703</v>
      </c>
      <c r="Q48" s="61" t="n">
        <f aca="false">INDEX(PVOnly_Data,MATCH($E48,PVOnly_Labels,0),MATCH(Q$7,PVOnly_Years,0))</f>
        <v>0.779131212793703</v>
      </c>
      <c r="R48" s="61" t="n">
        <f aca="false">INDEX(PVOnly_Data,MATCH($E48,PVOnly_Labels,0),MATCH(R$7,PVOnly_Years,0))</f>
        <v>0.779131212793703</v>
      </c>
      <c r="S48" s="61" t="n">
        <f aca="false">INDEX(PVOnly_Data,MATCH($E48,PVOnly_Labels,0),MATCH(S$7,PVOnly_Years,0))</f>
        <v>0.833107585673861</v>
      </c>
      <c r="T48" s="61" t="n">
        <f aca="false">INDEX(PVOnly_Data,MATCH($E48,PVOnly_Labels,0),MATCH(T$7,PVOnly_Years,0))</f>
        <v>0.833107585673861</v>
      </c>
      <c r="U48" s="61" t="n">
        <f aca="false">INDEX(PVOnly_Data,MATCH($E48,PVOnly_Labels,0),MATCH(U$7,PVOnly_Years,0))</f>
        <v>0.833107585673861</v>
      </c>
      <c r="V48" s="61" t="n">
        <f aca="false">INDEX(PVOnly_Data,MATCH($E48,PVOnly_Labels,0),MATCH(V$7,PVOnly_Years,0))</f>
        <v>0.833107585673861</v>
      </c>
      <c r="W48" s="61" t="n">
        <f aca="false">INDEX(PVOnly_Data,MATCH($E48,PVOnly_Labels,0),MATCH(W$7,PVOnly_Years,0))</f>
        <v>0.879533109417201</v>
      </c>
      <c r="X48" s="61" t="n">
        <f aca="false">INDEX(PVOnly_Data,MATCH($E48,PVOnly_Labels,0),MATCH(X$7,PVOnly_Years,0))</f>
        <v>0.879533109417201</v>
      </c>
      <c r="Y48" s="61" t="n">
        <f aca="false">INDEX(PVOnly_Data,MATCH($E48,PVOnly_Labels,0),MATCH(Y$7,PVOnly_Years,0))</f>
        <v>0.879533109417201</v>
      </c>
      <c r="Z48" s="61" t="n">
        <f aca="false">INDEX(PVOnly_Data,MATCH($E48,PVOnly_Labels,0),MATCH(Z$7,PVOnly_Years,0))</f>
        <v>0.879533109417201</v>
      </c>
      <c r="AA48" s="61" t="n">
        <f aca="false">INDEX(PVOnly_Data,MATCH($E48,PVOnly_Labels,0),MATCH(AA$7,PVOnly_Years,0))</f>
        <v>0.936209128946011</v>
      </c>
      <c r="AB48" s="61" t="n">
        <f aca="false">INDEX(PVOnly_Data,MATCH($E48,PVOnly_Labels,0),MATCH(AB$7,PVOnly_Years,0))</f>
        <v>0.936209128946011</v>
      </c>
      <c r="AC48" s="61" t="n">
        <f aca="false">INDEX(PVOnly_Data,MATCH($E48,PVOnly_Labels,0),MATCH(AC$7,PVOnly_Years,0))</f>
        <v>0.936209128946011</v>
      </c>
      <c r="AD48" s="61" t="n">
        <f aca="false">INDEX(PVOnly_Data,MATCH($E48,PVOnly_Labels,0),MATCH(AD$7,PVOnly_Years,0))</f>
        <v>0.936209128946011</v>
      </c>
      <c r="AE48" s="61" t="n">
        <f aca="false">INDEX(PVOnly_Data,MATCH($E48,PVOnly_Labels,0),MATCH(AE$7,PVOnly_Years,0))</f>
        <v>0.935919694292538</v>
      </c>
      <c r="AF48" s="61" t="n">
        <f aca="false">INDEX(PVOnly_Data,MATCH($E48,PVOnly_Labels,0),MATCH(AF$7,PVOnly_Years,0))</f>
        <v>0.935919694292538</v>
      </c>
      <c r="AG48" s="61" t="n">
        <f aca="false">INDEX(PVOnly_Data,MATCH($E48,PVOnly_Labels,0),MATCH(AG$7,PVOnly_Years,0))</f>
        <v>0.935919694292538</v>
      </c>
      <c r="AH48" s="61" t="n">
        <f aca="false">INDEX(PVOnly_Data,MATCH($E48,PVOnly_Labels,0),MATCH(AH$7,PVOnly_Years,0))</f>
        <v>0.935919694292538</v>
      </c>
      <c r="AI48" s="61" t="n">
        <f aca="false">INDEX(PVOnly_Data,MATCH($E48,PVOnly_Labels,0),MATCH(AI$7,PVOnly_Years,0))</f>
        <v>0.91366404450478</v>
      </c>
      <c r="AJ48" s="61" t="n">
        <f aca="false">INDEX(PVOnly_Data,MATCH($E48,PVOnly_Labels,0),MATCH(AJ$7,PVOnly_Years,0))</f>
        <v>0.91366404450478</v>
      </c>
      <c r="AK48" s="61" t="n">
        <f aca="false">INDEX(PVOnly_Data,MATCH($E48,PVOnly_Labels,0),MATCH(AK$7,PVOnly_Years,0))</f>
        <v>0.91366404450478</v>
      </c>
      <c r="AL48" s="61" t="n">
        <f aca="false">INDEX(PVOnly_Data,MATCH($E48,PVOnly_Labels,0),MATCH(AL$7,PVOnly_Years,0))</f>
        <v>0.91366404450478</v>
      </c>
      <c r="AM48" s="61" t="n">
        <f aca="false">INDEX(PVOnly_Data,MATCH($E48,PVOnly_Labels,0),MATCH(AM$7,PVOnly_Years,0))</f>
        <v>0.962687048729917</v>
      </c>
      <c r="AN48" s="61" t="n">
        <f aca="false">INDEX(PVOnly_Data,MATCH($E48,PVOnly_Labels,0),MATCH(AN$7,PVOnly_Years,0))</f>
        <v>0.962687048729917</v>
      </c>
      <c r="AO48" s="61" t="n">
        <f aca="false">INDEX(PVOnly_Data,MATCH($E48,PVOnly_Labels,0),MATCH(AO$7,PVOnly_Years,0))</f>
        <v>0.962687048729917</v>
      </c>
      <c r="AP48" s="61" t="n">
        <f aca="false">INDEX(PVOnly_Data,MATCH($E48,PVOnly_Labels,0),MATCH(AP$7,PVOnly_Years,0))</f>
        <v>0.962687048729917</v>
      </c>
      <c r="AQ48" s="61" t="n">
        <f aca="false">INDEX(PVOnly_Data,MATCH($E48,PVOnly_Labels,0),MATCH(AQ$7,PVOnly_Years,0))</f>
        <v>0.982253161866238</v>
      </c>
      <c r="AR48" s="61" t="n">
        <f aca="false">INDEX(PVOnly_Data,MATCH($E48,PVOnly_Labels,0),MATCH(AR$7,PVOnly_Years,0))</f>
        <v>0.982253161866238</v>
      </c>
      <c r="AS48" s="61" t="n">
        <f aca="false">INDEX(PVOnly_Data,MATCH($E48,PVOnly_Labels,0),MATCH(AS$7,PVOnly_Years,0))</f>
        <v>0.982253161866238</v>
      </c>
      <c r="AT48" s="61" t="n">
        <f aca="false">INDEX(PVOnly_Data,MATCH($E48,PVOnly_Labels,0),MATCH(AT$7,PVOnly_Years,0))</f>
        <v>0.982253161866238</v>
      </c>
      <c r="AU48" s="61" t="n">
        <f aca="false">INDEX(PVOnly_Data,MATCH($E48,PVOnly_Labels,0),MATCH(AU$7,PVOnly_Years,0))</f>
        <v>0.960188229473684</v>
      </c>
      <c r="AV48" s="61" t="n">
        <f aca="false">INDEX(PVOnly_Data,MATCH($E48,PVOnly_Labels,0),MATCH(AV$7,PVOnly_Years,0))</f>
        <v>0.960188229473684</v>
      </c>
      <c r="AW48" s="61" t="n">
        <f aca="false">INDEX(PVOnly_Data,MATCH($E48,PVOnly_Labels,0),MATCH(AW$7,PVOnly_Years,0))</f>
        <v>0.960188229473684</v>
      </c>
      <c r="AX48" s="61" t="n">
        <f aca="false">INDEX(PVOnly_Data,MATCH($E48,PVOnly_Labels,0),MATCH(AX$7,PVOnly_Years,0))</f>
        <v>0.960188229473684</v>
      </c>
      <c r="AY48" s="61" t="n">
        <f aca="false">INDEX(PVOnly_Data,MATCH($E48,PVOnly_Labels,0),MATCH(AY$7,PVOnly_Years,0))</f>
        <v>0.998421283633782</v>
      </c>
      <c r="AZ48" s="61" t="n">
        <f aca="false">INDEX(PVOnly_Data,MATCH($E48,PVOnly_Labels,0),MATCH(AZ$7,PVOnly_Years,0))</f>
        <v>0.998421283633782</v>
      </c>
      <c r="BA48" s="61" t="n">
        <f aca="false">INDEX(PVOnly_Data,MATCH($E48,PVOnly_Labels,0),MATCH(BA$7,PVOnly_Years,0))</f>
        <v>0.998421283633782</v>
      </c>
      <c r="BB48" s="61" t="n">
        <f aca="false">INDEX(PVOnly_Data,MATCH($E48,PVOnly_Labels,0),MATCH(BB$7,PVOnly_Years,0))</f>
        <v>0.998421283633782</v>
      </c>
      <c r="BC48" s="61" t="n">
        <f aca="false">INDEX(PVOnly_Data,MATCH($E48,PVOnly_Labels,0),MATCH(BC$7,PVOnly_Years,0))</f>
        <v>1.0153678630259</v>
      </c>
      <c r="BD48" s="61" t="n">
        <f aca="false">INDEX(PVOnly_Data,MATCH($E48,PVOnly_Labels,0),MATCH(BD$7,PVOnly_Years,0))</f>
        <v>1.0153678630259</v>
      </c>
      <c r="BE48" s="61" t="n">
        <f aca="false">INDEX(PVOnly_Data,MATCH($E48,PVOnly_Labels,0),MATCH(BE$7,PVOnly_Years,0))</f>
        <v>1.0153678630259</v>
      </c>
      <c r="BF48" s="61" t="n">
        <f aca="false">INDEX(PVOnly_Data,MATCH($E48,PVOnly_Labels,0),MATCH(BF$7,PVOnly_Years,0))</f>
        <v>1.0153678630259</v>
      </c>
      <c r="BG48" s="61" t="n">
        <f aca="false">INDEX(PVOnly_Data,MATCH($E48,PVOnly_Labels,0),MATCH(BG$7,PVOnly_Years,0))</f>
        <v>1.0299327628571</v>
      </c>
      <c r="BH48" s="61" t="n">
        <f aca="false">INDEX(PVOnly_Data,MATCH($E48,PVOnly_Labels,0),MATCH(BH$7,PVOnly_Years,0))</f>
        <v>1.0299327628571</v>
      </c>
      <c r="BI48" s="61" t="n">
        <f aca="false">INDEX(PVOnly_Data,MATCH($E48,PVOnly_Labels,0),MATCH(BI$7,PVOnly_Years,0))</f>
        <v>1.0299327628571</v>
      </c>
      <c r="BJ48" s="61" t="n">
        <f aca="false">INDEX(PVOnly_Data,MATCH($E48,PVOnly_Labels,0),MATCH(BJ$7,PVOnly_Years,0))</f>
        <v>1.0299327628571</v>
      </c>
      <c r="BK48" s="61" t="n">
        <f aca="false">INDEX(PVOnly_Data,MATCH($E48,PVOnly_Labels,0),MATCH(BK$7,PVOnly_Years,0))</f>
        <v>1.00521923815834</v>
      </c>
      <c r="BL48" s="61" t="n">
        <f aca="false">INDEX(PVOnly_Data,MATCH($E48,PVOnly_Labels,0),MATCH(BL$7,PVOnly_Years,0))</f>
        <v>1.00521923815834</v>
      </c>
      <c r="BM48" s="61" t="n">
        <f aca="false">INDEX(PVOnly_Data,MATCH($E48,PVOnly_Labels,0),MATCH(BM$7,PVOnly_Years,0))</f>
        <v>1.00521923815834</v>
      </c>
      <c r="BN48" s="61" t="n">
        <f aca="false">INDEX(PVOnly_Data,MATCH($E48,PVOnly_Labels,0),MATCH(BN$7,PVOnly_Years,0))</f>
        <v>1.00521923815834</v>
      </c>
      <c r="BO48" s="61" t="n">
        <f aca="false">INDEX(PVOnly_Data,MATCH($E48,PVOnly_Labels,0),MATCH(BO$7,PVOnly_Years,0))</f>
        <v>0.973846489745249</v>
      </c>
      <c r="BP48" s="61" t="n">
        <f aca="false">INDEX(PVOnly_Data,MATCH($E48,PVOnly_Labels,0),MATCH(BP$7,PVOnly_Years,0))</f>
        <v>0.973846489745249</v>
      </c>
      <c r="BQ48" s="61" t="n">
        <f aca="false">INDEX(PVOnly_Data,MATCH($E48,PVOnly_Labels,0),MATCH(BQ$7,PVOnly_Years,0))</f>
        <v>0.973846489745249</v>
      </c>
      <c r="BR48" s="61" t="n">
        <f aca="false">INDEX(PVOnly_Data,MATCH($E48,PVOnly_Labels,0),MATCH(BR$7,PVOnly_Years,0))</f>
        <v>0.973846489745249</v>
      </c>
      <c r="BS48" s="61" t="n">
        <f aca="false">INDEX(PVOnly_Data,MATCH($E48,PVOnly_Labels,0),MATCH(BS$7,PVOnly_Years,0))</f>
        <v>0.971154679877356</v>
      </c>
      <c r="BT48" s="61" t="n">
        <f aca="false">INDEX(PVOnly_Data,MATCH($E48,PVOnly_Labels,0),MATCH(BT$7,PVOnly_Years,0))</f>
        <v>0.971154679877356</v>
      </c>
      <c r="BU48" s="61" t="n">
        <f aca="false">INDEX(PVOnly_Data,MATCH($E48,PVOnly_Labels,0),MATCH(BU$7,PVOnly_Years,0))</f>
        <v>0.971154679877356</v>
      </c>
      <c r="BV48" s="61" t="n">
        <f aca="false">INDEX(PVOnly_Data,MATCH($E48,PVOnly_Labels,0),MATCH(BV$7,PVOnly_Years,0))</f>
        <v>0.971154679877356</v>
      </c>
      <c r="BW48" s="61" t="n">
        <f aca="false">INDEX(PVOnly_Data,MATCH($E48,PVOnly_Labels,0),MATCH(BW$7,PVOnly_Years,0))</f>
        <v>0.987649005419814</v>
      </c>
      <c r="BX48" s="61" t="n">
        <f aca="false">INDEX(PVOnly_Data,MATCH($E48,PVOnly_Labels,0),MATCH(BX$7,PVOnly_Years,0))</f>
        <v>0.987649005419814</v>
      </c>
      <c r="BY48" s="61" t="n">
        <f aca="false">INDEX(PVOnly_Data,MATCH($E48,PVOnly_Labels,0),MATCH(BY$7,PVOnly_Years,0))</f>
        <v>0.987649005419814</v>
      </c>
      <c r="BZ48" s="61" t="n">
        <f aca="false">INDEX(PVOnly_Data,MATCH($E48,PVOnly_Labels,0),MATCH(BZ$7,PVOnly_Years,0))</f>
        <v>0.987649005419814</v>
      </c>
      <c r="CA48" s="61" t="n">
        <f aca="false">INDEX(PVOnly_Data,MATCH($E48,PVOnly_Labels,0),MATCH(CA$7,PVOnly_Years,0))</f>
        <v>1.03328904336045</v>
      </c>
      <c r="CB48" s="61" t="n">
        <f aca="false">INDEX(PVOnly_Data,MATCH($E48,PVOnly_Labels,0),MATCH(CB$7,PVOnly_Years,0))</f>
        <v>1.03328904336045</v>
      </c>
      <c r="CC48" s="61" t="n">
        <f aca="false">INDEX(PVOnly_Data,MATCH($E48,PVOnly_Labels,0),MATCH(CC$7,PVOnly_Years,0))</f>
        <v>1.03328904336045</v>
      </c>
      <c r="CD48" s="61" t="n">
        <f aca="false">INDEX(PVOnly_Data,MATCH($E48,PVOnly_Labels,0),MATCH(CD$7,PVOnly_Years,0))</f>
        <v>1.03328904336045</v>
      </c>
      <c r="CE48" s="61" t="n">
        <f aca="false">INDEX(PVOnly_Data,MATCH($E48,PVOnly_Labels,0),MATCH(CE$7,PVOnly_Years,0))</f>
        <v>1.03693327866301</v>
      </c>
      <c r="CF48" s="61" t="n">
        <f aca="false">INDEX(PVOnly_Data,MATCH($E48,PVOnly_Labels,0),MATCH(CF$7,PVOnly_Years,0))</f>
        <v>1.03693327866301</v>
      </c>
      <c r="CG48" s="61" t="n">
        <f aca="false">INDEX(PVOnly_Data,MATCH($E48,PVOnly_Labels,0),MATCH(CG$7,PVOnly_Years,0))</f>
        <v>1.03693327866301</v>
      </c>
      <c r="CH48" s="61" t="n">
        <f aca="false">INDEX(PVOnly_Data,MATCH($E48,PVOnly_Labels,0),MATCH(CH$7,PVOnly_Years,0))</f>
        <v>1.03693327866301</v>
      </c>
      <c r="CI48" s="61" t="n">
        <f aca="false">INDEX(PVOnly_Data,MATCH($E48,PVOnly_Labels,0),MATCH(CI$7,PVOnly_Years,0))</f>
        <v>1.02695067568279</v>
      </c>
      <c r="CJ48" s="61" t="n">
        <f aca="false">INDEX(PVOnly_Data,MATCH($E48,PVOnly_Labels,0),MATCH(CJ$7,PVOnly_Years,0))</f>
        <v>1.02695067568279</v>
      </c>
      <c r="CK48" s="61" t="n">
        <f aca="false">INDEX(PVOnly_Data,MATCH($E48,PVOnly_Labels,0),MATCH(CK$7,PVOnly_Years,0))</f>
        <v>1.02695067568279</v>
      </c>
      <c r="CL48" s="61" t="n">
        <f aca="false">INDEX(PVOnly_Data,MATCH($E48,PVOnly_Labels,0),MATCH(CL$7,PVOnly_Years,0))</f>
        <v>1.02695067568279</v>
      </c>
      <c r="CM48" s="61" t="n">
        <f aca="false">INDEX(PVOnly_Data,MATCH($E48,PVOnly_Labels,0),MATCH(CM$7,PVOnly_Years,0))</f>
        <v>0.955153996200972</v>
      </c>
      <c r="CN48" s="61" t="n">
        <f aca="false">INDEX(PVOnly_Data,MATCH($E48,PVOnly_Labels,0),MATCH(CN$7,PVOnly_Years,0))</f>
        <v>0.955153996200972</v>
      </c>
      <c r="CO48" s="61" t="n">
        <f aca="false">INDEX(PVOnly_Data,MATCH($E48,PVOnly_Labels,0),MATCH(CO$7,PVOnly_Years,0))</f>
        <v>0.955153996200972</v>
      </c>
      <c r="CP48" s="61" t="n">
        <f aca="false">INDEX(PVOnly_Data,MATCH($E48,PVOnly_Labels,0),MATCH(CP$7,PVOnly_Years,0))</f>
        <v>0.955153996200972</v>
      </c>
      <c r="CQ48" s="61" t="n">
        <f aca="false">INDEX(PVOnly_Data,MATCH($E48,PVOnly_Labels,0),MATCH(CQ$7,PVOnly_Years,0))</f>
        <v>0.966769060250979</v>
      </c>
      <c r="CR48" s="61" t="n">
        <f aca="false">INDEX(PVOnly_Data,MATCH($E48,PVOnly_Labels,0),MATCH(CR$7,PVOnly_Years,0))</f>
        <v>0.966769060250979</v>
      </c>
      <c r="CS48" s="61" t="n">
        <f aca="false">INDEX(PVOnly_Data,MATCH($E48,PVOnly_Labels,0),MATCH(CS$7,PVOnly_Years,0))</f>
        <v>0.966769060250979</v>
      </c>
      <c r="CT48" s="61" t="n">
        <f aca="false">INDEX(PVOnly_Data,MATCH($E48,PVOnly_Labels,0),MATCH(CT$7,PVOnly_Years,0))</f>
        <v>0.966769060250979</v>
      </c>
      <c r="CU48" s="61" t="n">
        <f aca="false">INDEX(PVOnly_Data,MATCH($E48,PVOnly_Labels,0),MATCH(CU$7,PVOnly_Years,0))</f>
        <v>0.919081747479295</v>
      </c>
      <c r="CV48" s="61" t="n">
        <f aca="false">INDEX(PVOnly_Data,MATCH($E48,PVOnly_Labels,0),MATCH(CV$7,PVOnly_Years,0))</f>
        <v>0.919081747479295</v>
      </c>
      <c r="CW48" s="61" t="n">
        <f aca="false">INDEX(PVOnly_Data,MATCH($E48,PVOnly_Labels,0),MATCH(CW$7,PVOnly_Years,0))</f>
        <v>0.919081747479295</v>
      </c>
      <c r="CX48" s="61" t="n">
        <f aca="false">INDEX(PVOnly_Data,MATCH($E48,PVOnly_Labels,0),MATCH(CX$7,PVOnly_Years,0))</f>
        <v>0.919081747479295</v>
      </c>
      <c r="CY48" s="61" t="n">
        <f aca="false">INDEX(PVOnly_Data,MATCH($E48,PVOnly_Labels,0),MATCH(CY$7,PVOnly_Years,0))</f>
        <v>0.962702232856853</v>
      </c>
      <c r="CZ48" s="61" t="n">
        <f aca="false">INDEX(PVOnly_Data,MATCH($E48,PVOnly_Labels,0),MATCH(CZ$7,PVOnly_Years,0))</f>
        <v>0.962702232856853</v>
      </c>
      <c r="DA48" s="61" t="n">
        <f aca="false">INDEX(PVOnly_Data,MATCH($E48,PVOnly_Labels,0),MATCH(DA$7,PVOnly_Years,0))</f>
        <v>0.962702232856853</v>
      </c>
      <c r="DB48" s="61" t="n">
        <f aca="false">INDEX(PVOnly_Data,MATCH($E48,PVOnly_Labels,0),MATCH(DB$7,PVOnly_Years,0))</f>
        <v>0.962702232856853</v>
      </c>
      <c r="DC48" s="61" t="n">
        <f aca="false">INDEX(PVOnly_Data,MATCH($E48,PVOnly_Labels,0),MATCH(DC$7,PVOnly_Years,0))</f>
        <v>0.929642266392578</v>
      </c>
      <c r="DD48" s="61" t="n">
        <f aca="false">INDEX(PVOnly_Data,MATCH($E48,PVOnly_Labels,0),MATCH(DD$7,PVOnly_Years,0))</f>
        <v>0.929642266392578</v>
      </c>
      <c r="DE48" s="61" t="n">
        <f aca="false">INDEX(PVOnly_Data,MATCH($E48,PVOnly_Labels,0),MATCH(DE$7,PVOnly_Years,0))</f>
        <v>0.929642266392578</v>
      </c>
      <c r="DF48" s="61" t="n">
        <f aca="false">INDEX(PVOnly_Data,MATCH($E48,PVOnly_Labels,0),MATCH(DF$7,PVOnly_Years,0))</f>
        <v>0.929642266392578</v>
      </c>
      <c r="DG48" s="61" t="n">
        <f aca="false">INDEX(PVOnly_Data,MATCH($E48,PVOnly_Labels,0),MATCH(DG$7,PVOnly_Years,0))</f>
        <v>0.909564457632216</v>
      </c>
      <c r="DH48" s="61" t="n">
        <f aca="false">INDEX(PVOnly_Data,MATCH($E48,PVOnly_Labels,0),MATCH(DH$7,PVOnly_Years,0))</f>
        <v>0.909564457632216</v>
      </c>
      <c r="DI48" s="61" t="n">
        <f aca="false">INDEX(PVOnly_Data,MATCH($E48,PVOnly_Labels,0),MATCH(DI$7,PVOnly_Years,0))</f>
        <v>0.909564457632216</v>
      </c>
      <c r="DJ48" s="61" t="n">
        <f aca="false">INDEX(PVOnly_Data,MATCH($E48,PVOnly_Labels,0),MATCH(DJ$7,PVOnly_Years,0))</f>
        <v>0.909564457632216</v>
      </c>
      <c r="DK48" s="61" t="n">
        <f aca="false">INDEX(PVOnly_Data,MATCH($E48,PVOnly_Labels,0),MATCH(DK$7,PVOnly_Years,0))</f>
        <v>0.890291092323442</v>
      </c>
      <c r="DL48" s="61" t="n">
        <f aca="false">INDEX(PVOnly_Data,MATCH($E48,PVOnly_Labels,0),MATCH(DL$7,PVOnly_Years,0))</f>
        <v>0.890291092323442</v>
      </c>
      <c r="DM48" s="61" t="n">
        <f aca="false">INDEX(PVOnly_Data,MATCH($E48,PVOnly_Labels,0),MATCH(DM$7,PVOnly_Years,0))</f>
        <v>0.890291092323442</v>
      </c>
      <c r="DN48" s="61" t="n">
        <f aca="false">INDEX(PVOnly_Data,MATCH($E48,PVOnly_Labels,0),MATCH(DN$7,PVOnly_Years,0))</f>
        <v>0.890291092323442</v>
      </c>
      <c r="DO48" s="61" t="n">
        <f aca="false">INDEX(PVOnly_Data,MATCH($E48,PVOnly_Labels,0),MATCH(DO$7,PVOnly_Years,0))</f>
        <v>0.890258229995514</v>
      </c>
      <c r="DP48" s="61" t="n">
        <f aca="false">INDEX(PVOnly_Data,MATCH($E48,PVOnly_Labels,0),MATCH(DP$7,PVOnly_Years,0))</f>
        <v>0.890258229995514</v>
      </c>
      <c r="DQ48" s="61" t="n">
        <f aca="false">INDEX(PVOnly_Data,MATCH($E48,PVOnly_Labels,0),MATCH(DQ$7,PVOnly_Years,0))</f>
        <v>0.890258229995514</v>
      </c>
      <c r="DR48" s="61" t="n">
        <f aca="false">INDEX(PVOnly_Data,MATCH($E48,PVOnly_Labels,0),MATCH(DR$7,PVOnly_Years,0))</f>
        <v>0.890258229995514</v>
      </c>
      <c r="DS48" s="61" t="n">
        <f aca="false">INDEX(PVOnly_Data,MATCH($E48,PVOnly_Labels,0),MATCH(DS$7,PVOnly_Years,0))</f>
        <v>0.903604738468058</v>
      </c>
      <c r="DT48" s="61" t="n">
        <f aca="false">INDEX(PVOnly_Data,MATCH($E48,PVOnly_Labels,0),MATCH(DT$7,PVOnly_Years,0))</f>
        <v>0.903604738468058</v>
      </c>
      <c r="DU48" s="61" t="n">
        <f aca="false">INDEX(PVOnly_Data,MATCH($E48,PVOnly_Labels,0),MATCH(DU$7,PVOnly_Years,0))</f>
        <v>0.903604738468058</v>
      </c>
      <c r="DV48" s="61" t="n">
        <f aca="false">INDEX(PVOnly_Data,MATCH($E48,PVOnly_Labels,0),MATCH(DV$7,PVOnly_Years,0))</f>
        <v>0.903604738468058</v>
      </c>
      <c r="DW48" s="61" t="n">
        <f aca="false">INDEX(PVOnly_Data,MATCH($E48,PVOnly_Labels,0),MATCH(DW$7,PVOnly_Years,0))</f>
        <v>0.882431132183267</v>
      </c>
      <c r="DX48" s="61" t="n">
        <f aca="false">INDEX(PVOnly_Data,MATCH($E48,PVOnly_Labels,0),MATCH(DX$7,PVOnly_Years,0))</f>
        <v>0.882431132183267</v>
      </c>
      <c r="DY48" s="61" t="n">
        <f aca="false">INDEX(PVOnly_Data,MATCH($E48,PVOnly_Labels,0),MATCH(DY$7,PVOnly_Years,0))</f>
        <v>0.882431132183267</v>
      </c>
      <c r="DZ48" s="61" t="n">
        <f aca="false">INDEX(PVOnly_Data,MATCH($E48,PVOnly_Labels,0),MATCH(DZ$7,PVOnly_Years,0))</f>
        <v>0.882431132183267</v>
      </c>
      <c r="EA48" s="61" t="n">
        <f aca="false">INDEX(PVOnly_Data,MATCH($E48,PVOnly_Labels,0),MATCH(EA$7,PVOnly_Years,0))</f>
        <v>0.866836304137282</v>
      </c>
      <c r="EB48" s="61" t="n">
        <f aca="false">INDEX(PVOnly_Data,MATCH($E48,PVOnly_Labels,0),MATCH(EB$7,PVOnly_Years,0))</f>
        <v>0.866836304137282</v>
      </c>
      <c r="EC48" s="61" t="n">
        <f aca="false">INDEX(PVOnly_Data,MATCH($E48,PVOnly_Labels,0),MATCH(EC$7,PVOnly_Years,0))</f>
        <v>0.866836304137282</v>
      </c>
      <c r="ED48" s="61" t="n">
        <f aca="false">INDEX(PVOnly_Data,MATCH($E48,PVOnly_Labels,0),MATCH(ED$7,PVOnly_Years,0))</f>
        <v>0.866836304137282</v>
      </c>
      <c r="EE48" s="61" t="n">
        <f aca="false">INDEX(PVOnly_Data,MATCH($E48,PVOnly_Labels,0),MATCH(EE$7,PVOnly_Years,0))</f>
        <v>0.905588921365287</v>
      </c>
      <c r="EF48" s="61" t="n">
        <f aca="false">INDEX(PVOnly_Data,MATCH($E48,PVOnly_Labels,0),MATCH(EF$7,PVOnly_Years,0))</f>
        <v>0.905588921365287</v>
      </c>
      <c r="EG48" s="61" t="n">
        <f aca="false">INDEX(PVOnly_Data,MATCH($E48,PVOnly_Labels,0),MATCH(EG$7,PVOnly_Years,0))</f>
        <v>0.905588921365287</v>
      </c>
      <c r="EH48" s="61" t="n">
        <f aca="false">INDEX(PVOnly_Data,MATCH($E48,PVOnly_Labels,0),MATCH(EH$7,PVOnly_Years,0))</f>
        <v>0.905588921365287</v>
      </c>
      <c r="EI48" s="61" t="n">
        <f aca="false">INDEX(PVOnly_Data,MATCH($E48,PVOnly_Labels,0),MATCH(EI$7,PVOnly_Years,0))</f>
        <v>0.915417449851944</v>
      </c>
      <c r="EJ48" s="61" t="n">
        <f aca="false">INDEX(PVOnly_Data,MATCH($E48,PVOnly_Labels,0),MATCH(EJ$7,PVOnly_Years,0))</f>
        <v>0.915417449851944</v>
      </c>
      <c r="EK48" s="61" t="n">
        <f aca="false">INDEX(PVOnly_Data,MATCH($E48,PVOnly_Labels,0),MATCH(EK$7,PVOnly_Years,0))</f>
        <v>0.915417449851944</v>
      </c>
      <c r="EL48" s="61" t="n">
        <f aca="false">INDEX(PVOnly_Data,MATCH($E48,PVOnly_Labels,0),MATCH(EL$7,PVOnly_Years,0))</f>
        <v>0.915417449851944</v>
      </c>
      <c r="EM48" s="61" t="n">
        <f aca="false">INDEX(PVOnly_Data,MATCH($E48,PVOnly_Labels,0),MATCH(EM$7,PVOnly_Years,0))</f>
        <v>0.907226668631206</v>
      </c>
      <c r="EN48" s="61" t="n">
        <f aca="false">INDEX(PVOnly_Data,MATCH($E48,PVOnly_Labels,0),MATCH(EN$7,PVOnly_Years,0))</f>
        <v>0.907226668631206</v>
      </c>
      <c r="EO48" s="61" t="n">
        <f aca="false">INDEX(PVOnly_Data,MATCH($E48,PVOnly_Labels,0),MATCH(EO$7,PVOnly_Years,0))</f>
        <v>0.907226668631206</v>
      </c>
      <c r="EP48" s="61" t="n">
        <f aca="false">INDEX(PVOnly_Data,MATCH($E48,PVOnly_Labels,0),MATCH(EP$7,PVOnly_Years,0))</f>
        <v>0.907226668631206</v>
      </c>
      <c r="EQ48" s="61" t="n">
        <f aca="false">INDEX(PVOnly_Data,MATCH($E48,PVOnly_Labels,0),MATCH(EQ$7,PVOnly_Years,0))</f>
        <v>0.911788975679215</v>
      </c>
      <c r="ER48" s="61" t="n">
        <f aca="false">INDEX(PVOnly_Data,MATCH($E48,PVOnly_Labels,0),MATCH(ER$7,PVOnly_Years,0))</f>
        <v>0.911788975679215</v>
      </c>
      <c r="ES48" s="61" t="n">
        <f aca="false">INDEX(PVOnly_Data,MATCH($E48,PVOnly_Labels,0),MATCH(ES$7,PVOnly_Years,0))</f>
        <v>0.911788975679215</v>
      </c>
      <c r="ET48" s="61" t="n">
        <f aca="false">INDEX(PVOnly_Data,MATCH($E48,PVOnly_Labels,0),MATCH(ET$7,PVOnly_Years,0))</f>
        <v>0.911788975679215</v>
      </c>
      <c r="EU48" s="61" t="n">
        <f aca="false">INDEX(PVOnly_Data,MATCH($E48,PVOnly_Labels,0),MATCH(EU$7,PVOnly_Years,0))</f>
        <v>0.911788975679215</v>
      </c>
      <c r="EV48" s="61" t="n">
        <f aca="false">INDEX(PVOnly_Data,MATCH($E48,PVOnly_Labels,0),MATCH(EV$7,PVOnly_Years,0))</f>
        <v>0.911788975679215</v>
      </c>
      <c r="EW48" s="61" t="n">
        <f aca="false">INDEX(PVOnly_Data,MATCH($E48,PVOnly_Labels,0),MATCH(EW$7,PVOnly_Years,0))</f>
        <v>0.911788975679215</v>
      </c>
      <c r="EX48" s="61" t="n">
        <f aca="false">INDEX(PVOnly_Data,MATCH($E48,PVOnly_Labels,0),MATCH(EX$7,PVOnly_Years,0))</f>
        <v>0.911788975679215</v>
      </c>
      <c r="EY48" s="61" t="n">
        <f aca="false">INDEX(PVOnly_Data,MATCH($E48,PVOnly_Labels,0),MATCH(EY$7,PVOnly_Years,0))</f>
        <v>0.911788975679215</v>
      </c>
      <c r="EZ48" s="61" t="n">
        <f aca="false">INDEX(PVOnly_Data,MATCH($E48,PVOnly_Labels,0),MATCH(EZ$7,PVOnly_Years,0))</f>
        <v>0.911788975679215</v>
      </c>
      <c r="FA48" s="61" t="n">
        <f aca="false">INDEX(PVOnly_Data,MATCH($E48,PVOnly_Labels,0),MATCH(FA$7,PVOnly_Years,0))</f>
        <v>0.911788975679215</v>
      </c>
      <c r="FB48" s="61" t="n">
        <f aca="false">INDEX(PVOnly_Data,MATCH($E48,PVOnly_Labels,0),MATCH(FB$7,PVOnly_Years,0))</f>
        <v>0.911788975679215</v>
      </c>
      <c r="FC48" s="61" t="n">
        <f aca="false">INDEX(PVOnly_Data,MATCH($E48,PVOnly_Labels,0),MATCH(FC$7,PVOnly_Years,0))</f>
        <v>0.911788975679215</v>
      </c>
      <c r="FD48" s="61" t="n">
        <f aca="false">INDEX(PVOnly_Data,MATCH($E48,PVOnly_Labels,0),MATCH(FD$7,PVOnly_Years,0))</f>
        <v>0.911788975679215</v>
      </c>
      <c r="FE48" s="61" t="n">
        <f aca="false">INDEX(PVOnly_Data,MATCH($E48,PVOnly_Labels,0),MATCH(FE$7,PVOnly_Years,0))</f>
        <v>0.911788975679215</v>
      </c>
      <c r="FF48" s="61" t="n">
        <f aca="false">INDEX(PVOnly_Data,MATCH($E48,PVOnly_Labels,0),MATCH(FF$7,PVOnly_Years,0))</f>
        <v>0.911788975679215</v>
      </c>
      <c r="FG48" s="61" t="n">
        <f aca="false">INDEX(PVOnly_Data,MATCH($E48,PVOnly_Labels,0),MATCH(FG$7,PVOnly_Years,0))</f>
        <v>0.911788975679215</v>
      </c>
      <c r="FH48" s="61" t="n">
        <f aca="false">INDEX(PVOnly_Data,MATCH($E48,PVOnly_Labels,0),MATCH(FH$7,PVOnly_Years,0))</f>
        <v>0.911788975679215</v>
      </c>
    </row>
    <row r="49" customFormat="false" ht="15" hidden="false" customHeight="false" outlineLevel="0" collapsed="false">
      <c r="C49" s="1" t="s">
        <v>700</v>
      </c>
      <c r="D49" s="12" t="s">
        <v>546</v>
      </c>
      <c r="E49" s="15" t="str">
        <f aca="false">$E47</f>
        <v>DC 4h</v>
      </c>
      <c r="J49" s="61" t="n">
        <f aca="false">INDEX(DownCap_Data,MATCH($E49,DownCap_Labels,0),MATCH(J$7,DownCap_Years,0))</f>
        <v>0</v>
      </c>
      <c r="K49" s="61" t="n">
        <f aca="false">INDEX(DownCap_Data,MATCH($E49,DownCap_Labels,0),MATCH(K$7,DownCap_Years,0))</f>
        <v>0</v>
      </c>
      <c r="L49" s="61" t="n">
        <f aca="false">INDEX(DownCap_Data,MATCH($E49,DownCap_Labels,0),MATCH(L$7,DownCap_Years,0))</f>
        <v>0</v>
      </c>
      <c r="M49" s="61" t="n">
        <f aca="false">INDEX(DownCap_Data,MATCH($E49,DownCap_Labels,0),MATCH(M$7,DownCap_Years,0))</f>
        <v>0</v>
      </c>
      <c r="N49" s="61" t="n">
        <f aca="false">INDEX(DownCap_Data,MATCH($E49,DownCap_Labels,0),MATCH(N$7,DownCap_Years,0))</f>
        <v>0</v>
      </c>
      <c r="O49" s="61" t="n">
        <f aca="false">INDEX(DownCap_Data,MATCH($E49,DownCap_Labels,0),MATCH(O$7,DownCap_Years,0))</f>
        <v>0.167121044637621</v>
      </c>
      <c r="P49" s="61" t="n">
        <f aca="false">INDEX(DownCap_Data,MATCH($E49,DownCap_Labels,0),MATCH(P$7,DownCap_Years,0))</f>
        <v>0.167121044637621</v>
      </c>
      <c r="Q49" s="61" t="n">
        <f aca="false">INDEX(DownCap_Data,MATCH($E49,DownCap_Labels,0),MATCH(Q$7,DownCap_Years,0))</f>
        <v>0.167121044637621</v>
      </c>
      <c r="R49" s="61" t="n">
        <f aca="false">INDEX(DownCap_Data,MATCH($E49,DownCap_Labels,0),MATCH(R$7,DownCap_Years,0))</f>
        <v>0.167121044637621</v>
      </c>
      <c r="S49" s="61" t="n">
        <f aca="false">INDEX(DownCap_Data,MATCH($E49,DownCap_Labels,0),MATCH(S$7,DownCap_Years,0))</f>
        <v>0.125099226562851</v>
      </c>
      <c r="T49" s="61" t="n">
        <f aca="false">INDEX(DownCap_Data,MATCH($E49,DownCap_Labels,0),MATCH(T$7,DownCap_Years,0))</f>
        <v>0.125099226562851</v>
      </c>
      <c r="U49" s="61" t="n">
        <f aca="false">INDEX(DownCap_Data,MATCH($E49,DownCap_Labels,0),MATCH(U$7,DownCap_Years,0))</f>
        <v>0.125099226562851</v>
      </c>
      <c r="V49" s="61" t="n">
        <f aca="false">INDEX(DownCap_Data,MATCH($E49,DownCap_Labels,0),MATCH(V$7,DownCap_Years,0))</f>
        <v>0.125099226562851</v>
      </c>
      <c r="W49" s="61" t="n">
        <f aca="false">INDEX(DownCap_Data,MATCH($E49,DownCap_Labels,0),MATCH(W$7,DownCap_Years,0))</f>
        <v>0.110668821181352</v>
      </c>
      <c r="X49" s="61" t="n">
        <f aca="false">INDEX(DownCap_Data,MATCH($E49,DownCap_Labels,0),MATCH(X$7,DownCap_Years,0))</f>
        <v>0.110668821181352</v>
      </c>
      <c r="Y49" s="61" t="n">
        <f aca="false">INDEX(DownCap_Data,MATCH($E49,DownCap_Labels,0),MATCH(Y$7,DownCap_Years,0))</f>
        <v>0.110668821181352</v>
      </c>
      <c r="Z49" s="61" t="n">
        <f aca="false">INDEX(DownCap_Data,MATCH($E49,DownCap_Labels,0),MATCH(Z$7,DownCap_Years,0))</f>
        <v>0.110668821181352</v>
      </c>
      <c r="AA49" s="61" t="n">
        <f aca="false">INDEX(DownCap_Data,MATCH($E49,DownCap_Labels,0),MATCH(AA$7,DownCap_Years,0))</f>
        <v>0.121830642633207</v>
      </c>
      <c r="AB49" s="61" t="n">
        <f aca="false">INDEX(DownCap_Data,MATCH($E49,DownCap_Labels,0),MATCH(AB$7,DownCap_Years,0))</f>
        <v>0.121830642633207</v>
      </c>
      <c r="AC49" s="61" t="n">
        <f aca="false">INDEX(DownCap_Data,MATCH($E49,DownCap_Labels,0),MATCH(AC$7,DownCap_Years,0))</f>
        <v>0.121830642633207</v>
      </c>
      <c r="AD49" s="61" t="n">
        <f aca="false">INDEX(DownCap_Data,MATCH($E49,DownCap_Labels,0),MATCH(AD$7,DownCap_Years,0))</f>
        <v>0.121830642633207</v>
      </c>
      <c r="AE49" s="61" t="n">
        <f aca="false">INDEX(DownCap_Data,MATCH($E49,DownCap_Labels,0),MATCH(AE$7,DownCap_Years,0))</f>
        <v>0.123572749255473</v>
      </c>
      <c r="AF49" s="61" t="n">
        <f aca="false">INDEX(DownCap_Data,MATCH($E49,DownCap_Labels,0),MATCH(AF$7,DownCap_Years,0))</f>
        <v>0.123572749255473</v>
      </c>
      <c r="AG49" s="61" t="n">
        <f aca="false">INDEX(DownCap_Data,MATCH($E49,DownCap_Labels,0),MATCH(AG$7,DownCap_Years,0))</f>
        <v>0.123572749255473</v>
      </c>
      <c r="AH49" s="61" t="n">
        <f aca="false">INDEX(DownCap_Data,MATCH($E49,DownCap_Labels,0),MATCH(AH$7,DownCap_Years,0))</f>
        <v>0.123572749255473</v>
      </c>
      <c r="AI49" s="61" t="n">
        <f aca="false">INDEX(DownCap_Data,MATCH($E49,DownCap_Labels,0),MATCH(AI$7,DownCap_Years,0))</f>
        <v>0.117642974338078</v>
      </c>
      <c r="AJ49" s="61" t="n">
        <f aca="false">INDEX(DownCap_Data,MATCH($E49,DownCap_Labels,0),MATCH(AJ$7,DownCap_Years,0))</f>
        <v>0.117642974338078</v>
      </c>
      <c r="AK49" s="61" t="n">
        <f aca="false">INDEX(DownCap_Data,MATCH($E49,DownCap_Labels,0),MATCH(AK$7,DownCap_Years,0))</f>
        <v>0.117642974338078</v>
      </c>
      <c r="AL49" s="61" t="n">
        <f aca="false">INDEX(DownCap_Data,MATCH($E49,DownCap_Labels,0),MATCH(AL$7,DownCap_Years,0))</f>
        <v>0.117642974338078</v>
      </c>
      <c r="AM49" s="61" t="n">
        <f aca="false">INDEX(DownCap_Data,MATCH($E49,DownCap_Labels,0),MATCH(AM$7,DownCap_Years,0))</f>
        <v>0.114103414152992</v>
      </c>
      <c r="AN49" s="61" t="n">
        <f aca="false">INDEX(DownCap_Data,MATCH($E49,DownCap_Labels,0),MATCH(AN$7,DownCap_Years,0))</f>
        <v>0.114103414152992</v>
      </c>
      <c r="AO49" s="61" t="n">
        <f aca="false">INDEX(DownCap_Data,MATCH($E49,DownCap_Labels,0),MATCH(AO$7,DownCap_Years,0))</f>
        <v>0.114103414152992</v>
      </c>
      <c r="AP49" s="61" t="n">
        <f aca="false">INDEX(DownCap_Data,MATCH($E49,DownCap_Labels,0),MATCH(AP$7,DownCap_Years,0))</f>
        <v>0.114103414152992</v>
      </c>
      <c r="AQ49" s="61" t="n">
        <f aca="false">INDEX(DownCap_Data,MATCH($E49,DownCap_Labels,0),MATCH(AQ$7,DownCap_Years,0))</f>
        <v>0.120455093425069</v>
      </c>
      <c r="AR49" s="61" t="n">
        <f aca="false">INDEX(DownCap_Data,MATCH($E49,DownCap_Labels,0),MATCH(AR$7,DownCap_Years,0))</f>
        <v>0.120455093425069</v>
      </c>
      <c r="AS49" s="61" t="n">
        <f aca="false">INDEX(DownCap_Data,MATCH($E49,DownCap_Labels,0),MATCH(AS$7,DownCap_Years,0))</f>
        <v>0.120455093425069</v>
      </c>
      <c r="AT49" s="61" t="n">
        <f aca="false">INDEX(DownCap_Data,MATCH($E49,DownCap_Labels,0),MATCH(AT$7,DownCap_Years,0))</f>
        <v>0.120455093425069</v>
      </c>
      <c r="AU49" s="61" t="n">
        <f aca="false">INDEX(DownCap_Data,MATCH($E49,DownCap_Labels,0),MATCH(AU$7,DownCap_Years,0))</f>
        <v>0.13585291134369</v>
      </c>
      <c r="AV49" s="61" t="n">
        <f aca="false">INDEX(DownCap_Data,MATCH($E49,DownCap_Labels,0),MATCH(AV$7,DownCap_Years,0))</f>
        <v>0.13585291134369</v>
      </c>
      <c r="AW49" s="61" t="n">
        <f aca="false">INDEX(DownCap_Data,MATCH($E49,DownCap_Labels,0),MATCH(AW$7,DownCap_Years,0))</f>
        <v>0.13585291134369</v>
      </c>
      <c r="AX49" s="61" t="n">
        <f aca="false">INDEX(DownCap_Data,MATCH($E49,DownCap_Labels,0),MATCH(AX$7,DownCap_Years,0))</f>
        <v>0.13585291134369</v>
      </c>
      <c r="AY49" s="61" t="n">
        <f aca="false">INDEX(DownCap_Data,MATCH($E49,DownCap_Labels,0),MATCH(AY$7,DownCap_Years,0))</f>
        <v>0.141166672364714</v>
      </c>
      <c r="AZ49" s="61" t="n">
        <f aca="false">INDEX(DownCap_Data,MATCH($E49,DownCap_Labels,0),MATCH(AZ$7,DownCap_Years,0))</f>
        <v>0.141166672364714</v>
      </c>
      <c r="BA49" s="61" t="n">
        <f aca="false">INDEX(DownCap_Data,MATCH($E49,DownCap_Labels,0),MATCH(BA$7,DownCap_Years,0))</f>
        <v>0.141166672364714</v>
      </c>
      <c r="BB49" s="61" t="n">
        <f aca="false">INDEX(DownCap_Data,MATCH($E49,DownCap_Labels,0),MATCH(BB$7,DownCap_Years,0))</f>
        <v>0.141166672364714</v>
      </c>
      <c r="BC49" s="61" t="n">
        <f aca="false">INDEX(DownCap_Data,MATCH($E49,DownCap_Labels,0),MATCH(BC$7,DownCap_Years,0))</f>
        <v>0.136809085250306</v>
      </c>
      <c r="BD49" s="61" t="n">
        <f aca="false">INDEX(DownCap_Data,MATCH($E49,DownCap_Labels,0),MATCH(BD$7,DownCap_Years,0))</f>
        <v>0.136809085250306</v>
      </c>
      <c r="BE49" s="61" t="n">
        <f aca="false">INDEX(DownCap_Data,MATCH($E49,DownCap_Labels,0),MATCH(BE$7,DownCap_Years,0))</f>
        <v>0.136809085250306</v>
      </c>
      <c r="BF49" s="61" t="n">
        <f aca="false">INDEX(DownCap_Data,MATCH($E49,DownCap_Labels,0),MATCH(BF$7,DownCap_Years,0))</f>
        <v>0.136809085250306</v>
      </c>
      <c r="BG49" s="61" t="n">
        <f aca="false">INDEX(DownCap_Data,MATCH($E49,DownCap_Labels,0),MATCH(BG$7,DownCap_Years,0))</f>
        <v>0.149911456847439</v>
      </c>
      <c r="BH49" s="61" t="n">
        <f aca="false">INDEX(DownCap_Data,MATCH($E49,DownCap_Labels,0),MATCH(BH$7,DownCap_Years,0))</f>
        <v>0.149911456847439</v>
      </c>
      <c r="BI49" s="61" t="n">
        <f aca="false">INDEX(DownCap_Data,MATCH($E49,DownCap_Labels,0),MATCH(BI$7,DownCap_Years,0))</f>
        <v>0.149911456847439</v>
      </c>
      <c r="BJ49" s="61" t="n">
        <f aca="false">INDEX(DownCap_Data,MATCH($E49,DownCap_Labels,0),MATCH(BJ$7,DownCap_Years,0))</f>
        <v>0.149911456847439</v>
      </c>
      <c r="BK49" s="61" t="n">
        <f aca="false">INDEX(DownCap_Data,MATCH($E49,DownCap_Labels,0),MATCH(BK$7,DownCap_Years,0))</f>
        <v>0.151395941023134</v>
      </c>
      <c r="BL49" s="61" t="n">
        <f aca="false">INDEX(DownCap_Data,MATCH($E49,DownCap_Labels,0),MATCH(BL$7,DownCap_Years,0))</f>
        <v>0.151395941023134</v>
      </c>
      <c r="BM49" s="61" t="n">
        <f aca="false">INDEX(DownCap_Data,MATCH($E49,DownCap_Labels,0),MATCH(BM$7,DownCap_Years,0))</f>
        <v>0.151395941023134</v>
      </c>
      <c r="BN49" s="61" t="n">
        <f aca="false">INDEX(DownCap_Data,MATCH($E49,DownCap_Labels,0),MATCH(BN$7,DownCap_Years,0))</f>
        <v>0.151395941023134</v>
      </c>
      <c r="BO49" s="61" t="n">
        <f aca="false">INDEX(DownCap_Data,MATCH($E49,DownCap_Labels,0),MATCH(BO$7,DownCap_Years,0))</f>
        <v>0.147005417621886</v>
      </c>
      <c r="BP49" s="61" t="n">
        <f aca="false">INDEX(DownCap_Data,MATCH($E49,DownCap_Labels,0),MATCH(BP$7,DownCap_Years,0))</f>
        <v>0.147005417621886</v>
      </c>
      <c r="BQ49" s="61" t="n">
        <f aca="false">INDEX(DownCap_Data,MATCH($E49,DownCap_Labels,0),MATCH(BQ$7,DownCap_Years,0))</f>
        <v>0.147005417621886</v>
      </c>
      <c r="BR49" s="61" t="n">
        <f aca="false">INDEX(DownCap_Data,MATCH($E49,DownCap_Labels,0),MATCH(BR$7,DownCap_Years,0))</f>
        <v>0.147005417621886</v>
      </c>
      <c r="BS49" s="61" t="n">
        <f aca="false">INDEX(DownCap_Data,MATCH($E49,DownCap_Labels,0),MATCH(BS$7,DownCap_Years,0))</f>
        <v>0.145255146407305</v>
      </c>
      <c r="BT49" s="61" t="n">
        <f aca="false">INDEX(DownCap_Data,MATCH($E49,DownCap_Labels,0),MATCH(BT$7,DownCap_Years,0))</f>
        <v>0.145255146407305</v>
      </c>
      <c r="BU49" s="61" t="n">
        <f aca="false">INDEX(DownCap_Data,MATCH($E49,DownCap_Labels,0),MATCH(BU$7,DownCap_Years,0))</f>
        <v>0.145255146407305</v>
      </c>
      <c r="BV49" s="61" t="n">
        <f aca="false">INDEX(DownCap_Data,MATCH($E49,DownCap_Labels,0),MATCH(BV$7,DownCap_Years,0))</f>
        <v>0.145255146407305</v>
      </c>
      <c r="BW49" s="61" t="n">
        <f aca="false">INDEX(DownCap_Data,MATCH($E49,DownCap_Labels,0),MATCH(BW$7,DownCap_Years,0))</f>
        <v>0.150872705267032</v>
      </c>
      <c r="BX49" s="61" t="n">
        <f aca="false">INDEX(DownCap_Data,MATCH($E49,DownCap_Labels,0),MATCH(BX$7,DownCap_Years,0))</f>
        <v>0.150872705267032</v>
      </c>
      <c r="BY49" s="61" t="n">
        <f aca="false">INDEX(DownCap_Data,MATCH($E49,DownCap_Labels,0),MATCH(BY$7,DownCap_Years,0))</f>
        <v>0.150872705267032</v>
      </c>
      <c r="BZ49" s="61" t="n">
        <f aca="false">INDEX(DownCap_Data,MATCH($E49,DownCap_Labels,0),MATCH(BZ$7,DownCap_Years,0))</f>
        <v>0.150872705267032</v>
      </c>
      <c r="CA49" s="61" t="n">
        <f aca="false">INDEX(DownCap_Data,MATCH($E49,DownCap_Labels,0),MATCH(CA$7,DownCap_Years,0))</f>
        <v>0.155492749237084</v>
      </c>
      <c r="CB49" s="61" t="n">
        <f aca="false">INDEX(DownCap_Data,MATCH($E49,DownCap_Labels,0),MATCH(CB$7,DownCap_Years,0))</f>
        <v>0.155492749237084</v>
      </c>
      <c r="CC49" s="61" t="n">
        <f aca="false">INDEX(DownCap_Data,MATCH($E49,DownCap_Labels,0),MATCH(CC$7,DownCap_Years,0))</f>
        <v>0.155492749237084</v>
      </c>
      <c r="CD49" s="61" t="n">
        <f aca="false">INDEX(DownCap_Data,MATCH($E49,DownCap_Labels,0),MATCH(CD$7,DownCap_Years,0))</f>
        <v>0.155492749237084</v>
      </c>
      <c r="CE49" s="61" t="n">
        <f aca="false">INDEX(DownCap_Data,MATCH($E49,DownCap_Labels,0),MATCH(CE$7,DownCap_Years,0))</f>
        <v>0.155045321920197</v>
      </c>
      <c r="CF49" s="61" t="n">
        <f aca="false">INDEX(DownCap_Data,MATCH($E49,DownCap_Labels,0),MATCH(CF$7,DownCap_Years,0))</f>
        <v>0.155045321920197</v>
      </c>
      <c r="CG49" s="61" t="n">
        <f aca="false">INDEX(DownCap_Data,MATCH($E49,DownCap_Labels,0),MATCH(CG$7,DownCap_Years,0))</f>
        <v>0.155045321920197</v>
      </c>
      <c r="CH49" s="61" t="n">
        <f aca="false">INDEX(DownCap_Data,MATCH($E49,DownCap_Labels,0),MATCH(CH$7,DownCap_Years,0))</f>
        <v>0.155045321920197</v>
      </c>
      <c r="CI49" s="61" t="n">
        <f aca="false">INDEX(DownCap_Data,MATCH($E49,DownCap_Labels,0),MATCH(CI$7,DownCap_Years,0))</f>
        <v>0.151704265871724</v>
      </c>
      <c r="CJ49" s="61" t="n">
        <f aca="false">INDEX(DownCap_Data,MATCH($E49,DownCap_Labels,0),MATCH(CJ$7,DownCap_Years,0))</f>
        <v>0.151704265871724</v>
      </c>
      <c r="CK49" s="61" t="n">
        <f aca="false">INDEX(DownCap_Data,MATCH($E49,DownCap_Labels,0),MATCH(CK$7,DownCap_Years,0))</f>
        <v>0.151704265871724</v>
      </c>
      <c r="CL49" s="61" t="n">
        <f aca="false">INDEX(DownCap_Data,MATCH($E49,DownCap_Labels,0),MATCH(CL$7,DownCap_Years,0))</f>
        <v>0.151704265871724</v>
      </c>
      <c r="CM49" s="61" t="n">
        <f aca="false">INDEX(DownCap_Data,MATCH($E49,DownCap_Labels,0),MATCH(CM$7,DownCap_Years,0))</f>
        <v>0.157710991098923</v>
      </c>
      <c r="CN49" s="61" t="n">
        <f aca="false">INDEX(DownCap_Data,MATCH($E49,DownCap_Labels,0),MATCH(CN$7,DownCap_Years,0))</f>
        <v>0.157710991098923</v>
      </c>
      <c r="CO49" s="61" t="n">
        <f aca="false">INDEX(DownCap_Data,MATCH($E49,DownCap_Labels,0),MATCH(CO$7,DownCap_Years,0))</f>
        <v>0.157710991098923</v>
      </c>
      <c r="CP49" s="61" t="n">
        <f aca="false">INDEX(DownCap_Data,MATCH($E49,DownCap_Labels,0),MATCH(CP$7,DownCap_Years,0))</f>
        <v>0.157710991098923</v>
      </c>
      <c r="CQ49" s="61" t="n">
        <f aca="false">INDEX(DownCap_Data,MATCH($E49,DownCap_Labels,0),MATCH(CQ$7,DownCap_Years,0))</f>
        <v>0.160924044023579</v>
      </c>
      <c r="CR49" s="61" t="n">
        <f aca="false">INDEX(DownCap_Data,MATCH($E49,DownCap_Labels,0),MATCH(CR$7,DownCap_Years,0))</f>
        <v>0.160924044023579</v>
      </c>
      <c r="CS49" s="61" t="n">
        <f aca="false">INDEX(DownCap_Data,MATCH($E49,DownCap_Labels,0),MATCH(CS$7,DownCap_Years,0))</f>
        <v>0.160924044023579</v>
      </c>
      <c r="CT49" s="61" t="n">
        <f aca="false">INDEX(DownCap_Data,MATCH($E49,DownCap_Labels,0),MATCH(CT$7,DownCap_Years,0))</f>
        <v>0.160924044023579</v>
      </c>
      <c r="CU49" s="61" t="n">
        <f aca="false">INDEX(DownCap_Data,MATCH($E49,DownCap_Labels,0),MATCH(CU$7,DownCap_Years,0))</f>
        <v>0.156009371137239</v>
      </c>
      <c r="CV49" s="61" t="n">
        <f aca="false">INDEX(DownCap_Data,MATCH($E49,DownCap_Labels,0),MATCH(CV$7,DownCap_Years,0))</f>
        <v>0.156009371137239</v>
      </c>
      <c r="CW49" s="61" t="n">
        <f aca="false">INDEX(DownCap_Data,MATCH($E49,DownCap_Labels,0),MATCH(CW$7,DownCap_Years,0))</f>
        <v>0.156009371137239</v>
      </c>
      <c r="CX49" s="61" t="n">
        <f aca="false">INDEX(DownCap_Data,MATCH($E49,DownCap_Labels,0),MATCH(CX$7,DownCap_Years,0))</f>
        <v>0.156009371137239</v>
      </c>
      <c r="CY49" s="61" t="n">
        <f aca="false">INDEX(DownCap_Data,MATCH($E49,DownCap_Labels,0),MATCH(CY$7,DownCap_Years,0))</f>
        <v>0.118857418183377</v>
      </c>
      <c r="CZ49" s="61" t="n">
        <f aca="false">INDEX(DownCap_Data,MATCH($E49,DownCap_Labels,0),MATCH(CZ$7,DownCap_Years,0))</f>
        <v>0.118857418183377</v>
      </c>
      <c r="DA49" s="61" t="n">
        <f aca="false">INDEX(DownCap_Data,MATCH($E49,DownCap_Labels,0),MATCH(DA$7,DownCap_Years,0))</f>
        <v>0.118857418183377</v>
      </c>
      <c r="DB49" s="61" t="n">
        <f aca="false">INDEX(DownCap_Data,MATCH($E49,DownCap_Labels,0),MATCH(DB$7,DownCap_Years,0))</f>
        <v>0.118857418183377</v>
      </c>
      <c r="DC49" s="61" t="n">
        <f aca="false">INDEX(DownCap_Data,MATCH($E49,DownCap_Labels,0),MATCH(DC$7,DownCap_Years,0))</f>
        <v>0.120952562481176</v>
      </c>
      <c r="DD49" s="61" t="n">
        <f aca="false">INDEX(DownCap_Data,MATCH($E49,DownCap_Labels,0),MATCH(DD$7,DownCap_Years,0))</f>
        <v>0.120952562481176</v>
      </c>
      <c r="DE49" s="61" t="n">
        <f aca="false">INDEX(DownCap_Data,MATCH($E49,DownCap_Labels,0),MATCH(DE$7,DownCap_Years,0))</f>
        <v>0.120952562481176</v>
      </c>
      <c r="DF49" s="61" t="n">
        <f aca="false">INDEX(DownCap_Data,MATCH($E49,DownCap_Labels,0),MATCH(DF$7,DownCap_Years,0))</f>
        <v>0.120952562481176</v>
      </c>
      <c r="DG49" s="61" t="n">
        <f aca="false">INDEX(DownCap_Data,MATCH($E49,DownCap_Labels,0),MATCH(DG$7,DownCap_Years,0))</f>
        <v>0.125219131063908</v>
      </c>
      <c r="DH49" s="61" t="n">
        <f aca="false">INDEX(DownCap_Data,MATCH($E49,DownCap_Labels,0),MATCH(DH$7,DownCap_Years,0))</f>
        <v>0.125219131063908</v>
      </c>
      <c r="DI49" s="61" t="n">
        <f aca="false">INDEX(DownCap_Data,MATCH($E49,DownCap_Labels,0),MATCH(DI$7,DownCap_Years,0))</f>
        <v>0.125219131063908</v>
      </c>
      <c r="DJ49" s="61" t="n">
        <f aca="false">INDEX(DownCap_Data,MATCH($E49,DownCap_Labels,0),MATCH(DJ$7,DownCap_Years,0))</f>
        <v>0.125219131063908</v>
      </c>
      <c r="DK49" s="61" t="n">
        <f aca="false">INDEX(DownCap_Data,MATCH($E49,DownCap_Labels,0),MATCH(DK$7,DownCap_Years,0))</f>
        <v>0.126558746369085</v>
      </c>
      <c r="DL49" s="61" t="n">
        <f aca="false">INDEX(DownCap_Data,MATCH($E49,DownCap_Labels,0),MATCH(DL$7,DownCap_Years,0))</f>
        <v>0.126558746369085</v>
      </c>
      <c r="DM49" s="61" t="n">
        <f aca="false">INDEX(DownCap_Data,MATCH($E49,DownCap_Labels,0),MATCH(DM$7,DownCap_Years,0))</f>
        <v>0.126558746369085</v>
      </c>
      <c r="DN49" s="61" t="n">
        <f aca="false">INDEX(DownCap_Data,MATCH($E49,DownCap_Labels,0),MATCH(DN$7,DownCap_Years,0))</f>
        <v>0.126558746369085</v>
      </c>
      <c r="DO49" s="61" t="n">
        <f aca="false">INDEX(DownCap_Data,MATCH($E49,DownCap_Labels,0),MATCH(DO$7,DownCap_Years,0))</f>
        <v>0.12710602926061</v>
      </c>
      <c r="DP49" s="61" t="n">
        <f aca="false">INDEX(DownCap_Data,MATCH($E49,DownCap_Labels,0),MATCH(DP$7,DownCap_Years,0))</f>
        <v>0.12710602926061</v>
      </c>
      <c r="DQ49" s="61" t="n">
        <f aca="false">INDEX(DownCap_Data,MATCH($E49,DownCap_Labels,0),MATCH(DQ$7,DownCap_Years,0))</f>
        <v>0.12710602926061</v>
      </c>
      <c r="DR49" s="61" t="n">
        <f aca="false">INDEX(DownCap_Data,MATCH($E49,DownCap_Labels,0),MATCH(DR$7,DownCap_Years,0))</f>
        <v>0.12710602926061</v>
      </c>
      <c r="DS49" s="61" t="n">
        <f aca="false">INDEX(DownCap_Data,MATCH($E49,DownCap_Labels,0),MATCH(DS$7,DownCap_Years,0))</f>
        <v>0.12806601623544</v>
      </c>
      <c r="DT49" s="61" t="n">
        <f aca="false">INDEX(DownCap_Data,MATCH($E49,DownCap_Labels,0),MATCH(DT$7,DownCap_Years,0))</f>
        <v>0.12806601623544</v>
      </c>
      <c r="DU49" s="61" t="n">
        <f aca="false">INDEX(DownCap_Data,MATCH($E49,DownCap_Labels,0),MATCH(DU$7,DownCap_Years,0))</f>
        <v>0.12806601623544</v>
      </c>
      <c r="DV49" s="61" t="n">
        <f aca="false">INDEX(DownCap_Data,MATCH($E49,DownCap_Labels,0),MATCH(DV$7,DownCap_Years,0))</f>
        <v>0.12806601623544</v>
      </c>
      <c r="DW49" s="61" t="n">
        <f aca="false">INDEX(DownCap_Data,MATCH($E49,DownCap_Labels,0),MATCH(DW$7,DownCap_Years,0))</f>
        <v>0.12630438238739</v>
      </c>
      <c r="DX49" s="61" t="n">
        <f aca="false">INDEX(DownCap_Data,MATCH($E49,DownCap_Labels,0),MATCH(DX$7,DownCap_Years,0))</f>
        <v>0.12630438238739</v>
      </c>
      <c r="DY49" s="61" t="n">
        <f aca="false">INDEX(DownCap_Data,MATCH($E49,DownCap_Labels,0),MATCH(DY$7,DownCap_Years,0))</f>
        <v>0.12630438238739</v>
      </c>
      <c r="DZ49" s="61" t="n">
        <f aca="false">INDEX(DownCap_Data,MATCH($E49,DownCap_Labels,0),MATCH(DZ$7,DownCap_Years,0))</f>
        <v>0.12630438238739</v>
      </c>
      <c r="EA49" s="61" t="n">
        <f aca="false">INDEX(DownCap_Data,MATCH($E49,DownCap_Labels,0),MATCH(EA$7,DownCap_Years,0))</f>
        <v>0.122879617803899</v>
      </c>
      <c r="EB49" s="61" t="n">
        <f aca="false">INDEX(DownCap_Data,MATCH($E49,DownCap_Labels,0),MATCH(EB$7,DownCap_Years,0))</f>
        <v>0.122879617803899</v>
      </c>
      <c r="EC49" s="61" t="n">
        <f aca="false">INDEX(DownCap_Data,MATCH($E49,DownCap_Labels,0),MATCH(EC$7,DownCap_Years,0))</f>
        <v>0.122879617803899</v>
      </c>
      <c r="ED49" s="61" t="n">
        <f aca="false">INDEX(DownCap_Data,MATCH($E49,DownCap_Labels,0),MATCH(ED$7,DownCap_Years,0))</f>
        <v>0.122879617803899</v>
      </c>
      <c r="EE49" s="61" t="n">
        <f aca="false">INDEX(DownCap_Data,MATCH($E49,DownCap_Labels,0),MATCH(EE$7,DownCap_Years,0))</f>
        <v>0.125958237445864</v>
      </c>
      <c r="EF49" s="61" t="n">
        <f aca="false">INDEX(DownCap_Data,MATCH($E49,DownCap_Labels,0),MATCH(EF$7,DownCap_Years,0))</f>
        <v>0.125958237445864</v>
      </c>
      <c r="EG49" s="61" t="n">
        <f aca="false">INDEX(DownCap_Data,MATCH($E49,DownCap_Labels,0),MATCH(EG$7,DownCap_Years,0))</f>
        <v>0.125958237445864</v>
      </c>
      <c r="EH49" s="61" t="n">
        <f aca="false">INDEX(DownCap_Data,MATCH($E49,DownCap_Labels,0),MATCH(EH$7,DownCap_Years,0))</f>
        <v>0.125958237445864</v>
      </c>
      <c r="EI49" s="61" t="n">
        <f aca="false">INDEX(DownCap_Data,MATCH($E49,DownCap_Labels,0),MATCH(EI$7,DownCap_Years,0))</f>
        <v>0.121939200562108</v>
      </c>
      <c r="EJ49" s="61" t="n">
        <f aca="false">INDEX(DownCap_Data,MATCH($E49,DownCap_Labels,0),MATCH(EJ$7,DownCap_Years,0))</f>
        <v>0.121939200562108</v>
      </c>
      <c r="EK49" s="61" t="n">
        <f aca="false">INDEX(DownCap_Data,MATCH($E49,DownCap_Labels,0),MATCH(EK$7,DownCap_Years,0))</f>
        <v>0.121939200562108</v>
      </c>
      <c r="EL49" s="61" t="n">
        <f aca="false">INDEX(DownCap_Data,MATCH($E49,DownCap_Labels,0),MATCH(EL$7,DownCap_Years,0))</f>
        <v>0.121939200562108</v>
      </c>
      <c r="EM49" s="61" t="n">
        <f aca="false">INDEX(DownCap_Data,MATCH($E49,DownCap_Labels,0),MATCH(EM$7,DownCap_Years,0))</f>
        <v>0.124896824944864</v>
      </c>
      <c r="EN49" s="61" t="n">
        <f aca="false">INDEX(DownCap_Data,MATCH($E49,DownCap_Labels,0),MATCH(EN$7,DownCap_Years,0))</f>
        <v>0.124896824944864</v>
      </c>
      <c r="EO49" s="61" t="n">
        <f aca="false">INDEX(DownCap_Data,MATCH($E49,DownCap_Labels,0),MATCH(EO$7,DownCap_Years,0))</f>
        <v>0.124896824944864</v>
      </c>
      <c r="EP49" s="61" t="n">
        <f aca="false">INDEX(DownCap_Data,MATCH($E49,DownCap_Labels,0),MATCH(EP$7,DownCap_Years,0))</f>
        <v>0.124896824944864</v>
      </c>
      <c r="EQ49" s="61" t="n">
        <f aca="false">INDEX(DownCap_Data,MATCH($E49,DownCap_Labels,0),MATCH(EQ$7,DownCap_Years,0))</f>
        <v>0.135279745843242</v>
      </c>
      <c r="ER49" s="61" t="n">
        <f aca="false">INDEX(DownCap_Data,MATCH($E49,DownCap_Labels,0),MATCH(ER$7,DownCap_Years,0))</f>
        <v>0.135279745843242</v>
      </c>
      <c r="ES49" s="61" t="n">
        <f aca="false">INDEX(DownCap_Data,MATCH($E49,DownCap_Labels,0),MATCH(ES$7,DownCap_Years,0))</f>
        <v>0.135279745843242</v>
      </c>
      <c r="ET49" s="61" t="n">
        <f aca="false">INDEX(DownCap_Data,MATCH($E49,DownCap_Labels,0),MATCH(ET$7,DownCap_Years,0))</f>
        <v>0.135279745843242</v>
      </c>
      <c r="EU49" s="61" t="n">
        <f aca="false">INDEX(DownCap_Data,MATCH($E49,DownCap_Labels,0),MATCH(EU$7,DownCap_Years,0))</f>
        <v>0.135279745843242</v>
      </c>
      <c r="EV49" s="61" t="n">
        <f aca="false">INDEX(DownCap_Data,MATCH($E49,DownCap_Labels,0),MATCH(EV$7,DownCap_Years,0))</f>
        <v>0.135279745843242</v>
      </c>
      <c r="EW49" s="61" t="n">
        <f aca="false">INDEX(DownCap_Data,MATCH($E49,DownCap_Labels,0),MATCH(EW$7,DownCap_Years,0))</f>
        <v>0.135279745843242</v>
      </c>
      <c r="EX49" s="61" t="n">
        <f aca="false">INDEX(DownCap_Data,MATCH($E49,DownCap_Labels,0),MATCH(EX$7,DownCap_Years,0))</f>
        <v>0.135279745843242</v>
      </c>
      <c r="EY49" s="61" t="n">
        <f aca="false">INDEX(DownCap_Data,MATCH($E49,DownCap_Labels,0),MATCH(EY$7,DownCap_Years,0))</f>
        <v>0.135279745843242</v>
      </c>
      <c r="EZ49" s="61" t="n">
        <f aca="false">INDEX(DownCap_Data,MATCH($E49,DownCap_Labels,0),MATCH(EZ$7,DownCap_Years,0))</f>
        <v>0.135279745843242</v>
      </c>
      <c r="FA49" s="61" t="n">
        <f aca="false">INDEX(DownCap_Data,MATCH($E49,DownCap_Labels,0),MATCH(FA$7,DownCap_Years,0))</f>
        <v>0.135279745843242</v>
      </c>
      <c r="FB49" s="61" t="n">
        <f aca="false">INDEX(DownCap_Data,MATCH($E49,DownCap_Labels,0),MATCH(FB$7,DownCap_Years,0))</f>
        <v>0.135279745843242</v>
      </c>
      <c r="FC49" s="61" t="n">
        <f aca="false">INDEX(DownCap_Data,MATCH($E49,DownCap_Labels,0),MATCH(FC$7,DownCap_Years,0))</f>
        <v>0.135279745843242</v>
      </c>
      <c r="FD49" s="61" t="n">
        <f aca="false">INDEX(DownCap_Data,MATCH($E49,DownCap_Labels,0),MATCH(FD$7,DownCap_Years,0))</f>
        <v>0.135279745843242</v>
      </c>
      <c r="FE49" s="61" t="n">
        <f aca="false">INDEX(DownCap_Data,MATCH($E49,DownCap_Labels,0),MATCH(FE$7,DownCap_Years,0))</f>
        <v>0.135279745843242</v>
      </c>
      <c r="FF49" s="61" t="n">
        <f aca="false">INDEX(DownCap_Data,MATCH($E49,DownCap_Labels,0),MATCH(FF$7,DownCap_Years,0))</f>
        <v>0.135279745843242</v>
      </c>
      <c r="FG49" s="61" t="n">
        <f aca="false">INDEX(DownCap_Data,MATCH($E49,DownCap_Labels,0),MATCH(FG$7,DownCap_Years,0))</f>
        <v>0.135279745843242</v>
      </c>
      <c r="FH49" s="61" t="n">
        <f aca="false">INDEX(DownCap_Data,MATCH($E49,DownCap_Labels,0),MATCH(FH$7,DownCap_Years,0))</f>
        <v>0.135279745843242</v>
      </c>
    </row>
    <row r="50" customFormat="false" ht="15" hidden="false" customHeight="false" outlineLevel="0" collapsed="false">
      <c r="C50" s="1" t="s">
        <v>701</v>
      </c>
      <c r="D50" s="12" t="s">
        <v>546</v>
      </c>
      <c r="J50" s="61" t="n">
        <f aca="false">MIN(1,J48+In_AFRR_Down_Share*J49)</f>
        <v>1</v>
      </c>
      <c r="K50" s="61" t="n">
        <f aca="false">MIN(1,K48+In_AFRR_Down_Share*K49)</f>
        <v>1</v>
      </c>
      <c r="L50" s="61" t="n">
        <f aca="false">MIN(1,L48+In_AFRR_Down_Share*L49)</f>
        <v>1</v>
      </c>
      <c r="M50" s="61" t="n">
        <f aca="false">MIN(1,M48+In_AFRR_Down_Share*M49)</f>
        <v>1</v>
      </c>
      <c r="N50" s="61" t="n">
        <f aca="false">MIN(1,N48+In_AFRR_Down_Share*N49)</f>
        <v>1</v>
      </c>
      <c r="O50" s="61" t="n">
        <f aca="false">MIN(1,O48+In_AFRR_Down_Share*O49)</f>
        <v>0.779131212793703</v>
      </c>
      <c r="P50" s="61" t="n">
        <f aca="false">MIN(1,P48+In_AFRR_Down_Share*P49)</f>
        <v>0.779131212793703</v>
      </c>
      <c r="Q50" s="61" t="n">
        <f aca="false">MIN(1,Q48+In_AFRR_Down_Share*Q49)</f>
        <v>0.779131212793703</v>
      </c>
      <c r="R50" s="61" t="n">
        <f aca="false">MIN(1,R48+In_AFRR_Down_Share*R49)</f>
        <v>0.779131212793703</v>
      </c>
      <c r="S50" s="61" t="n">
        <f aca="false">MIN(1,S48+In_AFRR_Down_Share*S49)</f>
        <v>0.833107585673861</v>
      </c>
      <c r="T50" s="61" t="n">
        <f aca="false">MIN(1,T48+In_AFRR_Down_Share*T49)</f>
        <v>0.833107585673861</v>
      </c>
      <c r="U50" s="61" t="n">
        <f aca="false">MIN(1,U48+In_AFRR_Down_Share*U49)</f>
        <v>0.833107585673861</v>
      </c>
      <c r="V50" s="61" t="n">
        <f aca="false">MIN(1,V48+In_AFRR_Down_Share*V49)</f>
        <v>0.833107585673861</v>
      </c>
      <c r="W50" s="61" t="n">
        <f aca="false">MIN(1,W48+In_AFRR_Down_Share*W49)</f>
        <v>0.879533109417201</v>
      </c>
      <c r="X50" s="61" t="n">
        <f aca="false">MIN(1,X48+In_AFRR_Down_Share*X49)</f>
        <v>0.879533109417201</v>
      </c>
      <c r="Y50" s="61" t="n">
        <f aca="false">MIN(1,Y48+In_AFRR_Down_Share*Y49)</f>
        <v>0.879533109417201</v>
      </c>
      <c r="Z50" s="61" t="n">
        <f aca="false">MIN(1,Z48+In_AFRR_Down_Share*Z49)</f>
        <v>0.879533109417201</v>
      </c>
      <c r="AA50" s="61" t="n">
        <f aca="false">MIN(1,AA48+In_AFRR_Down_Share*AA49)</f>
        <v>0.936209128946011</v>
      </c>
      <c r="AB50" s="61" t="n">
        <f aca="false">MIN(1,AB48+In_AFRR_Down_Share*AB49)</f>
        <v>0.936209128946011</v>
      </c>
      <c r="AC50" s="61" t="n">
        <f aca="false">MIN(1,AC48+In_AFRR_Down_Share*AC49)</f>
        <v>0.936209128946011</v>
      </c>
      <c r="AD50" s="61" t="n">
        <f aca="false">MIN(1,AD48+In_AFRR_Down_Share*AD49)</f>
        <v>0.936209128946011</v>
      </c>
      <c r="AE50" s="61" t="n">
        <f aca="false">MIN(1,AE48+In_AFRR_Down_Share*AE49)</f>
        <v>0.935919694292538</v>
      </c>
      <c r="AF50" s="61" t="n">
        <f aca="false">MIN(1,AF48+In_AFRR_Down_Share*AF49)</f>
        <v>0.935919694292538</v>
      </c>
      <c r="AG50" s="61" t="n">
        <f aca="false">MIN(1,AG48+In_AFRR_Down_Share*AG49)</f>
        <v>0.935919694292538</v>
      </c>
      <c r="AH50" s="61" t="n">
        <f aca="false">MIN(1,AH48+In_AFRR_Down_Share*AH49)</f>
        <v>0.935919694292538</v>
      </c>
      <c r="AI50" s="61" t="n">
        <f aca="false">MIN(1,AI48+In_AFRR_Down_Share*AI49)</f>
        <v>0.91366404450478</v>
      </c>
      <c r="AJ50" s="61" t="n">
        <f aca="false">MIN(1,AJ48+In_AFRR_Down_Share*AJ49)</f>
        <v>0.91366404450478</v>
      </c>
      <c r="AK50" s="61" t="n">
        <f aca="false">MIN(1,AK48+In_AFRR_Down_Share*AK49)</f>
        <v>0.91366404450478</v>
      </c>
      <c r="AL50" s="61" t="n">
        <f aca="false">MIN(1,AL48+In_AFRR_Down_Share*AL49)</f>
        <v>0.91366404450478</v>
      </c>
      <c r="AM50" s="61" t="n">
        <f aca="false">MIN(1,AM48+In_AFRR_Down_Share*AM49)</f>
        <v>0.962687048729917</v>
      </c>
      <c r="AN50" s="61" t="n">
        <f aca="false">MIN(1,AN48+In_AFRR_Down_Share*AN49)</f>
        <v>0.962687048729917</v>
      </c>
      <c r="AO50" s="61" t="n">
        <f aca="false">MIN(1,AO48+In_AFRR_Down_Share*AO49)</f>
        <v>0.962687048729917</v>
      </c>
      <c r="AP50" s="61" t="n">
        <f aca="false">MIN(1,AP48+In_AFRR_Down_Share*AP49)</f>
        <v>0.962687048729917</v>
      </c>
      <c r="AQ50" s="61" t="n">
        <f aca="false">MIN(1,AQ48+In_AFRR_Down_Share*AQ49)</f>
        <v>0.982253161866238</v>
      </c>
      <c r="AR50" s="61" t="n">
        <f aca="false">MIN(1,AR48+In_AFRR_Down_Share*AR49)</f>
        <v>0.982253161866238</v>
      </c>
      <c r="AS50" s="61" t="n">
        <f aca="false">MIN(1,AS48+In_AFRR_Down_Share*AS49)</f>
        <v>0.982253161866238</v>
      </c>
      <c r="AT50" s="61" t="n">
        <f aca="false">MIN(1,AT48+In_AFRR_Down_Share*AT49)</f>
        <v>0.982253161866238</v>
      </c>
      <c r="AU50" s="61" t="n">
        <f aca="false">MIN(1,AU48+In_AFRR_Down_Share*AU49)</f>
        <v>0.960188229473684</v>
      </c>
      <c r="AV50" s="61" t="n">
        <f aca="false">MIN(1,AV48+In_AFRR_Down_Share*AV49)</f>
        <v>0.960188229473684</v>
      </c>
      <c r="AW50" s="61" t="n">
        <f aca="false">MIN(1,AW48+In_AFRR_Down_Share*AW49)</f>
        <v>0.960188229473684</v>
      </c>
      <c r="AX50" s="61" t="n">
        <f aca="false">MIN(1,AX48+In_AFRR_Down_Share*AX49)</f>
        <v>0.960188229473684</v>
      </c>
      <c r="AY50" s="61" t="n">
        <f aca="false">MIN(1,AY48+In_AFRR_Down_Share*AY49)</f>
        <v>0.998421283633782</v>
      </c>
      <c r="AZ50" s="61" t="n">
        <f aca="false">MIN(1,AZ48+In_AFRR_Down_Share*AZ49)</f>
        <v>0.998421283633782</v>
      </c>
      <c r="BA50" s="61" t="n">
        <f aca="false">MIN(1,BA48+In_AFRR_Down_Share*BA49)</f>
        <v>0.998421283633782</v>
      </c>
      <c r="BB50" s="61" t="n">
        <f aca="false">MIN(1,BB48+In_AFRR_Down_Share*BB49)</f>
        <v>0.998421283633782</v>
      </c>
      <c r="BC50" s="61" t="n">
        <f aca="false">MIN(1,BC48+In_AFRR_Down_Share*BC49)</f>
        <v>1</v>
      </c>
      <c r="BD50" s="61" t="n">
        <f aca="false">MIN(1,BD48+In_AFRR_Down_Share*BD49)</f>
        <v>1</v>
      </c>
      <c r="BE50" s="61" t="n">
        <f aca="false">MIN(1,BE48+In_AFRR_Down_Share*BE49)</f>
        <v>1</v>
      </c>
      <c r="BF50" s="61" t="n">
        <f aca="false">MIN(1,BF48+In_AFRR_Down_Share*BF49)</f>
        <v>1</v>
      </c>
      <c r="BG50" s="61" t="n">
        <f aca="false">MIN(1,BG48+In_AFRR_Down_Share*BG49)</f>
        <v>1</v>
      </c>
      <c r="BH50" s="61" t="n">
        <f aca="false">MIN(1,BH48+In_AFRR_Down_Share*BH49)</f>
        <v>1</v>
      </c>
      <c r="BI50" s="61" t="n">
        <f aca="false">MIN(1,BI48+In_AFRR_Down_Share*BI49)</f>
        <v>1</v>
      </c>
      <c r="BJ50" s="61" t="n">
        <f aca="false">MIN(1,BJ48+In_AFRR_Down_Share*BJ49)</f>
        <v>1</v>
      </c>
      <c r="BK50" s="61" t="n">
        <f aca="false">MIN(1,BK48+In_AFRR_Down_Share*BK49)</f>
        <v>1</v>
      </c>
      <c r="BL50" s="61" t="n">
        <f aca="false">MIN(1,BL48+In_AFRR_Down_Share*BL49)</f>
        <v>1</v>
      </c>
      <c r="BM50" s="61" t="n">
        <f aca="false">MIN(1,BM48+In_AFRR_Down_Share*BM49)</f>
        <v>1</v>
      </c>
      <c r="BN50" s="61" t="n">
        <f aca="false">MIN(1,BN48+In_AFRR_Down_Share*BN49)</f>
        <v>1</v>
      </c>
      <c r="BO50" s="61" t="n">
        <f aca="false">MIN(1,BO48+In_AFRR_Down_Share*BO49)</f>
        <v>0.973846489745249</v>
      </c>
      <c r="BP50" s="61" t="n">
        <f aca="false">MIN(1,BP48+In_AFRR_Down_Share*BP49)</f>
        <v>0.973846489745249</v>
      </c>
      <c r="BQ50" s="61" t="n">
        <f aca="false">MIN(1,BQ48+In_AFRR_Down_Share*BQ49)</f>
        <v>0.973846489745249</v>
      </c>
      <c r="BR50" s="61" t="n">
        <f aca="false">MIN(1,BR48+In_AFRR_Down_Share*BR49)</f>
        <v>0.973846489745249</v>
      </c>
      <c r="BS50" s="61" t="n">
        <f aca="false">MIN(1,BS48+In_AFRR_Down_Share*BS49)</f>
        <v>0.971154679877356</v>
      </c>
      <c r="BT50" s="61" t="n">
        <f aca="false">MIN(1,BT48+In_AFRR_Down_Share*BT49)</f>
        <v>0.971154679877356</v>
      </c>
      <c r="BU50" s="61" t="n">
        <f aca="false">MIN(1,BU48+In_AFRR_Down_Share*BU49)</f>
        <v>0.971154679877356</v>
      </c>
      <c r="BV50" s="61" t="n">
        <f aca="false">MIN(1,BV48+In_AFRR_Down_Share*BV49)</f>
        <v>0.971154679877356</v>
      </c>
      <c r="BW50" s="61" t="n">
        <f aca="false">MIN(1,BW48+In_AFRR_Down_Share*BW49)</f>
        <v>0.987649005419814</v>
      </c>
      <c r="BX50" s="61" t="n">
        <f aca="false">MIN(1,BX48+In_AFRR_Down_Share*BX49)</f>
        <v>0.987649005419814</v>
      </c>
      <c r="BY50" s="61" t="n">
        <f aca="false">MIN(1,BY48+In_AFRR_Down_Share*BY49)</f>
        <v>0.987649005419814</v>
      </c>
      <c r="BZ50" s="61" t="n">
        <f aca="false">MIN(1,BZ48+In_AFRR_Down_Share*BZ49)</f>
        <v>0.987649005419814</v>
      </c>
      <c r="CA50" s="61" t="n">
        <f aca="false">MIN(1,CA48+In_AFRR_Down_Share*CA49)</f>
        <v>1</v>
      </c>
      <c r="CB50" s="61" t="n">
        <f aca="false">MIN(1,CB48+In_AFRR_Down_Share*CB49)</f>
        <v>1</v>
      </c>
      <c r="CC50" s="61" t="n">
        <f aca="false">MIN(1,CC48+In_AFRR_Down_Share*CC49)</f>
        <v>1</v>
      </c>
      <c r="CD50" s="61" t="n">
        <f aca="false">MIN(1,CD48+In_AFRR_Down_Share*CD49)</f>
        <v>1</v>
      </c>
      <c r="CE50" s="61" t="n">
        <f aca="false">MIN(1,CE48+In_AFRR_Down_Share*CE49)</f>
        <v>1</v>
      </c>
      <c r="CF50" s="61" t="n">
        <f aca="false">MIN(1,CF48+In_AFRR_Down_Share*CF49)</f>
        <v>1</v>
      </c>
      <c r="CG50" s="61" t="n">
        <f aca="false">MIN(1,CG48+In_AFRR_Down_Share*CG49)</f>
        <v>1</v>
      </c>
      <c r="CH50" s="61" t="n">
        <f aca="false">MIN(1,CH48+In_AFRR_Down_Share*CH49)</f>
        <v>1</v>
      </c>
      <c r="CI50" s="61" t="n">
        <f aca="false">MIN(1,CI48+In_AFRR_Down_Share*CI49)</f>
        <v>1</v>
      </c>
      <c r="CJ50" s="61" t="n">
        <f aca="false">MIN(1,CJ48+In_AFRR_Down_Share*CJ49)</f>
        <v>1</v>
      </c>
      <c r="CK50" s="61" t="n">
        <f aca="false">MIN(1,CK48+In_AFRR_Down_Share*CK49)</f>
        <v>1</v>
      </c>
      <c r="CL50" s="61" t="n">
        <f aca="false">MIN(1,CL48+In_AFRR_Down_Share*CL49)</f>
        <v>1</v>
      </c>
      <c r="CM50" s="61" t="n">
        <f aca="false">MIN(1,CM48+In_AFRR_Down_Share*CM49)</f>
        <v>0.955153996200972</v>
      </c>
      <c r="CN50" s="61" t="n">
        <f aca="false">MIN(1,CN48+In_AFRR_Down_Share*CN49)</f>
        <v>0.955153996200972</v>
      </c>
      <c r="CO50" s="61" t="n">
        <f aca="false">MIN(1,CO48+In_AFRR_Down_Share*CO49)</f>
        <v>0.955153996200972</v>
      </c>
      <c r="CP50" s="61" t="n">
        <f aca="false">MIN(1,CP48+In_AFRR_Down_Share*CP49)</f>
        <v>0.955153996200972</v>
      </c>
      <c r="CQ50" s="61" t="n">
        <f aca="false">MIN(1,CQ48+In_AFRR_Down_Share*CQ49)</f>
        <v>0.966769060250979</v>
      </c>
      <c r="CR50" s="61" t="n">
        <f aca="false">MIN(1,CR48+In_AFRR_Down_Share*CR49)</f>
        <v>0.966769060250979</v>
      </c>
      <c r="CS50" s="61" t="n">
        <f aca="false">MIN(1,CS48+In_AFRR_Down_Share*CS49)</f>
        <v>0.966769060250979</v>
      </c>
      <c r="CT50" s="61" t="n">
        <f aca="false">MIN(1,CT48+In_AFRR_Down_Share*CT49)</f>
        <v>0.966769060250979</v>
      </c>
      <c r="CU50" s="61" t="n">
        <f aca="false">MIN(1,CU48+In_AFRR_Down_Share*CU49)</f>
        <v>0.919081747479295</v>
      </c>
      <c r="CV50" s="61" t="n">
        <f aca="false">MIN(1,CV48+In_AFRR_Down_Share*CV49)</f>
        <v>0.919081747479295</v>
      </c>
      <c r="CW50" s="61" t="n">
        <f aca="false">MIN(1,CW48+In_AFRR_Down_Share*CW49)</f>
        <v>0.919081747479295</v>
      </c>
      <c r="CX50" s="61" t="n">
        <f aca="false">MIN(1,CX48+In_AFRR_Down_Share*CX49)</f>
        <v>0.919081747479295</v>
      </c>
      <c r="CY50" s="61" t="n">
        <f aca="false">MIN(1,CY48+In_AFRR_Down_Share*CY49)</f>
        <v>0.962702232856853</v>
      </c>
      <c r="CZ50" s="61" t="n">
        <f aca="false">MIN(1,CZ48+In_AFRR_Down_Share*CZ49)</f>
        <v>0.962702232856853</v>
      </c>
      <c r="DA50" s="61" t="n">
        <f aca="false">MIN(1,DA48+In_AFRR_Down_Share*DA49)</f>
        <v>0.962702232856853</v>
      </c>
      <c r="DB50" s="61" t="n">
        <f aca="false">MIN(1,DB48+In_AFRR_Down_Share*DB49)</f>
        <v>0.962702232856853</v>
      </c>
      <c r="DC50" s="61" t="n">
        <f aca="false">MIN(1,DC48+In_AFRR_Down_Share*DC49)</f>
        <v>0.929642266392578</v>
      </c>
      <c r="DD50" s="61" t="n">
        <f aca="false">MIN(1,DD48+In_AFRR_Down_Share*DD49)</f>
        <v>0.929642266392578</v>
      </c>
      <c r="DE50" s="61" t="n">
        <f aca="false">MIN(1,DE48+In_AFRR_Down_Share*DE49)</f>
        <v>0.929642266392578</v>
      </c>
      <c r="DF50" s="61" t="n">
        <f aca="false">MIN(1,DF48+In_AFRR_Down_Share*DF49)</f>
        <v>0.929642266392578</v>
      </c>
      <c r="DG50" s="61" t="n">
        <f aca="false">MIN(1,DG48+In_AFRR_Down_Share*DG49)</f>
        <v>0.909564457632216</v>
      </c>
      <c r="DH50" s="61" t="n">
        <f aca="false">MIN(1,DH48+In_AFRR_Down_Share*DH49)</f>
        <v>0.909564457632216</v>
      </c>
      <c r="DI50" s="61" t="n">
        <f aca="false">MIN(1,DI48+In_AFRR_Down_Share*DI49)</f>
        <v>0.909564457632216</v>
      </c>
      <c r="DJ50" s="61" t="n">
        <f aca="false">MIN(1,DJ48+In_AFRR_Down_Share*DJ49)</f>
        <v>0.909564457632216</v>
      </c>
      <c r="DK50" s="61" t="n">
        <f aca="false">MIN(1,DK48+In_AFRR_Down_Share*DK49)</f>
        <v>0.890291092323442</v>
      </c>
      <c r="DL50" s="61" t="n">
        <f aca="false">MIN(1,DL48+In_AFRR_Down_Share*DL49)</f>
        <v>0.890291092323442</v>
      </c>
      <c r="DM50" s="61" t="n">
        <f aca="false">MIN(1,DM48+In_AFRR_Down_Share*DM49)</f>
        <v>0.890291092323442</v>
      </c>
      <c r="DN50" s="61" t="n">
        <f aca="false">MIN(1,DN48+In_AFRR_Down_Share*DN49)</f>
        <v>0.890291092323442</v>
      </c>
      <c r="DO50" s="61" t="n">
        <f aca="false">MIN(1,DO48+In_AFRR_Down_Share*DO49)</f>
        <v>0.890258229995514</v>
      </c>
      <c r="DP50" s="61" t="n">
        <f aca="false">MIN(1,DP48+In_AFRR_Down_Share*DP49)</f>
        <v>0.890258229995514</v>
      </c>
      <c r="DQ50" s="61" t="n">
        <f aca="false">MIN(1,DQ48+In_AFRR_Down_Share*DQ49)</f>
        <v>0.890258229995514</v>
      </c>
      <c r="DR50" s="61" t="n">
        <f aca="false">MIN(1,DR48+In_AFRR_Down_Share*DR49)</f>
        <v>0.890258229995514</v>
      </c>
      <c r="DS50" s="61" t="n">
        <f aca="false">MIN(1,DS48+In_AFRR_Down_Share*DS49)</f>
        <v>0.903604738468058</v>
      </c>
      <c r="DT50" s="61" t="n">
        <f aca="false">MIN(1,DT48+In_AFRR_Down_Share*DT49)</f>
        <v>0.903604738468058</v>
      </c>
      <c r="DU50" s="61" t="n">
        <f aca="false">MIN(1,DU48+In_AFRR_Down_Share*DU49)</f>
        <v>0.903604738468058</v>
      </c>
      <c r="DV50" s="61" t="n">
        <f aca="false">MIN(1,DV48+In_AFRR_Down_Share*DV49)</f>
        <v>0.903604738468058</v>
      </c>
      <c r="DW50" s="61" t="n">
        <f aca="false">MIN(1,DW48+In_AFRR_Down_Share*DW49)</f>
        <v>0.882431132183267</v>
      </c>
      <c r="DX50" s="61" t="n">
        <f aca="false">MIN(1,DX48+In_AFRR_Down_Share*DX49)</f>
        <v>0.882431132183267</v>
      </c>
      <c r="DY50" s="61" t="n">
        <f aca="false">MIN(1,DY48+In_AFRR_Down_Share*DY49)</f>
        <v>0.882431132183267</v>
      </c>
      <c r="DZ50" s="61" t="n">
        <f aca="false">MIN(1,DZ48+In_AFRR_Down_Share*DZ49)</f>
        <v>0.882431132183267</v>
      </c>
      <c r="EA50" s="61" t="n">
        <f aca="false">MIN(1,EA48+In_AFRR_Down_Share*EA49)</f>
        <v>0.866836304137282</v>
      </c>
      <c r="EB50" s="61" t="n">
        <f aca="false">MIN(1,EB48+In_AFRR_Down_Share*EB49)</f>
        <v>0.866836304137282</v>
      </c>
      <c r="EC50" s="61" t="n">
        <f aca="false">MIN(1,EC48+In_AFRR_Down_Share*EC49)</f>
        <v>0.866836304137282</v>
      </c>
      <c r="ED50" s="61" t="n">
        <f aca="false">MIN(1,ED48+In_AFRR_Down_Share*ED49)</f>
        <v>0.866836304137282</v>
      </c>
      <c r="EE50" s="61" t="n">
        <f aca="false">MIN(1,EE48+In_AFRR_Down_Share*EE49)</f>
        <v>0.905588921365287</v>
      </c>
      <c r="EF50" s="61" t="n">
        <f aca="false">MIN(1,EF48+In_AFRR_Down_Share*EF49)</f>
        <v>0.905588921365287</v>
      </c>
      <c r="EG50" s="61" t="n">
        <f aca="false">MIN(1,EG48+In_AFRR_Down_Share*EG49)</f>
        <v>0.905588921365287</v>
      </c>
      <c r="EH50" s="61" t="n">
        <f aca="false">MIN(1,EH48+In_AFRR_Down_Share*EH49)</f>
        <v>0.905588921365287</v>
      </c>
      <c r="EI50" s="61" t="n">
        <f aca="false">MIN(1,EI48+In_AFRR_Down_Share*EI49)</f>
        <v>0.915417449851944</v>
      </c>
      <c r="EJ50" s="61" t="n">
        <f aca="false">MIN(1,EJ48+In_AFRR_Down_Share*EJ49)</f>
        <v>0.915417449851944</v>
      </c>
      <c r="EK50" s="61" t="n">
        <f aca="false">MIN(1,EK48+In_AFRR_Down_Share*EK49)</f>
        <v>0.915417449851944</v>
      </c>
      <c r="EL50" s="61" t="n">
        <f aca="false">MIN(1,EL48+In_AFRR_Down_Share*EL49)</f>
        <v>0.915417449851944</v>
      </c>
      <c r="EM50" s="61" t="n">
        <f aca="false">MIN(1,EM48+In_AFRR_Down_Share*EM49)</f>
        <v>0.907226668631206</v>
      </c>
      <c r="EN50" s="61" t="n">
        <f aca="false">MIN(1,EN48+In_AFRR_Down_Share*EN49)</f>
        <v>0.907226668631206</v>
      </c>
      <c r="EO50" s="61" t="n">
        <f aca="false">MIN(1,EO48+In_AFRR_Down_Share*EO49)</f>
        <v>0.907226668631206</v>
      </c>
      <c r="EP50" s="61" t="n">
        <f aca="false">MIN(1,EP48+In_AFRR_Down_Share*EP49)</f>
        <v>0.907226668631206</v>
      </c>
      <c r="EQ50" s="61" t="n">
        <f aca="false">MIN(1,EQ48+In_AFRR_Down_Share*EQ49)</f>
        <v>0.911788975679215</v>
      </c>
      <c r="ER50" s="61" t="n">
        <f aca="false">MIN(1,ER48+In_AFRR_Down_Share*ER49)</f>
        <v>0.911788975679215</v>
      </c>
      <c r="ES50" s="61" t="n">
        <f aca="false">MIN(1,ES48+In_AFRR_Down_Share*ES49)</f>
        <v>0.911788975679215</v>
      </c>
      <c r="ET50" s="61" t="n">
        <f aca="false">MIN(1,ET48+In_AFRR_Down_Share*ET49)</f>
        <v>0.911788975679215</v>
      </c>
      <c r="EU50" s="61" t="n">
        <f aca="false">MIN(1,EU48+In_AFRR_Down_Share*EU49)</f>
        <v>0.911788975679215</v>
      </c>
      <c r="EV50" s="61" t="n">
        <f aca="false">MIN(1,EV48+In_AFRR_Down_Share*EV49)</f>
        <v>0.911788975679215</v>
      </c>
      <c r="EW50" s="61" t="n">
        <f aca="false">MIN(1,EW48+In_AFRR_Down_Share*EW49)</f>
        <v>0.911788975679215</v>
      </c>
      <c r="EX50" s="61" t="n">
        <f aca="false">MIN(1,EX48+In_AFRR_Down_Share*EX49)</f>
        <v>0.911788975679215</v>
      </c>
      <c r="EY50" s="61" t="n">
        <f aca="false">MIN(1,EY48+In_AFRR_Down_Share*EY49)</f>
        <v>0.911788975679215</v>
      </c>
      <c r="EZ50" s="61" t="n">
        <f aca="false">MIN(1,EZ48+In_AFRR_Down_Share*EZ49)</f>
        <v>0.911788975679215</v>
      </c>
      <c r="FA50" s="61" t="n">
        <f aca="false">MIN(1,FA48+In_AFRR_Down_Share*FA49)</f>
        <v>0.911788975679215</v>
      </c>
      <c r="FB50" s="61" t="n">
        <f aca="false">MIN(1,FB48+In_AFRR_Down_Share*FB49)</f>
        <v>0.911788975679215</v>
      </c>
      <c r="FC50" s="61" t="n">
        <f aca="false">MIN(1,FC48+In_AFRR_Down_Share*FC49)</f>
        <v>0.911788975679215</v>
      </c>
      <c r="FD50" s="61" t="n">
        <f aca="false">MIN(1,FD48+In_AFRR_Down_Share*FD49)</f>
        <v>0.911788975679215</v>
      </c>
      <c r="FE50" s="61" t="n">
        <f aca="false">MIN(1,FE48+In_AFRR_Down_Share*FE49)</f>
        <v>0.911788975679215</v>
      </c>
      <c r="FF50" s="61" t="n">
        <f aca="false">MIN(1,FF48+In_AFRR_Down_Share*FF49)</f>
        <v>0.911788975679215</v>
      </c>
      <c r="FG50" s="61" t="n">
        <f aca="false">MIN(1,FG48+In_AFRR_Down_Share*FG49)</f>
        <v>0.911788975679215</v>
      </c>
      <c r="FH50" s="61" t="n">
        <f aca="false">MIN(1,FH48+In_AFRR_Down_Share*FH49)</f>
        <v>0.911788975679215</v>
      </c>
    </row>
    <row r="51" customFormat="false" ht="15" hidden="false" customHeight="false" outlineLevel="0" collapsed="false">
      <c r="C51" s="1" t="s">
        <v>702</v>
      </c>
      <c r="D51" s="12" t="s">
        <v>32</v>
      </c>
      <c r="E51" s="23" t="n">
        <f aca="false">MIN(1,In_Grid_Import_MW/MAX(1,$E18))</f>
        <v>0</v>
      </c>
    </row>
    <row r="52" customFormat="false" ht="15" hidden="false" customHeight="false" outlineLevel="0" collapsed="false">
      <c r="C52" s="1" t="s">
        <v>703</v>
      </c>
      <c r="D52" s="12" t="s">
        <v>320</v>
      </c>
      <c r="J52" s="26" t="n">
        <f aca="false">J47*J41*(1-In_BESS_Haircut)*(J50+(1-J50)*$E51)</f>
        <v>0</v>
      </c>
      <c r="K52" s="26" t="n">
        <f aca="false">K47*K41*(1-In_BESS_Haircut)*(K50+(1-K50)*$E51)</f>
        <v>0</v>
      </c>
      <c r="L52" s="26" t="n">
        <f aca="false">L47*L41*(1-In_BESS_Haircut)*(L50+(1-L50)*$E51)</f>
        <v>0</v>
      </c>
      <c r="M52" s="26" t="n">
        <f aca="false">M47*M41*(1-In_BESS_Haircut)*(M50+(1-M50)*$E51)</f>
        <v>0</v>
      </c>
      <c r="N52" s="26" t="n">
        <f aca="false">N47*N41*(1-In_BESS_Haircut)*(N50+(1-N50)*$E51)</f>
        <v>0</v>
      </c>
      <c r="O52" s="26" t="n">
        <f aca="false">O47*O41*(1-In_BESS_Haircut)*(O50+(1-O50)*$E51)</f>
        <v>151.563369058305</v>
      </c>
      <c r="P52" s="26" t="n">
        <f aca="false">P47*P41*(1-In_BESS_Haircut)*(P50+(1-P50)*$E51)</f>
        <v>151.563369058305</v>
      </c>
      <c r="Q52" s="26" t="n">
        <f aca="false">Q47*Q41*(1-In_BESS_Haircut)*(Q50+(1-Q50)*$E51)</f>
        <v>151.563369058305</v>
      </c>
      <c r="R52" s="26" t="n">
        <f aca="false">R47*R41*(1-In_BESS_Haircut)*(R50+(1-R50)*$E51)</f>
        <v>151.563369058305</v>
      </c>
      <c r="S52" s="26" t="n">
        <f aca="false">S47*S41*(1-In_BESS_Haircut)*(S50+(1-S50)*$E51)</f>
        <v>144.214644974993</v>
      </c>
      <c r="T52" s="26" t="n">
        <f aca="false">T47*T41*(1-In_BESS_Haircut)*(T50+(1-T50)*$E51)</f>
        <v>144.214644974993</v>
      </c>
      <c r="U52" s="26" t="n">
        <f aca="false">U47*U41*(1-In_BESS_Haircut)*(U50+(1-U50)*$E51)</f>
        <v>144.214644974993</v>
      </c>
      <c r="V52" s="26" t="n">
        <f aca="false">V47*V41*(1-In_BESS_Haircut)*(V50+(1-V50)*$E51)</f>
        <v>144.214644974993</v>
      </c>
      <c r="W52" s="26" t="n">
        <f aca="false">W47*W41*(1-In_BESS_Haircut)*(W50+(1-W50)*$E51)</f>
        <v>120.21149127268</v>
      </c>
      <c r="X52" s="26" t="n">
        <f aca="false">X47*X41*(1-In_BESS_Haircut)*(X50+(1-X50)*$E51)</f>
        <v>120.21149127268</v>
      </c>
      <c r="Y52" s="26" t="n">
        <f aca="false">Y47*Y41*(1-In_BESS_Haircut)*(Y50+(1-Y50)*$E51)</f>
        <v>120.21149127268</v>
      </c>
      <c r="Z52" s="26" t="n">
        <f aca="false">Z47*Z41*(1-In_BESS_Haircut)*(Z50+(1-Z50)*$E51)</f>
        <v>120.21149127268</v>
      </c>
      <c r="AA52" s="26" t="n">
        <f aca="false">AA47*AA41*(1-In_BESS_Haircut)*(AA50+(1-AA50)*$E51)</f>
        <v>114.44137743694</v>
      </c>
      <c r="AB52" s="26" t="n">
        <f aca="false">AB47*AB41*(1-In_BESS_Haircut)*(AB50+(1-AB50)*$E51)</f>
        <v>114.44137743694</v>
      </c>
      <c r="AC52" s="26" t="n">
        <f aca="false">AC47*AC41*(1-In_BESS_Haircut)*(AC50+(1-AC50)*$E51)</f>
        <v>114.44137743694</v>
      </c>
      <c r="AD52" s="26" t="n">
        <f aca="false">AD47*AD41*(1-In_BESS_Haircut)*(AD50+(1-AD50)*$E51)</f>
        <v>114.44137743694</v>
      </c>
      <c r="AE52" s="26" t="n">
        <f aca="false">AE47*AE41*(1-In_BESS_Haircut)*(AE50+(1-AE50)*$E51)</f>
        <v>115.806633906909</v>
      </c>
      <c r="AF52" s="26" t="n">
        <f aca="false">AF47*AF41*(1-In_BESS_Haircut)*(AF50+(1-AF50)*$E51)</f>
        <v>115.806633906909</v>
      </c>
      <c r="AG52" s="26" t="n">
        <f aca="false">AG47*AG41*(1-In_BESS_Haircut)*(AG50+(1-AG50)*$E51)</f>
        <v>115.806633906909</v>
      </c>
      <c r="AH52" s="26" t="n">
        <f aca="false">AH47*AH41*(1-In_BESS_Haircut)*(AH50+(1-AH50)*$E51)</f>
        <v>115.806633906909</v>
      </c>
      <c r="AI52" s="26" t="n">
        <f aca="false">AI47*AI41*(1-In_BESS_Haircut)*(AI50+(1-AI50)*$E51)</f>
        <v>122.811125079225</v>
      </c>
      <c r="AJ52" s="26" t="n">
        <f aca="false">AJ47*AJ41*(1-In_BESS_Haircut)*(AJ50+(1-AJ50)*$E51)</f>
        <v>122.811125079225</v>
      </c>
      <c r="AK52" s="26" t="n">
        <f aca="false">AK47*AK41*(1-In_BESS_Haircut)*(AK50+(1-AK50)*$E51)</f>
        <v>122.811125079225</v>
      </c>
      <c r="AL52" s="26" t="n">
        <f aca="false">AL47*AL41*(1-In_BESS_Haircut)*(AL50+(1-AL50)*$E51)</f>
        <v>122.811125079225</v>
      </c>
      <c r="AM52" s="26" t="n">
        <f aca="false">AM47*AM41*(1-In_BESS_Haircut)*(AM50+(1-AM50)*$E51)</f>
        <v>118.050723742227</v>
      </c>
      <c r="AN52" s="26" t="n">
        <f aca="false">AN47*AN41*(1-In_BESS_Haircut)*(AN50+(1-AN50)*$E51)</f>
        <v>118.050723742227</v>
      </c>
      <c r="AO52" s="26" t="n">
        <f aca="false">AO47*AO41*(1-In_BESS_Haircut)*(AO50+(1-AO50)*$E51)</f>
        <v>118.050723742227</v>
      </c>
      <c r="AP52" s="26" t="n">
        <f aca="false">AP47*AP41*(1-In_BESS_Haircut)*(AP50+(1-AP50)*$E51)</f>
        <v>118.050723742227</v>
      </c>
      <c r="AQ52" s="26" t="n">
        <f aca="false">AQ47*AQ41*(1-In_BESS_Haircut)*(AQ50+(1-AQ50)*$E51)</f>
        <v>117.864061333022</v>
      </c>
      <c r="AR52" s="26" t="n">
        <f aca="false">AR47*AR41*(1-In_BESS_Haircut)*(AR50+(1-AR50)*$E51)</f>
        <v>117.864061333022</v>
      </c>
      <c r="AS52" s="26" t="n">
        <f aca="false">AS47*AS41*(1-In_BESS_Haircut)*(AS50+(1-AS50)*$E51)</f>
        <v>117.864061333022</v>
      </c>
      <c r="AT52" s="26" t="n">
        <f aca="false">AT47*AT41*(1-In_BESS_Haircut)*(AT50+(1-AT50)*$E51)</f>
        <v>117.864061333022</v>
      </c>
      <c r="AU52" s="26" t="n">
        <f aca="false">AU47*AU41*(1-In_BESS_Haircut)*(AU50+(1-AU50)*$E51)</f>
        <v>119.137834184622</v>
      </c>
      <c r="AV52" s="26" t="n">
        <f aca="false">AV47*AV41*(1-In_BESS_Haircut)*(AV50+(1-AV50)*$E51)</f>
        <v>119.137834184622</v>
      </c>
      <c r="AW52" s="26" t="n">
        <f aca="false">AW47*AW41*(1-In_BESS_Haircut)*(AW50+(1-AW50)*$E51)</f>
        <v>119.137834184622</v>
      </c>
      <c r="AX52" s="26" t="n">
        <f aca="false">AX47*AX41*(1-In_BESS_Haircut)*(AX50+(1-AX50)*$E51)</f>
        <v>119.137834184622</v>
      </c>
      <c r="AY52" s="26" t="n">
        <f aca="false">AY47*AY41*(1-In_BESS_Haircut)*(AY50+(1-AY50)*$E51)</f>
        <v>115.811953195415</v>
      </c>
      <c r="AZ52" s="26" t="n">
        <f aca="false">AZ47*AZ41*(1-In_BESS_Haircut)*(AZ50+(1-AZ50)*$E51)</f>
        <v>115.811953195415</v>
      </c>
      <c r="BA52" s="26" t="n">
        <f aca="false">BA47*BA41*(1-In_BESS_Haircut)*(BA50+(1-BA50)*$E51)</f>
        <v>115.811953195415</v>
      </c>
      <c r="BB52" s="26" t="n">
        <f aca="false">BB47*BB41*(1-In_BESS_Haircut)*(BB50+(1-BB50)*$E51)</f>
        <v>115.811953195415</v>
      </c>
      <c r="BC52" s="26" t="n">
        <f aca="false">BC47*BC41*(1-In_BESS_Haircut)*(BC50+(1-BC50)*$E51)</f>
        <v>114.434357169752</v>
      </c>
      <c r="BD52" s="26" t="n">
        <f aca="false">BD47*BD41*(1-In_BESS_Haircut)*(BD50+(1-BD50)*$E51)</f>
        <v>114.434357169752</v>
      </c>
      <c r="BE52" s="26" t="n">
        <f aca="false">BE47*BE41*(1-In_BESS_Haircut)*(BE50+(1-BE50)*$E51)</f>
        <v>114.434357169752</v>
      </c>
      <c r="BF52" s="26" t="n">
        <f aca="false">BF47*BF41*(1-In_BESS_Haircut)*(BF50+(1-BF50)*$E51)</f>
        <v>114.434357169752</v>
      </c>
      <c r="BG52" s="26" t="n">
        <f aca="false">BG47*BG41*(1-In_BESS_Haircut)*(BG50+(1-BG50)*$E51)</f>
        <v>113.277652886866</v>
      </c>
      <c r="BH52" s="26" t="n">
        <f aca="false">BH47*BH41*(1-In_BESS_Haircut)*(BH50+(1-BH50)*$E51)</f>
        <v>113.277652886866</v>
      </c>
      <c r="BI52" s="26" t="n">
        <f aca="false">BI47*BI41*(1-In_BESS_Haircut)*(BI50+(1-BI50)*$E51)</f>
        <v>113.277652886866</v>
      </c>
      <c r="BJ52" s="26" t="n">
        <f aca="false">BJ47*BJ41*(1-In_BESS_Haircut)*(BJ50+(1-BJ50)*$E51)</f>
        <v>113.277652886866</v>
      </c>
      <c r="BK52" s="26" t="n">
        <f aca="false">BK47*BK41*(1-In_BESS_Haircut)*(BK50+(1-BK50)*$E51)</f>
        <v>114.815769810122</v>
      </c>
      <c r="BL52" s="26" t="n">
        <f aca="false">BL47*BL41*(1-In_BESS_Haircut)*(BL50+(1-BL50)*$E51)</f>
        <v>114.815769810122</v>
      </c>
      <c r="BM52" s="26" t="n">
        <f aca="false">BM47*BM41*(1-In_BESS_Haircut)*(BM50+(1-BM50)*$E51)</f>
        <v>114.815769810122</v>
      </c>
      <c r="BN52" s="26" t="n">
        <f aca="false">BN47*BN41*(1-In_BESS_Haircut)*(BN50+(1-BN50)*$E51)</f>
        <v>114.815769810122</v>
      </c>
      <c r="BO52" s="26" t="n">
        <f aca="false">BO47*BO41*(1-In_BESS_Haircut)*(BO50+(1-BO50)*$E51)</f>
        <v>116.898106623315</v>
      </c>
      <c r="BP52" s="26" t="n">
        <f aca="false">BP47*BP41*(1-In_BESS_Haircut)*(BP50+(1-BP50)*$E51)</f>
        <v>116.898106623315</v>
      </c>
      <c r="BQ52" s="26" t="n">
        <f aca="false">BQ47*BQ41*(1-In_BESS_Haircut)*(BQ50+(1-BQ50)*$E51)</f>
        <v>116.898106623315</v>
      </c>
      <c r="BR52" s="26" t="n">
        <f aca="false">BR47*BR41*(1-In_BESS_Haircut)*(BR50+(1-BR50)*$E51)</f>
        <v>116.898106623315</v>
      </c>
      <c r="BS52" s="26" t="n">
        <f aca="false">BS47*BS41*(1-In_BESS_Haircut)*(BS50+(1-BS50)*$E51)</f>
        <v>116.731043886829</v>
      </c>
      <c r="BT52" s="26" t="n">
        <f aca="false">BT47*BT41*(1-In_BESS_Haircut)*(BT50+(1-BT50)*$E51)</f>
        <v>116.731043886829</v>
      </c>
      <c r="BU52" s="26" t="n">
        <f aca="false">BU47*BU41*(1-In_BESS_Haircut)*(BU50+(1-BU50)*$E51)</f>
        <v>116.731043886829</v>
      </c>
      <c r="BV52" s="26" t="n">
        <f aca="false">BV47*BV41*(1-In_BESS_Haircut)*(BV50+(1-BV50)*$E51)</f>
        <v>116.731043886829</v>
      </c>
      <c r="BW52" s="26" t="n">
        <f aca="false">BW47*BW41*(1-In_BESS_Haircut)*(BW50+(1-BW50)*$E51)</f>
        <v>120.013421430744</v>
      </c>
      <c r="BX52" s="26" t="n">
        <f aca="false">BX47*BX41*(1-In_BESS_Haircut)*(BX50+(1-BX50)*$E51)</f>
        <v>120.013421430744</v>
      </c>
      <c r="BY52" s="26" t="n">
        <f aca="false">BY47*BY41*(1-In_BESS_Haircut)*(BY50+(1-BY50)*$E51)</f>
        <v>120.013421430744</v>
      </c>
      <c r="BZ52" s="26" t="n">
        <f aca="false">BZ47*BZ41*(1-In_BESS_Haircut)*(BZ50+(1-BZ50)*$E51)</f>
        <v>120.013421430744</v>
      </c>
      <c r="CA52" s="26" t="n">
        <f aca="false">CA47*CA41*(1-In_BESS_Haircut)*(CA50+(1-CA50)*$E51)</f>
        <v>118.884993373909</v>
      </c>
      <c r="CB52" s="26" t="n">
        <f aca="false">CB47*CB41*(1-In_BESS_Haircut)*(CB50+(1-CB50)*$E51)</f>
        <v>118.884993373909</v>
      </c>
      <c r="CC52" s="26" t="n">
        <f aca="false">CC47*CC41*(1-In_BESS_Haircut)*(CC50+(1-CC50)*$E51)</f>
        <v>118.884993373909</v>
      </c>
      <c r="CD52" s="26" t="n">
        <f aca="false">CD47*CD41*(1-In_BESS_Haircut)*(CD50+(1-CD50)*$E51)</f>
        <v>118.884993373909</v>
      </c>
      <c r="CE52" s="26" t="n">
        <f aca="false">CE47*CE41*(1-In_BESS_Haircut)*(CE50+(1-CE50)*$E51)</f>
        <v>117.910128030345</v>
      </c>
      <c r="CF52" s="26" t="n">
        <f aca="false">CF47*CF41*(1-In_BESS_Haircut)*(CF50+(1-CF50)*$E51)</f>
        <v>117.910128030345</v>
      </c>
      <c r="CG52" s="26" t="n">
        <f aca="false">CG47*CG41*(1-In_BESS_Haircut)*(CG50+(1-CG50)*$E51)</f>
        <v>117.910128030345</v>
      </c>
      <c r="CH52" s="26" t="n">
        <f aca="false">CH47*CH41*(1-In_BESS_Haircut)*(CH50+(1-CH50)*$E51)</f>
        <v>117.910128030345</v>
      </c>
      <c r="CI52" s="26" t="n">
        <f aca="false">CI47*CI41*(1-In_BESS_Haircut)*(CI50+(1-CI50)*$E51)</f>
        <v>119.367805037274</v>
      </c>
      <c r="CJ52" s="26" t="n">
        <f aca="false">CJ47*CJ41*(1-In_BESS_Haircut)*(CJ50+(1-CJ50)*$E51)</f>
        <v>119.367805037274</v>
      </c>
      <c r="CK52" s="26" t="n">
        <f aca="false">CK47*CK41*(1-In_BESS_Haircut)*(CK50+(1-CK50)*$E51)</f>
        <v>119.367805037274</v>
      </c>
      <c r="CL52" s="26" t="n">
        <f aca="false">CL47*CL41*(1-In_BESS_Haircut)*(CL50+(1-CL50)*$E51)</f>
        <v>119.367805037274</v>
      </c>
      <c r="CM52" s="26" t="n">
        <f aca="false">CM47*CM41*(1-In_BESS_Haircut)*(CM50+(1-CM50)*$E51)</f>
        <v>119.691133632206</v>
      </c>
      <c r="CN52" s="26" t="n">
        <f aca="false">CN47*CN41*(1-In_BESS_Haircut)*(CN50+(1-CN50)*$E51)</f>
        <v>119.691133632206</v>
      </c>
      <c r="CO52" s="26" t="n">
        <f aca="false">CO47*CO41*(1-In_BESS_Haircut)*(CO50+(1-CO50)*$E51)</f>
        <v>119.691133632206</v>
      </c>
      <c r="CP52" s="26" t="n">
        <f aca="false">CP47*CP41*(1-In_BESS_Haircut)*(CP50+(1-CP50)*$E51)</f>
        <v>119.691133632206</v>
      </c>
      <c r="CQ52" s="26" t="n">
        <f aca="false">CQ47*CQ41*(1-In_BESS_Haircut)*(CQ50+(1-CQ50)*$E51)</f>
        <v>120.422355054423</v>
      </c>
      <c r="CR52" s="26" t="n">
        <f aca="false">CR47*CR41*(1-In_BESS_Haircut)*(CR50+(1-CR50)*$E51)</f>
        <v>120.422355054423</v>
      </c>
      <c r="CS52" s="26" t="n">
        <f aca="false">CS47*CS41*(1-In_BESS_Haircut)*(CS50+(1-CS50)*$E51)</f>
        <v>120.422355054423</v>
      </c>
      <c r="CT52" s="26" t="n">
        <f aca="false">CT47*CT41*(1-In_BESS_Haircut)*(CT50+(1-CT50)*$E51)</f>
        <v>120.422355054423</v>
      </c>
      <c r="CU52" s="26" t="n">
        <f aca="false">CU47*CU41*(1-In_BESS_Haircut)*(CU50+(1-CU50)*$E51)</f>
        <v>118.894793198425</v>
      </c>
      <c r="CV52" s="26" t="n">
        <f aca="false">CV47*CV41*(1-In_BESS_Haircut)*(CV50+(1-CV50)*$E51)</f>
        <v>118.894793198425</v>
      </c>
      <c r="CW52" s="26" t="n">
        <f aca="false">CW47*CW41*(1-In_BESS_Haircut)*(CW50+(1-CW50)*$E51)</f>
        <v>118.894793198425</v>
      </c>
      <c r="CX52" s="26" t="n">
        <f aca="false">CX47*CX41*(1-In_BESS_Haircut)*(CX50+(1-CX50)*$E51)</f>
        <v>118.894793198425</v>
      </c>
      <c r="CY52" s="26" t="n">
        <f aca="false">CY47*CY41*(1-In_BESS_Haircut)*(CY50+(1-CY50)*$E51)</f>
        <v>159.430079741751</v>
      </c>
      <c r="CZ52" s="26" t="n">
        <f aca="false">CZ47*CZ41*(1-In_BESS_Haircut)*(CZ50+(1-CZ50)*$E51)</f>
        <v>159.430079741751</v>
      </c>
      <c r="DA52" s="26" t="n">
        <f aca="false">DA47*DA41*(1-In_BESS_Haircut)*(DA50+(1-DA50)*$E51)</f>
        <v>159.430079741751</v>
      </c>
      <c r="DB52" s="26" t="n">
        <f aca="false">DB47*DB41*(1-In_BESS_Haircut)*(DB50+(1-DB50)*$E51)</f>
        <v>159.430079741751</v>
      </c>
      <c r="DC52" s="26" t="n">
        <f aca="false">DC47*DC41*(1-In_BESS_Haircut)*(DC50+(1-DC50)*$E51)</f>
        <v>155.469886930351</v>
      </c>
      <c r="DD52" s="26" t="n">
        <f aca="false">DD47*DD41*(1-In_BESS_Haircut)*(DD50+(1-DD50)*$E51)</f>
        <v>155.469886930351</v>
      </c>
      <c r="DE52" s="26" t="n">
        <f aca="false">DE47*DE41*(1-In_BESS_Haircut)*(DE50+(1-DE50)*$E51)</f>
        <v>155.469886930351</v>
      </c>
      <c r="DF52" s="26" t="n">
        <f aca="false">DF47*DF41*(1-In_BESS_Haircut)*(DF50+(1-DF50)*$E51)</f>
        <v>155.469886930351</v>
      </c>
      <c r="DG52" s="26" t="n">
        <f aca="false">DG47*DG41*(1-In_BESS_Haircut)*(DG50+(1-DG50)*$E51)</f>
        <v>153.206576260788</v>
      </c>
      <c r="DH52" s="26" t="n">
        <f aca="false">DH47*DH41*(1-In_BESS_Haircut)*(DH50+(1-DH50)*$E51)</f>
        <v>153.206576260788</v>
      </c>
      <c r="DI52" s="26" t="n">
        <f aca="false">DI47*DI41*(1-In_BESS_Haircut)*(DI50+(1-DI50)*$E51)</f>
        <v>153.206576260788</v>
      </c>
      <c r="DJ52" s="26" t="n">
        <f aca="false">DJ47*DJ41*(1-In_BESS_Haircut)*(DJ50+(1-DJ50)*$E51)</f>
        <v>153.206576260788</v>
      </c>
      <c r="DK52" s="26" t="n">
        <f aca="false">DK47*DK41*(1-In_BESS_Haircut)*(DK50+(1-DK50)*$E51)</f>
        <v>150.051378900343</v>
      </c>
      <c r="DL52" s="26" t="n">
        <f aca="false">DL47*DL41*(1-In_BESS_Haircut)*(DL50+(1-DL50)*$E51)</f>
        <v>150.051378900343</v>
      </c>
      <c r="DM52" s="26" t="n">
        <f aca="false">DM47*DM41*(1-In_BESS_Haircut)*(DM50+(1-DM50)*$E51)</f>
        <v>150.051378900343</v>
      </c>
      <c r="DN52" s="26" t="n">
        <f aca="false">DN47*DN41*(1-In_BESS_Haircut)*(DN50+(1-DN50)*$E51)</f>
        <v>150.051378900343</v>
      </c>
      <c r="DO52" s="26" t="n">
        <f aca="false">DO47*DO41*(1-In_BESS_Haircut)*(DO50+(1-DO50)*$E51)</f>
        <v>153.464367092146</v>
      </c>
      <c r="DP52" s="26" t="n">
        <f aca="false">DP47*DP41*(1-In_BESS_Haircut)*(DP50+(1-DP50)*$E51)</f>
        <v>153.464367092146</v>
      </c>
      <c r="DQ52" s="26" t="n">
        <f aca="false">DQ47*DQ41*(1-In_BESS_Haircut)*(DQ50+(1-DQ50)*$E51)</f>
        <v>153.464367092146</v>
      </c>
      <c r="DR52" s="26" t="n">
        <f aca="false">DR47*DR41*(1-In_BESS_Haircut)*(DR50+(1-DR50)*$E51)</f>
        <v>153.464367092146</v>
      </c>
      <c r="DS52" s="26" t="n">
        <f aca="false">DS47*DS41*(1-In_BESS_Haircut)*(DS50+(1-DS50)*$E51)</f>
        <v>155.172085685345</v>
      </c>
      <c r="DT52" s="26" t="n">
        <f aca="false">DT47*DT41*(1-In_BESS_Haircut)*(DT50+(1-DT50)*$E51)</f>
        <v>155.172085685345</v>
      </c>
      <c r="DU52" s="26" t="n">
        <f aca="false">DU47*DU41*(1-In_BESS_Haircut)*(DU50+(1-DU50)*$E51)</f>
        <v>155.172085685345</v>
      </c>
      <c r="DV52" s="26" t="n">
        <f aca="false">DV47*DV41*(1-In_BESS_Haircut)*(DV50+(1-DV50)*$E51)</f>
        <v>155.172085685345</v>
      </c>
      <c r="DW52" s="26" t="n">
        <f aca="false">DW47*DW41*(1-In_BESS_Haircut)*(DW50+(1-DW50)*$E51)</f>
        <v>154.550523904999</v>
      </c>
      <c r="DX52" s="26" t="n">
        <f aca="false">DX47*DX41*(1-In_BESS_Haircut)*(DX50+(1-DX50)*$E51)</f>
        <v>154.550523904999</v>
      </c>
      <c r="DY52" s="26" t="n">
        <f aca="false">DY47*DY41*(1-In_BESS_Haircut)*(DY50+(1-DY50)*$E51)</f>
        <v>154.550523904999</v>
      </c>
      <c r="DZ52" s="26" t="n">
        <f aca="false">DZ47*DZ41*(1-In_BESS_Haircut)*(DZ50+(1-DZ50)*$E51)</f>
        <v>154.550523904999</v>
      </c>
      <c r="EA52" s="26" t="n">
        <f aca="false">EA47*EA41*(1-In_BESS_Haircut)*(EA50+(1-EA50)*$E51)</f>
        <v>155.31179123995</v>
      </c>
      <c r="EB52" s="26" t="n">
        <f aca="false">EB47*EB41*(1-In_BESS_Haircut)*(EB50+(1-EB50)*$E51)</f>
        <v>155.31179123995</v>
      </c>
      <c r="EC52" s="26" t="n">
        <f aca="false">EC47*EC41*(1-In_BESS_Haircut)*(EC50+(1-EC50)*$E51)</f>
        <v>155.31179123995</v>
      </c>
      <c r="ED52" s="26" t="n">
        <f aca="false">ED47*ED41*(1-In_BESS_Haircut)*(ED50+(1-ED50)*$E51)</f>
        <v>155.31179123995</v>
      </c>
      <c r="EE52" s="26" t="n">
        <f aca="false">EE47*EE41*(1-In_BESS_Haircut)*(EE50+(1-EE50)*$E51)</f>
        <v>158.697207473121</v>
      </c>
      <c r="EF52" s="26" t="n">
        <f aca="false">EF47*EF41*(1-In_BESS_Haircut)*(EF50+(1-EF50)*$E51)</f>
        <v>158.697207473121</v>
      </c>
      <c r="EG52" s="26" t="n">
        <f aca="false">EG47*EG41*(1-In_BESS_Haircut)*(EG50+(1-EG50)*$E51)</f>
        <v>158.697207473121</v>
      </c>
      <c r="EH52" s="26" t="n">
        <f aca="false">EH47*EH41*(1-In_BESS_Haircut)*(EH50+(1-EH50)*$E51)</f>
        <v>158.697207473121</v>
      </c>
      <c r="EI52" s="26" t="n">
        <f aca="false">EI47*EI41*(1-In_BESS_Haircut)*(EI50+(1-EI50)*$E51)</f>
        <v>165.720792770785</v>
      </c>
      <c r="EJ52" s="26" t="n">
        <f aca="false">EJ47*EJ41*(1-In_BESS_Haircut)*(EJ50+(1-EJ50)*$E51)</f>
        <v>165.720792770785</v>
      </c>
      <c r="EK52" s="26" t="n">
        <f aca="false">EK47*EK41*(1-In_BESS_Haircut)*(EK50+(1-EK50)*$E51)</f>
        <v>165.720792770785</v>
      </c>
      <c r="EL52" s="26" t="n">
        <f aca="false">EL47*EL41*(1-In_BESS_Haircut)*(EL50+(1-EL50)*$E51)</f>
        <v>165.720792770785</v>
      </c>
      <c r="EM52" s="26" t="n">
        <f aca="false">EM47*EM41*(1-In_BESS_Haircut)*(EM50+(1-EM50)*$E51)</f>
        <v>167.891433469767</v>
      </c>
      <c r="EN52" s="26" t="n">
        <f aca="false">EN47*EN41*(1-In_BESS_Haircut)*(EN50+(1-EN50)*$E51)</f>
        <v>167.891433469767</v>
      </c>
      <c r="EO52" s="26" t="n">
        <f aca="false">EO47*EO41*(1-In_BESS_Haircut)*(EO50+(1-EO50)*$E51)</f>
        <v>167.891433469767</v>
      </c>
      <c r="EP52" s="26" t="n">
        <f aca="false">EP47*EP41*(1-In_BESS_Haircut)*(EP50+(1-EP50)*$E51)</f>
        <v>167.891433469767</v>
      </c>
      <c r="EQ52" s="26" t="n">
        <f aca="false">EQ47*EQ41*(1-In_BESS_Haircut)*(EQ50+(1-EQ50)*$E51)</f>
        <v>166.372474385862</v>
      </c>
      <c r="ER52" s="26" t="n">
        <f aca="false">ER47*ER41*(1-In_BESS_Haircut)*(ER50+(1-ER50)*$E51)</f>
        <v>166.372474385862</v>
      </c>
      <c r="ES52" s="26" t="n">
        <f aca="false">ES47*ES41*(1-In_BESS_Haircut)*(ES50+(1-ES50)*$E51)</f>
        <v>166.372474385862</v>
      </c>
      <c r="ET52" s="26" t="n">
        <f aca="false">ET47*ET41*(1-In_BESS_Haircut)*(ET50+(1-ET50)*$E51)</f>
        <v>166.372474385862</v>
      </c>
      <c r="EU52" s="26" t="n">
        <f aca="false">EU47*EU41*(1-In_BESS_Haircut)*(EU50+(1-EU50)*$E51)</f>
        <v>169.69992387358</v>
      </c>
      <c r="EV52" s="26" t="n">
        <f aca="false">EV47*EV41*(1-In_BESS_Haircut)*(EV50+(1-EV50)*$E51)</f>
        <v>169.69992387358</v>
      </c>
      <c r="EW52" s="26" t="n">
        <f aca="false">EW47*EW41*(1-In_BESS_Haircut)*(EW50+(1-EW50)*$E51)</f>
        <v>169.69992387358</v>
      </c>
      <c r="EX52" s="26" t="n">
        <f aca="false">EX47*EX41*(1-In_BESS_Haircut)*(EX50+(1-EX50)*$E51)</f>
        <v>169.69992387358</v>
      </c>
      <c r="EY52" s="26" t="n">
        <f aca="false">EY47*EY41*(1-In_BESS_Haircut)*(EY50+(1-EY50)*$E51)</f>
        <v>173.093922351051</v>
      </c>
      <c r="EZ52" s="26" t="n">
        <f aca="false">EZ47*EZ41*(1-In_BESS_Haircut)*(EZ50+(1-EZ50)*$E51)</f>
        <v>173.093922351051</v>
      </c>
      <c r="FA52" s="26" t="n">
        <f aca="false">FA47*FA41*(1-In_BESS_Haircut)*(FA50+(1-FA50)*$E51)</f>
        <v>173.093922351051</v>
      </c>
      <c r="FB52" s="26" t="n">
        <f aca="false">FB47*FB41*(1-In_BESS_Haircut)*(FB50+(1-FB50)*$E51)</f>
        <v>173.093922351051</v>
      </c>
      <c r="FC52" s="26" t="n">
        <f aca="false">FC47*FC41*(1-In_BESS_Haircut)*(FC50+(1-FC50)*$E51)</f>
        <v>176.555800798072</v>
      </c>
      <c r="FD52" s="26" t="n">
        <f aca="false">FD47*FD41*(1-In_BESS_Haircut)*(FD50+(1-FD50)*$E51)</f>
        <v>176.555800798072</v>
      </c>
      <c r="FE52" s="26" t="n">
        <f aca="false">FE47*FE41*(1-In_BESS_Haircut)*(FE50+(1-FE50)*$E51)</f>
        <v>176.555800798072</v>
      </c>
      <c r="FF52" s="26" t="n">
        <f aca="false">FF47*FF41*(1-In_BESS_Haircut)*(FF50+(1-FF50)*$E51)</f>
        <v>176.555800798072</v>
      </c>
      <c r="FG52" s="26" t="n">
        <f aca="false">FG47*FG41*(1-In_BESS_Haircut)*(FG50+(1-FG50)*$E51)</f>
        <v>180.086916814034</v>
      </c>
      <c r="FH52" s="26" t="n">
        <f aca="false">FH47*FH41*(1-In_BESS_Haircut)*(FH50+(1-FH50)*$E51)</f>
        <v>180.086916814034</v>
      </c>
    </row>
    <row r="53" customFormat="false" ht="15" hidden="false" customHeight="false" outlineLevel="0" collapsed="false">
      <c r="C53" s="1" t="s">
        <v>704</v>
      </c>
      <c r="D53" s="12" t="s">
        <v>326</v>
      </c>
      <c r="E53" s="36" t="n">
        <f aca="false">IF(In_Fix_Augment=0,In_Augment_Year_v3,IF(In_Augment_Year&gt;0,In_Augment_Year,$F53))</f>
        <v>2048</v>
      </c>
      <c r="F53" s="36" t="n">
        <f aca="false">INDEX(Block_Repower,MATCH($E47,Block_Names,0))</f>
        <v>2048</v>
      </c>
    </row>
    <row r="54" customFormat="false" ht="15" hidden="false" customHeight="false" outlineLevel="0" collapsed="false">
      <c r="C54" s="1" t="s">
        <v>705</v>
      </c>
      <c r="D54" s="12" t="s">
        <v>34</v>
      </c>
      <c r="J54" s="18" t="n">
        <f aca="false">1-(1-In_Repower)*(J$7&gt;=$E53)</f>
        <v>1</v>
      </c>
      <c r="K54" s="18" t="n">
        <f aca="false">1-(1-In_Repower)*(K$7&gt;=$E53)</f>
        <v>1</v>
      </c>
      <c r="L54" s="18" t="n">
        <f aca="false">1-(1-In_Repower)*(L$7&gt;=$E53)</f>
        <v>1</v>
      </c>
      <c r="M54" s="18" t="n">
        <f aca="false">1-(1-In_Repower)*(M$7&gt;=$E53)</f>
        <v>1</v>
      </c>
      <c r="N54" s="18" t="n">
        <f aca="false">1-(1-In_Repower)*(N$7&gt;=$E53)</f>
        <v>1</v>
      </c>
      <c r="O54" s="18" t="n">
        <f aca="false">1-(1-In_Repower)*(O$7&gt;=$E53)</f>
        <v>1</v>
      </c>
      <c r="P54" s="18" t="n">
        <f aca="false">1-(1-In_Repower)*(P$7&gt;=$E53)</f>
        <v>1</v>
      </c>
      <c r="Q54" s="18" t="n">
        <f aca="false">1-(1-In_Repower)*(Q$7&gt;=$E53)</f>
        <v>1</v>
      </c>
      <c r="R54" s="18" t="n">
        <f aca="false">1-(1-In_Repower)*(R$7&gt;=$E53)</f>
        <v>1</v>
      </c>
      <c r="S54" s="18" t="n">
        <f aca="false">1-(1-In_Repower)*(S$7&gt;=$E53)</f>
        <v>1</v>
      </c>
      <c r="T54" s="18" t="n">
        <f aca="false">1-(1-In_Repower)*(T$7&gt;=$E53)</f>
        <v>1</v>
      </c>
      <c r="U54" s="18" t="n">
        <f aca="false">1-(1-In_Repower)*(U$7&gt;=$E53)</f>
        <v>1</v>
      </c>
      <c r="V54" s="18" t="n">
        <f aca="false">1-(1-In_Repower)*(V$7&gt;=$E53)</f>
        <v>1</v>
      </c>
      <c r="W54" s="18" t="n">
        <f aca="false">1-(1-In_Repower)*(W$7&gt;=$E53)</f>
        <v>1</v>
      </c>
      <c r="X54" s="18" t="n">
        <f aca="false">1-(1-In_Repower)*(X$7&gt;=$E53)</f>
        <v>1</v>
      </c>
      <c r="Y54" s="18" t="n">
        <f aca="false">1-(1-In_Repower)*(Y$7&gt;=$E53)</f>
        <v>1</v>
      </c>
      <c r="Z54" s="18" t="n">
        <f aca="false">1-(1-In_Repower)*(Z$7&gt;=$E53)</f>
        <v>1</v>
      </c>
      <c r="AA54" s="18" t="n">
        <f aca="false">1-(1-In_Repower)*(AA$7&gt;=$E53)</f>
        <v>1</v>
      </c>
      <c r="AB54" s="18" t="n">
        <f aca="false">1-(1-In_Repower)*(AB$7&gt;=$E53)</f>
        <v>1</v>
      </c>
      <c r="AC54" s="18" t="n">
        <f aca="false">1-(1-In_Repower)*(AC$7&gt;=$E53)</f>
        <v>1</v>
      </c>
      <c r="AD54" s="18" t="n">
        <f aca="false">1-(1-In_Repower)*(AD$7&gt;=$E53)</f>
        <v>1</v>
      </c>
      <c r="AE54" s="18" t="n">
        <f aca="false">1-(1-In_Repower)*(AE$7&gt;=$E53)</f>
        <v>1</v>
      </c>
      <c r="AF54" s="18" t="n">
        <f aca="false">1-(1-In_Repower)*(AF$7&gt;=$E53)</f>
        <v>1</v>
      </c>
      <c r="AG54" s="18" t="n">
        <f aca="false">1-(1-In_Repower)*(AG$7&gt;=$E53)</f>
        <v>1</v>
      </c>
      <c r="AH54" s="18" t="n">
        <f aca="false">1-(1-In_Repower)*(AH$7&gt;=$E53)</f>
        <v>1</v>
      </c>
      <c r="AI54" s="18" t="n">
        <f aca="false">1-(1-In_Repower)*(AI$7&gt;=$E53)</f>
        <v>1</v>
      </c>
      <c r="AJ54" s="18" t="n">
        <f aca="false">1-(1-In_Repower)*(AJ$7&gt;=$E53)</f>
        <v>1</v>
      </c>
      <c r="AK54" s="18" t="n">
        <f aca="false">1-(1-In_Repower)*(AK$7&gt;=$E53)</f>
        <v>1</v>
      </c>
      <c r="AL54" s="18" t="n">
        <f aca="false">1-(1-In_Repower)*(AL$7&gt;=$E53)</f>
        <v>1</v>
      </c>
      <c r="AM54" s="18" t="n">
        <f aca="false">1-(1-In_Repower)*(AM$7&gt;=$E53)</f>
        <v>1</v>
      </c>
      <c r="AN54" s="18" t="n">
        <f aca="false">1-(1-In_Repower)*(AN$7&gt;=$E53)</f>
        <v>1</v>
      </c>
      <c r="AO54" s="18" t="n">
        <f aca="false">1-(1-In_Repower)*(AO$7&gt;=$E53)</f>
        <v>1</v>
      </c>
      <c r="AP54" s="18" t="n">
        <f aca="false">1-(1-In_Repower)*(AP$7&gt;=$E53)</f>
        <v>1</v>
      </c>
      <c r="AQ54" s="18" t="n">
        <f aca="false">1-(1-In_Repower)*(AQ$7&gt;=$E53)</f>
        <v>1</v>
      </c>
      <c r="AR54" s="18" t="n">
        <f aca="false">1-(1-In_Repower)*(AR$7&gt;=$E53)</f>
        <v>1</v>
      </c>
      <c r="AS54" s="18" t="n">
        <f aca="false">1-(1-In_Repower)*(AS$7&gt;=$E53)</f>
        <v>1</v>
      </c>
      <c r="AT54" s="18" t="n">
        <f aca="false">1-(1-In_Repower)*(AT$7&gt;=$E53)</f>
        <v>1</v>
      </c>
      <c r="AU54" s="18" t="n">
        <f aca="false">1-(1-In_Repower)*(AU$7&gt;=$E53)</f>
        <v>1</v>
      </c>
      <c r="AV54" s="18" t="n">
        <f aca="false">1-(1-In_Repower)*(AV$7&gt;=$E53)</f>
        <v>1</v>
      </c>
      <c r="AW54" s="18" t="n">
        <f aca="false">1-(1-In_Repower)*(AW$7&gt;=$E53)</f>
        <v>1</v>
      </c>
      <c r="AX54" s="18" t="n">
        <f aca="false">1-(1-In_Repower)*(AX$7&gt;=$E53)</f>
        <v>1</v>
      </c>
      <c r="AY54" s="18" t="n">
        <f aca="false">1-(1-In_Repower)*(AY$7&gt;=$E53)</f>
        <v>1</v>
      </c>
      <c r="AZ54" s="18" t="n">
        <f aca="false">1-(1-In_Repower)*(AZ$7&gt;=$E53)</f>
        <v>1</v>
      </c>
      <c r="BA54" s="18" t="n">
        <f aca="false">1-(1-In_Repower)*(BA$7&gt;=$E53)</f>
        <v>1</v>
      </c>
      <c r="BB54" s="18" t="n">
        <f aca="false">1-(1-In_Repower)*(BB$7&gt;=$E53)</f>
        <v>1</v>
      </c>
      <c r="BC54" s="18" t="n">
        <f aca="false">1-(1-In_Repower)*(BC$7&gt;=$E53)</f>
        <v>1</v>
      </c>
      <c r="BD54" s="18" t="n">
        <f aca="false">1-(1-In_Repower)*(BD$7&gt;=$E53)</f>
        <v>1</v>
      </c>
      <c r="BE54" s="18" t="n">
        <f aca="false">1-(1-In_Repower)*(BE$7&gt;=$E53)</f>
        <v>1</v>
      </c>
      <c r="BF54" s="18" t="n">
        <f aca="false">1-(1-In_Repower)*(BF$7&gt;=$E53)</f>
        <v>1</v>
      </c>
      <c r="BG54" s="18" t="n">
        <f aca="false">1-(1-In_Repower)*(BG$7&gt;=$E53)</f>
        <v>1</v>
      </c>
      <c r="BH54" s="18" t="n">
        <f aca="false">1-(1-In_Repower)*(BH$7&gt;=$E53)</f>
        <v>1</v>
      </c>
      <c r="BI54" s="18" t="n">
        <f aca="false">1-(1-In_Repower)*(BI$7&gt;=$E53)</f>
        <v>1</v>
      </c>
      <c r="BJ54" s="18" t="n">
        <f aca="false">1-(1-In_Repower)*(BJ$7&gt;=$E53)</f>
        <v>1</v>
      </c>
      <c r="BK54" s="18" t="n">
        <f aca="false">1-(1-In_Repower)*(BK$7&gt;=$E53)</f>
        <v>1</v>
      </c>
      <c r="BL54" s="18" t="n">
        <f aca="false">1-(1-In_Repower)*(BL$7&gt;=$E53)</f>
        <v>1</v>
      </c>
      <c r="BM54" s="18" t="n">
        <f aca="false">1-(1-In_Repower)*(BM$7&gt;=$E53)</f>
        <v>1</v>
      </c>
      <c r="BN54" s="18" t="n">
        <f aca="false">1-(1-In_Repower)*(BN$7&gt;=$E53)</f>
        <v>1</v>
      </c>
      <c r="BO54" s="18" t="n">
        <f aca="false">1-(1-In_Repower)*(BO$7&gt;=$E53)</f>
        <v>1</v>
      </c>
      <c r="BP54" s="18" t="n">
        <f aca="false">1-(1-In_Repower)*(BP$7&gt;=$E53)</f>
        <v>1</v>
      </c>
      <c r="BQ54" s="18" t="n">
        <f aca="false">1-(1-In_Repower)*(BQ$7&gt;=$E53)</f>
        <v>1</v>
      </c>
      <c r="BR54" s="18" t="n">
        <f aca="false">1-(1-In_Repower)*(BR$7&gt;=$E53)</f>
        <v>1</v>
      </c>
      <c r="BS54" s="18" t="n">
        <f aca="false">1-(1-In_Repower)*(BS$7&gt;=$E53)</f>
        <v>1</v>
      </c>
      <c r="BT54" s="18" t="n">
        <f aca="false">1-(1-In_Repower)*(BT$7&gt;=$E53)</f>
        <v>1</v>
      </c>
      <c r="BU54" s="18" t="n">
        <f aca="false">1-(1-In_Repower)*(BU$7&gt;=$E53)</f>
        <v>1</v>
      </c>
      <c r="BV54" s="18" t="n">
        <f aca="false">1-(1-In_Repower)*(BV$7&gt;=$E53)</f>
        <v>1</v>
      </c>
      <c r="BW54" s="18" t="n">
        <f aca="false">1-(1-In_Repower)*(BW$7&gt;=$E53)</f>
        <v>1</v>
      </c>
      <c r="BX54" s="18" t="n">
        <f aca="false">1-(1-In_Repower)*(BX$7&gt;=$E53)</f>
        <v>1</v>
      </c>
      <c r="BY54" s="18" t="n">
        <f aca="false">1-(1-In_Repower)*(BY$7&gt;=$E53)</f>
        <v>1</v>
      </c>
      <c r="BZ54" s="18" t="n">
        <f aca="false">1-(1-In_Repower)*(BZ$7&gt;=$E53)</f>
        <v>1</v>
      </c>
      <c r="CA54" s="18" t="n">
        <f aca="false">1-(1-In_Repower)*(CA$7&gt;=$E53)</f>
        <v>1</v>
      </c>
      <c r="CB54" s="18" t="n">
        <f aca="false">1-(1-In_Repower)*(CB$7&gt;=$E53)</f>
        <v>1</v>
      </c>
      <c r="CC54" s="18" t="n">
        <f aca="false">1-(1-In_Repower)*(CC$7&gt;=$E53)</f>
        <v>1</v>
      </c>
      <c r="CD54" s="18" t="n">
        <f aca="false">1-(1-In_Repower)*(CD$7&gt;=$E53)</f>
        <v>1</v>
      </c>
      <c r="CE54" s="18" t="n">
        <f aca="false">1-(1-In_Repower)*(CE$7&gt;=$E53)</f>
        <v>1</v>
      </c>
      <c r="CF54" s="18" t="n">
        <f aca="false">1-(1-In_Repower)*(CF$7&gt;=$E53)</f>
        <v>1</v>
      </c>
      <c r="CG54" s="18" t="n">
        <f aca="false">1-(1-In_Repower)*(CG$7&gt;=$E53)</f>
        <v>1</v>
      </c>
      <c r="CH54" s="18" t="n">
        <f aca="false">1-(1-In_Repower)*(CH$7&gt;=$E53)</f>
        <v>1</v>
      </c>
      <c r="CI54" s="18" t="n">
        <f aca="false">1-(1-In_Repower)*(CI$7&gt;=$E53)</f>
        <v>1</v>
      </c>
      <c r="CJ54" s="18" t="n">
        <f aca="false">1-(1-In_Repower)*(CJ$7&gt;=$E53)</f>
        <v>1</v>
      </c>
      <c r="CK54" s="18" t="n">
        <f aca="false">1-(1-In_Repower)*(CK$7&gt;=$E53)</f>
        <v>1</v>
      </c>
      <c r="CL54" s="18" t="n">
        <f aca="false">1-(1-In_Repower)*(CL$7&gt;=$E53)</f>
        <v>1</v>
      </c>
      <c r="CM54" s="18" t="n">
        <f aca="false">1-(1-In_Repower)*(CM$7&gt;=$E53)</f>
        <v>1</v>
      </c>
      <c r="CN54" s="18" t="n">
        <f aca="false">1-(1-In_Repower)*(CN$7&gt;=$E53)</f>
        <v>1</v>
      </c>
      <c r="CO54" s="18" t="n">
        <f aca="false">1-(1-In_Repower)*(CO$7&gt;=$E53)</f>
        <v>1</v>
      </c>
      <c r="CP54" s="18" t="n">
        <f aca="false">1-(1-In_Repower)*(CP$7&gt;=$E53)</f>
        <v>1</v>
      </c>
      <c r="CQ54" s="18" t="n">
        <f aca="false">1-(1-In_Repower)*(CQ$7&gt;=$E53)</f>
        <v>1</v>
      </c>
      <c r="CR54" s="18" t="n">
        <f aca="false">1-(1-In_Repower)*(CR$7&gt;=$E53)</f>
        <v>1</v>
      </c>
      <c r="CS54" s="18" t="n">
        <f aca="false">1-(1-In_Repower)*(CS$7&gt;=$E53)</f>
        <v>1</v>
      </c>
      <c r="CT54" s="18" t="n">
        <f aca="false">1-(1-In_Repower)*(CT$7&gt;=$E53)</f>
        <v>1</v>
      </c>
      <c r="CU54" s="18" t="n">
        <f aca="false">1-(1-In_Repower)*(CU$7&gt;=$E53)</f>
        <v>1</v>
      </c>
      <c r="CV54" s="18" t="n">
        <f aca="false">1-(1-In_Repower)*(CV$7&gt;=$E53)</f>
        <v>1</v>
      </c>
      <c r="CW54" s="18" t="n">
        <f aca="false">1-(1-In_Repower)*(CW$7&gt;=$E53)</f>
        <v>1</v>
      </c>
      <c r="CX54" s="18" t="n">
        <f aca="false">1-(1-In_Repower)*(CX$7&gt;=$E53)</f>
        <v>1</v>
      </c>
      <c r="CY54" s="18" t="n">
        <f aca="false">1-(1-In_Repower)*(CY$7&gt;=$E53)</f>
        <v>1</v>
      </c>
      <c r="CZ54" s="18" t="n">
        <f aca="false">1-(1-In_Repower)*(CZ$7&gt;=$E53)</f>
        <v>1</v>
      </c>
      <c r="DA54" s="18" t="n">
        <f aca="false">1-(1-In_Repower)*(DA$7&gt;=$E53)</f>
        <v>1</v>
      </c>
      <c r="DB54" s="18" t="n">
        <f aca="false">1-(1-In_Repower)*(DB$7&gt;=$E53)</f>
        <v>1</v>
      </c>
      <c r="DC54" s="18" t="n">
        <f aca="false">1-(1-In_Repower)*(DC$7&gt;=$E53)</f>
        <v>1</v>
      </c>
      <c r="DD54" s="18" t="n">
        <f aca="false">1-(1-In_Repower)*(DD$7&gt;=$E53)</f>
        <v>1</v>
      </c>
      <c r="DE54" s="18" t="n">
        <f aca="false">1-(1-In_Repower)*(DE$7&gt;=$E53)</f>
        <v>1</v>
      </c>
      <c r="DF54" s="18" t="n">
        <f aca="false">1-(1-In_Repower)*(DF$7&gt;=$E53)</f>
        <v>1</v>
      </c>
      <c r="DG54" s="18" t="n">
        <f aca="false">1-(1-In_Repower)*(DG$7&gt;=$E53)</f>
        <v>1</v>
      </c>
      <c r="DH54" s="18" t="n">
        <f aca="false">1-(1-In_Repower)*(DH$7&gt;=$E53)</f>
        <v>1</v>
      </c>
      <c r="DI54" s="18" t="n">
        <f aca="false">1-(1-In_Repower)*(DI$7&gt;=$E53)</f>
        <v>1</v>
      </c>
      <c r="DJ54" s="18" t="n">
        <f aca="false">1-(1-In_Repower)*(DJ$7&gt;=$E53)</f>
        <v>1</v>
      </c>
      <c r="DK54" s="18" t="n">
        <f aca="false">1-(1-In_Repower)*(DK$7&gt;=$E53)</f>
        <v>1</v>
      </c>
      <c r="DL54" s="18" t="n">
        <f aca="false">1-(1-In_Repower)*(DL$7&gt;=$E53)</f>
        <v>1</v>
      </c>
      <c r="DM54" s="18" t="n">
        <f aca="false">1-(1-In_Repower)*(DM$7&gt;=$E53)</f>
        <v>1</v>
      </c>
      <c r="DN54" s="18" t="n">
        <f aca="false">1-(1-In_Repower)*(DN$7&gt;=$E53)</f>
        <v>1</v>
      </c>
      <c r="DO54" s="18" t="n">
        <f aca="false">1-(1-In_Repower)*(DO$7&gt;=$E53)</f>
        <v>1</v>
      </c>
      <c r="DP54" s="18" t="n">
        <f aca="false">1-(1-In_Repower)*(DP$7&gt;=$E53)</f>
        <v>1</v>
      </c>
      <c r="DQ54" s="18" t="n">
        <f aca="false">1-(1-In_Repower)*(DQ$7&gt;=$E53)</f>
        <v>1</v>
      </c>
      <c r="DR54" s="18" t="n">
        <f aca="false">1-(1-In_Repower)*(DR$7&gt;=$E53)</f>
        <v>1</v>
      </c>
      <c r="DS54" s="18" t="n">
        <f aca="false">1-(1-In_Repower)*(DS$7&gt;=$E53)</f>
        <v>1</v>
      </c>
      <c r="DT54" s="18" t="n">
        <f aca="false">1-(1-In_Repower)*(DT$7&gt;=$E53)</f>
        <v>1</v>
      </c>
      <c r="DU54" s="18" t="n">
        <f aca="false">1-(1-In_Repower)*(DU$7&gt;=$E53)</f>
        <v>1</v>
      </c>
      <c r="DV54" s="18" t="n">
        <f aca="false">1-(1-In_Repower)*(DV$7&gt;=$E53)</f>
        <v>1</v>
      </c>
      <c r="DW54" s="18" t="n">
        <f aca="false">1-(1-In_Repower)*(DW$7&gt;=$E53)</f>
        <v>1</v>
      </c>
      <c r="DX54" s="18" t="n">
        <f aca="false">1-(1-In_Repower)*(DX$7&gt;=$E53)</f>
        <v>1</v>
      </c>
      <c r="DY54" s="18" t="n">
        <f aca="false">1-(1-In_Repower)*(DY$7&gt;=$E53)</f>
        <v>1</v>
      </c>
      <c r="DZ54" s="18" t="n">
        <f aca="false">1-(1-In_Repower)*(DZ$7&gt;=$E53)</f>
        <v>1</v>
      </c>
      <c r="EA54" s="18" t="n">
        <f aca="false">1-(1-In_Repower)*(EA$7&gt;=$E53)</f>
        <v>1</v>
      </c>
      <c r="EB54" s="18" t="n">
        <f aca="false">1-(1-In_Repower)*(EB$7&gt;=$E53)</f>
        <v>1</v>
      </c>
      <c r="EC54" s="18" t="n">
        <f aca="false">1-(1-In_Repower)*(EC$7&gt;=$E53)</f>
        <v>1</v>
      </c>
      <c r="ED54" s="18" t="n">
        <f aca="false">1-(1-In_Repower)*(ED$7&gt;=$E53)</f>
        <v>1</v>
      </c>
      <c r="EE54" s="18" t="n">
        <f aca="false">1-(1-In_Repower)*(EE$7&gt;=$E53)</f>
        <v>1</v>
      </c>
      <c r="EF54" s="18" t="n">
        <f aca="false">1-(1-In_Repower)*(EF$7&gt;=$E53)</f>
        <v>1</v>
      </c>
      <c r="EG54" s="18" t="n">
        <f aca="false">1-(1-In_Repower)*(EG$7&gt;=$E53)</f>
        <v>1</v>
      </c>
      <c r="EH54" s="18" t="n">
        <f aca="false">1-(1-In_Repower)*(EH$7&gt;=$E53)</f>
        <v>1</v>
      </c>
      <c r="EI54" s="18" t="n">
        <f aca="false">1-(1-In_Repower)*(EI$7&gt;=$E53)</f>
        <v>1</v>
      </c>
      <c r="EJ54" s="18" t="n">
        <f aca="false">1-(1-In_Repower)*(EJ$7&gt;=$E53)</f>
        <v>1</v>
      </c>
      <c r="EK54" s="18" t="n">
        <f aca="false">1-(1-In_Repower)*(EK$7&gt;=$E53)</f>
        <v>1</v>
      </c>
      <c r="EL54" s="18" t="n">
        <f aca="false">1-(1-In_Repower)*(EL$7&gt;=$E53)</f>
        <v>1</v>
      </c>
      <c r="EM54" s="18" t="n">
        <f aca="false">1-(1-In_Repower)*(EM$7&gt;=$E53)</f>
        <v>1</v>
      </c>
      <c r="EN54" s="18" t="n">
        <f aca="false">1-(1-In_Repower)*(EN$7&gt;=$E53)</f>
        <v>1</v>
      </c>
      <c r="EO54" s="18" t="n">
        <f aca="false">1-(1-In_Repower)*(EO$7&gt;=$E53)</f>
        <v>1</v>
      </c>
      <c r="EP54" s="18" t="n">
        <f aca="false">1-(1-In_Repower)*(EP$7&gt;=$E53)</f>
        <v>1</v>
      </c>
      <c r="EQ54" s="18" t="n">
        <f aca="false">1-(1-In_Repower)*(EQ$7&gt;=$E53)</f>
        <v>1</v>
      </c>
      <c r="ER54" s="18" t="n">
        <f aca="false">1-(1-In_Repower)*(ER$7&gt;=$E53)</f>
        <v>1</v>
      </c>
      <c r="ES54" s="18" t="n">
        <f aca="false">1-(1-In_Repower)*(ES$7&gt;=$E53)</f>
        <v>1</v>
      </c>
      <c r="ET54" s="18" t="n">
        <f aca="false">1-(1-In_Repower)*(ET$7&gt;=$E53)</f>
        <v>1</v>
      </c>
      <c r="EU54" s="18" t="n">
        <f aca="false">1-(1-In_Repower)*(EU$7&gt;=$E53)</f>
        <v>1</v>
      </c>
      <c r="EV54" s="18" t="n">
        <f aca="false">1-(1-In_Repower)*(EV$7&gt;=$E53)</f>
        <v>1</v>
      </c>
      <c r="EW54" s="18" t="n">
        <f aca="false">1-(1-In_Repower)*(EW$7&gt;=$E53)</f>
        <v>1</v>
      </c>
      <c r="EX54" s="18" t="n">
        <f aca="false">1-(1-In_Repower)*(EX$7&gt;=$E53)</f>
        <v>1</v>
      </c>
      <c r="EY54" s="18" t="n">
        <f aca="false">1-(1-In_Repower)*(EY$7&gt;=$E53)</f>
        <v>1</v>
      </c>
      <c r="EZ54" s="18" t="n">
        <f aca="false">1-(1-In_Repower)*(EZ$7&gt;=$E53)</f>
        <v>1</v>
      </c>
      <c r="FA54" s="18" t="n">
        <f aca="false">1-(1-In_Repower)*(FA$7&gt;=$E53)</f>
        <v>1</v>
      </c>
      <c r="FB54" s="18" t="n">
        <f aca="false">1-(1-In_Repower)*(FB$7&gt;=$E53)</f>
        <v>1</v>
      </c>
      <c r="FC54" s="18" t="n">
        <f aca="false">1-(1-In_Repower)*(FC$7&gt;=$E53)</f>
        <v>1</v>
      </c>
      <c r="FD54" s="18" t="n">
        <f aca="false">1-(1-In_Repower)*(FD$7&gt;=$E53)</f>
        <v>1</v>
      </c>
      <c r="FE54" s="18" t="n">
        <f aca="false">1-(1-In_Repower)*(FE$7&gt;=$E53)</f>
        <v>1</v>
      </c>
      <c r="FF54" s="18" t="n">
        <f aca="false">1-(1-In_Repower)*(FF$7&gt;=$E53)</f>
        <v>1</v>
      </c>
      <c r="FG54" s="18" t="n">
        <f aca="false">1-(1-In_Repower)*(FG$7&gt;=$E53)</f>
        <v>1</v>
      </c>
      <c r="FH54" s="18" t="n">
        <f aca="false">1-(1-In_Repower)*(FH$7&gt;=$E53)</f>
        <v>1</v>
      </c>
    </row>
    <row r="56" customFormat="false" ht="15" hidden="false" customHeight="false" outlineLevel="0" collapsed="false">
      <c r="A56" s="10" t="s">
        <v>14</v>
      </c>
      <c r="B56" s="10"/>
      <c r="C56" s="10" t="s">
        <v>706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</row>
    <row r="57" customFormat="false" ht="15" hidden="false" customHeight="false" outlineLevel="0" collapsed="false">
      <c r="C57" s="1" t="s">
        <v>707</v>
      </c>
      <c r="D57" s="12" t="s">
        <v>34</v>
      </c>
      <c r="E57" s="18" t="n">
        <f aca="false">INDEX(Case_Offer,1,$F12)</f>
        <v>0</v>
      </c>
    </row>
    <row r="58" customFormat="false" ht="15" hidden="false" customHeight="false" outlineLevel="0" collapsed="false">
      <c r="C58" s="1" t="s">
        <v>708</v>
      </c>
      <c r="D58" s="12" t="s">
        <v>86</v>
      </c>
      <c r="E58" s="36" t="n">
        <f aca="false">MATCH(In_Offer_PV,OPV_Names,0)</f>
        <v>2</v>
      </c>
      <c r="F58" s="36" t="n">
        <f aca="false">INDEX(OPV_Type,$E58)</f>
        <v>1</v>
      </c>
    </row>
    <row r="59" customFormat="false" ht="15" hidden="false" customHeight="false" outlineLevel="0" collapsed="false">
      <c r="C59" s="1" t="s">
        <v>709</v>
      </c>
      <c r="D59" s="12" t="s">
        <v>127</v>
      </c>
      <c r="E59" s="23" t="n">
        <f aca="false">INDEX(OPV_Fee,$E58)</f>
        <v>0</v>
      </c>
      <c r="F59" s="26" t="n">
        <f aca="false">INDEX(OPV_Fee_Min,$E58)</f>
        <v>0</v>
      </c>
    </row>
    <row r="60" customFormat="false" ht="15" hidden="false" customHeight="false" outlineLevel="0" collapsed="false">
      <c r="C60" s="1" t="s">
        <v>710</v>
      </c>
      <c r="D60" s="12" t="s">
        <v>127</v>
      </c>
      <c r="E60" s="26" t="n">
        <f aca="false">INDEX(OPV_Fee_Max,$E58)</f>
        <v>0</v>
      </c>
      <c r="F60" s="26" t="n">
        <f aca="false">INDEX(OPV_Price,$E58)</f>
        <v>43.96</v>
      </c>
    </row>
    <row r="61" customFormat="false" ht="15" hidden="false" customHeight="false" outlineLevel="0" collapsed="false">
      <c r="C61" s="1" t="s">
        <v>711</v>
      </c>
      <c r="D61" s="12" t="s">
        <v>546</v>
      </c>
      <c r="E61" s="45" t="n">
        <f aca="false">IF(INDEX(OPV_Start,$E58)&gt;0,INDEX(OPV_Start,$E58),$F16+1)</f>
        <v>46753</v>
      </c>
      <c r="F61" s="45" t="n">
        <f aca="false">EDATE($E61,INDEX(OPV_Tenor,$E58)*Months_In_Year)-1</f>
        <v>47848</v>
      </c>
      <c r="J61" s="61" t="n">
        <f aca="false">$E57*MAX(0,MIN($F61,J$4)-MAX($E61,J$3)+1)/J$5</f>
        <v>0</v>
      </c>
      <c r="K61" s="61" t="n">
        <f aca="false">$E57*MAX(0,MIN($F61,K$4)-MAX($E61,K$3)+1)/K$5</f>
        <v>0</v>
      </c>
      <c r="L61" s="61" t="n">
        <f aca="false">$E57*MAX(0,MIN($F61,L$4)-MAX($E61,L$3)+1)/L$5</f>
        <v>0</v>
      </c>
      <c r="M61" s="61" t="n">
        <f aca="false">$E57*MAX(0,MIN($F61,M$4)-MAX($E61,M$3)+1)/M$5</f>
        <v>0</v>
      </c>
      <c r="N61" s="61" t="n">
        <f aca="false">$E57*MAX(0,MIN($F61,N$4)-MAX($E61,N$3)+1)/N$5</f>
        <v>0</v>
      </c>
      <c r="O61" s="61" t="n">
        <f aca="false">$E57*MAX(0,MIN($F61,O$4)-MAX($E61,O$3)+1)/O$5</f>
        <v>0</v>
      </c>
      <c r="P61" s="61" t="n">
        <f aca="false">$E57*MAX(0,MIN($F61,P$4)-MAX($E61,P$3)+1)/P$5</f>
        <v>0</v>
      </c>
      <c r="Q61" s="61" t="n">
        <f aca="false">$E57*MAX(0,MIN($F61,Q$4)-MAX($E61,Q$3)+1)/Q$5</f>
        <v>0</v>
      </c>
      <c r="R61" s="61" t="n">
        <f aca="false">$E57*MAX(0,MIN($F61,R$4)-MAX($E61,R$3)+1)/R$5</f>
        <v>0</v>
      </c>
      <c r="S61" s="61" t="n">
        <f aca="false">$E57*MAX(0,MIN($F61,S$4)-MAX($E61,S$3)+1)/S$5</f>
        <v>0</v>
      </c>
      <c r="T61" s="61" t="n">
        <f aca="false">$E57*MAX(0,MIN($F61,T$4)-MAX($E61,T$3)+1)/T$5</f>
        <v>0</v>
      </c>
      <c r="U61" s="61" t="n">
        <f aca="false">$E57*MAX(0,MIN($F61,U$4)-MAX($E61,U$3)+1)/U$5</f>
        <v>0</v>
      </c>
      <c r="V61" s="61" t="n">
        <f aca="false">$E57*MAX(0,MIN($F61,V$4)-MAX($E61,V$3)+1)/V$5</f>
        <v>0</v>
      </c>
      <c r="W61" s="61" t="n">
        <f aca="false">$E57*MAX(0,MIN($F61,W$4)-MAX($E61,W$3)+1)/W$5</f>
        <v>0</v>
      </c>
      <c r="X61" s="61" t="n">
        <f aca="false">$E57*MAX(0,MIN($F61,X$4)-MAX($E61,X$3)+1)/X$5</f>
        <v>0</v>
      </c>
      <c r="Y61" s="61" t="n">
        <f aca="false">$E57*MAX(0,MIN($F61,Y$4)-MAX($E61,Y$3)+1)/Y$5</f>
        <v>0</v>
      </c>
      <c r="Z61" s="61" t="n">
        <f aca="false">$E57*MAX(0,MIN($F61,Z$4)-MAX($E61,Z$3)+1)/Z$5</f>
        <v>0</v>
      </c>
      <c r="AA61" s="61" t="n">
        <f aca="false">$E57*MAX(0,MIN($F61,AA$4)-MAX($E61,AA$3)+1)/AA$5</f>
        <v>0</v>
      </c>
      <c r="AB61" s="61" t="n">
        <f aca="false">$E57*MAX(0,MIN($F61,AB$4)-MAX($E61,AB$3)+1)/AB$5</f>
        <v>0</v>
      </c>
      <c r="AC61" s="61" t="n">
        <f aca="false">$E57*MAX(0,MIN($F61,AC$4)-MAX($E61,AC$3)+1)/AC$5</f>
        <v>0</v>
      </c>
      <c r="AD61" s="61" t="n">
        <f aca="false">$E57*MAX(0,MIN($F61,AD$4)-MAX($E61,AD$3)+1)/AD$5</f>
        <v>0</v>
      </c>
      <c r="AE61" s="61" t="n">
        <f aca="false">$E57*MAX(0,MIN($F61,AE$4)-MAX($E61,AE$3)+1)/AE$5</f>
        <v>0</v>
      </c>
      <c r="AF61" s="61" t="n">
        <f aca="false">$E57*MAX(0,MIN($F61,AF$4)-MAX($E61,AF$3)+1)/AF$5</f>
        <v>0</v>
      </c>
      <c r="AG61" s="61" t="n">
        <f aca="false">$E57*MAX(0,MIN($F61,AG$4)-MAX($E61,AG$3)+1)/AG$5</f>
        <v>0</v>
      </c>
      <c r="AH61" s="61" t="n">
        <f aca="false">$E57*MAX(0,MIN($F61,AH$4)-MAX($E61,AH$3)+1)/AH$5</f>
        <v>0</v>
      </c>
      <c r="AI61" s="61" t="n">
        <f aca="false">$E57*MAX(0,MIN($F61,AI$4)-MAX($E61,AI$3)+1)/AI$5</f>
        <v>0</v>
      </c>
      <c r="AJ61" s="61" t="n">
        <f aca="false">$E57*MAX(0,MIN($F61,AJ$4)-MAX($E61,AJ$3)+1)/AJ$5</f>
        <v>0</v>
      </c>
      <c r="AK61" s="61" t="n">
        <f aca="false">$E57*MAX(0,MIN($F61,AK$4)-MAX($E61,AK$3)+1)/AK$5</f>
        <v>0</v>
      </c>
      <c r="AL61" s="61" t="n">
        <f aca="false">$E57*MAX(0,MIN($F61,AL$4)-MAX($E61,AL$3)+1)/AL$5</f>
        <v>0</v>
      </c>
      <c r="AM61" s="61" t="n">
        <f aca="false">$E57*MAX(0,MIN($F61,AM$4)-MAX($E61,AM$3)+1)/AM$5</f>
        <v>0</v>
      </c>
      <c r="AN61" s="61" t="n">
        <f aca="false">$E57*MAX(0,MIN($F61,AN$4)-MAX($E61,AN$3)+1)/AN$5</f>
        <v>0</v>
      </c>
      <c r="AO61" s="61" t="n">
        <f aca="false">$E57*MAX(0,MIN($F61,AO$4)-MAX($E61,AO$3)+1)/AO$5</f>
        <v>0</v>
      </c>
      <c r="AP61" s="61" t="n">
        <f aca="false">$E57*MAX(0,MIN($F61,AP$4)-MAX($E61,AP$3)+1)/AP$5</f>
        <v>0</v>
      </c>
      <c r="AQ61" s="61" t="n">
        <f aca="false">$E57*MAX(0,MIN($F61,AQ$4)-MAX($E61,AQ$3)+1)/AQ$5</f>
        <v>0</v>
      </c>
      <c r="AR61" s="61" t="n">
        <f aca="false">$E57*MAX(0,MIN($F61,AR$4)-MAX($E61,AR$3)+1)/AR$5</f>
        <v>0</v>
      </c>
      <c r="AS61" s="61" t="n">
        <f aca="false">$E57*MAX(0,MIN($F61,AS$4)-MAX($E61,AS$3)+1)/AS$5</f>
        <v>0</v>
      </c>
      <c r="AT61" s="61" t="n">
        <f aca="false">$E57*MAX(0,MIN($F61,AT$4)-MAX($E61,AT$3)+1)/AT$5</f>
        <v>0</v>
      </c>
      <c r="AU61" s="61" t="n">
        <f aca="false">$E57*MAX(0,MIN($F61,AU$4)-MAX($E61,AU$3)+1)/AU$5</f>
        <v>0</v>
      </c>
      <c r="AV61" s="61" t="n">
        <f aca="false">$E57*MAX(0,MIN($F61,AV$4)-MAX($E61,AV$3)+1)/AV$5</f>
        <v>0</v>
      </c>
      <c r="AW61" s="61" t="n">
        <f aca="false">$E57*MAX(0,MIN($F61,AW$4)-MAX($E61,AW$3)+1)/AW$5</f>
        <v>0</v>
      </c>
      <c r="AX61" s="61" t="n">
        <f aca="false">$E57*MAX(0,MIN($F61,AX$4)-MAX($E61,AX$3)+1)/AX$5</f>
        <v>0</v>
      </c>
      <c r="AY61" s="61" t="n">
        <f aca="false">$E57*MAX(0,MIN($F61,AY$4)-MAX($E61,AY$3)+1)/AY$5</f>
        <v>0</v>
      </c>
      <c r="AZ61" s="61" t="n">
        <f aca="false">$E57*MAX(0,MIN($F61,AZ$4)-MAX($E61,AZ$3)+1)/AZ$5</f>
        <v>0</v>
      </c>
      <c r="BA61" s="61" t="n">
        <f aca="false">$E57*MAX(0,MIN($F61,BA$4)-MAX($E61,BA$3)+1)/BA$5</f>
        <v>0</v>
      </c>
      <c r="BB61" s="61" t="n">
        <f aca="false">$E57*MAX(0,MIN($F61,BB$4)-MAX($E61,BB$3)+1)/BB$5</f>
        <v>0</v>
      </c>
      <c r="BC61" s="61" t="n">
        <f aca="false">$E57*MAX(0,MIN($F61,BC$4)-MAX($E61,BC$3)+1)/BC$5</f>
        <v>0</v>
      </c>
      <c r="BD61" s="61" t="n">
        <f aca="false">$E57*MAX(0,MIN($F61,BD$4)-MAX($E61,BD$3)+1)/BD$5</f>
        <v>0</v>
      </c>
      <c r="BE61" s="61" t="n">
        <f aca="false">$E57*MAX(0,MIN($F61,BE$4)-MAX($E61,BE$3)+1)/BE$5</f>
        <v>0</v>
      </c>
      <c r="BF61" s="61" t="n">
        <f aca="false">$E57*MAX(0,MIN($F61,BF$4)-MAX($E61,BF$3)+1)/BF$5</f>
        <v>0</v>
      </c>
      <c r="BG61" s="61" t="n">
        <f aca="false">$E57*MAX(0,MIN($F61,BG$4)-MAX($E61,BG$3)+1)/BG$5</f>
        <v>0</v>
      </c>
      <c r="BH61" s="61" t="n">
        <f aca="false">$E57*MAX(0,MIN($F61,BH$4)-MAX($E61,BH$3)+1)/BH$5</f>
        <v>0</v>
      </c>
      <c r="BI61" s="61" t="n">
        <f aca="false">$E57*MAX(0,MIN($F61,BI$4)-MAX($E61,BI$3)+1)/BI$5</f>
        <v>0</v>
      </c>
      <c r="BJ61" s="61" t="n">
        <f aca="false">$E57*MAX(0,MIN($F61,BJ$4)-MAX($E61,BJ$3)+1)/BJ$5</f>
        <v>0</v>
      </c>
      <c r="BK61" s="61" t="n">
        <f aca="false">$E57*MAX(0,MIN($F61,BK$4)-MAX($E61,BK$3)+1)/BK$5</f>
        <v>0</v>
      </c>
      <c r="BL61" s="61" t="n">
        <f aca="false">$E57*MAX(0,MIN($F61,BL$4)-MAX($E61,BL$3)+1)/BL$5</f>
        <v>0</v>
      </c>
      <c r="BM61" s="61" t="n">
        <f aca="false">$E57*MAX(0,MIN($F61,BM$4)-MAX($E61,BM$3)+1)/BM$5</f>
        <v>0</v>
      </c>
      <c r="BN61" s="61" t="n">
        <f aca="false">$E57*MAX(0,MIN($F61,BN$4)-MAX($E61,BN$3)+1)/BN$5</f>
        <v>0</v>
      </c>
      <c r="BO61" s="61" t="n">
        <f aca="false">$E57*MAX(0,MIN($F61,BO$4)-MAX($E61,BO$3)+1)/BO$5</f>
        <v>0</v>
      </c>
      <c r="BP61" s="61" t="n">
        <f aca="false">$E57*MAX(0,MIN($F61,BP$4)-MAX($E61,BP$3)+1)/BP$5</f>
        <v>0</v>
      </c>
      <c r="BQ61" s="61" t="n">
        <f aca="false">$E57*MAX(0,MIN($F61,BQ$4)-MAX($E61,BQ$3)+1)/BQ$5</f>
        <v>0</v>
      </c>
      <c r="BR61" s="61" t="n">
        <f aca="false">$E57*MAX(0,MIN($F61,BR$4)-MAX($E61,BR$3)+1)/BR$5</f>
        <v>0</v>
      </c>
      <c r="BS61" s="61" t="n">
        <f aca="false">$E57*MAX(0,MIN($F61,BS$4)-MAX($E61,BS$3)+1)/BS$5</f>
        <v>0</v>
      </c>
      <c r="BT61" s="61" t="n">
        <f aca="false">$E57*MAX(0,MIN($F61,BT$4)-MAX($E61,BT$3)+1)/BT$5</f>
        <v>0</v>
      </c>
      <c r="BU61" s="61" t="n">
        <f aca="false">$E57*MAX(0,MIN($F61,BU$4)-MAX($E61,BU$3)+1)/BU$5</f>
        <v>0</v>
      </c>
      <c r="BV61" s="61" t="n">
        <f aca="false">$E57*MAX(0,MIN($F61,BV$4)-MAX($E61,BV$3)+1)/BV$5</f>
        <v>0</v>
      </c>
      <c r="BW61" s="61" t="n">
        <f aca="false">$E57*MAX(0,MIN($F61,BW$4)-MAX($E61,BW$3)+1)/BW$5</f>
        <v>0</v>
      </c>
      <c r="BX61" s="61" t="n">
        <f aca="false">$E57*MAX(0,MIN($F61,BX$4)-MAX($E61,BX$3)+1)/BX$5</f>
        <v>0</v>
      </c>
      <c r="BY61" s="61" t="n">
        <f aca="false">$E57*MAX(0,MIN($F61,BY$4)-MAX($E61,BY$3)+1)/BY$5</f>
        <v>0</v>
      </c>
      <c r="BZ61" s="61" t="n">
        <f aca="false">$E57*MAX(0,MIN($F61,BZ$4)-MAX($E61,BZ$3)+1)/BZ$5</f>
        <v>0</v>
      </c>
      <c r="CA61" s="61" t="n">
        <f aca="false">$E57*MAX(0,MIN($F61,CA$4)-MAX($E61,CA$3)+1)/CA$5</f>
        <v>0</v>
      </c>
      <c r="CB61" s="61" t="n">
        <f aca="false">$E57*MAX(0,MIN($F61,CB$4)-MAX($E61,CB$3)+1)/CB$5</f>
        <v>0</v>
      </c>
      <c r="CC61" s="61" t="n">
        <f aca="false">$E57*MAX(0,MIN($F61,CC$4)-MAX($E61,CC$3)+1)/CC$5</f>
        <v>0</v>
      </c>
      <c r="CD61" s="61" t="n">
        <f aca="false">$E57*MAX(0,MIN($F61,CD$4)-MAX($E61,CD$3)+1)/CD$5</f>
        <v>0</v>
      </c>
      <c r="CE61" s="61" t="n">
        <f aca="false">$E57*MAX(0,MIN($F61,CE$4)-MAX($E61,CE$3)+1)/CE$5</f>
        <v>0</v>
      </c>
      <c r="CF61" s="61" t="n">
        <f aca="false">$E57*MAX(0,MIN($F61,CF$4)-MAX($E61,CF$3)+1)/CF$5</f>
        <v>0</v>
      </c>
      <c r="CG61" s="61" t="n">
        <f aca="false">$E57*MAX(0,MIN($F61,CG$4)-MAX($E61,CG$3)+1)/CG$5</f>
        <v>0</v>
      </c>
      <c r="CH61" s="61" t="n">
        <f aca="false">$E57*MAX(0,MIN($F61,CH$4)-MAX($E61,CH$3)+1)/CH$5</f>
        <v>0</v>
      </c>
      <c r="CI61" s="61" t="n">
        <f aca="false">$E57*MAX(0,MIN($F61,CI$4)-MAX($E61,CI$3)+1)/CI$5</f>
        <v>0</v>
      </c>
      <c r="CJ61" s="61" t="n">
        <f aca="false">$E57*MAX(0,MIN($F61,CJ$4)-MAX($E61,CJ$3)+1)/CJ$5</f>
        <v>0</v>
      </c>
      <c r="CK61" s="61" t="n">
        <f aca="false">$E57*MAX(0,MIN($F61,CK$4)-MAX($E61,CK$3)+1)/CK$5</f>
        <v>0</v>
      </c>
      <c r="CL61" s="61" t="n">
        <f aca="false">$E57*MAX(0,MIN($F61,CL$4)-MAX($E61,CL$3)+1)/CL$5</f>
        <v>0</v>
      </c>
      <c r="CM61" s="61" t="n">
        <f aca="false">$E57*MAX(0,MIN($F61,CM$4)-MAX($E61,CM$3)+1)/CM$5</f>
        <v>0</v>
      </c>
      <c r="CN61" s="61" t="n">
        <f aca="false">$E57*MAX(0,MIN($F61,CN$4)-MAX($E61,CN$3)+1)/CN$5</f>
        <v>0</v>
      </c>
      <c r="CO61" s="61" t="n">
        <f aca="false">$E57*MAX(0,MIN($F61,CO$4)-MAX($E61,CO$3)+1)/CO$5</f>
        <v>0</v>
      </c>
      <c r="CP61" s="61" t="n">
        <f aca="false">$E57*MAX(0,MIN($F61,CP$4)-MAX($E61,CP$3)+1)/CP$5</f>
        <v>0</v>
      </c>
      <c r="CQ61" s="61" t="n">
        <f aca="false">$E57*MAX(0,MIN($F61,CQ$4)-MAX($E61,CQ$3)+1)/CQ$5</f>
        <v>0</v>
      </c>
      <c r="CR61" s="61" t="n">
        <f aca="false">$E57*MAX(0,MIN($F61,CR$4)-MAX($E61,CR$3)+1)/CR$5</f>
        <v>0</v>
      </c>
      <c r="CS61" s="61" t="n">
        <f aca="false">$E57*MAX(0,MIN($F61,CS$4)-MAX($E61,CS$3)+1)/CS$5</f>
        <v>0</v>
      </c>
      <c r="CT61" s="61" t="n">
        <f aca="false">$E57*MAX(0,MIN($F61,CT$4)-MAX($E61,CT$3)+1)/CT$5</f>
        <v>0</v>
      </c>
      <c r="CU61" s="61" t="n">
        <f aca="false">$E57*MAX(0,MIN($F61,CU$4)-MAX($E61,CU$3)+1)/CU$5</f>
        <v>0</v>
      </c>
      <c r="CV61" s="61" t="n">
        <f aca="false">$E57*MAX(0,MIN($F61,CV$4)-MAX($E61,CV$3)+1)/CV$5</f>
        <v>0</v>
      </c>
      <c r="CW61" s="61" t="n">
        <f aca="false">$E57*MAX(0,MIN($F61,CW$4)-MAX($E61,CW$3)+1)/CW$5</f>
        <v>0</v>
      </c>
      <c r="CX61" s="61" t="n">
        <f aca="false">$E57*MAX(0,MIN($F61,CX$4)-MAX($E61,CX$3)+1)/CX$5</f>
        <v>0</v>
      </c>
      <c r="CY61" s="61" t="n">
        <f aca="false">$E57*MAX(0,MIN($F61,CY$4)-MAX($E61,CY$3)+1)/CY$5</f>
        <v>0</v>
      </c>
      <c r="CZ61" s="61" t="n">
        <f aca="false">$E57*MAX(0,MIN($F61,CZ$4)-MAX($E61,CZ$3)+1)/CZ$5</f>
        <v>0</v>
      </c>
      <c r="DA61" s="61" t="n">
        <f aca="false">$E57*MAX(0,MIN($F61,DA$4)-MAX($E61,DA$3)+1)/DA$5</f>
        <v>0</v>
      </c>
      <c r="DB61" s="61" t="n">
        <f aca="false">$E57*MAX(0,MIN($F61,DB$4)-MAX($E61,DB$3)+1)/DB$5</f>
        <v>0</v>
      </c>
      <c r="DC61" s="61" t="n">
        <f aca="false">$E57*MAX(0,MIN($F61,DC$4)-MAX($E61,DC$3)+1)/DC$5</f>
        <v>0</v>
      </c>
      <c r="DD61" s="61" t="n">
        <f aca="false">$E57*MAX(0,MIN($F61,DD$4)-MAX($E61,DD$3)+1)/DD$5</f>
        <v>0</v>
      </c>
      <c r="DE61" s="61" t="n">
        <f aca="false">$E57*MAX(0,MIN($F61,DE$4)-MAX($E61,DE$3)+1)/DE$5</f>
        <v>0</v>
      </c>
      <c r="DF61" s="61" t="n">
        <f aca="false">$E57*MAX(0,MIN($F61,DF$4)-MAX($E61,DF$3)+1)/DF$5</f>
        <v>0</v>
      </c>
      <c r="DG61" s="61" t="n">
        <f aca="false">$E57*MAX(0,MIN($F61,DG$4)-MAX($E61,DG$3)+1)/DG$5</f>
        <v>0</v>
      </c>
      <c r="DH61" s="61" t="n">
        <f aca="false">$E57*MAX(0,MIN($F61,DH$4)-MAX($E61,DH$3)+1)/DH$5</f>
        <v>0</v>
      </c>
      <c r="DI61" s="61" t="n">
        <f aca="false">$E57*MAX(0,MIN($F61,DI$4)-MAX($E61,DI$3)+1)/DI$5</f>
        <v>0</v>
      </c>
      <c r="DJ61" s="61" t="n">
        <f aca="false">$E57*MAX(0,MIN($F61,DJ$4)-MAX($E61,DJ$3)+1)/DJ$5</f>
        <v>0</v>
      </c>
      <c r="DK61" s="61" t="n">
        <f aca="false">$E57*MAX(0,MIN($F61,DK$4)-MAX($E61,DK$3)+1)/DK$5</f>
        <v>0</v>
      </c>
      <c r="DL61" s="61" t="n">
        <f aca="false">$E57*MAX(0,MIN($F61,DL$4)-MAX($E61,DL$3)+1)/DL$5</f>
        <v>0</v>
      </c>
      <c r="DM61" s="61" t="n">
        <f aca="false">$E57*MAX(0,MIN($F61,DM$4)-MAX($E61,DM$3)+1)/DM$5</f>
        <v>0</v>
      </c>
      <c r="DN61" s="61" t="n">
        <f aca="false">$E57*MAX(0,MIN($F61,DN$4)-MAX($E61,DN$3)+1)/DN$5</f>
        <v>0</v>
      </c>
      <c r="DO61" s="61" t="n">
        <f aca="false">$E57*MAX(0,MIN($F61,DO$4)-MAX($E61,DO$3)+1)/DO$5</f>
        <v>0</v>
      </c>
      <c r="DP61" s="61" t="n">
        <f aca="false">$E57*MAX(0,MIN($F61,DP$4)-MAX($E61,DP$3)+1)/DP$5</f>
        <v>0</v>
      </c>
      <c r="DQ61" s="61" t="n">
        <f aca="false">$E57*MAX(0,MIN($F61,DQ$4)-MAX($E61,DQ$3)+1)/DQ$5</f>
        <v>0</v>
      </c>
      <c r="DR61" s="61" t="n">
        <f aca="false">$E57*MAX(0,MIN($F61,DR$4)-MAX($E61,DR$3)+1)/DR$5</f>
        <v>0</v>
      </c>
      <c r="DS61" s="61" t="n">
        <f aca="false">$E57*MAX(0,MIN($F61,DS$4)-MAX($E61,DS$3)+1)/DS$5</f>
        <v>0</v>
      </c>
      <c r="DT61" s="61" t="n">
        <f aca="false">$E57*MAX(0,MIN($F61,DT$4)-MAX($E61,DT$3)+1)/DT$5</f>
        <v>0</v>
      </c>
      <c r="DU61" s="61" t="n">
        <f aca="false">$E57*MAX(0,MIN($F61,DU$4)-MAX($E61,DU$3)+1)/DU$5</f>
        <v>0</v>
      </c>
      <c r="DV61" s="61" t="n">
        <f aca="false">$E57*MAX(0,MIN($F61,DV$4)-MAX($E61,DV$3)+1)/DV$5</f>
        <v>0</v>
      </c>
      <c r="DW61" s="61" t="n">
        <f aca="false">$E57*MAX(0,MIN($F61,DW$4)-MAX($E61,DW$3)+1)/DW$5</f>
        <v>0</v>
      </c>
      <c r="DX61" s="61" t="n">
        <f aca="false">$E57*MAX(0,MIN($F61,DX$4)-MAX($E61,DX$3)+1)/DX$5</f>
        <v>0</v>
      </c>
      <c r="DY61" s="61" t="n">
        <f aca="false">$E57*MAX(0,MIN($F61,DY$4)-MAX($E61,DY$3)+1)/DY$5</f>
        <v>0</v>
      </c>
      <c r="DZ61" s="61" t="n">
        <f aca="false">$E57*MAX(0,MIN($F61,DZ$4)-MAX($E61,DZ$3)+1)/DZ$5</f>
        <v>0</v>
      </c>
      <c r="EA61" s="61" t="n">
        <f aca="false">$E57*MAX(0,MIN($F61,EA$4)-MAX($E61,EA$3)+1)/EA$5</f>
        <v>0</v>
      </c>
      <c r="EB61" s="61" t="n">
        <f aca="false">$E57*MAX(0,MIN($F61,EB$4)-MAX($E61,EB$3)+1)/EB$5</f>
        <v>0</v>
      </c>
      <c r="EC61" s="61" t="n">
        <f aca="false">$E57*MAX(0,MIN($F61,EC$4)-MAX($E61,EC$3)+1)/EC$5</f>
        <v>0</v>
      </c>
      <c r="ED61" s="61" t="n">
        <f aca="false">$E57*MAX(0,MIN($F61,ED$4)-MAX($E61,ED$3)+1)/ED$5</f>
        <v>0</v>
      </c>
      <c r="EE61" s="61" t="n">
        <f aca="false">$E57*MAX(0,MIN($F61,EE$4)-MAX($E61,EE$3)+1)/EE$5</f>
        <v>0</v>
      </c>
      <c r="EF61" s="61" t="n">
        <f aca="false">$E57*MAX(0,MIN($F61,EF$4)-MAX($E61,EF$3)+1)/EF$5</f>
        <v>0</v>
      </c>
      <c r="EG61" s="61" t="n">
        <f aca="false">$E57*MAX(0,MIN($F61,EG$4)-MAX($E61,EG$3)+1)/EG$5</f>
        <v>0</v>
      </c>
      <c r="EH61" s="61" t="n">
        <f aca="false">$E57*MAX(0,MIN($F61,EH$4)-MAX($E61,EH$3)+1)/EH$5</f>
        <v>0</v>
      </c>
      <c r="EI61" s="61" t="n">
        <f aca="false">$E57*MAX(0,MIN($F61,EI$4)-MAX($E61,EI$3)+1)/EI$5</f>
        <v>0</v>
      </c>
      <c r="EJ61" s="61" t="n">
        <f aca="false">$E57*MAX(0,MIN($F61,EJ$4)-MAX($E61,EJ$3)+1)/EJ$5</f>
        <v>0</v>
      </c>
      <c r="EK61" s="61" t="n">
        <f aca="false">$E57*MAX(0,MIN($F61,EK$4)-MAX($E61,EK$3)+1)/EK$5</f>
        <v>0</v>
      </c>
      <c r="EL61" s="61" t="n">
        <f aca="false">$E57*MAX(0,MIN($F61,EL$4)-MAX($E61,EL$3)+1)/EL$5</f>
        <v>0</v>
      </c>
      <c r="EM61" s="61" t="n">
        <f aca="false">$E57*MAX(0,MIN($F61,EM$4)-MAX($E61,EM$3)+1)/EM$5</f>
        <v>0</v>
      </c>
      <c r="EN61" s="61" t="n">
        <f aca="false">$E57*MAX(0,MIN($F61,EN$4)-MAX($E61,EN$3)+1)/EN$5</f>
        <v>0</v>
      </c>
      <c r="EO61" s="61" t="n">
        <f aca="false">$E57*MAX(0,MIN($F61,EO$4)-MAX($E61,EO$3)+1)/EO$5</f>
        <v>0</v>
      </c>
      <c r="EP61" s="61" t="n">
        <f aca="false">$E57*MAX(0,MIN($F61,EP$4)-MAX($E61,EP$3)+1)/EP$5</f>
        <v>0</v>
      </c>
      <c r="EQ61" s="61" t="n">
        <f aca="false">$E57*MAX(0,MIN($F61,EQ$4)-MAX($E61,EQ$3)+1)/EQ$5</f>
        <v>0</v>
      </c>
      <c r="ER61" s="61" t="n">
        <f aca="false">$E57*MAX(0,MIN($F61,ER$4)-MAX($E61,ER$3)+1)/ER$5</f>
        <v>0</v>
      </c>
      <c r="ES61" s="61" t="n">
        <f aca="false">$E57*MAX(0,MIN($F61,ES$4)-MAX($E61,ES$3)+1)/ES$5</f>
        <v>0</v>
      </c>
      <c r="ET61" s="61" t="n">
        <f aca="false">$E57*MAX(0,MIN($F61,ET$4)-MAX($E61,ET$3)+1)/ET$5</f>
        <v>0</v>
      </c>
      <c r="EU61" s="61" t="n">
        <f aca="false">$E57*MAX(0,MIN($F61,EU$4)-MAX($E61,EU$3)+1)/EU$5</f>
        <v>0</v>
      </c>
      <c r="EV61" s="61" t="n">
        <f aca="false">$E57*MAX(0,MIN($F61,EV$4)-MAX($E61,EV$3)+1)/EV$5</f>
        <v>0</v>
      </c>
      <c r="EW61" s="61" t="n">
        <f aca="false">$E57*MAX(0,MIN($F61,EW$4)-MAX($E61,EW$3)+1)/EW$5</f>
        <v>0</v>
      </c>
      <c r="EX61" s="61" t="n">
        <f aca="false">$E57*MAX(0,MIN($F61,EX$4)-MAX($E61,EX$3)+1)/EX$5</f>
        <v>0</v>
      </c>
      <c r="EY61" s="61" t="n">
        <f aca="false">$E57*MAX(0,MIN($F61,EY$4)-MAX($E61,EY$3)+1)/EY$5</f>
        <v>0</v>
      </c>
      <c r="EZ61" s="61" t="n">
        <f aca="false">$E57*MAX(0,MIN($F61,EZ$4)-MAX($E61,EZ$3)+1)/EZ$5</f>
        <v>0</v>
      </c>
      <c r="FA61" s="61" t="n">
        <f aca="false">$E57*MAX(0,MIN($F61,FA$4)-MAX($E61,FA$3)+1)/FA$5</f>
        <v>0</v>
      </c>
      <c r="FB61" s="61" t="n">
        <f aca="false">$E57*MAX(0,MIN($F61,FB$4)-MAX($E61,FB$3)+1)/FB$5</f>
        <v>0</v>
      </c>
      <c r="FC61" s="61" t="n">
        <f aca="false">$E57*MAX(0,MIN($F61,FC$4)-MAX($E61,FC$3)+1)/FC$5</f>
        <v>0</v>
      </c>
      <c r="FD61" s="61" t="n">
        <f aca="false">$E57*MAX(0,MIN($F61,FD$4)-MAX($E61,FD$3)+1)/FD$5</f>
        <v>0</v>
      </c>
      <c r="FE61" s="61" t="n">
        <f aca="false">$E57*MAX(0,MIN($F61,FE$4)-MAX($E61,FE$3)+1)/FE$5</f>
        <v>0</v>
      </c>
      <c r="FF61" s="61" t="n">
        <f aca="false">$E57*MAX(0,MIN($F61,FF$4)-MAX($E61,FF$3)+1)/FF$5</f>
        <v>0</v>
      </c>
      <c r="FG61" s="61" t="n">
        <f aca="false">$E57*MAX(0,MIN($F61,FG$4)-MAX($E61,FG$3)+1)/FG$5</f>
        <v>0</v>
      </c>
      <c r="FH61" s="61" t="n">
        <f aca="false">$E57*MAX(0,MIN($F61,FH$4)-MAX($E61,FH$3)+1)/FH$5</f>
        <v>0</v>
      </c>
    </row>
    <row r="62" customFormat="false" ht="15" hidden="false" customHeight="false" outlineLevel="0" collapsed="false">
      <c r="C62" s="1" t="s">
        <v>712</v>
      </c>
      <c r="D62" s="12" t="s">
        <v>127</v>
      </c>
      <c r="J62" s="26" t="n">
        <f aca="false">MIN($E60,MAX($E59*J44,$F59))</f>
        <v>0</v>
      </c>
      <c r="K62" s="26" t="n">
        <f aca="false">MIN($E60,MAX($E59*K44,$F59))</f>
        <v>0</v>
      </c>
      <c r="L62" s="26" t="n">
        <f aca="false">MIN($E60,MAX($E59*L44,$F59))</f>
        <v>0</v>
      </c>
      <c r="M62" s="26" t="n">
        <f aca="false">MIN($E60,MAX($E59*M44,$F59))</f>
        <v>0</v>
      </c>
      <c r="N62" s="26" t="n">
        <f aca="false">MIN($E60,MAX($E59*N44,$F59))</f>
        <v>0</v>
      </c>
      <c r="O62" s="26" t="n">
        <f aca="false">MIN($E60,MAX($E59*O44,$F59))</f>
        <v>0</v>
      </c>
      <c r="P62" s="26" t="n">
        <f aca="false">MIN($E60,MAX($E59*P44,$F59))</f>
        <v>0</v>
      </c>
      <c r="Q62" s="26" t="n">
        <f aca="false">MIN($E60,MAX($E59*Q44,$F59))</f>
        <v>0</v>
      </c>
      <c r="R62" s="26" t="n">
        <f aca="false">MIN($E60,MAX($E59*R44,$F59))</f>
        <v>0</v>
      </c>
      <c r="S62" s="26" t="n">
        <f aca="false">MIN($E60,MAX($E59*S44,$F59))</f>
        <v>0</v>
      </c>
      <c r="T62" s="26" t="n">
        <f aca="false">MIN($E60,MAX($E59*T44,$F59))</f>
        <v>0</v>
      </c>
      <c r="U62" s="26" t="n">
        <f aca="false">MIN($E60,MAX($E59*U44,$F59))</f>
        <v>0</v>
      </c>
      <c r="V62" s="26" t="n">
        <f aca="false">MIN($E60,MAX($E59*V44,$F59))</f>
        <v>0</v>
      </c>
      <c r="W62" s="26" t="n">
        <f aca="false">MIN($E60,MAX($E59*W44,$F59))</f>
        <v>0</v>
      </c>
      <c r="X62" s="26" t="n">
        <f aca="false">MIN($E60,MAX($E59*X44,$F59))</f>
        <v>0</v>
      </c>
      <c r="Y62" s="26" t="n">
        <f aca="false">MIN($E60,MAX($E59*Y44,$F59))</f>
        <v>0</v>
      </c>
      <c r="Z62" s="26" t="n">
        <f aca="false">MIN($E60,MAX($E59*Z44,$F59))</f>
        <v>0</v>
      </c>
      <c r="AA62" s="26" t="n">
        <f aca="false">MIN($E60,MAX($E59*AA44,$F59))</f>
        <v>0</v>
      </c>
      <c r="AB62" s="26" t="n">
        <f aca="false">MIN($E60,MAX($E59*AB44,$F59))</f>
        <v>0</v>
      </c>
      <c r="AC62" s="26" t="n">
        <f aca="false">MIN($E60,MAX($E59*AC44,$F59))</f>
        <v>0</v>
      </c>
      <c r="AD62" s="26" t="n">
        <f aca="false">MIN($E60,MAX($E59*AD44,$F59))</f>
        <v>0</v>
      </c>
      <c r="AE62" s="26" t="n">
        <f aca="false">MIN($E60,MAX($E59*AE44,$F59))</f>
        <v>0</v>
      </c>
      <c r="AF62" s="26" t="n">
        <f aca="false">MIN($E60,MAX($E59*AF44,$F59))</f>
        <v>0</v>
      </c>
      <c r="AG62" s="26" t="n">
        <f aca="false">MIN($E60,MAX($E59*AG44,$F59))</f>
        <v>0</v>
      </c>
      <c r="AH62" s="26" t="n">
        <f aca="false">MIN($E60,MAX($E59*AH44,$F59))</f>
        <v>0</v>
      </c>
      <c r="AI62" s="26" t="n">
        <f aca="false">MIN($E60,MAX($E59*AI44,$F59))</f>
        <v>0</v>
      </c>
      <c r="AJ62" s="26" t="n">
        <f aca="false">MIN($E60,MAX($E59*AJ44,$F59))</f>
        <v>0</v>
      </c>
      <c r="AK62" s="26" t="n">
        <f aca="false">MIN($E60,MAX($E59*AK44,$F59))</f>
        <v>0</v>
      </c>
      <c r="AL62" s="26" t="n">
        <f aca="false">MIN($E60,MAX($E59*AL44,$F59))</f>
        <v>0</v>
      </c>
      <c r="AM62" s="26" t="n">
        <f aca="false">MIN($E60,MAX($E59*AM44,$F59))</f>
        <v>0</v>
      </c>
      <c r="AN62" s="26" t="n">
        <f aca="false">MIN($E60,MAX($E59*AN44,$F59))</f>
        <v>0</v>
      </c>
      <c r="AO62" s="26" t="n">
        <f aca="false">MIN($E60,MAX($E59*AO44,$F59))</f>
        <v>0</v>
      </c>
      <c r="AP62" s="26" t="n">
        <f aca="false">MIN($E60,MAX($E59*AP44,$F59))</f>
        <v>0</v>
      </c>
      <c r="AQ62" s="26" t="n">
        <f aca="false">MIN($E60,MAX($E59*AQ44,$F59))</f>
        <v>0</v>
      </c>
      <c r="AR62" s="26" t="n">
        <f aca="false">MIN($E60,MAX($E59*AR44,$F59))</f>
        <v>0</v>
      </c>
      <c r="AS62" s="26" t="n">
        <f aca="false">MIN($E60,MAX($E59*AS44,$F59))</f>
        <v>0</v>
      </c>
      <c r="AT62" s="26" t="n">
        <f aca="false">MIN($E60,MAX($E59*AT44,$F59))</f>
        <v>0</v>
      </c>
      <c r="AU62" s="26" t="n">
        <f aca="false">MIN($E60,MAX($E59*AU44,$F59))</f>
        <v>0</v>
      </c>
      <c r="AV62" s="26" t="n">
        <f aca="false">MIN($E60,MAX($E59*AV44,$F59))</f>
        <v>0</v>
      </c>
      <c r="AW62" s="26" t="n">
        <f aca="false">MIN($E60,MAX($E59*AW44,$F59))</f>
        <v>0</v>
      </c>
      <c r="AX62" s="26" t="n">
        <f aca="false">MIN($E60,MAX($E59*AX44,$F59))</f>
        <v>0</v>
      </c>
      <c r="AY62" s="26" t="n">
        <f aca="false">MIN($E60,MAX($E59*AY44,$F59))</f>
        <v>0</v>
      </c>
      <c r="AZ62" s="26" t="n">
        <f aca="false">MIN($E60,MAX($E59*AZ44,$F59))</f>
        <v>0</v>
      </c>
      <c r="BA62" s="26" t="n">
        <f aca="false">MIN($E60,MAX($E59*BA44,$F59))</f>
        <v>0</v>
      </c>
      <c r="BB62" s="26" t="n">
        <f aca="false">MIN($E60,MAX($E59*BB44,$F59))</f>
        <v>0</v>
      </c>
      <c r="BC62" s="26" t="n">
        <f aca="false">MIN($E60,MAX($E59*BC44,$F59))</f>
        <v>0</v>
      </c>
      <c r="BD62" s="26" t="n">
        <f aca="false">MIN($E60,MAX($E59*BD44,$F59))</f>
        <v>0</v>
      </c>
      <c r="BE62" s="26" t="n">
        <f aca="false">MIN($E60,MAX($E59*BE44,$F59))</f>
        <v>0</v>
      </c>
      <c r="BF62" s="26" t="n">
        <f aca="false">MIN($E60,MAX($E59*BF44,$F59))</f>
        <v>0</v>
      </c>
      <c r="BG62" s="26" t="n">
        <f aca="false">MIN($E60,MAX($E59*BG44,$F59))</f>
        <v>0</v>
      </c>
      <c r="BH62" s="26" t="n">
        <f aca="false">MIN($E60,MAX($E59*BH44,$F59))</f>
        <v>0</v>
      </c>
      <c r="BI62" s="26" t="n">
        <f aca="false">MIN($E60,MAX($E59*BI44,$F59))</f>
        <v>0</v>
      </c>
      <c r="BJ62" s="26" t="n">
        <f aca="false">MIN($E60,MAX($E59*BJ44,$F59))</f>
        <v>0</v>
      </c>
      <c r="BK62" s="26" t="n">
        <f aca="false">MIN($E60,MAX($E59*BK44,$F59))</f>
        <v>0</v>
      </c>
      <c r="BL62" s="26" t="n">
        <f aca="false">MIN($E60,MAX($E59*BL44,$F59))</f>
        <v>0</v>
      </c>
      <c r="BM62" s="26" t="n">
        <f aca="false">MIN($E60,MAX($E59*BM44,$F59))</f>
        <v>0</v>
      </c>
      <c r="BN62" s="26" t="n">
        <f aca="false">MIN($E60,MAX($E59*BN44,$F59))</f>
        <v>0</v>
      </c>
      <c r="BO62" s="26" t="n">
        <f aca="false">MIN($E60,MAX($E59*BO44,$F59))</f>
        <v>0</v>
      </c>
      <c r="BP62" s="26" t="n">
        <f aca="false">MIN($E60,MAX($E59*BP44,$F59))</f>
        <v>0</v>
      </c>
      <c r="BQ62" s="26" t="n">
        <f aca="false">MIN($E60,MAX($E59*BQ44,$F59))</f>
        <v>0</v>
      </c>
      <c r="BR62" s="26" t="n">
        <f aca="false">MIN($E60,MAX($E59*BR44,$F59))</f>
        <v>0</v>
      </c>
      <c r="BS62" s="26" t="n">
        <f aca="false">MIN($E60,MAX($E59*BS44,$F59))</f>
        <v>0</v>
      </c>
      <c r="BT62" s="26" t="n">
        <f aca="false">MIN($E60,MAX($E59*BT44,$F59))</f>
        <v>0</v>
      </c>
      <c r="BU62" s="26" t="n">
        <f aca="false">MIN($E60,MAX($E59*BU44,$F59))</f>
        <v>0</v>
      </c>
      <c r="BV62" s="26" t="n">
        <f aca="false">MIN($E60,MAX($E59*BV44,$F59))</f>
        <v>0</v>
      </c>
      <c r="BW62" s="26" t="n">
        <f aca="false">MIN($E60,MAX($E59*BW44,$F59))</f>
        <v>0</v>
      </c>
      <c r="BX62" s="26" t="n">
        <f aca="false">MIN($E60,MAX($E59*BX44,$F59))</f>
        <v>0</v>
      </c>
      <c r="BY62" s="26" t="n">
        <f aca="false">MIN($E60,MAX($E59*BY44,$F59))</f>
        <v>0</v>
      </c>
      <c r="BZ62" s="26" t="n">
        <f aca="false">MIN($E60,MAX($E59*BZ44,$F59))</f>
        <v>0</v>
      </c>
      <c r="CA62" s="26" t="n">
        <f aca="false">MIN($E60,MAX($E59*CA44,$F59))</f>
        <v>0</v>
      </c>
      <c r="CB62" s="26" t="n">
        <f aca="false">MIN($E60,MAX($E59*CB44,$F59))</f>
        <v>0</v>
      </c>
      <c r="CC62" s="26" t="n">
        <f aca="false">MIN($E60,MAX($E59*CC44,$F59))</f>
        <v>0</v>
      </c>
      <c r="CD62" s="26" t="n">
        <f aca="false">MIN($E60,MAX($E59*CD44,$F59))</f>
        <v>0</v>
      </c>
      <c r="CE62" s="26" t="n">
        <f aca="false">MIN($E60,MAX($E59*CE44,$F59))</f>
        <v>0</v>
      </c>
      <c r="CF62" s="26" t="n">
        <f aca="false">MIN($E60,MAX($E59*CF44,$F59))</f>
        <v>0</v>
      </c>
      <c r="CG62" s="26" t="n">
        <f aca="false">MIN($E60,MAX($E59*CG44,$F59))</f>
        <v>0</v>
      </c>
      <c r="CH62" s="26" t="n">
        <f aca="false">MIN($E60,MAX($E59*CH44,$F59))</f>
        <v>0</v>
      </c>
      <c r="CI62" s="26" t="n">
        <f aca="false">MIN($E60,MAX($E59*CI44,$F59))</f>
        <v>0</v>
      </c>
      <c r="CJ62" s="26" t="n">
        <f aca="false">MIN($E60,MAX($E59*CJ44,$F59))</f>
        <v>0</v>
      </c>
      <c r="CK62" s="26" t="n">
        <f aca="false">MIN($E60,MAX($E59*CK44,$F59))</f>
        <v>0</v>
      </c>
      <c r="CL62" s="26" t="n">
        <f aca="false">MIN($E60,MAX($E59*CL44,$F59))</f>
        <v>0</v>
      </c>
      <c r="CM62" s="26" t="n">
        <f aca="false">MIN($E60,MAX($E59*CM44,$F59))</f>
        <v>0</v>
      </c>
      <c r="CN62" s="26" t="n">
        <f aca="false">MIN($E60,MAX($E59*CN44,$F59))</f>
        <v>0</v>
      </c>
      <c r="CO62" s="26" t="n">
        <f aca="false">MIN($E60,MAX($E59*CO44,$F59))</f>
        <v>0</v>
      </c>
      <c r="CP62" s="26" t="n">
        <f aca="false">MIN($E60,MAX($E59*CP44,$F59))</f>
        <v>0</v>
      </c>
      <c r="CQ62" s="26" t="n">
        <f aca="false">MIN($E60,MAX($E59*CQ44,$F59))</f>
        <v>0</v>
      </c>
      <c r="CR62" s="26" t="n">
        <f aca="false">MIN($E60,MAX($E59*CR44,$F59))</f>
        <v>0</v>
      </c>
      <c r="CS62" s="26" t="n">
        <f aca="false">MIN($E60,MAX($E59*CS44,$F59))</f>
        <v>0</v>
      </c>
      <c r="CT62" s="26" t="n">
        <f aca="false">MIN($E60,MAX($E59*CT44,$F59))</f>
        <v>0</v>
      </c>
      <c r="CU62" s="26" t="n">
        <f aca="false">MIN($E60,MAX($E59*CU44,$F59))</f>
        <v>0</v>
      </c>
      <c r="CV62" s="26" t="n">
        <f aca="false">MIN($E60,MAX($E59*CV44,$F59))</f>
        <v>0</v>
      </c>
      <c r="CW62" s="26" t="n">
        <f aca="false">MIN($E60,MAX($E59*CW44,$F59))</f>
        <v>0</v>
      </c>
      <c r="CX62" s="26" t="n">
        <f aca="false">MIN($E60,MAX($E59*CX44,$F59))</f>
        <v>0</v>
      </c>
      <c r="CY62" s="26" t="n">
        <f aca="false">MIN($E60,MAX($E59*CY44,$F59))</f>
        <v>0</v>
      </c>
      <c r="CZ62" s="26" t="n">
        <f aca="false">MIN($E60,MAX($E59*CZ44,$F59))</f>
        <v>0</v>
      </c>
      <c r="DA62" s="26" t="n">
        <f aca="false">MIN($E60,MAX($E59*DA44,$F59))</f>
        <v>0</v>
      </c>
      <c r="DB62" s="26" t="n">
        <f aca="false">MIN($E60,MAX($E59*DB44,$F59))</f>
        <v>0</v>
      </c>
      <c r="DC62" s="26" t="n">
        <f aca="false">MIN($E60,MAX($E59*DC44,$F59))</f>
        <v>0</v>
      </c>
      <c r="DD62" s="26" t="n">
        <f aca="false">MIN($E60,MAX($E59*DD44,$F59))</f>
        <v>0</v>
      </c>
      <c r="DE62" s="26" t="n">
        <f aca="false">MIN($E60,MAX($E59*DE44,$F59))</f>
        <v>0</v>
      </c>
      <c r="DF62" s="26" t="n">
        <f aca="false">MIN($E60,MAX($E59*DF44,$F59))</f>
        <v>0</v>
      </c>
      <c r="DG62" s="26" t="n">
        <f aca="false">MIN($E60,MAX($E59*DG44,$F59))</f>
        <v>0</v>
      </c>
      <c r="DH62" s="26" t="n">
        <f aca="false">MIN($E60,MAX($E59*DH44,$F59))</f>
        <v>0</v>
      </c>
      <c r="DI62" s="26" t="n">
        <f aca="false">MIN($E60,MAX($E59*DI44,$F59))</f>
        <v>0</v>
      </c>
      <c r="DJ62" s="26" t="n">
        <f aca="false">MIN($E60,MAX($E59*DJ44,$F59))</f>
        <v>0</v>
      </c>
      <c r="DK62" s="26" t="n">
        <f aca="false">MIN($E60,MAX($E59*DK44,$F59))</f>
        <v>0</v>
      </c>
      <c r="DL62" s="26" t="n">
        <f aca="false">MIN($E60,MAX($E59*DL44,$F59))</f>
        <v>0</v>
      </c>
      <c r="DM62" s="26" t="n">
        <f aca="false">MIN($E60,MAX($E59*DM44,$F59))</f>
        <v>0</v>
      </c>
      <c r="DN62" s="26" t="n">
        <f aca="false">MIN($E60,MAX($E59*DN44,$F59))</f>
        <v>0</v>
      </c>
      <c r="DO62" s="26" t="n">
        <f aca="false">MIN($E60,MAX($E59*DO44,$F59))</f>
        <v>0</v>
      </c>
      <c r="DP62" s="26" t="n">
        <f aca="false">MIN($E60,MAX($E59*DP44,$F59))</f>
        <v>0</v>
      </c>
      <c r="DQ62" s="26" t="n">
        <f aca="false">MIN($E60,MAX($E59*DQ44,$F59))</f>
        <v>0</v>
      </c>
      <c r="DR62" s="26" t="n">
        <f aca="false">MIN($E60,MAX($E59*DR44,$F59))</f>
        <v>0</v>
      </c>
      <c r="DS62" s="26" t="n">
        <f aca="false">MIN($E60,MAX($E59*DS44,$F59))</f>
        <v>0</v>
      </c>
      <c r="DT62" s="26" t="n">
        <f aca="false">MIN($E60,MAX($E59*DT44,$F59))</f>
        <v>0</v>
      </c>
      <c r="DU62" s="26" t="n">
        <f aca="false">MIN($E60,MAX($E59*DU44,$F59))</f>
        <v>0</v>
      </c>
      <c r="DV62" s="26" t="n">
        <f aca="false">MIN($E60,MAX($E59*DV44,$F59))</f>
        <v>0</v>
      </c>
      <c r="DW62" s="26" t="n">
        <f aca="false">MIN($E60,MAX($E59*DW44,$F59))</f>
        <v>0</v>
      </c>
      <c r="DX62" s="26" t="n">
        <f aca="false">MIN($E60,MAX($E59*DX44,$F59))</f>
        <v>0</v>
      </c>
      <c r="DY62" s="26" t="n">
        <f aca="false">MIN($E60,MAX($E59*DY44,$F59))</f>
        <v>0</v>
      </c>
      <c r="DZ62" s="26" t="n">
        <f aca="false">MIN($E60,MAX($E59*DZ44,$F59))</f>
        <v>0</v>
      </c>
      <c r="EA62" s="26" t="n">
        <f aca="false">MIN($E60,MAX($E59*EA44,$F59))</f>
        <v>0</v>
      </c>
      <c r="EB62" s="26" t="n">
        <f aca="false">MIN($E60,MAX($E59*EB44,$F59))</f>
        <v>0</v>
      </c>
      <c r="EC62" s="26" t="n">
        <f aca="false">MIN($E60,MAX($E59*EC44,$F59))</f>
        <v>0</v>
      </c>
      <c r="ED62" s="26" t="n">
        <f aca="false">MIN($E60,MAX($E59*ED44,$F59))</f>
        <v>0</v>
      </c>
      <c r="EE62" s="26" t="n">
        <f aca="false">MIN($E60,MAX($E59*EE44,$F59))</f>
        <v>0</v>
      </c>
      <c r="EF62" s="26" t="n">
        <f aca="false">MIN($E60,MAX($E59*EF44,$F59))</f>
        <v>0</v>
      </c>
      <c r="EG62" s="26" t="n">
        <f aca="false">MIN($E60,MAX($E59*EG44,$F59))</f>
        <v>0</v>
      </c>
      <c r="EH62" s="26" t="n">
        <f aca="false">MIN($E60,MAX($E59*EH44,$F59))</f>
        <v>0</v>
      </c>
      <c r="EI62" s="26" t="n">
        <f aca="false">MIN($E60,MAX($E59*EI44,$F59))</f>
        <v>0</v>
      </c>
      <c r="EJ62" s="26" t="n">
        <f aca="false">MIN($E60,MAX($E59*EJ44,$F59))</f>
        <v>0</v>
      </c>
      <c r="EK62" s="26" t="n">
        <f aca="false">MIN($E60,MAX($E59*EK44,$F59))</f>
        <v>0</v>
      </c>
      <c r="EL62" s="26" t="n">
        <f aca="false">MIN($E60,MAX($E59*EL44,$F59))</f>
        <v>0</v>
      </c>
      <c r="EM62" s="26" t="n">
        <f aca="false">MIN($E60,MAX($E59*EM44,$F59))</f>
        <v>0</v>
      </c>
      <c r="EN62" s="26" t="n">
        <f aca="false">MIN($E60,MAX($E59*EN44,$F59))</f>
        <v>0</v>
      </c>
      <c r="EO62" s="26" t="n">
        <f aca="false">MIN($E60,MAX($E59*EO44,$F59))</f>
        <v>0</v>
      </c>
      <c r="EP62" s="26" t="n">
        <f aca="false">MIN($E60,MAX($E59*EP44,$F59))</f>
        <v>0</v>
      </c>
      <c r="EQ62" s="26" t="n">
        <f aca="false">MIN($E60,MAX($E59*EQ44,$F59))</f>
        <v>0</v>
      </c>
      <c r="ER62" s="26" t="n">
        <f aca="false">MIN($E60,MAX($E59*ER44,$F59))</f>
        <v>0</v>
      </c>
      <c r="ES62" s="26" t="n">
        <f aca="false">MIN($E60,MAX($E59*ES44,$F59))</f>
        <v>0</v>
      </c>
      <c r="ET62" s="26" t="n">
        <f aca="false">MIN($E60,MAX($E59*ET44,$F59))</f>
        <v>0</v>
      </c>
      <c r="EU62" s="26" t="n">
        <f aca="false">MIN($E60,MAX($E59*EU44,$F59))</f>
        <v>0</v>
      </c>
      <c r="EV62" s="26" t="n">
        <f aca="false">MIN($E60,MAX($E59*EV44,$F59))</f>
        <v>0</v>
      </c>
      <c r="EW62" s="26" t="n">
        <f aca="false">MIN($E60,MAX($E59*EW44,$F59))</f>
        <v>0</v>
      </c>
      <c r="EX62" s="26" t="n">
        <f aca="false">MIN($E60,MAX($E59*EX44,$F59))</f>
        <v>0</v>
      </c>
      <c r="EY62" s="26" t="n">
        <f aca="false">MIN($E60,MAX($E59*EY44,$F59))</f>
        <v>0</v>
      </c>
      <c r="EZ62" s="26" t="n">
        <f aca="false">MIN($E60,MAX($E59*EZ44,$F59))</f>
        <v>0</v>
      </c>
      <c r="FA62" s="26" t="n">
        <f aca="false">MIN($E60,MAX($E59*FA44,$F59))</f>
        <v>0</v>
      </c>
      <c r="FB62" s="26" t="n">
        <f aca="false">MIN($E60,MAX($E59*FB44,$F59))</f>
        <v>0</v>
      </c>
      <c r="FC62" s="26" t="n">
        <f aca="false">MIN($E60,MAX($E59*FC44,$F59))</f>
        <v>0</v>
      </c>
      <c r="FD62" s="26" t="n">
        <f aca="false">MIN($E60,MAX($E59*FD44,$F59))</f>
        <v>0</v>
      </c>
      <c r="FE62" s="26" t="n">
        <f aca="false">MIN($E60,MAX($E59*FE44,$F59))</f>
        <v>0</v>
      </c>
      <c r="FF62" s="26" t="n">
        <f aca="false">MIN($E60,MAX($E59*FF44,$F59))</f>
        <v>0</v>
      </c>
      <c r="FG62" s="26" t="n">
        <f aca="false">MIN($E60,MAX($E59*FG44,$F59))</f>
        <v>0</v>
      </c>
      <c r="FH62" s="26" t="n">
        <f aca="false">MIN($E60,MAX($E59*FH44,$F59))</f>
        <v>0</v>
      </c>
    </row>
    <row r="63" customFormat="false" ht="15" hidden="false" customHeight="false" outlineLevel="0" collapsed="false">
      <c r="C63" s="1" t="s">
        <v>713</v>
      </c>
      <c r="D63" s="12" t="s">
        <v>127</v>
      </c>
      <c r="J63" s="26" t="n">
        <f aca="false">J44+J61*(IF($F58=1,$F60,J44-J62)-J44)</f>
        <v>0</v>
      </c>
      <c r="K63" s="26" t="n">
        <f aca="false">K44+K61*(IF($F58=1,$F60,K44-K62)-K44)</f>
        <v>79.830695165</v>
      </c>
      <c r="L63" s="26" t="n">
        <f aca="false">L44+L61*(IF($F58=1,$F60,L44-L62)-L44)</f>
        <v>79.830695165</v>
      </c>
      <c r="M63" s="26" t="n">
        <f aca="false">M44+M61*(IF($F58=1,$F60,M44-M62)-M44)</f>
        <v>79.830695165</v>
      </c>
      <c r="N63" s="26" t="n">
        <f aca="false">N44+N61*(IF($F58=1,$F60,N44-N62)-N44)</f>
        <v>79.830695165</v>
      </c>
      <c r="O63" s="26" t="n">
        <f aca="false">O44+O61*(IF($F58=1,$F60,O44-O62)-O44)</f>
        <v>80.704790829</v>
      </c>
      <c r="P63" s="26" t="n">
        <f aca="false">P44+P61*(IF($F58=1,$F60,P44-P62)-P44)</f>
        <v>80.704790829</v>
      </c>
      <c r="Q63" s="26" t="n">
        <f aca="false">Q44+Q61*(IF($F58=1,$F60,Q44-Q62)-Q44)</f>
        <v>80.704790829</v>
      </c>
      <c r="R63" s="26" t="n">
        <f aca="false">R44+R61*(IF($F58=1,$F60,R44-R62)-R44)</f>
        <v>80.704790829</v>
      </c>
      <c r="S63" s="26" t="n">
        <f aca="false">S44+S61*(IF($F58=1,$F60,S44-S62)-S44)</f>
        <v>75.8874545</v>
      </c>
      <c r="T63" s="26" t="n">
        <f aca="false">T44+T61*(IF($F58=1,$F60,T44-T62)-T44)</f>
        <v>75.8874545</v>
      </c>
      <c r="U63" s="26" t="n">
        <f aca="false">U44+U61*(IF($F58=1,$F60,U44-U62)-U44)</f>
        <v>75.8874545</v>
      </c>
      <c r="V63" s="26" t="n">
        <f aca="false">V44+V61*(IF($F58=1,$F60,V44-V62)-V44)</f>
        <v>75.8874545</v>
      </c>
      <c r="W63" s="26" t="n">
        <f aca="false">W44+W61*(IF($F58=1,$F60,W44-W62)-W44)</f>
        <v>72.564908052</v>
      </c>
      <c r="X63" s="26" t="n">
        <f aca="false">X44+X61*(IF($F58=1,$F60,X44-X62)-X44)</f>
        <v>72.564908052</v>
      </c>
      <c r="Y63" s="26" t="n">
        <f aca="false">Y44+Y61*(IF($F58=1,$F60,Y44-Y62)-Y44)</f>
        <v>72.564908052</v>
      </c>
      <c r="Z63" s="26" t="n">
        <f aca="false">Z44+Z61*(IF($F58=1,$F60,Z44-Z62)-Z44)</f>
        <v>72.564908052</v>
      </c>
      <c r="AA63" s="26" t="n">
        <f aca="false">AA44+AA61*(IF($F58=1,$F60,AA44-AA62)-AA44)</f>
        <v>68.1654128805</v>
      </c>
      <c r="AB63" s="26" t="n">
        <f aca="false">AB44+AB61*(IF($F58=1,$F60,AB44-AB62)-AB44)</f>
        <v>68.1654128805</v>
      </c>
      <c r="AC63" s="26" t="n">
        <f aca="false">AC44+AC61*(IF($F58=1,$F60,AC44-AC62)-AC44)</f>
        <v>68.1654128805</v>
      </c>
      <c r="AD63" s="26" t="n">
        <f aca="false">AD44+AD61*(IF($F58=1,$F60,AD44-AD62)-AD44)</f>
        <v>68.1654128805</v>
      </c>
      <c r="AE63" s="26" t="n">
        <f aca="false">AE44+AE61*(IF($F58=1,$F60,AE44-AE62)-AE44)</f>
        <v>72.181173194</v>
      </c>
      <c r="AF63" s="26" t="n">
        <f aca="false">AF44+AF61*(IF($F58=1,$F60,AF44-AF62)-AF44)</f>
        <v>72.181173194</v>
      </c>
      <c r="AG63" s="26" t="n">
        <f aca="false">AG44+AG61*(IF($F58=1,$F60,AG44-AG62)-AG44)</f>
        <v>72.181173194</v>
      </c>
      <c r="AH63" s="26" t="n">
        <f aca="false">AH44+AH61*(IF($F58=1,$F60,AH44-AH62)-AH44)</f>
        <v>72.181173194</v>
      </c>
      <c r="AI63" s="26" t="n">
        <f aca="false">AI44+AI61*(IF($F58=1,$F60,AI44-AI62)-AI44)</f>
        <v>71.82363123</v>
      </c>
      <c r="AJ63" s="26" t="n">
        <f aca="false">AJ44+AJ61*(IF($F58=1,$F60,AJ44-AJ62)-AJ44)</f>
        <v>71.82363123</v>
      </c>
      <c r="AK63" s="26" t="n">
        <f aca="false">AK44+AK61*(IF($F58=1,$F60,AK44-AK62)-AK44)</f>
        <v>71.82363123</v>
      </c>
      <c r="AL63" s="26" t="n">
        <f aca="false">AL44+AL61*(IF($F58=1,$F60,AL44-AL62)-AL44)</f>
        <v>71.82363123</v>
      </c>
      <c r="AM63" s="26" t="n">
        <f aca="false">AM44+AM61*(IF($F58=1,$F60,AM44-AM62)-AM44)</f>
        <v>73.732722024</v>
      </c>
      <c r="AN63" s="26" t="n">
        <f aca="false">AN44+AN61*(IF($F58=1,$F60,AN44-AN62)-AN44)</f>
        <v>73.732722024</v>
      </c>
      <c r="AO63" s="26" t="n">
        <f aca="false">AO44+AO61*(IF($F58=1,$F60,AO44-AO62)-AO44)</f>
        <v>73.732722024</v>
      </c>
      <c r="AP63" s="26" t="n">
        <f aca="false">AP44+AP61*(IF($F58=1,$F60,AP44-AP62)-AP44)</f>
        <v>73.732722024</v>
      </c>
      <c r="AQ63" s="26" t="n">
        <f aca="false">AQ44+AQ61*(IF($F58=1,$F60,AQ44-AQ62)-AQ44)</f>
        <v>72.4159089875</v>
      </c>
      <c r="AR63" s="26" t="n">
        <f aca="false">AR44+AR61*(IF($F58=1,$F60,AR44-AR62)-AR44)</f>
        <v>72.4159089875</v>
      </c>
      <c r="AS63" s="26" t="n">
        <f aca="false">AS44+AS61*(IF($F58=1,$F60,AS44-AS62)-AS44)</f>
        <v>72.4159089875</v>
      </c>
      <c r="AT63" s="26" t="n">
        <f aca="false">AT44+AT61*(IF($F58=1,$F60,AT44-AT62)-AT44)</f>
        <v>72.4159089875</v>
      </c>
      <c r="AU63" s="26" t="n">
        <f aca="false">AU44+AU61*(IF($F58=1,$F60,AU44-AU62)-AU44)</f>
        <v>73.7372961</v>
      </c>
      <c r="AV63" s="26" t="n">
        <f aca="false">AV44+AV61*(IF($F58=1,$F60,AV44-AV62)-AV44)</f>
        <v>73.7372961</v>
      </c>
      <c r="AW63" s="26" t="n">
        <f aca="false">AW44+AW61*(IF($F58=1,$F60,AW44-AW62)-AW44)</f>
        <v>73.7372961</v>
      </c>
      <c r="AX63" s="26" t="n">
        <f aca="false">AX44+AX61*(IF($F58=1,$F60,AX44-AX62)-AX44)</f>
        <v>73.7372961</v>
      </c>
      <c r="AY63" s="26" t="n">
        <f aca="false">AY44+AY61*(IF($F58=1,$F60,AY44-AY62)-AY44)</f>
        <v>75.268671504</v>
      </c>
      <c r="AZ63" s="26" t="n">
        <f aca="false">AZ44+AZ61*(IF($F58=1,$F60,AZ44-AZ62)-AZ44)</f>
        <v>75.268671504</v>
      </c>
      <c r="BA63" s="26" t="n">
        <f aca="false">BA44+BA61*(IF($F58=1,$F60,BA44-BA62)-BA44)</f>
        <v>75.268671504</v>
      </c>
      <c r="BB63" s="26" t="n">
        <f aca="false">BB44+BB61*(IF($F58=1,$F60,BB44-BB62)-BB44)</f>
        <v>75.268671504</v>
      </c>
      <c r="BC63" s="26" t="n">
        <f aca="false">BC44+BC61*(IF($F58=1,$F60,BC44-BC62)-BC44)</f>
        <v>79.736409012</v>
      </c>
      <c r="BD63" s="26" t="n">
        <f aca="false">BD44+BD61*(IF($F58=1,$F60,BD44-BD62)-BD44)</f>
        <v>79.736409012</v>
      </c>
      <c r="BE63" s="26" t="n">
        <f aca="false">BE44+BE61*(IF($F58=1,$F60,BE44-BE62)-BE44)</f>
        <v>79.736409012</v>
      </c>
      <c r="BF63" s="26" t="n">
        <f aca="false">BF44+BF61*(IF($F58=1,$F60,BF44-BF62)-BF44)</f>
        <v>79.736409012</v>
      </c>
      <c r="BG63" s="26" t="n">
        <f aca="false">BG44+BG61*(IF($F58=1,$F60,BG44-BG62)-BG44)</f>
        <v>80.598884184</v>
      </c>
      <c r="BH63" s="26" t="n">
        <f aca="false">BH44+BH61*(IF($F58=1,$F60,BH44-BH62)-BH44)</f>
        <v>80.598884184</v>
      </c>
      <c r="BI63" s="26" t="n">
        <f aca="false">BI44+BI61*(IF($F58=1,$F60,BI44-BI62)-BI44)</f>
        <v>80.598884184</v>
      </c>
      <c r="BJ63" s="26" t="n">
        <f aca="false">BJ44+BJ61*(IF($F58=1,$F60,BJ44-BJ62)-BJ44)</f>
        <v>80.598884184</v>
      </c>
      <c r="BK63" s="26" t="n">
        <f aca="false">BK44+BK61*(IF($F58=1,$F60,BK44-BK62)-BK44)</f>
        <v>81.781624496</v>
      </c>
      <c r="BL63" s="26" t="n">
        <f aca="false">BL44+BL61*(IF($F58=1,$F60,BL44-BL62)-BL44)</f>
        <v>81.781624496</v>
      </c>
      <c r="BM63" s="26" t="n">
        <f aca="false">BM44+BM61*(IF($F58=1,$F60,BM44-BM62)-BM44)</f>
        <v>81.781624496</v>
      </c>
      <c r="BN63" s="26" t="n">
        <f aca="false">BN44+BN61*(IF($F58=1,$F60,BN44-BN62)-BN44)</f>
        <v>81.781624496</v>
      </c>
      <c r="BO63" s="26" t="n">
        <f aca="false">BO44+BO61*(IF($F58=1,$F60,BO44-BO62)-BO44)</f>
        <v>82.2613792</v>
      </c>
      <c r="BP63" s="26" t="n">
        <f aca="false">BP44+BP61*(IF($F58=1,$F60,BP44-BP62)-BP44)</f>
        <v>82.2613792</v>
      </c>
      <c r="BQ63" s="26" t="n">
        <f aca="false">BQ44+BQ61*(IF($F58=1,$F60,BQ44-BQ62)-BQ44)</f>
        <v>82.2613792</v>
      </c>
      <c r="BR63" s="26" t="n">
        <f aca="false">BR44+BR61*(IF($F58=1,$F60,BR44-BR62)-BR44)</f>
        <v>82.2613792</v>
      </c>
      <c r="BS63" s="26" t="n">
        <f aca="false">BS44+BS61*(IF($F58=1,$F60,BS44-BS62)-BS44)</f>
        <v>82.879434144</v>
      </c>
      <c r="BT63" s="26" t="n">
        <f aca="false">BT44+BT61*(IF($F58=1,$F60,BT44-BT62)-BT44)</f>
        <v>82.879434144</v>
      </c>
      <c r="BU63" s="26" t="n">
        <f aca="false">BU44+BU61*(IF($F58=1,$F60,BU44-BU62)-BU44)</f>
        <v>82.879434144</v>
      </c>
      <c r="BV63" s="26" t="n">
        <f aca="false">BV44+BV61*(IF($F58=1,$F60,BV44-BV62)-BV44)</f>
        <v>82.879434144</v>
      </c>
      <c r="BW63" s="26" t="n">
        <f aca="false">BW44+BW61*(IF($F58=1,$F60,BW44-BW62)-BW44)</f>
        <v>85.293207831</v>
      </c>
      <c r="BX63" s="26" t="n">
        <f aca="false">BX44+BX61*(IF($F58=1,$F60,BX44-BX62)-BX44)</f>
        <v>85.293207831</v>
      </c>
      <c r="BY63" s="26" t="n">
        <f aca="false">BY44+BY61*(IF($F58=1,$F60,BY44-BY62)-BY44)</f>
        <v>85.293207831</v>
      </c>
      <c r="BZ63" s="26" t="n">
        <f aca="false">BZ44+BZ61*(IF($F58=1,$F60,BZ44-BZ62)-BZ44)</f>
        <v>85.293207831</v>
      </c>
      <c r="CA63" s="26" t="n">
        <f aca="false">CA44+CA61*(IF($F58=1,$F60,CA44-CA62)-CA44)</f>
        <v>87.2871154155</v>
      </c>
      <c r="CB63" s="26" t="n">
        <f aca="false">CB44+CB61*(IF($F58=1,$F60,CB44-CB62)-CB44)</f>
        <v>87.2871154155</v>
      </c>
      <c r="CC63" s="26" t="n">
        <f aca="false">CC44+CC61*(IF($F58=1,$F60,CC44-CC62)-CC44)</f>
        <v>87.2871154155</v>
      </c>
      <c r="CD63" s="26" t="n">
        <f aca="false">CD44+CD61*(IF($F58=1,$F60,CD44-CD62)-CD44)</f>
        <v>87.2871154155</v>
      </c>
      <c r="CE63" s="26" t="n">
        <f aca="false">CE44+CE61*(IF($F58=1,$F60,CE44-CE62)-CE44)</f>
        <v>88.302991608</v>
      </c>
      <c r="CF63" s="26" t="n">
        <f aca="false">CF44+CF61*(IF($F58=1,$F60,CF44-CF62)-CF44)</f>
        <v>88.302991608</v>
      </c>
      <c r="CG63" s="26" t="n">
        <f aca="false">CG44+CG61*(IF($F58=1,$F60,CG44-CG62)-CG44)</f>
        <v>88.302991608</v>
      </c>
      <c r="CH63" s="26" t="n">
        <f aca="false">CH44+CH61*(IF($F58=1,$F60,CH44-CH62)-CH44)</f>
        <v>88.302991608</v>
      </c>
      <c r="CI63" s="26" t="n">
        <f aca="false">CI44+CI61*(IF($F58=1,$F60,CI44-CI62)-CI44)</f>
        <v>91.8383315395</v>
      </c>
      <c r="CJ63" s="26" t="n">
        <f aca="false">CJ44+CJ61*(IF($F58=1,$F60,CJ44-CJ62)-CJ44)</f>
        <v>91.8383315395</v>
      </c>
      <c r="CK63" s="26" t="n">
        <f aca="false">CK44+CK61*(IF($F58=1,$F60,CK44-CK62)-CK44)</f>
        <v>91.8383315395</v>
      </c>
      <c r="CL63" s="26" t="n">
        <f aca="false">CL44+CL61*(IF($F58=1,$F60,CL44-CL62)-CL44)</f>
        <v>91.8383315395</v>
      </c>
      <c r="CM63" s="26" t="n">
        <f aca="false">CM44+CM61*(IF($F58=1,$F60,CM44-CM62)-CM44)</f>
        <v>94.049878923</v>
      </c>
      <c r="CN63" s="26" t="n">
        <f aca="false">CN44+CN61*(IF($F58=1,$F60,CN44-CN62)-CN44)</f>
        <v>94.049878923</v>
      </c>
      <c r="CO63" s="26" t="n">
        <f aca="false">CO44+CO61*(IF($F58=1,$F60,CO44-CO62)-CO44)</f>
        <v>94.049878923</v>
      </c>
      <c r="CP63" s="26" t="n">
        <f aca="false">CP44+CP61*(IF($F58=1,$F60,CP44-CP62)-CP44)</f>
        <v>94.049878923</v>
      </c>
      <c r="CQ63" s="26" t="n">
        <f aca="false">CQ44+CQ61*(IF($F58=1,$F60,CQ44-CQ62)-CQ44)</f>
        <v>95.7497981115</v>
      </c>
      <c r="CR63" s="26" t="n">
        <f aca="false">CR44+CR61*(IF($F58=1,$F60,CR44-CR62)-CR44)</f>
        <v>95.7497981115</v>
      </c>
      <c r="CS63" s="26" t="n">
        <f aca="false">CS44+CS61*(IF($F58=1,$F60,CS44-CS62)-CS44)</f>
        <v>95.7497981115</v>
      </c>
      <c r="CT63" s="26" t="n">
        <f aca="false">CT44+CT61*(IF($F58=1,$F60,CT44-CT62)-CT44)</f>
        <v>95.7497981115</v>
      </c>
      <c r="CU63" s="26" t="n">
        <f aca="false">CU44+CU61*(IF($F58=1,$F60,CU44-CU62)-CU44)</f>
        <v>95.725646055</v>
      </c>
      <c r="CV63" s="26" t="n">
        <f aca="false">CV44+CV61*(IF($F58=1,$F60,CV44-CV62)-CV44)</f>
        <v>95.725646055</v>
      </c>
      <c r="CW63" s="26" t="n">
        <f aca="false">CW44+CW61*(IF($F58=1,$F60,CW44-CW62)-CW44)</f>
        <v>95.725646055</v>
      </c>
      <c r="CX63" s="26" t="n">
        <f aca="false">CX44+CX61*(IF($F58=1,$F60,CX44-CX62)-CX44)</f>
        <v>95.725646055</v>
      </c>
      <c r="CY63" s="26" t="n">
        <f aca="false">CY44+CY61*(IF($F58=1,$F60,CY44-CY62)-CY44)</f>
        <v>97.859916882</v>
      </c>
      <c r="CZ63" s="26" t="n">
        <f aca="false">CZ44+CZ61*(IF($F58=1,$F60,CZ44-CZ62)-CZ44)</f>
        <v>97.859916882</v>
      </c>
      <c r="DA63" s="26" t="n">
        <f aca="false">DA44+DA61*(IF($F58=1,$F60,DA44-DA62)-DA44)</f>
        <v>97.859916882</v>
      </c>
      <c r="DB63" s="26" t="n">
        <f aca="false">DB44+DB61*(IF($F58=1,$F60,DB44-DB62)-DB44)</f>
        <v>97.859916882</v>
      </c>
      <c r="DC63" s="26" t="n">
        <f aca="false">DC44+DC61*(IF($F58=1,$F60,DC44-DC62)-DC44)</f>
        <v>98.610924763</v>
      </c>
      <c r="DD63" s="26" t="n">
        <f aca="false">DD44+DD61*(IF($F58=1,$F60,DD44-DD62)-DD44)</f>
        <v>98.610924763</v>
      </c>
      <c r="DE63" s="26" t="n">
        <f aca="false">DE44+DE61*(IF($F58=1,$F60,DE44-DE62)-DE44)</f>
        <v>98.610924763</v>
      </c>
      <c r="DF63" s="26" t="n">
        <f aca="false">DF44+DF61*(IF($F58=1,$F60,DF44-DF62)-DF44)</f>
        <v>98.610924763</v>
      </c>
      <c r="DG63" s="26" t="n">
        <f aca="false">DG44+DG61*(IF($F58=1,$F60,DG44-DG62)-DG44)</f>
        <v>99.570586245</v>
      </c>
      <c r="DH63" s="26" t="n">
        <f aca="false">DH44+DH61*(IF($F58=1,$F60,DH44-DH62)-DH44)</f>
        <v>99.570586245</v>
      </c>
      <c r="DI63" s="26" t="n">
        <f aca="false">DI44+DI61*(IF($F58=1,$F60,DI44-DI62)-DI44)</f>
        <v>99.570586245</v>
      </c>
      <c r="DJ63" s="26" t="n">
        <f aca="false">DJ44+DJ61*(IF($F58=1,$F60,DJ44-DJ62)-DJ44)</f>
        <v>99.570586245</v>
      </c>
      <c r="DK63" s="26" t="n">
        <f aca="false">DK44+DK61*(IF($F58=1,$F60,DK44-DK62)-DK44)</f>
        <v>99.618465375</v>
      </c>
      <c r="DL63" s="26" t="n">
        <f aca="false">DL44+DL61*(IF($F58=1,$F60,DL44-DL62)-DL44)</f>
        <v>99.618465375</v>
      </c>
      <c r="DM63" s="26" t="n">
        <f aca="false">DM44+DM61*(IF($F58=1,$F60,DM44-DM62)-DM44)</f>
        <v>99.618465375</v>
      </c>
      <c r="DN63" s="26" t="n">
        <f aca="false">DN44+DN61*(IF($F58=1,$F60,DN44-DN62)-DN44)</f>
        <v>99.618465375</v>
      </c>
      <c r="DO63" s="26" t="n">
        <f aca="false">DO44+DO61*(IF($F58=1,$F60,DO44-DO62)-DO44)</f>
        <v>102.754918279</v>
      </c>
      <c r="DP63" s="26" t="n">
        <f aca="false">DP44+DP61*(IF($F58=1,$F60,DP44-DP62)-DP44)</f>
        <v>102.754918279</v>
      </c>
      <c r="DQ63" s="26" t="n">
        <f aca="false">DQ44+DQ61*(IF($F58=1,$F60,DQ44-DQ62)-DQ44)</f>
        <v>102.754918279</v>
      </c>
      <c r="DR63" s="26" t="n">
        <f aca="false">DR44+DR61*(IF($F58=1,$F60,DR44-DR62)-DR44)</f>
        <v>102.754918279</v>
      </c>
      <c r="DS63" s="26" t="n">
        <f aca="false">DS44+DS61*(IF($F58=1,$F60,DS44-DS62)-DS44)</f>
        <v>104.4171715405</v>
      </c>
      <c r="DT63" s="26" t="n">
        <f aca="false">DT44+DT61*(IF($F58=1,$F60,DT44-DT62)-DT44)</f>
        <v>104.4171715405</v>
      </c>
      <c r="DU63" s="26" t="n">
        <f aca="false">DU44+DU61*(IF($F58=1,$F60,DU44-DU62)-DU44)</f>
        <v>104.4171715405</v>
      </c>
      <c r="DV63" s="26" t="n">
        <f aca="false">DV44+DV61*(IF($F58=1,$F60,DV44-DV62)-DV44)</f>
        <v>104.4171715405</v>
      </c>
      <c r="DW63" s="26" t="n">
        <f aca="false">DW44+DW61*(IF($F58=1,$F60,DW44-DW62)-DW44)</f>
        <v>106.163734456</v>
      </c>
      <c r="DX63" s="26" t="n">
        <f aca="false">DX44+DX61*(IF($F58=1,$F60,DX44-DX62)-DX44)</f>
        <v>106.163734456</v>
      </c>
      <c r="DY63" s="26" t="n">
        <f aca="false">DY44+DY61*(IF($F58=1,$F60,DY44-DY62)-DY44)</f>
        <v>106.163734456</v>
      </c>
      <c r="DZ63" s="26" t="n">
        <f aca="false">DZ44+DZ61*(IF($F58=1,$F60,DZ44-DZ62)-DZ44)</f>
        <v>106.163734456</v>
      </c>
      <c r="EA63" s="26" t="n">
        <f aca="false">EA44+EA61*(IF($F58=1,$F60,EA44-EA62)-EA44)</f>
        <v>106.9527098185</v>
      </c>
      <c r="EB63" s="26" t="n">
        <f aca="false">EB44+EB61*(IF($F58=1,$F60,EB44-EB62)-EB44)</f>
        <v>106.9527098185</v>
      </c>
      <c r="EC63" s="26" t="n">
        <f aca="false">EC44+EC61*(IF($F58=1,$F60,EC44-EC62)-EC44)</f>
        <v>106.9527098185</v>
      </c>
      <c r="ED63" s="26" t="n">
        <f aca="false">ED44+ED61*(IF($F58=1,$F60,ED44-ED62)-ED44)</f>
        <v>106.9527098185</v>
      </c>
      <c r="EE63" s="26" t="n">
        <f aca="false">EE44+EE61*(IF($F58=1,$F60,EE44-EE62)-EE44)</f>
        <v>110.2198145425</v>
      </c>
      <c r="EF63" s="26" t="n">
        <f aca="false">EF44+EF61*(IF($F58=1,$F60,EF44-EF62)-EF44)</f>
        <v>110.2198145425</v>
      </c>
      <c r="EG63" s="26" t="n">
        <f aca="false">EG44+EG61*(IF($F58=1,$F60,EG44-EG62)-EG44)</f>
        <v>110.2198145425</v>
      </c>
      <c r="EH63" s="26" t="n">
        <f aca="false">EH44+EH61*(IF($F58=1,$F60,EH44-EH62)-EH44)</f>
        <v>110.2198145425</v>
      </c>
      <c r="EI63" s="26" t="n">
        <f aca="false">EI44+EI61*(IF($F58=1,$F60,EI44-EI62)-EI44)</f>
        <v>115.2257426385</v>
      </c>
      <c r="EJ63" s="26" t="n">
        <f aca="false">EJ44+EJ61*(IF($F58=1,$F60,EJ44-EJ62)-EJ44)</f>
        <v>115.2257426385</v>
      </c>
      <c r="EK63" s="26" t="n">
        <f aca="false">EK44+EK61*(IF($F58=1,$F60,EK44-EK62)-EK44)</f>
        <v>115.2257426385</v>
      </c>
      <c r="EL63" s="26" t="n">
        <f aca="false">EL44+EL61*(IF($F58=1,$F60,EL44-EL62)-EL44)</f>
        <v>115.2257426385</v>
      </c>
      <c r="EM63" s="26" t="n">
        <f aca="false">EM44+EM61*(IF($F58=1,$F60,EM44-EM62)-EM44)</f>
        <v>119.571398492</v>
      </c>
      <c r="EN63" s="26" t="n">
        <f aca="false">EN44+EN61*(IF($F58=1,$F60,EN44-EN62)-EN44)</f>
        <v>119.571398492</v>
      </c>
      <c r="EO63" s="26" t="n">
        <f aca="false">EO44+EO61*(IF($F58=1,$F60,EO44-EO62)-EO44)</f>
        <v>119.571398492</v>
      </c>
      <c r="EP63" s="26" t="n">
        <f aca="false">EP44+EP61*(IF($F58=1,$F60,EP44-EP62)-EP44)</f>
        <v>119.571398492</v>
      </c>
      <c r="EQ63" s="26" t="n">
        <f aca="false">EQ44+EQ61*(IF($F58=1,$F60,EQ44-EQ62)-EQ44)</f>
        <v>120.635568482</v>
      </c>
      <c r="ER63" s="26" t="n">
        <f aca="false">ER44+ER61*(IF($F58=1,$F60,ER44-ER62)-ER44)</f>
        <v>120.635568482</v>
      </c>
      <c r="ES63" s="26" t="n">
        <f aca="false">ES44+ES61*(IF($F58=1,$F60,ES44-ES62)-ES44)</f>
        <v>120.635568482</v>
      </c>
      <c r="ET63" s="26" t="n">
        <f aca="false">ET44+ET61*(IF($F58=1,$F60,ET44-ET62)-ET44)</f>
        <v>120.635568482</v>
      </c>
      <c r="EU63" s="26" t="n">
        <f aca="false">EU44+EU61*(IF($F58=1,$F60,EU44-EU62)-EU44)</f>
        <v>123.04827985164</v>
      </c>
      <c r="EV63" s="26" t="n">
        <f aca="false">EV44+EV61*(IF($F58=1,$F60,EV44-EV62)-EV44)</f>
        <v>123.04827985164</v>
      </c>
      <c r="EW63" s="26" t="n">
        <f aca="false">EW44+EW61*(IF($F58=1,$F60,EW44-EW62)-EW44)</f>
        <v>123.04827985164</v>
      </c>
      <c r="EX63" s="26" t="n">
        <f aca="false">EX44+EX61*(IF($F58=1,$F60,EX44-EX62)-EX44)</f>
        <v>123.04827985164</v>
      </c>
      <c r="EY63" s="26" t="n">
        <f aca="false">EY44+EY61*(IF($F58=1,$F60,EY44-EY62)-EY44)</f>
        <v>125.509245448673</v>
      </c>
      <c r="EZ63" s="26" t="n">
        <f aca="false">EZ44+EZ61*(IF($F58=1,$F60,EZ44-EZ62)-EZ44)</f>
        <v>125.509245448673</v>
      </c>
      <c r="FA63" s="26" t="n">
        <f aca="false">FA44+FA61*(IF($F58=1,$F60,FA44-FA62)-FA44)</f>
        <v>125.509245448673</v>
      </c>
      <c r="FB63" s="26" t="n">
        <f aca="false">FB44+FB61*(IF($F58=1,$F60,FB44-FB62)-FB44)</f>
        <v>125.509245448673</v>
      </c>
      <c r="FC63" s="26" t="n">
        <f aca="false">FC44+FC61*(IF($F58=1,$F60,FC44-FC62)-FC44)</f>
        <v>128.019430357646</v>
      </c>
      <c r="FD63" s="26" t="n">
        <f aca="false">FD44+FD61*(IF($F58=1,$F60,FD44-FD62)-FD44)</f>
        <v>128.019430357646</v>
      </c>
      <c r="FE63" s="26" t="n">
        <f aca="false">FE44+FE61*(IF($F58=1,$F60,FE44-FE62)-FE44)</f>
        <v>128.019430357646</v>
      </c>
      <c r="FF63" s="26" t="n">
        <f aca="false">FF44+FF61*(IF($F58=1,$F60,FF44-FF62)-FF44)</f>
        <v>128.019430357646</v>
      </c>
      <c r="FG63" s="26" t="n">
        <f aca="false">FG44+FG61*(IF($F58=1,$F60,FG44-FG62)-FG44)</f>
        <v>130.579818964799</v>
      </c>
      <c r="FH63" s="26" t="n">
        <f aca="false">FH44+FH61*(IF($F58=1,$F60,FH44-FH62)-FH44)</f>
        <v>130.579818964799</v>
      </c>
    </row>
    <row r="64" customFormat="false" ht="15" hidden="false" customHeight="false" outlineLevel="0" collapsed="false">
      <c r="C64" s="1" t="s">
        <v>714</v>
      </c>
      <c r="D64" s="12" t="s">
        <v>320</v>
      </c>
      <c r="E64" s="36" t="n">
        <f aca="false">MATCH(In_Offer_BESS,OB_Names,0)</f>
        <v>3</v>
      </c>
      <c r="F64" s="19" t="n">
        <f aca="false">INDEX(OB_Fixed,$E64)*MIN(1,In_BESS_Hours/INDEX(OB_Hours,$E64))</f>
        <v>49.7</v>
      </c>
    </row>
    <row r="65" customFormat="false" ht="15" hidden="false" customHeight="false" outlineLevel="0" collapsed="false">
      <c r="C65" s="1" t="s">
        <v>715</v>
      </c>
      <c r="D65" s="12" t="s">
        <v>34</v>
      </c>
      <c r="E65" s="18" t="n">
        <f aca="false">$E57*(INDEX(OB_Tenor,$E64)&gt;0)*N(INDEX(OB_Hours,$E64)&lt;&gt;In_BESS_Hours)</f>
        <v>0</v>
      </c>
    </row>
    <row r="66" customFormat="false" ht="15" hidden="false" customHeight="false" outlineLevel="0" collapsed="false">
      <c r="C66" s="1" t="s">
        <v>716</v>
      </c>
      <c r="D66" s="12" t="s">
        <v>320</v>
      </c>
      <c r="E66" s="23" t="n">
        <f aca="false">INDEX(OB_Share,$E64)</f>
        <v>0</v>
      </c>
      <c r="F66" s="19" t="n">
        <f aca="false">INDEX(OB_Grid,$E64)*In_BESS_Grid_Charge</f>
        <v>0</v>
      </c>
    </row>
    <row r="67" customFormat="false" ht="15" hidden="false" customHeight="false" outlineLevel="0" collapsed="false">
      <c r="C67" s="1" t="s">
        <v>717</v>
      </c>
      <c r="D67" s="12" t="s">
        <v>546</v>
      </c>
      <c r="E67" s="45" t="n">
        <f aca="false">IF(INDEX(OB_Start,$E64)&gt;0,INDEX(OB_Start,$E64),$F16+1)</f>
        <v>46753</v>
      </c>
      <c r="F67" s="45" t="n">
        <f aca="false">EDATE($E67,INDEX(OB_Tenor,$E64)*Months_In_Year)-1</f>
        <v>47848</v>
      </c>
      <c r="J67" s="61" t="n">
        <f aca="false">$E57*MAX(0,MIN($F67,J$4)-MAX($E67,J$3)+1)/J$5</f>
        <v>0</v>
      </c>
      <c r="K67" s="61" t="n">
        <f aca="false">$E57*MAX(0,MIN($F67,K$4)-MAX($E67,K$3)+1)/K$5</f>
        <v>0</v>
      </c>
      <c r="L67" s="61" t="n">
        <f aca="false">$E57*MAX(0,MIN($F67,L$4)-MAX($E67,L$3)+1)/L$5</f>
        <v>0</v>
      </c>
      <c r="M67" s="61" t="n">
        <f aca="false">$E57*MAX(0,MIN($F67,M$4)-MAX($E67,M$3)+1)/M$5</f>
        <v>0</v>
      </c>
      <c r="N67" s="61" t="n">
        <f aca="false">$E57*MAX(0,MIN($F67,N$4)-MAX($E67,N$3)+1)/N$5</f>
        <v>0</v>
      </c>
      <c r="O67" s="61" t="n">
        <f aca="false">$E57*MAX(0,MIN($F67,O$4)-MAX($E67,O$3)+1)/O$5</f>
        <v>0</v>
      </c>
      <c r="P67" s="61" t="n">
        <f aca="false">$E57*MAX(0,MIN($F67,P$4)-MAX($E67,P$3)+1)/P$5</f>
        <v>0</v>
      </c>
      <c r="Q67" s="61" t="n">
        <f aca="false">$E57*MAX(0,MIN($F67,Q$4)-MAX($E67,Q$3)+1)/Q$5</f>
        <v>0</v>
      </c>
      <c r="R67" s="61" t="n">
        <f aca="false">$E57*MAX(0,MIN($F67,R$4)-MAX($E67,R$3)+1)/R$5</f>
        <v>0</v>
      </c>
      <c r="S67" s="61" t="n">
        <f aca="false">$E57*MAX(0,MIN($F67,S$4)-MAX($E67,S$3)+1)/S$5</f>
        <v>0</v>
      </c>
      <c r="T67" s="61" t="n">
        <f aca="false">$E57*MAX(0,MIN($F67,T$4)-MAX($E67,T$3)+1)/T$5</f>
        <v>0</v>
      </c>
      <c r="U67" s="61" t="n">
        <f aca="false">$E57*MAX(0,MIN($F67,U$4)-MAX($E67,U$3)+1)/U$5</f>
        <v>0</v>
      </c>
      <c r="V67" s="61" t="n">
        <f aca="false">$E57*MAX(0,MIN($F67,V$4)-MAX($E67,V$3)+1)/V$5</f>
        <v>0</v>
      </c>
      <c r="W67" s="61" t="n">
        <f aca="false">$E57*MAX(0,MIN($F67,W$4)-MAX($E67,W$3)+1)/W$5</f>
        <v>0</v>
      </c>
      <c r="X67" s="61" t="n">
        <f aca="false">$E57*MAX(0,MIN($F67,X$4)-MAX($E67,X$3)+1)/X$5</f>
        <v>0</v>
      </c>
      <c r="Y67" s="61" t="n">
        <f aca="false">$E57*MAX(0,MIN($F67,Y$4)-MAX($E67,Y$3)+1)/Y$5</f>
        <v>0</v>
      </c>
      <c r="Z67" s="61" t="n">
        <f aca="false">$E57*MAX(0,MIN($F67,Z$4)-MAX($E67,Z$3)+1)/Z$5</f>
        <v>0</v>
      </c>
      <c r="AA67" s="61" t="n">
        <f aca="false">$E57*MAX(0,MIN($F67,AA$4)-MAX($E67,AA$3)+1)/AA$5</f>
        <v>0</v>
      </c>
      <c r="AB67" s="61" t="n">
        <f aca="false">$E57*MAX(0,MIN($F67,AB$4)-MAX($E67,AB$3)+1)/AB$5</f>
        <v>0</v>
      </c>
      <c r="AC67" s="61" t="n">
        <f aca="false">$E57*MAX(0,MIN($F67,AC$4)-MAX($E67,AC$3)+1)/AC$5</f>
        <v>0</v>
      </c>
      <c r="AD67" s="61" t="n">
        <f aca="false">$E57*MAX(0,MIN($F67,AD$4)-MAX($E67,AD$3)+1)/AD$5</f>
        <v>0</v>
      </c>
      <c r="AE67" s="61" t="n">
        <f aca="false">$E57*MAX(0,MIN($F67,AE$4)-MAX($E67,AE$3)+1)/AE$5</f>
        <v>0</v>
      </c>
      <c r="AF67" s="61" t="n">
        <f aca="false">$E57*MAX(0,MIN($F67,AF$4)-MAX($E67,AF$3)+1)/AF$5</f>
        <v>0</v>
      </c>
      <c r="AG67" s="61" t="n">
        <f aca="false">$E57*MAX(0,MIN($F67,AG$4)-MAX($E67,AG$3)+1)/AG$5</f>
        <v>0</v>
      </c>
      <c r="AH67" s="61" t="n">
        <f aca="false">$E57*MAX(0,MIN($F67,AH$4)-MAX($E67,AH$3)+1)/AH$5</f>
        <v>0</v>
      </c>
      <c r="AI67" s="61" t="n">
        <f aca="false">$E57*MAX(0,MIN($F67,AI$4)-MAX($E67,AI$3)+1)/AI$5</f>
        <v>0</v>
      </c>
      <c r="AJ67" s="61" t="n">
        <f aca="false">$E57*MAX(0,MIN($F67,AJ$4)-MAX($E67,AJ$3)+1)/AJ$5</f>
        <v>0</v>
      </c>
      <c r="AK67" s="61" t="n">
        <f aca="false">$E57*MAX(0,MIN($F67,AK$4)-MAX($E67,AK$3)+1)/AK$5</f>
        <v>0</v>
      </c>
      <c r="AL67" s="61" t="n">
        <f aca="false">$E57*MAX(0,MIN($F67,AL$4)-MAX($E67,AL$3)+1)/AL$5</f>
        <v>0</v>
      </c>
      <c r="AM67" s="61" t="n">
        <f aca="false">$E57*MAX(0,MIN($F67,AM$4)-MAX($E67,AM$3)+1)/AM$5</f>
        <v>0</v>
      </c>
      <c r="AN67" s="61" t="n">
        <f aca="false">$E57*MAX(0,MIN($F67,AN$4)-MAX($E67,AN$3)+1)/AN$5</f>
        <v>0</v>
      </c>
      <c r="AO67" s="61" t="n">
        <f aca="false">$E57*MAX(0,MIN($F67,AO$4)-MAX($E67,AO$3)+1)/AO$5</f>
        <v>0</v>
      </c>
      <c r="AP67" s="61" t="n">
        <f aca="false">$E57*MAX(0,MIN($F67,AP$4)-MAX($E67,AP$3)+1)/AP$5</f>
        <v>0</v>
      </c>
      <c r="AQ67" s="61" t="n">
        <f aca="false">$E57*MAX(0,MIN($F67,AQ$4)-MAX($E67,AQ$3)+1)/AQ$5</f>
        <v>0</v>
      </c>
      <c r="AR67" s="61" t="n">
        <f aca="false">$E57*MAX(0,MIN($F67,AR$4)-MAX($E67,AR$3)+1)/AR$5</f>
        <v>0</v>
      </c>
      <c r="AS67" s="61" t="n">
        <f aca="false">$E57*MAX(0,MIN($F67,AS$4)-MAX($E67,AS$3)+1)/AS$5</f>
        <v>0</v>
      </c>
      <c r="AT67" s="61" t="n">
        <f aca="false">$E57*MAX(0,MIN($F67,AT$4)-MAX($E67,AT$3)+1)/AT$5</f>
        <v>0</v>
      </c>
      <c r="AU67" s="61" t="n">
        <f aca="false">$E57*MAX(0,MIN($F67,AU$4)-MAX($E67,AU$3)+1)/AU$5</f>
        <v>0</v>
      </c>
      <c r="AV67" s="61" t="n">
        <f aca="false">$E57*MAX(0,MIN($F67,AV$4)-MAX($E67,AV$3)+1)/AV$5</f>
        <v>0</v>
      </c>
      <c r="AW67" s="61" t="n">
        <f aca="false">$E57*MAX(0,MIN($F67,AW$4)-MAX($E67,AW$3)+1)/AW$5</f>
        <v>0</v>
      </c>
      <c r="AX67" s="61" t="n">
        <f aca="false">$E57*MAX(0,MIN($F67,AX$4)-MAX($E67,AX$3)+1)/AX$5</f>
        <v>0</v>
      </c>
      <c r="AY67" s="61" t="n">
        <f aca="false">$E57*MAX(0,MIN($F67,AY$4)-MAX($E67,AY$3)+1)/AY$5</f>
        <v>0</v>
      </c>
      <c r="AZ67" s="61" t="n">
        <f aca="false">$E57*MAX(0,MIN($F67,AZ$4)-MAX($E67,AZ$3)+1)/AZ$5</f>
        <v>0</v>
      </c>
      <c r="BA67" s="61" t="n">
        <f aca="false">$E57*MAX(0,MIN($F67,BA$4)-MAX($E67,BA$3)+1)/BA$5</f>
        <v>0</v>
      </c>
      <c r="BB67" s="61" t="n">
        <f aca="false">$E57*MAX(0,MIN($F67,BB$4)-MAX($E67,BB$3)+1)/BB$5</f>
        <v>0</v>
      </c>
      <c r="BC67" s="61" t="n">
        <f aca="false">$E57*MAX(0,MIN($F67,BC$4)-MAX($E67,BC$3)+1)/BC$5</f>
        <v>0</v>
      </c>
      <c r="BD67" s="61" t="n">
        <f aca="false">$E57*MAX(0,MIN($F67,BD$4)-MAX($E67,BD$3)+1)/BD$5</f>
        <v>0</v>
      </c>
      <c r="BE67" s="61" t="n">
        <f aca="false">$E57*MAX(0,MIN($F67,BE$4)-MAX($E67,BE$3)+1)/BE$5</f>
        <v>0</v>
      </c>
      <c r="BF67" s="61" t="n">
        <f aca="false">$E57*MAX(0,MIN($F67,BF$4)-MAX($E67,BF$3)+1)/BF$5</f>
        <v>0</v>
      </c>
      <c r="BG67" s="61" t="n">
        <f aca="false">$E57*MAX(0,MIN($F67,BG$4)-MAX($E67,BG$3)+1)/BG$5</f>
        <v>0</v>
      </c>
      <c r="BH67" s="61" t="n">
        <f aca="false">$E57*MAX(0,MIN($F67,BH$4)-MAX($E67,BH$3)+1)/BH$5</f>
        <v>0</v>
      </c>
      <c r="BI67" s="61" t="n">
        <f aca="false">$E57*MAX(0,MIN($F67,BI$4)-MAX($E67,BI$3)+1)/BI$5</f>
        <v>0</v>
      </c>
      <c r="BJ67" s="61" t="n">
        <f aca="false">$E57*MAX(0,MIN($F67,BJ$4)-MAX($E67,BJ$3)+1)/BJ$5</f>
        <v>0</v>
      </c>
      <c r="BK67" s="61" t="n">
        <f aca="false">$E57*MAX(0,MIN($F67,BK$4)-MAX($E67,BK$3)+1)/BK$5</f>
        <v>0</v>
      </c>
      <c r="BL67" s="61" t="n">
        <f aca="false">$E57*MAX(0,MIN($F67,BL$4)-MAX($E67,BL$3)+1)/BL$5</f>
        <v>0</v>
      </c>
      <c r="BM67" s="61" t="n">
        <f aca="false">$E57*MAX(0,MIN($F67,BM$4)-MAX($E67,BM$3)+1)/BM$5</f>
        <v>0</v>
      </c>
      <c r="BN67" s="61" t="n">
        <f aca="false">$E57*MAX(0,MIN($F67,BN$4)-MAX($E67,BN$3)+1)/BN$5</f>
        <v>0</v>
      </c>
      <c r="BO67" s="61" t="n">
        <f aca="false">$E57*MAX(0,MIN($F67,BO$4)-MAX($E67,BO$3)+1)/BO$5</f>
        <v>0</v>
      </c>
      <c r="BP67" s="61" t="n">
        <f aca="false">$E57*MAX(0,MIN($F67,BP$4)-MAX($E67,BP$3)+1)/BP$5</f>
        <v>0</v>
      </c>
      <c r="BQ67" s="61" t="n">
        <f aca="false">$E57*MAX(0,MIN($F67,BQ$4)-MAX($E67,BQ$3)+1)/BQ$5</f>
        <v>0</v>
      </c>
      <c r="BR67" s="61" t="n">
        <f aca="false">$E57*MAX(0,MIN($F67,BR$4)-MAX($E67,BR$3)+1)/BR$5</f>
        <v>0</v>
      </c>
      <c r="BS67" s="61" t="n">
        <f aca="false">$E57*MAX(0,MIN($F67,BS$4)-MAX($E67,BS$3)+1)/BS$5</f>
        <v>0</v>
      </c>
      <c r="BT67" s="61" t="n">
        <f aca="false">$E57*MAX(0,MIN($F67,BT$4)-MAX($E67,BT$3)+1)/BT$5</f>
        <v>0</v>
      </c>
      <c r="BU67" s="61" t="n">
        <f aca="false">$E57*MAX(0,MIN($F67,BU$4)-MAX($E67,BU$3)+1)/BU$5</f>
        <v>0</v>
      </c>
      <c r="BV67" s="61" t="n">
        <f aca="false">$E57*MAX(0,MIN($F67,BV$4)-MAX($E67,BV$3)+1)/BV$5</f>
        <v>0</v>
      </c>
      <c r="BW67" s="61" t="n">
        <f aca="false">$E57*MAX(0,MIN($F67,BW$4)-MAX($E67,BW$3)+1)/BW$5</f>
        <v>0</v>
      </c>
      <c r="BX67" s="61" t="n">
        <f aca="false">$E57*MAX(0,MIN($F67,BX$4)-MAX($E67,BX$3)+1)/BX$5</f>
        <v>0</v>
      </c>
      <c r="BY67" s="61" t="n">
        <f aca="false">$E57*MAX(0,MIN($F67,BY$4)-MAX($E67,BY$3)+1)/BY$5</f>
        <v>0</v>
      </c>
      <c r="BZ67" s="61" t="n">
        <f aca="false">$E57*MAX(0,MIN($F67,BZ$4)-MAX($E67,BZ$3)+1)/BZ$5</f>
        <v>0</v>
      </c>
      <c r="CA67" s="61" t="n">
        <f aca="false">$E57*MAX(0,MIN($F67,CA$4)-MAX($E67,CA$3)+1)/CA$5</f>
        <v>0</v>
      </c>
      <c r="CB67" s="61" t="n">
        <f aca="false">$E57*MAX(0,MIN($F67,CB$4)-MAX($E67,CB$3)+1)/CB$5</f>
        <v>0</v>
      </c>
      <c r="CC67" s="61" t="n">
        <f aca="false">$E57*MAX(0,MIN($F67,CC$4)-MAX($E67,CC$3)+1)/CC$5</f>
        <v>0</v>
      </c>
      <c r="CD67" s="61" t="n">
        <f aca="false">$E57*MAX(0,MIN($F67,CD$4)-MAX($E67,CD$3)+1)/CD$5</f>
        <v>0</v>
      </c>
      <c r="CE67" s="61" t="n">
        <f aca="false">$E57*MAX(0,MIN($F67,CE$4)-MAX($E67,CE$3)+1)/CE$5</f>
        <v>0</v>
      </c>
      <c r="CF67" s="61" t="n">
        <f aca="false">$E57*MAX(0,MIN($F67,CF$4)-MAX($E67,CF$3)+1)/CF$5</f>
        <v>0</v>
      </c>
      <c r="CG67" s="61" t="n">
        <f aca="false">$E57*MAX(0,MIN($F67,CG$4)-MAX($E67,CG$3)+1)/CG$5</f>
        <v>0</v>
      </c>
      <c r="CH67" s="61" t="n">
        <f aca="false">$E57*MAX(0,MIN($F67,CH$4)-MAX($E67,CH$3)+1)/CH$5</f>
        <v>0</v>
      </c>
      <c r="CI67" s="61" t="n">
        <f aca="false">$E57*MAX(0,MIN($F67,CI$4)-MAX($E67,CI$3)+1)/CI$5</f>
        <v>0</v>
      </c>
      <c r="CJ67" s="61" t="n">
        <f aca="false">$E57*MAX(0,MIN($F67,CJ$4)-MAX($E67,CJ$3)+1)/CJ$5</f>
        <v>0</v>
      </c>
      <c r="CK67" s="61" t="n">
        <f aca="false">$E57*MAX(0,MIN($F67,CK$4)-MAX($E67,CK$3)+1)/CK$5</f>
        <v>0</v>
      </c>
      <c r="CL67" s="61" t="n">
        <f aca="false">$E57*MAX(0,MIN($F67,CL$4)-MAX($E67,CL$3)+1)/CL$5</f>
        <v>0</v>
      </c>
      <c r="CM67" s="61" t="n">
        <f aca="false">$E57*MAX(0,MIN($F67,CM$4)-MAX($E67,CM$3)+1)/CM$5</f>
        <v>0</v>
      </c>
      <c r="CN67" s="61" t="n">
        <f aca="false">$E57*MAX(0,MIN($F67,CN$4)-MAX($E67,CN$3)+1)/CN$5</f>
        <v>0</v>
      </c>
      <c r="CO67" s="61" t="n">
        <f aca="false">$E57*MAX(0,MIN($F67,CO$4)-MAX($E67,CO$3)+1)/CO$5</f>
        <v>0</v>
      </c>
      <c r="CP67" s="61" t="n">
        <f aca="false">$E57*MAX(0,MIN($F67,CP$4)-MAX($E67,CP$3)+1)/CP$5</f>
        <v>0</v>
      </c>
      <c r="CQ67" s="61" t="n">
        <f aca="false">$E57*MAX(0,MIN($F67,CQ$4)-MAX($E67,CQ$3)+1)/CQ$5</f>
        <v>0</v>
      </c>
      <c r="CR67" s="61" t="n">
        <f aca="false">$E57*MAX(0,MIN($F67,CR$4)-MAX($E67,CR$3)+1)/CR$5</f>
        <v>0</v>
      </c>
      <c r="CS67" s="61" t="n">
        <f aca="false">$E57*MAX(0,MIN($F67,CS$4)-MAX($E67,CS$3)+1)/CS$5</f>
        <v>0</v>
      </c>
      <c r="CT67" s="61" t="n">
        <f aca="false">$E57*MAX(0,MIN($F67,CT$4)-MAX($E67,CT$3)+1)/CT$5</f>
        <v>0</v>
      </c>
      <c r="CU67" s="61" t="n">
        <f aca="false">$E57*MAX(0,MIN($F67,CU$4)-MAX($E67,CU$3)+1)/CU$5</f>
        <v>0</v>
      </c>
      <c r="CV67" s="61" t="n">
        <f aca="false">$E57*MAX(0,MIN($F67,CV$4)-MAX($E67,CV$3)+1)/CV$5</f>
        <v>0</v>
      </c>
      <c r="CW67" s="61" t="n">
        <f aca="false">$E57*MAX(0,MIN($F67,CW$4)-MAX($E67,CW$3)+1)/CW$5</f>
        <v>0</v>
      </c>
      <c r="CX67" s="61" t="n">
        <f aca="false">$E57*MAX(0,MIN($F67,CX$4)-MAX($E67,CX$3)+1)/CX$5</f>
        <v>0</v>
      </c>
      <c r="CY67" s="61" t="n">
        <f aca="false">$E57*MAX(0,MIN($F67,CY$4)-MAX($E67,CY$3)+1)/CY$5</f>
        <v>0</v>
      </c>
      <c r="CZ67" s="61" t="n">
        <f aca="false">$E57*MAX(0,MIN($F67,CZ$4)-MAX($E67,CZ$3)+1)/CZ$5</f>
        <v>0</v>
      </c>
      <c r="DA67" s="61" t="n">
        <f aca="false">$E57*MAX(0,MIN($F67,DA$4)-MAX($E67,DA$3)+1)/DA$5</f>
        <v>0</v>
      </c>
      <c r="DB67" s="61" t="n">
        <f aca="false">$E57*MAX(0,MIN($F67,DB$4)-MAX($E67,DB$3)+1)/DB$5</f>
        <v>0</v>
      </c>
      <c r="DC67" s="61" t="n">
        <f aca="false">$E57*MAX(0,MIN($F67,DC$4)-MAX($E67,DC$3)+1)/DC$5</f>
        <v>0</v>
      </c>
      <c r="DD67" s="61" t="n">
        <f aca="false">$E57*MAX(0,MIN($F67,DD$4)-MAX($E67,DD$3)+1)/DD$5</f>
        <v>0</v>
      </c>
      <c r="DE67" s="61" t="n">
        <f aca="false">$E57*MAX(0,MIN($F67,DE$4)-MAX($E67,DE$3)+1)/DE$5</f>
        <v>0</v>
      </c>
      <c r="DF67" s="61" t="n">
        <f aca="false">$E57*MAX(0,MIN($F67,DF$4)-MAX($E67,DF$3)+1)/DF$5</f>
        <v>0</v>
      </c>
      <c r="DG67" s="61" t="n">
        <f aca="false">$E57*MAX(0,MIN($F67,DG$4)-MAX($E67,DG$3)+1)/DG$5</f>
        <v>0</v>
      </c>
      <c r="DH67" s="61" t="n">
        <f aca="false">$E57*MAX(0,MIN($F67,DH$4)-MAX($E67,DH$3)+1)/DH$5</f>
        <v>0</v>
      </c>
      <c r="DI67" s="61" t="n">
        <f aca="false">$E57*MAX(0,MIN($F67,DI$4)-MAX($E67,DI$3)+1)/DI$5</f>
        <v>0</v>
      </c>
      <c r="DJ67" s="61" t="n">
        <f aca="false">$E57*MAX(0,MIN($F67,DJ$4)-MAX($E67,DJ$3)+1)/DJ$5</f>
        <v>0</v>
      </c>
      <c r="DK67" s="61" t="n">
        <f aca="false">$E57*MAX(0,MIN($F67,DK$4)-MAX($E67,DK$3)+1)/DK$5</f>
        <v>0</v>
      </c>
      <c r="DL67" s="61" t="n">
        <f aca="false">$E57*MAX(0,MIN($F67,DL$4)-MAX($E67,DL$3)+1)/DL$5</f>
        <v>0</v>
      </c>
      <c r="DM67" s="61" t="n">
        <f aca="false">$E57*MAX(0,MIN($F67,DM$4)-MAX($E67,DM$3)+1)/DM$5</f>
        <v>0</v>
      </c>
      <c r="DN67" s="61" t="n">
        <f aca="false">$E57*MAX(0,MIN($F67,DN$4)-MAX($E67,DN$3)+1)/DN$5</f>
        <v>0</v>
      </c>
      <c r="DO67" s="61" t="n">
        <f aca="false">$E57*MAX(0,MIN($F67,DO$4)-MAX($E67,DO$3)+1)/DO$5</f>
        <v>0</v>
      </c>
      <c r="DP67" s="61" t="n">
        <f aca="false">$E57*MAX(0,MIN($F67,DP$4)-MAX($E67,DP$3)+1)/DP$5</f>
        <v>0</v>
      </c>
      <c r="DQ67" s="61" t="n">
        <f aca="false">$E57*MAX(0,MIN($F67,DQ$4)-MAX($E67,DQ$3)+1)/DQ$5</f>
        <v>0</v>
      </c>
      <c r="DR67" s="61" t="n">
        <f aca="false">$E57*MAX(0,MIN($F67,DR$4)-MAX($E67,DR$3)+1)/DR$5</f>
        <v>0</v>
      </c>
      <c r="DS67" s="61" t="n">
        <f aca="false">$E57*MAX(0,MIN($F67,DS$4)-MAX($E67,DS$3)+1)/DS$5</f>
        <v>0</v>
      </c>
      <c r="DT67" s="61" t="n">
        <f aca="false">$E57*MAX(0,MIN($F67,DT$4)-MAX($E67,DT$3)+1)/DT$5</f>
        <v>0</v>
      </c>
      <c r="DU67" s="61" t="n">
        <f aca="false">$E57*MAX(0,MIN($F67,DU$4)-MAX($E67,DU$3)+1)/DU$5</f>
        <v>0</v>
      </c>
      <c r="DV67" s="61" t="n">
        <f aca="false">$E57*MAX(0,MIN($F67,DV$4)-MAX($E67,DV$3)+1)/DV$5</f>
        <v>0</v>
      </c>
      <c r="DW67" s="61" t="n">
        <f aca="false">$E57*MAX(0,MIN($F67,DW$4)-MAX($E67,DW$3)+1)/DW$5</f>
        <v>0</v>
      </c>
      <c r="DX67" s="61" t="n">
        <f aca="false">$E57*MAX(0,MIN($F67,DX$4)-MAX($E67,DX$3)+1)/DX$5</f>
        <v>0</v>
      </c>
      <c r="DY67" s="61" t="n">
        <f aca="false">$E57*MAX(0,MIN($F67,DY$4)-MAX($E67,DY$3)+1)/DY$5</f>
        <v>0</v>
      </c>
      <c r="DZ67" s="61" t="n">
        <f aca="false">$E57*MAX(0,MIN($F67,DZ$4)-MAX($E67,DZ$3)+1)/DZ$5</f>
        <v>0</v>
      </c>
      <c r="EA67" s="61" t="n">
        <f aca="false">$E57*MAX(0,MIN($F67,EA$4)-MAX($E67,EA$3)+1)/EA$5</f>
        <v>0</v>
      </c>
      <c r="EB67" s="61" t="n">
        <f aca="false">$E57*MAX(0,MIN($F67,EB$4)-MAX($E67,EB$3)+1)/EB$5</f>
        <v>0</v>
      </c>
      <c r="EC67" s="61" t="n">
        <f aca="false">$E57*MAX(0,MIN($F67,EC$4)-MAX($E67,EC$3)+1)/EC$5</f>
        <v>0</v>
      </c>
      <c r="ED67" s="61" t="n">
        <f aca="false">$E57*MAX(0,MIN($F67,ED$4)-MAX($E67,ED$3)+1)/ED$5</f>
        <v>0</v>
      </c>
      <c r="EE67" s="61" t="n">
        <f aca="false">$E57*MAX(0,MIN($F67,EE$4)-MAX($E67,EE$3)+1)/EE$5</f>
        <v>0</v>
      </c>
      <c r="EF67" s="61" t="n">
        <f aca="false">$E57*MAX(0,MIN($F67,EF$4)-MAX($E67,EF$3)+1)/EF$5</f>
        <v>0</v>
      </c>
      <c r="EG67" s="61" t="n">
        <f aca="false">$E57*MAX(0,MIN($F67,EG$4)-MAX($E67,EG$3)+1)/EG$5</f>
        <v>0</v>
      </c>
      <c r="EH67" s="61" t="n">
        <f aca="false">$E57*MAX(0,MIN($F67,EH$4)-MAX($E67,EH$3)+1)/EH$5</f>
        <v>0</v>
      </c>
      <c r="EI67" s="61" t="n">
        <f aca="false">$E57*MAX(0,MIN($F67,EI$4)-MAX($E67,EI$3)+1)/EI$5</f>
        <v>0</v>
      </c>
      <c r="EJ67" s="61" t="n">
        <f aca="false">$E57*MAX(0,MIN($F67,EJ$4)-MAX($E67,EJ$3)+1)/EJ$5</f>
        <v>0</v>
      </c>
      <c r="EK67" s="61" t="n">
        <f aca="false">$E57*MAX(0,MIN($F67,EK$4)-MAX($E67,EK$3)+1)/EK$5</f>
        <v>0</v>
      </c>
      <c r="EL67" s="61" t="n">
        <f aca="false">$E57*MAX(0,MIN($F67,EL$4)-MAX($E67,EL$3)+1)/EL$5</f>
        <v>0</v>
      </c>
      <c r="EM67" s="61" t="n">
        <f aca="false">$E57*MAX(0,MIN($F67,EM$4)-MAX($E67,EM$3)+1)/EM$5</f>
        <v>0</v>
      </c>
      <c r="EN67" s="61" t="n">
        <f aca="false">$E57*MAX(0,MIN($F67,EN$4)-MAX($E67,EN$3)+1)/EN$5</f>
        <v>0</v>
      </c>
      <c r="EO67" s="61" t="n">
        <f aca="false">$E57*MAX(0,MIN($F67,EO$4)-MAX($E67,EO$3)+1)/EO$5</f>
        <v>0</v>
      </c>
      <c r="EP67" s="61" t="n">
        <f aca="false">$E57*MAX(0,MIN($F67,EP$4)-MAX($E67,EP$3)+1)/EP$5</f>
        <v>0</v>
      </c>
      <c r="EQ67" s="61" t="n">
        <f aca="false">$E57*MAX(0,MIN($F67,EQ$4)-MAX($E67,EQ$3)+1)/EQ$5</f>
        <v>0</v>
      </c>
      <c r="ER67" s="61" t="n">
        <f aca="false">$E57*MAX(0,MIN($F67,ER$4)-MAX($E67,ER$3)+1)/ER$5</f>
        <v>0</v>
      </c>
      <c r="ES67" s="61" t="n">
        <f aca="false">$E57*MAX(0,MIN($F67,ES$4)-MAX($E67,ES$3)+1)/ES$5</f>
        <v>0</v>
      </c>
      <c r="ET67" s="61" t="n">
        <f aca="false">$E57*MAX(0,MIN($F67,ET$4)-MAX($E67,ET$3)+1)/ET$5</f>
        <v>0</v>
      </c>
      <c r="EU67" s="61" t="n">
        <f aca="false">$E57*MAX(0,MIN($F67,EU$4)-MAX($E67,EU$3)+1)/EU$5</f>
        <v>0</v>
      </c>
      <c r="EV67" s="61" t="n">
        <f aca="false">$E57*MAX(0,MIN($F67,EV$4)-MAX($E67,EV$3)+1)/EV$5</f>
        <v>0</v>
      </c>
      <c r="EW67" s="61" t="n">
        <f aca="false">$E57*MAX(0,MIN($F67,EW$4)-MAX($E67,EW$3)+1)/EW$5</f>
        <v>0</v>
      </c>
      <c r="EX67" s="61" t="n">
        <f aca="false">$E57*MAX(0,MIN($F67,EX$4)-MAX($E67,EX$3)+1)/EX$5</f>
        <v>0</v>
      </c>
      <c r="EY67" s="61" t="n">
        <f aca="false">$E57*MAX(0,MIN($F67,EY$4)-MAX($E67,EY$3)+1)/EY$5</f>
        <v>0</v>
      </c>
      <c r="EZ67" s="61" t="n">
        <f aca="false">$E57*MAX(0,MIN($F67,EZ$4)-MAX($E67,EZ$3)+1)/EZ$5</f>
        <v>0</v>
      </c>
      <c r="FA67" s="61" t="n">
        <f aca="false">$E57*MAX(0,MIN($F67,FA$4)-MAX($E67,FA$3)+1)/FA$5</f>
        <v>0</v>
      </c>
      <c r="FB67" s="61" t="n">
        <f aca="false">$E57*MAX(0,MIN($F67,FB$4)-MAX($E67,FB$3)+1)/FB$5</f>
        <v>0</v>
      </c>
      <c r="FC67" s="61" t="n">
        <f aca="false">$E57*MAX(0,MIN($F67,FC$4)-MAX($E67,FC$3)+1)/FC$5</f>
        <v>0</v>
      </c>
      <c r="FD67" s="61" t="n">
        <f aca="false">$E57*MAX(0,MIN($F67,FD$4)-MAX($E67,FD$3)+1)/FD$5</f>
        <v>0</v>
      </c>
      <c r="FE67" s="61" t="n">
        <f aca="false">$E57*MAX(0,MIN($F67,FE$4)-MAX($E67,FE$3)+1)/FE$5</f>
        <v>0</v>
      </c>
      <c r="FF67" s="61" t="n">
        <f aca="false">$E57*MAX(0,MIN($F67,FF$4)-MAX($E67,FF$3)+1)/FF$5</f>
        <v>0</v>
      </c>
      <c r="FG67" s="61" t="n">
        <f aca="false">$E57*MAX(0,MIN($F67,FG$4)-MAX($E67,FG$3)+1)/FG$5</f>
        <v>0</v>
      </c>
      <c r="FH67" s="61" t="n">
        <f aca="false">$E57*MAX(0,MIN($F67,FH$4)-MAX($E67,FH$3)+1)/FH$5</f>
        <v>0</v>
      </c>
    </row>
    <row r="68" customFormat="false" ht="15" hidden="false" customHeight="false" outlineLevel="0" collapsed="false">
      <c r="C68" s="1" t="s">
        <v>718</v>
      </c>
      <c r="D68" s="12" t="s">
        <v>86</v>
      </c>
      <c r="E68" s="18" t="n">
        <f aca="false">INDEX(OB_Bands,$E64)</f>
        <v>0</v>
      </c>
      <c r="J68" s="36" t="n">
        <f aca="false">$E68*SUMIF(EB_Years,J$7,EB_Row)</f>
        <v>0</v>
      </c>
      <c r="K68" s="36" t="n">
        <f aca="false">$E68*SUMIF(EB_Years,K$7,EB_Row)</f>
        <v>0</v>
      </c>
      <c r="L68" s="36" t="n">
        <f aca="false">$E68*SUMIF(EB_Years,L$7,EB_Row)</f>
        <v>0</v>
      </c>
      <c r="M68" s="36" t="n">
        <f aca="false">$E68*SUMIF(EB_Years,M$7,EB_Row)</f>
        <v>0</v>
      </c>
      <c r="N68" s="36" t="n">
        <f aca="false">$E68*SUMIF(EB_Years,N$7,EB_Row)</f>
        <v>0</v>
      </c>
      <c r="O68" s="36" t="n">
        <f aca="false">$E68*SUMIF(EB_Years,O$7,EB_Row)</f>
        <v>0</v>
      </c>
      <c r="P68" s="36" t="n">
        <f aca="false">$E68*SUMIF(EB_Years,P$7,EB_Row)</f>
        <v>0</v>
      </c>
      <c r="Q68" s="36" t="n">
        <f aca="false">$E68*SUMIF(EB_Years,Q$7,EB_Row)</f>
        <v>0</v>
      </c>
      <c r="R68" s="36" t="n">
        <f aca="false">$E68*SUMIF(EB_Years,R$7,EB_Row)</f>
        <v>0</v>
      </c>
      <c r="S68" s="36" t="n">
        <f aca="false">$E68*SUMIF(EB_Years,S$7,EB_Row)</f>
        <v>0</v>
      </c>
      <c r="T68" s="36" t="n">
        <f aca="false">$E68*SUMIF(EB_Years,T$7,EB_Row)</f>
        <v>0</v>
      </c>
      <c r="U68" s="36" t="n">
        <f aca="false">$E68*SUMIF(EB_Years,U$7,EB_Row)</f>
        <v>0</v>
      </c>
      <c r="V68" s="36" t="n">
        <f aca="false">$E68*SUMIF(EB_Years,V$7,EB_Row)</f>
        <v>0</v>
      </c>
      <c r="W68" s="36" t="n">
        <f aca="false">$E68*SUMIF(EB_Years,W$7,EB_Row)</f>
        <v>0</v>
      </c>
      <c r="X68" s="36" t="n">
        <f aca="false">$E68*SUMIF(EB_Years,X$7,EB_Row)</f>
        <v>0</v>
      </c>
      <c r="Y68" s="36" t="n">
        <f aca="false">$E68*SUMIF(EB_Years,Y$7,EB_Row)</f>
        <v>0</v>
      </c>
      <c r="Z68" s="36" t="n">
        <f aca="false">$E68*SUMIF(EB_Years,Z$7,EB_Row)</f>
        <v>0</v>
      </c>
      <c r="AA68" s="36" t="n">
        <f aca="false">$E68*SUMIF(EB_Years,AA$7,EB_Row)</f>
        <v>0</v>
      </c>
      <c r="AB68" s="36" t="n">
        <f aca="false">$E68*SUMIF(EB_Years,AB$7,EB_Row)</f>
        <v>0</v>
      </c>
      <c r="AC68" s="36" t="n">
        <f aca="false">$E68*SUMIF(EB_Years,AC$7,EB_Row)</f>
        <v>0</v>
      </c>
      <c r="AD68" s="36" t="n">
        <f aca="false">$E68*SUMIF(EB_Years,AD$7,EB_Row)</f>
        <v>0</v>
      </c>
      <c r="AE68" s="36" t="n">
        <f aca="false">$E68*SUMIF(EB_Years,AE$7,EB_Row)</f>
        <v>0</v>
      </c>
      <c r="AF68" s="36" t="n">
        <f aca="false">$E68*SUMIF(EB_Years,AF$7,EB_Row)</f>
        <v>0</v>
      </c>
      <c r="AG68" s="36" t="n">
        <f aca="false">$E68*SUMIF(EB_Years,AG$7,EB_Row)</f>
        <v>0</v>
      </c>
      <c r="AH68" s="36" t="n">
        <f aca="false">$E68*SUMIF(EB_Years,AH$7,EB_Row)</f>
        <v>0</v>
      </c>
      <c r="AI68" s="36" t="n">
        <f aca="false">$E68*SUMIF(EB_Years,AI$7,EB_Row)</f>
        <v>0</v>
      </c>
      <c r="AJ68" s="36" t="n">
        <f aca="false">$E68*SUMIF(EB_Years,AJ$7,EB_Row)</f>
        <v>0</v>
      </c>
      <c r="AK68" s="36" t="n">
        <f aca="false">$E68*SUMIF(EB_Years,AK$7,EB_Row)</f>
        <v>0</v>
      </c>
      <c r="AL68" s="36" t="n">
        <f aca="false">$E68*SUMIF(EB_Years,AL$7,EB_Row)</f>
        <v>0</v>
      </c>
      <c r="AM68" s="36" t="n">
        <f aca="false">$E68*SUMIF(EB_Years,AM$7,EB_Row)</f>
        <v>0</v>
      </c>
      <c r="AN68" s="36" t="n">
        <f aca="false">$E68*SUMIF(EB_Years,AN$7,EB_Row)</f>
        <v>0</v>
      </c>
      <c r="AO68" s="36" t="n">
        <f aca="false">$E68*SUMIF(EB_Years,AO$7,EB_Row)</f>
        <v>0</v>
      </c>
      <c r="AP68" s="36" t="n">
        <f aca="false">$E68*SUMIF(EB_Years,AP$7,EB_Row)</f>
        <v>0</v>
      </c>
      <c r="AQ68" s="36" t="n">
        <f aca="false">$E68*SUMIF(EB_Years,AQ$7,EB_Row)</f>
        <v>0</v>
      </c>
      <c r="AR68" s="36" t="n">
        <f aca="false">$E68*SUMIF(EB_Years,AR$7,EB_Row)</f>
        <v>0</v>
      </c>
      <c r="AS68" s="36" t="n">
        <f aca="false">$E68*SUMIF(EB_Years,AS$7,EB_Row)</f>
        <v>0</v>
      </c>
      <c r="AT68" s="36" t="n">
        <f aca="false">$E68*SUMIF(EB_Years,AT$7,EB_Row)</f>
        <v>0</v>
      </c>
      <c r="AU68" s="36" t="n">
        <f aca="false">$E68*SUMIF(EB_Years,AU$7,EB_Row)</f>
        <v>0</v>
      </c>
      <c r="AV68" s="36" t="n">
        <f aca="false">$E68*SUMIF(EB_Years,AV$7,EB_Row)</f>
        <v>0</v>
      </c>
      <c r="AW68" s="36" t="n">
        <f aca="false">$E68*SUMIF(EB_Years,AW$7,EB_Row)</f>
        <v>0</v>
      </c>
      <c r="AX68" s="36" t="n">
        <f aca="false">$E68*SUMIF(EB_Years,AX$7,EB_Row)</f>
        <v>0</v>
      </c>
      <c r="AY68" s="36" t="n">
        <f aca="false">$E68*SUMIF(EB_Years,AY$7,EB_Row)</f>
        <v>0</v>
      </c>
      <c r="AZ68" s="36" t="n">
        <f aca="false">$E68*SUMIF(EB_Years,AZ$7,EB_Row)</f>
        <v>0</v>
      </c>
      <c r="BA68" s="36" t="n">
        <f aca="false">$E68*SUMIF(EB_Years,BA$7,EB_Row)</f>
        <v>0</v>
      </c>
      <c r="BB68" s="36" t="n">
        <f aca="false">$E68*SUMIF(EB_Years,BB$7,EB_Row)</f>
        <v>0</v>
      </c>
      <c r="BC68" s="36" t="n">
        <f aca="false">$E68*SUMIF(EB_Years,BC$7,EB_Row)</f>
        <v>0</v>
      </c>
      <c r="BD68" s="36" t="n">
        <f aca="false">$E68*SUMIF(EB_Years,BD$7,EB_Row)</f>
        <v>0</v>
      </c>
      <c r="BE68" s="36" t="n">
        <f aca="false">$E68*SUMIF(EB_Years,BE$7,EB_Row)</f>
        <v>0</v>
      </c>
      <c r="BF68" s="36" t="n">
        <f aca="false">$E68*SUMIF(EB_Years,BF$7,EB_Row)</f>
        <v>0</v>
      </c>
      <c r="BG68" s="36" t="n">
        <f aca="false">$E68*SUMIF(EB_Years,BG$7,EB_Row)</f>
        <v>0</v>
      </c>
      <c r="BH68" s="36" t="n">
        <f aca="false">$E68*SUMIF(EB_Years,BH$7,EB_Row)</f>
        <v>0</v>
      </c>
      <c r="BI68" s="36" t="n">
        <f aca="false">$E68*SUMIF(EB_Years,BI$7,EB_Row)</f>
        <v>0</v>
      </c>
      <c r="BJ68" s="36" t="n">
        <f aca="false">$E68*SUMIF(EB_Years,BJ$7,EB_Row)</f>
        <v>0</v>
      </c>
      <c r="BK68" s="36" t="n">
        <f aca="false">$E68*SUMIF(EB_Years,BK$7,EB_Row)</f>
        <v>0</v>
      </c>
      <c r="BL68" s="36" t="n">
        <f aca="false">$E68*SUMIF(EB_Years,BL$7,EB_Row)</f>
        <v>0</v>
      </c>
      <c r="BM68" s="36" t="n">
        <f aca="false">$E68*SUMIF(EB_Years,BM$7,EB_Row)</f>
        <v>0</v>
      </c>
      <c r="BN68" s="36" t="n">
        <f aca="false">$E68*SUMIF(EB_Years,BN$7,EB_Row)</f>
        <v>0</v>
      </c>
      <c r="BO68" s="36" t="n">
        <f aca="false">$E68*SUMIF(EB_Years,BO$7,EB_Row)</f>
        <v>0</v>
      </c>
      <c r="BP68" s="36" t="n">
        <f aca="false">$E68*SUMIF(EB_Years,BP$7,EB_Row)</f>
        <v>0</v>
      </c>
      <c r="BQ68" s="36" t="n">
        <f aca="false">$E68*SUMIF(EB_Years,BQ$7,EB_Row)</f>
        <v>0</v>
      </c>
      <c r="BR68" s="36" t="n">
        <f aca="false">$E68*SUMIF(EB_Years,BR$7,EB_Row)</f>
        <v>0</v>
      </c>
      <c r="BS68" s="36" t="n">
        <f aca="false">$E68*SUMIF(EB_Years,BS$7,EB_Row)</f>
        <v>0</v>
      </c>
      <c r="BT68" s="36" t="n">
        <f aca="false">$E68*SUMIF(EB_Years,BT$7,EB_Row)</f>
        <v>0</v>
      </c>
      <c r="BU68" s="36" t="n">
        <f aca="false">$E68*SUMIF(EB_Years,BU$7,EB_Row)</f>
        <v>0</v>
      </c>
      <c r="BV68" s="36" t="n">
        <f aca="false">$E68*SUMIF(EB_Years,BV$7,EB_Row)</f>
        <v>0</v>
      </c>
      <c r="BW68" s="36" t="n">
        <f aca="false">$E68*SUMIF(EB_Years,BW$7,EB_Row)</f>
        <v>0</v>
      </c>
      <c r="BX68" s="36" t="n">
        <f aca="false">$E68*SUMIF(EB_Years,BX$7,EB_Row)</f>
        <v>0</v>
      </c>
      <c r="BY68" s="36" t="n">
        <f aca="false">$E68*SUMIF(EB_Years,BY$7,EB_Row)</f>
        <v>0</v>
      </c>
      <c r="BZ68" s="36" t="n">
        <f aca="false">$E68*SUMIF(EB_Years,BZ$7,EB_Row)</f>
        <v>0</v>
      </c>
      <c r="CA68" s="36" t="n">
        <f aca="false">$E68*SUMIF(EB_Years,CA$7,EB_Row)</f>
        <v>0</v>
      </c>
      <c r="CB68" s="36" t="n">
        <f aca="false">$E68*SUMIF(EB_Years,CB$7,EB_Row)</f>
        <v>0</v>
      </c>
      <c r="CC68" s="36" t="n">
        <f aca="false">$E68*SUMIF(EB_Years,CC$7,EB_Row)</f>
        <v>0</v>
      </c>
      <c r="CD68" s="36" t="n">
        <f aca="false">$E68*SUMIF(EB_Years,CD$7,EB_Row)</f>
        <v>0</v>
      </c>
      <c r="CE68" s="36" t="n">
        <f aca="false">$E68*SUMIF(EB_Years,CE$7,EB_Row)</f>
        <v>0</v>
      </c>
      <c r="CF68" s="36" t="n">
        <f aca="false">$E68*SUMIF(EB_Years,CF$7,EB_Row)</f>
        <v>0</v>
      </c>
      <c r="CG68" s="36" t="n">
        <f aca="false">$E68*SUMIF(EB_Years,CG$7,EB_Row)</f>
        <v>0</v>
      </c>
      <c r="CH68" s="36" t="n">
        <f aca="false">$E68*SUMIF(EB_Years,CH$7,EB_Row)</f>
        <v>0</v>
      </c>
      <c r="CI68" s="36" t="n">
        <f aca="false">$E68*SUMIF(EB_Years,CI$7,EB_Row)</f>
        <v>0</v>
      </c>
      <c r="CJ68" s="36" t="n">
        <f aca="false">$E68*SUMIF(EB_Years,CJ$7,EB_Row)</f>
        <v>0</v>
      </c>
      <c r="CK68" s="36" t="n">
        <f aca="false">$E68*SUMIF(EB_Years,CK$7,EB_Row)</f>
        <v>0</v>
      </c>
      <c r="CL68" s="36" t="n">
        <f aca="false">$E68*SUMIF(EB_Years,CL$7,EB_Row)</f>
        <v>0</v>
      </c>
      <c r="CM68" s="36" t="n">
        <f aca="false">$E68*SUMIF(EB_Years,CM$7,EB_Row)</f>
        <v>0</v>
      </c>
      <c r="CN68" s="36" t="n">
        <f aca="false">$E68*SUMIF(EB_Years,CN$7,EB_Row)</f>
        <v>0</v>
      </c>
      <c r="CO68" s="36" t="n">
        <f aca="false">$E68*SUMIF(EB_Years,CO$7,EB_Row)</f>
        <v>0</v>
      </c>
      <c r="CP68" s="36" t="n">
        <f aca="false">$E68*SUMIF(EB_Years,CP$7,EB_Row)</f>
        <v>0</v>
      </c>
      <c r="CQ68" s="36" t="n">
        <f aca="false">$E68*SUMIF(EB_Years,CQ$7,EB_Row)</f>
        <v>0</v>
      </c>
      <c r="CR68" s="36" t="n">
        <f aca="false">$E68*SUMIF(EB_Years,CR$7,EB_Row)</f>
        <v>0</v>
      </c>
      <c r="CS68" s="36" t="n">
        <f aca="false">$E68*SUMIF(EB_Years,CS$7,EB_Row)</f>
        <v>0</v>
      </c>
      <c r="CT68" s="36" t="n">
        <f aca="false">$E68*SUMIF(EB_Years,CT$7,EB_Row)</f>
        <v>0</v>
      </c>
      <c r="CU68" s="36" t="n">
        <f aca="false">$E68*SUMIF(EB_Years,CU$7,EB_Row)</f>
        <v>0</v>
      </c>
      <c r="CV68" s="36" t="n">
        <f aca="false">$E68*SUMIF(EB_Years,CV$7,EB_Row)</f>
        <v>0</v>
      </c>
      <c r="CW68" s="36" t="n">
        <f aca="false">$E68*SUMIF(EB_Years,CW$7,EB_Row)</f>
        <v>0</v>
      </c>
      <c r="CX68" s="36" t="n">
        <f aca="false">$E68*SUMIF(EB_Years,CX$7,EB_Row)</f>
        <v>0</v>
      </c>
      <c r="CY68" s="36" t="n">
        <f aca="false">$E68*SUMIF(EB_Years,CY$7,EB_Row)</f>
        <v>0</v>
      </c>
      <c r="CZ68" s="36" t="n">
        <f aca="false">$E68*SUMIF(EB_Years,CZ$7,EB_Row)</f>
        <v>0</v>
      </c>
      <c r="DA68" s="36" t="n">
        <f aca="false">$E68*SUMIF(EB_Years,DA$7,EB_Row)</f>
        <v>0</v>
      </c>
      <c r="DB68" s="36" t="n">
        <f aca="false">$E68*SUMIF(EB_Years,DB$7,EB_Row)</f>
        <v>0</v>
      </c>
      <c r="DC68" s="36" t="n">
        <f aca="false">$E68*SUMIF(EB_Years,DC$7,EB_Row)</f>
        <v>0</v>
      </c>
      <c r="DD68" s="36" t="n">
        <f aca="false">$E68*SUMIF(EB_Years,DD$7,EB_Row)</f>
        <v>0</v>
      </c>
      <c r="DE68" s="36" t="n">
        <f aca="false">$E68*SUMIF(EB_Years,DE$7,EB_Row)</f>
        <v>0</v>
      </c>
      <c r="DF68" s="36" t="n">
        <f aca="false">$E68*SUMIF(EB_Years,DF$7,EB_Row)</f>
        <v>0</v>
      </c>
      <c r="DG68" s="36" t="n">
        <f aca="false">$E68*SUMIF(EB_Years,DG$7,EB_Row)</f>
        <v>0</v>
      </c>
      <c r="DH68" s="36" t="n">
        <f aca="false">$E68*SUMIF(EB_Years,DH$7,EB_Row)</f>
        <v>0</v>
      </c>
      <c r="DI68" s="36" t="n">
        <f aca="false">$E68*SUMIF(EB_Years,DI$7,EB_Row)</f>
        <v>0</v>
      </c>
      <c r="DJ68" s="36" t="n">
        <f aca="false">$E68*SUMIF(EB_Years,DJ$7,EB_Row)</f>
        <v>0</v>
      </c>
      <c r="DK68" s="36" t="n">
        <f aca="false">$E68*SUMIF(EB_Years,DK$7,EB_Row)</f>
        <v>0</v>
      </c>
      <c r="DL68" s="36" t="n">
        <f aca="false">$E68*SUMIF(EB_Years,DL$7,EB_Row)</f>
        <v>0</v>
      </c>
      <c r="DM68" s="36" t="n">
        <f aca="false">$E68*SUMIF(EB_Years,DM$7,EB_Row)</f>
        <v>0</v>
      </c>
      <c r="DN68" s="36" t="n">
        <f aca="false">$E68*SUMIF(EB_Years,DN$7,EB_Row)</f>
        <v>0</v>
      </c>
      <c r="DO68" s="36" t="n">
        <f aca="false">$E68*SUMIF(EB_Years,DO$7,EB_Row)</f>
        <v>0</v>
      </c>
      <c r="DP68" s="36" t="n">
        <f aca="false">$E68*SUMIF(EB_Years,DP$7,EB_Row)</f>
        <v>0</v>
      </c>
      <c r="DQ68" s="36" t="n">
        <f aca="false">$E68*SUMIF(EB_Years,DQ$7,EB_Row)</f>
        <v>0</v>
      </c>
      <c r="DR68" s="36" t="n">
        <f aca="false">$E68*SUMIF(EB_Years,DR$7,EB_Row)</f>
        <v>0</v>
      </c>
      <c r="DS68" s="36" t="n">
        <f aca="false">$E68*SUMIF(EB_Years,DS$7,EB_Row)</f>
        <v>0</v>
      </c>
      <c r="DT68" s="36" t="n">
        <f aca="false">$E68*SUMIF(EB_Years,DT$7,EB_Row)</f>
        <v>0</v>
      </c>
      <c r="DU68" s="36" t="n">
        <f aca="false">$E68*SUMIF(EB_Years,DU$7,EB_Row)</f>
        <v>0</v>
      </c>
      <c r="DV68" s="36" t="n">
        <f aca="false">$E68*SUMIF(EB_Years,DV$7,EB_Row)</f>
        <v>0</v>
      </c>
      <c r="DW68" s="36" t="n">
        <f aca="false">$E68*SUMIF(EB_Years,DW$7,EB_Row)</f>
        <v>0</v>
      </c>
      <c r="DX68" s="36" t="n">
        <f aca="false">$E68*SUMIF(EB_Years,DX$7,EB_Row)</f>
        <v>0</v>
      </c>
      <c r="DY68" s="36" t="n">
        <f aca="false">$E68*SUMIF(EB_Years,DY$7,EB_Row)</f>
        <v>0</v>
      </c>
      <c r="DZ68" s="36" t="n">
        <f aca="false">$E68*SUMIF(EB_Years,DZ$7,EB_Row)</f>
        <v>0</v>
      </c>
      <c r="EA68" s="36" t="n">
        <f aca="false">$E68*SUMIF(EB_Years,EA$7,EB_Row)</f>
        <v>0</v>
      </c>
      <c r="EB68" s="36" t="n">
        <f aca="false">$E68*SUMIF(EB_Years,EB$7,EB_Row)</f>
        <v>0</v>
      </c>
      <c r="EC68" s="36" t="n">
        <f aca="false">$E68*SUMIF(EB_Years,EC$7,EB_Row)</f>
        <v>0</v>
      </c>
      <c r="ED68" s="36" t="n">
        <f aca="false">$E68*SUMIF(EB_Years,ED$7,EB_Row)</f>
        <v>0</v>
      </c>
      <c r="EE68" s="36" t="n">
        <f aca="false">$E68*SUMIF(EB_Years,EE$7,EB_Row)</f>
        <v>0</v>
      </c>
      <c r="EF68" s="36" t="n">
        <f aca="false">$E68*SUMIF(EB_Years,EF$7,EB_Row)</f>
        <v>0</v>
      </c>
      <c r="EG68" s="36" t="n">
        <f aca="false">$E68*SUMIF(EB_Years,EG$7,EB_Row)</f>
        <v>0</v>
      </c>
      <c r="EH68" s="36" t="n">
        <f aca="false">$E68*SUMIF(EB_Years,EH$7,EB_Row)</f>
        <v>0</v>
      </c>
      <c r="EI68" s="36" t="n">
        <f aca="false">$E68*SUMIF(EB_Years,EI$7,EB_Row)</f>
        <v>0</v>
      </c>
      <c r="EJ68" s="36" t="n">
        <f aca="false">$E68*SUMIF(EB_Years,EJ$7,EB_Row)</f>
        <v>0</v>
      </c>
      <c r="EK68" s="36" t="n">
        <f aca="false">$E68*SUMIF(EB_Years,EK$7,EB_Row)</f>
        <v>0</v>
      </c>
      <c r="EL68" s="36" t="n">
        <f aca="false">$E68*SUMIF(EB_Years,EL$7,EB_Row)</f>
        <v>0</v>
      </c>
      <c r="EM68" s="36" t="n">
        <f aca="false">$E68*SUMIF(EB_Years,EM$7,EB_Row)</f>
        <v>0</v>
      </c>
      <c r="EN68" s="36" t="n">
        <f aca="false">$E68*SUMIF(EB_Years,EN$7,EB_Row)</f>
        <v>0</v>
      </c>
      <c r="EO68" s="36" t="n">
        <f aca="false">$E68*SUMIF(EB_Years,EO$7,EB_Row)</f>
        <v>0</v>
      </c>
      <c r="EP68" s="36" t="n">
        <f aca="false">$E68*SUMIF(EB_Years,EP$7,EB_Row)</f>
        <v>0</v>
      </c>
      <c r="EQ68" s="36" t="n">
        <f aca="false">$E68*SUMIF(EB_Years,EQ$7,EB_Row)</f>
        <v>0</v>
      </c>
      <c r="ER68" s="36" t="n">
        <f aca="false">$E68*SUMIF(EB_Years,ER$7,EB_Row)</f>
        <v>0</v>
      </c>
      <c r="ES68" s="36" t="n">
        <f aca="false">$E68*SUMIF(EB_Years,ES$7,EB_Row)</f>
        <v>0</v>
      </c>
      <c r="ET68" s="36" t="n">
        <f aca="false">$E68*SUMIF(EB_Years,ET$7,EB_Row)</f>
        <v>0</v>
      </c>
      <c r="EU68" s="36" t="n">
        <f aca="false">$E68*SUMIF(EB_Years,EU$7,EB_Row)</f>
        <v>0</v>
      </c>
      <c r="EV68" s="36" t="n">
        <f aca="false">$E68*SUMIF(EB_Years,EV$7,EB_Row)</f>
        <v>0</v>
      </c>
      <c r="EW68" s="36" t="n">
        <f aca="false">$E68*SUMIF(EB_Years,EW$7,EB_Row)</f>
        <v>0</v>
      </c>
      <c r="EX68" s="36" t="n">
        <f aca="false">$E68*SUMIF(EB_Years,EX$7,EB_Row)</f>
        <v>0</v>
      </c>
      <c r="EY68" s="36" t="n">
        <f aca="false">$E68*SUMIF(EB_Years,EY$7,EB_Row)</f>
        <v>0</v>
      </c>
      <c r="EZ68" s="36" t="n">
        <f aca="false">$E68*SUMIF(EB_Years,EZ$7,EB_Row)</f>
        <v>0</v>
      </c>
      <c r="FA68" s="36" t="n">
        <f aca="false">$E68*SUMIF(EB_Years,FA$7,EB_Row)</f>
        <v>0</v>
      </c>
      <c r="FB68" s="36" t="n">
        <f aca="false">$E68*SUMIF(EB_Years,FB$7,EB_Row)</f>
        <v>0</v>
      </c>
      <c r="FC68" s="36" t="n">
        <f aca="false">$E68*SUMIF(EB_Years,FC$7,EB_Row)</f>
        <v>0</v>
      </c>
      <c r="FD68" s="36" t="n">
        <f aca="false">$E68*SUMIF(EB_Years,FD$7,EB_Row)</f>
        <v>0</v>
      </c>
      <c r="FE68" s="36" t="n">
        <f aca="false">$E68*SUMIF(EB_Years,FE$7,EB_Row)</f>
        <v>0</v>
      </c>
      <c r="FF68" s="36" t="n">
        <f aca="false">$E68*SUMIF(EB_Years,FF$7,EB_Row)</f>
        <v>0</v>
      </c>
      <c r="FG68" s="36" t="n">
        <f aca="false">$E68*SUMIF(EB_Years,FG$7,EB_Row)</f>
        <v>0</v>
      </c>
      <c r="FH68" s="36" t="n">
        <f aca="false">$E68*SUMIF(EB_Years,FH$7,EB_Row)</f>
        <v>0</v>
      </c>
    </row>
    <row r="69" customFormat="false" ht="15" hidden="false" customHeight="false" outlineLevel="0" collapsed="false">
      <c r="C69" s="1" t="s">
        <v>719</v>
      </c>
      <c r="D69" s="12" t="s">
        <v>86</v>
      </c>
      <c r="J69" s="36" t="n">
        <f aca="false">MAX(1,J68)</f>
        <v>1</v>
      </c>
      <c r="K69" s="36" t="n">
        <f aca="false">MAX(1,K68)</f>
        <v>1</v>
      </c>
      <c r="L69" s="36" t="n">
        <f aca="false">MAX(1,L68)</f>
        <v>1</v>
      </c>
      <c r="M69" s="36" t="n">
        <f aca="false">MAX(1,M68)</f>
        <v>1</v>
      </c>
      <c r="N69" s="36" t="n">
        <f aca="false">MAX(1,N68)</f>
        <v>1</v>
      </c>
      <c r="O69" s="36" t="n">
        <f aca="false">MAX(1,O68)</f>
        <v>1</v>
      </c>
      <c r="P69" s="36" t="n">
        <f aca="false">MAX(1,P68)</f>
        <v>1</v>
      </c>
      <c r="Q69" s="36" t="n">
        <f aca="false">MAX(1,Q68)</f>
        <v>1</v>
      </c>
      <c r="R69" s="36" t="n">
        <f aca="false">MAX(1,R68)</f>
        <v>1</v>
      </c>
      <c r="S69" s="36" t="n">
        <f aca="false">MAX(1,S68)</f>
        <v>1</v>
      </c>
      <c r="T69" s="36" t="n">
        <f aca="false">MAX(1,T68)</f>
        <v>1</v>
      </c>
      <c r="U69" s="36" t="n">
        <f aca="false">MAX(1,U68)</f>
        <v>1</v>
      </c>
      <c r="V69" s="36" t="n">
        <f aca="false">MAX(1,V68)</f>
        <v>1</v>
      </c>
      <c r="W69" s="36" t="n">
        <f aca="false">MAX(1,W68)</f>
        <v>1</v>
      </c>
      <c r="X69" s="36" t="n">
        <f aca="false">MAX(1,X68)</f>
        <v>1</v>
      </c>
      <c r="Y69" s="36" t="n">
        <f aca="false">MAX(1,Y68)</f>
        <v>1</v>
      </c>
      <c r="Z69" s="36" t="n">
        <f aca="false">MAX(1,Z68)</f>
        <v>1</v>
      </c>
      <c r="AA69" s="36" t="n">
        <f aca="false">MAX(1,AA68)</f>
        <v>1</v>
      </c>
      <c r="AB69" s="36" t="n">
        <f aca="false">MAX(1,AB68)</f>
        <v>1</v>
      </c>
      <c r="AC69" s="36" t="n">
        <f aca="false">MAX(1,AC68)</f>
        <v>1</v>
      </c>
      <c r="AD69" s="36" t="n">
        <f aca="false">MAX(1,AD68)</f>
        <v>1</v>
      </c>
      <c r="AE69" s="36" t="n">
        <f aca="false">MAX(1,AE68)</f>
        <v>1</v>
      </c>
      <c r="AF69" s="36" t="n">
        <f aca="false">MAX(1,AF68)</f>
        <v>1</v>
      </c>
      <c r="AG69" s="36" t="n">
        <f aca="false">MAX(1,AG68)</f>
        <v>1</v>
      </c>
      <c r="AH69" s="36" t="n">
        <f aca="false">MAX(1,AH68)</f>
        <v>1</v>
      </c>
      <c r="AI69" s="36" t="n">
        <f aca="false">MAX(1,AI68)</f>
        <v>1</v>
      </c>
      <c r="AJ69" s="36" t="n">
        <f aca="false">MAX(1,AJ68)</f>
        <v>1</v>
      </c>
      <c r="AK69" s="36" t="n">
        <f aca="false">MAX(1,AK68)</f>
        <v>1</v>
      </c>
      <c r="AL69" s="36" t="n">
        <f aca="false">MAX(1,AL68)</f>
        <v>1</v>
      </c>
      <c r="AM69" s="36" t="n">
        <f aca="false">MAX(1,AM68)</f>
        <v>1</v>
      </c>
      <c r="AN69" s="36" t="n">
        <f aca="false">MAX(1,AN68)</f>
        <v>1</v>
      </c>
      <c r="AO69" s="36" t="n">
        <f aca="false">MAX(1,AO68)</f>
        <v>1</v>
      </c>
      <c r="AP69" s="36" t="n">
        <f aca="false">MAX(1,AP68)</f>
        <v>1</v>
      </c>
      <c r="AQ69" s="36" t="n">
        <f aca="false">MAX(1,AQ68)</f>
        <v>1</v>
      </c>
      <c r="AR69" s="36" t="n">
        <f aca="false">MAX(1,AR68)</f>
        <v>1</v>
      </c>
      <c r="AS69" s="36" t="n">
        <f aca="false">MAX(1,AS68)</f>
        <v>1</v>
      </c>
      <c r="AT69" s="36" t="n">
        <f aca="false">MAX(1,AT68)</f>
        <v>1</v>
      </c>
      <c r="AU69" s="36" t="n">
        <f aca="false">MAX(1,AU68)</f>
        <v>1</v>
      </c>
      <c r="AV69" s="36" t="n">
        <f aca="false">MAX(1,AV68)</f>
        <v>1</v>
      </c>
      <c r="AW69" s="36" t="n">
        <f aca="false">MAX(1,AW68)</f>
        <v>1</v>
      </c>
      <c r="AX69" s="36" t="n">
        <f aca="false">MAX(1,AX68)</f>
        <v>1</v>
      </c>
      <c r="AY69" s="36" t="n">
        <f aca="false">MAX(1,AY68)</f>
        <v>1</v>
      </c>
      <c r="AZ69" s="36" t="n">
        <f aca="false">MAX(1,AZ68)</f>
        <v>1</v>
      </c>
      <c r="BA69" s="36" t="n">
        <f aca="false">MAX(1,BA68)</f>
        <v>1</v>
      </c>
      <c r="BB69" s="36" t="n">
        <f aca="false">MAX(1,BB68)</f>
        <v>1</v>
      </c>
      <c r="BC69" s="36" t="n">
        <f aca="false">MAX(1,BC68)</f>
        <v>1</v>
      </c>
      <c r="BD69" s="36" t="n">
        <f aca="false">MAX(1,BD68)</f>
        <v>1</v>
      </c>
      <c r="BE69" s="36" t="n">
        <f aca="false">MAX(1,BE68)</f>
        <v>1</v>
      </c>
      <c r="BF69" s="36" t="n">
        <f aca="false">MAX(1,BF68)</f>
        <v>1</v>
      </c>
      <c r="BG69" s="36" t="n">
        <f aca="false">MAX(1,BG68)</f>
        <v>1</v>
      </c>
      <c r="BH69" s="36" t="n">
        <f aca="false">MAX(1,BH68)</f>
        <v>1</v>
      </c>
      <c r="BI69" s="36" t="n">
        <f aca="false">MAX(1,BI68)</f>
        <v>1</v>
      </c>
      <c r="BJ69" s="36" t="n">
        <f aca="false">MAX(1,BJ68)</f>
        <v>1</v>
      </c>
      <c r="BK69" s="36" t="n">
        <f aca="false">MAX(1,BK68)</f>
        <v>1</v>
      </c>
      <c r="BL69" s="36" t="n">
        <f aca="false">MAX(1,BL68)</f>
        <v>1</v>
      </c>
      <c r="BM69" s="36" t="n">
        <f aca="false">MAX(1,BM68)</f>
        <v>1</v>
      </c>
      <c r="BN69" s="36" t="n">
        <f aca="false">MAX(1,BN68)</f>
        <v>1</v>
      </c>
      <c r="BO69" s="36" t="n">
        <f aca="false">MAX(1,BO68)</f>
        <v>1</v>
      </c>
      <c r="BP69" s="36" t="n">
        <f aca="false">MAX(1,BP68)</f>
        <v>1</v>
      </c>
      <c r="BQ69" s="36" t="n">
        <f aca="false">MAX(1,BQ68)</f>
        <v>1</v>
      </c>
      <c r="BR69" s="36" t="n">
        <f aca="false">MAX(1,BR68)</f>
        <v>1</v>
      </c>
      <c r="BS69" s="36" t="n">
        <f aca="false">MAX(1,BS68)</f>
        <v>1</v>
      </c>
      <c r="BT69" s="36" t="n">
        <f aca="false">MAX(1,BT68)</f>
        <v>1</v>
      </c>
      <c r="BU69" s="36" t="n">
        <f aca="false">MAX(1,BU68)</f>
        <v>1</v>
      </c>
      <c r="BV69" s="36" t="n">
        <f aca="false">MAX(1,BV68)</f>
        <v>1</v>
      </c>
      <c r="BW69" s="36" t="n">
        <f aca="false">MAX(1,BW68)</f>
        <v>1</v>
      </c>
      <c r="BX69" s="36" t="n">
        <f aca="false">MAX(1,BX68)</f>
        <v>1</v>
      </c>
      <c r="BY69" s="36" t="n">
        <f aca="false">MAX(1,BY68)</f>
        <v>1</v>
      </c>
      <c r="BZ69" s="36" t="n">
        <f aca="false">MAX(1,BZ68)</f>
        <v>1</v>
      </c>
      <c r="CA69" s="36" t="n">
        <f aca="false">MAX(1,CA68)</f>
        <v>1</v>
      </c>
      <c r="CB69" s="36" t="n">
        <f aca="false">MAX(1,CB68)</f>
        <v>1</v>
      </c>
      <c r="CC69" s="36" t="n">
        <f aca="false">MAX(1,CC68)</f>
        <v>1</v>
      </c>
      <c r="CD69" s="36" t="n">
        <f aca="false">MAX(1,CD68)</f>
        <v>1</v>
      </c>
      <c r="CE69" s="36" t="n">
        <f aca="false">MAX(1,CE68)</f>
        <v>1</v>
      </c>
      <c r="CF69" s="36" t="n">
        <f aca="false">MAX(1,CF68)</f>
        <v>1</v>
      </c>
      <c r="CG69" s="36" t="n">
        <f aca="false">MAX(1,CG68)</f>
        <v>1</v>
      </c>
      <c r="CH69" s="36" t="n">
        <f aca="false">MAX(1,CH68)</f>
        <v>1</v>
      </c>
      <c r="CI69" s="36" t="n">
        <f aca="false">MAX(1,CI68)</f>
        <v>1</v>
      </c>
      <c r="CJ69" s="36" t="n">
        <f aca="false">MAX(1,CJ68)</f>
        <v>1</v>
      </c>
      <c r="CK69" s="36" t="n">
        <f aca="false">MAX(1,CK68)</f>
        <v>1</v>
      </c>
      <c r="CL69" s="36" t="n">
        <f aca="false">MAX(1,CL68)</f>
        <v>1</v>
      </c>
      <c r="CM69" s="36" t="n">
        <f aca="false">MAX(1,CM68)</f>
        <v>1</v>
      </c>
      <c r="CN69" s="36" t="n">
        <f aca="false">MAX(1,CN68)</f>
        <v>1</v>
      </c>
      <c r="CO69" s="36" t="n">
        <f aca="false">MAX(1,CO68)</f>
        <v>1</v>
      </c>
      <c r="CP69" s="36" t="n">
        <f aca="false">MAX(1,CP68)</f>
        <v>1</v>
      </c>
      <c r="CQ69" s="36" t="n">
        <f aca="false">MAX(1,CQ68)</f>
        <v>1</v>
      </c>
      <c r="CR69" s="36" t="n">
        <f aca="false">MAX(1,CR68)</f>
        <v>1</v>
      </c>
      <c r="CS69" s="36" t="n">
        <f aca="false">MAX(1,CS68)</f>
        <v>1</v>
      </c>
      <c r="CT69" s="36" t="n">
        <f aca="false">MAX(1,CT68)</f>
        <v>1</v>
      </c>
      <c r="CU69" s="36" t="n">
        <f aca="false">MAX(1,CU68)</f>
        <v>1</v>
      </c>
      <c r="CV69" s="36" t="n">
        <f aca="false">MAX(1,CV68)</f>
        <v>1</v>
      </c>
      <c r="CW69" s="36" t="n">
        <f aca="false">MAX(1,CW68)</f>
        <v>1</v>
      </c>
      <c r="CX69" s="36" t="n">
        <f aca="false">MAX(1,CX68)</f>
        <v>1</v>
      </c>
      <c r="CY69" s="36" t="n">
        <f aca="false">MAX(1,CY68)</f>
        <v>1</v>
      </c>
      <c r="CZ69" s="36" t="n">
        <f aca="false">MAX(1,CZ68)</f>
        <v>1</v>
      </c>
      <c r="DA69" s="36" t="n">
        <f aca="false">MAX(1,DA68)</f>
        <v>1</v>
      </c>
      <c r="DB69" s="36" t="n">
        <f aca="false">MAX(1,DB68)</f>
        <v>1</v>
      </c>
      <c r="DC69" s="36" t="n">
        <f aca="false">MAX(1,DC68)</f>
        <v>1</v>
      </c>
      <c r="DD69" s="36" t="n">
        <f aca="false">MAX(1,DD68)</f>
        <v>1</v>
      </c>
      <c r="DE69" s="36" t="n">
        <f aca="false">MAX(1,DE68)</f>
        <v>1</v>
      </c>
      <c r="DF69" s="36" t="n">
        <f aca="false">MAX(1,DF68)</f>
        <v>1</v>
      </c>
      <c r="DG69" s="36" t="n">
        <f aca="false">MAX(1,DG68)</f>
        <v>1</v>
      </c>
      <c r="DH69" s="36" t="n">
        <f aca="false">MAX(1,DH68)</f>
        <v>1</v>
      </c>
      <c r="DI69" s="36" t="n">
        <f aca="false">MAX(1,DI68)</f>
        <v>1</v>
      </c>
      <c r="DJ69" s="36" t="n">
        <f aca="false">MAX(1,DJ68)</f>
        <v>1</v>
      </c>
      <c r="DK69" s="36" t="n">
        <f aca="false">MAX(1,DK68)</f>
        <v>1</v>
      </c>
      <c r="DL69" s="36" t="n">
        <f aca="false">MAX(1,DL68)</f>
        <v>1</v>
      </c>
      <c r="DM69" s="36" t="n">
        <f aca="false">MAX(1,DM68)</f>
        <v>1</v>
      </c>
      <c r="DN69" s="36" t="n">
        <f aca="false">MAX(1,DN68)</f>
        <v>1</v>
      </c>
      <c r="DO69" s="36" t="n">
        <f aca="false">MAX(1,DO68)</f>
        <v>1</v>
      </c>
      <c r="DP69" s="36" t="n">
        <f aca="false">MAX(1,DP68)</f>
        <v>1</v>
      </c>
      <c r="DQ69" s="36" t="n">
        <f aca="false">MAX(1,DQ68)</f>
        <v>1</v>
      </c>
      <c r="DR69" s="36" t="n">
        <f aca="false">MAX(1,DR68)</f>
        <v>1</v>
      </c>
      <c r="DS69" s="36" t="n">
        <f aca="false">MAX(1,DS68)</f>
        <v>1</v>
      </c>
      <c r="DT69" s="36" t="n">
        <f aca="false">MAX(1,DT68)</f>
        <v>1</v>
      </c>
      <c r="DU69" s="36" t="n">
        <f aca="false">MAX(1,DU68)</f>
        <v>1</v>
      </c>
      <c r="DV69" s="36" t="n">
        <f aca="false">MAX(1,DV68)</f>
        <v>1</v>
      </c>
      <c r="DW69" s="36" t="n">
        <f aca="false">MAX(1,DW68)</f>
        <v>1</v>
      </c>
      <c r="DX69" s="36" t="n">
        <f aca="false">MAX(1,DX68)</f>
        <v>1</v>
      </c>
      <c r="DY69" s="36" t="n">
        <f aca="false">MAX(1,DY68)</f>
        <v>1</v>
      </c>
      <c r="DZ69" s="36" t="n">
        <f aca="false">MAX(1,DZ68)</f>
        <v>1</v>
      </c>
      <c r="EA69" s="36" t="n">
        <f aca="false">MAX(1,EA68)</f>
        <v>1</v>
      </c>
      <c r="EB69" s="36" t="n">
        <f aca="false">MAX(1,EB68)</f>
        <v>1</v>
      </c>
      <c r="EC69" s="36" t="n">
        <f aca="false">MAX(1,EC68)</f>
        <v>1</v>
      </c>
      <c r="ED69" s="36" t="n">
        <f aca="false">MAX(1,ED68)</f>
        <v>1</v>
      </c>
      <c r="EE69" s="36" t="n">
        <f aca="false">MAX(1,EE68)</f>
        <v>1</v>
      </c>
      <c r="EF69" s="36" t="n">
        <f aca="false">MAX(1,EF68)</f>
        <v>1</v>
      </c>
      <c r="EG69" s="36" t="n">
        <f aca="false">MAX(1,EG68)</f>
        <v>1</v>
      </c>
      <c r="EH69" s="36" t="n">
        <f aca="false">MAX(1,EH68)</f>
        <v>1</v>
      </c>
      <c r="EI69" s="36" t="n">
        <f aca="false">MAX(1,EI68)</f>
        <v>1</v>
      </c>
      <c r="EJ69" s="36" t="n">
        <f aca="false">MAX(1,EJ68)</f>
        <v>1</v>
      </c>
      <c r="EK69" s="36" t="n">
        <f aca="false">MAX(1,EK68)</f>
        <v>1</v>
      </c>
      <c r="EL69" s="36" t="n">
        <f aca="false">MAX(1,EL68)</f>
        <v>1</v>
      </c>
      <c r="EM69" s="36" t="n">
        <f aca="false">MAX(1,EM68)</f>
        <v>1</v>
      </c>
      <c r="EN69" s="36" t="n">
        <f aca="false">MAX(1,EN68)</f>
        <v>1</v>
      </c>
      <c r="EO69" s="36" t="n">
        <f aca="false">MAX(1,EO68)</f>
        <v>1</v>
      </c>
      <c r="EP69" s="36" t="n">
        <f aca="false">MAX(1,EP68)</f>
        <v>1</v>
      </c>
      <c r="EQ69" s="36" t="n">
        <f aca="false">MAX(1,EQ68)</f>
        <v>1</v>
      </c>
      <c r="ER69" s="36" t="n">
        <f aca="false">MAX(1,ER68)</f>
        <v>1</v>
      </c>
      <c r="ES69" s="36" t="n">
        <f aca="false">MAX(1,ES68)</f>
        <v>1</v>
      </c>
      <c r="ET69" s="36" t="n">
        <f aca="false">MAX(1,ET68)</f>
        <v>1</v>
      </c>
      <c r="EU69" s="36" t="n">
        <f aca="false">MAX(1,EU68)</f>
        <v>1</v>
      </c>
      <c r="EV69" s="36" t="n">
        <f aca="false">MAX(1,EV68)</f>
        <v>1</v>
      </c>
      <c r="EW69" s="36" t="n">
        <f aca="false">MAX(1,EW68)</f>
        <v>1</v>
      </c>
      <c r="EX69" s="36" t="n">
        <f aca="false">MAX(1,EX68)</f>
        <v>1</v>
      </c>
      <c r="EY69" s="36" t="n">
        <f aca="false">MAX(1,EY68)</f>
        <v>1</v>
      </c>
      <c r="EZ69" s="36" t="n">
        <f aca="false">MAX(1,EZ68)</f>
        <v>1</v>
      </c>
      <c r="FA69" s="36" t="n">
        <f aca="false">MAX(1,FA68)</f>
        <v>1</v>
      </c>
      <c r="FB69" s="36" t="n">
        <f aca="false">MAX(1,FB68)</f>
        <v>1</v>
      </c>
      <c r="FC69" s="36" t="n">
        <f aca="false">MAX(1,FC68)</f>
        <v>1</v>
      </c>
      <c r="FD69" s="36" t="n">
        <f aca="false">MAX(1,FD68)</f>
        <v>1</v>
      </c>
      <c r="FE69" s="36" t="n">
        <f aca="false">MAX(1,FE68)</f>
        <v>1</v>
      </c>
      <c r="FF69" s="36" t="n">
        <f aca="false">MAX(1,FF68)</f>
        <v>1</v>
      </c>
      <c r="FG69" s="36" t="n">
        <f aca="false">MAX(1,FG68)</f>
        <v>1</v>
      </c>
      <c r="FH69" s="36" t="n">
        <f aca="false">MAX(1,FH68)</f>
        <v>1</v>
      </c>
    </row>
    <row r="70" customFormat="false" ht="15" hidden="false" customHeight="false" outlineLevel="0" collapsed="false">
      <c r="C70" s="1" t="s">
        <v>720</v>
      </c>
      <c r="D70" s="12" t="s">
        <v>320</v>
      </c>
      <c r="J70" s="26" t="n">
        <f aca="false">(J68&gt;0)*SUMPRODUCT((J52&gt;INDEX(EB_LB,J69,0))*(J52-INDEX(EB_LB,J69,0)),INDEX(EB_dR,J69,0))</f>
        <v>0</v>
      </c>
      <c r="K70" s="26" t="n">
        <f aca="false">(K68&gt;0)*SUMPRODUCT((K52&gt;INDEX(EB_LB,K69,0))*(K52-INDEX(EB_LB,K69,0)),INDEX(EB_dR,K69,0))</f>
        <v>0</v>
      </c>
      <c r="L70" s="26" t="n">
        <f aca="false">(L68&gt;0)*SUMPRODUCT((L52&gt;INDEX(EB_LB,L69,0))*(L52-INDEX(EB_LB,L69,0)),INDEX(EB_dR,L69,0))</f>
        <v>0</v>
      </c>
      <c r="M70" s="26" t="n">
        <f aca="false">(M68&gt;0)*SUMPRODUCT((M52&gt;INDEX(EB_LB,M69,0))*(M52-INDEX(EB_LB,M69,0)),INDEX(EB_dR,M69,0))</f>
        <v>0</v>
      </c>
      <c r="N70" s="26" t="n">
        <f aca="false">(N68&gt;0)*SUMPRODUCT((N52&gt;INDEX(EB_LB,N69,0))*(N52-INDEX(EB_LB,N69,0)),INDEX(EB_dR,N69,0))</f>
        <v>0</v>
      </c>
      <c r="O70" s="26" t="n">
        <f aca="false">(O68&gt;0)*SUMPRODUCT((O52&gt;INDEX(EB_LB,O69,0))*(O52-INDEX(EB_LB,O69,0)),INDEX(EB_dR,O69,0))</f>
        <v>0</v>
      </c>
      <c r="P70" s="26" t="n">
        <f aca="false">(P68&gt;0)*SUMPRODUCT((P52&gt;INDEX(EB_LB,P69,0))*(P52-INDEX(EB_LB,P69,0)),INDEX(EB_dR,P69,0))</f>
        <v>0</v>
      </c>
      <c r="Q70" s="26" t="n">
        <f aca="false">(Q68&gt;0)*SUMPRODUCT((Q52&gt;INDEX(EB_LB,Q69,0))*(Q52-INDEX(EB_LB,Q69,0)),INDEX(EB_dR,Q69,0))</f>
        <v>0</v>
      </c>
      <c r="R70" s="26" t="n">
        <f aca="false">(R68&gt;0)*SUMPRODUCT((R52&gt;INDEX(EB_LB,R69,0))*(R52-INDEX(EB_LB,R69,0)),INDEX(EB_dR,R69,0))</f>
        <v>0</v>
      </c>
      <c r="S70" s="26" t="n">
        <f aca="false">(S68&gt;0)*SUMPRODUCT((S52&gt;INDEX(EB_LB,S69,0))*(S52-INDEX(EB_LB,S69,0)),INDEX(EB_dR,S69,0))</f>
        <v>0</v>
      </c>
      <c r="T70" s="26" t="n">
        <f aca="false">(T68&gt;0)*SUMPRODUCT((T52&gt;INDEX(EB_LB,T69,0))*(T52-INDEX(EB_LB,T69,0)),INDEX(EB_dR,T69,0))</f>
        <v>0</v>
      </c>
      <c r="U70" s="26" t="n">
        <f aca="false">(U68&gt;0)*SUMPRODUCT((U52&gt;INDEX(EB_LB,U69,0))*(U52-INDEX(EB_LB,U69,0)),INDEX(EB_dR,U69,0))</f>
        <v>0</v>
      </c>
      <c r="V70" s="26" t="n">
        <f aca="false">(V68&gt;0)*SUMPRODUCT((V52&gt;INDEX(EB_LB,V69,0))*(V52-INDEX(EB_LB,V69,0)),INDEX(EB_dR,V69,0))</f>
        <v>0</v>
      </c>
      <c r="W70" s="26" t="n">
        <f aca="false">(W68&gt;0)*SUMPRODUCT((W52&gt;INDEX(EB_LB,W69,0))*(W52-INDEX(EB_LB,W69,0)),INDEX(EB_dR,W69,0))</f>
        <v>0</v>
      </c>
      <c r="X70" s="26" t="n">
        <f aca="false">(X68&gt;0)*SUMPRODUCT((X52&gt;INDEX(EB_LB,X69,0))*(X52-INDEX(EB_LB,X69,0)),INDEX(EB_dR,X69,0))</f>
        <v>0</v>
      </c>
      <c r="Y70" s="26" t="n">
        <f aca="false">(Y68&gt;0)*SUMPRODUCT((Y52&gt;INDEX(EB_LB,Y69,0))*(Y52-INDEX(EB_LB,Y69,0)),INDEX(EB_dR,Y69,0))</f>
        <v>0</v>
      </c>
      <c r="Z70" s="26" t="n">
        <f aca="false">(Z68&gt;0)*SUMPRODUCT((Z52&gt;INDEX(EB_LB,Z69,0))*(Z52-INDEX(EB_LB,Z69,0)),INDEX(EB_dR,Z69,0))</f>
        <v>0</v>
      </c>
      <c r="AA70" s="26" t="n">
        <f aca="false">(AA68&gt;0)*SUMPRODUCT((AA52&gt;INDEX(EB_LB,AA69,0))*(AA52-INDEX(EB_LB,AA69,0)),INDEX(EB_dR,AA69,0))</f>
        <v>0</v>
      </c>
      <c r="AB70" s="26" t="n">
        <f aca="false">(AB68&gt;0)*SUMPRODUCT((AB52&gt;INDEX(EB_LB,AB69,0))*(AB52-INDEX(EB_LB,AB69,0)),INDEX(EB_dR,AB69,0))</f>
        <v>0</v>
      </c>
      <c r="AC70" s="26" t="n">
        <f aca="false">(AC68&gt;0)*SUMPRODUCT((AC52&gt;INDEX(EB_LB,AC69,0))*(AC52-INDEX(EB_LB,AC69,0)),INDEX(EB_dR,AC69,0))</f>
        <v>0</v>
      </c>
      <c r="AD70" s="26" t="n">
        <f aca="false">(AD68&gt;0)*SUMPRODUCT((AD52&gt;INDEX(EB_LB,AD69,0))*(AD52-INDEX(EB_LB,AD69,0)),INDEX(EB_dR,AD69,0))</f>
        <v>0</v>
      </c>
      <c r="AE70" s="26" t="n">
        <f aca="false">(AE68&gt;0)*SUMPRODUCT((AE52&gt;INDEX(EB_LB,AE69,0))*(AE52-INDEX(EB_LB,AE69,0)),INDEX(EB_dR,AE69,0))</f>
        <v>0</v>
      </c>
      <c r="AF70" s="26" t="n">
        <f aca="false">(AF68&gt;0)*SUMPRODUCT((AF52&gt;INDEX(EB_LB,AF69,0))*(AF52-INDEX(EB_LB,AF69,0)),INDEX(EB_dR,AF69,0))</f>
        <v>0</v>
      </c>
      <c r="AG70" s="26" t="n">
        <f aca="false">(AG68&gt;0)*SUMPRODUCT((AG52&gt;INDEX(EB_LB,AG69,0))*(AG52-INDEX(EB_LB,AG69,0)),INDEX(EB_dR,AG69,0))</f>
        <v>0</v>
      </c>
      <c r="AH70" s="26" t="n">
        <f aca="false">(AH68&gt;0)*SUMPRODUCT((AH52&gt;INDEX(EB_LB,AH69,0))*(AH52-INDEX(EB_LB,AH69,0)),INDEX(EB_dR,AH69,0))</f>
        <v>0</v>
      </c>
      <c r="AI70" s="26" t="n">
        <f aca="false">(AI68&gt;0)*SUMPRODUCT((AI52&gt;INDEX(EB_LB,AI69,0))*(AI52-INDEX(EB_LB,AI69,0)),INDEX(EB_dR,AI69,0))</f>
        <v>0</v>
      </c>
      <c r="AJ70" s="26" t="n">
        <f aca="false">(AJ68&gt;0)*SUMPRODUCT((AJ52&gt;INDEX(EB_LB,AJ69,0))*(AJ52-INDEX(EB_LB,AJ69,0)),INDEX(EB_dR,AJ69,0))</f>
        <v>0</v>
      </c>
      <c r="AK70" s="26" t="n">
        <f aca="false">(AK68&gt;0)*SUMPRODUCT((AK52&gt;INDEX(EB_LB,AK69,0))*(AK52-INDEX(EB_LB,AK69,0)),INDEX(EB_dR,AK69,0))</f>
        <v>0</v>
      </c>
      <c r="AL70" s="26" t="n">
        <f aca="false">(AL68&gt;0)*SUMPRODUCT((AL52&gt;INDEX(EB_LB,AL69,0))*(AL52-INDEX(EB_LB,AL69,0)),INDEX(EB_dR,AL69,0))</f>
        <v>0</v>
      </c>
      <c r="AM70" s="26" t="n">
        <f aca="false">(AM68&gt;0)*SUMPRODUCT((AM52&gt;INDEX(EB_LB,AM69,0))*(AM52-INDEX(EB_LB,AM69,0)),INDEX(EB_dR,AM69,0))</f>
        <v>0</v>
      </c>
      <c r="AN70" s="26" t="n">
        <f aca="false">(AN68&gt;0)*SUMPRODUCT((AN52&gt;INDEX(EB_LB,AN69,0))*(AN52-INDEX(EB_LB,AN69,0)),INDEX(EB_dR,AN69,0))</f>
        <v>0</v>
      </c>
      <c r="AO70" s="26" t="n">
        <f aca="false">(AO68&gt;0)*SUMPRODUCT((AO52&gt;INDEX(EB_LB,AO69,0))*(AO52-INDEX(EB_LB,AO69,0)),INDEX(EB_dR,AO69,0))</f>
        <v>0</v>
      </c>
      <c r="AP70" s="26" t="n">
        <f aca="false">(AP68&gt;0)*SUMPRODUCT((AP52&gt;INDEX(EB_LB,AP69,0))*(AP52-INDEX(EB_LB,AP69,0)),INDEX(EB_dR,AP69,0))</f>
        <v>0</v>
      </c>
      <c r="AQ70" s="26" t="n">
        <f aca="false">(AQ68&gt;0)*SUMPRODUCT((AQ52&gt;INDEX(EB_LB,AQ69,0))*(AQ52-INDEX(EB_LB,AQ69,0)),INDEX(EB_dR,AQ69,0))</f>
        <v>0</v>
      </c>
      <c r="AR70" s="26" t="n">
        <f aca="false">(AR68&gt;0)*SUMPRODUCT((AR52&gt;INDEX(EB_LB,AR69,0))*(AR52-INDEX(EB_LB,AR69,0)),INDEX(EB_dR,AR69,0))</f>
        <v>0</v>
      </c>
      <c r="AS70" s="26" t="n">
        <f aca="false">(AS68&gt;0)*SUMPRODUCT((AS52&gt;INDEX(EB_LB,AS69,0))*(AS52-INDEX(EB_LB,AS69,0)),INDEX(EB_dR,AS69,0))</f>
        <v>0</v>
      </c>
      <c r="AT70" s="26" t="n">
        <f aca="false">(AT68&gt;0)*SUMPRODUCT((AT52&gt;INDEX(EB_LB,AT69,0))*(AT52-INDEX(EB_LB,AT69,0)),INDEX(EB_dR,AT69,0))</f>
        <v>0</v>
      </c>
      <c r="AU70" s="26" t="n">
        <f aca="false">(AU68&gt;0)*SUMPRODUCT((AU52&gt;INDEX(EB_LB,AU69,0))*(AU52-INDEX(EB_LB,AU69,0)),INDEX(EB_dR,AU69,0))</f>
        <v>0</v>
      </c>
      <c r="AV70" s="26" t="n">
        <f aca="false">(AV68&gt;0)*SUMPRODUCT((AV52&gt;INDEX(EB_LB,AV69,0))*(AV52-INDEX(EB_LB,AV69,0)),INDEX(EB_dR,AV69,0))</f>
        <v>0</v>
      </c>
      <c r="AW70" s="26" t="n">
        <f aca="false">(AW68&gt;0)*SUMPRODUCT((AW52&gt;INDEX(EB_LB,AW69,0))*(AW52-INDEX(EB_LB,AW69,0)),INDEX(EB_dR,AW69,0))</f>
        <v>0</v>
      </c>
      <c r="AX70" s="26" t="n">
        <f aca="false">(AX68&gt;0)*SUMPRODUCT((AX52&gt;INDEX(EB_LB,AX69,0))*(AX52-INDEX(EB_LB,AX69,0)),INDEX(EB_dR,AX69,0))</f>
        <v>0</v>
      </c>
      <c r="AY70" s="26" t="n">
        <f aca="false">(AY68&gt;0)*SUMPRODUCT((AY52&gt;INDEX(EB_LB,AY69,0))*(AY52-INDEX(EB_LB,AY69,0)),INDEX(EB_dR,AY69,0))</f>
        <v>0</v>
      </c>
      <c r="AZ70" s="26" t="n">
        <f aca="false">(AZ68&gt;0)*SUMPRODUCT((AZ52&gt;INDEX(EB_LB,AZ69,0))*(AZ52-INDEX(EB_LB,AZ69,0)),INDEX(EB_dR,AZ69,0))</f>
        <v>0</v>
      </c>
      <c r="BA70" s="26" t="n">
        <f aca="false">(BA68&gt;0)*SUMPRODUCT((BA52&gt;INDEX(EB_LB,BA69,0))*(BA52-INDEX(EB_LB,BA69,0)),INDEX(EB_dR,BA69,0))</f>
        <v>0</v>
      </c>
      <c r="BB70" s="26" t="n">
        <f aca="false">(BB68&gt;0)*SUMPRODUCT((BB52&gt;INDEX(EB_LB,BB69,0))*(BB52-INDEX(EB_LB,BB69,0)),INDEX(EB_dR,BB69,0))</f>
        <v>0</v>
      </c>
      <c r="BC70" s="26" t="n">
        <f aca="false">(BC68&gt;0)*SUMPRODUCT((BC52&gt;INDEX(EB_LB,BC69,0))*(BC52-INDEX(EB_LB,BC69,0)),INDEX(EB_dR,BC69,0))</f>
        <v>0</v>
      </c>
      <c r="BD70" s="26" t="n">
        <f aca="false">(BD68&gt;0)*SUMPRODUCT((BD52&gt;INDEX(EB_LB,BD69,0))*(BD52-INDEX(EB_LB,BD69,0)),INDEX(EB_dR,BD69,0))</f>
        <v>0</v>
      </c>
      <c r="BE70" s="26" t="n">
        <f aca="false">(BE68&gt;0)*SUMPRODUCT((BE52&gt;INDEX(EB_LB,BE69,0))*(BE52-INDEX(EB_LB,BE69,0)),INDEX(EB_dR,BE69,0))</f>
        <v>0</v>
      </c>
      <c r="BF70" s="26" t="n">
        <f aca="false">(BF68&gt;0)*SUMPRODUCT((BF52&gt;INDEX(EB_LB,BF69,0))*(BF52-INDEX(EB_LB,BF69,0)),INDEX(EB_dR,BF69,0))</f>
        <v>0</v>
      </c>
      <c r="BG70" s="26" t="n">
        <f aca="false">(BG68&gt;0)*SUMPRODUCT((BG52&gt;INDEX(EB_LB,BG69,0))*(BG52-INDEX(EB_LB,BG69,0)),INDEX(EB_dR,BG69,0))</f>
        <v>0</v>
      </c>
      <c r="BH70" s="26" t="n">
        <f aca="false">(BH68&gt;0)*SUMPRODUCT((BH52&gt;INDEX(EB_LB,BH69,0))*(BH52-INDEX(EB_LB,BH69,0)),INDEX(EB_dR,BH69,0))</f>
        <v>0</v>
      </c>
      <c r="BI70" s="26" t="n">
        <f aca="false">(BI68&gt;0)*SUMPRODUCT((BI52&gt;INDEX(EB_LB,BI69,0))*(BI52-INDEX(EB_LB,BI69,0)),INDEX(EB_dR,BI69,0))</f>
        <v>0</v>
      </c>
      <c r="BJ70" s="26" t="n">
        <f aca="false">(BJ68&gt;0)*SUMPRODUCT((BJ52&gt;INDEX(EB_LB,BJ69,0))*(BJ52-INDEX(EB_LB,BJ69,0)),INDEX(EB_dR,BJ69,0))</f>
        <v>0</v>
      </c>
      <c r="BK70" s="26" t="n">
        <f aca="false">(BK68&gt;0)*SUMPRODUCT((BK52&gt;INDEX(EB_LB,BK69,0))*(BK52-INDEX(EB_LB,BK69,0)),INDEX(EB_dR,BK69,0))</f>
        <v>0</v>
      </c>
      <c r="BL70" s="26" t="n">
        <f aca="false">(BL68&gt;0)*SUMPRODUCT((BL52&gt;INDEX(EB_LB,BL69,0))*(BL52-INDEX(EB_LB,BL69,0)),INDEX(EB_dR,BL69,0))</f>
        <v>0</v>
      </c>
      <c r="BM70" s="26" t="n">
        <f aca="false">(BM68&gt;0)*SUMPRODUCT((BM52&gt;INDEX(EB_LB,BM69,0))*(BM52-INDEX(EB_LB,BM69,0)),INDEX(EB_dR,BM69,0))</f>
        <v>0</v>
      </c>
      <c r="BN70" s="26" t="n">
        <f aca="false">(BN68&gt;0)*SUMPRODUCT((BN52&gt;INDEX(EB_LB,BN69,0))*(BN52-INDEX(EB_LB,BN69,0)),INDEX(EB_dR,BN69,0))</f>
        <v>0</v>
      </c>
      <c r="BO70" s="26" t="n">
        <f aca="false">(BO68&gt;0)*SUMPRODUCT((BO52&gt;INDEX(EB_LB,BO69,0))*(BO52-INDEX(EB_LB,BO69,0)),INDEX(EB_dR,BO69,0))</f>
        <v>0</v>
      </c>
      <c r="BP70" s="26" t="n">
        <f aca="false">(BP68&gt;0)*SUMPRODUCT((BP52&gt;INDEX(EB_LB,BP69,0))*(BP52-INDEX(EB_LB,BP69,0)),INDEX(EB_dR,BP69,0))</f>
        <v>0</v>
      </c>
      <c r="BQ70" s="26" t="n">
        <f aca="false">(BQ68&gt;0)*SUMPRODUCT((BQ52&gt;INDEX(EB_LB,BQ69,0))*(BQ52-INDEX(EB_LB,BQ69,0)),INDEX(EB_dR,BQ69,0))</f>
        <v>0</v>
      </c>
      <c r="BR70" s="26" t="n">
        <f aca="false">(BR68&gt;0)*SUMPRODUCT((BR52&gt;INDEX(EB_LB,BR69,0))*(BR52-INDEX(EB_LB,BR69,0)),INDEX(EB_dR,BR69,0))</f>
        <v>0</v>
      </c>
      <c r="BS70" s="26" t="n">
        <f aca="false">(BS68&gt;0)*SUMPRODUCT((BS52&gt;INDEX(EB_LB,BS69,0))*(BS52-INDEX(EB_LB,BS69,0)),INDEX(EB_dR,BS69,0))</f>
        <v>0</v>
      </c>
      <c r="BT70" s="26" t="n">
        <f aca="false">(BT68&gt;0)*SUMPRODUCT((BT52&gt;INDEX(EB_LB,BT69,0))*(BT52-INDEX(EB_LB,BT69,0)),INDEX(EB_dR,BT69,0))</f>
        <v>0</v>
      </c>
      <c r="BU70" s="26" t="n">
        <f aca="false">(BU68&gt;0)*SUMPRODUCT((BU52&gt;INDEX(EB_LB,BU69,0))*(BU52-INDEX(EB_LB,BU69,0)),INDEX(EB_dR,BU69,0))</f>
        <v>0</v>
      </c>
      <c r="BV70" s="26" t="n">
        <f aca="false">(BV68&gt;0)*SUMPRODUCT((BV52&gt;INDEX(EB_LB,BV69,0))*(BV52-INDEX(EB_LB,BV69,0)),INDEX(EB_dR,BV69,0))</f>
        <v>0</v>
      </c>
      <c r="BW70" s="26" t="n">
        <f aca="false">(BW68&gt;0)*SUMPRODUCT((BW52&gt;INDEX(EB_LB,BW69,0))*(BW52-INDEX(EB_LB,BW69,0)),INDEX(EB_dR,BW69,0))</f>
        <v>0</v>
      </c>
      <c r="BX70" s="26" t="n">
        <f aca="false">(BX68&gt;0)*SUMPRODUCT((BX52&gt;INDEX(EB_LB,BX69,0))*(BX52-INDEX(EB_LB,BX69,0)),INDEX(EB_dR,BX69,0))</f>
        <v>0</v>
      </c>
      <c r="BY70" s="26" t="n">
        <f aca="false">(BY68&gt;0)*SUMPRODUCT((BY52&gt;INDEX(EB_LB,BY69,0))*(BY52-INDEX(EB_LB,BY69,0)),INDEX(EB_dR,BY69,0))</f>
        <v>0</v>
      </c>
      <c r="BZ70" s="26" t="n">
        <f aca="false">(BZ68&gt;0)*SUMPRODUCT((BZ52&gt;INDEX(EB_LB,BZ69,0))*(BZ52-INDEX(EB_LB,BZ69,0)),INDEX(EB_dR,BZ69,0))</f>
        <v>0</v>
      </c>
      <c r="CA70" s="26" t="n">
        <f aca="false">(CA68&gt;0)*SUMPRODUCT((CA52&gt;INDEX(EB_LB,CA69,0))*(CA52-INDEX(EB_LB,CA69,0)),INDEX(EB_dR,CA69,0))</f>
        <v>0</v>
      </c>
      <c r="CB70" s="26" t="n">
        <f aca="false">(CB68&gt;0)*SUMPRODUCT((CB52&gt;INDEX(EB_LB,CB69,0))*(CB52-INDEX(EB_LB,CB69,0)),INDEX(EB_dR,CB69,0))</f>
        <v>0</v>
      </c>
      <c r="CC70" s="26" t="n">
        <f aca="false">(CC68&gt;0)*SUMPRODUCT((CC52&gt;INDEX(EB_LB,CC69,0))*(CC52-INDEX(EB_LB,CC69,0)),INDEX(EB_dR,CC69,0))</f>
        <v>0</v>
      </c>
      <c r="CD70" s="26" t="n">
        <f aca="false">(CD68&gt;0)*SUMPRODUCT((CD52&gt;INDEX(EB_LB,CD69,0))*(CD52-INDEX(EB_LB,CD69,0)),INDEX(EB_dR,CD69,0))</f>
        <v>0</v>
      </c>
      <c r="CE70" s="26" t="n">
        <f aca="false">(CE68&gt;0)*SUMPRODUCT((CE52&gt;INDEX(EB_LB,CE69,0))*(CE52-INDEX(EB_LB,CE69,0)),INDEX(EB_dR,CE69,0))</f>
        <v>0</v>
      </c>
      <c r="CF70" s="26" t="n">
        <f aca="false">(CF68&gt;0)*SUMPRODUCT((CF52&gt;INDEX(EB_LB,CF69,0))*(CF52-INDEX(EB_LB,CF69,0)),INDEX(EB_dR,CF69,0))</f>
        <v>0</v>
      </c>
      <c r="CG70" s="26" t="n">
        <f aca="false">(CG68&gt;0)*SUMPRODUCT((CG52&gt;INDEX(EB_LB,CG69,0))*(CG52-INDEX(EB_LB,CG69,0)),INDEX(EB_dR,CG69,0))</f>
        <v>0</v>
      </c>
      <c r="CH70" s="26" t="n">
        <f aca="false">(CH68&gt;0)*SUMPRODUCT((CH52&gt;INDEX(EB_LB,CH69,0))*(CH52-INDEX(EB_LB,CH69,0)),INDEX(EB_dR,CH69,0))</f>
        <v>0</v>
      </c>
      <c r="CI70" s="26" t="n">
        <f aca="false">(CI68&gt;0)*SUMPRODUCT((CI52&gt;INDEX(EB_LB,CI69,0))*(CI52-INDEX(EB_LB,CI69,0)),INDEX(EB_dR,CI69,0))</f>
        <v>0</v>
      </c>
      <c r="CJ70" s="26" t="n">
        <f aca="false">(CJ68&gt;0)*SUMPRODUCT((CJ52&gt;INDEX(EB_LB,CJ69,0))*(CJ52-INDEX(EB_LB,CJ69,0)),INDEX(EB_dR,CJ69,0))</f>
        <v>0</v>
      </c>
      <c r="CK70" s="26" t="n">
        <f aca="false">(CK68&gt;0)*SUMPRODUCT((CK52&gt;INDEX(EB_LB,CK69,0))*(CK52-INDEX(EB_LB,CK69,0)),INDEX(EB_dR,CK69,0))</f>
        <v>0</v>
      </c>
      <c r="CL70" s="26" t="n">
        <f aca="false">(CL68&gt;0)*SUMPRODUCT((CL52&gt;INDEX(EB_LB,CL69,0))*(CL52-INDEX(EB_LB,CL69,0)),INDEX(EB_dR,CL69,0))</f>
        <v>0</v>
      </c>
      <c r="CM70" s="26" t="n">
        <f aca="false">(CM68&gt;0)*SUMPRODUCT((CM52&gt;INDEX(EB_LB,CM69,0))*(CM52-INDEX(EB_LB,CM69,0)),INDEX(EB_dR,CM69,0))</f>
        <v>0</v>
      </c>
      <c r="CN70" s="26" t="n">
        <f aca="false">(CN68&gt;0)*SUMPRODUCT((CN52&gt;INDEX(EB_LB,CN69,0))*(CN52-INDEX(EB_LB,CN69,0)),INDEX(EB_dR,CN69,0))</f>
        <v>0</v>
      </c>
      <c r="CO70" s="26" t="n">
        <f aca="false">(CO68&gt;0)*SUMPRODUCT((CO52&gt;INDEX(EB_LB,CO69,0))*(CO52-INDEX(EB_LB,CO69,0)),INDEX(EB_dR,CO69,0))</f>
        <v>0</v>
      </c>
      <c r="CP70" s="26" t="n">
        <f aca="false">(CP68&gt;0)*SUMPRODUCT((CP52&gt;INDEX(EB_LB,CP69,0))*(CP52-INDEX(EB_LB,CP69,0)),INDEX(EB_dR,CP69,0))</f>
        <v>0</v>
      </c>
      <c r="CQ70" s="26" t="n">
        <f aca="false">(CQ68&gt;0)*SUMPRODUCT((CQ52&gt;INDEX(EB_LB,CQ69,0))*(CQ52-INDEX(EB_LB,CQ69,0)),INDEX(EB_dR,CQ69,0))</f>
        <v>0</v>
      </c>
      <c r="CR70" s="26" t="n">
        <f aca="false">(CR68&gt;0)*SUMPRODUCT((CR52&gt;INDEX(EB_LB,CR69,0))*(CR52-INDEX(EB_LB,CR69,0)),INDEX(EB_dR,CR69,0))</f>
        <v>0</v>
      </c>
      <c r="CS70" s="26" t="n">
        <f aca="false">(CS68&gt;0)*SUMPRODUCT((CS52&gt;INDEX(EB_LB,CS69,0))*(CS52-INDEX(EB_LB,CS69,0)),INDEX(EB_dR,CS69,0))</f>
        <v>0</v>
      </c>
      <c r="CT70" s="26" t="n">
        <f aca="false">(CT68&gt;0)*SUMPRODUCT((CT52&gt;INDEX(EB_LB,CT69,0))*(CT52-INDEX(EB_LB,CT69,0)),INDEX(EB_dR,CT69,0))</f>
        <v>0</v>
      </c>
      <c r="CU70" s="26" t="n">
        <f aca="false">(CU68&gt;0)*SUMPRODUCT((CU52&gt;INDEX(EB_LB,CU69,0))*(CU52-INDEX(EB_LB,CU69,0)),INDEX(EB_dR,CU69,0))</f>
        <v>0</v>
      </c>
      <c r="CV70" s="26" t="n">
        <f aca="false">(CV68&gt;0)*SUMPRODUCT((CV52&gt;INDEX(EB_LB,CV69,0))*(CV52-INDEX(EB_LB,CV69,0)),INDEX(EB_dR,CV69,0))</f>
        <v>0</v>
      </c>
      <c r="CW70" s="26" t="n">
        <f aca="false">(CW68&gt;0)*SUMPRODUCT((CW52&gt;INDEX(EB_LB,CW69,0))*(CW52-INDEX(EB_LB,CW69,0)),INDEX(EB_dR,CW69,0))</f>
        <v>0</v>
      </c>
      <c r="CX70" s="26" t="n">
        <f aca="false">(CX68&gt;0)*SUMPRODUCT((CX52&gt;INDEX(EB_LB,CX69,0))*(CX52-INDEX(EB_LB,CX69,0)),INDEX(EB_dR,CX69,0))</f>
        <v>0</v>
      </c>
      <c r="CY70" s="26" t="n">
        <f aca="false">(CY68&gt;0)*SUMPRODUCT((CY52&gt;INDEX(EB_LB,CY69,0))*(CY52-INDEX(EB_LB,CY69,0)),INDEX(EB_dR,CY69,0))</f>
        <v>0</v>
      </c>
      <c r="CZ70" s="26" t="n">
        <f aca="false">(CZ68&gt;0)*SUMPRODUCT((CZ52&gt;INDEX(EB_LB,CZ69,0))*(CZ52-INDEX(EB_LB,CZ69,0)),INDEX(EB_dR,CZ69,0))</f>
        <v>0</v>
      </c>
      <c r="DA70" s="26" t="n">
        <f aca="false">(DA68&gt;0)*SUMPRODUCT((DA52&gt;INDEX(EB_LB,DA69,0))*(DA52-INDEX(EB_LB,DA69,0)),INDEX(EB_dR,DA69,0))</f>
        <v>0</v>
      </c>
      <c r="DB70" s="26" t="n">
        <f aca="false">(DB68&gt;0)*SUMPRODUCT((DB52&gt;INDEX(EB_LB,DB69,0))*(DB52-INDEX(EB_LB,DB69,0)),INDEX(EB_dR,DB69,0))</f>
        <v>0</v>
      </c>
      <c r="DC70" s="26" t="n">
        <f aca="false">(DC68&gt;0)*SUMPRODUCT((DC52&gt;INDEX(EB_LB,DC69,0))*(DC52-INDEX(EB_LB,DC69,0)),INDEX(EB_dR,DC69,0))</f>
        <v>0</v>
      </c>
      <c r="DD70" s="26" t="n">
        <f aca="false">(DD68&gt;0)*SUMPRODUCT((DD52&gt;INDEX(EB_LB,DD69,0))*(DD52-INDEX(EB_LB,DD69,0)),INDEX(EB_dR,DD69,0))</f>
        <v>0</v>
      </c>
      <c r="DE70" s="26" t="n">
        <f aca="false">(DE68&gt;0)*SUMPRODUCT((DE52&gt;INDEX(EB_LB,DE69,0))*(DE52-INDEX(EB_LB,DE69,0)),INDEX(EB_dR,DE69,0))</f>
        <v>0</v>
      </c>
      <c r="DF70" s="26" t="n">
        <f aca="false">(DF68&gt;0)*SUMPRODUCT((DF52&gt;INDEX(EB_LB,DF69,0))*(DF52-INDEX(EB_LB,DF69,0)),INDEX(EB_dR,DF69,0))</f>
        <v>0</v>
      </c>
      <c r="DG70" s="26" t="n">
        <f aca="false">(DG68&gt;0)*SUMPRODUCT((DG52&gt;INDEX(EB_LB,DG69,0))*(DG52-INDEX(EB_LB,DG69,0)),INDEX(EB_dR,DG69,0))</f>
        <v>0</v>
      </c>
      <c r="DH70" s="26" t="n">
        <f aca="false">(DH68&gt;0)*SUMPRODUCT((DH52&gt;INDEX(EB_LB,DH69,0))*(DH52-INDEX(EB_LB,DH69,0)),INDEX(EB_dR,DH69,0))</f>
        <v>0</v>
      </c>
      <c r="DI70" s="26" t="n">
        <f aca="false">(DI68&gt;0)*SUMPRODUCT((DI52&gt;INDEX(EB_LB,DI69,0))*(DI52-INDEX(EB_LB,DI69,0)),INDEX(EB_dR,DI69,0))</f>
        <v>0</v>
      </c>
      <c r="DJ70" s="26" t="n">
        <f aca="false">(DJ68&gt;0)*SUMPRODUCT((DJ52&gt;INDEX(EB_LB,DJ69,0))*(DJ52-INDEX(EB_LB,DJ69,0)),INDEX(EB_dR,DJ69,0))</f>
        <v>0</v>
      </c>
      <c r="DK70" s="26" t="n">
        <f aca="false">(DK68&gt;0)*SUMPRODUCT((DK52&gt;INDEX(EB_LB,DK69,0))*(DK52-INDEX(EB_LB,DK69,0)),INDEX(EB_dR,DK69,0))</f>
        <v>0</v>
      </c>
      <c r="DL70" s="26" t="n">
        <f aca="false">(DL68&gt;0)*SUMPRODUCT((DL52&gt;INDEX(EB_LB,DL69,0))*(DL52-INDEX(EB_LB,DL69,0)),INDEX(EB_dR,DL69,0))</f>
        <v>0</v>
      </c>
      <c r="DM70" s="26" t="n">
        <f aca="false">(DM68&gt;0)*SUMPRODUCT((DM52&gt;INDEX(EB_LB,DM69,0))*(DM52-INDEX(EB_LB,DM69,0)),INDEX(EB_dR,DM69,0))</f>
        <v>0</v>
      </c>
      <c r="DN70" s="26" t="n">
        <f aca="false">(DN68&gt;0)*SUMPRODUCT((DN52&gt;INDEX(EB_LB,DN69,0))*(DN52-INDEX(EB_LB,DN69,0)),INDEX(EB_dR,DN69,0))</f>
        <v>0</v>
      </c>
      <c r="DO70" s="26" t="n">
        <f aca="false">(DO68&gt;0)*SUMPRODUCT((DO52&gt;INDEX(EB_LB,DO69,0))*(DO52-INDEX(EB_LB,DO69,0)),INDEX(EB_dR,DO69,0))</f>
        <v>0</v>
      </c>
      <c r="DP70" s="26" t="n">
        <f aca="false">(DP68&gt;0)*SUMPRODUCT((DP52&gt;INDEX(EB_LB,DP69,0))*(DP52-INDEX(EB_LB,DP69,0)),INDEX(EB_dR,DP69,0))</f>
        <v>0</v>
      </c>
      <c r="DQ70" s="26" t="n">
        <f aca="false">(DQ68&gt;0)*SUMPRODUCT((DQ52&gt;INDEX(EB_LB,DQ69,0))*(DQ52-INDEX(EB_LB,DQ69,0)),INDEX(EB_dR,DQ69,0))</f>
        <v>0</v>
      </c>
      <c r="DR70" s="26" t="n">
        <f aca="false">(DR68&gt;0)*SUMPRODUCT((DR52&gt;INDEX(EB_LB,DR69,0))*(DR52-INDEX(EB_LB,DR69,0)),INDEX(EB_dR,DR69,0))</f>
        <v>0</v>
      </c>
      <c r="DS70" s="26" t="n">
        <f aca="false">(DS68&gt;0)*SUMPRODUCT((DS52&gt;INDEX(EB_LB,DS69,0))*(DS52-INDEX(EB_LB,DS69,0)),INDEX(EB_dR,DS69,0))</f>
        <v>0</v>
      </c>
      <c r="DT70" s="26" t="n">
        <f aca="false">(DT68&gt;0)*SUMPRODUCT((DT52&gt;INDEX(EB_LB,DT69,0))*(DT52-INDEX(EB_LB,DT69,0)),INDEX(EB_dR,DT69,0))</f>
        <v>0</v>
      </c>
      <c r="DU70" s="26" t="n">
        <f aca="false">(DU68&gt;0)*SUMPRODUCT((DU52&gt;INDEX(EB_LB,DU69,0))*(DU52-INDEX(EB_LB,DU69,0)),INDEX(EB_dR,DU69,0))</f>
        <v>0</v>
      </c>
      <c r="DV70" s="26" t="n">
        <f aca="false">(DV68&gt;0)*SUMPRODUCT((DV52&gt;INDEX(EB_LB,DV69,0))*(DV52-INDEX(EB_LB,DV69,0)),INDEX(EB_dR,DV69,0))</f>
        <v>0</v>
      </c>
      <c r="DW70" s="26" t="n">
        <f aca="false">(DW68&gt;0)*SUMPRODUCT((DW52&gt;INDEX(EB_LB,DW69,0))*(DW52-INDEX(EB_LB,DW69,0)),INDEX(EB_dR,DW69,0))</f>
        <v>0</v>
      </c>
      <c r="DX70" s="26" t="n">
        <f aca="false">(DX68&gt;0)*SUMPRODUCT((DX52&gt;INDEX(EB_LB,DX69,0))*(DX52-INDEX(EB_LB,DX69,0)),INDEX(EB_dR,DX69,0))</f>
        <v>0</v>
      </c>
      <c r="DY70" s="26" t="n">
        <f aca="false">(DY68&gt;0)*SUMPRODUCT((DY52&gt;INDEX(EB_LB,DY69,0))*(DY52-INDEX(EB_LB,DY69,0)),INDEX(EB_dR,DY69,0))</f>
        <v>0</v>
      </c>
      <c r="DZ70" s="26" t="n">
        <f aca="false">(DZ68&gt;0)*SUMPRODUCT((DZ52&gt;INDEX(EB_LB,DZ69,0))*(DZ52-INDEX(EB_LB,DZ69,0)),INDEX(EB_dR,DZ69,0))</f>
        <v>0</v>
      </c>
      <c r="EA70" s="26" t="n">
        <f aca="false">(EA68&gt;0)*SUMPRODUCT((EA52&gt;INDEX(EB_LB,EA69,0))*(EA52-INDEX(EB_LB,EA69,0)),INDEX(EB_dR,EA69,0))</f>
        <v>0</v>
      </c>
      <c r="EB70" s="26" t="n">
        <f aca="false">(EB68&gt;0)*SUMPRODUCT((EB52&gt;INDEX(EB_LB,EB69,0))*(EB52-INDEX(EB_LB,EB69,0)),INDEX(EB_dR,EB69,0))</f>
        <v>0</v>
      </c>
      <c r="EC70" s="26" t="n">
        <f aca="false">(EC68&gt;0)*SUMPRODUCT((EC52&gt;INDEX(EB_LB,EC69,0))*(EC52-INDEX(EB_LB,EC69,0)),INDEX(EB_dR,EC69,0))</f>
        <v>0</v>
      </c>
      <c r="ED70" s="26" t="n">
        <f aca="false">(ED68&gt;0)*SUMPRODUCT((ED52&gt;INDEX(EB_LB,ED69,0))*(ED52-INDEX(EB_LB,ED69,0)),INDEX(EB_dR,ED69,0))</f>
        <v>0</v>
      </c>
      <c r="EE70" s="26" t="n">
        <f aca="false">(EE68&gt;0)*SUMPRODUCT((EE52&gt;INDEX(EB_LB,EE69,0))*(EE52-INDEX(EB_LB,EE69,0)),INDEX(EB_dR,EE69,0))</f>
        <v>0</v>
      </c>
      <c r="EF70" s="26" t="n">
        <f aca="false">(EF68&gt;0)*SUMPRODUCT((EF52&gt;INDEX(EB_LB,EF69,0))*(EF52-INDEX(EB_LB,EF69,0)),INDEX(EB_dR,EF69,0))</f>
        <v>0</v>
      </c>
      <c r="EG70" s="26" t="n">
        <f aca="false">(EG68&gt;0)*SUMPRODUCT((EG52&gt;INDEX(EB_LB,EG69,0))*(EG52-INDEX(EB_LB,EG69,0)),INDEX(EB_dR,EG69,0))</f>
        <v>0</v>
      </c>
      <c r="EH70" s="26" t="n">
        <f aca="false">(EH68&gt;0)*SUMPRODUCT((EH52&gt;INDEX(EB_LB,EH69,0))*(EH52-INDEX(EB_LB,EH69,0)),INDEX(EB_dR,EH69,0))</f>
        <v>0</v>
      </c>
      <c r="EI70" s="26" t="n">
        <f aca="false">(EI68&gt;0)*SUMPRODUCT((EI52&gt;INDEX(EB_LB,EI69,0))*(EI52-INDEX(EB_LB,EI69,0)),INDEX(EB_dR,EI69,0))</f>
        <v>0</v>
      </c>
      <c r="EJ70" s="26" t="n">
        <f aca="false">(EJ68&gt;0)*SUMPRODUCT((EJ52&gt;INDEX(EB_LB,EJ69,0))*(EJ52-INDEX(EB_LB,EJ69,0)),INDEX(EB_dR,EJ69,0))</f>
        <v>0</v>
      </c>
      <c r="EK70" s="26" t="n">
        <f aca="false">(EK68&gt;0)*SUMPRODUCT((EK52&gt;INDEX(EB_LB,EK69,0))*(EK52-INDEX(EB_LB,EK69,0)),INDEX(EB_dR,EK69,0))</f>
        <v>0</v>
      </c>
      <c r="EL70" s="26" t="n">
        <f aca="false">(EL68&gt;0)*SUMPRODUCT((EL52&gt;INDEX(EB_LB,EL69,0))*(EL52-INDEX(EB_LB,EL69,0)),INDEX(EB_dR,EL69,0))</f>
        <v>0</v>
      </c>
      <c r="EM70" s="26" t="n">
        <f aca="false">(EM68&gt;0)*SUMPRODUCT((EM52&gt;INDEX(EB_LB,EM69,0))*(EM52-INDEX(EB_LB,EM69,0)),INDEX(EB_dR,EM69,0))</f>
        <v>0</v>
      </c>
      <c r="EN70" s="26" t="n">
        <f aca="false">(EN68&gt;0)*SUMPRODUCT((EN52&gt;INDEX(EB_LB,EN69,0))*(EN52-INDEX(EB_LB,EN69,0)),INDEX(EB_dR,EN69,0))</f>
        <v>0</v>
      </c>
      <c r="EO70" s="26" t="n">
        <f aca="false">(EO68&gt;0)*SUMPRODUCT((EO52&gt;INDEX(EB_LB,EO69,0))*(EO52-INDEX(EB_LB,EO69,0)),INDEX(EB_dR,EO69,0))</f>
        <v>0</v>
      </c>
      <c r="EP70" s="26" t="n">
        <f aca="false">(EP68&gt;0)*SUMPRODUCT((EP52&gt;INDEX(EB_LB,EP69,0))*(EP52-INDEX(EB_LB,EP69,0)),INDEX(EB_dR,EP69,0))</f>
        <v>0</v>
      </c>
      <c r="EQ70" s="26" t="n">
        <f aca="false">(EQ68&gt;0)*SUMPRODUCT((EQ52&gt;INDEX(EB_LB,EQ69,0))*(EQ52-INDEX(EB_LB,EQ69,0)),INDEX(EB_dR,EQ69,0))</f>
        <v>0</v>
      </c>
      <c r="ER70" s="26" t="n">
        <f aca="false">(ER68&gt;0)*SUMPRODUCT((ER52&gt;INDEX(EB_LB,ER69,0))*(ER52-INDEX(EB_LB,ER69,0)),INDEX(EB_dR,ER69,0))</f>
        <v>0</v>
      </c>
      <c r="ES70" s="26" t="n">
        <f aca="false">(ES68&gt;0)*SUMPRODUCT((ES52&gt;INDEX(EB_LB,ES69,0))*(ES52-INDEX(EB_LB,ES69,0)),INDEX(EB_dR,ES69,0))</f>
        <v>0</v>
      </c>
      <c r="ET70" s="26" t="n">
        <f aca="false">(ET68&gt;0)*SUMPRODUCT((ET52&gt;INDEX(EB_LB,ET69,0))*(ET52-INDEX(EB_LB,ET69,0)),INDEX(EB_dR,ET69,0))</f>
        <v>0</v>
      </c>
      <c r="EU70" s="26" t="n">
        <f aca="false">(EU68&gt;0)*SUMPRODUCT((EU52&gt;INDEX(EB_LB,EU69,0))*(EU52-INDEX(EB_LB,EU69,0)),INDEX(EB_dR,EU69,0))</f>
        <v>0</v>
      </c>
      <c r="EV70" s="26" t="n">
        <f aca="false">(EV68&gt;0)*SUMPRODUCT((EV52&gt;INDEX(EB_LB,EV69,0))*(EV52-INDEX(EB_LB,EV69,0)),INDEX(EB_dR,EV69,0))</f>
        <v>0</v>
      </c>
      <c r="EW70" s="26" t="n">
        <f aca="false">(EW68&gt;0)*SUMPRODUCT((EW52&gt;INDEX(EB_LB,EW69,0))*(EW52-INDEX(EB_LB,EW69,0)),INDEX(EB_dR,EW69,0))</f>
        <v>0</v>
      </c>
      <c r="EX70" s="26" t="n">
        <f aca="false">(EX68&gt;0)*SUMPRODUCT((EX52&gt;INDEX(EB_LB,EX69,0))*(EX52-INDEX(EB_LB,EX69,0)),INDEX(EB_dR,EX69,0))</f>
        <v>0</v>
      </c>
      <c r="EY70" s="26" t="n">
        <f aca="false">(EY68&gt;0)*SUMPRODUCT((EY52&gt;INDEX(EB_LB,EY69,0))*(EY52-INDEX(EB_LB,EY69,0)),INDEX(EB_dR,EY69,0))</f>
        <v>0</v>
      </c>
      <c r="EZ70" s="26" t="n">
        <f aca="false">(EZ68&gt;0)*SUMPRODUCT((EZ52&gt;INDEX(EB_LB,EZ69,0))*(EZ52-INDEX(EB_LB,EZ69,0)),INDEX(EB_dR,EZ69,0))</f>
        <v>0</v>
      </c>
      <c r="FA70" s="26" t="n">
        <f aca="false">(FA68&gt;0)*SUMPRODUCT((FA52&gt;INDEX(EB_LB,FA69,0))*(FA52-INDEX(EB_LB,FA69,0)),INDEX(EB_dR,FA69,0))</f>
        <v>0</v>
      </c>
      <c r="FB70" s="26" t="n">
        <f aca="false">(FB68&gt;0)*SUMPRODUCT((FB52&gt;INDEX(EB_LB,FB69,0))*(FB52-INDEX(EB_LB,FB69,0)),INDEX(EB_dR,FB69,0))</f>
        <v>0</v>
      </c>
      <c r="FC70" s="26" t="n">
        <f aca="false">(FC68&gt;0)*SUMPRODUCT((FC52&gt;INDEX(EB_LB,FC69,0))*(FC52-INDEX(EB_LB,FC69,0)),INDEX(EB_dR,FC69,0))</f>
        <v>0</v>
      </c>
      <c r="FD70" s="26" t="n">
        <f aca="false">(FD68&gt;0)*SUMPRODUCT((FD52&gt;INDEX(EB_LB,FD69,0))*(FD52-INDEX(EB_LB,FD69,0)),INDEX(EB_dR,FD69,0))</f>
        <v>0</v>
      </c>
      <c r="FE70" s="26" t="n">
        <f aca="false">(FE68&gt;0)*SUMPRODUCT((FE52&gt;INDEX(EB_LB,FE69,0))*(FE52-INDEX(EB_LB,FE69,0)),INDEX(EB_dR,FE69,0))</f>
        <v>0</v>
      </c>
      <c r="FF70" s="26" t="n">
        <f aca="false">(FF68&gt;0)*SUMPRODUCT((FF52&gt;INDEX(EB_LB,FF69,0))*(FF52-INDEX(EB_LB,FF69,0)),INDEX(EB_dR,FF69,0))</f>
        <v>0</v>
      </c>
      <c r="FG70" s="26" t="n">
        <f aca="false">(FG68&gt;0)*SUMPRODUCT((FG52&gt;INDEX(EB_LB,FG69,0))*(FG52-INDEX(EB_LB,FG69,0)),INDEX(EB_dR,FG69,0))</f>
        <v>0</v>
      </c>
      <c r="FH70" s="26" t="n">
        <f aca="false">(FH68&gt;0)*SUMPRODUCT((FH52&gt;INDEX(EB_LB,FH69,0))*(FH52-INDEX(EB_LB,FH69,0)),INDEX(EB_dR,FH69,0))</f>
        <v>0</v>
      </c>
    </row>
    <row r="71" customFormat="false" ht="15" hidden="false" customHeight="false" outlineLevel="0" collapsed="false">
      <c r="C71" s="1" t="s">
        <v>721</v>
      </c>
      <c r="D71" s="12" t="s">
        <v>320</v>
      </c>
      <c r="J71" s="26" t="n">
        <f aca="false">(J68&gt;0)*INDEX(EB_Floor,J69)</f>
        <v>0</v>
      </c>
      <c r="K71" s="26" t="n">
        <f aca="false">(K68&gt;0)*INDEX(EB_Floor,K69)</f>
        <v>0</v>
      </c>
      <c r="L71" s="26" t="n">
        <f aca="false">(L68&gt;0)*INDEX(EB_Floor,L69)</f>
        <v>0</v>
      </c>
      <c r="M71" s="26" t="n">
        <f aca="false">(M68&gt;0)*INDEX(EB_Floor,M69)</f>
        <v>0</v>
      </c>
      <c r="N71" s="26" t="n">
        <f aca="false">(N68&gt;0)*INDEX(EB_Floor,N69)</f>
        <v>0</v>
      </c>
      <c r="O71" s="26" t="n">
        <f aca="false">(O68&gt;0)*INDEX(EB_Floor,O69)</f>
        <v>0</v>
      </c>
      <c r="P71" s="26" t="n">
        <f aca="false">(P68&gt;0)*INDEX(EB_Floor,P69)</f>
        <v>0</v>
      </c>
      <c r="Q71" s="26" t="n">
        <f aca="false">(Q68&gt;0)*INDEX(EB_Floor,Q69)</f>
        <v>0</v>
      </c>
      <c r="R71" s="26" t="n">
        <f aca="false">(R68&gt;0)*INDEX(EB_Floor,R69)</f>
        <v>0</v>
      </c>
      <c r="S71" s="26" t="n">
        <f aca="false">(S68&gt;0)*INDEX(EB_Floor,S69)</f>
        <v>0</v>
      </c>
      <c r="T71" s="26" t="n">
        <f aca="false">(T68&gt;0)*INDEX(EB_Floor,T69)</f>
        <v>0</v>
      </c>
      <c r="U71" s="26" t="n">
        <f aca="false">(U68&gt;0)*INDEX(EB_Floor,U69)</f>
        <v>0</v>
      </c>
      <c r="V71" s="26" t="n">
        <f aca="false">(V68&gt;0)*INDEX(EB_Floor,V69)</f>
        <v>0</v>
      </c>
      <c r="W71" s="26" t="n">
        <f aca="false">(W68&gt;0)*INDEX(EB_Floor,W69)</f>
        <v>0</v>
      </c>
      <c r="X71" s="26" t="n">
        <f aca="false">(X68&gt;0)*INDEX(EB_Floor,X69)</f>
        <v>0</v>
      </c>
      <c r="Y71" s="26" t="n">
        <f aca="false">(Y68&gt;0)*INDEX(EB_Floor,Y69)</f>
        <v>0</v>
      </c>
      <c r="Z71" s="26" t="n">
        <f aca="false">(Z68&gt;0)*INDEX(EB_Floor,Z69)</f>
        <v>0</v>
      </c>
      <c r="AA71" s="26" t="n">
        <f aca="false">(AA68&gt;0)*INDEX(EB_Floor,AA69)</f>
        <v>0</v>
      </c>
      <c r="AB71" s="26" t="n">
        <f aca="false">(AB68&gt;0)*INDEX(EB_Floor,AB69)</f>
        <v>0</v>
      </c>
      <c r="AC71" s="26" t="n">
        <f aca="false">(AC68&gt;0)*INDEX(EB_Floor,AC69)</f>
        <v>0</v>
      </c>
      <c r="AD71" s="26" t="n">
        <f aca="false">(AD68&gt;0)*INDEX(EB_Floor,AD69)</f>
        <v>0</v>
      </c>
      <c r="AE71" s="26" t="n">
        <f aca="false">(AE68&gt;0)*INDEX(EB_Floor,AE69)</f>
        <v>0</v>
      </c>
      <c r="AF71" s="26" t="n">
        <f aca="false">(AF68&gt;0)*INDEX(EB_Floor,AF69)</f>
        <v>0</v>
      </c>
      <c r="AG71" s="26" t="n">
        <f aca="false">(AG68&gt;0)*INDEX(EB_Floor,AG69)</f>
        <v>0</v>
      </c>
      <c r="AH71" s="26" t="n">
        <f aca="false">(AH68&gt;0)*INDEX(EB_Floor,AH69)</f>
        <v>0</v>
      </c>
      <c r="AI71" s="26" t="n">
        <f aca="false">(AI68&gt;0)*INDEX(EB_Floor,AI69)</f>
        <v>0</v>
      </c>
      <c r="AJ71" s="26" t="n">
        <f aca="false">(AJ68&gt;0)*INDEX(EB_Floor,AJ69)</f>
        <v>0</v>
      </c>
      <c r="AK71" s="26" t="n">
        <f aca="false">(AK68&gt;0)*INDEX(EB_Floor,AK69)</f>
        <v>0</v>
      </c>
      <c r="AL71" s="26" t="n">
        <f aca="false">(AL68&gt;0)*INDEX(EB_Floor,AL69)</f>
        <v>0</v>
      </c>
      <c r="AM71" s="26" t="n">
        <f aca="false">(AM68&gt;0)*INDEX(EB_Floor,AM69)</f>
        <v>0</v>
      </c>
      <c r="AN71" s="26" t="n">
        <f aca="false">(AN68&gt;0)*INDEX(EB_Floor,AN69)</f>
        <v>0</v>
      </c>
      <c r="AO71" s="26" t="n">
        <f aca="false">(AO68&gt;0)*INDEX(EB_Floor,AO69)</f>
        <v>0</v>
      </c>
      <c r="AP71" s="26" t="n">
        <f aca="false">(AP68&gt;0)*INDEX(EB_Floor,AP69)</f>
        <v>0</v>
      </c>
      <c r="AQ71" s="26" t="n">
        <f aca="false">(AQ68&gt;0)*INDEX(EB_Floor,AQ69)</f>
        <v>0</v>
      </c>
      <c r="AR71" s="26" t="n">
        <f aca="false">(AR68&gt;0)*INDEX(EB_Floor,AR69)</f>
        <v>0</v>
      </c>
      <c r="AS71" s="26" t="n">
        <f aca="false">(AS68&gt;0)*INDEX(EB_Floor,AS69)</f>
        <v>0</v>
      </c>
      <c r="AT71" s="26" t="n">
        <f aca="false">(AT68&gt;0)*INDEX(EB_Floor,AT69)</f>
        <v>0</v>
      </c>
      <c r="AU71" s="26" t="n">
        <f aca="false">(AU68&gt;0)*INDEX(EB_Floor,AU69)</f>
        <v>0</v>
      </c>
      <c r="AV71" s="26" t="n">
        <f aca="false">(AV68&gt;0)*INDEX(EB_Floor,AV69)</f>
        <v>0</v>
      </c>
      <c r="AW71" s="26" t="n">
        <f aca="false">(AW68&gt;0)*INDEX(EB_Floor,AW69)</f>
        <v>0</v>
      </c>
      <c r="AX71" s="26" t="n">
        <f aca="false">(AX68&gt;0)*INDEX(EB_Floor,AX69)</f>
        <v>0</v>
      </c>
      <c r="AY71" s="26" t="n">
        <f aca="false">(AY68&gt;0)*INDEX(EB_Floor,AY69)</f>
        <v>0</v>
      </c>
      <c r="AZ71" s="26" t="n">
        <f aca="false">(AZ68&gt;0)*INDEX(EB_Floor,AZ69)</f>
        <v>0</v>
      </c>
      <c r="BA71" s="26" t="n">
        <f aca="false">(BA68&gt;0)*INDEX(EB_Floor,BA69)</f>
        <v>0</v>
      </c>
      <c r="BB71" s="26" t="n">
        <f aca="false">(BB68&gt;0)*INDEX(EB_Floor,BB69)</f>
        <v>0</v>
      </c>
      <c r="BC71" s="26" t="n">
        <f aca="false">(BC68&gt;0)*INDEX(EB_Floor,BC69)</f>
        <v>0</v>
      </c>
      <c r="BD71" s="26" t="n">
        <f aca="false">(BD68&gt;0)*INDEX(EB_Floor,BD69)</f>
        <v>0</v>
      </c>
      <c r="BE71" s="26" t="n">
        <f aca="false">(BE68&gt;0)*INDEX(EB_Floor,BE69)</f>
        <v>0</v>
      </c>
      <c r="BF71" s="26" t="n">
        <f aca="false">(BF68&gt;0)*INDEX(EB_Floor,BF69)</f>
        <v>0</v>
      </c>
      <c r="BG71" s="26" t="n">
        <f aca="false">(BG68&gt;0)*INDEX(EB_Floor,BG69)</f>
        <v>0</v>
      </c>
      <c r="BH71" s="26" t="n">
        <f aca="false">(BH68&gt;0)*INDEX(EB_Floor,BH69)</f>
        <v>0</v>
      </c>
      <c r="BI71" s="26" t="n">
        <f aca="false">(BI68&gt;0)*INDEX(EB_Floor,BI69)</f>
        <v>0</v>
      </c>
      <c r="BJ71" s="26" t="n">
        <f aca="false">(BJ68&gt;0)*INDEX(EB_Floor,BJ69)</f>
        <v>0</v>
      </c>
      <c r="BK71" s="26" t="n">
        <f aca="false">(BK68&gt;0)*INDEX(EB_Floor,BK69)</f>
        <v>0</v>
      </c>
      <c r="BL71" s="26" t="n">
        <f aca="false">(BL68&gt;0)*INDEX(EB_Floor,BL69)</f>
        <v>0</v>
      </c>
      <c r="BM71" s="26" t="n">
        <f aca="false">(BM68&gt;0)*INDEX(EB_Floor,BM69)</f>
        <v>0</v>
      </c>
      <c r="BN71" s="26" t="n">
        <f aca="false">(BN68&gt;0)*INDEX(EB_Floor,BN69)</f>
        <v>0</v>
      </c>
      <c r="BO71" s="26" t="n">
        <f aca="false">(BO68&gt;0)*INDEX(EB_Floor,BO69)</f>
        <v>0</v>
      </c>
      <c r="BP71" s="26" t="n">
        <f aca="false">(BP68&gt;0)*INDEX(EB_Floor,BP69)</f>
        <v>0</v>
      </c>
      <c r="BQ71" s="26" t="n">
        <f aca="false">(BQ68&gt;0)*INDEX(EB_Floor,BQ69)</f>
        <v>0</v>
      </c>
      <c r="BR71" s="26" t="n">
        <f aca="false">(BR68&gt;0)*INDEX(EB_Floor,BR69)</f>
        <v>0</v>
      </c>
      <c r="BS71" s="26" t="n">
        <f aca="false">(BS68&gt;0)*INDEX(EB_Floor,BS69)</f>
        <v>0</v>
      </c>
      <c r="BT71" s="26" t="n">
        <f aca="false">(BT68&gt;0)*INDEX(EB_Floor,BT69)</f>
        <v>0</v>
      </c>
      <c r="BU71" s="26" t="n">
        <f aca="false">(BU68&gt;0)*INDEX(EB_Floor,BU69)</f>
        <v>0</v>
      </c>
      <c r="BV71" s="26" t="n">
        <f aca="false">(BV68&gt;0)*INDEX(EB_Floor,BV69)</f>
        <v>0</v>
      </c>
      <c r="BW71" s="26" t="n">
        <f aca="false">(BW68&gt;0)*INDEX(EB_Floor,BW69)</f>
        <v>0</v>
      </c>
      <c r="BX71" s="26" t="n">
        <f aca="false">(BX68&gt;0)*INDEX(EB_Floor,BX69)</f>
        <v>0</v>
      </c>
      <c r="BY71" s="26" t="n">
        <f aca="false">(BY68&gt;0)*INDEX(EB_Floor,BY69)</f>
        <v>0</v>
      </c>
      <c r="BZ71" s="26" t="n">
        <f aca="false">(BZ68&gt;0)*INDEX(EB_Floor,BZ69)</f>
        <v>0</v>
      </c>
      <c r="CA71" s="26" t="n">
        <f aca="false">(CA68&gt;0)*INDEX(EB_Floor,CA69)</f>
        <v>0</v>
      </c>
      <c r="CB71" s="26" t="n">
        <f aca="false">(CB68&gt;0)*INDEX(EB_Floor,CB69)</f>
        <v>0</v>
      </c>
      <c r="CC71" s="26" t="n">
        <f aca="false">(CC68&gt;0)*INDEX(EB_Floor,CC69)</f>
        <v>0</v>
      </c>
      <c r="CD71" s="26" t="n">
        <f aca="false">(CD68&gt;0)*INDEX(EB_Floor,CD69)</f>
        <v>0</v>
      </c>
      <c r="CE71" s="26" t="n">
        <f aca="false">(CE68&gt;0)*INDEX(EB_Floor,CE69)</f>
        <v>0</v>
      </c>
      <c r="CF71" s="26" t="n">
        <f aca="false">(CF68&gt;0)*INDEX(EB_Floor,CF69)</f>
        <v>0</v>
      </c>
      <c r="CG71" s="26" t="n">
        <f aca="false">(CG68&gt;0)*INDEX(EB_Floor,CG69)</f>
        <v>0</v>
      </c>
      <c r="CH71" s="26" t="n">
        <f aca="false">(CH68&gt;0)*INDEX(EB_Floor,CH69)</f>
        <v>0</v>
      </c>
      <c r="CI71" s="26" t="n">
        <f aca="false">(CI68&gt;0)*INDEX(EB_Floor,CI69)</f>
        <v>0</v>
      </c>
      <c r="CJ71" s="26" t="n">
        <f aca="false">(CJ68&gt;0)*INDEX(EB_Floor,CJ69)</f>
        <v>0</v>
      </c>
      <c r="CK71" s="26" t="n">
        <f aca="false">(CK68&gt;0)*INDEX(EB_Floor,CK69)</f>
        <v>0</v>
      </c>
      <c r="CL71" s="26" t="n">
        <f aca="false">(CL68&gt;0)*INDEX(EB_Floor,CL69)</f>
        <v>0</v>
      </c>
      <c r="CM71" s="26" t="n">
        <f aca="false">(CM68&gt;0)*INDEX(EB_Floor,CM69)</f>
        <v>0</v>
      </c>
      <c r="CN71" s="26" t="n">
        <f aca="false">(CN68&gt;0)*INDEX(EB_Floor,CN69)</f>
        <v>0</v>
      </c>
      <c r="CO71" s="26" t="n">
        <f aca="false">(CO68&gt;0)*INDEX(EB_Floor,CO69)</f>
        <v>0</v>
      </c>
      <c r="CP71" s="26" t="n">
        <f aca="false">(CP68&gt;0)*INDEX(EB_Floor,CP69)</f>
        <v>0</v>
      </c>
      <c r="CQ71" s="26" t="n">
        <f aca="false">(CQ68&gt;0)*INDEX(EB_Floor,CQ69)</f>
        <v>0</v>
      </c>
      <c r="CR71" s="26" t="n">
        <f aca="false">(CR68&gt;0)*INDEX(EB_Floor,CR69)</f>
        <v>0</v>
      </c>
      <c r="CS71" s="26" t="n">
        <f aca="false">(CS68&gt;0)*INDEX(EB_Floor,CS69)</f>
        <v>0</v>
      </c>
      <c r="CT71" s="26" t="n">
        <f aca="false">(CT68&gt;0)*INDEX(EB_Floor,CT69)</f>
        <v>0</v>
      </c>
      <c r="CU71" s="26" t="n">
        <f aca="false">(CU68&gt;0)*INDEX(EB_Floor,CU69)</f>
        <v>0</v>
      </c>
      <c r="CV71" s="26" t="n">
        <f aca="false">(CV68&gt;0)*INDEX(EB_Floor,CV69)</f>
        <v>0</v>
      </c>
      <c r="CW71" s="26" t="n">
        <f aca="false">(CW68&gt;0)*INDEX(EB_Floor,CW69)</f>
        <v>0</v>
      </c>
      <c r="CX71" s="26" t="n">
        <f aca="false">(CX68&gt;0)*INDEX(EB_Floor,CX69)</f>
        <v>0</v>
      </c>
      <c r="CY71" s="26" t="n">
        <f aca="false">(CY68&gt;0)*INDEX(EB_Floor,CY69)</f>
        <v>0</v>
      </c>
      <c r="CZ71" s="26" t="n">
        <f aca="false">(CZ68&gt;0)*INDEX(EB_Floor,CZ69)</f>
        <v>0</v>
      </c>
      <c r="DA71" s="26" t="n">
        <f aca="false">(DA68&gt;0)*INDEX(EB_Floor,DA69)</f>
        <v>0</v>
      </c>
      <c r="DB71" s="26" t="n">
        <f aca="false">(DB68&gt;0)*INDEX(EB_Floor,DB69)</f>
        <v>0</v>
      </c>
      <c r="DC71" s="26" t="n">
        <f aca="false">(DC68&gt;0)*INDEX(EB_Floor,DC69)</f>
        <v>0</v>
      </c>
      <c r="DD71" s="26" t="n">
        <f aca="false">(DD68&gt;0)*INDEX(EB_Floor,DD69)</f>
        <v>0</v>
      </c>
      <c r="DE71" s="26" t="n">
        <f aca="false">(DE68&gt;0)*INDEX(EB_Floor,DE69)</f>
        <v>0</v>
      </c>
      <c r="DF71" s="26" t="n">
        <f aca="false">(DF68&gt;0)*INDEX(EB_Floor,DF69)</f>
        <v>0</v>
      </c>
      <c r="DG71" s="26" t="n">
        <f aca="false">(DG68&gt;0)*INDEX(EB_Floor,DG69)</f>
        <v>0</v>
      </c>
      <c r="DH71" s="26" t="n">
        <f aca="false">(DH68&gt;0)*INDEX(EB_Floor,DH69)</f>
        <v>0</v>
      </c>
      <c r="DI71" s="26" t="n">
        <f aca="false">(DI68&gt;0)*INDEX(EB_Floor,DI69)</f>
        <v>0</v>
      </c>
      <c r="DJ71" s="26" t="n">
        <f aca="false">(DJ68&gt;0)*INDEX(EB_Floor,DJ69)</f>
        <v>0</v>
      </c>
      <c r="DK71" s="26" t="n">
        <f aca="false">(DK68&gt;0)*INDEX(EB_Floor,DK69)</f>
        <v>0</v>
      </c>
      <c r="DL71" s="26" t="n">
        <f aca="false">(DL68&gt;0)*INDEX(EB_Floor,DL69)</f>
        <v>0</v>
      </c>
      <c r="DM71" s="26" t="n">
        <f aca="false">(DM68&gt;0)*INDEX(EB_Floor,DM69)</f>
        <v>0</v>
      </c>
      <c r="DN71" s="26" t="n">
        <f aca="false">(DN68&gt;0)*INDEX(EB_Floor,DN69)</f>
        <v>0</v>
      </c>
      <c r="DO71" s="26" t="n">
        <f aca="false">(DO68&gt;0)*INDEX(EB_Floor,DO69)</f>
        <v>0</v>
      </c>
      <c r="DP71" s="26" t="n">
        <f aca="false">(DP68&gt;0)*INDEX(EB_Floor,DP69)</f>
        <v>0</v>
      </c>
      <c r="DQ71" s="26" t="n">
        <f aca="false">(DQ68&gt;0)*INDEX(EB_Floor,DQ69)</f>
        <v>0</v>
      </c>
      <c r="DR71" s="26" t="n">
        <f aca="false">(DR68&gt;0)*INDEX(EB_Floor,DR69)</f>
        <v>0</v>
      </c>
      <c r="DS71" s="26" t="n">
        <f aca="false">(DS68&gt;0)*INDEX(EB_Floor,DS69)</f>
        <v>0</v>
      </c>
      <c r="DT71" s="26" t="n">
        <f aca="false">(DT68&gt;0)*INDEX(EB_Floor,DT69)</f>
        <v>0</v>
      </c>
      <c r="DU71" s="26" t="n">
        <f aca="false">(DU68&gt;0)*INDEX(EB_Floor,DU69)</f>
        <v>0</v>
      </c>
      <c r="DV71" s="26" t="n">
        <f aca="false">(DV68&gt;0)*INDEX(EB_Floor,DV69)</f>
        <v>0</v>
      </c>
      <c r="DW71" s="26" t="n">
        <f aca="false">(DW68&gt;0)*INDEX(EB_Floor,DW69)</f>
        <v>0</v>
      </c>
      <c r="DX71" s="26" t="n">
        <f aca="false">(DX68&gt;0)*INDEX(EB_Floor,DX69)</f>
        <v>0</v>
      </c>
      <c r="DY71" s="26" t="n">
        <f aca="false">(DY68&gt;0)*INDEX(EB_Floor,DY69)</f>
        <v>0</v>
      </c>
      <c r="DZ71" s="26" t="n">
        <f aca="false">(DZ68&gt;0)*INDEX(EB_Floor,DZ69)</f>
        <v>0</v>
      </c>
      <c r="EA71" s="26" t="n">
        <f aca="false">(EA68&gt;0)*INDEX(EB_Floor,EA69)</f>
        <v>0</v>
      </c>
      <c r="EB71" s="26" t="n">
        <f aca="false">(EB68&gt;0)*INDEX(EB_Floor,EB69)</f>
        <v>0</v>
      </c>
      <c r="EC71" s="26" t="n">
        <f aca="false">(EC68&gt;0)*INDEX(EB_Floor,EC69)</f>
        <v>0</v>
      </c>
      <c r="ED71" s="26" t="n">
        <f aca="false">(ED68&gt;0)*INDEX(EB_Floor,ED69)</f>
        <v>0</v>
      </c>
      <c r="EE71" s="26" t="n">
        <f aca="false">(EE68&gt;0)*INDEX(EB_Floor,EE69)</f>
        <v>0</v>
      </c>
      <c r="EF71" s="26" t="n">
        <f aca="false">(EF68&gt;0)*INDEX(EB_Floor,EF69)</f>
        <v>0</v>
      </c>
      <c r="EG71" s="26" t="n">
        <f aca="false">(EG68&gt;0)*INDEX(EB_Floor,EG69)</f>
        <v>0</v>
      </c>
      <c r="EH71" s="26" t="n">
        <f aca="false">(EH68&gt;0)*INDEX(EB_Floor,EH69)</f>
        <v>0</v>
      </c>
      <c r="EI71" s="26" t="n">
        <f aca="false">(EI68&gt;0)*INDEX(EB_Floor,EI69)</f>
        <v>0</v>
      </c>
      <c r="EJ71" s="26" t="n">
        <f aca="false">(EJ68&gt;0)*INDEX(EB_Floor,EJ69)</f>
        <v>0</v>
      </c>
      <c r="EK71" s="26" t="n">
        <f aca="false">(EK68&gt;0)*INDEX(EB_Floor,EK69)</f>
        <v>0</v>
      </c>
      <c r="EL71" s="26" t="n">
        <f aca="false">(EL68&gt;0)*INDEX(EB_Floor,EL69)</f>
        <v>0</v>
      </c>
      <c r="EM71" s="26" t="n">
        <f aca="false">(EM68&gt;0)*INDEX(EB_Floor,EM69)</f>
        <v>0</v>
      </c>
      <c r="EN71" s="26" t="n">
        <f aca="false">(EN68&gt;0)*INDEX(EB_Floor,EN69)</f>
        <v>0</v>
      </c>
      <c r="EO71" s="26" t="n">
        <f aca="false">(EO68&gt;0)*INDEX(EB_Floor,EO69)</f>
        <v>0</v>
      </c>
      <c r="EP71" s="26" t="n">
        <f aca="false">(EP68&gt;0)*INDEX(EB_Floor,EP69)</f>
        <v>0</v>
      </c>
      <c r="EQ71" s="26" t="n">
        <f aca="false">(EQ68&gt;0)*INDEX(EB_Floor,EQ69)</f>
        <v>0</v>
      </c>
      <c r="ER71" s="26" t="n">
        <f aca="false">(ER68&gt;0)*INDEX(EB_Floor,ER69)</f>
        <v>0</v>
      </c>
      <c r="ES71" s="26" t="n">
        <f aca="false">(ES68&gt;0)*INDEX(EB_Floor,ES69)</f>
        <v>0</v>
      </c>
      <c r="ET71" s="26" t="n">
        <f aca="false">(ET68&gt;0)*INDEX(EB_Floor,ET69)</f>
        <v>0</v>
      </c>
      <c r="EU71" s="26" t="n">
        <f aca="false">(EU68&gt;0)*INDEX(EB_Floor,EU69)</f>
        <v>0</v>
      </c>
      <c r="EV71" s="26" t="n">
        <f aca="false">(EV68&gt;0)*INDEX(EB_Floor,EV69)</f>
        <v>0</v>
      </c>
      <c r="EW71" s="26" t="n">
        <f aca="false">(EW68&gt;0)*INDEX(EB_Floor,EW69)</f>
        <v>0</v>
      </c>
      <c r="EX71" s="26" t="n">
        <f aca="false">(EX68&gt;0)*INDEX(EB_Floor,EX69)</f>
        <v>0</v>
      </c>
      <c r="EY71" s="26" t="n">
        <f aca="false">(EY68&gt;0)*INDEX(EB_Floor,EY69)</f>
        <v>0</v>
      </c>
      <c r="EZ71" s="26" t="n">
        <f aca="false">(EZ68&gt;0)*INDEX(EB_Floor,EZ69)</f>
        <v>0</v>
      </c>
      <c r="FA71" s="26" t="n">
        <f aca="false">(FA68&gt;0)*INDEX(EB_Floor,FA69)</f>
        <v>0</v>
      </c>
      <c r="FB71" s="26" t="n">
        <f aca="false">(FB68&gt;0)*INDEX(EB_Floor,FB69)</f>
        <v>0</v>
      </c>
      <c r="FC71" s="26" t="n">
        <f aca="false">(FC68&gt;0)*INDEX(EB_Floor,FC69)</f>
        <v>0</v>
      </c>
      <c r="FD71" s="26" t="n">
        <f aca="false">(FD68&gt;0)*INDEX(EB_Floor,FD69)</f>
        <v>0</v>
      </c>
      <c r="FE71" s="26" t="n">
        <f aca="false">(FE68&gt;0)*INDEX(EB_Floor,FE69)</f>
        <v>0</v>
      </c>
      <c r="FF71" s="26" t="n">
        <f aca="false">(FF68&gt;0)*INDEX(EB_Floor,FF69)</f>
        <v>0</v>
      </c>
      <c r="FG71" s="26" t="n">
        <f aca="false">(FG68&gt;0)*INDEX(EB_Floor,FG69)</f>
        <v>0</v>
      </c>
      <c r="FH71" s="26" t="n">
        <f aca="false">(FH68&gt;0)*INDEX(EB_Floor,FH69)</f>
        <v>0</v>
      </c>
    </row>
    <row r="72" customFormat="false" ht="15" hidden="false" customHeight="false" outlineLevel="0" collapsed="false">
      <c r="C72" s="1" t="s">
        <v>602</v>
      </c>
      <c r="D72" s="12" t="s">
        <v>32</v>
      </c>
      <c r="J72" s="23" t="n">
        <f aca="false">IF(J68&gt;0,1,$E66)</f>
        <v>0</v>
      </c>
      <c r="K72" s="23" t="n">
        <f aca="false">IF(K68&gt;0,1,$E66)</f>
        <v>0</v>
      </c>
      <c r="L72" s="23" t="n">
        <f aca="false">IF(L68&gt;0,1,$E66)</f>
        <v>0</v>
      </c>
      <c r="M72" s="23" t="n">
        <f aca="false">IF(M68&gt;0,1,$E66)</f>
        <v>0</v>
      </c>
      <c r="N72" s="23" t="n">
        <f aca="false">IF(N68&gt;0,1,$E66)</f>
        <v>0</v>
      </c>
      <c r="O72" s="23" t="n">
        <f aca="false">IF(O68&gt;0,1,$E66)</f>
        <v>0</v>
      </c>
      <c r="P72" s="23" t="n">
        <f aca="false">IF(P68&gt;0,1,$E66)</f>
        <v>0</v>
      </c>
      <c r="Q72" s="23" t="n">
        <f aca="false">IF(Q68&gt;0,1,$E66)</f>
        <v>0</v>
      </c>
      <c r="R72" s="23" t="n">
        <f aca="false">IF(R68&gt;0,1,$E66)</f>
        <v>0</v>
      </c>
      <c r="S72" s="23" t="n">
        <f aca="false">IF(S68&gt;0,1,$E66)</f>
        <v>0</v>
      </c>
      <c r="T72" s="23" t="n">
        <f aca="false">IF(T68&gt;0,1,$E66)</f>
        <v>0</v>
      </c>
      <c r="U72" s="23" t="n">
        <f aca="false">IF(U68&gt;0,1,$E66)</f>
        <v>0</v>
      </c>
      <c r="V72" s="23" t="n">
        <f aca="false">IF(V68&gt;0,1,$E66)</f>
        <v>0</v>
      </c>
      <c r="W72" s="23" t="n">
        <f aca="false">IF(W68&gt;0,1,$E66)</f>
        <v>0</v>
      </c>
      <c r="X72" s="23" t="n">
        <f aca="false">IF(X68&gt;0,1,$E66)</f>
        <v>0</v>
      </c>
      <c r="Y72" s="23" t="n">
        <f aca="false">IF(Y68&gt;0,1,$E66)</f>
        <v>0</v>
      </c>
      <c r="Z72" s="23" t="n">
        <f aca="false">IF(Z68&gt;0,1,$E66)</f>
        <v>0</v>
      </c>
      <c r="AA72" s="23" t="n">
        <f aca="false">IF(AA68&gt;0,1,$E66)</f>
        <v>0</v>
      </c>
      <c r="AB72" s="23" t="n">
        <f aca="false">IF(AB68&gt;0,1,$E66)</f>
        <v>0</v>
      </c>
      <c r="AC72" s="23" t="n">
        <f aca="false">IF(AC68&gt;0,1,$E66)</f>
        <v>0</v>
      </c>
      <c r="AD72" s="23" t="n">
        <f aca="false">IF(AD68&gt;0,1,$E66)</f>
        <v>0</v>
      </c>
      <c r="AE72" s="23" t="n">
        <f aca="false">IF(AE68&gt;0,1,$E66)</f>
        <v>0</v>
      </c>
      <c r="AF72" s="23" t="n">
        <f aca="false">IF(AF68&gt;0,1,$E66)</f>
        <v>0</v>
      </c>
      <c r="AG72" s="23" t="n">
        <f aca="false">IF(AG68&gt;0,1,$E66)</f>
        <v>0</v>
      </c>
      <c r="AH72" s="23" t="n">
        <f aca="false">IF(AH68&gt;0,1,$E66)</f>
        <v>0</v>
      </c>
      <c r="AI72" s="23" t="n">
        <f aca="false">IF(AI68&gt;0,1,$E66)</f>
        <v>0</v>
      </c>
      <c r="AJ72" s="23" t="n">
        <f aca="false">IF(AJ68&gt;0,1,$E66)</f>
        <v>0</v>
      </c>
      <c r="AK72" s="23" t="n">
        <f aca="false">IF(AK68&gt;0,1,$E66)</f>
        <v>0</v>
      </c>
      <c r="AL72" s="23" t="n">
        <f aca="false">IF(AL68&gt;0,1,$E66)</f>
        <v>0</v>
      </c>
      <c r="AM72" s="23" t="n">
        <f aca="false">IF(AM68&gt;0,1,$E66)</f>
        <v>0</v>
      </c>
      <c r="AN72" s="23" t="n">
        <f aca="false">IF(AN68&gt;0,1,$E66)</f>
        <v>0</v>
      </c>
      <c r="AO72" s="23" t="n">
        <f aca="false">IF(AO68&gt;0,1,$E66)</f>
        <v>0</v>
      </c>
      <c r="AP72" s="23" t="n">
        <f aca="false">IF(AP68&gt;0,1,$E66)</f>
        <v>0</v>
      </c>
      <c r="AQ72" s="23" t="n">
        <f aca="false">IF(AQ68&gt;0,1,$E66)</f>
        <v>0</v>
      </c>
      <c r="AR72" s="23" t="n">
        <f aca="false">IF(AR68&gt;0,1,$E66)</f>
        <v>0</v>
      </c>
      <c r="AS72" s="23" t="n">
        <f aca="false">IF(AS68&gt;0,1,$E66)</f>
        <v>0</v>
      </c>
      <c r="AT72" s="23" t="n">
        <f aca="false">IF(AT68&gt;0,1,$E66)</f>
        <v>0</v>
      </c>
      <c r="AU72" s="23" t="n">
        <f aca="false">IF(AU68&gt;0,1,$E66)</f>
        <v>0</v>
      </c>
      <c r="AV72" s="23" t="n">
        <f aca="false">IF(AV68&gt;0,1,$E66)</f>
        <v>0</v>
      </c>
      <c r="AW72" s="23" t="n">
        <f aca="false">IF(AW68&gt;0,1,$E66)</f>
        <v>0</v>
      </c>
      <c r="AX72" s="23" t="n">
        <f aca="false">IF(AX68&gt;0,1,$E66)</f>
        <v>0</v>
      </c>
      <c r="AY72" s="23" t="n">
        <f aca="false">IF(AY68&gt;0,1,$E66)</f>
        <v>0</v>
      </c>
      <c r="AZ72" s="23" t="n">
        <f aca="false">IF(AZ68&gt;0,1,$E66)</f>
        <v>0</v>
      </c>
      <c r="BA72" s="23" t="n">
        <f aca="false">IF(BA68&gt;0,1,$E66)</f>
        <v>0</v>
      </c>
      <c r="BB72" s="23" t="n">
        <f aca="false">IF(BB68&gt;0,1,$E66)</f>
        <v>0</v>
      </c>
      <c r="BC72" s="23" t="n">
        <f aca="false">IF(BC68&gt;0,1,$E66)</f>
        <v>0</v>
      </c>
      <c r="BD72" s="23" t="n">
        <f aca="false">IF(BD68&gt;0,1,$E66)</f>
        <v>0</v>
      </c>
      <c r="BE72" s="23" t="n">
        <f aca="false">IF(BE68&gt;0,1,$E66)</f>
        <v>0</v>
      </c>
      <c r="BF72" s="23" t="n">
        <f aca="false">IF(BF68&gt;0,1,$E66)</f>
        <v>0</v>
      </c>
      <c r="BG72" s="23" t="n">
        <f aca="false">IF(BG68&gt;0,1,$E66)</f>
        <v>0</v>
      </c>
      <c r="BH72" s="23" t="n">
        <f aca="false">IF(BH68&gt;0,1,$E66)</f>
        <v>0</v>
      </c>
      <c r="BI72" s="23" t="n">
        <f aca="false">IF(BI68&gt;0,1,$E66)</f>
        <v>0</v>
      </c>
      <c r="BJ72" s="23" t="n">
        <f aca="false">IF(BJ68&gt;0,1,$E66)</f>
        <v>0</v>
      </c>
      <c r="BK72" s="23" t="n">
        <f aca="false">IF(BK68&gt;0,1,$E66)</f>
        <v>0</v>
      </c>
      <c r="BL72" s="23" t="n">
        <f aca="false">IF(BL68&gt;0,1,$E66)</f>
        <v>0</v>
      </c>
      <c r="BM72" s="23" t="n">
        <f aca="false">IF(BM68&gt;0,1,$E66)</f>
        <v>0</v>
      </c>
      <c r="BN72" s="23" t="n">
        <f aca="false">IF(BN68&gt;0,1,$E66)</f>
        <v>0</v>
      </c>
      <c r="BO72" s="23" t="n">
        <f aca="false">IF(BO68&gt;0,1,$E66)</f>
        <v>0</v>
      </c>
      <c r="BP72" s="23" t="n">
        <f aca="false">IF(BP68&gt;0,1,$E66)</f>
        <v>0</v>
      </c>
      <c r="BQ72" s="23" t="n">
        <f aca="false">IF(BQ68&gt;0,1,$E66)</f>
        <v>0</v>
      </c>
      <c r="BR72" s="23" t="n">
        <f aca="false">IF(BR68&gt;0,1,$E66)</f>
        <v>0</v>
      </c>
      <c r="BS72" s="23" t="n">
        <f aca="false">IF(BS68&gt;0,1,$E66)</f>
        <v>0</v>
      </c>
      <c r="BT72" s="23" t="n">
        <f aca="false">IF(BT68&gt;0,1,$E66)</f>
        <v>0</v>
      </c>
      <c r="BU72" s="23" t="n">
        <f aca="false">IF(BU68&gt;0,1,$E66)</f>
        <v>0</v>
      </c>
      <c r="BV72" s="23" t="n">
        <f aca="false">IF(BV68&gt;0,1,$E66)</f>
        <v>0</v>
      </c>
      <c r="BW72" s="23" t="n">
        <f aca="false">IF(BW68&gt;0,1,$E66)</f>
        <v>0</v>
      </c>
      <c r="BX72" s="23" t="n">
        <f aca="false">IF(BX68&gt;0,1,$E66)</f>
        <v>0</v>
      </c>
      <c r="BY72" s="23" t="n">
        <f aca="false">IF(BY68&gt;0,1,$E66)</f>
        <v>0</v>
      </c>
      <c r="BZ72" s="23" t="n">
        <f aca="false">IF(BZ68&gt;0,1,$E66)</f>
        <v>0</v>
      </c>
      <c r="CA72" s="23" t="n">
        <f aca="false">IF(CA68&gt;0,1,$E66)</f>
        <v>0</v>
      </c>
      <c r="CB72" s="23" t="n">
        <f aca="false">IF(CB68&gt;0,1,$E66)</f>
        <v>0</v>
      </c>
      <c r="CC72" s="23" t="n">
        <f aca="false">IF(CC68&gt;0,1,$E66)</f>
        <v>0</v>
      </c>
      <c r="CD72" s="23" t="n">
        <f aca="false">IF(CD68&gt;0,1,$E66)</f>
        <v>0</v>
      </c>
      <c r="CE72" s="23" t="n">
        <f aca="false">IF(CE68&gt;0,1,$E66)</f>
        <v>0</v>
      </c>
      <c r="CF72" s="23" t="n">
        <f aca="false">IF(CF68&gt;0,1,$E66)</f>
        <v>0</v>
      </c>
      <c r="CG72" s="23" t="n">
        <f aca="false">IF(CG68&gt;0,1,$E66)</f>
        <v>0</v>
      </c>
      <c r="CH72" s="23" t="n">
        <f aca="false">IF(CH68&gt;0,1,$E66)</f>
        <v>0</v>
      </c>
      <c r="CI72" s="23" t="n">
        <f aca="false">IF(CI68&gt;0,1,$E66)</f>
        <v>0</v>
      </c>
      <c r="CJ72" s="23" t="n">
        <f aca="false">IF(CJ68&gt;0,1,$E66)</f>
        <v>0</v>
      </c>
      <c r="CK72" s="23" t="n">
        <f aca="false">IF(CK68&gt;0,1,$E66)</f>
        <v>0</v>
      </c>
      <c r="CL72" s="23" t="n">
        <f aca="false">IF(CL68&gt;0,1,$E66)</f>
        <v>0</v>
      </c>
      <c r="CM72" s="23" t="n">
        <f aca="false">IF(CM68&gt;0,1,$E66)</f>
        <v>0</v>
      </c>
      <c r="CN72" s="23" t="n">
        <f aca="false">IF(CN68&gt;0,1,$E66)</f>
        <v>0</v>
      </c>
      <c r="CO72" s="23" t="n">
        <f aca="false">IF(CO68&gt;0,1,$E66)</f>
        <v>0</v>
      </c>
      <c r="CP72" s="23" t="n">
        <f aca="false">IF(CP68&gt;0,1,$E66)</f>
        <v>0</v>
      </c>
      <c r="CQ72" s="23" t="n">
        <f aca="false">IF(CQ68&gt;0,1,$E66)</f>
        <v>0</v>
      </c>
      <c r="CR72" s="23" t="n">
        <f aca="false">IF(CR68&gt;0,1,$E66)</f>
        <v>0</v>
      </c>
      <c r="CS72" s="23" t="n">
        <f aca="false">IF(CS68&gt;0,1,$E66)</f>
        <v>0</v>
      </c>
      <c r="CT72" s="23" t="n">
        <f aca="false">IF(CT68&gt;0,1,$E66)</f>
        <v>0</v>
      </c>
      <c r="CU72" s="23" t="n">
        <f aca="false">IF(CU68&gt;0,1,$E66)</f>
        <v>0</v>
      </c>
      <c r="CV72" s="23" t="n">
        <f aca="false">IF(CV68&gt;0,1,$E66)</f>
        <v>0</v>
      </c>
      <c r="CW72" s="23" t="n">
        <f aca="false">IF(CW68&gt;0,1,$E66)</f>
        <v>0</v>
      </c>
      <c r="CX72" s="23" t="n">
        <f aca="false">IF(CX68&gt;0,1,$E66)</f>
        <v>0</v>
      </c>
      <c r="CY72" s="23" t="n">
        <f aca="false">IF(CY68&gt;0,1,$E66)</f>
        <v>0</v>
      </c>
      <c r="CZ72" s="23" t="n">
        <f aca="false">IF(CZ68&gt;0,1,$E66)</f>
        <v>0</v>
      </c>
      <c r="DA72" s="23" t="n">
        <f aca="false">IF(DA68&gt;0,1,$E66)</f>
        <v>0</v>
      </c>
      <c r="DB72" s="23" t="n">
        <f aca="false">IF(DB68&gt;0,1,$E66)</f>
        <v>0</v>
      </c>
      <c r="DC72" s="23" t="n">
        <f aca="false">IF(DC68&gt;0,1,$E66)</f>
        <v>0</v>
      </c>
      <c r="DD72" s="23" t="n">
        <f aca="false">IF(DD68&gt;0,1,$E66)</f>
        <v>0</v>
      </c>
      <c r="DE72" s="23" t="n">
        <f aca="false">IF(DE68&gt;0,1,$E66)</f>
        <v>0</v>
      </c>
      <c r="DF72" s="23" t="n">
        <f aca="false">IF(DF68&gt;0,1,$E66)</f>
        <v>0</v>
      </c>
      <c r="DG72" s="23" t="n">
        <f aca="false">IF(DG68&gt;0,1,$E66)</f>
        <v>0</v>
      </c>
      <c r="DH72" s="23" t="n">
        <f aca="false">IF(DH68&gt;0,1,$E66)</f>
        <v>0</v>
      </c>
      <c r="DI72" s="23" t="n">
        <f aca="false">IF(DI68&gt;0,1,$E66)</f>
        <v>0</v>
      </c>
      <c r="DJ72" s="23" t="n">
        <f aca="false">IF(DJ68&gt;0,1,$E66)</f>
        <v>0</v>
      </c>
      <c r="DK72" s="23" t="n">
        <f aca="false">IF(DK68&gt;0,1,$E66)</f>
        <v>0</v>
      </c>
      <c r="DL72" s="23" t="n">
        <f aca="false">IF(DL68&gt;0,1,$E66)</f>
        <v>0</v>
      </c>
      <c r="DM72" s="23" t="n">
        <f aca="false">IF(DM68&gt;0,1,$E66)</f>
        <v>0</v>
      </c>
      <c r="DN72" s="23" t="n">
        <f aca="false">IF(DN68&gt;0,1,$E66)</f>
        <v>0</v>
      </c>
      <c r="DO72" s="23" t="n">
        <f aca="false">IF(DO68&gt;0,1,$E66)</f>
        <v>0</v>
      </c>
      <c r="DP72" s="23" t="n">
        <f aca="false">IF(DP68&gt;0,1,$E66)</f>
        <v>0</v>
      </c>
      <c r="DQ72" s="23" t="n">
        <f aca="false">IF(DQ68&gt;0,1,$E66)</f>
        <v>0</v>
      </c>
      <c r="DR72" s="23" t="n">
        <f aca="false">IF(DR68&gt;0,1,$E66)</f>
        <v>0</v>
      </c>
      <c r="DS72" s="23" t="n">
        <f aca="false">IF(DS68&gt;0,1,$E66)</f>
        <v>0</v>
      </c>
      <c r="DT72" s="23" t="n">
        <f aca="false">IF(DT68&gt;0,1,$E66)</f>
        <v>0</v>
      </c>
      <c r="DU72" s="23" t="n">
        <f aca="false">IF(DU68&gt;0,1,$E66)</f>
        <v>0</v>
      </c>
      <c r="DV72" s="23" t="n">
        <f aca="false">IF(DV68&gt;0,1,$E66)</f>
        <v>0</v>
      </c>
      <c r="DW72" s="23" t="n">
        <f aca="false">IF(DW68&gt;0,1,$E66)</f>
        <v>0</v>
      </c>
      <c r="DX72" s="23" t="n">
        <f aca="false">IF(DX68&gt;0,1,$E66)</f>
        <v>0</v>
      </c>
      <c r="DY72" s="23" t="n">
        <f aca="false">IF(DY68&gt;0,1,$E66)</f>
        <v>0</v>
      </c>
      <c r="DZ72" s="23" t="n">
        <f aca="false">IF(DZ68&gt;0,1,$E66)</f>
        <v>0</v>
      </c>
      <c r="EA72" s="23" t="n">
        <f aca="false">IF(EA68&gt;0,1,$E66)</f>
        <v>0</v>
      </c>
      <c r="EB72" s="23" t="n">
        <f aca="false">IF(EB68&gt;0,1,$E66)</f>
        <v>0</v>
      </c>
      <c r="EC72" s="23" t="n">
        <f aca="false">IF(EC68&gt;0,1,$E66)</f>
        <v>0</v>
      </c>
      <c r="ED72" s="23" t="n">
        <f aca="false">IF(ED68&gt;0,1,$E66)</f>
        <v>0</v>
      </c>
      <c r="EE72" s="23" t="n">
        <f aca="false">IF(EE68&gt;0,1,$E66)</f>
        <v>0</v>
      </c>
      <c r="EF72" s="23" t="n">
        <f aca="false">IF(EF68&gt;0,1,$E66)</f>
        <v>0</v>
      </c>
      <c r="EG72" s="23" t="n">
        <f aca="false">IF(EG68&gt;0,1,$E66)</f>
        <v>0</v>
      </c>
      <c r="EH72" s="23" t="n">
        <f aca="false">IF(EH68&gt;0,1,$E66)</f>
        <v>0</v>
      </c>
      <c r="EI72" s="23" t="n">
        <f aca="false">IF(EI68&gt;0,1,$E66)</f>
        <v>0</v>
      </c>
      <c r="EJ72" s="23" t="n">
        <f aca="false">IF(EJ68&gt;0,1,$E66)</f>
        <v>0</v>
      </c>
      <c r="EK72" s="23" t="n">
        <f aca="false">IF(EK68&gt;0,1,$E66)</f>
        <v>0</v>
      </c>
      <c r="EL72" s="23" t="n">
        <f aca="false">IF(EL68&gt;0,1,$E66)</f>
        <v>0</v>
      </c>
      <c r="EM72" s="23" t="n">
        <f aca="false">IF(EM68&gt;0,1,$E66)</f>
        <v>0</v>
      </c>
      <c r="EN72" s="23" t="n">
        <f aca="false">IF(EN68&gt;0,1,$E66)</f>
        <v>0</v>
      </c>
      <c r="EO72" s="23" t="n">
        <f aca="false">IF(EO68&gt;0,1,$E66)</f>
        <v>0</v>
      </c>
      <c r="EP72" s="23" t="n">
        <f aca="false">IF(EP68&gt;0,1,$E66)</f>
        <v>0</v>
      </c>
      <c r="EQ72" s="23" t="n">
        <f aca="false">IF(EQ68&gt;0,1,$E66)</f>
        <v>0</v>
      </c>
      <c r="ER72" s="23" t="n">
        <f aca="false">IF(ER68&gt;0,1,$E66)</f>
        <v>0</v>
      </c>
      <c r="ES72" s="23" t="n">
        <f aca="false">IF(ES68&gt;0,1,$E66)</f>
        <v>0</v>
      </c>
      <c r="ET72" s="23" t="n">
        <f aca="false">IF(ET68&gt;0,1,$E66)</f>
        <v>0</v>
      </c>
      <c r="EU72" s="23" t="n">
        <f aca="false">IF(EU68&gt;0,1,$E66)</f>
        <v>0</v>
      </c>
      <c r="EV72" s="23" t="n">
        <f aca="false">IF(EV68&gt;0,1,$E66)</f>
        <v>0</v>
      </c>
      <c r="EW72" s="23" t="n">
        <f aca="false">IF(EW68&gt;0,1,$E66)</f>
        <v>0</v>
      </c>
      <c r="EX72" s="23" t="n">
        <f aca="false">IF(EX68&gt;0,1,$E66)</f>
        <v>0</v>
      </c>
      <c r="EY72" s="23" t="n">
        <f aca="false">IF(EY68&gt;0,1,$E66)</f>
        <v>0</v>
      </c>
      <c r="EZ72" s="23" t="n">
        <f aca="false">IF(EZ68&gt;0,1,$E66)</f>
        <v>0</v>
      </c>
      <c r="FA72" s="23" t="n">
        <f aca="false">IF(FA68&gt;0,1,$E66)</f>
        <v>0</v>
      </c>
      <c r="FB72" s="23" t="n">
        <f aca="false">IF(FB68&gt;0,1,$E66)</f>
        <v>0</v>
      </c>
      <c r="FC72" s="23" t="n">
        <f aca="false">IF(FC68&gt;0,1,$E66)</f>
        <v>0</v>
      </c>
      <c r="FD72" s="23" t="n">
        <f aca="false">IF(FD68&gt;0,1,$E66)</f>
        <v>0</v>
      </c>
      <c r="FE72" s="23" t="n">
        <f aca="false">IF(FE68&gt;0,1,$E66)</f>
        <v>0</v>
      </c>
      <c r="FF72" s="23" t="n">
        <f aca="false">IF(FF68&gt;0,1,$E66)</f>
        <v>0</v>
      </c>
      <c r="FG72" s="23" t="n">
        <f aca="false">IF(FG68&gt;0,1,$E66)</f>
        <v>0</v>
      </c>
      <c r="FH72" s="23" t="n">
        <f aca="false">IF(FH68&gt;0,1,$E66)</f>
        <v>0</v>
      </c>
    </row>
    <row r="73" customFormat="false" ht="15" hidden="false" customHeight="false" outlineLevel="0" collapsed="false">
      <c r="C73" s="1" t="s">
        <v>722</v>
      </c>
      <c r="D73" s="12" t="s">
        <v>320</v>
      </c>
      <c r="J73" s="26" t="n">
        <f aca="false">MAX(J71,$F64+J72*MAX(0,J52-$F66-$F64)-J70)</f>
        <v>49.7</v>
      </c>
      <c r="K73" s="26" t="n">
        <f aca="false">MAX(K71,$F64+K72*MAX(0,K52-$F66-$F64)-K70)</f>
        <v>49.7</v>
      </c>
      <c r="L73" s="26" t="n">
        <f aca="false">MAX(L71,$F64+L72*MAX(0,L52-$F66-$F64)-L70)</f>
        <v>49.7</v>
      </c>
      <c r="M73" s="26" t="n">
        <f aca="false">MAX(M71,$F64+M72*MAX(0,M52-$F66-$F64)-M70)</f>
        <v>49.7</v>
      </c>
      <c r="N73" s="26" t="n">
        <f aca="false">MAX(N71,$F64+N72*MAX(0,N52-$F66-$F64)-N70)</f>
        <v>49.7</v>
      </c>
      <c r="O73" s="26" t="n">
        <f aca="false">MAX(O71,$F64+O72*MAX(0,O52-$F66-$F64)-O70)</f>
        <v>49.7</v>
      </c>
      <c r="P73" s="26" t="n">
        <f aca="false">MAX(P71,$F64+P72*MAX(0,P52-$F66-$F64)-P70)</f>
        <v>49.7</v>
      </c>
      <c r="Q73" s="26" t="n">
        <f aca="false">MAX(Q71,$F64+Q72*MAX(0,Q52-$F66-$F64)-Q70)</f>
        <v>49.7</v>
      </c>
      <c r="R73" s="26" t="n">
        <f aca="false">MAX(R71,$F64+R72*MAX(0,R52-$F66-$F64)-R70)</f>
        <v>49.7</v>
      </c>
      <c r="S73" s="26" t="n">
        <f aca="false">MAX(S71,$F64+S72*MAX(0,S52-$F66-$F64)-S70)</f>
        <v>49.7</v>
      </c>
      <c r="T73" s="26" t="n">
        <f aca="false">MAX(T71,$F64+T72*MAX(0,T52-$F66-$F64)-T70)</f>
        <v>49.7</v>
      </c>
      <c r="U73" s="26" t="n">
        <f aca="false">MAX(U71,$F64+U72*MAX(0,U52-$F66-$F64)-U70)</f>
        <v>49.7</v>
      </c>
      <c r="V73" s="26" t="n">
        <f aca="false">MAX(V71,$F64+V72*MAX(0,V52-$F66-$F64)-V70)</f>
        <v>49.7</v>
      </c>
      <c r="W73" s="26" t="n">
        <f aca="false">MAX(W71,$F64+W72*MAX(0,W52-$F66-$F64)-W70)</f>
        <v>49.7</v>
      </c>
      <c r="X73" s="26" t="n">
        <f aca="false">MAX(X71,$F64+X72*MAX(0,X52-$F66-$F64)-X70)</f>
        <v>49.7</v>
      </c>
      <c r="Y73" s="26" t="n">
        <f aca="false">MAX(Y71,$F64+Y72*MAX(0,Y52-$F66-$F64)-Y70)</f>
        <v>49.7</v>
      </c>
      <c r="Z73" s="26" t="n">
        <f aca="false">MAX(Z71,$F64+Z72*MAX(0,Z52-$F66-$F64)-Z70)</f>
        <v>49.7</v>
      </c>
      <c r="AA73" s="26" t="n">
        <f aca="false">MAX(AA71,$F64+AA72*MAX(0,AA52-$F66-$F64)-AA70)</f>
        <v>49.7</v>
      </c>
      <c r="AB73" s="26" t="n">
        <f aca="false">MAX(AB71,$F64+AB72*MAX(0,AB52-$F66-$F64)-AB70)</f>
        <v>49.7</v>
      </c>
      <c r="AC73" s="26" t="n">
        <f aca="false">MAX(AC71,$F64+AC72*MAX(0,AC52-$F66-$F64)-AC70)</f>
        <v>49.7</v>
      </c>
      <c r="AD73" s="26" t="n">
        <f aca="false">MAX(AD71,$F64+AD72*MAX(0,AD52-$F66-$F64)-AD70)</f>
        <v>49.7</v>
      </c>
      <c r="AE73" s="26" t="n">
        <f aca="false">MAX(AE71,$F64+AE72*MAX(0,AE52-$F66-$F64)-AE70)</f>
        <v>49.7</v>
      </c>
      <c r="AF73" s="26" t="n">
        <f aca="false">MAX(AF71,$F64+AF72*MAX(0,AF52-$F66-$F64)-AF70)</f>
        <v>49.7</v>
      </c>
      <c r="AG73" s="26" t="n">
        <f aca="false">MAX(AG71,$F64+AG72*MAX(0,AG52-$F66-$F64)-AG70)</f>
        <v>49.7</v>
      </c>
      <c r="AH73" s="26" t="n">
        <f aca="false">MAX(AH71,$F64+AH72*MAX(0,AH52-$F66-$F64)-AH70)</f>
        <v>49.7</v>
      </c>
      <c r="AI73" s="26" t="n">
        <f aca="false">MAX(AI71,$F64+AI72*MAX(0,AI52-$F66-$F64)-AI70)</f>
        <v>49.7</v>
      </c>
      <c r="AJ73" s="26" t="n">
        <f aca="false">MAX(AJ71,$F64+AJ72*MAX(0,AJ52-$F66-$F64)-AJ70)</f>
        <v>49.7</v>
      </c>
      <c r="AK73" s="26" t="n">
        <f aca="false">MAX(AK71,$F64+AK72*MAX(0,AK52-$F66-$F64)-AK70)</f>
        <v>49.7</v>
      </c>
      <c r="AL73" s="26" t="n">
        <f aca="false">MAX(AL71,$F64+AL72*MAX(0,AL52-$F66-$F64)-AL70)</f>
        <v>49.7</v>
      </c>
      <c r="AM73" s="26" t="n">
        <f aca="false">MAX(AM71,$F64+AM72*MAX(0,AM52-$F66-$F64)-AM70)</f>
        <v>49.7</v>
      </c>
      <c r="AN73" s="26" t="n">
        <f aca="false">MAX(AN71,$F64+AN72*MAX(0,AN52-$F66-$F64)-AN70)</f>
        <v>49.7</v>
      </c>
      <c r="AO73" s="26" t="n">
        <f aca="false">MAX(AO71,$F64+AO72*MAX(0,AO52-$F66-$F64)-AO70)</f>
        <v>49.7</v>
      </c>
      <c r="AP73" s="26" t="n">
        <f aca="false">MAX(AP71,$F64+AP72*MAX(0,AP52-$F66-$F64)-AP70)</f>
        <v>49.7</v>
      </c>
      <c r="AQ73" s="26" t="n">
        <f aca="false">MAX(AQ71,$F64+AQ72*MAX(0,AQ52-$F66-$F64)-AQ70)</f>
        <v>49.7</v>
      </c>
      <c r="AR73" s="26" t="n">
        <f aca="false">MAX(AR71,$F64+AR72*MAX(0,AR52-$F66-$F64)-AR70)</f>
        <v>49.7</v>
      </c>
      <c r="AS73" s="26" t="n">
        <f aca="false">MAX(AS71,$F64+AS72*MAX(0,AS52-$F66-$F64)-AS70)</f>
        <v>49.7</v>
      </c>
      <c r="AT73" s="26" t="n">
        <f aca="false">MAX(AT71,$F64+AT72*MAX(0,AT52-$F66-$F64)-AT70)</f>
        <v>49.7</v>
      </c>
      <c r="AU73" s="26" t="n">
        <f aca="false">MAX(AU71,$F64+AU72*MAX(0,AU52-$F66-$F64)-AU70)</f>
        <v>49.7</v>
      </c>
      <c r="AV73" s="26" t="n">
        <f aca="false">MAX(AV71,$F64+AV72*MAX(0,AV52-$F66-$F64)-AV70)</f>
        <v>49.7</v>
      </c>
      <c r="AW73" s="26" t="n">
        <f aca="false">MAX(AW71,$F64+AW72*MAX(0,AW52-$F66-$F64)-AW70)</f>
        <v>49.7</v>
      </c>
      <c r="AX73" s="26" t="n">
        <f aca="false">MAX(AX71,$F64+AX72*MAX(0,AX52-$F66-$F64)-AX70)</f>
        <v>49.7</v>
      </c>
      <c r="AY73" s="26" t="n">
        <f aca="false">MAX(AY71,$F64+AY72*MAX(0,AY52-$F66-$F64)-AY70)</f>
        <v>49.7</v>
      </c>
      <c r="AZ73" s="26" t="n">
        <f aca="false">MAX(AZ71,$F64+AZ72*MAX(0,AZ52-$F66-$F64)-AZ70)</f>
        <v>49.7</v>
      </c>
      <c r="BA73" s="26" t="n">
        <f aca="false">MAX(BA71,$F64+BA72*MAX(0,BA52-$F66-$F64)-BA70)</f>
        <v>49.7</v>
      </c>
      <c r="BB73" s="26" t="n">
        <f aca="false">MAX(BB71,$F64+BB72*MAX(0,BB52-$F66-$F64)-BB70)</f>
        <v>49.7</v>
      </c>
      <c r="BC73" s="26" t="n">
        <f aca="false">MAX(BC71,$F64+BC72*MAX(0,BC52-$F66-$F64)-BC70)</f>
        <v>49.7</v>
      </c>
      <c r="BD73" s="26" t="n">
        <f aca="false">MAX(BD71,$F64+BD72*MAX(0,BD52-$F66-$F64)-BD70)</f>
        <v>49.7</v>
      </c>
      <c r="BE73" s="26" t="n">
        <f aca="false">MAX(BE71,$F64+BE72*MAX(0,BE52-$F66-$F64)-BE70)</f>
        <v>49.7</v>
      </c>
      <c r="BF73" s="26" t="n">
        <f aca="false">MAX(BF71,$F64+BF72*MAX(0,BF52-$F66-$F64)-BF70)</f>
        <v>49.7</v>
      </c>
      <c r="BG73" s="26" t="n">
        <f aca="false">MAX(BG71,$F64+BG72*MAX(0,BG52-$F66-$F64)-BG70)</f>
        <v>49.7</v>
      </c>
      <c r="BH73" s="26" t="n">
        <f aca="false">MAX(BH71,$F64+BH72*MAX(0,BH52-$F66-$F64)-BH70)</f>
        <v>49.7</v>
      </c>
      <c r="BI73" s="26" t="n">
        <f aca="false">MAX(BI71,$F64+BI72*MAX(0,BI52-$F66-$F64)-BI70)</f>
        <v>49.7</v>
      </c>
      <c r="BJ73" s="26" t="n">
        <f aca="false">MAX(BJ71,$F64+BJ72*MAX(0,BJ52-$F66-$F64)-BJ70)</f>
        <v>49.7</v>
      </c>
      <c r="BK73" s="26" t="n">
        <f aca="false">MAX(BK71,$F64+BK72*MAX(0,BK52-$F66-$F64)-BK70)</f>
        <v>49.7</v>
      </c>
      <c r="BL73" s="26" t="n">
        <f aca="false">MAX(BL71,$F64+BL72*MAX(0,BL52-$F66-$F64)-BL70)</f>
        <v>49.7</v>
      </c>
      <c r="BM73" s="26" t="n">
        <f aca="false">MAX(BM71,$F64+BM72*MAX(0,BM52-$F66-$F64)-BM70)</f>
        <v>49.7</v>
      </c>
      <c r="BN73" s="26" t="n">
        <f aca="false">MAX(BN71,$F64+BN72*MAX(0,BN52-$F66-$F64)-BN70)</f>
        <v>49.7</v>
      </c>
      <c r="BO73" s="26" t="n">
        <f aca="false">MAX(BO71,$F64+BO72*MAX(0,BO52-$F66-$F64)-BO70)</f>
        <v>49.7</v>
      </c>
      <c r="BP73" s="26" t="n">
        <f aca="false">MAX(BP71,$F64+BP72*MAX(0,BP52-$F66-$F64)-BP70)</f>
        <v>49.7</v>
      </c>
      <c r="BQ73" s="26" t="n">
        <f aca="false">MAX(BQ71,$F64+BQ72*MAX(0,BQ52-$F66-$F64)-BQ70)</f>
        <v>49.7</v>
      </c>
      <c r="BR73" s="26" t="n">
        <f aca="false">MAX(BR71,$F64+BR72*MAX(0,BR52-$F66-$F64)-BR70)</f>
        <v>49.7</v>
      </c>
      <c r="BS73" s="26" t="n">
        <f aca="false">MAX(BS71,$F64+BS72*MAX(0,BS52-$F66-$F64)-BS70)</f>
        <v>49.7</v>
      </c>
      <c r="BT73" s="26" t="n">
        <f aca="false">MAX(BT71,$F64+BT72*MAX(0,BT52-$F66-$F64)-BT70)</f>
        <v>49.7</v>
      </c>
      <c r="BU73" s="26" t="n">
        <f aca="false">MAX(BU71,$F64+BU72*MAX(0,BU52-$F66-$F64)-BU70)</f>
        <v>49.7</v>
      </c>
      <c r="BV73" s="26" t="n">
        <f aca="false">MAX(BV71,$F64+BV72*MAX(0,BV52-$F66-$F64)-BV70)</f>
        <v>49.7</v>
      </c>
      <c r="BW73" s="26" t="n">
        <f aca="false">MAX(BW71,$F64+BW72*MAX(0,BW52-$F66-$F64)-BW70)</f>
        <v>49.7</v>
      </c>
      <c r="BX73" s="26" t="n">
        <f aca="false">MAX(BX71,$F64+BX72*MAX(0,BX52-$F66-$F64)-BX70)</f>
        <v>49.7</v>
      </c>
      <c r="BY73" s="26" t="n">
        <f aca="false">MAX(BY71,$F64+BY72*MAX(0,BY52-$F66-$F64)-BY70)</f>
        <v>49.7</v>
      </c>
      <c r="BZ73" s="26" t="n">
        <f aca="false">MAX(BZ71,$F64+BZ72*MAX(0,BZ52-$F66-$F64)-BZ70)</f>
        <v>49.7</v>
      </c>
      <c r="CA73" s="26" t="n">
        <f aca="false">MAX(CA71,$F64+CA72*MAX(0,CA52-$F66-$F64)-CA70)</f>
        <v>49.7</v>
      </c>
      <c r="CB73" s="26" t="n">
        <f aca="false">MAX(CB71,$F64+CB72*MAX(0,CB52-$F66-$F64)-CB70)</f>
        <v>49.7</v>
      </c>
      <c r="CC73" s="26" t="n">
        <f aca="false">MAX(CC71,$F64+CC72*MAX(0,CC52-$F66-$F64)-CC70)</f>
        <v>49.7</v>
      </c>
      <c r="CD73" s="26" t="n">
        <f aca="false">MAX(CD71,$F64+CD72*MAX(0,CD52-$F66-$F64)-CD70)</f>
        <v>49.7</v>
      </c>
      <c r="CE73" s="26" t="n">
        <f aca="false">MAX(CE71,$F64+CE72*MAX(0,CE52-$F66-$F64)-CE70)</f>
        <v>49.7</v>
      </c>
      <c r="CF73" s="26" t="n">
        <f aca="false">MAX(CF71,$F64+CF72*MAX(0,CF52-$F66-$F64)-CF70)</f>
        <v>49.7</v>
      </c>
      <c r="CG73" s="26" t="n">
        <f aca="false">MAX(CG71,$F64+CG72*MAX(0,CG52-$F66-$F64)-CG70)</f>
        <v>49.7</v>
      </c>
      <c r="CH73" s="26" t="n">
        <f aca="false">MAX(CH71,$F64+CH72*MAX(0,CH52-$F66-$F64)-CH70)</f>
        <v>49.7</v>
      </c>
      <c r="CI73" s="26" t="n">
        <f aca="false">MAX(CI71,$F64+CI72*MAX(0,CI52-$F66-$F64)-CI70)</f>
        <v>49.7</v>
      </c>
      <c r="CJ73" s="26" t="n">
        <f aca="false">MAX(CJ71,$F64+CJ72*MAX(0,CJ52-$F66-$F64)-CJ70)</f>
        <v>49.7</v>
      </c>
      <c r="CK73" s="26" t="n">
        <f aca="false">MAX(CK71,$F64+CK72*MAX(0,CK52-$F66-$F64)-CK70)</f>
        <v>49.7</v>
      </c>
      <c r="CL73" s="26" t="n">
        <f aca="false">MAX(CL71,$F64+CL72*MAX(0,CL52-$F66-$F64)-CL70)</f>
        <v>49.7</v>
      </c>
      <c r="CM73" s="26" t="n">
        <f aca="false">MAX(CM71,$F64+CM72*MAX(0,CM52-$F66-$F64)-CM70)</f>
        <v>49.7</v>
      </c>
      <c r="CN73" s="26" t="n">
        <f aca="false">MAX(CN71,$F64+CN72*MAX(0,CN52-$F66-$F64)-CN70)</f>
        <v>49.7</v>
      </c>
      <c r="CO73" s="26" t="n">
        <f aca="false">MAX(CO71,$F64+CO72*MAX(0,CO52-$F66-$F64)-CO70)</f>
        <v>49.7</v>
      </c>
      <c r="CP73" s="26" t="n">
        <f aca="false">MAX(CP71,$F64+CP72*MAX(0,CP52-$F66-$F64)-CP70)</f>
        <v>49.7</v>
      </c>
      <c r="CQ73" s="26" t="n">
        <f aca="false">MAX(CQ71,$F64+CQ72*MAX(0,CQ52-$F66-$F64)-CQ70)</f>
        <v>49.7</v>
      </c>
      <c r="CR73" s="26" t="n">
        <f aca="false">MAX(CR71,$F64+CR72*MAX(0,CR52-$F66-$F64)-CR70)</f>
        <v>49.7</v>
      </c>
      <c r="CS73" s="26" t="n">
        <f aca="false">MAX(CS71,$F64+CS72*MAX(0,CS52-$F66-$F64)-CS70)</f>
        <v>49.7</v>
      </c>
      <c r="CT73" s="26" t="n">
        <f aca="false">MAX(CT71,$F64+CT72*MAX(0,CT52-$F66-$F64)-CT70)</f>
        <v>49.7</v>
      </c>
      <c r="CU73" s="26" t="n">
        <f aca="false">MAX(CU71,$F64+CU72*MAX(0,CU52-$F66-$F64)-CU70)</f>
        <v>49.7</v>
      </c>
      <c r="CV73" s="26" t="n">
        <f aca="false">MAX(CV71,$F64+CV72*MAX(0,CV52-$F66-$F64)-CV70)</f>
        <v>49.7</v>
      </c>
      <c r="CW73" s="26" t="n">
        <f aca="false">MAX(CW71,$F64+CW72*MAX(0,CW52-$F66-$F64)-CW70)</f>
        <v>49.7</v>
      </c>
      <c r="CX73" s="26" t="n">
        <f aca="false">MAX(CX71,$F64+CX72*MAX(0,CX52-$F66-$F64)-CX70)</f>
        <v>49.7</v>
      </c>
      <c r="CY73" s="26" t="n">
        <f aca="false">MAX(CY71,$F64+CY72*MAX(0,CY52-$F66-$F64)-CY70)</f>
        <v>49.7</v>
      </c>
      <c r="CZ73" s="26" t="n">
        <f aca="false">MAX(CZ71,$F64+CZ72*MAX(0,CZ52-$F66-$F64)-CZ70)</f>
        <v>49.7</v>
      </c>
      <c r="DA73" s="26" t="n">
        <f aca="false">MAX(DA71,$F64+DA72*MAX(0,DA52-$F66-$F64)-DA70)</f>
        <v>49.7</v>
      </c>
      <c r="DB73" s="26" t="n">
        <f aca="false">MAX(DB71,$F64+DB72*MAX(0,DB52-$F66-$F64)-DB70)</f>
        <v>49.7</v>
      </c>
      <c r="DC73" s="26" t="n">
        <f aca="false">MAX(DC71,$F64+DC72*MAX(0,DC52-$F66-$F64)-DC70)</f>
        <v>49.7</v>
      </c>
      <c r="DD73" s="26" t="n">
        <f aca="false">MAX(DD71,$F64+DD72*MAX(0,DD52-$F66-$F64)-DD70)</f>
        <v>49.7</v>
      </c>
      <c r="DE73" s="26" t="n">
        <f aca="false">MAX(DE71,$F64+DE72*MAX(0,DE52-$F66-$F64)-DE70)</f>
        <v>49.7</v>
      </c>
      <c r="DF73" s="26" t="n">
        <f aca="false">MAX(DF71,$F64+DF72*MAX(0,DF52-$F66-$F64)-DF70)</f>
        <v>49.7</v>
      </c>
      <c r="DG73" s="26" t="n">
        <f aca="false">MAX(DG71,$F64+DG72*MAX(0,DG52-$F66-$F64)-DG70)</f>
        <v>49.7</v>
      </c>
      <c r="DH73" s="26" t="n">
        <f aca="false">MAX(DH71,$F64+DH72*MAX(0,DH52-$F66-$F64)-DH70)</f>
        <v>49.7</v>
      </c>
      <c r="DI73" s="26" t="n">
        <f aca="false">MAX(DI71,$F64+DI72*MAX(0,DI52-$F66-$F64)-DI70)</f>
        <v>49.7</v>
      </c>
      <c r="DJ73" s="26" t="n">
        <f aca="false">MAX(DJ71,$F64+DJ72*MAX(0,DJ52-$F66-$F64)-DJ70)</f>
        <v>49.7</v>
      </c>
      <c r="DK73" s="26" t="n">
        <f aca="false">MAX(DK71,$F64+DK72*MAX(0,DK52-$F66-$F64)-DK70)</f>
        <v>49.7</v>
      </c>
      <c r="DL73" s="26" t="n">
        <f aca="false">MAX(DL71,$F64+DL72*MAX(0,DL52-$F66-$F64)-DL70)</f>
        <v>49.7</v>
      </c>
      <c r="DM73" s="26" t="n">
        <f aca="false">MAX(DM71,$F64+DM72*MAX(0,DM52-$F66-$F64)-DM70)</f>
        <v>49.7</v>
      </c>
      <c r="DN73" s="26" t="n">
        <f aca="false">MAX(DN71,$F64+DN72*MAX(0,DN52-$F66-$F64)-DN70)</f>
        <v>49.7</v>
      </c>
      <c r="DO73" s="26" t="n">
        <f aca="false">MAX(DO71,$F64+DO72*MAX(0,DO52-$F66-$F64)-DO70)</f>
        <v>49.7</v>
      </c>
      <c r="DP73" s="26" t="n">
        <f aca="false">MAX(DP71,$F64+DP72*MAX(0,DP52-$F66-$F64)-DP70)</f>
        <v>49.7</v>
      </c>
      <c r="DQ73" s="26" t="n">
        <f aca="false">MAX(DQ71,$F64+DQ72*MAX(0,DQ52-$F66-$F64)-DQ70)</f>
        <v>49.7</v>
      </c>
      <c r="DR73" s="26" t="n">
        <f aca="false">MAX(DR71,$F64+DR72*MAX(0,DR52-$F66-$F64)-DR70)</f>
        <v>49.7</v>
      </c>
      <c r="DS73" s="26" t="n">
        <f aca="false">MAX(DS71,$F64+DS72*MAX(0,DS52-$F66-$F64)-DS70)</f>
        <v>49.7</v>
      </c>
      <c r="DT73" s="26" t="n">
        <f aca="false">MAX(DT71,$F64+DT72*MAX(0,DT52-$F66-$F64)-DT70)</f>
        <v>49.7</v>
      </c>
      <c r="DU73" s="26" t="n">
        <f aca="false">MAX(DU71,$F64+DU72*MAX(0,DU52-$F66-$F64)-DU70)</f>
        <v>49.7</v>
      </c>
      <c r="DV73" s="26" t="n">
        <f aca="false">MAX(DV71,$F64+DV72*MAX(0,DV52-$F66-$F64)-DV70)</f>
        <v>49.7</v>
      </c>
      <c r="DW73" s="26" t="n">
        <f aca="false">MAX(DW71,$F64+DW72*MAX(0,DW52-$F66-$F64)-DW70)</f>
        <v>49.7</v>
      </c>
      <c r="DX73" s="26" t="n">
        <f aca="false">MAX(DX71,$F64+DX72*MAX(0,DX52-$F66-$F64)-DX70)</f>
        <v>49.7</v>
      </c>
      <c r="DY73" s="26" t="n">
        <f aca="false">MAX(DY71,$F64+DY72*MAX(0,DY52-$F66-$F64)-DY70)</f>
        <v>49.7</v>
      </c>
      <c r="DZ73" s="26" t="n">
        <f aca="false">MAX(DZ71,$F64+DZ72*MAX(0,DZ52-$F66-$F64)-DZ70)</f>
        <v>49.7</v>
      </c>
      <c r="EA73" s="26" t="n">
        <f aca="false">MAX(EA71,$F64+EA72*MAX(0,EA52-$F66-$F64)-EA70)</f>
        <v>49.7</v>
      </c>
      <c r="EB73" s="26" t="n">
        <f aca="false">MAX(EB71,$F64+EB72*MAX(0,EB52-$F66-$F64)-EB70)</f>
        <v>49.7</v>
      </c>
      <c r="EC73" s="26" t="n">
        <f aca="false">MAX(EC71,$F64+EC72*MAX(0,EC52-$F66-$F64)-EC70)</f>
        <v>49.7</v>
      </c>
      <c r="ED73" s="26" t="n">
        <f aca="false">MAX(ED71,$F64+ED72*MAX(0,ED52-$F66-$F64)-ED70)</f>
        <v>49.7</v>
      </c>
      <c r="EE73" s="26" t="n">
        <f aca="false">MAX(EE71,$F64+EE72*MAX(0,EE52-$F66-$F64)-EE70)</f>
        <v>49.7</v>
      </c>
      <c r="EF73" s="26" t="n">
        <f aca="false">MAX(EF71,$F64+EF72*MAX(0,EF52-$F66-$F64)-EF70)</f>
        <v>49.7</v>
      </c>
      <c r="EG73" s="26" t="n">
        <f aca="false">MAX(EG71,$F64+EG72*MAX(0,EG52-$F66-$F64)-EG70)</f>
        <v>49.7</v>
      </c>
      <c r="EH73" s="26" t="n">
        <f aca="false">MAX(EH71,$F64+EH72*MAX(0,EH52-$F66-$F64)-EH70)</f>
        <v>49.7</v>
      </c>
      <c r="EI73" s="26" t="n">
        <f aca="false">MAX(EI71,$F64+EI72*MAX(0,EI52-$F66-$F64)-EI70)</f>
        <v>49.7</v>
      </c>
      <c r="EJ73" s="26" t="n">
        <f aca="false">MAX(EJ71,$F64+EJ72*MAX(0,EJ52-$F66-$F64)-EJ70)</f>
        <v>49.7</v>
      </c>
      <c r="EK73" s="26" t="n">
        <f aca="false">MAX(EK71,$F64+EK72*MAX(0,EK52-$F66-$F64)-EK70)</f>
        <v>49.7</v>
      </c>
      <c r="EL73" s="26" t="n">
        <f aca="false">MAX(EL71,$F64+EL72*MAX(0,EL52-$F66-$F64)-EL70)</f>
        <v>49.7</v>
      </c>
      <c r="EM73" s="26" t="n">
        <f aca="false">MAX(EM71,$F64+EM72*MAX(0,EM52-$F66-$F64)-EM70)</f>
        <v>49.7</v>
      </c>
      <c r="EN73" s="26" t="n">
        <f aca="false">MAX(EN71,$F64+EN72*MAX(0,EN52-$F66-$F64)-EN70)</f>
        <v>49.7</v>
      </c>
      <c r="EO73" s="26" t="n">
        <f aca="false">MAX(EO71,$F64+EO72*MAX(0,EO52-$F66-$F64)-EO70)</f>
        <v>49.7</v>
      </c>
      <c r="EP73" s="26" t="n">
        <f aca="false">MAX(EP71,$F64+EP72*MAX(0,EP52-$F66-$F64)-EP70)</f>
        <v>49.7</v>
      </c>
      <c r="EQ73" s="26" t="n">
        <f aca="false">MAX(EQ71,$F64+EQ72*MAX(0,EQ52-$F66-$F64)-EQ70)</f>
        <v>49.7</v>
      </c>
      <c r="ER73" s="26" t="n">
        <f aca="false">MAX(ER71,$F64+ER72*MAX(0,ER52-$F66-$F64)-ER70)</f>
        <v>49.7</v>
      </c>
      <c r="ES73" s="26" t="n">
        <f aca="false">MAX(ES71,$F64+ES72*MAX(0,ES52-$F66-$F64)-ES70)</f>
        <v>49.7</v>
      </c>
      <c r="ET73" s="26" t="n">
        <f aca="false">MAX(ET71,$F64+ET72*MAX(0,ET52-$F66-$F64)-ET70)</f>
        <v>49.7</v>
      </c>
      <c r="EU73" s="26" t="n">
        <f aca="false">MAX(EU71,$F64+EU72*MAX(0,EU52-$F66-$F64)-EU70)</f>
        <v>49.7</v>
      </c>
      <c r="EV73" s="26" t="n">
        <f aca="false">MAX(EV71,$F64+EV72*MAX(0,EV52-$F66-$F64)-EV70)</f>
        <v>49.7</v>
      </c>
      <c r="EW73" s="26" t="n">
        <f aca="false">MAX(EW71,$F64+EW72*MAX(0,EW52-$F66-$F64)-EW70)</f>
        <v>49.7</v>
      </c>
      <c r="EX73" s="26" t="n">
        <f aca="false">MAX(EX71,$F64+EX72*MAX(0,EX52-$F66-$F64)-EX70)</f>
        <v>49.7</v>
      </c>
      <c r="EY73" s="26" t="n">
        <f aca="false">MAX(EY71,$F64+EY72*MAX(0,EY52-$F66-$F64)-EY70)</f>
        <v>49.7</v>
      </c>
      <c r="EZ73" s="26" t="n">
        <f aca="false">MAX(EZ71,$F64+EZ72*MAX(0,EZ52-$F66-$F64)-EZ70)</f>
        <v>49.7</v>
      </c>
      <c r="FA73" s="26" t="n">
        <f aca="false">MAX(FA71,$F64+FA72*MAX(0,FA52-$F66-$F64)-FA70)</f>
        <v>49.7</v>
      </c>
      <c r="FB73" s="26" t="n">
        <f aca="false">MAX(FB71,$F64+FB72*MAX(0,FB52-$F66-$F64)-FB70)</f>
        <v>49.7</v>
      </c>
      <c r="FC73" s="26" t="n">
        <f aca="false">MAX(FC71,$F64+FC72*MAX(0,FC52-$F66-$F64)-FC70)</f>
        <v>49.7</v>
      </c>
      <c r="FD73" s="26" t="n">
        <f aca="false">MAX(FD71,$F64+FD72*MAX(0,FD52-$F66-$F64)-FD70)</f>
        <v>49.7</v>
      </c>
      <c r="FE73" s="26" t="n">
        <f aca="false">MAX(FE71,$F64+FE72*MAX(0,FE52-$F66-$F64)-FE70)</f>
        <v>49.7</v>
      </c>
      <c r="FF73" s="26" t="n">
        <f aca="false">MAX(FF71,$F64+FF72*MAX(0,FF52-$F66-$F64)-FF70)</f>
        <v>49.7</v>
      </c>
      <c r="FG73" s="26" t="n">
        <f aca="false">MAX(FG71,$F64+FG72*MAX(0,FG52-$F66-$F64)-FG70)</f>
        <v>49.7</v>
      </c>
      <c r="FH73" s="26" t="n">
        <f aca="false">MAX(FH71,$F64+FH72*MAX(0,FH52-$F66-$F64)-FH70)</f>
        <v>49.7</v>
      </c>
    </row>
    <row r="74" customFormat="false" ht="15" hidden="false" customHeight="false" outlineLevel="0" collapsed="false">
      <c r="C74" s="1" t="s">
        <v>723</v>
      </c>
      <c r="D74" s="12" t="s">
        <v>320</v>
      </c>
      <c r="J74" s="26" t="n">
        <f aca="false">J52+J67*(J73-J52)</f>
        <v>0</v>
      </c>
      <c r="K74" s="26" t="n">
        <f aca="false">K52+K67*(K73-K52)</f>
        <v>0</v>
      </c>
      <c r="L74" s="26" t="n">
        <f aca="false">L52+L67*(L73-L52)</f>
        <v>0</v>
      </c>
      <c r="M74" s="26" t="n">
        <f aca="false">M52+M67*(M73-M52)</f>
        <v>0</v>
      </c>
      <c r="N74" s="26" t="n">
        <f aca="false">N52+N67*(N73-N52)</f>
        <v>0</v>
      </c>
      <c r="O74" s="26" t="n">
        <f aca="false">O52+O67*(O73-O52)</f>
        <v>151.563369058305</v>
      </c>
      <c r="P74" s="26" t="n">
        <f aca="false">P52+P67*(P73-P52)</f>
        <v>151.563369058305</v>
      </c>
      <c r="Q74" s="26" t="n">
        <f aca="false">Q52+Q67*(Q73-Q52)</f>
        <v>151.563369058305</v>
      </c>
      <c r="R74" s="26" t="n">
        <f aca="false">R52+R67*(R73-R52)</f>
        <v>151.563369058305</v>
      </c>
      <c r="S74" s="26" t="n">
        <f aca="false">S52+S67*(S73-S52)</f>
        <v>144.214644974993</v>
      </c>
      <c r="T74" s="26" t="n">
        <f aca="false">T52+T67*(T73-T52)</f>
        <v>144.214644974993</v>
      </c>
      <c r="U74" s="26" t="n">
        <f aca="false">U52+U67*(U73-U52)</f>
        <v>144.214644974993</v>
      </c>
      <c r="V74" s="26" t="n">
        <f aca="false">V52+V67*(V73-V52)</f>
        <v>144.214644974993</v>
      </c>
      <c r="W74" s="26" t="n">
        <f aca="false">W52+W67*(W73-W52)</f>
        <v>120.21149127268</v>
      </c>
      <c r="X74" s="26" t="n">
        <f aca="false">X52+X67*(X73-X52)</f>
        <v>120.21149127268</v>
      </c>
      <c r="Y74" s="26" t="n">
        <f aca="false">Y52+Y67*(Y73-Y52)</f>
        <v>120.21149127268</v>
      </c>
      <c r="Z74" s="26" t="n">
        <f aca="false">Z52+Z67*(Z73-Z52)</f>
        <v>120.21149127268</v>
      </c>
      <c r="AA74" s="26" t="n">
        <f aca="false">AA52+AA67*(AA73-AA52)</f>
        <v>114.44137743694</v>
      </c>
      <c r="AB74" s="26" t="n">
        <f aca="false">AB52+AB67*(AB73-AB52)</f>
        <v>114.44137743694</v>
      </c>
      <c r="AC74" s="26" t="n">
        <f aca="false">AC52+AC67*(AC73-AC52)</f>
        <v>114.44137743694</v>
      </c>
      <c r="AD74" s="26" t="n">
        <f aca="false">AD52+AD67*(AD73-AD52)</f>
        <v>114.44137743694</v>
      </c>
      <c r="AE74" s="26" t="n">
        <f aca="false">AE52+AE67*(AE73-AE52)</f>
        <v>115.806633906909</v>
      </c>
      <c r="AF74" s="26" t="n">
        <f aca="false">AF52+AF67*(AF73-AF52)</f>
        <v>115.806633906909</v>
      </c>
      <c r="AG74" s="26" t="n">
        <f aca="false">AG52+AG67*(AG73-AG52)</f>
        <v>115.806633906909</v>
      </c>
      <c r="AH74" s="26" t="n">
        <f aca="false">AH52+AH67*(AH73-AH52)</f>
        <v>115.806633906909</v>
      </c>
      <c r="AI74" s="26" t="n">
        <f aca="false">AI52+AI67*(AI73-AI52)</f>
        <v>122.811125079225</v>
      </c>
      <c r="AJ74" s="26" t="n">
        <f aca="false">AJ52+AJ67*(AJ73-AJ52)</f>
        <v>122.811125079225</v>
      </c>
      <c r="AK74" s="26" t="n">
        <f aca="false">AK52+AK67*(AK73-AK52)</f>
        <v>122.811125079225</v>
      </c>
      <c r="AL74" s="26" t="n">
        <f aca="false">AL52+AL67*(AL73-AL52)</f>
        <v>122.811125079225</v>
      </c>
      <c r="AM74" s="26" t="n">
        <f aca="false">AM52+AM67*(AM73-AM52)</f>
        <v>118.050723742227</v>
      </c>
      <c r="AN74" s="26" t="n">
        <f aca="false">AN52+AN67*(AN73-AN52)</f>
        <v>118.050723742227</v>
      </c>
      <c r="AO74" s="26" t="n">
        <f aca="false">AO52+AO67*(AO73-AO52)</f>
        <v>118.050723742227</v>
      </c>
      <c r="AP74" s="26" t="n">
        <f aca="false">AP52+AP67*(AP73-AP52)</f>
        <v>118.050723742227</v>
      </c>
      <c r="AQ74" s="26" t="n">
        <f aca="false">AQ52+AQ67*(AQ73-AQ52)</f>
        <v>117.864061333022</v>
      </c>
      <c r="AR74" s="26" t="n">
        <f aca="false">AR52+AR67*(AR73-AR52)</f>
        <v>117.864061333022</v>
      </c>
      <c r="AS74" s="26" t="n">
        <f aca="false">AS52+AS67*(AS73-AS52)</f>
        <v>117.864061333022</v>
      </c>
      <c r="AT74" s="26" t="n">
        <f aca="false">AT52+AT67*(AT73-AT52)</f>
        <v>117.864061333022</v>
      </c>
      <c r="AU74" s="26" t="n">
        <f aca="false">AU52+AU67*(AU73-AU52)</f>
        <v>119.137834184622</v>
      </c>
      <c r="AV74" s="26" t="n">
        <f aca="false">AV52+AV67*(AV73-AV52)</f>
        <v>119.137834184622</v>
      </c>
      <c r="AW74" s="26" t="n">
        <f aca="false">AW52+AW67*(AW73-AW52)</f>
        <v>119.137834184622</v>
      </c>
      <c r="AX74" s="26" t="n">
        <f aca="false">AX52+AX67*(AX73-AX52)</f>
        <v>119.137834184622</v>
      </c>
      <c r="AY74" s="26" t="n">
        <f aca="false">AY52+AY67*(AY73-AY52)</f>
        <v>115.811953195415</v>
      </c>
      <c r="AZ74" s="26" t="n">
        <f aca="false">AZ52+AZ67*(AZ73-AZ52)</f>
        <v>115.811953195415</v>
      </c>
      <c r="BA74" s="26" t="n">
        <f aca="false">BA52+BA67*(BA73-BA52)</f>
        <v>115.811953195415</v>
      </c>
      <c r="BB74" s="26" t="n">
        <f aca="false">BB52+BB67*(BB73-BB52)</f>
        <v>115.811953195415</v>
      </c>
      <c r="BC74" s="26" t="n">
        <f aca="false">BC52+BC67*(BC73-BC52)</f>
        <v>114.434357169752</v>
      </c>
      <c r="BD74" s="26" t="n">
        <f aca="false">BD52+BD67*(BD73-BD52)</f>
        <v>114.434357169752</v>
      </c>
      <c r="BE74" s="26" t="n">
        <f aca="false">BE52+BE67*(BE73-BE52)</f>
        <v>114.434357169752</v>
      </c>
      <c r="BF74" s="26" t="n">
        <f aca="false">BF52+BF67*(BF73-BF52)</f>
        <v>114.434357169752</v>
      </c>
      <c r="BG74" s="26" t="n">
        <f aca="false">BG52+BG67*(BG73-BG52)</f>
        <v>113.277652886866</v>
      </c>
      <c r="BH74" s="26" t="n">
        <f aca="false">BH52+BH67*(BH73-BH52)</f>
        <v>113.277652886866</v>
      </c>
      <c r="BI74" s="26" t="n">
        <f aca="false">BI52+BI67*(BI73-BI52)</f>
        <v>113.277652886866</v>
      </c>
      <c r="BJ74" s="26" t="n">
        <f aca="false">BJ52+BJ67*(BJ73-BJ52)</f>
        <v>113.277652886866</v>
      </c>
      <c r="BK74" s="26" t="n">
        <f aca="false">BK52+BK67*(BK73-BK52)</f>
        <v>114.815769810122</v>
      </c>
      <c r="BL74" s="26" t="n">
        <f aca="false">BL52+BL67*(BL73-BL52)</f>
        <v>114.815769810122</v>
      </c>
      <c r="BM74" s="26" t="n">
        <f aca="false">BM52+BM67*(BM73-BM52)</f>
        <v>114.815769810122</v>
      </c>
      <c r="BN74" s="26" t="n">
        <f aca="false">BN52+BN67*(BN73-BN52)</f>
        <v>114.815769810122</v>
      </c>
      <c r="BO74" s="26" t="n">
        <f aca="false">BO52+BO67*(BO73-BO52)</f>
        <v>116.898106623315</v>
      </c>
      <c r="BP74" s="26" t="n">
        <f aca="false">BP52+BP67*(BP73-BP52)</f>
        <v>116.898106623315</v>
      </c>
      <c r="BQ74" s="26" t="n">
        <f aca="false">BQ52+BQ67*(BQ73-BQ52)</f>
        <v>116.898106623315</v>
      </c>
      <c r="BR74" s="26" t="n">
        <f aca="false">BR52+BR67*(BR73-BR52)</f>
        <v>116.898106623315</v>
      </c>
      <c r="BS74" s="26" t="n">
        <f aca="false">BS52+BS67*(BS73-BS52)</f>
        <v>116.731043886829</v>
      </c>
      <c r="BT74" s="26" t="n">
        <f aca="false">BT52+BT67*(BT73-BT52)</f>
        <v>116.731043886829</v>
      </c>
      <c r="BU74" s="26" t="n">
        <f aca="false">BU52+BU67*(BU73-BU52)</f>
        <v>116.731043886829</v>
      </c>
      <c r="BV74" s="26" t="n">
        <f aca="false">BV52+BV67*(BV73-BV52)</f>
        <v>116.731043886829</v>
      </c>
      <c r="BW74" s="26" t="n">
        <f aca="false">BW52+BW67*(BW73-BW52)</f>
        <v>120.013421430744</v>
      </c>
      <c r="BX74" s="26" t="n">
        <f aca="false">BX52+BX67*(BX73-BX52)</f>
        <v>120.013421430744</v>
      </c>
      <c r="BY74" s="26" t="n">
        <f aca="false">BY52+BY67*(BY73-BY52)</f>
        <v>120.013421430744</v>
      </c>
      <c r="BZ74" s="26" t="n">
        <f aca="false">BZ52+BZ67*(BZ73-BZ52)</f>
        <v>120.013421430744</v>
      </c>
      <c r="CA74" s="26" t="n">
        <f aca="false">CA52+CA67*(CA73-CA52)</f>
        <v>118.884993373909</v>
      </c>
      <c r="CB74" s="26" t="n">
        <f aca="false">CB52+CB67*(CB73-CB52)</f>
        <v>118.884993373909</v>
      </c>
      <c r="CC74" s="26" t="n">
        <f aca="false">CC52+CC67*(CC73-CC52)</f>
        <v>118.884993373909</v>
      </c>
      <c r="CD74" s="26" t="n">
        <f aca="false">CD52+CD67*(CD73-CD52)</f>
        <v>118.884993373909</v>
      </c>
      <c r="CE74" s="26" t="n">
        <f aca="false">CE52+CE67*(CE73-CE52)</f>
        <v>117.910128030345</v>
      </c>
      <c r="CF74" s="26" t="n">
        <f aca="false">CF52+CF67*(CF73-CF52)</f>
        <v>117.910128030345</v>
      </c>
      <c r="CG74" s="26" t="n">
        <f aca="false">CG52+CG67*(CG73-CG52)</f>
        <v>117.910128030345</v>
      </c>
      <c r="CH74" s="26" t="n">
        <f aca="false">CH52+CH67*(CH73-CH52)</f>
        <v>117.910128030345</v>
      </c>
      <c r="CI74" s="26" t="n">
        <f aca="false">CI52+CI67*(CI73-CI52)</f>
        <v>119.367805037274</v>
      </c>
      <c r="CJ74" s="26" t="n">
        <f aca="false">CJ52+CJ67*(CJ73-CJ52)</f>
        <v>119.367805037274</v>
      </c>
      <c r="CK74" s="26" t="n">
        <f aca="false">CK52+CK67*(CK73-CK52)</f>
        <v>119.367805037274</v>
      </c>
      <c r="CL74" s="26" t="n">
        <f aca="false">CL52+CL67*(CL73-CL52)</f>
        <v>119.367805037274</v>
      </c>
      <c r="CM74" s="26" t="n">
        <f aca="false">CM52+CM67*(CM73-CM52)</f>
        <v>119.691133632206</v>
      </c>
      <c r="CN74" s="26" t="n">
        <f aca="false">CN52+CN67*(CN73-CN52)</f>
        <v>119.691133632206</v>
      </c>
      <c r="CO74" s="26" t="n">
        <f aca="false">CO52+CO67*(CO73-CO52)</f>
        <v>119.691133632206</v>
      </c>
      <c r="CP74" s="26" t="n">
        <f aca="false">CP52+CP67*(CP73-CP52)</f>
        <v>119.691133632206</v>
      </c>
      <c r="CQ74" s="26" t="n">
        <f aca="false">CQ52+CQ67*(CQ73-CQ52)</f>
        <v>120.422355054423</v>
      </c>
      <c r="CR74" s="26" t="n">
        <f aca="false">CR52+CR67*(CR73-CR52)</f>
        <v>120.422355054423</v>
      </c>
      <c r="CS74" s="26" t="n">
        <f aca="false">CS52+CS67*(CS73-CS52)</f>
        <v>120.422355054423</v>
      </c>
      <c r="CT74" s="26" t="n">
        <f aca="false">CT52+CT67*(CT73-CT52)</f>
        <v>120.422355054423</v>
      </c>
      <c r="CU74" s="26" t="n">
        <f aca="false">CU52+CU67*(CU73-CU52)</f>
        <v>118.894793198425</v>
      </c>
      <c r="CV74" s="26" t="n">
        <f aca="false">CV52+CV67*(CV73-CV52)</f>
        <v>118.894793198425</v>
      </c>
      <c r="CW74" s="26" t="n">
        <f aca="false">CW52+CW67*(CW73-CW52)</f>
        <v>118.894793198425</v>
      </c>
      <c r="CX74" s="26" t="n">
        <f aca="false">CX52+CX67*(CX73-CX52)</f>
        <v>118.894793198425</v>
      </c>
      <c r="CY74" s="26" t="n">
        <f aca="false">CY52+CY67*(CY73-CY52)</f>
        <v>159.430079741751</v>
      </c>
      <c r="CZ74" s="26" t="n">
        <f aca="false">CZ52+CZ67*(CZ73-CZ52)</f>
        <v>159.430079741751</v>
      </c>
      <c r="DA74" s="26" t="n">
        <f aca="false">DA52+DA67*(DA73-DA52)</f>
        <v>159.430079741751</v>
      </c>
      <c r="DB74" s="26" t="n">
        <f aca="false">DB52+DB67*(DB73-DB52)</f>
        <v>159.430079741751</v>
      </c>
      <c r="DC74" s="26" t="n">
        <f aca="false">DC52+DC67*(DC73-DC52)</f>
        <v>155.469886930351</v>
      </c>
      <c r="DD74" s="26" t="n">
        <f aca="false">DD52+DD67*(DD73-DD52)</f>
        <v>155.469886930351</v>
      </c>
      <c r="DE74" s="26" t="n">
        <f aca="false">DE52+DE67*(DE73-DE52)</f>
        <v>155.469886930351</v>
      </c>
      <c r="DF74" s="26" t="n">
        <f aca="false">DF52+DF67*(DF73-DF52)</f>
        <v>155.469886930351</v>
      </c>
      <c r="DG74" s="26" t="n">
        <f aca="false">DG52+DG67*(DG73-DG52)</f>
        <v>153.206576260788</v>
      </c>
      <c r="DH74" s="26" t="n">
        <f aca="false">DH52+DH67*(DH73-DH52)</f>
        <v>153.206576260788</v>
      </c>
      <c r="DI74" s="26" t="n">
        <f aca="false">DI52+DI67*(DI73-DI52)</f>
        <v>153.206576260788</v>
      </c>
      <c r="DJ74" s="26" t="n">
        <f aca="false">DJ52+DJ67*(DJ73-DJ52)</f>
        <v>153.206576260788</v>
      </c>
      <c r="DK74" s="26" t="n">
        <f aca="false">DK52+DK67*(DK73-DK52)</f>
        <v>150.051378900343</v>
      </c>
      <c r="DL74" s="26" t="n">
        <f aca="false">DL52+DL67*(DL73-DL52)</f>
        <v>150.051378900343</v>
      </c>
      <c r="DM74" s="26" t="n">
        <f aca="false">DM52+DM67*(DM73-DM52)</f>
        <v>150.051378900343</v>
      </c>
      <c r="DN74" s="26" t="n">
        <f aca="false">DN52+DN67*(DN73-DN52)</f>
        <v>150.051378900343</v>
      </c>
      <c r="DO74" s="26" t="n">
        <f aca="false">DO52+DO67*(DO73-DO52)</f>
        <v>153.464367092146</v>
      </c>
      <c r="DP74" s="26" t="n">
        <f aca="false">DP52+DP67*(DP73-DP52)</f>
        <v>153.464367092146</v>
      </c>
      <c r="DQ74" s="26" t="n">
        <f aca="false">DQ52+DQ67*(DQ73-DQ52)</f>
        <v>153.464367092146</v>
      </c>
      <c r="DR74" s="26" t="n">
        <f aca="false">DR52+DR67*(DR73-DR52)</f>
        <v>153.464367092146</v>
      </c>
      <c r="DS74" s="26" t="n">
        <f aca="false">DS52+DS67*(DS73-DS52)</f>
        <v>155.172085685345</v>
      </c>
      <c r="DT74" s="26" t="n">
        <f aca="false">DT52+DT67*(DT73-DT52)</f>
        <v>155.172085685345</v>
      </c>
      <c r="DU74" s="26" t="n">
        <f aca="false">DU52+DU67*(DU73-DU52)</f>
        <v>155.172085685345</v>
      </c>
      <c r="DV74" s="26" t="n">
        <f aca="false">DV52+DV67*(DV73-DV52)</f>
        <v>155.172085685345</v>
      </c>
      <c r="DW74" s="26" t="n">
        <f aca="false">DW52+DW67*(DW73-DW52)</f>
        <v>154.550523904999</v>
      </c>
      <c r="DX74" s="26" t="n">
        <f aca="false">DX52+DX67*(DX73-DX52)</f>
        <v>154.550523904999</v>
      </c>
      <c r="DY74" s="26" t="n">
        <f aca="false">DY52+DY67*(DY73-DY52)</f>
        <v>154.550523904999</v>
      </c>
      <c r="DZ74" s="26" t="n">
        <f aca="false">DZ52+DZ67*(DZ73-DZ52)</f>
        <v>154.550523904999</v>
      </c>
      <c r="EA74" s="26" t="n">
        <f aca="false">EA52+EA67*(EA73-EA52)</f>
        <v>155.31179123995</v>
      </c>
      <c r="EB74" s="26" t="n">
        <f aca="false">EB52+EB67*(EB73-EB52)</f>
        <v>155.31179123995</v>
      </c>
      <c r="EC74" s="26" t="n">
        <f aca="false">EC52+EC67*(EC73-EC52)</f>
        <v>155.31179123995</v>
      </c>
      <c r="ED74" s="26" t="n">
        <f aca="false">ED52+ED67*(ED73-ED52)</f>
        <v>155.31179123995</v>
      </c>
      <c r="EE74" s="26" t="n">
        <f aca="false">EE52+EE67*(EE73-EE52)</f>
        <v>158.697207473121</v>
      </c>
      <c r="EF74" s="26" t="n">
        <f aca="false">EF52+EF67*(EF73-EF52)</f>
        <v>158.697207473121</v>
      </c>
      <c r="EG74" s="26" t="n">
        <f aca="false">EG52+EG67*(EG73-EG52)</f>
        <v>158.697207473121</v>
      </c>
      <c r="EH74" s="26" t="n">
        <f aca="false">EH52+EH67*(EH73-EH52)</f>
        <v>158.697207473121</v>
      </c>
      <c r="EI74" s="26" t="n">
        <f aca="false">EI52+EI67*(EI73-EI52)</f>
        <v>165.720792770785</v>
      </c>
      <c r="EJ74" s="26" t="n">
        <f aca="false">EJ52+EJ67*(EJ73-EJ52)</f>
        <v>165.720792770785</v>
      </c>
      <c r="EK74" s="26" t="n">
        <f aca="false">EK52+EK67*(EK73-EK52)</f>
        <v>165.720792770785</v>
      </c>
      <c r="EL74" s="26" t="n">
        <f aca="false">EL52+EL67*(EL73-EL52)</f>
        <v>165.720792770785</v>
      </c>
      <c r="EM74" s="26" t="n">
        <f aca="false">EM52+EM67*(EM73-EM52)</f>
        <v>167.891433469767</v>
      </c>
      <c r="EN74" s="26" t="n">
        <f aca="false">EN52+EN67*(EN73-EN52)</f>
        <v>167.891433469767</v>
      </c>
      <c r="EO74" s="26" t="n">
        <f aca="false">EO52+EO67*(EO73-EO52)</f>
        <v>167.891433469767</v>
      </c>
      <c r="EP74" s="26" t="n">
        <f aca="false">EP52+EP67*(EP73-EP52)</f>
        <v>167.891433469767</v>
      </c>
      <c r="EQ74" s="26" t="n">
        <f aca="false">EQ52+EQ67*(EQ73-EQ52)</f>
        <v>166.372474385862</v>
      </c>
      <c r="ER74" s="26" t="n">
        <f aca="false">ER52+ER67*(ER73-ER52)</f>
        <v>166.372474385862</v>
      </c>
      <c r="ES74" s="26" t="n">
        <f aca="false">ES52+ES67*(ES73-ES52)</f>
        <v>166.372474385862</v>
      </c>
      <c r="ET74" s="26" t="n">
        <f aca="false">ET52+ET67*(ET73-ET52)</f>
        <v>166.372474385862</v>
      </c>
      <c r="EU74" s="26" t="n">
        <f aca="false">EU52+EU67*(EU73-EU52)</f>
        <v>169.69992387358</v>
      </c>
      <c r="EV74" s="26" t="n">
        <f aca="false">EV52+EV67*(EV73-EV52)</f>
        <v>169.69992387358</v>
      </c>
      <c r="EW74" s="26" t="n">
        <f aca="false">EW52+EW67*(EW73-EW52)</f>
        <v>169.69992387358</v>
      </c>
      <c r="EX74" s="26" t="n">
        <f aca="false">EX52+EX67*(EX73-EX52)</f>
        <v>169.69992387358</v>
      </c>
      <c r="EY74" s="26" t="n">
        <f aca="false">EY52+EY67*(EY73-EY52)</f>
        <v>173.093922351051</v>
      </c>
      <c r="EZ74" s="26" t="n">
        <f aca="false">EZ52+EZ67*(EZ73-EZ52)</f>
        <v>173.093922351051</v>
      </c>
      <c r="FA74" s="26" t="n">
        <f aca="false">FA52+FA67*(FA73-FA52)</f>
        <v>173.093922351051</v>
      </c>
      <c r="FB74" s="26" t="n">
        <f aca="false">FB52+FB67*(FB73-FB52)</f>
        <v>173.093922351051</v>
      </c>
      <c r="FC74" s="26" t="n">
        <f aca="false">FC52+FC67*(FC73-FC52)</f>
        <v>176.555800798072</v>
      </c>
      <c r="FD74" s="26" t="n">
        <f aca="false">FD52+FD67*(FD73-FD52)</f>
        <v>176.555800798072</v>
      </c>
      <c r="FE74" s="26" t="n">
        <f aca="false">FE52+FE67*(FE73-FE52)</f>
        <v>176.555800798072</v>
      </c>
      <c r="FF74" s="26" t="n">
        <f aca="false">FF52+FF67*(FF73-FF52)</f>
        <v>176.555800798072</v>
      </c>
      <c r="FG74" s="26" t="n">
        <f aca="false">FG52+FG67*(FG73-FG52)</f>
        <v>180.086916814034</v>
      </c>
      <c r="FH74" s="26" t="n">
        <f aca="false">FH52+FH67*(FH73-FH52)</f>
        <v>180.086916814034</v>
      </c>
    </row>
    <row r="76" customFormat="false" ht="15" hidden="false" customHeight="false" outlineLevel="0" collapsed="false">
      <c r="A76" s="10" t="s">
        <v>14</v>
      </c>
      <c r="B76" s="10"/>
      <c r="C76" s="10" t="s">
        <v>724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</row>
    <row r="77" customFormat="false" ht="15" hidden="false" customHeight="false" outlineLevel="0" collapsed="false">
      <c r="C77" s="1" t="s">
        <v>725</v>
      </c>
      <c r="D77" s="12" t="s">
        <v>40</v>
      </c>
      <c r="E77" s="21" t="n">
        <f aca="false">SUMIF($J$7:$FH$7,YEAR($F16)+1,$J77:$FH77)</f>
        <v>75611.9918179341</v>
      </c>
      <c r="I77" s="21" t="n">
        <f aca="false">SUM(J77:FH77)</f>
        <v>2523000.69221704</v>
      </c>
      <c r="J77" s="21" t="n">
        <f aca="false">$E13*$F14*In_PV_Avail*(1-In_Degradation)^J29*J28*J$6</f>
        <v>0</v>
      </c>
      <c r="K77" s="21" t="n">
        <f aca="false">$E13*$F14*In_PV_Avail*(1-In_Degradation)^K29*K28*K$6</f>
        <v>0</v>
      </c>
      <c r="L77" s="21" t="n">
        <f aca="false">$E13*$F14*In_PV_Avail*(1-In_Degradation)^L29*L28*L$6</f>
        <v>0</v>
      </c>
      <c r="M77" s="21" t="n">
        <f aca="false">$E13*$F14*In_PV_Avail*(1-In_Degradation)^M29*M28*M$6</f>
        <v>0</v>
      </c>
      <c r="N77" s="21" t="n">
        <f aca="false">$E13*$F14*In_PV_Avail*(1-In_Degradation)^N29*N28*N$6</f>
        <v>0</v>
      </c>
      <c r="O77" s="21" t="n">
        <f aca="false">$E13*$F14*In_PV_Avail*(1-In_Degradation)^O29*O28*O$6</f>
        <v>0</v>
      </c>
      <c r="P77" s="21" t="n">
        <f aca="false">$E13*$F14*In_PV_Avail*(1-In_Degradation)^P29*P28*P$6</f>
        <v>0</v>
      </c>
      <c r="Q77" s="21" t="n">
        <f aca="false">$E13*$F14*In_PV_Avail*(1-In_Degradation)^Q29*Q28*Q$6</f>
        <v>0</v>
      </c>
      <c r="R77" s="21" t="n">
        <f aca="false">$E13*$F14*In_PV_Avail*(1-In_Degradation)^R29*R28*R$6</f>
        <v>0</v>
      </c>
      <c r="S77" s="21" t="n">
        <f aca="false">$E13*$F14*In_PV_Avail*(1-In_Degradation)^S29*S28*S$6</f>
        <v>0</v>
      </c>
      <c r="T77" s="21" t="n">
        <f aca="false">$E13*$F14*In_PV_Avail*(1-In_Degradation)^T29*T28*T$6</f>
        <v>18915.2226027397</v>
      </c>
      <c r="U77" s="21" t="n">
        <f aca="false">$E13*$F14*In_PV_Avail*(1-In_Degradation)^U29*U28*U$6</f>
        <v>19108.7630402977</v>
      </c>
      <c r="V77" s="21" t="n">
        <f aca="false">$E13*$F14*In_PV_Avail*(1-In_Degradation)^V29*V28*V$6</f>
        <v>19094.2974348771</v>
      </c>
      <c r="W77" s="21" t="n">
        <f aca="false">$E13*$F14*In_PV_Avail*(1-In_Degradation)^W29*W28*W$6</f>
        <v>18665.0635892534</v>
      </c>
      <c r="X77" s="21" t="n">
        <f aca="false">$E13*$F14*In_PV_Avail*(1-In_Degradation)^X29*X28*X$6</f>
        <v>18858.4769349315</v>
      </c>
      <c r="Y77" s="21" t="n">
        <f aca="false">$E13*$F14*In_PV_Avail*(1-In_Degradation)^Y29*Y28*Y$6</f>
        <v>19051.4367511768</v>
      </c>
      <c r="Z77" s="21" t="n">
        <f aca="false">$E13*$F14*In_PV_Avail*(1-In_Degradation)^Z29*Z28*Z$6</f>
        <v>19037.0145425725</v>
      </c>
      <c r="AA77" s="21" t="n">
        <f aca="false">$E13*$F14*In_PV_Avail*(1-In_Degradation)^AA29*AA28*AA$6</f>
        <v>18609.0683984856</v>
      </c>
      <c r="AB77" s="21" t="n">
        <f aca="false">$E13*$F14*In_PV_Avail*(1-In_Degradation)^AB29*AB28*AB$6</f>
        <v>18801.9015041267</v>
      </c>
      <c r="AC77" s="21" t="n">
        <f aca="false">$E13*$F14*In_PV_Avail*(1-In_Degradation)^AC29*AC28*AC$6</f>
        <v>18994.2824409232</v>
      </c>
      <c r="AD77" s="21" t="n">
        <f aca="false">$E13*$F14*In_PV_Avail*(1-In_Degradation)^AD29*AD28*AD$6</f>
        <v>18979.9034989448</v>
      </c>
      <c r="AE77" s="21" t="n">
        <f aca="false">$E13*$F14*In_PV_Avail*(1-In_Degradation)^AE29*AE28*AE$6</f>
        <v>18553.2411932901</v>
      </c>
      <c r="AF77" s="21" t="n">
        <f aca="false">$E13*$F14*In_PV_Avail*(1-In_Degradation)^AF29*AF28*AF$6</f>
        <v>18745.4957996143</v>
      </c>
      <c r="AG77" s="21" t="n">
        <f aca="false">$E13*$F14*In_PV_Avail*(1-In_Degradation)^AG29*AG28*AG$6</f>
        <v>18937.2995936005</v>
      </c>
      <c r="AH77" s="21" t="n">
        <f aca="false">$E13*$F14*In_PV_Avail*(1-In_Degradation)^AH29*AH28*AH$6</f>
        <v>18922.9637884479</v>
      </c>
      <c r="AI77" s="21" t="n">
        <f aca="false">$E13*$F14*In_PV_Avail*(1-In_Degradation)^AI29*AI28*AI$6</f>
        <v>18703.1101527071</v>
      </c>
      <c r="AJ77" s="21" t="n">
        <f aca="false">$E13*$F14*In_PV_Avail*(1-In_Degradation)^AJ29*AJ28*AJ$6</f>
        <v>18689.1054716208</v>
      </c>
      <c r="AK77" s="21" t="n">
        <f aca="false">$E13*$F14*In_PV_Avail*(1-In_Degradation)^AK29*AK28*AK$6</f>
        <v>18880.3322801289</v>
      </c>
      <c r="AL77" s="21" t="n">
        <f aca="false">$E13*$F14*In_PV_Avail*(1-In_Degradation)^AL29*AL28*AL$6</f>
        <v>18866.039600043</v>
      </c>
      <c r="AM77" s="21" t="n">
        <f aca="false">$E13*$F14*In_PV_Avail*(1-In_Degradation)^AM29*AM28*AM$6</f>
        <v>18441.9369192905</v>
      </c>
      <c r="AN77" s="21" t="n">
        <f aca="false">$E13*$F14*In_PV_Avail*(1-In_Degradation)^AN29*AN28*AN$6</f>
        <v>18633.0381552059</v>
      </c>
      <c r="AO77" s="21" t="n">
        <f aca="false">$E13*$F14*In_PV_Avail*(1-In_Degradation)^AO29*AO28*AO$6</f>
        <v>18823.6912832886</v>
      </c>
      <c r="AP77" s="21" t="n">
        <f aca="false">$E13*$F14*In_PV_Avail*(1-In_Degradation)^AP29*AP28*AP$6</f>
        <v>18809.4414812429</v>
      </c>
      <c r="AQ77" s="21" t="n">
        <f aca="false">$E13*$F14*In_PV_Avail*(1-In_Degradation)^AQ29*AQ28*AQ$6</f>
        <v>18386.6111085327</v>
      </c>
      <c r="AR77" s="21" t="n">
        <f aca="false">$E13*$F14*In_PV_Avail*(1-In_Degradation)^AR29*AR28*AR$6</f>
        <v>18577.1390407403</v>
      </c>
      <c r="AS77" s="21" t="n">
        <f aca="false">$E13*$F14*In_PV_Avail*(1-In_Degradation)^AS29*AS28*AS$6</f>
        <v>18767.2202094387</v>
      </c>
      <c r="AT77" s="21" t="n">
        <f aca="false">$E13*$F14*In_PV_Avail*(1-In_Degradation)^AT29*AT28*AT$6</f>
        <v>18753.0131567992</v>
      </c>
      <c r="AU77" s="21" t="n">
        <f aca="false">$E13*$F14*In_PV_Avail*(1-In_Degradation)^AU29*AU28*AU$6</f>
        <v>18331.4512752071</v>
      </c>
      <c r="AV77" s="21" t="n">
        <f aca="false">$E13*$F14*In_PV_Avail*(1-In_Degradation)^AV29*AV28*AV$6</f>
        <v>18521.4076236181</v>
      </c>
      <c r="AW77" s="21" t="n">
        <f aca="false">$E13*$F14*In_PV_Avail*(1-In_Degradation)^AW29*AW28*AW$6</f>
        <v>18710.9185488104</v>
      </c>
      <c r="AX77" s="21" t="n">
        <f aca="false">$E13*$F14*In_PV_Avail*(1-In_Degradation)^AX29*AX28*AX$6</f>
        <v>18696.7541173288</v>
      </c>
      <c r="AY77" s="21" t="n">
        <f aca="false">$E13*$F14*In_PV_Avail*(1-In_Degradation)^AY29*AY28*AY$6</f>
        <v>18479.5286649523</v>
      </c>
      <c r="AZ77" s="21" t="n">
        <f aca="false">$E13*$F14*In_PV_Avail*(1-In_Degradation)^AZ29*AZ28*AZ$6</f>
        <v>18465.6913992</v>
      </c>
      <c r="BA77" s="21" t="n">
        <f aca="false">$E13*$F14*In_PV_Avail*(1-In_Degradation)^BA29*BA28*BA$6</f>
        <v>18654.6322363379</v>
      </c>
      <c r="BB77" s="21" t="n">
        <f aca="false">$E13*$F14*In_PV_Avail*(1-In_Degradation)^BB29*BB28*BB$6</f>
        <v>18640.5104143954</v>
      </c>
      <c r="BC77" s="21" t="n">
        <f aca="false">$E13*$F14*In_PV_Avail*(1-In_Degradation)^BC29*BC28*BC$6</f>
        <v>18221.4775593323</v>
      </c>
      <c r="BD77" s="21" t="n">
        <f aca="false">$E13*$F14*In_PV_Avail*(1-In_Degradation)^BD29*BD28*BD$6</f>
        <v>18410.2943250024</v>
      </c>
      <c r="BE77" s="21" t="n">
        <f aca="false">$E13*$F14*In_PV_Avail*(1-In_Degradation)^BE29*BE28*BE$6</f>
        <v>18598.6683396289</v>
      </c>
      <c r="BF77" s="21" t="n">
        <f aca="false">$E13*$F14*In_PV_Avail*(1-In_Degradation)^BF29*BF28*BF$6</f>
        <v>18584.5888831522</v>
      </c>
      <c r="BG77" s="21" t="n">
        <f aca="false">$E13*$F14*In_PV_Avail*(1-In_Degradation)^BG29*BG28*BG$6</f>
        <v>18166.8131266543</v>
      </c>
      <c r="BH77" s="21" t="n">
        <f aca="false">$E13*$F14*In_PV_Avail*(1-In_Degradation)^BH29*BH28*BH$6</f>
        <v>18355.0634420274</v>
      </c>
      <c r="BI77" s="21" t="n">
        <f aca="false">$E13*$F14*In_PV_Avail*(1-In_Degradation)^BI29*BI28*BI$6</f>
        <v>18542.87233461</v>
      </c>
      <c r="BJ77" s="21" t="n">
        <f aca="false">$E13*$F14*In_PV_Avail*(1-In_Degradation)^BJ29*BJ28*BJ$6</f>
        <v>18528.8351165028</v>
      </c>
      <c r="BK77" s="21" t="n">
        <f aca="false">$E13*$F14*In_PV_Avail*(1-In_Degradation)^BK29*BK28*BK$6</f>
        <v>18112.3126872744</v>
      </c>
      <c r="BL77" s="21" t="n">
        <f aca="false">$E13*$F14*In_PV_Avail*(1-In_Degradation)^BL29*BL28*BL$6</f>
        <v>18299.9982517013</v>
      </c>
      <c r="BM77" s="21" t="n">
        <f aca="false">$E13*$F14*In_PV_Avail*(1-In_Degradation)^BM29*BM28*BM$6</f>
        <v>18487.2437176062</v>
      </c>
      <c r="BN77" s="21" t="n">
        <f aca="false">$E13*$F14*In_PV_Avail*(1-In_Degradation)^BN29*BN28*BN$6</f>
        <v>18473.2486111533</v>
      </c>
      <c r="BO77" s="21" t="n">
        <f aca="false">$E13*$F14*In_PV_Avail*(1-In_Degradation)^BO29*BO28*BO$6</f>
        <v>18258.6199242038</v>
      </c>
      <c r="BP77" s="21" t="n">
        <f aca="false">$E13*$F14*In_PV_Avail*(1-In_Degradation)^BP29*BP28*BP$6</f>
        <v>18244.9480724622</v>
      </c>
      <c r="BQ77" s="21" t="n">
        <f aca="false">$E13*$F14*In_PV_Avail*(1-In_Degradation)^BQ29*BQ28*BQ$6</f>
        <v>18431.6302652826</v>
      </c>
      <c r="BR77" s="21" t="n">
        <f aca="false">$E13*$F14*In_PV_Avail*(1-In_Degradation)^BR29*BR28*BR$6</f>
        <v>18417.6772590042</v>
      </c>
      <c r="BS77" s="21" t="n">
        <f aca="false">$E13*$F14*In_PV_Avail*(1-In_Degradation)^BS29*BS28*BS$6</f>
        <v>18003.6536237119</v>
      </c>
      <c r="BT77" s="21" t="n">
        <f aca="false">$E13*$F14*In_PV_Avail*(1-In_Degradation)^BT29*BT28*BT$6</f>
        <v>18190.2132282448</v>
      </c>
      <c r="BU77" s="21" t="n">
        <f aca="false">$E13*$F14*In_PV_Avail*(1-In_Degradation)^BU29*BU28*BU$6</f>
        <v>18376.3353744868</v>
      </c>
      <c r="BV77" s="21" t="n">
        <f aca="false">$E13*$F14*In_PV_Avail*(1-In_Degradation)^BV29*BV28*BV$6</f>
        <v>18362.4242272272</v>
      </c>
      <c r="BW77" s="21" t="n">
        <f aca="false">$E13*$F14*In_PV_Avail*(1-In_Degradation)^BW29*BW28*BW$6</f>
        <v>17949.6426628408</v>
      </c>
      <c r="BX77" s="21" t="n">
        <f aca="false">$E13*$F14*In_PV_Avail*(1-In_Degradation)^BX29*BX28*BX$6</f>
        <v>18135.6425885601</v>
      </c>
      <c r="BY77" s="21" t="n">
        <f aca="false">$E13*$F14*In_PV_Avail*(1-In_Degradation)^BY29*BY28*BY$6</f>
        <v>18321.2063683633</v>
      </c>
      <c r="BZ77" s="21" t="n">
        <f aca="false">$E13*$F14*In_PV_Avail*(1-In_Degradation)^BZ29*BZ28*BZ$6</f>
        <v>18307.3369545455</v>
      </c>
      <c r="CA77" s="21" t="n">
        <f aca="false">$E13*$F14*In_PV_Avail*(1-In_Degradation)^CA29*CA28*CA$6</f>
        <v>17895.7937348522</v>
      </c>
      <c r="CB77" s="21" t="n">
        <f aca="false">$E13*$F14*In_PV_Avail*(1-In_Degradation)^CB29*CB28*CB$6</f>
        <v>18081.2356607944</v>
      </c>
      <c r="CC77" s="21" t="n">
        <f aca="false">$E13*$F14*In_PV_Avail*(1-In_Degradation)^CC29*CC28*CC$6</f>
        <v>18266.2427492582</v>
      </c>
      <c r="CD77" s="21" t="n">
        <f aca="false">$E13*$F14*In_PV_Avail*(1-In_Degradation)^CD29*CD28*CD$6</f>
        <v>18252.4149436818</v>
      </c>
      <c r="CE77" s="21" t="n">
        <f aca="false">$E13*$F14*In_PV_Avail*(1-In_Degradation)^CE29*CE28*CE$6</f>
        <v>18040.3519797993</v>
      </c>
      <c r="CF77" s="21" t="n">
        <f aca="false">$E13*$F14*In_PV_Avail*(1-In_Degradation)^CF29*CF28*CF$6</f>
        <v>18026.8435646695</v>
      </c>
      <c r="CG77" s="21" t="n">
        <f aca="false">$E13*$F14*In_PV_Avail*(1-In_Degradation)^CG29*CG28*CG$6</f>
        <v>18211.2941135512</v>
      </c>
      <c r="CH77" s="21" t="n">
        <f aca="false">$E13*$F14*In_PV_Avail*(1-In_Degradation)^CH29*CH28*CH$6</f>
        <v>18197.5079048736</v>
      </c>
      <c r="CI77" s="21" t="n">
        <f aca="false">$E13*$F14*In_PV_Avail*(1-In_Degradation)^CI29*CI28*CI$6</f>
        <v>17788.4336079314</v>
      </c>
      <c r="CJ77" s="21" t="n">
        <f aca="false">$E13*$F14*In_PV_Avail*(1-In_Degradation)^CJ29*CJ28*CJ$6</f>
        <v>17972.7630339755</v>
      </c>
      <c r="CK77" s="21" t="n">
        <f aca="false">$E13*$F14*In_PV_Avail*(1-In_Degradation)^CK29*CK28*CK$6</f>
        <v>18156.6602312105</v>
      </c>
      <c r="CL77" s="21" t="n">
        <f aca="false">$E13*$F14*In_PV_Avail*(1-In_Degradation)^CL29*CL28*CL$6</f>
        <v>18142.915381159</v>
      </c>
      <c r="CM77" s="21" t="n">
        <f aca="false">$E13*$F14*In_PV_Avail*(1-In_Degradation)^CM29*CM28*CM$6</f>
        <v>17735.0683071076</v>
      </c>
      <c r="CN77" s="21" t="n">
        <f aca="false">$E13*$F14*In_PV_Avail*(1-In_Degradation)^CN29*CN28*CN$6</f>
        <v>17918.8447448736</v>
      </c>
      <c r="CO77" s="21" t="n">
        <f aca="false">$E13*$F14*In_PV_Avail*(1-In_Degradation)^CO29*CO28*CO$6</f>
        <v>18102.1902505169</v>
      </c>
      <c r="CP77" s="21" t="n">
        <f aca="false">$E13*$F14*In_PV_Avail*(1-In_Degradation)^CP29*CP28*CP$6</f>
        <v>18088.4866350155</v>
      </c>
      <c r="CQ77" s="21" t="n">
        <f aca="false">$E13*$F14*In_PV_Avail*(1-In_Degradation)^CQ29*CQ28*CQ$6</f>
        <v>17681.8631021863</v>
      </c>
      <c r="CR77" s="21" t="n">
        <f aca="false">$E13*$F14*In_PV_Avail*(1-In_Degradation)^CR29*CR28*CR$6</f>
        <v>17865.0882106389</v>
      </c>
      <c r="CS77" s="21" t="n">
        <f aca="false">$E13*$F14*In_PV_Avail*(1-In_Degradation)^CS29*CS28*CS$6</f>
        <v>18047.8836797653</v>
      </c>
      <c r="CT77" s="21" t="n">
        <f aca="false">$E13*$F14*In_PV_Avail*(1-In_Degradation)^CT29*CT28*CT$6</f>
        <v>18034.2211751105</v>
      </c>
      <c r="CU77" s="21" t="n">
        <f aca="false">$E13*$F14*In_PV_Avail*(1-In_Degradation)^CU29*CU28*CU$6</f>
        <v>17824.6932630228</v>
      </c>
      <c r="CV77" s="21" t="n">
        <f aca="false">$E13*$F14*In_PV_Avail*(1-In_Degradation)^CV29*CV28*CV$6</f>
        <v>17811.3463307441</v>
      </c>
      <c r="CW77" s="21" t="n">
        <f aca="false">$E13*$F14*In_PV_Avail*(1-In_Degradation)^CW29*CW28*CW$6</f>
        <v>17993.5919132967</v>
      </c>
      <c r="CX77" s="21" t="n">
        <f aca="false">$E13*$F14*In_PV_Avail*(1-In_Degradation)^CX29*CX28*CX$6</f>
        <v>17979.9705082813</v>
      </c>
      <c r="CY77" s="21" t="n">
        <f aca="false">$E13*$F14*In_PV_Avail*(1-In_Degradation)^CY29*CY28*CY$6</f>
        <v>17575.7863841053</v>
      </c>
      <c r="CZ77" s="21" t="n">
        <f aca="false">$E13*$F14*In_PV_Avail*(1-In_Degradation)^CZ29*CZ28*CZ$6</f>
        <v>17757.9122917519</v>
      </c>
      <c r="DA77" s="21" t="n">
        <f aca="false">$E13*$F14*In_PV_Avail*(1-In_Degradation)^DA29*DA28*DA$6</f>
        <v>17939.6111375568</v>
      </c>
      <c r="DB77" s="21" t="n">
        <f aca="false">$E13*$F14*In_PV_Avail*(1-In_Degradation)^DB29*DB28*DB$6</f>
        <v>17926.0305967564</v>
      </c>
      <c r="DC77" s="21" t="n">
        <f aca="false">$E13*$F14*In_PV_Avail*(1-In_Degradation)^DC29*DC28*DC$6</f>
        <v>17523.059024953</v>
      </c>
      <c r="DD77" s="21" t="n">
        <f aca="false">$E13*$F14*In_PV_Avail*(1-In_Degradation)^DD29*DD28*DD$6</f>
        <v>17704.6385548766</v>
      </c>
      <c r="DE77" s="21" t="n">
        <f aca="false">$E13*$F14*In_PV_Avail*(1-In_Degradation)^DE29*DE28*DE$6</f>
        <v>17885.7923041441</v>
      </c>
      <c r="DF77" s="21" t="n">
        <f aca="false">$E13*$F14*In_PV_Avail*(1-In_Degradation)^DF29*DF28*DF$6</f>
        <v>17872.2525049661</v>
      </c>
      <c r="DG77" s="21" t="n">
        <f aca="false">$E13*$F14*In_PV_Avail*(1-In_Degradation)^DG29*DG28*DG$6</f>
        <v>17470.4898478781</v>
      </c>
      <c r="DH77" s="21" t="n">
        <f aca="false">$E13*$F14*In_PV_Avail*(1-In_Degradation)^DH29*DH28*DH$6</f>
        <v>17651.524639212</v>
      </c>
      <c r="DI77" s="21" t="n">
        <f aca="false">$E13*$F14*In_PV_Avail*(1-In_Degradation)^DI29*DI28*DI$6</f>
        <v>17832.1349272317</v>
      </c>
      <c r="DJ77" s="21" t="n">
        <f aca="false">$E13*$F14*In_PV_Avail*(1-In_Degradation)^DJ29*DJ28*DJ$6</f>
        <v>17818.6357474512</v>
      </c>
      <c r="DK77" s="21" t="n">
        <f aca="false">$E13*$F14*In_PV_Avail*(1-In_Degradation)^DK29*DK28*DK$6</f>
        <v>17611.6125825382</v>
      </c>
      <c r="DL77" s="21" t="n">
        <f aca="false">$E13*$F14*In_PV_Avail*(1-In_Degradation)^DL29*DL28*DL$6</f>
        <v>17598.4252027056</v>
      </c>
      <c r="DM77" s="21" t="n">
        <f aca="false">$E13*$F14*In_PV_Avail*(1-In_Degradation)^DM29*DM28*DM$6</f>
        <v>17778.4921776282</v>
      </c>
      <c r="DN77" s="21" t="n">
        <f aca="false">$E13*$F14*In_PV_Avail*(1-In_Degradation)^DN29*DN28*DN$6</f>
        <v>17765.0336061722</v>
      </c>
      <c r="DO77" s="21" t="n">
        <f aca="false">$E13*$F14*In_PV_Avail*(1-In_Degradation)^DO29*DO28*DO$6</f>
        <v>17365.6811964583</v>
      </c>
      <c r="DP77" s="21" t="n">
        <f aca="false">$E13*$F14*In_PV_Avail*(1-In_Degradation)^DP29*DP28*DP$6</f>
        <v>17545.6299270975</v>
      </c>
      <c r="DQ77" s="21" t="n">
        <f aca="false">$E13*$F14*In_PV_Avail*(1-In_Degradation)^DQ29*DQ28*DQ$6</f>
        <v>17725.1567010953</v>
      </c>
      <c r="DR77" s="21" t="n">
        <f aca="false">$E13*$F14*In_PV_Avail*(1-In_Degradation)^DR29*DR28*DR$6</f>
        <v>17711.7385053537</v>
      </c>
      <c r="DS77" s="21" t="n">
        <f aca="false">$E13*$F14*In_PV_Avail*(1-In_Degradation)^DS29*DS28*DS$6</f>
        <v>17313.5841528689</v>
      </c>
      <c r="DT77" s="21" t="n">
        <f aca="false">$E13*$F14*In_PV_Avail*(1-In_Degradation)^DT29*DT28*DT$6</f>
        <v>17492.9930373162</v>
      </c>
      <c r="DU77" s="21" t="n">
        <f aca="false">$E13*$F14*In_PV_Avail*(1-In_Degradation)^DU29*DU28*DU$6</f>
        <v>17671.981230992</v>
      </c>
      <c r="DV77" s="21" t="n">
        <f aca="false">$E13*$F14*In_PV_Avail*(1-In_Degradation)^DV29*DV28*DV$6</f>
        <v>17658.6032898376</v>
      </c>
      <c r="DW77" s="21" t="n">
        <f aca="false">$E13*$F14*In_PV_Avail*(1-In_Degradation)^DW29*DW28*DW$6</f>
        <v>17261.6434004103</v>
      </c>
      <c r="DX77" s="21" t="n">
        <f aca="false">$E13*$F14*In_PV_Avail*(1-In_Degradation)^DX29*DX28*DX$6</f>
        <v>17440.5140582043</v>
      </c>
      <c r="DY77" s="21" t="n">
        <f aca="false">$E13*$F14*In_PV_Avail*(1-In_Degradation)^DY29*DY28*DY$6</f>
        <v>17618.965287299</v>
      </c>
      <c r="DZ77" s="21" t="n">
        <f aca="false">$E13*$F14*In_PV_Avail*(1-In_Degradation)^DZ29*DZ28*DZ$6</f>
        <v>17605.6274799681</v>
      </c>
      <c r="EA77" s="21" t="n">
        <f aca="false">$E13*$F14*In_PV_Avail*(1-In_Degradation)^EA29*EA28*EA$6</f>
        <v>17401.079119878</v>
      </c>
      <c r="EB77" s="21" t="n">
        <f aca="false">$E13*$F14*In_PV_Avail*(1-In_Degradation)^EB29*EB28*EB$6</f>
        <v>17388.0493851632</v>
      </c>
      <c r="EC77" s="21" t="n">
        <f aca="false">$E13*$F14*In_PV_Avail*(1-In_Degradation)^EC29*EC28*EC$6</f>
        <v>17565.9637960566</v>
      </c>
      <c r="ED77" s="21" t="n">
        <f aca="false">$E13*$F14*In_PV_Avail*(1-In_Degradation)^ED29*ED28*ED$6</f>
        <v>17552.6661116084</v>
      </c>
      <c r="EE77" s="21" t="n">
        <f aca="false">$E13*$F14*In_PV_Avail*(1-In_Degradation)^EE29*EE28*EE$6</f>
        <v>17158.087656877</v>
      </c>
      <c r="EF77" s="21" t="n">
        <f aca="false">$E13*$F14*In_PV_Avail*(1-In_Degradation)^EF29*EF28*EF$6</f>
        <v>17335.8852370077</v>
      </c>
      <c r="EG77" s="21" t="n">
        <f aca="false">$E13*$F14*In_PV_Avail*(1-In_Degradation)^EG29*EG28*EG$6</f>
        <v>17513.2659046684</v>
      </c>
      <c r="EH77" s="21" t="n">
        <f aca="false">$E13*$F14*In_PV_Avail*(1-In_Degradation)^EH29*EH28*EH$6</f>
        <v>17500.0081132736</v>
      </c>
      <c r="EI77" s="21" t="n">
        <f aca="false">$E13*$F14*In_PV_Avail*(1-In_Degradation)^EI29*EI28*EI$6</f>
        <v>17106.6133939064</v>
      </c>
      <c r="EJ77" s="21" t="n">
        <f aca="false">$E13*$F14*In_PV_Avail*(1-In_Degradation)^EJ29*EJ28*EJ$6</f>
        <v>17283.8775812967</v>
      </c>
      <c r="EK77" s="21" t="n">
        <f aca="false">$E13*$F14*In_PV_Avail*(1-In_Degradation)^EK29*EK28*EK$6</f>
        <v>17460.7261069544</v>
      </c>
      <c r="EL77" s="21" t="n">
        <f aca="false">$E13*$F14*In_PV_Avail*(1-In_Degradation)^EL29*EL28*EL$6</f>
        <v>17447.5080889338</v>
      </c>
      <c r="EM77" s="21" t="n">
        <f aca="false">$E13*$F14*In_PV_Avail*(1-In_Degradation)^EM29*EM28*EM$6</f>
        <v>17055.2935537247</v>
      </c>
      <c r="EN77" s="21" t="n">
        <f aca="false">$E13*$F14*In_PV_Avail*(1-In_Degradation)^EN29*EN28*EN$6</f>
        <v>17232.0259485528</v>
      </c>
      <c r="EO77" s="21" t="n">
        <f aca="false">$E13*$F14*In_PV_Avail*(1-In_Degradation)^EO29*EO28*EO$6</f>
        <v>17408.3439286336</v>
      </c>
      <c r="EP77" s="21" t="n">
        <f aca="false">$E13*$F14*In_PV_Avail*(1-In_Degradation)^EP29*EP28*EP$6</f>
        <v>17395.165564667</v>
      </c>
      <c r="EQ77" s="21" t="n">
        <f aca="false">$E13*$F14*In_PV_Avail*(1-In_Degradation)^EQ29*EQ28*EQ$6</f>
        <v>17193.0624249864</v>
      </c>
      <c r="ER77" s="21" t="n">
        <f aca="false">$E13*$F14*In_PV_Avail*(1-In_Degradation)^ER29*ER28*ER$6</f>
        <v>17180.1884508616</v>
      </c>
      <c r="ES77" s="21" t="n">
        <f aca="false">$E13*$F14*In_PV_Avail*(1-In_Degradation)^ES29*ES28*ES$6</f>
        <v>17355.9760299952</v>
      </c>
      <c r="ET77" s="21" t="n">
        <f aca="false">$E13*$F14*In_PV_Avail*(1-In_Degradation)^ET29*ET28*ET$6</f>
        <v>17342.8373092727</v>
      </c>
      <c r="EU77" s="21" t="n">
        <f aca="false">$E13*$F14*In_PV_Avail*(1-In_Degradation)^EU29*EU28*EU$6</f>
        <v>16952.9757405151</v>
      </c>
      <c r="EV77" s="21" t="n">
        <f aca="false">$E13*$F14*In_PV_Avail*(1-In_Degradation)^EV29*EV28*EV$6</f>
        <v>17128.6478855091</v>
      </c>
      <c r="EW77" s="21" t="n">
        <f aca="false">$E13*$F14*In_PV_Avail*(1-In_Degradation)^EW29*EW28*EW$6</f>
        <v>17303.9081019052</v>
      </c>
      <c r="EX77" s="21" t="n">
        <f aca="false">$E13*$F14*In_PV_Avail*(1-In_Degradation)^EX29*EX28*EX$6</f>
        <v>17290.8087973449</v>
      </c>
      <c r="EY77" s="21" t="n">
        <f aca="false">$E13*$F14*In_PV_Avail*(1-In_Degradation)^EY29*EY28*EY$6</f>
        <v>16902.1168132935</v>
      </c>
      <c r="EZ77" s="21" t="n">
        <f aca="false">$E13*$F14*In_PV_Avail*(1-In_Degradation)^EZ29*EZ28*EZ$6</f>
        <v>17077.2619418525</v>
      </c>
      <c r="FA77" s="21" t="n">
        <f aca="false">$E13*$F14*In_PV_Avail*(1-In_Degradation)^FA29*FA28*FA$6</f>
        <v>17251.9963775995</v>
      </c>
      <c r="FB77" s="21" t="n">
        <f aca="false">$E13*$F14*In_PV_Avail*(1-In_Degradation)^FB29*FB28*FB$6</f>
        <v>17238.9363709529</v>
      </c>
      <c r="FC77" s="21" t="n">
        <f aca="false">$E13*$F14*In_PV_Avail*(1-In_Degradation)^FC29*FC28*FC$6</f>
        <v>16851.4104628536</v>
      </c>
      <c r="FD77" s="21" t="n">
        <f aca="false">$E13*$F14*In_PV_Avail*(1-In_Degradation)^FD29*FD28*FD$6</f>
        <v>0</v>
      </c>
      <c r="FE77" s="21" t="n">
        <f aca="false">$E13*$F14*In_PV_Avail*(1-In_Degradation)^FE29*FE28*FE$6</f>
        <v>0</v>
      </c>
      <c r="FF77" s="21" t="n">
        <f aca="false">$E13*$F14*In_PV_Avail*(1-In_Degradation)^FF29*FF28*FF$6</f>
        <v>0</v>
      </c>
      <c r="FG77" s="21" t="n">
        <f aca="false">$E13*$F14*In_PV_Avail*(1-In_Degradation)^FG29*FG28*FG$6</f>
        <v>0</v>
      </c>
      <c r="FH77" s="21" t="n">
        <f aca="false">$E13*$F14*In_PV_Avail*(1-In_Degradation)^FH29*FH28*FH$6</f>
        <v>0</v>
      </c>
    </row>
    <row r="78" customFormat="false" ht="15" hidden="false" customHeight="false" outlineLevel="0" collapsed="false">
      <c r="C78" s="1" t="s">
        <v>726</v>
      </c>
      <c r="D78" s="12" t="s">
        <v>40</v>
      </c>
      <c r="I78" s="21" t="n">
        <f aca="false">SUM(J78:FH78)</f>
        <v>-50460.0138443408</v>
      </c>
      <c r="J78" s="21" t="n">
        <f aca="false">-J77*$E17</f>
        <v>-0</v>
      </c>
      <c r="K78" s="21" t="n">
        <f aca="false">-K77*$E17</f>
        <v>-0</v>
      </c>
      <c r="L78" s="21" t="n">
        <f aca="false">-L77*$E17</f>
        <v>-0</v>
      </c>
      <c r="M78" s="21" t="n">
        <f aca="false">-M77*$E17</f>
        <v>-0</v>
      </c>
      <c r="N78" s="21" t="n">
        <f aca="false">-N77*$E17</f>
        <v>-0</v>
      </c>
      <c r="O78" s="21" t="n">
        <f aca="false">-O77*$E17</f>
        <v>-0</v>
      </c>
      <c r="P78" s="21" t="n">
        <f aca="false">-P77*$E17</f>
        <v>-0</v>
      </c>
      <c r="Q78" s="21" t="n">
        <f aca="false">-Q77*$E17</f>
        <v>-0</v>
      </c>
      <c r="R78" s="21" t="n">
        <f aca="false">-R77*$E17</f>
        <v>-0</v>
      </c>
      <c r="S78" s="21" t="n">
        <f aca="false">-S77*$E17</f>
        <v>-0</v>
      </c>
      <c r="T78" s="21" t="n">
        <f aca="false">-T77*$E17</f>
        <v>-378.304452054795</v>
      </c>
      <c r="U78" s="21" t="n">
        <f aca="false">-U77*$E17</f>
        <v>-382.175260805953</v>
      </c>
      <c r="V78" s="21" t="n">
        <f aca="false">-V77*$E17</f>
        <v>-381.885948697543</v>
      </c>
      <c r="W78" s="21" t="n">
        <f aca="false">-W77*$E17</f>
        <v>-373.301271785067</v>
      </c>
      <c r="X78" s="21" t="n">
        <f aca="false">-X77*$E17</f>
        <v>-377.16953869863</v>
      </c>
      <c r="Y78" s="21" t="n">
        <f aca="false">-Y77*$E17</f>
        <v>-381.028735023535</v>
      </c>
      <c r="Z78" s="21" t="n">
        <f aca="false">-Z77*$E17</f>
        <v>-380.74029085145</v>
      </c>
      <c r="AA78" s="21" t="n">
        <f aca="false">-AA77*$E17</f>
        <v>-372.181367969712</v>
      </c>
      <c r="AB78" s="21" t="n">
        <f aca="false">-AB77*$E17</f>
        <v>-376.038030082534</v>
      </c>
      <c r="AC78" s="21" t="n">
        <f aca="false">-AC77*$E17</f>
        <v>-379.885648818465</v>
      </c>
      <c r="AD78" s="21" t="n">
        <f aca="false">-AD77*$E17</f>
        <v>-379.598069978896</v>
      </c>
      <c r="AE78" s="21" t="n">
        <f aca="false">-AE77*$E17</f>
        <v>-371.064823865803</v>
      </c>
      <c r="AF78" s="21" t="n">
        <f aca="false">-AF77*$E17</f>
        <v>-374.909915992287</v>
      </c>
      <c r="AG78" s="21" t="n">
        <f aca="false">-AG77*$E17</f>
        <v>-378.745991872009</v>
      </c>
      <c r="AH78" s="21" t="n">
        <f aca="false">-AH77*$E17</f>
        <v>-378.459275768959</v>
      </c>
      <c r="AI78" s="21" t="n">
        <f aca="false">-AI77*$E17</f>
        <v>-374.062203054141</v>
      </c>
      <c r="AJ78" s="21" t="n">
        <f aca="false">-AJ77*$E17</f>
        <v>-373.782109432415</v>
      </c>
      <c r="AK78" s="21" t="n">
        <f aca="false">-AK77*$E17</f>
        <v>-377.606645602579</v>
      </c>
      <c r="AL78" s="21" t="n">
        <f aca="false">-AL77*$E17</f>
        <v>-377.32079200086</v>
      </c>
      <c r="AM78" s="21" t="n">
        <f aca="false">-AM77*$E17</f>
        <v>-368.83873838581</v>
      </c>
      <c r="AN78" s="21" t="n">
        <f aca="false">-AN77*$E17</f>
        <v>-372.660763104118</v>
      </c>
      <c r="AO78" s="21" t="n">
        <f aca="false">-AO77*$E17</f>
        <v>-376.473825665771</v>
      </c>
      <c r="AP78" s="21" t="n">
        <f aca="false">-AP77*$E17</f>
        <v>-376.188829624858</v>
      </c>
      <c r="AQ78" s="21" t="n">
        <f aca="false">-AQ77*$E17</f>
        <v>-367.732222170653</v>
      </c>
      <c r="AR78" s="21" t="n">
        <f aca="false">-AR77*$E17</f>
        <v>-371.542780814806</v>
      </c>
      <c r="AS78" s="21" t="n">
        <f aca="false">-AS77*$E17</f>
        <v>-375.344404188774</v>
      </c>
      <c r="AT78" s="21" t="n">
        <f aca="false">-AT77*$E17</f>
        <v>-375.060263135983</v>
      </c>
      <c r="AU78" s="21" t="n">
        <f aca="false">-AU77*$E17</f>
        <v>-366.629025504141</v>
      </c>
      <c r="AV78" s="21" t="n">
        <f aca="false">-AV77*$E17</f>
        <v>-370.428152472361</v>
      </c>
      <c r="AW78" s="21" t="n">
        <f aca="false">-AW77*$E17</f>
        <v>-374.218370976207</v>
      </c>
      <c r="AX78" s="21" t="n">
        <f aca="false">-AX77*$E17</f>
        <v>-373.935082346575</v>
      </c>
      <c r="AY78" s="21" t="n">
        <f aca="false">-AY77*$E17</f>
        <v>-369.590573299047</v>
      </c>
      <c r="AZ78" s="21" t="n">
        <f aca="false">-AZ77*$E17</f>
        <v>-369.313827984</v>
      </c>
      <c r="BA78" s="21" t="n">
        <f aca="false">-BA77*$E17</f>
        <v>-373.092644726758</v>
      </c>
      <c r="BB78" s="21" t="n">
        <f aca="false">-BB77*$E17</f>
        <v>-372.810208287909</v>
      </c>
      <c r="BC78" s="21" t="n">
        <f aca="false">-BC77*$E17</f>
        <v>-364.429551186646</v>
      </c>
      <c r="BD78" s="21" t="n">
        <f aca="false">-BD77*$E17</f>
        <v>-368.205886500048</v>
      </c>
      <c r="BE78" s="21" t="n">
        <f aca="false">-BE77*$E17</f>
        <v>-371.973366792578</v>
      </c>
      <c r="BF78" s="21" t="n">
        <f aca="false">-BF77*$E17</f>
        <v>-371.691777663045</v>
      </c>
      <c r="BG78" s="21" t="n">
        <f aca="false">-BG77*$E17</f>
        <v>-363.336262533086</v>
      </c>
      <c r="BH78" s="21" t="n">
        <f aca="false">-BH77*$E17</f>
        <v>-367.101268840548</v>
      </c>
      <c r="BI78" s="21" t="n">
        <f aca="false">-BI77*$E17</f>
        <v>-370.8574466922</v>
      </c>
      <c r="BJ78" s="21" t="n">
        <f aca="false">-BJ77*$E17</f>
        <v>-370.576702330056</v>
      </c>
      <c r="BK78" s="21" t="n">
        <f aca="false">-BK77*$E17</f>
        <v>-362.246253745487</v>
      </c>
      <c r="BL78" s="21" t="n">
        <f aca="false">-BL77*$E17</f>
        <v>-365.999965034027</v>
      </c>
      <c r="BM78" s="21" t="n">
        <f aca="false">-BM77*$E17</f>
        <v>-369.744874352123</v>
      </c>
      <c r="BN78" s="21" t="n">
        <f aca="false">-BN77*$E17</f>
        <v>-369.464972223066</v>
      </c>
      <c r="BO78" s="21" t="n">
        <f aca="false">-BO77*$E17</f>
        <v>-365.172398484076</v>
      </c>
      <c r="BP78" s="21" t="n">
        <f aca="false">-BP77*$E17</f>
        <v>-364.898961449244</v>
      </c>
      <c r="BQ78" s="21" t="n">
        <f aca="false">-BQ77*$E17</f>
        <v>-368.632605305652</v>
      </c>
      <c r="BR78" s="21" t="n">
        <f aca="false">-BR77*$E17</f>
        <v>-368.353545180084</v>
      </c>
      <c r="BS78" s="21" t="n">
        <f aca="false">-BS77*$E17</f>
        <v>-360.073072474238</v>
      </c>
      <c r="BT78" s="21" t="n">
        <f aca="false">-BT77*$E17</f>
        <v>-363.804264564896</v>
      </c>
      <c r="BU78" s="21" t="n">
        <f aca="false">-BU77*$E17</f>
        <v>-367.526707489736</v>
      </c>
      <c r="BV78" s="21" t="n">
        <f aca="false">-BV77*$E17</f>
        <v>-367.248484544543</v>
      </c>
      <c r="BW78" s="21" t="n">
        <f aca="false">-BW77*$E17</f>
        <v>-358.992853256815</v>
      </c>
      <c r="BX78" s="21" t="n">
        <f aca="false">-BX77*$E17</f>
        <v>-362.712851771202</v>
      </c>
      <c r="BY78" s="21" t="n">
        <f aca="false">-BY77*$E17</f>
        <v>-366.424127367266</v>
      </c>
      <c r="BZ78" s="21" t="n">
        <f aca="false">-BZ77*$E17</f>
        <v>-366.14673909091</v>
      </c>
      <c r="CA78" s="21" t="n">
        <f aca="false">-CA77*$E17</f>
        <v>-357.915874697045</v>
      </c>
      <c r="CB78" s="21" t="n">
        <f aca="false">-CB77*$E17</f>
        <v>-361.624713215888</v>
      </c>
      <c r="CC78" s="21" t="n">
        <f aca="false">-CC77*$E17</f>
        <v>-365.324854985164</v>
      </c>
      <c r="CD78" s="21" t="n">
        <f aca="false">-CD77*$E17</f>
        <v>-365.048298873637</v>
      </c>
      <c r="CE78" s="21" t="n">
        <f aca="false">-CE77*$E17</f>
        <v>-360.807039595987</v>
      </c>
      <c r="CF78" s="21" t="n">
        <f aca="false">-CF77*$E17</f>
        <v>-360.53687129339</v>
      </c>
      <c r="CG78" s="21" t="n">
        <f aca="false">-CG77*$E17</f>
        <v>-364.225882271024</v>
      </c>
      <c r="CH78" s="21" t="n">
        <f aca="false">-CH77*$E17</f>
        <v>-363.950158097472</v>
      </c>
      <c r="CI78" s="21" t="n">
        <f aca="false">-CI77*$E17</f>
        <v>-355.768672158628</v>
      </c>
      <c r="CJ78" s="21" t="n">
        <f aca="false">-CJ77*$E17</f>
        <v>-359.45526067951</v>
      </c>
      <c r="CK78" s="21" t="n">
        <f aca="false">-CK77*$E17</f>
        <v>-363.13320462421</v>
      </c>
      <c r="CL78" s="21" t="n">
        <f aca="false">-CL77*$E17</f>
        <v>-362.85830762318</v>
      </c>
      <c r="CM78" s="21" t="n">
        <f aca="false">-CM77*$E17</f>
        <v>-354.701366142152</v>
      </c>
      <c r="CN78" s="21" t="n">
        <f aca="false">-CN77*$E17</f>
        <v>-358.376894897471</v>
      </c>
      <c r="CO78" s="21" t="n">
        <f aca="false">-CO77*$E17</f>
        <v>-362.043805010338</v>
      </c>
      <c r="CP78" s="21" t="n">
        <f aca="false">-CP77*$E17</f>
        <v>-361.76973270031</v>
      </c>
      <c r="CQ78" s="21" t="n">
        <f aca="false">-CQ77*$E17</f>
        <v>-353.637262043726</v>
      </c>
      <c r="CR78" s="21" t="n">
        <f aca="false">-CR77*$E17</f>
        <v>-357.301764212779</v>
      </c>
      <c r="CS78" s="21" t="n">
        <f aca="false">-CS77*$E17</f>
        <v>-360.957673595307</v>
      </c>
      <c r="CT78" s="21" t="n">
        <f aca="false">-CT77*$E17</f>
        <v>-360.684423502209</v>
      </c>
      <c r="CU78" s="21" t="n">
        <f aca="false">-CU77*$E17</f>
        <v>-356.493865260457</v>
      </c>
      <c r="CV78" s="21" t="n">
        <f aca="false">-CV77*$E17</f>
        <v>-356.226926614882</v>
      </c>
      <c r="CW78" s="21" t="n">
        <f aca="false">-CW77*$E17</f>
        <v>-359.871838265934</v>
      </c>
      <c r="CX78" s="21" t="n">
        <f aca="false">-CX77*$E17</f>
        <v>-359.599410165625</v>
      </c>
      <c r="CY78" s="21" t="n">
        <f aca="false">-CY77*$E17</f>
        <v>-351.515727682105</v>
      </c>
      <c r="CZ78" s="21" t="n">
        <f aca="false">-CZ77*$E17</f>
        <v>-355.158245835037</v>
      </c>
      <c r="DA78" s="21" t="n">
        <f aca="false">-DA77*$E17</f>
        <v>-358.792222751136</v>
      </c>
      <c r="DB78" s="21" t="n">
        <f aca="false">-DB77*$E17</f>
        <v>-358.520611935128</v>
      </c>
      <c r="DC78" s="21" t="n">
        <f aca="false">-DC77*$E17</f>
        <v>-350.461180499059</v>
      </c>
      <c r="DD78" s="21" t="n">
        <f aca="false">-DD77*$E17</f>
        <v>-354.092771097532</v>
      </c>
      <c r="DE78" s="21" t="n">
        <f aca="false">-DE77*$E17</f>
        <v>-357.715846082882</v>
      </c>
      <c r="DF78" s="21" t="n">
        <f aca="false">-DF77*$E17</f>
        <v>-357.445050099323</v>
      </c>
      <c r="DG78" s="21" t="n">
        <f aca="false">-DG77*$E17</f>
        <v>-349.409796957562</v>
      </c>
      <c r="DH78" s="21" t="n">
        <f aca="false">-DH77*$E17</f>
        <v>-353.03049278424</v>
      </c>
      <c r="DI78" s="21" t="n">
        <f aca="false">-DI77*$E17</f>
        <v>-356.642698544634</v>
      </c>
      <c r="DJ78" s="21" t="n">
        <f aca="false">-DJ77*$E17</f>
        <v>-356.372714949025</v>
      </c>
      <c r="DK78" s="21" t="n">
        <f aca="false">-DK77*$E17</f>
        <v>-352.232251650764</v>
      </c>
      <c r="DL78" s="21" t="n">
        <f aca="false">-DL77*$E17</f>
        <v>-351.968504054113</v>
      </c>
      <c r="DM78" s="21" t="n">
        <f aca="false">-DM77*$E17</f>
        <v>-355.569843552564</v>
      </c>
      <c r="DN78" s="21" t="n">
        <f aca="false">-DN77*$E17</f>
        <v>-355.300672123444</v>
      </c>
      <c r="DO78" s="21" t="n">
        <f aca="false">-DO77*$E17</f>
        <v>-347.313623929165</v>
      </c>
      <c r="DP78" s="21" t="n">
        <f aca="false">-DP77*$E17</f>
        <v>-350.91259854195</v>
      </c>
      <c r="DQ78" s="21" t="n">
        <f aca="false">-DQ77*$E17</f>
        <v>-354.503134021906</v>
      </c>
      <c r="DR78" s="21" t="n">
        <f aca="false">-DR77*$E17</f>
        <v>-354.234770107073</v>
      </c>
      <c r="DS78" s="21" t="n">
        <f aca="false">-DS77*$E17</f>
        <v>-346.271683057378</v>
      </c>
      <c r="DT78" s="21" t="n">
        <f aca="false">-DT77*$E17</f>
        <v>-349.859860746324</v>
      </c>
      <c r="DU78" s="21" t="n">
        <f aca="false">-DU77*$E17</f>
        <v>-353.43962461984</v>
      </c>
      <c r="DV78" s="21" t="n">
        <f aca="false">-DV77*$E17</f>
        <v>-353.172065796752</v>
      </c>
      <c r="DW78" s="21" t="n">
        <f aca="false">-DW77*$E17</f>
        <v>-345.232868008205</v>
      </c>
      <c r="DX78" s="21" t="n">
        <f aca="false">-DX77*$E17</f>
        <v>-348.810281164085</v>
      </c>
      <c r="DY78" s="21" t="n">
        <f aca="false">-DY77*$E17</f>
        <v>-352.379305745981</v>
      </c>
      <c r="DZ78" s="21" t="n">
        <f aca="false">-DZ77*$E17</f>
        <v>-352.112549599362</v>
      </c>
      <c r="EA78" s="21" t="n">
        <f aca="false">-EA77*$E17</f>
        <v>-348.021582397561</v>
      </c>
      <c r="EB78" s="21" t="n">
        <f aca="false">-EB77*$E17</f>
        <v>-347.760987703265</v>
      </c>
      <c r="EC78" s="21" t="n">
        <f aca="false">-EC77*$E17</f>
        <v>-351.319275921132</v>
      </c>
      <c r="ED78" s="21" t="n">
        <f aca="false">-ED77*$E17</f>
        <v>-351.053322232168</v>
      </c>
      <c r="EE78" s="21" t="n">
        <f aca="false">-EE77*$E17</f>
        <v>-343.16175313754</v>
      </c>
      <c r="EF78" s="21" t="n">
        <f aca="false">-EF77*$E17</f>
        <v>-346.717704740155</v>
      </c>
      <c r="EG78" s="21" t="n">
        <f aca="false">-EG77*$E17</f>
        <v>-350.265318093369</v>
      </c>
      <c r="EH78" s="21" t="n">
        <f aca="false">-EH77*$E17</f>
        <v>-350.000162265472</v>
      </c>
      <c r="EI78" s="21" t="n">
        <f aca="false">-EI77*$E17</f>
        <v>-342.132267878128</v>
      </c>
      <c r="EJ78" s="21" t="n">
        <f aca="false">-EJ77*$E17</f>
        <v>-345.677551625934</v>
      </c>
      <c r="EK78" s="21" t="n">
        <f aca="false">-EK77*$E17</f>
        <v>-349.214522139089</v>
      </c>
      <c r="EL78" s="21" t="n">
        <f aca="false">-EL77*$E17</f>
        <v>-348.950161778675</v>
      </c>
      <c r="EM78" s="21" t="n">
        <f aca="false">-EM77*$E17</f>
        <v>-341.105871074493</v>
      </c>
      <c r="EN78" s="21" t="n">
        <f aca="false">-EN77*$E17</f>
        <v>-344.640518971057</v>
      </c>
      <c r="EO78" s="21" t="n">
        <f aca="false">-EO77*$E17</f>
        <v>-348.166878572671</v>
      </c>
      <c r="EP78" s="21" t="n">
        <f aca="false">-EP77*$E17</f>
        <v>-347.903311293339</v>
      </c>
      <c r="EQ78" s="21" t="n">
        <f aca="false">-EQ77*$E17</f>
        <v>-343.861248499728</v>
      </c>
      <c r="ER78" s="21" t="n">
        <f aca="false">-ER77*$E17</f>
        <v>-343.603769017233</v>
      </c>
      <c r="ES78" s="21" t="n">
        <f aca="false">-ES77*$E17</f>
        <v>-347.119520599903</v>
      </c>
      <c r="ET78" s="21" t="n">
        <f aca="false">-ET77*$E17</f>
        <v>-346.856746185454</v>
      </c>
      <c r="EU78" s="21" t="n">
        <f aca="false">-EU77*$E17</f>
        <v>-339.059514810301</v>
      </c>
      <c r="EV78" s="21" t="n">
        <f aca="false">-EV77*$E17</f>
        <v>-342.572957710181</v>
      </c>
      <c r="EW78" s="21" t="n">
        <f aca="false">-EW77*$E17</f>
        <v>-346.078162038104</v>
      </c>
      <c r="EX78" s="21" t="n">
        <f aca="false">-EX77*$E17</f>
        <v>-345.816175946898</v>
      </c>
      <c r="EY78" s="21" t="n">
        <f aca="false">-EY77*$E17</f>
        <v>-338.04233626587</v>
      </c>
      <c r="EZ78" s="21" t="n">
        <f aca="false">-EZ77*$E17</f>
        <v>-341.545238837051</v>
      </c>
      <c r="FA78" s="21" t="n">
        <f aca="false">-FA77*$E17</f>
        <v>-345.039927551989</v>
      </c>
      <c r="FB78" s="21" t="n">
        <f aca="false">-FB77*$E17</f>
        <v>-344.778727419057</v>
      </c>
      <c r="FC78" s="21" t="n">
        <f aca="false">-FC77*$E17</f>
        <v>-337.028209257073</v>
      </c>
      <c r="FD78" s="21" t="n">
        <f aca="false">-FD77*$E17</f>
        <v>-0</v>
      </c>
      <c r="FE78" s="21" t="n">
        <f aca="false">-FE77*$E17</f>
        <v>-0</v>
      </c>
      <c r="FF78" s="21" t="n">
        <f aca="false">-FF77*$E17</f>
        <v>-0</v>
      </c>
      <c r="FG78" s="21" t="n">
        <f aca="false">-FG77*$E17</f>
        <v>-0</v>
      </c>
      <c r="FH78" s="21" t="n">
        <f aca="false">-FH77*$E17</f>
        <v>-0</v>
      </c>
    </row>
    <row r="79" customFormat="false" ht="15" hidden="false" customHeight="false" outlineLevel="0" collapsed="false">
      <c r="C79" s="1" t="s">
        <v>727</v>
      </c>
      <c r="D79" s="12" t="s">
        <v>40</v>
      </c>
      <c r="E79" s="15" t="str">
        <f aca="false">$E47</f>
        <v>DC 4h</v>
      </c>
      <c r="J79" s="21" t="n">
        <f aca="false">INDEX(ChargeRES_Data,MATCH($E79,ChargeRES_Labels,0),MATCH(J$7,ChargeRES_Years,0))</f>
        <v>0</v>
      </c>
      <c r="K79" s="21" t="n">
        <f aca="false">INDEX(ChargeRES_Data,MATCH($E79,ChargeRES_Labels,0),MATCH(K$7,ChargeRES_Years,0))</f>
        <v>0</v>
      </c>
      <c r="L79" s="21" t="n">
        <f aca="false">INDEX(ChargeRES_Data,MATCH($E79,ChargeRES_Labels,0),MATCH(L$7,ChargeRES_Years,0))</f>
        <v>0</v>
      </c>
      <c r="M79" s="21" t="n">
        <f aca="false">INDEX(ChargeRES_Data,MATCH($E79,ChargeRES_Labels,0),MATCH(M$7,ChargeRES_Years,0))</f>
        <v>0</v>
      </c>
      <c r="N79" s="21" t="n">
        <f aca="false">INDEX(ChargeRES_Data,MATCH($E79,ChargeRES_Labels,0),MATCH(N$7,ChargeRES_Years,0))</f>
        <v>0</v>
      </c>
      <c r="O79" s="21" t="n">
        <f aca="false">INDEX(ChargeRES_Data,MATCH($E79,ChargeRES_Labels,0),MATCH(O$7,ChargeRES_Years,0))</f>
        <v>-992.69296</v>
      </c>
      <c r="P79" s="21" t="n">
        <f aca="false">INDEX(ChargeRES_Data,MATCH($E79,ChargeRES_Labels,0),MATCH(P$7,ChargeRES_Years,0))</f>
        <v>-992.69296</v>
      </c>
      <c r="Q79" s="21" t="n">
        <f aca="false">INDEX(ChargeRES_Data,MATCH($E79,ChargeRES_Labels,0),MATCH(Q$7,ChargeRES_Years,0))</f>
        <v>-992.69296</v>
      </c>
      <c r="R79" s="21" t="n">
        <f aca="false">INDEX(ChargeRES_Data,MATCH($E79,ChargeRES_Labels,0),MATCH(R$7,ChargeRES_Years,0))</f>
        <v>-992.69296</v>
      </c>
      <c r="S79" s="21" t="n">
        <f aca="false">INDEX(ChargeRES_Data,MATCH($E79,ChargeRES_Labels,0),MATCH(S$7,ChargeRES_Years,0))</f>
        <v>-1020.71599</v>
      </c>
      <c r="T79" s="21" t="n">
        <f aca="false">INDEX(ChargeRES_Data,MATCH($E79,ChargeRES_Labels,0),MATCH(T$7,ChargeRES_Years,0))</f>
        <v>-1020.71599</v>
      </c>
      <c r="U79" s="21" t="n">
        <f aca="false">INDEX(ChargeRES_Data,MATCH($E79,ChargeRES_Labels,0),MATCH(U$7,ChargeRES_Years,0))</f>
        <v>-1020.71599</v>
      </c>
      <c r="V79" s="21" t="n">
        <f aca="false">INDEX(ChargeRES_Data,MATCH($E79,ChargeRES_Labels,0),MATCH(V$7,ChargeRES_Years,0))</f>
        <v>-1020.71599</v>
      </c>
      <c r="W79" s="21" t="n">
        <f aca="false">INDEX(ChargeRES_Data,MATCH($E79,ChargeRES_Labels,0),MATCH(W$7,ChargeRES_Years,0))</f>
        <v>-1012.63813</v>
      </c>
      <c r="X79" s="21" t="n">
        <f aca="false">INDEX(ChargeRES_Data,MATCH($E79,ChargeRES_Labels,0),MATCH(X$7,ChargeRES_Years,0))</f>
        <v>-1012.63813</v>
      </c>
      <c r="Y79" s="21" t="n">
        <f aca="false">INDEX(ChargeRES_Data,MATCH($E79,ChargeRES_Labels,0),MATCH(Y$7,ChargeRES_Years,0))</f>
        <v>-1012.63813</v>
      </c>
      <c r="Z79" s="21" t="n">
        <f aca="false">INDEX(ChargeRES_Data,MATCH($E79,ChargeRES_Labels,0),MATCH(Z$7,ChargeRES_Years,0))</f>
        <v>-1012.63813</v>
      </c>
      <c r="AA79" s="21" t="n">
        <f aca="false">INDEX(ChargeRES_Data,MATCH($E79,ChargeRES_Labels,0),MATCH(AA$7,ChargeRES_Years,0))</f>
        <v>-1008.4149</v>
      </c>
      <c r="AB79" s="21" t="n">
        <f aca="false">INDEX(ChargeRES_Data,MATCH($E79,ChargeRES_Labels,0),MATCH(AB$7,ChargeRES_Years,0))</f>
        <v>-1008.4149</v>
      </c>
      <c r="AC79" s="21" t="n">
        <f aca="false">INDEX(ChargeRES_Data,MATCH($E79,ChargeRES_Labels,0),MATCH(AC$7,ChargeRES_Years,0))</f>
        <v>-1008.4149</v>
      </c>
      <c r="AD79" s="21" t="n">
        <f aca="false">INDEX(ChargeRES_Data,MATCH($E79,ChargeRES_Labels,0),MATCH(AD$7,ChargeRES_Years,0))</f>
        <v>-1008.4149</v>
      </c>
      <c r="AE79" s="21" t="n">
        <f aca="false">INDEX(ChargeRES_Data,MATCH($E79,ChargeRES_Labels,0),MATCH(AE$7,ChargeRES_Years,0))</f>
        <v>-990.22906</v>
      </c>
      <c r="AF79" s="21" t="n">
        <f aca="false">INDEX(ChargeRES_Data,MATCH($E79,ChargeRES_Labels,0),MATCH(AF$7,ChargeRES_Years,0))</f>
        <v>-990.22906</v>
      </c>
      <c r="AG79" s="21" t="n">
        <f aca="false">INDEX(ChargeRES_Data,MATCH($E79,ChargeRES_Labels,0),MATCH(AG$7,ChargeRES_Years,0))</f>
        <v>-990.22906</v>
      </c>
      <c r="AH79" s="21" t="n">
        <f aca="false">INDEX(ChargeRES_Data,MATCH($E79,ChargeRES_Labels,0),MATCH(AH$7,ChargeRES_Years,0))</f>
        <v>-990.22906</v>
      </c>
      <c r="AI79" s="21" t="n">
        <f aca="false">INDEX(ChargeRES_Data,MATCH($E79,ChargeRES_Labels,0),MATCH(AI$7,ChargeRES_Years,0))</f>
        <v>-965.72765</v>
      </c>
      <c r="AJ79" s="21" t="n">
        <f aca="false">INDEX(ChargeRES_Data,MATCH($E79,ChargeRES_Labels,0),MATCH(AJ$7,ChargeRES_Years,0))</f>
        <v>-965.72765</v>
      </c>
      <c r="AK79" s="21" t="n">
        <f aca="false">INDEX(ChargeRES_Data,MATCH($E79,ChargeRES_Labels,0),MATCH(AK$7,ChargeRES_Years,0))</f>
        <v>-965.72765</v>
      </c>
      <c r="AL79" s="21" t="n">
        <f aca="false">INDEX(ChargeRES_Data,MATCH($E79,ChargeRES_Labels,0),MATCH(AL$7,ChargeRES_Years,0))</f>
        <v>-965.72765</v>
      </c>
      <c r="AM79" s="21" t="n">
        <f aca="false">INDEX(ChargeRES_Data,MATCH($E79,ChargeRES_Labels,0),MATCH(AM$7,ChargeRES_Years,0))</f>
        <v>-971.9878</v>
      </c>
      <c r="AN79" s="21" t="n">
        <f aca="false">INDEX(ChargeRES_Data,MATCH($E79,ChargeRES_Labels,0),MATCH(AN$7,ChargeRES_Years,0))</f>
        <v>-971.9878</v>
      </c>
      <c r="AO79" s="21" t="n">
        <f aca="false">INDEX(ChargeRES_Data,MATCH($E79,ChargeRES_Labels,0),MATCH(AO$7,ChargeRES_Years,0))</f>
        <v>-971.9878</v>
      </c>
      <c r="AP79" s="21" t="n">
        <f aca="false">INDEX(ChargeRES_Data,MATCH($E79,ChargeRES_Labels,0),MATCH(AP$7,ChargeRES_Years,0))</f>
        <v>-971.9878</v>
      </c>
      <c r="AQ79" s="21" t="n">
        <f aca="false">INDEX(ChargeRES_Data,MATCH($E79,ChargeRES_Labels,0),MATCH(AQ$7,ChargeRES_Years,0))</f>
        <v>-972.86154</v>
      </c>
      <c r="AR79" s="21" t="n">
        <f aca="false">INDEX(ChargeRES_Data,MATCH($E79,ChargeRES_Labels,0),MATCH(AR$7,ChargeRES_Years,0))</f>
        <v>-972.86154</v>
      </c>
      <c r="AS79" s="21" t="n">
        <f aca="false">INDEX(ChargeRES_Data,MATCH($E79,ChargeRES_Labels,0),MATCH(AS$7,ChargeRES_Years,0))</f>
        <v>-972.86154</v>
      </c>
      <c r="AT79" s="21" t="n">
        <f aca="false">INDEX(ChargeRES_Data,MATCH($E79,ChargeRES_Labels,0),MATCH(AT$7,ChargeRES_Years,0))</f>
        <v>-972.86154</v>
      </c>
      <c r="AU79" s="21" t="n">
        <f aca="false">INDEX(ChargeRES_Data,MATCH($E79,ChargeRES_Labels,0),MATCH(AU$7,ChargeRES_Years,0))</f>
        <v>-967.99641</v>
      </c>
      <c r="AV79" s="21" t="n">
        <f aca="false">INDEX(ChargeRES_Data,MATCH($E79,ChargeRES_Labels,0),MATCH(AV$7,ChargeRES_Years,0))</f>
        <v>-967.99641</v>
      </c>
      <c r="AW79" s="21" t="n">
        <f aca="false">INDEX(ChargeRES_Data,MATCH($E79,ChargeRES_Labels,0),MATCH(AW$7,ChargeRES_Years,0))</f>
        <v>-967.99641</v>
      </c>
      <c r="AX79" s="21" t="n">
        <f aca="false">INDEX(ChargeRES_Data,MATCH($E79,ChargeRES_Labels,0),MATCH(AX$7,ChargeRES_Years,0))</f>
        <v>-967.99641</v>
      </c>
      <c r="AY79" s="21" t="n">
        <f aca="false">INDEX(ChargeRES_Data,MATCH($E79,ChargeRES_Labels,0),MATCH(AY$7,ChargeRES_Years,0))</f>
        <v>-946.54846</v>
      </c>
      <c r="AZ79" s="21" t="n">
        <f aca="false">INDEX(ChargeRES_Data,MATCH($E79,ChargeRES_Labels,0),MATCH(AZ$7,ChargeRES_Years,0))</f>
        <v>-946.54846</v>
      </c>
      <c r="BA79" s="21" t="n">
        <f aca="false">INDEX(ChargeRES_Data,MATCH($E79,ChargeRES_Labels,0),MATCH(BA$7,ChargeRES_Years,0))</f>
        <v>-946.54846</v>
      </c>
      <c r="BB79" s="21" t="n">
        <f aca="false">INDEX(ChargeRES_Data,MATCH($E79,ChargeRES_Labels,0),MATCH(BB$7,ChargeRES_Years,0))</f>
        <v>-946.54846</v>
      </c>
      <c r="BC79" s="21" t="n">
        <f aca="false">INDEX(ChargeRES_Data,MATCH($E79,ChargeRES_Labels,0),MATCH(BC$7,ChargeRES_Years,0))</f>
        <v>-903.12287</v>
      </c>
      <c r="BD79" s="21" t="n">
        <f aca="false">INDEX(ChargeRES_Data,MATCH($E79,ChargeRES_Labels,0),MATCH(BD$7,ChargeRES_Years,0))</f>
        <v>-903.12287</v>
      </c>
      <c r="BE79" s="21" t="n">
        <f aca="false">INDEX(ChargeRES_Data,MATCH($E79,ChargeRES_Labels,0),MATCH(BE$7,ChargeRES_Years,0))</f>
        <v>-903.12287</v>
      </c>
      <c r="BF79" s="21" t="n">
        <f aca="false">INDEX(ChargeRES_Data,MATCH($E79,ChargeRES_Labels,0),MATCH(BF$7,ChargeRES_Years,0))</f>
        <v>-903.12287</v>
      </c>
      <c r="BG79" s="21" t="n">
        <f aca="false">INDEX(ChargeRES_Data,MATCH($E79,ChargeRES_Labels,0),MATCH(BG$7,ChargeRES_Years,0))</f>
        <v>-915.28429</v>
      </c>
      <c r="BH79" s="21" t="n">
        <f aca="false">INDEX(ChargeRES_Data,MATCH($E79,ChargeRES_Labels,0),MATCH(BH$7,ChargeRES_Years,0))</f>
        <v>-915.28429</v>
      </c>
      <c r="BI79" s="21" t="n">
        <f aca="false">INDEX(ChargeRES_Data,MATCH($E79,ChargeRES_Labels,0),MATCH(BI$7,ChargeRES_Years,0))</f>
        <v>-915.28429</v>
      </c>
      <c r="BJ79" s="21" t="n">
        <f aca="false">INDEX(ChargeRES_Data,MATCH($E79,ChargeRES_Labels,0),MATCH(BJ$7,ChargeRES_Years,0))</f>
        <v>-915.28429</v>
      </c>
      <c r="BK79" s="21" t="n">
        <f aca="false">INDEX(ChargeRES_Data,MATCH($E79,ChargeRES_Labels,0),MATCH(BK$7,ChargeRES_Years,0))</f>
        <v>-884.89008</v>
      </c>
      <c r="BL79" s="21" t="n">
        <f aca="false">INDEX(ChargeRES_Data,MATCH($E79,ChargeRES_Labels,0),MATCH(BL$7,ChargeRES_Years,0))</f>
        <v>-884.89008</v>
      </c>
      <c r="BM79" s="21" t="n">
        <f aca="false">INDEX(ChargeRES_Data,MATCH($E79,ChargeRES_Labels,0),MATCH(BM$7,ChargeRES_Years,0))</f>
        <v>-884.89008</v>
      </c>
      <c r="BN79" s="21" t="n">
        <f aca="false">INDEX(ChargeRES_Data,MATCH($E79,ChargeRES_Labels,0),MATCH(BN$7,ChargeRES_Years,0))</f>
        <v>-884.89008</v>
      </c>
      <c r="BO79" s="21" t="n">
        <f aca="false">INDEX(ChargeRES_Data,MATCH($E79,ChargeRES_Labels,0),MATCH(BO$7,ChargeRES_Years,0))</f>
        <v>-884.94627</v>
      </c>
      <c r="BP79" s="21" t="n">
        <f aca="false">INDEX(ChargeRES_Data,MATCH($E79,ChargeRES_Labels,0),MATCH(BP$7,ChargeRES_Years,0))</f>
        <v>-884.94627</v>
      </c>
      <c r="BQ79" s="21" t="n">
        <f aca="false">INDEX(ChargeRES_Data,MATCH($E79,ChargeRES_Labels,0),MATCH(BQ$7,ChargeRES_Years,0))</f>
        <v>-884.94627</v>
      </c>
      <c r="BR79" s="21" t="n">
        <f aca="false">INDEX(ChargeRES_Data,MATCH($E79,ChargeRES_Labels,0),MATCH(BR$7,ChargeRES_Years,0))</f>
        <v>-884.94627</v>
      </c>
      <c r="BS79" s="21" t="n">
        <f aca="false">INDEX(ChargeRES_Data,MATCH($E79,ChargeRES_Labels,0),MATCH(BS$7,ChargeRES_Years,0))</f>
        <v>-864.12541</v>
      </c>
      <c r="BT79" s="21" t="n">
        <f aca="false">INDEX(ChargeRES_Data,MATCH($E79,ChargeRES_Labels,0),MATCH(BT$7,ChargeRES_Years,0))</f>
        <v>-864.12541</v>
      </c>
      <c r="BU79" s="21" t="n">
        <f aca="false">INDEX(ChargeRES_Data,MATCH($E79,ChargeRES_Labels,0),MATCH(BU$7,ChargeRES_Years,0))</f>
        <v>-864.12541</v>
      </c>
      <c r="BV79" s="21" t="n">
        <f aca="false">INDEX(ChargeRES_Data,MATCH($E79,ChargeRES_Labels,0),MATCH(BV$7,ChargeRES_Years,0))</f>
        <v>-864.12541</v>
      </c>
      <c r="BW79" s="21" t="n">
        <f aca="false">INDEX(ChargeRES_Data,MATCH($E79,ChargeRES_Labels,0),MATCH(BW$7,ChargeRES_Years,0))</f>
        <v>-842.22332</v>
      </c>
      <c r="BX79" s="21" t="n">
        <f aca="false">INDEX(ChargeRES_Data,MATCH($E79,ChargeRES_Labels,0),MATCH(BX$7,ChargeRES_Years,0))</f>
        <v>-842.22332</v>
      </c>
      <c r="BY79" s="21" t="n">
        <f aca="false">INDEX(ChargeRES_Data,MATCH($E79,ChargeRES_Labels,0),MATCH(BY$7,ChargeRES_Years,0))</f>
        <v>-842.22332</v>
      </c>
      <c r="BZ79" s="21" t="n">
        <f aca="false">INDEX(ChargeRES_Data,MATCH($E79,ChargeRES_Labels,0),MATCH(BZ$7,ChargeRES_Years,0))</f>
        <v>-842.22332</v>
      </c>
      <c r="CA79" s="21" t="n">
        <f aca="false">INDEX(ChargeRES_Data,MATCH($E79,ChargeRES_Labels,0),MATCH(CA$7,ChargeRES_Years,0))</f>
        <v>-840.9919</v>
      </c>
      <c r="CB79" s="21" t="n">
        <f aca="false">INDEX(ChargeRES_Data,MATCH($E79,ChargeRES_Labels,0),MATCH(CB$7,ChargeRES_Years,0))</f>
        <v>-840.9919</v>
      </c>
      <c r="CC79" s="21" t="n">
        <f aca="false">INDEX(ChargeRES_Data,MATCH($E79,ChargeRES_Labels,0),MATCH(CC$7,ChargeRES_Years,0))</f>
        <v>-840.9919</v>
      </c>
      <c r="CD79" s="21" t="n">
        <f aca="false">INDEX(ChargeRES_Data,MATCH($E79,ChargeRES_Labels,0),MATCH(CD$7,ChargeRES_Years,0))</f>
        <v>-840.9919</v>
      </c>
      <c r="CE79" s="21" t="n">
        <f aca="false">INDEX(ChargeRES_Data,MATCH($E79,ChargeRES_Labels,0),MATCH(CE$7,ChargeRES_Years,0))</f>
        <v>-817.1254</v>
      </c>
      <c r="CF79" s="21" t="n">
        <f aca="false">INDEX(ChargeRES_Data,MATCH($E79,ChargeRES_Labels,0),MATCH(CF$7,ChargeRES_Years,0))</f>
        <v>-817.1254</v>
      </c>
      <c r="CG79" s="21" t="n">
        <f aca="false">INDEX(ChargeRES_Data,MATCH($E79,ChargeRES_Labels,0),MATCH(CG$7,ChargeRES_Years,0))</f>
        <v>-817.1254</v>
      </c>
      <c r="CH79" s="21" t="n">
        <f aca="false">INDEX(ChargeRES_Data,MATCH($E79,ChargeRES_Labels,0),MATCH(CH$7,ChargeRES_Years,0))</f>
        <v>-817.1254</v>
      </c>
      <c r="CI79" s="21" t="n">
        <f aca="false">INDEX(ChargeRES_Data,MATCH($E79,ChargeRES_Labels,0),MATCH(CI$7,ChargeRES_Years,0))</f>
        <v>-792.76727</v>
      </c>
      <c r="CJ79" s="21" t="n">
        <f aca="false">INDEX(ChargeRES_Data,MATCH($E79,ChargeRES_Labels,0),MATCH(CJ$7,ChargeRES_Years,0))</f>
        <v>-792.76727</v>
      </c>
      <c r="CK79" s="21" t="n">
        <f aca="false">INDEX(ChargeRES_Data,MATCH($E79,ChargeRES_Labels,0),MATCH(CK$7,ChargeRES_Years,0))</f>
        <v>-792.76727</v>
      </c>
      <c r="CL79" s="21" t="n">
        <f aca="false">INDEX(ChargeRES_Data,MATCH($E79,ChargeRES_Labels,0),MATCH(CL$7,ChargeRES_Years,0))</f>
        <v>-792.76727</v>
      </c>
      <c r="CM79" s="21" t="n">
        <f aca="false">INDEX(ChargeRES_Data,MATCH($E79,ChargeRES_Labels,0),MATCH(CM$7,ChargeRES_Years,0))</f>
        <v>-779.27492</v>
      </c>
      <c r="CN79" s="21" t="n">
        <f aca="false">INDEX(ChargeRES_Data,MATCH($E79,ChargeRES_Labels,0),MATCH(CN$7,ChargeRES_Years,0))</f>
        <v>-779.27492</v>
      </c>
      <c r="CO79" s="21" t="n">
        <f aca="false">INDEX(ChargeRES_Data,MATCH($E79,ChargeRES_Labels,0),MATCH(CO$7,ChargeRES_Years,0))</f>
        <v>-779.27492</v>
      </c>
      <c r="CP79" s="21" t="n">
        <f aca="false">INDEX(ChargeRES_Data,MATCH($E79,ChargeRES_Labels,0),MATCH(CP$7,ChargeRES_Years,0))</f>
        <v>-779.27492</v>
      </c>
      <c r="CQ79" s="21" t="n">
        <f aca="false">INDEX(ChargeRES_Data,MATCH($E79,ChargeRES_Labels,0),MATCH(CQ$7,ChargeRES_Years,0))</f>
        <v>-745.06588</v>
      </c>
      <c r="CR79" s="21" t="n">
        <f aca="false">INDEX(ChargeRES_Data,MATCH($E79,ChargeRES_Labels,0),MATCH(CR$7,ChargeRES_Years,0))</f>
        <v>-745.06588</v>
      </c>
      <c r="CS79" s="21" t="n">
        <f aca="false">INDEX(ChargeRES_Data,MATCH($E79,ChargeRES_Labels,0),MATCH(CS$7,ChargeRES_Years,0))</f>
        <v>-745.06588</v>
      </c>
      <c r="CT79" s="21" t="n">
        <f aca="false">INDEX(ChargeRES_Data,MATCH($E79,ChargeRES_Labels,0),MATCH(CT$7,ChargeRES_Years,0))</f>
        <v>-745.06588</v>
      </c>
      <c r="CU79" s="21" t="n">
        <f aca="false">INDEX(ChargeRES_Data,MATCH($E79,ChargeRES_Labels,0),MATCH(CU$7,ChargeRES_Years,0))</f>
        <v>-713.83809</v>
      </c>
      <c r="CV79" s="21" t="n">
        <f aca="false">INDEX(ChargeRES_Data,MATCH($E79,ChargeRES_Labels,0),MATCH(CV$7,ChargeRES_Years,0))</f>
        <v>-713.83809</v>
      </c>
      <c r="CW79" s="21" t="n">
        <f aca="false">INDEX(ChargeRES_Data,MATCH($E79,ChargeRES_Labels,0),MATCH(CW$7,ChargeRES_Years,0))</f>
        <v>-713.83809</v>
      </c>
      <c r="CX79" s="21" t="n">
        <f aca="false">INDEX(ChargeRES_Data,MATCH($E79,ChargeRES_Labels,0),MATCH(CX$7,ChargeRES_Years,0))</f>
        <v>-713.83809</v>
      </c>
      <c r="CY79" s="21" t="n">
        <f aca="false">INDEX(ChargeRES_Data,MATCH($E79,ChargeRES_Labels,0),MATCH(CY$7,ChargeRES_Years,0))</f>
        <v>-1040.09275</v>
      </c>
      <c r="CZ79" s="21" t="n">
        <f aca="false">INDEX(ChargeRES_Data,MATCH($E79,ChargeRES_Labels,0),MATCH(CZ$7,ChargeRES_Years,0))</f>
        <v>-1040.09275</v>
      </c>
      <c r="DA79" s="21" t="n">
        <f aca="false">INDEX(ChargeRES_Data,MATCH($E79,ChargeRES_Labels,0),MATCH(DA$7,ChargeRES_Years,0))</f>
        <v>-1040.09275</v>
      </c>
      <c r="DB79" s="21" t="n">
        <f aca="false">INDEX(ChargeRES_Data,MATCH($E79,ChargeRES_Labels,0),MATCH(DB$7,ChargeRES_Years,0))</f>
        <v>-1040.09275</v>
      </c>
      <c r="DC79" s="21" t="n">
        <f aca="false">INDEX(ChargeRES_Data,MATCH($E79,ChargeRES_Labels,0),MATCH(DC$7,ChargeRES_Years,0))</f>
        <v>-993.65772</v>
      </c>
      <c r="DD79" s="21" t="n">
        <f aca="false">INDEX(ChargeRES_Data,MATCH($E79,ChargeRES_Labels,0),MATCH(DD$7,ChargeRES_Years,0))</f>
        <v>-993.65772</v>
      </c>
      <c r="DE79" s="21" t="n">
        <f aca="false">INDEX(ChargeRES_Data,MATCH($E79,ChargeRES_Labels,0),MATCH(DE$7,ChargeRES_Years,0))</f>
        <v>-993.65772</v>
      </c>
      <c r="DF79" s="21" t="n">
        <f aca="false">INDEX(ChargeRES_Data,MATCH($E79,ChargeRES_Labels,0),MATCH(DF$7,ChargeRES_Years,0))</f>
        <v>-993.65772</v>
      </c>
      <c r="DG79" s="21" t="n">
        <f aca="false">INDEX(ChargeRES_Data,MATCH($E79,ChargeRES_Labels,0),MATCH(DG$7,ChargeRES_Years,0))</f>
        <v>-961.99609</v>
      </c>
      <c r="DH79" s="21" t="n">
        <f aca="false">INDEX(ChargeRES_Data,MATCH($E79,ChargeRES_Labels,0),MATCH(DH$7,ChargeRES_Years,0))</f>
        <v>-961.99609</v>
      </c>
      <c r="DI79" s="21" t="n">
        <f aca="false">INDEX(ChargeRES_Data,MATCH($E79,ChargeRES_Labels,0),MATCH(DI$7,ChargeRES_Years,0))</f>
        <v>-961.99609</v>
      </c>
      <c r="DJ79" s="21" t="n">
        <f aca="false">INDEX(ChargeRES_Data,MATCH($E79,ChargeRES_Labels,0),MATCH(DJ$7,ChargeRES_Years,0))</f>
        <v>-961.99609</v>
      </c>
      <c r="DK79" s="21" t="n">
        <f aca="false">INDEX(ChargeRES_Data,MATCH($E79,ChargeRES_Labels,0),MATCH(DK$7,ChargeRES_Years,0))</f>
        <v>-930.5436</v>
      </c>
      <c r="DL79" s="21" t="n">
        <f aca="false">INDEX(ChargeRES_Data,MATCH($E79,ChargeRES_Labels,0),MATCH(DL$7,ChargeRES_Years,0))</f>
        <v>-930.5436</v>
      </c>
      <c r="DM79" s="21" t="n">
        <f aca="false">INDEX(ChargeRES_Data,MATCH($E79,ChargeRES_Labels,0),MATCH(DM$7,ChargeRES_Years,0))</f>
        <v>-930.5436</v>
      </c>
      <c r="DN79" s="21" t="n">
        <f aca="false">INDEX(ChargeRES_Data,MATCH($E79,ChargeRES_Labels,0),MATCH(DN$7,ChargeRES_Years,0))</f>
        <v>-930.5436</v>
      </c>
      <c r="DO79" s="21" t="n">
        <f aca="false">INDEX(ChargeRES_Data,MATCH($E79,ChargeRES_Labels,0),MATCH(DO$7,ChargeRES_Years,0))</f>
        <v>-926.40611</v>
      </c>
      <c r="DP79" s="21" t="n">
        <f aca="false">INDEX(ChargeRES_Data,MATCH($E79,ChargeRES_Labels,0),MATCH(DP$7,ChargeRES_Years,0))</f>
        <v>-926.40611</v>
      </c>
      <c r="DQ79" s="21" t="n">
        <f aca="false">INDEX(ChargeRES_Data,MATCH($E79,ChargeRES_Labels,0),MATCH(DQ$7,ChargeRES_Years,0))</f>
        <v>-926.40611</v>
      </c>
      <c r="DR79" s="21" t="n">
        <f aca="false">INDEX(ChargeRES_Data,MATCH($E79,ChargeRES_Labels,0),MATCH(DR$7,ChargeRES_Years,0))</f>
        <v>-926.40611</v>
      </c>
      <c r="DS79" s="21" t="n">
        <f aca="false">INDEX(ChargeRES_Data,MATCH($E79,ChargeRES_Labels,0),MATCH(DS$7,ChargeRES_Years,0))</f>
        <v>-914.09784</v>
      </c>
      <c r="DT79" s="21" t="n">
        <f aca="false">INDEX(ChargeRES_Data,MATCH($E79,ChargeRES_Labels,0),MATCH(DT$7,ChargeRES_Years,0))</f>
        <v>-914.09784</v>
      </c>
      <c r="DU79" s="21" t="n">
        <f aca="false">INDEX(ChargeRES_Data,MATCH($E79,ChargeRES_Labels,0),MATCH(DU$7,ChargeRES_Years,0))</f>
        <v>-914.09784</v>
      </c>
      <c r="DV79" s="21" t="n">
        <f aca="false">INDEX(ChargeRES_Data,MATCH($E79,ChargeRES_Labels,0),MATCH(DV$7,ChargeRES_Years,0))</f>
        <v>-914.09784</v>
      </c>
      <c r="DW79" s="21" t="n">
        <f aca="false">INDEX(ChargeRES_Data,MATCH($E79,ChargeRES_Labels,0),MATCH(DW$7,ChargeRES_Years,0))</f>
        <v>-891.80399</v>
      </c>
      <c r="DX79" s="21" t="n">
        <f aca="false">INDEX(ChargeRES_Data,MATCH($E79,ChargeRES_Labels,0),MATCH(DX$7,ChargeRES_Years,0))</f>
        <v>-891.80399</v>
      </c>
      <c r="DY79" s="21" t="n">
        <f aca="false">INDEX(ChargeRES_Data,MATCH($E79,ChargeRES_Labels,0),MATCH(DY$7,ChargeRES_Years,0))</f>
        <v>-891.80399</v>
      </c>
      <c r="DZ79" s="21" t="n">
        <f aca="false">INDEX(ChargeRES_Data,MATCH($E79,ChargeRES_Labels,0),MATCH(DZ$7,ChargeRES_Years,0))</f>
        <v>-891.80399</v>
      </c>
      <c r="EA79" s="21" t="n">
        <f aca="false">INDEX(ChargeRES_Data,MATCH($E79,ChargeRES_Labels,0),MATCH(EA$7,ChargeRES_Years,0))</f>
        <v>-870.13693</v>
      </c>
      <c r="EB79" s="21" t="n">
        <f aca="false">INDEX(ChargeRES_Data,MATCH($E79,ChargeRES_Labels,0),MATCH(EB$7,ChargeRES_Years,0))</f>
        <v>-870.13693</v>
      </c>
      <c r="EC79" s="21" t="n">
        <f aca="false">INDEX(ChargeRES_Data,MATCH($E79,ChargeRES_Labels,0),MATCH(EC$7,ChargeRES_Years,0))</f>
        <v>-870.13693</v>
      </c>
      <c r="ED79" s="21" t="n">
        <f aca="false">INDEX(ChargeRES_Data,MATCH($E79,ChargeRES_Labels,0),MATCH(ED$7,ChargeRES_Years,0))</f>
        <v>-870.13693</v>
      </c>
      <c r="EE79" s="21" t="n">
        <f aca="false">INDEX(ChargeRES_Data,MATCH($E79,ChargeRES_Labels,0),MATCH(EE$7,ChargeRES_Years,0))</f>
        <v>-864.3226</v>
      </c>
      <c r="EF79" s="21" t="n">
        <f aca="false">INDEX(ChargeRES_Data,MATCH($E79,ChargeRES_Labels,0),MATCH(EF$7,ChargeRES_Years,0))</f>
        <v>-864.3226</v>
      </c>
      <c r="EG79" s="21" t="n">
        <f aca="false">INDEX(ChargeRES_Data,MATCH($E79,ChargeRES_Labels,0),MATCH(EG$7,ChargeRES_Years,0))</f>
        <v>-864.3226</v>
      </c>
      <c r="EH79" s="21" t="n">
        <f aca="false">INDEX(ChargeRES_Data,MATCH($E79,ChargeRES_Labels,0),MATCH(EH$7,ChargeRES_Years,0))</f>
        <v>-864.3226</v>
      </c>
      <c r="EI79" s="21" t="n">
        <f aca="false">INDEX(ChargeRES_Data,MATCH($E79,ChargeRES_Labels,0),MATCH(EI$7,ChargeRES_Years,0))</f>
        <v>-866.71026</v>
      </c>
      <c r="EJ79" s="21" t="n">
        <f aca="false">INDEX(ChargeRES_Data,MATCH($E79,ChargeRES_Labels,0),MATCH(EJ$7,ChargeRES_Years,0))</f>
        <v>-866.71026</v>
      </c>
      <c r="EK79" s="21" t="n">
        <f aca="false">INDEX(ChargeRES_Data,MATCH($E79,ChargeRES_Labels,0),MATCH(EK$7,ChargeRES_Years,0))</f>
        <v>-866.71026</v>
      </c>
      <c r="EL79" s="21" t="n">
        <f aca="false">INDEX(ChargeRES_Data,MATCH($E79,ChargeRES_Labels,0),MATCH(EL$7,ChargeRES_Years,0))</f>
        <v>-866.71026</v>
      </c>
      <c r="EM79" s="21" t="n">
        <f aca="false">INDEX(ChargeRES_Data,MATCH($E79,ChargeRES_Labels,0),MATCH(EM$7,ChargeRES_Years,0))</f>
        <v>-855.4343</v>
      </c>
      <c r="EN79" s="21" t="n">
        <f aca="false">INDEX(ChargeRES_Data,MATCH($E79,ChargeRES_Labels,0),MATCH(EN$7,ChargeRES_Years,0))</f>
        <v>-855.4343</v>
      </c>
      <c r="EO79" s="21" t="n">
        <f aca="false">INDEX(ChargeRES_Data,MATCH($E79,ChargeRES_Labels,0),MATCH(EO$7,ChargeRES_Years,0))</f>
        <v>-855.4343</v>
      </c>
      <c r="EP79" s="21" t="n">
        <f aca="false">INDEX(ChargeRES_Data,MATCH($E79,ChargeRES_Labels,0),MATCH(EP$7,ChargeRES_Years,0))</f>
        <v>-855.4343</v>
      </c>
      <c r="EQ79" s="21" t="n">
        <f aca="false">INDEX(ChargeRES_Data,MATCH($E79,ChargeRES_Labels,0),MATCH(EQ$7,ChargeRES_Years,0))</f>
        <v>-841.29448</v>
      </c>
      <c r="ER79" s="21" t="n">
        <f aca="false">INDEX(ChargeRES_Data,MATCH($E79,ChargeRES_Labels,0),MATCH(ER$7,ChargeRES_Years,0))</f>
        <v>-841.29448</v>
      </c>
      <c r="ES79" s="21" t="n">
        <f aca="false">INDEX(ChargeRES_Data,MATCH($E79,ChargeRES_Labels,0),MATCH(ES$7,ChargeRES_Years,0))</f>
        <v>-841.29448</v>
      </c>
      <c r="ET79" s="21" t="n">
        <f aca="false">INDEX(ChargeRES_Data,MATCH($E79,ChargeRES_Labels,0),MATCH(ET$7,ChargeRES_Years,0))</f>
        <v>-841.29448</v>
      </c>
      <c r="EU79" s="21" t="n">
        <f aca="false">INDEX(ChargeRES_Data,MATCH($E79,ChargeRES_Labels,0),MATCH(EU$7,ChargeRES_Years,0))</f>
        <v>-841.29448</v>
      </c>
      <c r="EV79" s="21" t="n">
        <f aca="false">INDEX(ChargeRES_Data,MATCH($E79,ChargeRES_Labels,0),MATCH(EV$7,ChargeRES_Years,0))</f>
        <v>-841.29448</v>
      </c>
      <c r="EW79" s="21" t="n">
        <f aca="false">INDEX(ChargeRES_Data,MATCH($E79,ChargeRES_Labels,0),MATCH(EW$7,ChargeRES_Years,0))</f>
        <v>-841.29448</v>
      </c>
      <c r="EX79" s="21" t="n">
        <f aca="false">INDEX(ChargeRES_Data,MATCH($E79,ChargeRES_Labels,0),MATCH(EX$7,ChargeRES_Years,0))</f>
        <v>-841.29448</v>
      </c>
      <c r="EY79" s="21" t="n">
        <f aca="false">INDEX(ChargeRES_Data,MATCH($E79,ChargeRES_Labels,0),MATCH(EY$7,ChargeRES_Years,0))</f>
        <v>-841.29448</v>
      </c>
      <c r="EZ79" s="21" t="n">
        <f aca="false">INDEX(ChargeRES_Data,MATCH($E79,ChargeRES_Labels,0),MATCH(EZ$7,ChargeRES_Years,0))</f>
        <v>-841.29448</v>
      </c>
      <c r="FA79" s="21" t="n">
        <f aca="false">INDEX(ChargeRES_Data,MATCH($E79,ChargeRES_Labels,0),MATCH(FA$7,ChargeRES_Years,0))</f>
        <v>-841.29448</v>
      </c>
      <c r="FB79" s="21" t="n">
        <f aca="false">INDEX(ChargeRES_Data,MATCH($E79,ChargeRES_Labels,0),MATCH(FB$7,ChargeRES_Years,0))</f>
        <v>-841.29448</v>
      </c>
      <c r="FC79" s="21" t="n">
        <f aca="false">INDEX(ChargeRES_Data,MATCH($E79,ChargeRES_Labels,0),MATCH(FC$7,ChargeRES_Years,0))</f>
        <v>-841.29448</v>
      </c>
      <c r="FD79" s="21" t="n">
        <f aca="false">INDEX(ChargeRES_Data,MATCH($E79,ChargeRES_Labels,0),MATCH(FD$7,ChargeRES_Years,0))</f>
        <v>-841.29448</v>
      </c>
      <c r="FE79" s="21" t="n">
        <f aca="false">INDEX(ChargeRES_Data,MATCH($E79,ChargeRES_Labels,0),MATCH(FE$7,ChargeRES_Years,0))</f>
        <v>-841.29448</v>
      </c>
      <c r="FF79" s="21" t="n">
        <f aca="false">INDEX(ChargeRES_Data,MATCH($E79,ChargeRES_Labels,0),MATCH(FF$7,ChargeRES_Years,0))</f>
        <v>-841.29448</v>
      </c>
      <c r="FG79" s="21" t="n">
        <f aca="false">INDEX(ChargeRES_Data,MATCH($E79,ChargeRES_Labels,0),MATCH(FG$7,ChargeRES_Years,0))</f>
        <v>-841.29448</v>
      </c>
      <c r="FH79" s="21" t="n">
        <f aca="false">INDEX(ChargeRES_Data,MATCH($E79,ChargeRES_Labels,0),MATCH(FH$7,ChargeRES_Years,0))</f>
        <v>-841.29448</v>
      </c>
    </row>
    <row r="80" customFormat="false" ht="15" hidden="false" customHeight="false" outlineLevel="0" collapsed="false">
      <c r="C80" s="1" t="s">
        <v>728</v>
      </c>
      <c r="D80" s="12" t="s">
        <v>40</v>
      </c>
      <c r="E80" s="15" t="str">
        <f aca="false">$E47</f>
        <v>DC 4h</v>
      </c>
      <c r="J80" s="21" t="n">
        <f aca="false">INDEX(ChargeGrid_Data,MATCH($E80,ChargeGrid_Labels,0),MATCH(J$7,ChargeGrid_Years,0))</f>
        <v>0</v>
      </c>
      <c r="K80" s="21" t="n">
        <f aca="false">INDEX(ChargeGrid_Data,MATCH($E80,ChargeGrid_Labels,0),MATCH(K$7,ChargeGrid_Years,0))</f>
        <v>0</v>
      </c>
      <c r="L80" s="21" t="n">
        <f aca="false">INDEX(ChargeGrid_Data,MATCH($E80,ChargeGrid_Labels,0),MATCH(L$7,ChargeGrid_Years,0))</f>
        <v>0</v>
      </c>
      <c r="M80" s="21" t="n">
        <f aca="false">INDEX(ChargeGrid_Data,MATCH($E80,ChargeGrid_Labels,0),MATCH(M$7,ChargeGrid_Years,0))</f>
        <v>0</v>
      </c>
      <c r="N80" s="21" t="n">
        <f aca="false">INDEX(ChargeGrid_Data,MATCH($E80,ChargeGrid_Labels,0),MATCH(N$7,ChargeGrid_Years,0))</f>
        <v>0</v>
      </c>
      <c r="O80" s="21" t="n">
        <f aca="false">INDEX(ChargeGrid_Data,MATCH($E80,ChargeGrid_Labels,0),MATCH(O$7,ChargeGrid_Years,0))</f>
        <v>-751.2864</v>
      </c>
      <c r="P80" s="21" t="n">
        <f aca="false">INDEX(ChargeGrid_Data,MATCH($E80,ChargeGrid_Labels,0),MATCH(P$7,ChargeGrid_Years,0))</f>
        <v>-751.2864</v>
      </c>
      <c r="Q80" s="21" t="n">
        <f aca="false">INDEX(ChargeGrid_Data,MATCH($E80,ChargeGrid_Labels,0),MATCH(Q$7,ChargeGrid_Years,0))</f>
        <v>-751.2864</v>
      </c>
      <c r="R80" s="21" t="n">
        <f aca="false">INDEX(ChargeGrid_Data,MATCH($E80,ChargeGrid_Labels,0),MATCH(R$7,ChargeGrid_Years,0))</f>
        <v>-751.2864</v>
      </c>
      <c r="S80" s="21" t="n">
        <f aca="false">INDEX(ChargeGrid_Data,MATCH($E80,ChargeGrid_Labels,0),MATCH(S$7,ChargeGrid_Years,0))</f>
        <v>-663.46514</v>
      </c>
      <c r="T80" s="21" t="n">
        <f aca="false">INDEX(ChargeGrid_Data,MATCH($E80,ChargeGrid_Labels,0),MATCH(T$7,ChargeGrid_Years,0))</f>
        <v>-663.46514</v>
      </c>
      <c r="U80" s="21" t="n">
        <f aca="false">INDEX(ChargeGrid_Data,MATCH($E80,ChargeGrid_Labels,0),MATCH(U$7,ChargeGrid_Years,0))</f>
        <v>-663.46514</v>
      </c>
      <c r="V80" s="21" t="n">
        <f aca="false">INDEX(ChargeGrid_Data,MATCH($E80,ChargeGrid_Labels,0),MATCH(V$7,ChargeGrid_Years,0))</f>
        <v>-663.46514</v>
      </c>
      <c r="W80" s="21" t="n">
        <f aca="false">INDEX(ChargeGrid_Data,MATCH($E80,ChargeGrid_Labels,0),MATCH(W$7,ChargeGrid_Years,0))</f>
        <v>-620.42262</v>
      </c>
      <c r="X80" s="21" t="n">
        <f aca="false">INDEX(ChargeGrid_Data,MATCH($E80,ChargeGrid_Labels,0),MATCH(X$7,ChargeGrid_Years,0))</f>
        <v>-620.42262</v>
      </c>
      <c r="Y80" s="21" t="n">
        <f aca="false">INDEX(ChargeGrid_Data,MATCH($E80,ChargeGrid_Labels,0),MATCH(Y$7,ChargeGrid_Years,0))</f>
        <v>-620.42262</v>
      </c>
      <c r="Z80" s="21" t="n">
        <f aca="false">INDEX(ChargeGrid_Data,MATCH($E80,ChargeGrid_Labels,0),MATCH(Z$7,ChargeGrid_Years,0))</f>
        <v>-620.42262</v>
      </c>
      <c r="AA80" s="21" t="n">
        <f aca="false">INDEX(ChargeGrid_Data,MATCH($E80,ChargeGrid_Labels,0),MATCH(AA$7,ChargeGrid_Years,0))</f>
        <v>-590.15109</v>
      </c>
      <c r="AB80" s="21" t="n">
        <f aca="false">INDEX(ChargeGrid_Data,MATCH($E80,ChargeGrid_Labels,0),MATCH(AB$7,ChargeGrid_Years,0))</f>
        <v>-590.15109</v>
      </c>
      <c r="AC80" s="21" t="n">
        <f aca="false">INDEX(ChargeGrid_Data,MATCH($E80,ChargeGrid_Labels,0),MATCH(AC$7,ChargeGrid_Years,0))</f>
        <v>-590.15109</v>
      </c>
      <c r="AD80" s="21" t="n">
        <f aca="false">INDEX(ChargeGrid_Data,MATCH($E80,ChargeGrid_Labels,0),MATCH(AD$7,ChargeGrid_Years,0))</f>
        <v>-590.15109</v>
      </c>
      <c r="AE80" s="21" t="n">
        <f aca="false">INDEX(ChargeGrid_Data,MATCH($E80,ChargeGrid_Labels,0),MATCH(AE$7,ChargeGrid_Years,0))</f>
        <v>-581.20382</v>
      </c>
      <c r="AF80" s="21" t="n">
        <f aca="false">INDEX(ChargeGrid_Data,MATCH($E80,ChargeGrid_Labels,0),MATCH(AF$7,ChargeGrid_Years,0))</f>
        <v>-581.20382</v>
      </c>
      <c r="AG80" s="21" t="n">
        <f aca="false">INDEX(ChargeGrid_Data,MATCH($E80,ChargeGrid_Labels,0),MATCH(AG$7,ChargeGrid_Years,0))</f>
        <v>-581.20382</v>
      </c>
      <c r="AH80" s="21" t="n">
        <f aca="false">INDEX(ChargeGrid_Data,MATCH($E80,ChargeGrid_Labels,0),MATCH(AH$7,ChargeGrid_Years,0))</f>
        <v>-581.20382</v>
      </c>
      <c r="AI80" s="21" t="n">
        <f aca="false">INDEX(ChargeGrid_Data,MATCH($E80,ChargeGrid_Labels,0),MATCH(AI$7,ChargeGrid_Years,0))</f>
        <v>-575.76335</v>
      </c>
      <c r="AJ80" s="21" t="n">
        <f aca="false">INDEX(ChargeGrid_Data,MATCH($E80,ChargeGrid_Labels,0),MATCH(AJ$7,ChargeGrid_Years,0))</f>
        <v>-575.76335</v>
      </c>
      <c r="AK80" s="21" t="n">
        <f aca="false">INDEX(ChargeGrid_Data,MATCH($E80,ChargeGrid_Labels,0),MATCH(AK$7,ChargeGrid_Years,0))</f>
        <v>-575.76335</v>
      </c>
      <c r="AL80" s="21" t="n">
        <f aca="false">INDEX(ChargeGrid_Data,MATCH($E80,ChargeGrid_Labels,0),MATCH(AL$7,ChargeGrid_Years,0))</f>
        <v>-575.76335</v>
      </c>
      <c r="AM80" s="21" t="n">
        <f aca="false">INDEX(ChargeGrid_Data,MATCH($E80,ChargeGrid_Labels,0),MATCH(AM$7,ChargeGrid_Years,0))</f>
        <v>-541.56006</v>
      </c>
      <c r="AN80" s="21" t="n">
        <f aca="false">INDEX(ChargeGrid_Data,MATCH($E80,ChargeGrid_Labels,0),MATCH(AN$7,ChargeGrid_Years,0))</f>
        <v>-541.56006</v>
      </c>
      <c r="AO80" s="21" t="n">
        <f aca="false">INDEX(ChargeGrid_Data,MATCH($E80,ChargeGrid_Labels,0),MATCH(AO$7,ChargeGrid_Years,0))</f>
        <v>-541.56006</v>
      </c>
      <c r="AP80" s="21" t="n">
        <f aca="false">INDEX(ChargeGrid_Data,MATCH($E80,ChargeGrid_Labels,0),MATCH(AP$7,ChargeGrid_Years,0))</f>
        <v>-541.56006</v>
      </c>
      <c r="AQ80" s="21" t="n">
        <f aca="false">INDEX(ChargeGrid_Data,MATCH($E80,ChargeGrid_Labels,0),MATCH(AQ$7,ChargeGrid_Years,0))</f>
        <v>-528.87975</v>
      </c>
      <c r="AR80" s="21" t="n">
        <f aca="false">INDEX(ChargeGrid_Data,MATCH($E80,ChargeGrid_Labels,0),MATCH(AR$7,ChargeGrid_Years,0))</f>
        <v>-528.87975</v>
      </c>
      <c r="AS80" s="21" t="n">
        <f aca="false">INDEX(ChargeGrid_Data,MATCH($E80,ChargeGrid_Labels,0),MATCH(AS$7,ChargeGrid_Years,0))</f>
        <v>-528.87975</v>
      </c>
      <c r="AT80" s="21" t="n">
        <f aca="false">INDEX(ChargeGrid_Data,MATCH($E80,ChargeGrid_Labels,0),MATCH(AT$7,ChargeGrid_Years,0))</f>
        <v>-528.87975</v>
      </c>
      <c r="AU80" s="21" t="n">
        <f aca="false">INDEX(ChargeGrid_Data,MATCH($E80,ChargeGrid_Labels,0),MATCH(AU$7,ChargeGrid_Years,0))</f>
        <v>-511.53463</v>
      </c>
      <c r="AV80" s="21" t="n">
        <f aca="false">INDEX(ChargeGrid_Data,MATCH($E80,ChargeGrid_Labels,0),MATCH(AV$7,ChargeGrid_Years,0))</f>
        <v>-511.53463</v>
      </c>
      <c r="AW80" s="21" t="n">
        <f aca="false">INDEX(ChargeGrid_Data,MATCH($E80,ChargeGrid_Labels,0),MATCH(AW$7,ChargeGrid_Years,0))</f>
        <v>-511.53463</v>
      </c>
      <c r="AX80" s="21" t="n">
        <f aca="false">INDEX(ChargeGrid_Data,MATCH($E80,ChargeGrid_Labels,0),MATCH(AX$7,ChargeGrid_Years,0))</f>
        <v>-511.53463</v>
      </c>
      <c r="AY80" s="21" t="n">
        <f aca="false">INDEX(ChargeGrid_Data,MATCH($E80,ChargeGrid_Labels,0),MATCH(AY$7,ChargeGrid_Years,0))</f>
        <v>-508.93701</v>
      </c>
      <c r="AZ80" s="21" t="n">
        <f aca="false">INDEX(ChargeGrid_Data,MATCH($E80,ChargeGrid_Labels,0),MATCH(AZ$7,ChargeGrid_Years,0))</f>
        <v>-508.93701</v>
      </c>
      <c r="BA80" s="21" t="n">
        <f aca="false">INDEX(ChargeGrid_Data,MATCH($E80,ChargeGrid_Labels,0),MATCH(BA$7,ChargeGrid_Years,0))</f>
        <v>-508.93701</v>
      </c>
      <c r="BB80" s="21" t="n">
        <f aca="false">INDEX(ChargeGrid_Data,MATCH($E80,ChargeGrid_Labels,0),MATCH(BB$7,ChargeGrid_Years,0))</f>
        <v>-508.93701</v>
      </c>
      <c r="BC80" s="21" t="n">
        <f aca="false">INDEX(ChargeGrid_Data,MATCH($E80,ChargeGrid_Labels,0),MATCH(BC$7,ChargeGrid_Years,0))</f>
        <v>-526.89342</v>
      </c>
      <c r="BD80" s="21" t="n">
        <f aca="false">INDEX(ChargeGrid_Data,MATCH($E80,ChargeGrid_Labels,0),MATCH(BD$7,ChargeGrid_Years,0))</f>
        <v>-526.89342</v>
      </c>
      <c r="BE80" s="21" t="n">
        <f aca="false">INDEX(ChargeGrid_Data,MATCH($E80,ChargeGrid_Labels,0),MATCH(BE$7,ChargeGrid_Years,0))</f>
        <v>-526.89342</v>
      </c>
      <c r="BF80" s="21" t="n">
        <f aca="false">INDEX(ChargeGrid_Data,MATCH($E80,ChargeGrid_Labels,0),MATCH(BF$7,ChargeGrid_Years,0))</f>
        <v>-526.89342</v>
      </c>
      <c r="BG80" s="21" t="n">
        <f aca="false">INDEX(ChargeGrid_Data,MATCH($E80,ChargeGrid_Labels,0),MATCH(BG$7,ChargeGrid_Years,0))</f>
        <v>-498.38111</v>
      </c>
      <c r="BH80" s="21" t="n">
        <f aca="false">INDEX(ChargeGrid_Data,MATCH($E80,ChargeGrid_Labels,0),MATCH(BH$7,ChargeGrid_Years,0))</f>
        <v>-498.38111</v>
      </c>
      <c r="BI80" s="21" t="n">
        <f aca="false">INDEX(ChargeGrid_Data,MATCH($E80,ChargeGrid_Labels,0),MATCH(BI$7,ChargeGrid_Years,0))</f>
        <v>-498.38111</v>
      </c>
      <c r="BJ80" s="21" t="n">
        <f aca="false">INDEX(ChargeGrid_Data,MATCH($E80,ChargeGrid_Labels,0),MATCH(BJ$7,ChargeGrid_Years,0))</f>
        <v>-498.38111</v>
      </c>
      <c r="BK80" s="21" t="n">
        <f aca="false">INDEX(ChargeGrid_Data,MATCH($E80,ChargeGrid_Labels,0),MATCH(BK$7,ChargeGrid_Years,0))</f>
        <v>-514.22704</v>
      </c>
      <c r="BL80" s="21" t="n">
        <f aca="false">INDEX(ChargeGrid_Data,MATCH($E80,ChargeGrid_Labels,0),MATCH(BL$7,ChargeGrid_Years,0))</f>
        <v>-514.22704</v>
      </c>
      <c r="BM80" s="21" t="n">
        <f aca="false">INDEX(ChargeGrid_Data,MATCH($E80,ChargeGrid_Labels,0),MATCH(BM$7,ChargeGrid_Years,0))</f>
        <v>-514.22704</v>
      </c>
      <c r="BN80" s="21" t="n">
        <f aca="false">INDEX(ChargeGrid_Data,MATCH($E80,ChargeGrid_Labels,0),MATCH(BN$7,ChargeGrid_Years,0))</f>
        <v>-514.22704</v>
      </c>
      <c r="BO80" s="21" t="n">
        <f aca="false">INDEX(ChargeGrid_Data,MATCH($E80,ChargeGrid_Labels,0),MATCH(BO$7,ChargeGrid_Years,0))</f>
        <v>-503.78846</v>
      </c>
      <c r="BP80" s="21" t="n">
        <f aca="false">INDEX(ChargeGrid_Data,MATCH($E80,ChargeGrid_Labels,0),MATCH(BP$7,ChargeGrid_Years,0))</f>
        <v>-503.78846</v>
      </c>
      <c r="BQ80" s="21" t="n">
        <f aca="false">INDEX(ChargeGrid_Data,MATCH($E80,ChargeGrid_Labels,0),MATCH(BQ$7,ChargeGrid_Years,0))</f>
        <v>-503.78846</v>
      </c>
      <c r="BR80" s="21" t="n">
        <f aca="false">INDEX(ChargeGrid_Data,MATCH($E80,ChargeGrid_Labels,0),MATCH(BR$7,ChargeGrid_Years,0))</f>
        <v>-503.78846</v>
      </c>
      <c r="BS80" s="21" t="n">
        <f aca="false">INDEX(ChargeGrid_Data,MATCH($E80,ChargeGrid_Labels,0),MATCH(BS$7,ChargeGrid_Years,0))</f>
        <v>-488.23638</v>
      </c>
      <c r="BT80" s="21" t="n">
        <f aca="false">INDEX(ChargeGrid_Data,MATCH($E80,ChargeGrid_Labels,0),MATCH(BT$7,ChargeGrid_Years,0))</f>
        <v>-488.23638</v>
      </c>
      <c r="BU80" s="21" t="n">
        <f aca="false">INDEX(ChargeGrid_Data,MATCH($E80,ChargeGrid_Labels,0),MATCH(BU$7,ChargeGrid_Years,0))</f>
        <v>-488.23638</v>
      </c>
      <c r="BV80" s="21" t="n">
        <f aca="false">INDEX(ChargeGrid_Data,MATCH($E80,ChargeGrid_Labels,0),MATCH(BV$7,ChargeGrid_Years,0))</f>
        <v>-488.23638</v>
      </c>
      <c r="BW80" s="21" t="n">
        <f aca="false">INDEX(ChargeGrid_Data,MATCH($E80,ChargeGrid_Labels,0),MATCH(BW$7,ChargeGrid_Years,0))</f>
        <v>-508.20078</v>
      </c>
      <c r="BX80" s="21" t="n">
        <f aca="false">INDEX(ChargeGrid_Data,MATCH($E80,ChargeGrid_Labels,0),MATCH(BX$7,ChargeGrid_Years,0))</f>
        <v>-508.20078</v>
      </c>
      <c r="BY80" s="21" t="n">
        <f aca="false">INDEX(ChargeGrid_Data,MATCH($E80,ChargeGrid_Labels,0),MATCH(BY$7,ChargeGrid_Years,0))</f>
        <v>-508.20078</v>
      </c>
      <c r="BZ80" s="21" t="n">
        <f aca="false">INDEX(ChargeGrid_Data,MATCH($E80,ChargeGrid_Labels,0),MATCH(BZ$7,ChargeGrid_Years,0))</f>
        <v>-508.20078</v>
      </c>
      <c r="CA80" s="21" t="n">
        <f aca="false">INDEX(ChargeGrid_Data,MATCH($E80,ChargeGrid_Labels,0),MATCH(CA$7,ChargeGrid_Years,0))</f>
        <v>-499.94889</v>
      </c>
      <c r="CB80" s="21" t="n">
        <f aca="false">INDEX(ChargeGrid_Data,MATCH($E80,ChargeGrid_Labels,0),MATCH(CB$7,ChargeGrid_Years,0))</f>
        <v>-499.94889</v>
      </c>
      <c r="CC80" s="21" t="n">
        <f aca="false">INDEX(ChargeGrid_Data,MATCH($E80,ChargeGrid_Labels,0),MATCH(CC$7,ChargeGrid_Years,0))</f>
        <v>-499.94889</v>
      </c>
      <c r="CD80" s="21" t="n">
        <f aca="false">INDEX(ChargeGrid_Data,MATCH($E80,ChargeGrid_Labels,0),MATCH(CD$7,ChargeGrid_Years,0))</f>
        <v>-499.94889</v>
      </c>
      <c r="CE80" s="21" t="n">
        <f aca="false">INDEX(ChargeGrid_Data,MATCH($E80,ChargeGrid_Labels,0),MATCH(CE$7,ChargeGrid_Years,0))</f>
        <v>-500.04075</v>
      </c>
      <c r="CF80" s="21" t="n">
        <f aca="false">INDEX(ChargeGrid_Data,MATCH($E80,ChargeGrid_Labels,0),MATCH(CF$7,ChargeGrid_Years,0))</f>
        <v>-500.04075</v>
      </c>
      <c r="CG80" s="21" t="n">
        <f aca="false">INDEX(ChargeGrid_Data,MATCH($E80,ChargeGrid_Labels,0),MATCH(CG$7,ChargeGrid_Years,0))</f>
        <v>-500.04075</v>
      </c>
      <c r="CH80" s="21" t="n">
        <f aca="false">INDEX(ChargeGrid_Data,MATCH($E80,ChargeGrid_Labels,0),MATCH(CH$7,ChargeGrid_Years,0))</f>
        <v>-500.04075</v>
      </c>
      <c r="CI80" s="21" t="n">
        <f aca="false">INDEX(ChargeGrid_Data,MATCH($E80,ChargeGrid_Labels,0),MATCH(CI$7,ChargeGrid_Years,0))</f>
        <v>-503.09869</v>
      </c>
      <c r="CJ80" s="21" t="n">
        <f aca="false">INDEX(ChargeGrid_Data,MATCH($E80,ChargeGrid_Labels,0),MATCH(CJ$7,ChargeGrid_Years,0))</f>
        <v>-503.09869</v>
      </c>
      <c r="CK80" s="21" t="n">
        <f aca="false">INDEX(ChargeGrid_Data,MATCH($E80,ChargeGrid_Labels,0),MATCH(CK$7,ChargeGrid_Years,0))</f>
        <v>-503.09869</v>
      </c>
      <c r="CL80" s="21" t="n">
        <f aca="false">INDEX(ChargeGrid_Data,MATCH($E80,ChargeGrid_Labels,0),MATCH(CL$7,ChargeGrid_Years,0))</f>
        <v>-503.09869</v>
      </c>
      <c r="CM80" s="21" t="n">
        <f aca="false">INDEX(ChargeGrid_Data,MATCH($E80,ChargeGrid_Labels,0),MATCH(CM$7,ChargeGrid_Years,0))</f>
        <v>-497.34921</v>
      </c>
      <c r="CN80" s="21" t="n">
        <f aca="false">INDEX(ChargeGrid_Data,MATCH($E80,ChargeGrid_Labels,0),MATCH(CN$7,ChargeGrid_Years,0))</f>
        <v>-497.34921</v>
      </c>
      <c r="CO80" s="21" t="n">
        <f aca="false">INDEX(ChargeGrid_Data,MATCH($E80,ChargeGrid_Labels,0),MATCH(CO$7,ChargeGrid_Years,0))</f>
        <v>-497.34921</v>
      </c>
      <c r="CP80" s="21" t="n">
        <f aca="false">INDEX(ChargeGrid_Data,MATCH($E80,ChargeGrid_Labels,0),MATCH(CP$7,ChargeGrid_Years,0))</f>
        <v>-497.34921</v>
      </c>
      <c r="CQ80" s="21" t="n">
        <f aca="false">INDEX(ChargeGrid_Data,MATCH($E80,ChargeGrid_Labels,0),MATCH(CQ$7,ChargeGrid_Years,0))</f>
        <v>-514.43421</v>
      </c>
      <c r="CR80" s="21" t="n">
        <f aca="false">INDEX(ChargeGrid_Data,MATCH($E80,ChargeGrid_Labels,0),MATCH(CR$7,ChargeGrid_Years,0))</f>
        <v>-514.43421</v>
      </c>
      <c r="CS80" s="21" t="n">
        <f aca="false">INDEX(ChargeGrid_Data,MATCH($E80,ChargeGrid_Labels,0),MATCH(CS$7,ChargeGrid_Years,0))</f>
        <v>-514.43421</v>
      </c>
      <c r="CT80" s="21" t="n">
        <f aca="false">INDEX(ChargeGrid_Data,MATCH($E80,ChargeGrid_Labels,0),MATCH(CT$7,ChargeGrid_Years,0))</f>
        <v>-514.43421</v>
      </c>
      <c r="CU80" s="21" t="n">
        <f aca="false">INDEX(ChargeGrid_Data,MATCH($E80,ChargeGrid_Labels,0),MATCH(CU$7,ChargeGrid_Years,0))</f>
        <v>-548.94787</v>
      </c>
      <c r="CV80" s="21" t="n">
        <f aca="false">INDEX(ChargeGrid_Data,MATCH($E80,ChargeGrid_Labels,0),MATCH(CV$7,ChargeGrid_Years,0))</f>
        <v>-548.94787</v>
      </c>
      <c r="CW80" s="21" t="n">
        <f aca="false">INDEX(ChargeGrid_Data,MATCH($E80,ChargeGrid_Labels,0),MATCH(CW$7,ChargeGrid_Years,0))</f>
        <v>-548.94787</v>
      </c>
      <c r="CX80" s="21" t="n">
        <f aca="false">INDEX(ChargeGrid_Data,MATCH($E80,ChargeGrid_Labels,0),MATCH(CX$7,ChargeGrid_Years,0))</f>
        <v>-548.94787</v>
      </c>
      <c r="CY80" s="21" t="n">
        <f aca="false">INDEX(ChargeGrid_Data,MATCH($E80,ChargeGrid_Labels,0),MATCH(CY$7,ChargeGrid_Years,0))</f>
        <v>-707.19545</v>
      </c>
      <c r="CZ80" s="21" t="n">
        <f aca="false">INDEX(ChargeGrid_Data,MATCH($E80,ChargeGrid_Labels,0),MATCH(CZ$7,ChargeGrid_Years,0))</f>
        <v>-707.19545</v>
      </c>
      <c r="DA80" s="21" t="n">
        <f aca="false">INDEX(ChargeGrid_Data,MATCH($E80,ChargeGrid_Labels,0),MATCH(DA$7,ChargeGrid_Years,0))</f>
        <v>-707.19545</v>
      </c>
      <c r="DB80" s="21" t="n">
        <f aca="false">INDEX(ChargeGrid_Data,MATCH($E80,ChargeGrid_Labels,0),MATCH(DB$7,ChargeGrid_Years,0))</f>
        <v>-707.19545</v>
      </c>
      <c r="DC80" s="21" t="n">
        <f aca="false">INDEX(ChargeGrid_Data,MATCH($E80,ChargeGrid_Labels,0),MATCH(DC$7,ChargeGrid_Years,0))</f>
        <v>-688.10432</v>
      </c>
      <c r="DD80" s="21" t="n">
        <f aca="false">INDEX(ChargeGrid_Data,MATCH($E80,ChargeGrid_Labels,0),MATCH(DD$7,ChargeGrid_Years,0))</f>
        <v>-688.10432</v>
      </c>
      <c r="DE80" s="21" t="n">
        <f aca="false">INDEX(ChargeGrid_Data,MATCH($E80,ChargeGrid_Labels,0),MATCH(DE$7,ChargeGrid_Years,0))</f>
        <v>-688.10432</v>
      </c>
      <c r="DF80" s="21" t="n">
        <f aca="false">INDEX(ChargeGrid_Data,MATCH($E80,ChargeGrid_Labels,0),MATCH(DF$7,ChargeGrid_Years,0))</f>
        <v>-688.10432</v>
      </c>
      <c r="DG80" s="21" t="n">
        <f aca="false">INDEX(ChargeGrid_Data,MATCH($E80,ChargeGrid_Labels,0),MATCH(DG$7,ChargeGrid_Years,0))</f>
        <v>-668.95651</v>
      </c>
      <c r="DH80" s="21" t="n">
        <f aca="false">INDEX(ChargeGrid_Data,MATCH($E80,ChargeGrid_Labels,0),MATCH(DH$7,ChargeGrid_Years,0))</f>
        <v>-668.95651</v>
      </c>
      <c r="DI80" s="21" t="n">
        <f aca="false">INDEX(ChargeGrid_Data,MATCH($E80,ChargeGrid_Labels,0),MATCH(DI$7,ChargeGrid_Years,0))</f>
        <v>-668.95651</v>
      </c>
      <c r="DJ80" s="21" t="n">
        <f aca="false">INDEX(ChargeGrid_Data,MATCH($E80,ChargeGrid_Labels,0),MATCH(DJ$7,ChargeGrid_Years,0))</f>
        <v>-668.95651</v>
      </c>
      <c r="DK80" s="21" t="n">
        <f aca="false">INDEX(ChargeGrid_Data,MATCH($E80,ChargeGrid_Labels,0),MATCH(DK$7,ChargeGrid_Years,0))</f>
        <v>-681.69469</v>
      </c>
      <c r="DL80" s="21" t="n">
        <f aca="false">INDEX(ChargeGrid_Data,MATCH($E80,ChargeGrid_Labels,0),MATCH(DL$7,ChargeGrid_Years,0))</f>
        <v>-681.69469</v>
      </c>
      <c r="DM80" s="21" t="n">
        <f aca="false">INDEX(ChargeGrid_Data,MATCH($E80,ChargeGrid_Labels,0),MATCH(DM$7,ChargeGrid_Years,0))</f>
        <v>-681.69469</v>
      </c>
      <c r="DN80" s="21" t="n">
        <f aca="false">INDEX(ChargeGrid_Data,MATCH($E80,ChargeGrid_Labels,0),MATCH(DN$7,ChargeGrid_Years,0))</f>
        <v>-681.69469</v>
      </c>
      <c r="DO80" s="21" t="n">
        <f aca="false">INDEX(ChargeGrid_Data,MATCH($E80,ChargeGrid_Labels,0),MATCH(DO$7,ChargeGrid_Years,0))</f>
        <v>-644.57209</v>
      </c>
      <c r="DP80" s="21" t="n">
        <f aca="false">INDEX(ChargeGrid_Data,MATCH($E80,ChargeGrid_Labels,0),MATCH(DP$7,ChargeGrid_Years,0))</f>
        <v>-644.57209</v>
      </c>
      <c r="DQ80" s="21" t="n">
        <f aca="false">INDEX(ChargeGrid_Data,MATCH($E80,ChargeGrid_Labels,0),MATCH(DQ$7,ChargeGrid_Years,0))</f>
        <v>-644.57209</v>
      </c>
      <c r="DR80" s="21" t="n">
        <f aca="false">INDEX(ChargeGrid_Data,MATCH($E80,ChargeGrid_Labels,0),MATCH(DR$7,ChargeGrid_Years,0))</f>
        <v>-644.57209</v>
      </c>
      <c r="DS80" s="21" t="n">
        <f aca="false">INDEX(ChargeGrid_Data,MATCH($E80,ChargeGrid_Labels,0),MATCH(DS$7,ChargeGrid_Years,0))</f>
        <v>-635.13038</v>
      </c>
      <c r="DT80" s="21" t="n">
        <f aca="false">INDEX(ChargeGrid_Data,MATCH($E80,ChargeGrid_Labels,0),MATCH(DT$7,ChargeGrid_Years,0))</f>
        <v>-635.13038</v>
      </c>
      <c r="DU80" s="21" t="n">
        <f aca="false">INDEX(ChargeGrid_Data,MATCH($E80,ChargeGrid_Labels,0),MATCH(DU$7,ChargeGrid_Years,0))</f>
        <v>-635.13038</v>
      </c>
      <c r="DV80" s="21" t="n">
        <f aca="false">INDEX(ChargeGrid_Data,MATCH($E80,ChargeGrid_Labels,0),MATCH(DV$7,ChargeGrid_Years,0))</f>
        <v>-635.13038</v>
      </c>
      <c r="DW80" s="21" t="n">
        <f aca="false">INDEX(ChargeGrid_Data,MATCH($E80,ChargeGrid_Labels,0),MATCH(DW$7,ChargeGrid_Years,0))</f>
        <v>-635.28835</v>
      </c>
      <c r="DX80" s="21" t="n">
        <f aca="false">INDEX(ChargeGrid_Data,MATCH($E80,ChargeGrid_Labels,0),MATCH(DX$7,ChargeGrid_Years,0))</f>
        <v>-635.28835</v>
      </c>
      <c r="DY80" s="21" t="n">
        <f aca="false">INDEX(ChargeGrid_Data,MATCH($E80,ChargeGrid_Labels,0),MATCH(DY$7,ChargeGrid_Years,0))</f>
        <v>-635.28835</v>
      </c>
      <c r="DZ80" s="21" t="n">
        <f aca="false">INDEX(ChargeGrid_Data,MATCH($E80,ChargeGrid_Labels,0),MATCH(DZ$7,ChargeGrid_Years,0))</f>
        <v>-635.28835</v>
      </c>
      <c r="EA80" s="21" t="n">
        <f aca="false">INDEX(ChargeGrid_Data,MATCH($E80,ChargeGrid_Labels,0),MATCH(EA$7,ChargeGrid_Years,0))</f>
        <v>-632.34774</v>
      </c>
      <c r="EB80" s="21" t="n">
        <f aca="false">INDEX(ChargeGrid_Data,MATCH($E80,ChargeGrid_Labels,0),MATCH(EB$7,ChargeGrid_Years,0))</f>
        <v>-632.34774</v>
      </c>
      <c r="EC80" s="21" t="n">
        <f aca="false">INDEX(ChargeGrid_Data,MATCH($E80,ChargeGrid_Labels,0),MATCH(EC$7,ChargeGrid_Years,0))</f>
        <v>-632.34774</v>
      </c>
      <c r="ED80" s="21" t="n">
        <f aca="false">INDEX(ChargeGrid_Data,MATCH($E80,ChargeGrid_Labels,0),MATCH(ED$7,ChargeGrid_Years,0))</f>
        <v>-632.34774</v>
      </c>
      <c r="EE80" s="21" t="n">
        <f aca="false">INDEX(ChargeGrid_Data,MATCH($E80,ChargeGrid_Labels,0),MATCH(EE$7,ChargeGrid_Years,0))</f>
        <v>-615.02274</v>
      </c>
      <c r="EF80" s="21" t="n">
        <f aca="false">INDEX(ChargeGrid_Data,MATCH($E80,ChargeGrid_Labels,0),MATCH(EF$7,ChargeGrid_Years,0))</f>
        <v>-615.02274</v>
      </c>
      <c r="EG80" s="21" t="n">
        <f aca="false">INDEX(ChargeGrid_Data,MATCH($E80,ChargeGrid_Labels,0),MATCH(EG$7,ChargeGrid_Years,0))</f>
        <v>-615.02274</v>
      </c>
      <c r="EH80" s="21" t="n">
        <f aca="false">INDEX(ChargeGrid_Data,MATCH($E80,ChargeGrid_Labels,0),MATCH(EH$7,ChargeGrid_Years,0))</f>
        <v>-615.02274</v>
      </c>
      <c r="EI80" s="21" t="n">
        <f aca="false">INDEX(ChargeGrid_Data,MATCH($E80,ChargeGrid_Labels,0),MATCH(EI$7,ChargeGrid_Years,0))</f>
        <v>-586.07772</v>
      </c>
      <c r="EJ80" s="21" t="n">
        <f aca="false">INDEX(ChargeGrid_Data,MATCH($E80,ChargeGrid_Labels,0),MATCH(EJ$7,ChargeGrid_Years,0))</f>
        <v>-586.07772</v>
      </c>
      <c r="EK80" s="21" t="n">
        <f aca="false">INDEX(ChargeGrid_Data,MATCH($E80,ChargeGrid_Labels,0),MATCH(EK$7,ChargeGrid_Years,0))</f>
        <v>-586.07772</v>
      </c>
      <c r="EL80" s="21" t="n">
        <f aca="false">INDEX(ChargeGrid_Data,MATCH($E80,ChargeGrid_Labels,0),MATCH(EL$7,ChargeGrid_Years,0))</f>
        <v>-586.07772</v>
      </c>
      <c r="EM80" s="21" t="n">
        <f aca="false">INDEX(ChargeGrid_Data,MATCH($E80,ChargeGrid_Labels,0),MATCH(EM$7,ChargeGrid_Years,0))</f>
        <v>-576.86721</v>
      </c>
      <c r="EN80" s="21" t="n">
        <f aca="false">INDEX(ChargeGrid_Data,MATCH($E80,ChargeGrid_Labels,0),MATCH(EN$7,ChargeGrid_Years,0))</f>
        <v>-576.86721</v>
      </c>
      <c r="EO80" s="21" t="n">
        <f aca="false">INDEX(ChargeGrid_Data,MATCH($E80,ChargeGrid_Labels,0),MATCH(EO$7,ChargeGrid_Years,0))</f>
        <v>-576.86721</v>
      </c>
      <c r="EP80" s="21" t="n">
        <f aca="false">INDEX(ChargeGrid_Data,MATCH($E80,ChargeGrid_Labels,0),MATCH(EP$7,ChargeGrid_Years,0))</f>
        <v>-576.86721</v>
      </c>
      <c r="EQ80" s="21" t="n">
        <f aca="false">INDEX(ChargeGrid_Data,MATCH($E80,ChargeGrid_Labels,0),MATCH(EQ$7,ChargeGrid_Years,0))</f>
        <v>-579.51105</v>
      </c>
      <c r="ER80" s="21" t="n">
        <f aca="false">INDEX(ChargeGrid_Data,MATCH($E80,ChargeGrid_Labels,0),MATCH(ER$7,ChargeGrid_Years,0))</f>
        <v>-579.51105</v>
      </c>
      <c r="ES80" s="21" t="n">
        <f aca="false">INDEX(ChargeGrid_Data,MATCH($E80,ChargeGrid_Labels,0),MATCH(ES$7,ChargeGrid_Years,0))</f>
        <v>-579.51105</v>
      </c>
      <c r="ET80" s="21" t="n">
        <f aca="false">INDEX(ChargeGrid_Data,MATCH($E80,ChargeGrid_Labels,0),MATCH(ET$7,ChargeGrid_Years,0))</f>
        <v>-579.51105</v>
      </c>
      <c r="EU80" s="21" t="n">
        <f aca="false">INDEX(ChargeGrid_Data,MATCH($E80,ChargeGrid_Labels,0),MATCH(EU$7,ChargeGrid_Years,0))</f>
        <v>-579.51105</v>
      </c>
      <c r="EV80" s="21" t="n">
        <f aca="false">INDEX(ChargeGrid_Data,MATCH($E80,ChargeGrid_Labels,0),MATCH(EV$7,ChargeGrid_Years,0))</f>
        <v>-579.51105</v>
      </c>
      <c r="EW80" s="21" t="n">
        <f aca="false">INDEX(ChargeGrid_Data,MATCH($E80,ChargeGrid_Labels,0),MATCH(EW$7,ChargeGrid_Years,0))</f>
        <v>-579.51105</v>
      </c>
      <c r="EX80" s="21" t="n">
        <f aca="false">INDEX(ChargeGrid_Data,MATCH($E80,ChargeGrid_Labels,0),MATCH(EX$7,ChargeGrid_Years,0))</f>
        <v>-579.51105</v>
      </c>
      <c r="EY80" s="21" t="n">
        <f aca="false">INDEX(ChargeGrid_Data,MATCH($E80,ChargeGrid_Labels,0),MATCH(EY$7,ChargeGrid_Years,0))</f>
        <v>-579.51105</v>
      </c>
      <c r="EZ80" s="21" t="n">
        <f aca="false">INDEX(ChargeGrid_Data,MATCH($E80,ChargeGrid_Labels,0),MATCH(EZ$7,ChargeGrid_Years,0))</f>
        <v>-579.51105</v>
      </c>
      <c r="FA80" s="21" t="n">
        <f aca="false">INDEX(ChargeGrid_Data,MATCH($E80,ChargeGrid_Labels,0),MATCH(FA$7,ChargeGrid_Years,0))</f>
        <v>-579.51105</v>
      </c>
      <c r="FB80" s="21" t="n">
        <f aca="false">INDEX(ChargeGrid_Data,MATCH($E80,ChargeGrid_Labels,0),MATCH(FB$7,ChargeGrid_Years,0))</f>
        <v>-579.51105</v>
      </c>
      <c r="FC80" s="21" t="n">
        <f aca="false">INDEX(ChargeGrid_Data,MATCH($E80,ChargeGrid_Labels,0),MATCH(FC$7,ChargeGrid_Years,0))</f>
        <v>-579.51105</v>
      </c>
      <c r="FD80" s="21" t="n">
        <f aca="false">INDEX(ChargeGrid_Data,MATCH($E80,ChargeGrid_Labels,0),MATCH(FD$7,ChargeGrid_Years,0))</f>
        <v>-579.51105</v>
      </c>
      <c r="FE80" s="21" t="n">
        <f aca="false">INDEX(ChargeGrid_Data,MATCH($E80,ChargeGrid_Labels,0),MATCH(FE$7,ChargeGrid_Years,0))</f>
        <v>-579.51105</v>
      </c>
      <c r="FF80" s="21" t="n">
        <f aca="false">INDEX(ChargeGrid_Data,MATCH($E80,ChargeGrid_Labels,0),MATCH(FF$7,ChargeGrid_Years,0))</f>
        <v>-579.51105</v>
      </c>
      <c r="FG80" s="21" t="n">
        <f aca="false">INDEX(ChargeGrid_Data,MATCH($E80,ChargeGrid_Labels,0),MATCH(FG$7,ChargeGrid_Years,0))</f>
        <v>-579.51105</v>
      </c>
      <c r="FH80" s="21" t="n">
        <f aca="false">INDEX(ChargeGrid_Data,MATCH($E80,ChargeGrid_Labels,0),MATCH(FH$7,ChargeGrid_Years,0))</f>
        <v>-579.51105</v>
      </c>
    </row>
    <row r="81" customFormat="false" ht="15" hidden="false" customHeight="false" outlineLevel="0" collapsed="false">
      <c r="C81" s="1" t="s">
        <v>729</v>
      </c>
      <c r="D81" s="12" t="s">
        <v>40</v>
      </c>
      <c r="E81" s="15" t="str">
        <f aca="false">$E47</f>
        <v>DC 4h</v>
      </c>
      <c r="J81" s="21" t="n">
        <f aca="false">INDEX(Discharge_Data,MATCH($E81,Discharge_Labels,0),MATCH(J$7,Discharge_Years,0))</f>
        <v>0</v>
      </c>
      <c r="K81" s="21" t="n">
        <f aca="false">INDEX(Discharge_Data,MATCH($E81,Discharge_Labels,0),MATCH(K$7,Discharge_Years,0))</f>
        <v>0</v>
      </c>
      <c r="L81" s="21" t="n">
        <f aca="false">INDEX(Discharge_Data,MATCH($E81,Discharge_Labels,0),MATCH(L$7,Discharge_Years,0))</f>
        <v>0</v>
      </c>
      <c r="M81" s="21" t="n">
        <f aca="false">INDEX(Discharge_Data,MATCH($E81,Discharge_Labels,0),MATCH(M$7,Discharge_Years,0))</f>
        <v>0</v>
      </c>
      <c r="N81" s="21" t="n">
        <f aca="false">INDEX(Discharge_Data,MATCH($E81,Discharge_Labels,0),MATCH(N$7,Discharge_Years,0))</f>
        <v>0</v>
      </c>
      <c r="O81" s="21" t="n">
        <f aca="false">INDEX(Discharge_Data,MATCH($E81,Discharge_Labels,0),MATCH(O$7,Discharge_Years,0))</f>
        <v>1434.78479</v>
      </c>
      <c r="P81" s="21" t="n">
        <f aca="false">INDEX(Discharge_Data,MATCH($E81,Discharge_Labels,0),MATCH(P$7,Discharge_Years,0))</f>
        <v>1434.78479</v>
      </c>
      <c r="Q81" s="21" t="n">
        <f aca="false">INDEX(Discharge_Data,MATCH($E81,Discharge_Labels,0),MATCH(Q$7,Discharge_Years,0))</f>
        <v>1434.78479</v>
      </c>
      <c r="R81" s="21" t="n">
        <f aca="false">INDEX(Discharge_Data,MATCH($E81,Discharge_Labels,0),MATCH(R$7,Discharge_Years,0))</f>
        <v>1434.78479</v>
      </c>
      <c r="S81" s="21" t="n">
        <f aca="false">INDEX(Discharge_Data,MATCH($E81,Discharge_Labels,0),MATCH(S$7,Discharge_Years,0))</f>
        <v>1384.80033</v>
      </c>
      <c r="T81" s="21" t="n">
        <f aca="false">INDEX(Discharge_Data,MATCH($E81,Discharge_Labels,0),MATCH(T$7,Discharge_Years,0))</f>
        <v>1384.80033</v>
      </c>
      <c r="U81" s="21" t="n">
        <f aca="false">INDEX(Discharge_Data,MATCH($E81,Discharge_Labels,0),MATCH(U$7,Discharge_Years,0))</f>
        <v>1384.80033</v>
      </c>
      <c r="V81" s="21" t="n">
        <f aca="false">INDEX(Discharge_Data,MATCH($E81,Discharge_Labels,0),MATCH(V$7,Discharge_Years,0))</f>
        <v>1384.80033</v>
      </c>
      <c r="W81" s="21" t="n">
        <f aca="false">INDEX(Discharge_Data,MATCH($E81,Discharge_Labels,0),MATCH(W$7,Discharge_Years,0))</f>
        <v>1340.55608</v>
      </c>
      <c r="X81" s="21" t="n">
        <f aca="false">INDEX(Discharge_Data,MATCH($E81,Discharge_Labels,0),MATCH(X$7,Discharge_Years,0))</f>
        <v>1340.55608</v>
      </c>
      <c r="Y81" s="21" t="n">
        <f aca="false">INDEX(Discharge_Data,MATCH($E81,Discharge_Labels,0),MATCH(Y$7,Discharge_Years,0))</f>
        <v>1340.55608</v>
      </c>
      <c r="Z81" s="21" t="n">
        <f aca="false">INDEX(Discharge_Data,MATCH($E81,Discharge_Labels,0),MATCH(Z$7,Discharge_Years,0))</f>
        <v>1340.55608</v>
      </c>
      <c r="AA81" s="21" t="n">
        <f aca="false">INDEX(Discharge_Data,MATCH($E81,Discharge_Labels,0),MATCH(AA$7,Discharge_Years,0))</f>
        <v>1312.77664</v>
      </c>
      <c r="AB81" s="21" t="n">
        <f aca="false">INDEX(Discharge_Data,MATCH($E81,Discharge_Labels,0),MATCH(AB$7,Discharge_Years,0))</f>
        <v>1312.77664</v>
      </c>
      <c r="AC81" s="21" t="n">
        <f aca="false">INDEX(Discharge_Data,MATCH($E81,Discharge_Labels,0),MATCH(AC$7,Discharge_Years,0))</f>
        <v>1312.77664</v>
      </c>
      <c r="AD81" s="21" t="n">
        <f aca="false">INDEX(Discharge_Data,MATCH($E81,Discharge_Labels,0),MATCH(AD$7,Discharge_Years,0))</f>
        <v>1312.77664</v>
      </c>
      <c r="AE81" s="21" t="n">
        <f aca="false">INDEX(Discharge_Data,MATCH($E81,Discharge_Labels,0),MATCH(AE$7,Discharge_Years,0))</f>
        <v>1288.58149</v>
      </c>
      <c r="AF81" s="21" t="n">
        <f aca="false">INDEX(Discharge_Data,MATCH($E81,Discharge_Labels,0),MATCH(AF$7,Discharge_Years,0))</f>
        <v>1288.58149</v>
      </c>
      <c r="AG81" s="21" t="n">
        <f aca="false">INDEX(Discharge_Data,MATCH($E81,Discharge_Labels,0),MATCH(AG$7,Discharge_Years,0))</f>
        <v>1288.58149</v>
      </c>
      <c r="AH81" s="21" t="n">
        <f aca="false">INDEX(Discharge_Data,MATCH($E81,Discharge_Labels,0),MATCH(AH$7,Discharge_Years,0))</f>
        <v>1288.58149</v>
      </c>
      <c r="AI81" s="21" t="n">
        <f aca="false">INDEX(Discharge_Data,MATCH($E81,Discharge_Labels,0),MATCH(AI$7,Discharge_Years,0))</f>
        <v>1262.31184</v>
      </c>
      <c r="AJ81" s="21" t="n">
        <f aca="false">INDEX(Discharge_Data,MATCH($E81,Discharge_Labels,0),MATCH(AJ$7,Discharge_Years,0))</f>
        <v>1262.31184</v>
      </c>
      <c r="AK81" s="21" t="n">
        <f aca="false">INDEX(Discharge_Data,MATCH($E81,Discharge_Labels,0),MATCH(AK$7,Discharge_Years,0))</f>
        <v>1262.31184</v>
      </c>
      <c r="AL81" s="21" t="n">
        <f aca="false">INDEX(Discharge_Data,MATCH($E81,Discharge_Labels,0),MATCH(AL$7,Discharge_Years,0))</f>
        <v>1262.31184</v>
      </c>
      <c r="AM81" s="21" t="n">
        <f aca="false">INDEX(Discharge_Data,MATCH($E81,Discharge_Labels,0),MATCH(AM$7,Discharge_Years,0))</f>
        <v>1237.82234</v>
      </c>
      <c r="AN81" s="21" t="n">
        <f aca="false">INDEX(Discharge_Data,MATCH($E81,Discharge_Labels,0),MATCH(AN$7,Discharge_Years,0))</f>
        <v>1237.82234</v>
      </c>
      <c r="AO81" s="21" t="n">
        <f aca="false">INDEX(Discharge_Data,MATCH($E81,Discharge_Labels,0),MATCH(AO$7,Discharge_Years,0))</f>
        <v>1237.82234</v>
      </c>
      <c r="AP81" s="21" t="n">
        <f aca="false">INDEX(Discharge_Data,MATCH($E81,Discharge_Labels,0),MATCH(AP$7,Discharge_Years,0))</f>
        <v>1237.82234</v>
      </c>
      <c r="AQ81" s="21" t="n">
        <f aca="false">INDEX(Discharge_Data,MATCH($E81,Discharge_Labels,0),MATCH(AQ$7,Discharge_Years,0))</f>
        <v>1225.82421</v>
      </c>
      <c r="AR81" s="21" t="n">
        <f aca="false">INDEX(Discharge_Data,MATCH($E81,Discharge_Labels,0),MATCH(AR$7,Discharge_Years,0))</f>
        <v>1225.82421</v>
      </c>
      <c r="AS81" s="21" t="n">
        <f aca="false">INDEX(Discharge_Data,MATCH($E81,Discharge_Labels,0),MATCH(AS$7,Discharge_Years,0))</f>
        <v>1225.82421</v>
      </c>
      <c r="AT81" s="21" t="n">
        <f aca="false">INDEX(Discharge_Data,MATCH($E81,Discharge_Labels,0),MATCH(AT$7,Discharge_Years,0))</f>
        <v>1225.82421</v>
      </c>
      <c r="AU81" s="21" t="n">
        <f aca="false">INDEX(Discharge_Data,MATCH($E81,Discharge_Labels,0),MATCH(AU$7,Discharge_Years,0))</f>
        <v>1206.30208</v>
      </c>
      <c r="AV81" s="21" t="n">
        <f aca="false">INDEX(Discharge_Data,MATCH($E81,Discharge_Labels,0),MATCH(AV$7,Discharge_Years,0))</f>
        <v>1206.30208</v>
      </c>
      <c r="AW81" s="21" t="n">
        <f aca="false">INDEX(Discharge_Data,MATCH($E81,Discharge_Labels,0),MATCH(AW$7,Discharge_Years,0))</f>
        <v>1206.30208</v>
      </c>
      <c r="AX81" s="21" t="n">
        <f aca="false">INDEX(Discharge_Data,MATCH($E81,Discharge_Labels,0),MATCH(AX$7,Discharge_Years,0))</f>
        <v>1206.30208</v>
      </c>
      <c r="AY81" s="21" t="n">
        <f aca="false">INDEX(Discharge_Data,MATCH($E81,Discharge_Labels,0),MATCH(AY$7,Discharge_Years,0))</f>
        <v>1185.80301</v>
      </c>
      <c r="AZ81" s="21" t="n">
        <f aca="false">INDEX(Discharge_Data,MATCH($E81,Discharge_Labels,0),MATCH(AZ$7,Discharge_Years,0))</f>
        <v>1185.80301</v>
      </c>
      <c r="BA81" s="21" t="n">
        <f aca="false">INDEX(Discharge_Data,MATCH($E81,Discharge_Labels,0),MATCH(BA$7,Discharge_Years,0))</f>
        <v>1185.80301</v>
      </c>
      <c r="BB81" s="21" t="n">
        <f aca="false">INDEX(Discharge_Data,MATCH($E81,Discharge_Labels,0),MATCH(BB$7,Discharge_Years,0))</f>
        <v>1185.80301</v>
      </c>
      <c r="BC81" s="21" t="n">
        <f aca="false">INDEX(Discharge_Data,MATCH($E81,Discharge_Labels,0),MATCH(BC$7,Discharge_Years,0))</f>
        <v>1161.95549</v>
      </c>
      <c r="BD81" s="21" t="n">
        <f aca="false">INDEX(Discharge_Data,MATCH($E81,Discharge_Labels,0),MATCH(BD$7,Discharge_Years,0))</f>
        <v>1161.95549</v>
      </c>
      <c r="BE81" s="21" t="n">
        <f aca="false">INDEX(Discharge_Data,MATCH($E81,Discharge_Labels,0),MATCH(BE$7,Discharge_Years,0))</f>
        <v>1161.95549</v>
      </c>
      <c r="BF81" s="21" t="n">
        <f aca="false">INDEX(Discharge_Data,MATCH($E81,Discharge_Labels,0),MATCH(BF$7,Discharge_Years,0))</f>
        <v>1161.95549</v>
      </c>
      <c r="BG81" s="21" t="n">
        <f aca="false">INDEX(Discharge_Data,MATCH($E81,Discharge_Labels,0),MATCH(BG$7,Discharge_Years,0))</f>
        <v>1147.45978</v>
      </c>
      <c r="BH81" s="21" t="n">
        <f aca="false">INDEX(Discharge_Data,MATCH($E81,Discharge_Labels,0),MATCH(BH$7,Discharge_Years,0))</f>
        <v>1147.45978</v>
      </c>
      <c r="BI81" s="21" t="n">
        <f aca="false">INDEX(Discharge_Data,MATCH($E81,Discharge_Labels,0),MATCH(BI$7,Discharge_Years,0))</f>
        <v>1147.45978</v>
      </c>
      <c r="BJ81" s="21" t="n">
        <f aca="false">INDEX(Discharge_Data,MATCH($E81,Discharge_Labels,0),MATCH(BJ$7,Discharge_Years,0))</f>
        <v>1147.45978</v>
      </c>
      <c r="BK81" s="21" t="n">
        <f aca="false">INDEX(Discharge_Data,MATCH($E81,Discharge_Labels,0),MATCH(BK$7,Discharge_Years,0))</f>
        <v>1133.40002</v>
      </c>
      <c r="BL81" s="21" t="n">
        <f aca="false">INDEX(Discharge_Data,MATCH($E81,Discharge_Labels,0),MATCH(BL$7,Discharge_Years,0))</f>
        <v>1133.40002</v>
      </c>
      <c r="BM81" s="21" t="n">
        <f aca="false">INDEX(Discharge_Data,MATCH($E81,Discharge_Labels,0),MATCH(BM$7,Discharge_Years,0))</f>
        <v>1133.40002</v>
      </c>
      <c r="BN81" s="21" t="n">
        <f aca="false">INDEX(Discharge_Data,MATCH($E81,Discharge_Labels,0),MATCH(BN$7,Discharge_Years,0))</f>
        <v>1133.40002</v>
      </c>
      <c r="BO81" s="21" t="n">
        <f aca="false">INDEX(Discharge_Data,MATCH($E81,Discharge_Labels,0),MATCH(BO$7,Discharge_Years,0))</f>
        <v>1123.9041</v>
      </c>
      <c r="BP81" s="21" t="n">
        <f aca="false">INDEX(Discharge_Data,MATCH($E81,Discharge_Labels,0),MATCH(BP$7,Discharge_Years,0))</f>
        <v>1123.9041</v>
      </c>
      <c r="BQ81" s="21" t="n">
        <f aca="false">INDEX(Discharge_Data,MATCH($E81,Discharge_Labels,0),MATCH(BQ$7,Discharge_Years,0))</f>
        <v>1123.9041</v>
      </c>
      <c r="BR81" s="21" t="n">
        <f aca="false">INDEX(Discharge_Data,MATCH($E81,Discharge_Labels,0),MATCH(BR$7,Discharge_Years,0))</f>
        <v>1123.9041</v>
      </c>
      <c r="BS81" s="21" t="n">
        <f aca="false">INDEX(Discharge_Data,MATCH($E81,Discharge_Labels,0),MATCH(BS$7,Discharge_Years,0))</f>
        <v>1092.38912</v>
      </c>
      <c r="BT81" s="21" t="n">
        <f aca="false">INDEX(Discharge_Data,MATCH($E81,Discharge_Labels,0),MATCH(BT$7,Discharge_Years,0))</f>
        <v>1092.38912</v>
      </c>
      <c r="BU81" s="21" t="n">
        <f aca="false">INDEX(Discharge_Data,MATCH($E81,Discharge_Labels,0),MATCH(BU$7,Discharge_Years,0))</f>
        <v>1092.38912</v>
      </c>
      <c r="BV81" s="21" t="n">
        <f aca="false">INDEX(Discharge_Data,MATCH($E81,Discharge_Labels,0),MATCH(BV$7,Discharge_Years,0))</f>
        <v>1092.38912</v>
      </c>
      <c r="BW81" s="21" t="n">
        <f aca="false">INDEX(Discharge_Data,MATCH($E81,Discharge_Labels,0),MATCH(BW$7,Discharge_Years,0))</f>
        <v>1086.89211</v>
      </c>
      <c r="BX81" s="21" t="n">
        <f aca="false">INDEX(Discharge_Data,MATCH($E81,Discharge_Labels,0),MATCH(BX$7,Discharge_Years,0))</f>
        <v>1086.89211</v>
      </c>
      <c r="BY81" s="21" t="n">
        <f aca="false">INDEX(Discharge_Data,MATCH($E81,Discharge_Labels,0),MATCH(BY$7,Discharge_Years,0))</f>
        <v>1086.89211</v>
      </c>
      <c r="BZ81" s="21" t="n">
        <f aca="false">INDEX(Discharge_Data,MATCH($E81,Discharge_Labels,0),MATCH(BZ$7,Discharge_Years,0))</f>
        <v>1086.89211</v>
      </c>
      <c r="CA81" s="21" t="n">
        <f aca="false">INDEX(Discharge_Data,MATCH($E81,Discharge_Labels,0),MATCH(CA$7,Discharge_Years,0))</f>
        <v>1078.26699</v>
      </c>
      <c r="CB81" s="21" t="n">
        <f aca="false">INDEX(Discharge_Data,MATCH($E81,Discharge_Labels,0),MATCH(CB$7,Discharge_Years,0))</f>
        <v>1078.26699</v>
      </c>
      <c r="CC81" s="21" t="n">
        <f aca="false">INDEX(Discharge_Data,MATCH($E81,Discharge_Labels,0),MATCH(CC$7,Discharge_Years,0))</f>
        <v>1078.26699</v>
      </c>
      <c r="CD81" s="21" t="n">
        <f aca="false">INDEX(Discharge_Data,MATCH($E81,Discharge_Labels,0),MATCH(CD$7,Discharge_Years,0))</f>
        <v>1078.26699</v>
      </c>
      <c r="CE81" s="21" t="n">
        <f aca="false">INDEX(Discharge_Data,MATCH($E81,Discharge_Labels,0),MATCH(CE$7,Discharge_Years,0))</f>
        <v>1057.45224</v>
      </c>
      <c r="CF81" s="21" t="n">
        <f aca="false">INDEX(Discharge_Data,MATCH($E81,Discharge_Labels,0),MATCH(CF$7,Discharge_Years,0))</f>
        <v>1057.45224</v>
      </c>
      <c r="CG81" s="21" t="n">
        <f aca="false">INDEX(Discharge_Data,MATCH($E81,Discharge_Labels,0),MATCH(CG$7,Discharge_Years,0))</f>
        <v>1057.45224</v>
      </c>
      <c r="CH81" s="21" t="n">
        <f aca="false">INDEX(Discharge_Data,MATCH($E81,Discharge_Labels,0),MATCH(CH$7,Discharge_Years,0))</f>
        <v>1057.45224</v>
      </c>
      <c r="CI81" s="21" t="n">
        <f aca="false">INDEX(Discharge_Data,MATCH($E81,Discharge_Labels,0),MATCH(CI$7,Discharge_Years,0))</f>
        <v>1037.64581</v>
      </c>
      <c r="CJ81" s="21" t="n">
        <f aca="false">INDEX(Discharge_Data,MATCH($E81,Discharge_Labels,0),MATCH(CJ$7,Discharge_Years,0))</f>
        <v>1037.64581</v>
      </c>
      <c r="CK81" s="21" t="n">
        <f aca="false">INDEX(Discharge_Data,MATCH($E81,Discharge_Labels,0),MATCH(CK$7,Discharge_Years,0))</f>
        <v>1037.64581</v>
      </c>
      <c r="CL81" s="21" t="n">
        <f aca="false">INDEX(Discharge_Data,MATCH($E81,Discharge_Labels,0),MATCH(CL$7,Discharge_Years,0))</f>
        <v>1037.64581</v>
      </c>
      <c r="CM81" s="21" t="n">
        <f aca="false">INDEX(Discharge_Data,MATCH($E81,Discharge_Labels,0),MATCH(CM$7,Discharge_Years,0))</f>
        <v>1022.42413</v>
      </c>
      <c r="CN81" s="21" t="n">
        <f aca="false">INDEX(Discharge_Data,MATCH($E81,Discharge_Labels,0),MATCH(CN$7,Discharge_Years,0))</f>
        <v>1022.42413</v>
      </c>
      <c r="CO81" s="21" t="n">
        <f aca="false">INDEX(Discharge_Data,MATCH($E81,Discharge_Labels,0),MATCH(CO$7,Discharge_Years,0))</f>
        <v>1022.42413</v>
      </c>
      <c r="CP81" s="21" t="n">
        <f aca="false">INDEX(Discharge_Data,MATCH($E81,Discharge_Labels,0),MATCH(CP$7,Discharge_Years,0))</f>
        <v>1022.42413</v>
      </c>
      <c r="CQ81" s="21" t="n">
        <f aca="false">INDEX(Discharge_Data,MATCH($E81,Discharge_Labels,0),MATCH(CQ$7,Discharge_Years,0))</f>
        <v>1005.03355</v>
      </c>
      <c r="CR81" s="21" t="n">
        <f aca="false">INDEX(Discharge_Data,MATCH($E81,Discharge_Labels,0),MATCH(CR$7,Discharge_Years,0))</f>
        <v>1005.03355</v>
      </c>
      <c r="CS81" s="21" t="n">
        <f aca="false">INDEX(Discharge_Data,MATCH($E81,Discharge_Labels,0),MATCH(CS$7,Discharge_Years,0))</f>
        <v>1005.03355</v>
      </c>
      <c r="CT81" s="21" t="n">
        <f aca="false">INDEX(Discharge_Data,MATCH($E81,Discharge_Labels,0),MATCH(CT$7,Discharge_Years,0))</f>
        <v>1005.03355</v>
      </c>
      <c r="CU81" s="21" t="n">
        <f aca="false">INDEX(Discharge_Data,MATCH($E81,Discharge_Labels,0),MATCH(CU$7,Discharge_Years,0))</f>
        <v>1005.28497</v>
      </c>
      <c r="CV81" s="21" t="n">
        <f aca="false">INDEX(Discharge_Data,MATCH($E81,Discharge_Labels,0),MATCH(CV$7,Discharge_Years,0))</f>
        <v>1005.28497</v>
      </c>
      <c r="CW81" s="21" t="n">
        <f aca="false">INDEX(Discharge_Data,MATCH($E81,Discharge_Labels,0),MATCH(CW$7,Discharge_Years,0))</f>
        <v>1005.28497</v>
      </c>
      <c r="CX81" s="21" t="n">
        <f aca="false">INDEX(Discharge_Data,MATCH($E81,Discharge_Labels,0),MATCH(CX$7,Discharge_Years,0))</f>
        <v>1005.28497</v>
      </c>
      <c r="CY81" s="21" t="n">
        <f aca="false">INDEX(Discharge_Data,MATCH($E81,Discharge_Labels,0),MATCH(CY$7,Discharge_Years,0))</f>
        <v>1438.86736</v>
      </c>
      <c r="CZ81" s="21" t="n">
        <f aca="false">INDEX(Discharge_Data,MATCH($E81,Discharge_Labels,0),MATCH(CZ$7,Discharge_Years,0))</f>
        <v>1438.86736</v>
      </c>
      <c r="DA81" s="21" t="n">
        <f aca="false">INDEX(Discharge_Data,MATCH($E81,Discharge_Labels,0),MATCH(DA$7,Discharge_Years,0))</f>
        <v>1438.86736</v>
      </c>
      <c r="DB81" s="21" t="n">
        <f aca="false">INDEX(Discharge_Data,MATCH($E81,Discharge_Labels,0),MATCH(DB$7,Discharge_Years,0))</f>
        <v>1438.86736</v>
      </c>
      <c r="DC81" s="21" t="n">
        <f aca="false">INDEX(Discharge_Data,MATCH($E81,Discharge_Labels,0),MATCH(DC$7,Discharge_Years,0))</f>
        <v>1383.03214</v>
      </c>
      <c r="DD81" s="21" t="n">
        <f aca="false">INDEX(Discharge_Data,MATCH($E81,Discharge_Labels,0),MATCH(DD$7,Discharge_Years,0))</f>
        <v>1383.03214</v>
      </c>
      <c r="DE81" s="21" t="n">
        <f aca="false">INDEX(Discharge_Data,MATCH($E81,Discharge_Labels,0),MATCH(DE$7,Discharge_Years,0))</f>
        <v>1383.03214</v>
      </c>
      <c r="DF81" s="21" t="n">
        <f aca="false">INDEX(Discharge_Data,MATCH($E81,Discharge_Labels,0),MATCH(DF$7,Discharge_Years,0))</f>
        <v>1383.03214</v>
      </c>
      <c r="DG81" s="21" t="n">
        <f aca="false">INDEX(Discharge_Data,MATCH($E81,Discharge_Labels,0),MATCH(DG$7,Discharge_Years,0))</f>
        <v>1339.1729</v>
      </c>
      <c r="DH81" s="21" t="n">
        <f aca="false">INDEX(Discharge_Data,MATCH($E81,Discharge_Labels,0),MATCH(DH$7,Discharge_Years,0))</f>
        <v>1339.1729</v>
      </c>
      <c r="DI81" s="21" t="n">
        <f aca="false">INDEX(Discharge_Data,MATCH($E81,Discharge_Labels,0),MATCH(DI$7,Discharge_Years,0))</f>
        <v>1339.1729</v>
      </c>
      <c r="DJ81" s="21" t="n">
        <f aca="false">INDEX(Discharge_Data,MATCH($E81,Discharge_Labels,0),MATCH(DJ$7,Discharge_Years,0))</f>
        <v>1339.1729</v>
      </c>
      <c r="DK81" s="21" t="n">
        <f aca="false">INDEX(Discharge_Data,MATCH($E81,Discharge_Labels,0),MATCH(DK$7,Discharge_Years,0))</f>
        <v>1321.0198</v>
      </c>
      <c r="DL81" s="21" t="n">
        <f aca="false">INDEX(Discharge_Data,MATCH($E81,Discharge_Labels,0),MATCH(DL$7,Discharge_Years,0))</f>
        <v>1321.0198</v>
      </c>
      <c r="DM81" s="21" t="n">
        <f aca="false">INDEX(Discharge_Data,MATCH($E81,Discharge_Labels,0),MATCH(DM$7,Discharge_Years,0))</f>
        <v>1321.0198</v>
      </c>
      <c r="DN81" s="21" t="n">
        <f aca="false">INDEX(Discharge_Data,MATCH($E81,Discharge_Labels,0),MATCH(DN$7,Discharge_Years,0))</f>
        <v>1321.0198</v>
      </c>
      <c r="DO81" s="21" t="n">
        <f aca="false">INDEX(Discharge_Data,MATCH($E81,Discharge_Labels,0),MATCH(DO$7,Discharge_Years,0))</f>
        <v>1286.6306</v>
      </c>
      <c r="DP81" s="21" t="n">
        <f aca="false">INDEX(Discharge_Data,MATCH($E81,Discharge_Labels,0),MATCH(DP$7,Discharge_Years,0))</f>
        <v>1286.6306</v>
      </c>
      <c r="DQ81" s="21" t="n">
        <f aca="false">INDEX(Discharge_Data,MATCH($E81,Discharge_Labels,0),MATCH(DQ$7,Discharge_Years,0))</f>
        <v>1286.6306</v>
      </c>
      <c r="DR81" s="21" t="n">
        <f aca="false">INDEX(Discharge_Data,MATCH($E81,Discharge_Labels,0),MATCH(DR$7,Discharge_Years,0))</f>
        <v>1286.6306</v>
      </c>
      <c r="DS81" s="21" t="n">
        <f aca="false">INDEX(Discharge_Data,MATCH($E81,Discharge_Labels,0),MATCH(DS$7,Discharge_Years,0))</f>
        <v>1266.27295</v>
      </c>
      <c r="DT81" s="21" t="n">
        <f aca="false">INDEX(Discharge_Data,MATCH($E81,Discharge_Labels,0),MATCH(DT$7,Discharge_Years,0))</f>
        <v>1266.27295</v>
      </c>
      <c r="DU81" s="21" t="n">
        <f aca="false">INDEX(Discharge_Data,MATCH($E81,Discharge_Labels,0),MATCH(DU$7,Discharge_Years,0))</f>
        <v>1266.27295</v>
      </c>
      <c r="DV81" s="21" t="n">
        <f aca="false">INDEX(Discharge_Data,MATCH($E81,Discharge_Labels,0),MATCH(DV$7,Discharge_Years,0))</f>
        <v>1266.27295</v>
      </c>
      <c r="DW81" s="21" t="n">
        <f aca="false">INDEX(Discharge_Data,MATCH($E81,Discharge_Labels,0),MATCH(DW$7,Discharge_Years,0))</f>
        <v>1246.28182</v>
      </c>
      <c r="DX81" s="21" t="n">
        <f aca="false">INDEX(Discharge_Data,MATCH($E81,Discharge_Labels,0),MATCH(DX$7,Discharge_Years,0))</f>
        <v>1246.28182</v>
      </c>
      <c r="DY81" s="21" t="n">
        <f aca="false">INDEX(Discharge_Data,MATCH($E81,Discharge_Labels,0),MATCH(DY$7,Discharge_Years,0))</f>
        <v>1246.28182</v>
      </c>
      <c r="DZ81" s="21" t="n">
        <f aca="false">INDEX(Discharge_Data,MATCH($E81,Discharge_Labels,0),MATCH(DZ$7,Discharge_Years,0))</f>
        <v>1246.28182</v>
      </c>
      <c r="EA81" s="21" t="n">
        <f aca="false">INDEX(Discharge_Data,MATCH($E81,Discharge_Labels,0),MATCH(EA$7,Discharge_Years,0))</f>
        <v>1224.91212</v>
      </c>
      <c r="EB81" s="21" t="n">
        <f aca="false">INDEX(Discharge_Data,MATCH($E81,Discharge_Labels,0),MATCH(EB$7,Discharge_Years,0))</f>
        <v>1224.91212</v>
      </c>
      <c r="EC81" s="21" t="n">
        <f aca="false">INDEX(Discharge_Data,MATCH($E81,Discharge_Labels,0),MATCH(EC$7,Discharge_Years,0))</f>
        <v>1224.91212</v>
      </c>
      <c r="ED81" s="21" t="n">
        <f aca="false">INDEX(Discharge_Data,MATCH($E81,Discharge_Labels,0),MATCH(ED$7,Discharge_Years,0))</f>
        <v>1224.91212</v>
      </c>
      <c r="EE81" s="21" t="n">
        <f aca="false">INDEX(Discharge_Data,MATCH($E81,Discharge_Labels,0),MATCH(EE$7,Discharge_Years,0))</f>
        <v>1203.40419</v>
      </c>
      <c r="EF81" s="21" t="n">
        <f aca="false">INDEX(Discharge_Data,MATCH($E81,Discharge_Labels,0),MATCH(EF$7,Discharge_Years,0))</f>
        <v>1203.40419</v>
      </c>
      <c r="EG81" s="21" t="n">
        <f aca="false">INDEX(Discharge_Data,MATCH($E81,Discharge_Labels,0),MATCH(EG$7,Discharge_Years,0))</f>
        <v>1203.40419</v>
      </c>
      <c r="EH81" s="21" t="n">
        <f aca="false">INDEX(Discharge_Data,MATCH($E81,Discharge_Labels,0),MATCH(EH$7,Discharge_Years,0))</f>
        <v>1203.40419</v>
      </c>
      <c r="EI81" s="21" t="n">
        <f aca="false">INDEX(Discharge_Data,MATCH($E81,Discharge_Labels,0),MATCH(EI$7,Discharge_Years,0))</f>
        <v>1180.65732</v>
      </c>
      <c r="EJ81" s="21" t="n">
        <f aca="false">INDEX(Discharge_Data,MATCH($E81,Discharge_Labels,0),MATCH(EJ$7,Discharge_Years,0))</f>
        <v>1180.65732</v>
      </c>
      <c r="EK81" s="21" t="n">
        <f aca="false">INDEX(Discharge_Data,MATCH($E81,Discharge_Labels,0),MATCH(EK$7,Discharge_Years,0))</f>
        <v>1180.65732</v>
      </c>
      <c r="EL81" s="21" t="n">
        <f aca="false">INDEX(Discharge_Data,MATCH($E81,Discharge_Labels,0),MATCH(EL$7,Discharge_Years,0))</f>
        <v>1180.65732</v>
      </c>
      <c r="EM81" s="21" t="n">
        <f aca="false">INDEX(Discharge_Data,MATCH($E81,Discharge_Labels,0),MATCH(EM$7,Discharge_Years,0))</f>
        <v>1163.48953</v>
      </c>
      <c r="EN81" s="21" t="n">
        <f aca="false">INDEX(Discharge_Data,MATCH($E81,Discharge_Labels,0),MATCH(EN$7,Discharge_Years,0))</f>
        <v>1163.48953</v>
      </c>
      <c r="EO81" s="21" t="n">
        <f aca="false">INDEX(Discharge_Data,MATCH($E81,Discharge_Labels,0),MATCH(EO$7,Discharge_Years,0))</f>
        <v>1163.48953</v>
      </c>
      <c r="EP81" s="21" t="n">
        <f aca="false">INDEX(Discharge_Data,MATCH($E81,Discharge_Labels,0),MATCH(EP$7,Discharge_Years,0))</f>
        <v>1163.48953</v>
      </c>
      <c r="EQ81" s="21" t="n">
        <f aca="false">INDEX(Discharge_Data,MATCH($E81,Discharge_Labels,0),MATCH(EQ$7,Discharge_Years,0))</f>
        <v>1151.96742</v>
      </c>
      <c r="ER81" s="21" t="n">
        <f aca="false">INDEX(Discharge_Data,MATCH($E81,Discharge_Labels,0),MATCH(ER$7,Discharge_Years,0))</f>
        <v>1151.96742</v>
      </c>
      <c r="ES81" s="21" t="n">
        <f aca="false">INDEX(Discharge_Data,MATCH($E81,Discharge_Labels,0),MATCH(ES$7,Discharge_Years,0))</f>
        <v>1151.96742</v>
      </c>
      <c r="ET81" s="21" t="n">
        <f aca="false">INDEX(Discharge_Data,MATCH($E81,Discharge_Labels,0),MATCH(ET$7,Discharge_Years,0))</f>
        <v>1151.96742</v>
      </c>
      <c r="EU81" s="21" t="n">
        <f aca="false">INDEX(Discharge_Data,MATCH($E81,Discharge_Labels,0),MATCH(EU$7,Discharge_Years,0))</f>
        <v>1151.96742</v>
      </c>
      <c r="EV81" s="21" t="n">
        <f aca="false">INDEX(Discharge_Data,MATCH($E81,Discharge_Labels,0),MATCH(EV$7,Discharge_Years,0))</f>
        <v>1151.96742</v>
      </c>
      <c r="EW81" s="21" t="n">
        <f aca="false">INDEX(Discharge_Data,MATCH($E81,Discharge_Labels,0),MATCH(EW$7,Discharge_Years,0))</f>
        <v>1151.96742</v>
      </c>
      <c r="EX81" s="21" t="n">
        <f aca="false">INDEX(Discharge_Data,MATCH($E81,Discharge_Labels,0),MATCH(EX$7,Discharge_Years,0))</f>
        <v>1151.96742</v>
      </c>
      <c r="EY81" s="21" t="n">
        <f aca="false">INDEX(Discharge_Data,MATCH($E81,Discharge_Labels,0),MATCH(EY$7,Discharge_Years,0))</f>
        <v>1151.96742</v>
      </c>
      <c r="EZ81" s="21" t="n">
        <f aca="false">INDEX(Discharge_Data,MATCH($E81,Discharge_Labels,0),MATCH(EZ$7,Discharge_Years,0))</f>
        <v>1151.96742</v>
      </c>
      <c r="FA81" s="21" t="n">
        <f aca="false">INDEX(Discharge_Data,MATCH($E81,Discharge_Labels,0),MATCH(FA$7,Discharge_Years,0))</f>
        <v>1151.96742</v>
      </c>
      <c r="FB81" s="21" t="n">
        <f aca="false">INDEX(Discharge_Data,MATCH($E81,Discharge_Labels,0),MATCH(FB$7,Discharge_Years,0))</f>
        <v>1151.96742</v>
      </c>
      <c r="FC81" s="21" t="n">
        <f aca="false">INDEX(Discharge_Data,MATCH($E81,Discharge_Labels,0),MATCH(FC$7,Discharge_Years,0))</f>
        <v>1151.96742</v>
      </c>
      <c r="FD81" s="21" t="n">
        <f aca="false">INDEX(Discharge_Data,MATCH($E81,Discharge_Labels,0),MATCH(FD$7,Discharge_Years,0))</f>
        <v>1151.96742</v>
      </c>
      <c r="FE81" s="21" t="n">
        <f aca="false">INDEX(Discharge_Data,MATCH($E81,Discharge_Labels,0),MATCH(FE$7,Discharge_Years,0))</f>
        <v>1151.96742</v>
      </c>
      <c r="FF81" s="21" t="n">
        <f aca="false">INDEX(Discharge_Data,MATCH($E81,Discharge_Labels,0),MATCH(FF$7,Discharge_Years,0))</f>
        <v>1151.96742</v>
      </c>
      <c r="FG81" s="21" t="n">
        <f aca="false">INDEX(Discharge_Data,MATCH($E81,Discharge_Labels,0),MATCH(FG$7,Discharge_Years,0))</f>
        <v>1151.96742</v>
      </c>
      <c r="FH81" s="21" t="n">
        <f aca="false">INDEX(Discharge_Data,MATCH($E81,Discharge_Labels,0),MATCH(FH$7,Discharge_Years,0))</f>
        <v>1151.96742</v>
      </c>
    </row>
    <row r="82" customFormat="false" ht="15" hidden="false" customHeight="false" outlineLevel="0" collapsed="false">
      <c r="C82" s="1" t="s">
        <v>730</v>
      </c>
      <c r="D82" s="12" t="s">
        <v>40</v>
      </c>
      <c r="J82" s="21" t="n">
        <f aca="false">MIN(J81,-J79*In_BESS_RTE)</f>
        <v>-0</v>
      </c>
      <c r="K82" s="21" t="n">
        <f aca="false">MIN(K81,-K79*In_BESS_RTE)</f>
        <v>-0</v>
      </c>
      <c r="L82" s="21" t="n">
        <f aca="false">MIN(L81,-L79*In_BESS_RTE)</f>
        <v>-0</v>
      </c>
      <c r="M82" s="21" t="n">
        <f aca="false">MIN(M81,-M79*In_BESS_RTE)</f>
        <v>-0</v>
      </c>
      <c r="N82" s="21" t="n">
        <f aca="false">MIN(N81,-N79*In_BESS_RTE)</f>
        <v>-0</v>
      </c>
      <c r="O82" s="21" t="n">
        <f aca="false">MIN(O81,-O79*In_BESS_RTE)</f>
        <v>853.7159456</v>
      </c>
      <c r="P82" s="21" t="n">
        <f aca="false">MIN(P81,-P79*In_BESS_RTE)</f>
        <v>853.7159456</v>
      </c>
      <c r="Q82" s="21" t="n">
        <f aca="false">MIN(Q81,-Q79*In_BESS_RTE)</f>
        <v>853.7159456</v>
      </c>
      <c r="R82" s="21" t="n">
        <f aca="false">MIN(R81,-R79*In_BESS_RTE)</f>
        <v>853.7159456</v>
      </c>
      <c r="S82" s="21" t="n">
        <f aca="false">MIN(S81,-S79*In_BESS_RTE)</f>
        <v>877.8157514</v>
      </c>
      <c r="T82" s="21" t="n">
        <f aca="false">MIN(T81,-T79*In_BESS_RTE)</f>
        <v>877.8157514</v>
      </c>
      <c r="U82" s="21" t="n">
        <f aca="false">MIN(U81,-U79*In_BESS_RTE)</f>
        <v>877.8157514</v>
      </c>
      <c r="V82" s="21" t="n">
        <f aca="false">MIN(V81,-V79*In_BESS_RTE)</f>
        <v>877.8157514</v>
      </c>
      <c r="W82" s="21" t="n">
        <f aca="false">MIN(W81,-W79*In_BESS_RTE)</f>
        <v>870.8687918</v>
      </c>
      <c r="X82" s="21" t="n">
        <f aca="false">MIN(X81,-X79*In_BESS_RTE)</f>
        <v>870.8687918</v>
      </c>
      <c r="Y82" s="21" t="n">
        <f aca="false">MIN(Y81,-Y79*In_BESS_RTE)</f>
        <v>870.8687918</v>
      </c>
      <c r="Z82" s="21" t="n">
        <f aca="false">MIN(Z81,-Z79*In_BESS_RTE)</f>
        <v>870.8687918</v>
      </c>
      <c r="AA82" s="21" t="n">
        <f aca="false">MIN(AA81,-AA79*In_BESS_RTE)</f>
        <v>867.236814</v>
      </c>
      <c r="AB82" s="21" t="n">
        <f aca="false">MIN(AB81,-AB79*In_BESS_RTE)</f>
        <v>867.236814</v>
      </c>
      <c r="AC82" s="21" t="n">
        <f aca="false">MIN(AC81,-AC79*In_BESS_RTE)</f>
        <v>867.236814</v>
      </c>
      <c r="AD82" s="21" t="n">
        <f aca="false">MIN(AD81,-AD79*In_BESS_RTE)</f>
        <v>867.236814</v>
      </c>
      <c r="AE82" s="21" t="n">
        <f aca="false">MIN(AE81,-AE79*In_BESS_RTE)</f>
        <v>851.5969916</v>
      </c>
      <c r="AF82" s="21" t="n">
        <f aca="false">MIN(AF81,-AF79*In_BESS_RTE)</f>
        <v>851.5969916</v>
      </c>
      <c r="AG82" s="21" t="n">
        <f aca="false">MIN(AG81,-AG79*In_BESS_RTE)</f>
        <v>851.5969916</v>
      </c>
      <c r="AH82" s="21" t="n">
        <f aca="false">MIN(AH81,-AH79*In_BESS_RTE)</f>
        <v>851.5969916</v>
      </c>
      <c r="AI82" s="21" t="n">
        <f aca="false">MIN(AI81,-AI79*In_BESS_RTE)</f>
        <v>830.525779</v>
      </c>
      <c r="AJ82" s="21" t="n">
        <f aca="false">MIN(AJ81,-AJ79*In_BESS_RTE)</f>
        <v>830.525779</v>
      </c>
      <c r="AK82" s="21" t="n">
        <f aca="false">MIN(AK81,-AK79*In_BESS_RTE)</f>
        <v>830.525779</v>
      </c>
      <c r="AL82" s="21" t="n">
        <f aca="false">MIN(AL81,-AL79*In_BESS_RTE)</f>
        <v>830.525779</v>
      </c>
      <c r="AM82" s="21" t="n">
        <f aca="false">MIN(AM81,-AM79*In_BESS_RTE)</f>
        <v>835.909508</v>
      </c>
      <c r="AN82" s="21" t="n">
        <f aca="false">MIN(AN81,-AN79*In_BESS_RTE)</f>
        <v>835.909508</v>
      </c>
      <c r="AO82" s="21" t="n">
        <f aca="false">MIN(AO81,-AO79*In_BESS_RTE)</f>
        <v>835.909508</v>
      </c>
      <c r="AP82" s="21" t="n">
        <f aca="false">MIN(AP81,-AP79*In_BESS_RTE)</f>
        <v>835.909508</v>
      </c>
      <c r="AQ82" s="21" t="n">
        <f aca="false">MIN(AQ81,-AQ79*In_BESS_RTE)</f>
        <v>836.6609244</v>
      </c>
      <c r="AR82" s="21" t="n">
        <f aca="false">MIN(AR81,-AR79*In_BESS_RTE)</f>
        <v>836.6609244</v>
      </c>
      <c r="AS82" s="21" t="n">
        <f aca="false">MIN(AS81,-AS79*In_BESS_RTE)</f>
        <v>836.6609244</v>
      </c>
      <c r="AT82" s="21" t="n">
        <f aca="false">MIN(AT81,-AT79*In_BESS_RTE)</f>
        <v>836.6609244</v>
      </c>
      <c r="AU82" s="21" t="n">
        <f aca="false">MIN(AU81,-AU79*In_BESS_RTE)</f>
        <v>832.4769126</v>
      </c>
      <c r="AV82" s="21" t="n">
        <f aca="false">MIN(AV81,-AV79*In_BESS_RTE)</f>
        <v>832.4769126</v>
      </c>
      <c r="AW82" s="21" t="n">
        <f aca="false">MIN(AW81,-AW79*In_BESS_RTE)</f>
        <v>832.4769126</v>
      </c>
      <c r="AX82" s="21" t="n">
        <f aca="false">MIN(AX81,-AX79*In_BESS_RTE)</f>
        <v>832.4769126</v>
      </c>
      <c r="AY82" s="21" t="n">
        <f aca="false">MIN(AY81,-AY79*In_BESS_RTE)</f>
        <v>814.0316756</v>
      </c>
      <c r="AZ82" s="21" t="n">
        <f aca="false">MIN(AZ81,-AZ79*In_BESS_RTE)</f>
        <v>814.0316756</v>
      </c>
      <c r="BA82" s="21" t="n">
        <f aca="false">MIN(BA81,-BA79*In_BESS_RTE)</f>
        <v>814.0316756</v>
      </c>
      <c r="BB82" s="21" t="n">
        <f aca="false">MIN(BB81,-BB79*In_BESS_RTE)</f>
        <v>814.0316756</v>
      </c>
      <c r="BC82" s="21" t="n">
        <f aca="false">MIN(BC81,-BC79*In_BESS_RTE)</f>
        <v>776.6856682</v>
      </c>
      <c r="BD82" s="21" t="n">
        <f aca="false">MIN(BD81,-BD79*In_BESS_RTE)</f>
        <v>776.6856682</v>
      </c>
      <c r="BE82" s="21" t="n">
        <f aca="false">MIN(BE81,-BE79*In_BESS_RTE)</f>
        <v>776.6856682</v>
      </c>
      <c r="BF82" s="21" t="n">
        <f aca="false">MIN(BF81,-BF79*In_BESS_RTE)</f>
        <v>776.6856682</v>
      </c>
      <c r="BG82" s="21" t="n">
        <f aca="false">MIN(BG81,-BG79*In_BESS_RTE)</f>
        <v>787.1444894</v>
      </c>
      <c r="BH82" s="21" t="n">
        <f aca="false">MIN(BH81,-BH79*In_BESS_RTE)</f>
        <v>787.1444894</v>
      </c>
      <c r="BI82" s="21" t="n">
        <f aca="false">MIN(BI81,-BI79*In_BESS_RTE)</f>
        <v>787.1444894</v>
      </c>
      <c r="BJ82" s="21" t="n">
        <f aca="false">MIN(BJ81,-BJ79*In_BESS_RTE)</f>
        <v>787.1444894</v>
      </c>
      <c r="BK82" s="21" t="n">
        <f aca="false">MIN(BK81,-BK79*In_BESS_RTE)</f>
        <v>761.0054688</v>
      </c>
      <c r="BL82" s="21" t="n">
        <f aca="false">MIN(BL81,-BL79*In_BESS_RTE)</f>
        <v>761.0054688</v>
      </c>
      <c r="BM82" s="21" t="n">
        <f aca="false">MIN(BM81,-BM79*In_BESS_RTE)</f>
        <v>761.0054688</v>
      </c>
      <c r="BN82" s="21" t="n">
        <f aca="false">MIN(BN81,-BN79*In_BESS_RTE)</f>
        <v>761.0054688</v>
      </c>
      <c r="BO82" s="21" t="n">
        <f aca="false">MIN(BO81,-BO79*In_BESS_RTE)</f>
        <v>761.0537922</v>
      </c>
      <c r="BP82" s="21" t="n">
        <f aca="false">MIN(BP81,-BP79*In_BESS_RTE)</f>
        <v>761.0537922</v>
      </c>
      <c r="BQ82" s="21" t="n">
        <f aca="false">MIN(BQ81,-BQ79*In_BESS_RTE)</f>
        <v>761.0537922</v>
      </c>
      <c r="BR82" s="21" t="n">
        <f aca="false">MIN(BR81,-BR79*In_BESS_RTE)</f>
        <v>761.0537922</v>
      </c>
      <c r="BS82" s="21" t="n">
        <f aca="false">MIN(BS81,-BS79*In_BESS_RTE)</f>
        <v>743.1478526</v>
      </c>
      <c r="BT82" s="21" t="n">
        <f aca="false">MIN(BT81,-BT79*In_BESS_RTE)</f>
        <v>743.1478526</v>
      </c>
      <c r="BU82" s="21" t="n">
        <f aca="false">MIN(BU81,-BU79*In_BESS_RTE)</f>
        <v>743.1478526</v>
      </c>
      <c r="BV82" s="21" t="n">
        <f aca="false">MIN(BV81,-BV79*In_BESS_RTE)</f>
        <v>743.1478526</v>
      </c>
      <c r="BW82" s="21" t="n">
        <f aca="false">MIN(BW81,-BW79*In_BESS_RTE)</f>
        <v>724.3120552</v>
      </c>
      <c r="BX82" s="21" t="n">
        <f aca="false">MIN(BX81,-BX79*In_BESS_RTE)</f>
        <v>724.3120552</v>
      </c>
      <c r="BY82" s="21" t="n">
        <f aca="false">MIN(BY81,-BY79*In_BESS_RTE)</f>
        <v>724.3120552</v>
      </c>
      <c r="BZ82" s="21" t="n">
        <f aca="false">MIN(BZ81,-BZ79*In_BESS_RTE)</f>
        <v>724.3120552</v>
      </c>
      <c r="CA82" s="21" t="n">
        <f aca="false">MIN(CA81,-CA79*In_BESS_RTE)</f>
        <v>723.253034</v>
      </c>
      <c r="CB82" s="21" t="n">
        <f aca="false">MIN(CB81,-CB79*In_BESS_RTE)</f>
        <v>723.253034</v>
      </c>
      <c r="CC82" s="21" t="n">
        <f aca="false">MIN(CC81,-CC79*In_BESS_RTE)</f>
        <v>723.253034</v>
      </c>
      <c r="CD82" s="21" t="n">
        <f aca="false">MIN(CD81,-CD79*In_BESS_RTE)</f>
        <v>723.253034</v>
      </c>
      <c r="CE82" s="21" t="n">
        <f aca="false">MIN(CE81,-CE79*In_BESS_RTE)</f>
        <v>702.727844</v>
      </c>
      <c r="CF82" s="21" t="n">
        <f aca="false">MIN(CF81,-CF79*In_BESS_RTE)</f>
        <v>702.727844</v>
      </c>
      <c r="CG82" s="21" t="n">
        <f aca="false">MIN(CG81,-CG79*In_BESS_RTE)</f>
        <v>702.727844</v>
      </c>
      <c r="CH82" s="21" t="n">
        <f aca="false">MIN(CH81,-CH79*In_BESS_RTE)</f>
        <v>702.727844</v>
      </c>
      <c r="CI82" s="21" t="n">
        <f aca="false">MIN(CI81,-CI79*In_BESS_RTE)</f>
        <v>681.7798522</v>
      </c>
      <c r="CJ82" s="21" t="n">
        <f aca="false">MIN(CJ81,-CJ79*In_BESS_RTE)</f>
        <v>681.7798522</v>
      </c>
      <c r="CK82" s="21" t="n">
        <f aca="false">MIN(CK81,-CK79*In_BESS_RTE)</f>
        <v>681.7798522</v>
      </c>
      <c r="CL82" s="21" t="n">
        <f aca="false">MIN(CL81,-CL79*In_BESS_RTE)</f>
        <v>681.7798522</v>
      </c>
      <c r="CM82" s="21" t="n">
        <f aca="false">MIN(CM81,-CM79*In_BESS_RTE)</f>
        <v>670.1764312</v>
      </c>
      <c r="CN82" s="21" t="n">
        <f aca="false">MIN(CN81,-CN79*In_BESS_RTE)</f>
        <v>670.1764312</v>
      </c>
      <c r="CO82" s="21" t="n">
        <f aca="false">MIN(CO81,-CO79*In_BESS_RTE)</f>
        <v>670.1764312</v>
      </c>
      <c r="CP82" s="21" t="n">
        <f aca="false">MIN(CP81,-CP79*In_BESS_RTE)</f>
        <v>670.1764312</v>
      </c>
      <c r="CQ82" s="21" t="n">
        <f aca="false">MIN(CQ81,-CQ79*In_BESS_RTE)</f>
        <v>640.7566568</v>
      </c>
      <c r="CR82" s="21" t="n">
        <f aca="false">MIN(CR81,-CR79*In_BESS_RTE)</f>
        <v>640.7566568</v>
      </c>
      <c r="CS82" s="21" t="n">
        <f aca="false">MIN(CS81,-CS79*In_BESS_RTE)</f>
        <v>640.7566568</v>
      </c>
      <c r="CT82" s="21" t="n">
        <f aca="false">MIN(CT81,-CT79*In_BESS_RTE)</f>
        <v>640.7566568</v>
      </c>
      <c r="CU82" s="21" t="n">
        <f aca="false">MIN(CU81,-CU79*In_BESS_RTE)</f>
        <v>613.9007574</v>
      </c>
      <c r="CV82" s="21" t="n">
        <f aca="false">MIN(CV81,-CV79*In_BESS_RTE)</f>
        <v>613.9007574</v>
      </c>
      <c r="CW82" s="21" t="n">
        <f aca="false">MIN(CW81,-CW79*In_BESS_RTE)</f>
        <v>613.9007574</v>
      </c>
      <c r="CX82" s="21" t="n">
        <f aca="false">MIN(CX81,-CX79*In_BESS_RTE)</f>
        <v>613.9007574</v>
      </c>
      <c r="CY82" s="21" t="n">
        <f aca="false">MIN(CY81,-CY79*In_BESS_RTE)</f>
        <v>894.479765</v>
      </c>
      <c r="CZ82" s="21" t="n">
        <f aca="false">MIN(CZ81,-CZ79*In_BESS_RTE)</f>
        <v>894.479765</v>
      </c>
      <c r="DA82" s="21" t="n">
        <f aca="false">MIN(DA81,-DA79*In_BESS_RTE)</f>
        <v>894.479765</v>
      </c>
      <c r="DB82" s="21" t="n">
        <f aca="false">MIN(DB81,-DB79*In_BESS_RTE)</f>
        <v>894.479765</v>
      </c>
      <c r="DC82" s="21" t="n">
        <f aca="false">MIN(DC81,-DC79*In_BESS_RTE)</f>
        <v>854.5456392</v>
      </c>
      <c r="DD82" s="21" t="n">
        <f aca="false">MIN(DD81,-DD79*In_BESS_RTE)</f>
        <v>854.5456392</v>
      </c>
      <c r="DE82" s="21" t="n">
        <f aca="false">MIN(DE81,-DE79*In_BESS_RTE)</f>
        <v>854.5456392</v>
      </c>
      <c r="DF82" s="21" t="n">
        <f aca="false">MIN(DF81,-DF79*In_BESS_RTE)</f>
        <v>854.5456392</v>
      </c>
      <c r="DG82" s="21" t="n">
        <f aca="false">MIN(DG81,-DG79*In_BESS_RTE)</f>
        <v>827.3166374</v>
      </c>
      <c r="DH82" s="21" t="n">
        <f aca="false">MIN(DH81,-DH79*In_BESS_RTE)</f>
        <v>827.3166374</v>
      </c>
      <c r="DI82" s="21" t="n">
        <f aca="false">MIN(DI81,-DI79*In_BESS_RTE)</f>
        <v>827.3166374</v>
      </c>
      <c r="DJ82" s="21" t="n">
        <f aca="false">MIN(DJ81,-DJ79*In_BESS_RTE)</f>
        <v>827.3166374</v>
      </c>
      <c r="DK82" s="21" t="n">
        <f aca="false">MIN(DK81,-DK79*In_BESS_RTE)</f>
        <v>800.267496</v>
      </c>
      <c r="DL82" s="21" t="n">
        <f aca="false">MIN(DL81,-DL79*In_BESS_RTE)</f>
        <v>800.267496</v>
      </c>
      <c r="DM82" s="21" t="n">
        <f aca="false">MIN(DM81,-DM79*In_BESS_RTE)</f>
        <v>800.267496</v>
      </c>
      <c r="DN82" s="21" t="n">
        <f aca="false">MIN(DN81,-DN79*In_BESS_RTE)</f>
        <v>800.267496</v>
      </c>
      <c r="DO82" s="21" t="n">
        <f aca="false">MIN(DO81,-DO79*In_BESS_RTE)</f>
        <v>796.7092546</v>
      </c>
      <c r="DP82" s="21" t="n">
        <f aca="false">MIN(DP81,-DP79*In_BESS_RTE)</f>
        <v>796.7092546</v>
      </c>
      <c r="DQ82" s="21" t="n">
        <f aca="false">MIN(DQ81,-DQ79*In_BESS_RTE)</f>
        <v>796.7092546</v>
      </c>
      <c r="DR82" s="21" t="n">
        <f aca="false">MIN(DR81,-DR79*In_BESS_RTE)</f>
        <v>796.7092546</v>
      </c>
      <c r="DS82" s="21" t="n">
        <f aca="false">MIN(DS81,-DS79*In_BESS_RTE)</f>
        <v>786.1241424</v>
      </c>
      <c r="DT82" s="21" t="n">
        <f aca="false">MIN(DT81,-DT79*In_BESS_RTE)</f>
        <v>786.1241424</v>
      </c>
      <c r="DU82" s="21" t="n">
        <f aca="false">MIN(DU81,-DU79*In_BESS_RTE)</f>
        <v>786.1241424</v>
      </c>
      <c r="DV82" s="21" t="n">
        <f aca="false">MIN(DV81,-DV79*In_BESS_RTE)</f>
        <v>786.1241424</v>
      </c>
      <c r="DW82" s="21" t="n">
        <f aca="false">MIN(DW81,-DW79*In_BESS_RTE)</f>
        <v>766.9514314</v>
      </c>
      <c r="DX82" s="21" t="n">
        <f aca="false">MIN(DX81,-DX79*In_BESS_RTE)</f>
        <v>766.9514314</v>
      </c>
      <c r="DY82" s="21" t="n">
        <f aca="false">MIN(DY81,-DY79*In_BESS_RTE)</f>
        <v>766.9514314</v>
      </c>
      <c r="DZ82" s="21" t="n">
        <f aca="false">MIN(DZ81,-DZ79*In_BESS_RTE)</f>
        <v>766.9514314</v>
      </c>
      <c r="EA82" s="21" t="n">
        <f aca="false">MIN(EA81,-EA79*In_BESS_RTE)</f>
        <v>748.3177598</v>
      </c>
      <c r="EB82" s="21" t="n">
        <f aca="false">MIN(EB81,-EB79*In_BESS_RTE)</f>
        <v>748.3177598</v>
      </c>
      <c r="EC82" s="21" t="n">
        <f aca="false">MIN(EC81,-EC79*In_BESS_RTE)</f>
        <v>748.3177598</v>
      </c>
      <c r="ED82" s="21" t="n">
        <f aca="false">MIN(ED81,-ED79*In_BESS_RTE)</f>
        <v>748.3177598</v>
      </c>
      <c r="EE82" s="21" t="n">
        <f aca="false">MIN(EE81,-EE79*In_BESS_RTE)</f>
        <v>743.317436</v>
      </c>
      <c r="EF82" s="21" t="n">
        <f aca="false">MIN(EF81,-EF79*In_BESS_RTE)</f>
        <v>743.317436</v>
      </c>
      <c r="EG82" s="21" t="n">
        <f aca="false">MIN(EG81,-EG79*In_BESS_RTE)</f>
        <v>743.317436</v>
      </c>
      <c r="EH82" s="21" t="n">
        <f aca="false">MIN(EH81,-EH79*In_BESS_RTE)</f>
        <v>743.317436</v>
      </c>
      <c r="EI82" s="21" t="n">
        <f aca="false">MIN(EI81,-EI79*In_BESS_RTE)</f>
        <v>745.3708236</v>
      </c>
      <c r="EJ82" s="21" t="n">
        <f aca="false">MIN(EJ81,-EJ79*In_BESS_RTE)</f>
        <v>745.3708236</v>
      </c>
      <c r="EK82" s="21" t="n">
        <f aca="false">MIN(EK81,-EK79*In_BESS_RTE)</f>
        <v>745.3708236</v>
      </c>
      <c r="EL82" s="21" t="n">
        <f aca="false">MIN(EL81,-EL79*In_BESS_RTE)</f>
        <v>745.3708236</v>
      </c>
      <c r="EM82" s="21" t="n">
        <f aca="false">MIN(EM81,-EM79*In_BESS_RTE)</f>
        <v>735.673498</v>
      </c>
      <c r="EN82" s="21" t="n">
        <f aca="false">MIN(EN81,-EN79*In_BESS_RTE)</f>
        <v>735.673498</v>
      </c>
      <c r="EO82" s="21" t="n">
        <f aca="false">MIN(EO81,-EO79*In_BESS_RTE)</f>
        <v>735.673498</v>
      </c>
      <c r="EP82" s="21" t="n">
        <f aca="false">MIN(EP81,-EP79*In_BESS_RTE)</f>
        <v>735.673498</v>
      </c>
      <c r="EQ82" s="21" t="n">
        <f aca="false">MIN(EQ81,-EQ79*In_BESS_RTE)</f>
        <v>723.5132528</v>
      </c>
      <c r="ER82" s="21" t="n">
        <f aca="false">MIN(ER81,-ER79*In_BESS_RTE)</f>
        <v>723.5132528</v>
      </c>
      <c r="ES82" s="21" t="n">
        <f aca="false">MIN(ES81,-ES79*In_BESS_RTE)</f>
        <v>723.5132528</v>
      </c>
      <c r="ET82" s="21" t="n">
        <f aca="false">MIN(ET81,-ET79*In_BESS_RTE)</f>
        <v>723.5132528</v>
      </c>
      <c r="EU82" s="21" t="n">
        <f aca="false">MIN(EU81,-EU79*In_BESS_RTE)</f>
        <v>723.5132528</v>
      </c>
      <c r="EV82" s="21" t="n">
        <f aca="false">MIN(EV81,-EV79*In_BESS_RTE)</f>
        <v>723.5132528</v>
      </c>
      <c r="EW82" s="21" t="n">
        <f aca="false">MIN(EW81,-EW79*In_BESS_RTE)</f>
        <v>723.5132528</v>
      </c>
      <c r="EX82" s="21" t="n">
        <f aca="false">MIN(EX81,-EX79*In_BESS_RTE)</f>
        <v>723.5132528</v>
      </c>
      <c r="EY82" s="21" t="n">
        <f aca="false">MIN(EY81,-EY79*In_BESS_RTE)</f>
        <v>723.5132528</v>
      </c>
      <c r="EZ82" s="21" t="n">
        <f aca="false">MIN(EZ81,-EZ79*In_BESS_RTE)</f>
        <v>723.5132528</v>
      </c>
      <c r="FA82" s="21" t="n">
        <f aca="false">MIN(FA81,-FA79*In_BESS_RTE)</f>
        <v>723.5132528</v>
      </c>
      <c r="FB82" s="21" t="n">
        <f aca="false">MIN(FB81,-FB79*In_BESS_RTE)</f>
        <v>723.5132528</v>
      </c>
      <c r="FC82" s="21" t="n">
        <f aca="false">MIN(FC81,-FC79*In_BESS_RTE)</f>
        <v>723.5132528</v>
      </c>
      <c r="FD82" s="21" t="n">
        <f aca="false">MIN(FD81,-FD79*In_BESS_RTE)</f>
        <v>723.5132528</v>
      </c>
      <c r="FE82" s="21" t="n">
        <f aca="false">MIN(FE81,-FE79*In_BESS_RTE)</f>
        <v>723.5132528</v>
      </c>
      <c r="FF82" s="21" t="n">
        <f aca="false">MIN(FF81,-FF79*In_BESS_RTE)</f>
        <v>723.5132528</v>
      </c>
      <c r="FG82" s="21" t="n">
        <f aca="false">MIN(FG81,-FG79*In_BESS_RTE)</f>
        <v>723.5132528</v>
      </c>
      <c r="FH82" s="21" t="n">
        <f aca="false">MIN(FH81,-FH79*In_BESS_RTE)</f>
        <v>723.5132528</v>
      </c>
    </row>
    <row r="83" customFormat="false" ht="15" hidden="false" customHeight="false" outlineLevel="0" collapsed="false">
      <c r="C83" s="1" t="s">
        <v>731</v>
      </c>
      <c r="D83" s="12" t="s">
        <v>40</v>
      </c>
      <c r="I83" s="21" t="n">
        <f aca="false">SUM(J83:FH83)</f>
        <v>1572735.83404521</v>
      </c>
      <c r="J83" s="21" t="n">
        <f aca="false">MIN(J77+J78,-J79*$E18*J28*J$6*J54)</f>
        <v>-0</v>
      </c>
      <c r="K83" s="21" t="n">
        <f aca="false">MIN(K77+K78,-K79*$E18*K28*K$6*K54)</f>
        <v>-0</v>
      </c>
      <c r="L83" s="21" t="n">
        <f aca="false">MIN(L77+L78,-L79*$E18*L28*L$6*L54)</f>
        <v>-0</v>
      </c>
      <c r="M83" s="21" t="n">
        <f aca="false">MIN(M77+M78,-M79*$E18*M28*M$6*M54)</f>
        <v>-0</v>
      </c>
      <c r="N83" s="21" t="n">
        <f aca="false">MIN(N77+N78,-N79*$E18*N28*N$6*N54)</f>
        <v>-0</v>
      </c>
      <c r="O83" s="21" t="n">
        <f aca="false">MIN(O77+O78,-O79*$E18*O28*O$6*O54)</f>
        <v>0</v>
      </c>
      <c r="P83" s="21" t="n">
        <f aca="false">MIN(P77+P78,-P79*$E18*P28*P$6*P54)</f>
        <v>0</v>
      </c>
      <c r="Q83" s="21" t="n">
        <f aca="false">MIN(Q77+Q78,-Q79*$E18*Q28*Q$6*Q54)</f>
        <v>0</v>
      </c>
      <c r="R83" s="21" t="n">
        <f aca="false">MIN(R77+R78,-R79*$E18*R28*R$6*R54)</f>
        <v>0</v>
      </c>
      <c r="S83" s="21" t="n">
        <f aca="false">MIN(S77+S78,-S79*$E18*S28*S$6*S54)</f>
        <v>0</v>
      </c>
      <c r="T83" s="21" t="n">
        <f aca="false">MIN(T77+T78,-T79*$E18*T28*T$6*T54)</f>
        <v>12723.9938479452</v>
      </c>
      <c r="U83" s="21" t="n">
        <f aca="false">MIN(U77+U78,-U79*$E18*U28*U$6*U54)</f>
        <v>12863.8179561644</v>
      </c>
      <c r="V83" s="21" t="n">
        <f aca="false">MIN(V77+V78,-V79*$E18*V28*V$6*V54)</f>
        <v>12863.8179561644</v>
      </c>
      <c r="W83" s="21" t="n">
        <f aca="false">MIN(W77+W78,-W79*$E18*W28*W$6*W54)</f>
        <v>12484.5796849315</v>
      </c>
      <c r="X83" s="21" t="n">
        <f aca="false">MIN(X77+X78,-X79*$E18*X28*X$6*X54)</f>
        <v>12623.2972369863</v>
      </c>
      <c r="Y83" s="21" t="n">
        <f aca="false">MIN(Y77+Y78,-Y79*$E18*Y28*Y$6*Y54)</f>
        <v>12762.0147890411</v>
      </c>
      <c r="Z83" s="21" t="n">
        <f aca="false">MIN(Z77+Z78,-Z79*$E18*Z28*Z$6*Z54)</f>
        <v>12762.0147890411</v>
      </c>
      <c r="AA83" s="21" t="n">
        <f aca="false">MIN(AA77+AA78,-AA79*$E18*AA28*AA$6*AA54)</f>
        <v>12432.5124657534</v>
      </c>
      <c r="AB83" s="21" t="n">
        <f aca="false">MIN(AB77+AB78,-AB79*$E18*AB28*AB$6*AB54)</f>
        <v>12570.6514931507</v>
      </c>
      <c r="AC83" s="21" t="n">
        <f aca="false">MIN(AC77+AC78,-AC79*$E18*AC28*AC$6*AC54)</f>
        <v>12708.7905205479</v>
      </c>
      <c r="AD83" s="21" t="n">
        <f aca="false">MIN(AD77+AD78,-AD79*$E18*AD28*AD$6*AD54)</f>
        <v>12708.7905205479</v>
      </c>
      <c r="AE83" s="21" t="n">
        <f aca="false">MIN(AE77+AE78,-AE79*$E18*AE28*AE$6*AE54)</f>
        <v>12208.3034794521</v>
      </c>
      <c r="AF83" s="21" t="n">
        <f aca="false">MIN(AF77+AF78,-AF79*$E18*AF28*AF$6*AF54)</f>
        <v>12343.9512958904</v>
      </c>
      <c r="AG83" s="21" t="n">
        <f aca="false">MIN(AG77+AG78,-AG79*$E18*AG28*AG$6*AG54)</f>
        <v>12479.5991123288</v>
      </c>
      <c r="AH83" s="21" t="n">
        <f aca="false">MIN(AH77+AH78,-AH79*$E18*AH28*AH$6*AH54)</f>
        <v>12479.5991123288</v>
      </c>
      <c r="AI83" s="21" t="n">
        <f aca="false">MIN(AI77+AI78,-AI79*$E18*AI28*AI$6*AI54)</f>
        <v>12038.522760274</v>
      </c>
      <c r="AJ83" s="21" t="n">
        <f aca="false">MIN(AJ77+AJ78,-AJ79*$E18*AJ28*AJ$6*AJ54)</f>
        <v>12038.522760274</v>
      </c>
      <c r="AK83" s="21" t="n">
        <f aca="false">MIN(AK77+AK78,-AK79*$E18*AK28*AK$6*AK54)</f>
        <v>12170.8142191781</v>
      </c>
      <c r="AL83" s="21" t="n">
        <f aca="false">MIN(AL77+AL78,-AL79*$E18*AL28*AL$6*AL54)</f>
        <v>12170.8142191781</v>
      </c>
      <c r="AM83" s="21" t="n">
        <f aca="false">MIN(AM77+AM78,-AM79*$E18*AM28*AM$6*AM54)</f>
        <v>11983.4112328767</v>
      </c>
      <c r="AN83" s="21" t="n">
        <f aca="false">MIN(AN77+AN78,-AN79*$E18*AN28*AN$6*AN54)</f>
        <v>12116.5602465753</v>
      </c>
      <c r="AO83" s="21" t="n">
        <f aca="false">MIN(AO77+AO78,-AO79*$E18*AO28*AO$6*AO54)</f>
        <v>12249.709260274</v>
      </c>
      <c r="AP83" s="21" t="n">
        <f aca="false">MIN(AP77+AP78,-AP79*$E18*AP28*AP$6*AP54)</f>
        <v>12249.709260274</v>
      </c>
      <c r="AQ83" s="21" t="n">
        <f aca="false">MIN(AQ77+AQ78,-AQ79*$E18*AQ28*AQ$6*AQ54)</f>
        <v>11994.183369863</v>
      </c>
      <c r="AR83" s="21" t="n">
        <f aca="false">MIN(AR77+AR78,-AR79*$E18*AR28*AR$6*AR54)</f>
        <v>12127.4520739726</v>
      </c>
      <c r="AS83" s="21" t="n">
        <f aca="false">MIN(AS77+AS78,-AS79*$E18*AS28*AS$6*AS54)</f>
        <v>12260.7207780822</v>
      </c>
      <c r="AT83" s="21" t="n">
        <f aca="false">MIN(AT77+AT78,-AT79*$E18*AT28*AT$6*AT54)</f>
        <v>12260.7207780822</v>
      </c>
      <c r="AU83" s="21" t="n">
        <f aca="false">MIN(AU77+AU78,-AU79*$E18*AU28*AU$6*AU54)</f>
        <v>11934.2023150685</v>
      </c>
      <c r="AV83" s="21" t="n">
        <f aca="false">MIN(AV77+AV78,-AV79*$E18*AV28*AV$6*AV54)</f>
        <v>12066.8045630137</v>
      </c>
      <c r="AW83" s="21" t="n">
        <f aca="false">MIN(AW77+AW78,-AW79*$E18*AW28*AW$6*AW54)</f>
        <v>12199.4068109589</v>
      </c>
      <c r="AX83" s="21" t="n">
        <f aca="false">MIN(AX77+AX78,-AX79*$E18*AX28*AX$6*AX54)</f>
        <v>12199.4068109589</v>
      </c>
      <c r="AY83" s="21" t="n">
        <f aca="false">MIN(AY77+AY78,-AY79*$E18*AY28*AY$6*AY54)</f>
        <v>11799.4397068493</v>
      </c>
      <c r="AZ83" s="21" t="n">
        <f aca="false">MIN(AZ77+AZ78,-AZ79*$E18*AZ28*AZ$6*AZ54)</f>
        <v>11799.4397068493</v>
      </c>
      <c r="BA83" s="21" t="n">
        <f aca="false">MIN(BA77+BA78,-BA79*$E18*BA28*BA$6*BA54)</f>
        <v>11929.1038794521</v>
      </c>
      <c r="BB83" s="21" t="n">
        <f aca="false">MIN(BB77+BB78,-BB79*$E18*BB28*BB$6*BB54)</f>
        <v>11929.1038794521</v>
      </c>
      <c r="BC83" s="21" t="n">
        <f aca="false">MIN(BC77+BC78,-BC79*$E18*BC28*BC$6*BC54)</f>
        <v>11134.3915479452</v>
      </c>
      <c r="BD83" s="21" t="n">
        <f aca="false">MIN(BD77+BD78,-BD79*$E18*BD28*BD$6*BD54)</f>
        <v>11258.107009589</v>
      </c>
      <c r="BE83" s="21" t="n">
        <f aca="false">MIN(BE77+BE78,-BE79*$E18*BE28*BE$6*BE54)</f>
        <v>11381.8224712329</v>
      </c>
      <c r="BF83" s="21" t="n">
        <f aca="false">MIN(BF77+BF78,-BF79*$E18*BF28*BF$6*BF54)</f>
        <v>11381.8224712329</v>
      </c>
      <c r="BG83" s="21" t="n">
        <f aca="false">MIN(BG77+BG78,-BG79*$E18*BG28*BG$6*BG54)</f>
        <v>11284.3268630137</v>
      </c>
      <c r="BH83" s="21" t="n">
        <f aca="false">MIN(BH77+BH78,-BH79*$E18*BH28*BH$6*BH54)</f>
        <v>11409.7082726027</v>
      </c>
      <c r="BI83" s="21" t="n">
        <f aca="false">MIN(BI77+BI78,-BI79*$E18*BI28*BI$6*BI54)</f>
        <v>11535.0896821918</v>
      </c>
      <c r="BJ83" s="21" t="n">
        <f aca="false">MIN(BJ77+BJ78,-BJ79*$E18*BJ28*BJ$6*BJ54)</f>
        <v>11535.0896821918</v>
      </c>
      <c r="BK83" s="21" t="n">
        <f aca="false">MIN(BK77+BK78,-BK79*$E18*BK28*BK$6*BK54)</f>
        <v>10909.6037260274</v>
      </c>
      <c r="BL83" s="21" t="n">
        <f aca="false">MIN(BL77+BL78,-BL79*$E18*BL28*BL$6*BL54)</f>
        <v>11030.8215452055</v>
      </c>
      <c r="BM83" s="21" t="n">
        <f aca="false">MIN(BM77+BM78,-BM79*$E18*BM28*BM$6*BM54)</f>
        <v>11152.0393643836</v>
      </c>
      <c r="BN83" s="21" t="n">
        <f aca="false">MIN(BN77+BN78,-BN79*$E18*BN28*BN$6*BN54)</f>
        <v>11152.0393643836</v>
      </c>
      <c r="BO83" s="21" t="n">
        <f aca="false">MIN(BO77+BO78,-BO79*$E18*BO28*BO$6*BO54)</f>
        <v>11031.5219958904</v>
      </c>
      <c r="BP83" s="21" t="n">
        <f aca="false">MIN(BP77+BP78,-BP79*$E18*BP28*BP$6*BP54)</f>
        <v>11031.5219958904</v>
      </c>
      <c r="BQ83" s="21" t="n">
        <f aca="false">MIN(BQ77+BQ78,-BQ79*$E18*BQ28*BQ$6*BQ54)</f>
        <v>11152.7475123288</v>
      </c>
      <c r="BR83" s="21" t="n">
        <f aca="false">MIN(BR77+BR78,-BR79*$E18*BR28*BR$6*BR54)</f>
        <v>11152.7475123288</v>
      </c>
      <c r="BS83" s="21" t="n">
        <f aca="false">MIN(BS77+BS78,-BS79*$E18*BS28*BS$6*BS54)</f>
        <v>10653.6009452055</v>
      </c>
      <c r="BT83" s="21" t="n">
        <f aca="false">MIN(BT77+BT78,-BT79*$E18*BT28*BT$6*BT54)</f>
        <v>10771.9742890411</v>
      </c>
      <c r="BU83" s="21" t="n">
        <f aca="false">MIN(BU77+BU78,-BU79*$E18*BU28*BU$6*BU54)</f>
        <v>10890.3476328767</v>
      </c>
      <c r="BV83" s="21" t="n">
        <f aca="false">MIN(BV77+BV78,-BV79*$E18*BV28*BV$6*BV54)</f>
        <v>10890.3476328767</v>
      </c>
      <c r="BW83" s="21" t="n">
        <f aca="false">MIN(BW77+BW78,-BW79*$E18*BW28*BW$6*BW54)</f>
        <v>10383.5751780822</v>
      </c>
      <c r="BX83" s="21" t="n">
        <f aca="false">MIN(BX77+BX78,-BX79*$E18*BX28*BX$6*BX54)</f>
        <v>10498.9482356164</v>
      </c>
      <c r="BY83" s="21" t="n">
        <f aca="false">MIN(BY77+BY78,-BY79*$E18*BY28*BY$6*BY54)</f>
        <v>10614.3212931507</v>
      </c>
      <c r="BZ83" s="21" t="n">
        <f aca="false">MIN(BZ77+BZ78,-BZ79*$E18*BZ28*BZ$6*BZ54)</f>
        <v>10614.3212931507</v>
      </c>
      <c r="CA83" s="21" t="n">
        <f aca="false">MIN(CA77+CA78,-CA79*$E18*CA28*CA$6*CA54)</f>
        <v>10368.3932876712</v>
      </c>
      <c r="CB83" s="21" t="n">
        <f aca="false">MIN(CB77+CB78,-CB79*$E18*CB28*CB$6*CB54)</f>
        <v>10483.5976575342</v>
      </c>
      <c r="CC83" s="21" t="n">
        <f aca="false">MIN(CC77+CC78,-CC79*$E18*CC28*CC$6*CC54)</f>
        <v>10598.8020273973</v>
      </c>
      <c r="CD83" s="21" t="n">
        <f aca="false">MIN(CD77+CD78,-CD79*$E18*CD28*CD$6*CD54)</f>
        <v>10598.8020273973</v>
      </c>
      <c r="CE83" s="21" t="n">
        <f aca="false">MIN(CE77+CE78,-CE79*$E18*CE28*CE$6*CE54)</f>
        <v>10186.0837534247</v>
      </c>
      <c r="CF83" s="21" t="n">
        <f aca="false">MIN(CF77+CF78,-CF79*$E18*CF28*CF$6*CF54)</f>
        <v>10186.0837534247</v>
      </c>
      <c r="CG83" s="21" t="n">
        <f aca="false">MIN(CG77+CG78,-CG79*$E18*CG28*CG$6*CG54)</f>
        <v>10298.018739726</v>
      </c>
      <c r="CH83" s="21" t="n">
        <f aca="false">MIN(CH77+CH78,-CH79*$E18*CH28*CH$6*CH54)</f>
        <v>10298.018739726</v>
      </c>
      <c r="CI83" s="21" t="n">
        <f aca="false">MIN(CI77+CI78,-CI79*$E18*CI28*CI$6*CI54)</f>
        <v>9773.84305479452</v>
      </c>
      <c r="CJ83" s="21" t="n">
        <f aca="false">MIN(CJ77+CJ78,-CJ79*$E18*CJ28*CJ$6*CJ54)</f>
        <v>9882.4413109589</v>
      </c>
      <c r="CK83" s="21" t="n">
        <f aca="false">MIN(CK77+CK78,-CK79*$E18*CK28*CK$6*CK54)</f>
        <v>9991.03956712329</v>
      </c>
      <c r="CL83" s="21" t="n">
        <f aca="false">MIN(CL77+CL78,-CL79*$E18*CL28*CL$6*CL54)</f>
        <v>9991.03956712329</v>
      </c>
      <c r="CM83" s="21" t="n">
        <f aca="false">MIN(CM77+CM78,-CM79*$E18*CM28*CM$6*CM54)</f>
        <v>9607.49901369863</v>
      </c>
      <c r="CN83" s="21" t="n">
        <f aca="false">MIN(CN77+CN78,-CN79*$E18*CN28*CN$6*CN54)</f>
        <v>9714.24900273973</v>
      </c>
      <c r="CO83" s="21" t="n">
        <f aca="false">MIN(CO77+CO78,-CO79*$E18*CO28*CO$6*CO54)</f>
        <v>9820.99899178082</v>
      </c>
      <c r="CP83" s="21" t="n">
        <f aca="false">MIN(CP77+CP78,-CP79*$E18*CP28*CP$6*CP54)</f>
        <v>9820.99899178082</v>
      </c>
      <c r="CQ83" s="21" t="n">
        <f aca="false">MIN(CQ77+CQ78,-CQ79*$E18*CQ28*CQ$6*CQ54)</f>
        <v>9185.7437260274</v>
      </c>
      <c r="CR83" s="21" t="n">
        <f aca="false">MIN(CR77+CR78,-CR79*$E18*CR28*CR$6*CR54)</f>
        <v>9287.80754520548</v>
      </c>
      <c r="CS83" s="21" t="n">
        <f aca="false">MIN(CS77+CS78,-CS79*$E18*CS28*CS$6*CS54)</f>
        <v>9389.87136438356</v>
      </c>
      <c r="CT83" s="21" t="n">
        <f aca="false">MIN(CT77+CT78,-CT79*$E18*CT28*CT$6*CT54)</f>
        <v>9389.87136438356</v>
      </c>
      <c r="CU83" s="21" t="n">
        <f aca="false">MIN(CU77+CU78,-CU79*$E18*CU28*CU$6*CU54)</f>
        <v>8898.52961506849</v>
      </c>
      <c r="CV83" s="21" t="n">
        <f aca="false">MIN(CV77+CV78,-CV79*$E18*CV28*CV$6*CV54)</f>
        <v>8898.52961506849</v>
      </c>
      <c r="CW83" s="21" t="n">
        <f aca="false">MIN(CW77+CW78,-CW79*$E18*CW28*CW$6*CW54)</f>
        <v>8996.31565479452</v>
      </c>
      <c r="CX83" s="21" t="n">
        <f aca="false">MIN(CX77+CX78,-CX79*$E18*CX28*CX$6*CX54)</f>
        <v>8996.31565479452</v>
      </c>
      <c r="CY83" s="21" t="n">
        <f aca="false">MIN(CY77+CY78,-CY79*$E18*CY28*CY$6*CY54)</f>
        <v>12823.0613013699</v>
      </c>
      <c r="CZ83" s="21" t="n">
        <f aca="false">MIN(CZ77+CZ78,-CZ79*$E18*CZ28*CZ$6*CZ54)</f>
        <v>12965.539760274</v>
      </c>
      <c r="DA83" s="21" t="n">
        <f aca="false">MIN(DA77+DA78,-DA79*$E18*DA28*DA$6*DA54)</f>
        <v>13108.0182191781</v>
      </c>
      <c r="DB83" s="21" t="n">
        <f aca="false">MIN(DB77+DB78,-DB79*$E18*DB28*DB$6*DB54)</f>
        <v>13108.0182191781</v>
      </c>
      <c r="DC83" s="21" t="n">
        <f aca="false">MIN(DC77+DC78,-DC79*$E18*DC28*DC$6*DC54)</f>
        <v>12250.574630137</v>
      </c>
      <c r="DD83" s="21" t="n">
        <f aca="false">MIN(DD77+DD78,-DD79*$E18*DD28*DD$6*DD54)</f>
        <v>12386.6921260274</v>
      </c>
      <c r="DE83" s="21" t="n">
        <f aca="false">MIN(DE77+DE78,-DE79*$E18*DE28*DE$6*DE54)</f>
        <v>12522.8096219178</v>
      </c>
      <c r="DF83" s="21" t="n">
        <f aca="false">MIN(DF77+DF78,-DF79*$E18*DF28*DF$6*DF54)</f>
        <v>12522.8096219178</v>
      </c>
      <c r="DG83" s="21" t="n">
        <f aca="false">MIN(DG77+DG78,-DG79*$E18*DG28*DG$6*DG54)</f>
        <v>11860.2257671233</v>
      </c>
      <c r="DH83" s="21" t="n">
        <f aca="false">MIN(DH77+DH78,-DH79*$E18*DH28*DH$6*DH54)</f>
        <v>11992.0060534247</v>
      </c>
      <c r="DI83" s="21" t="n">
        <f aca="false">MIN(DI77+DI78,-DI79*$E18*DI28*DI$6*DI54)</f>
        <v>12123.786339726</v>
      </c>
      <c r="DJ83" s="21" t="n">
        <f aca="false">MIN(DJ77+DJ78,-DJ79*$E18*DJ28*DJ$6*DJ54)</f>
        <v>12123.786339726</v>
      </c>
      <c r="DK83" s="21" t="n">
        <f aca="false">MIN(DK77+DK78,-DK79*$E18*DK28*DK$6*DK54)</f>
        <v>11599.9270684932</v>
      </c>
      <c r="DL83" s="21" t="n">
        <f aca="false">MIN(DL77+DL78,-DL79*$E18*DL28*DL$6*DL54)</f>
        <v>11599.9270684932</v>
      </c>
      <c r="DM83" s="21" t="n">
        <f aca="false">MIN(DM77+DM78,-DM79*$E18*DM28*DM$6*DM54)</f>
        <v>11727.3987945205</v>
      </c>
      <c r="DN83" s="21" t="n">
        <f aca="false">MIN(DN77+DN78,-DN79*$E18*DN28*DN$6*DN54)</f>
        <v>11727.3987945205</v>
      </c>
      <c r="DO83" s="21" t="n">
        <f aca="false">MIN(DO77+DO78,-DO79*$E18*DO28*DO$6*DO54)</f>
        <v>11421.4451917808</v>
      </c>
      <c r="DP83" s="21" t="n">
        <f aca="false">MIN(DP77+DP78,-DP79*$E18*DP28*DP$6*DP54)</f>
        <v>11548.3501383562</v>
      </c>
      <c r="DQ83" s="21" t="n">
        <f aca="false">MIN(DQ77+DQ78,-DQ79*$E18*DQ28*DQ$6*DQ54)</f>
        <v>11675.2550849315</v>
      </c>
      <c r="DR83" s="21" t="n">
        <f aca="false">MIN(DR77+DR78,-DR79*$E18*DR28*DR$6*DR54)</f>
        <v>11675.2550849315</v>
      </c>
      <c r="DS83" s="21" t="n">
        <f aca="false">MIN(DS77+DS78,-DS79*$E18*DS28*DS$6*DS54)</f>
        <v>11269.6993972603</v>
      </c>
      <c r="DT83" s="21" t="n">
        <f aca="false">MIN(DT77+DT78,-DT79*$E18*DT28*DT$6*DT54)</f>
        <v>11394.9182794521</v>
      </c>
      <c r="DU83" s="21" t="n">
        <f aca="false">MIN(DU77+DU78,-DU79*$E18*DU28*DU$6*DU54)</f>
        <v>11520.1371616438</v>
      </c>
      <c r="DV83" s="21" t="n">
        <f aca="false">MIN(DV77+DV78,-DV79*$E18*DV28*DV$6*DV54)</f>
        <v>11520.1371616438</v>
      </c>
      <c r="DW83" s="21" t="n">
        <f aca="false">MIN(DW77+DW78,-DW79*$E18*DW28*DW$6*DW54)</f>
        <v>10994.8437123288</v>
      </c>
      <c r="DX83" s="21" t="n">
        <f aca="false">MIN(DX77+DX78,-DX79*$E18*DX28*DX$6*DX54)</f>
        <v>11117.0086424658</v>
      </c>
      <c r="DY83" s="21" t="n">
        <f aca="false">MIN(DY77+DY78,-DY79*$E18*DY28*DY$6*DY54)</f>
        <v>11239.1735726027</v>
      </c>
      <c r="DZ83" s="21" t="n">
        <f aca="false">MIN(DZ77+DZ78,-DZ79*$E18*DZ28*DZ$6*DZ54)</f>
        <v>11239.1735726027</v>
      </c>
      <c r="EA83" s="21" t="n">
        <f aca="false">MIN(EA77+EA78,-EA79*$E18*EA28*EA$6*EA54)</f>
        <v>10846.9124150685</v>
      </c>
      <c r="EB83" s="21" t="n">
        <f aca="false">MIN(EB77+EB78,-EB79*$E18*EB28*EB$6*EB54)</f>
        <v>10846.9124150685</v>
      </c>
      <c r="EC83" s="21" t="n">
        <f aca="false">MIN(EC77+EC78,-EC79*$E18*EC28*EC$6*EC54)</f>
        <v>10966.1092547945</v>
      </c>
      <c r="ED83" s="21" t="n">
        <f aca="false">MIN(ED77+ED78,-ED79*$E18*ED28*ED$6*ED54)</f>
        <v>10966.1092547945</v>
      </c>
      <c r="EE83" s="21" t="n">
        <f aca="false">MIN(EE77+EE78,-EE79*$E18*EE28*EE$6*EE54)</f>
        <v>10656.0320547945</v>
      </c>
      <c r="EF83" s="21" t="n">
        <f aca="false">MIN(EF77+EF78,-EF79*$E18*EF28*EF$6*EF54)</f>
        <v>10774.4324109589</v>
      </c>
      <c r="EG83" s="21" t="n">
        <f aca="false">MIN(EG77+EG78,-EG79*$E18*EG28*EG$6*EG54)</f>
        <v>10892.8327671233</v>
      </c>
      <c r="EH83" s="21" t="n">
        <f aca="false">MIN(EH77+EH78,-EH79*$E18*EH28*EH$6*EH54)</f>
        <v>10892.8327671233</v>
      </c>
      <c r="EI83" s="21" t="n">
        <f aca="false">MIN(EI77+EI78,-EI79*$E18*EI28*EI$6*EI54)</f>
        <v>10685.4689589041</v>
      </c>
      <c r="EJ83" s="21" t="n">
        <f aca="false">MIN(EJ77+EJ78,-EJ79*$E18*EJ28*EJ$6*EJ54)</f>
        <v>10804.1963917808</v>
      </c>
      <c r="EK83" s="21" t="n">
        <f aca="false">MIN(EK77+EK78,-EK79*$E18*EK28*EK$6*EK54)</f>
        <v>10922.9238246575</v>
      </c>
      <c r="EL83" s="21" t="n">
        <f aca="false">MIN(EL77+EL78,-EL79*$E18*EL28*EL$6*EL54)</f>
        <v>10922.9238246575</v>
      </c>
      <c r="EM83" s="21" t="n">
        <f aca="false">MIN(EM77+EM78,-EM79*$E18*EM28*EM$6*EM54)</f>
        <v>10546.4502739726</v>
      </c>
      <c r="EN83" s="21" t="n">
        <f aca="false">MIN(EN77+EN78,-EN79*$E18*EN28*EN$6*EN54)</f>
        <v>10663.6330547945</v>
      </c>
      <c r="EO83" s="21" t="n">
        <f aca="false">MIN(EO77+EO78,-EO79*$E18*EO28*EO$6*EO54)</f>
        <v>10780.8158356164</v>
      </c>
      <c r="EP83" s="21" t="n">
        <f aca="false">MIN(EP77+EP78,-EP79*$E18*EP28*EP$6*EP54)</f>
        <v>10780.8158356164</v>
      </c>
      <c r="EQ83" s="21" t="n">
        <f aca="false">MIN(EQ77+EQ78,-EQ79*$E18*EQ28*EQ$6*EQ54)</f>
        <v>10487.3695452055</v>
      </c>
      <c r="ER83" s="21" t="n">
        <f aca="false">MIN(ER77+ER78,-ER79*$E18*ER28*ER$6*ER54)</f>
        <v>10487.3695452055</v>
      </c>
      <c r="ES83" s="21" t="n">
        <f aca="false">MIN(ES77+ES78,-ES79*$E18*ES28*ES$6*ES54)</f>
        <v>10602.6153643836</v>
      </c>
      <c r="ET83" s="21" t="n">
        <f aca="false">MIN(ET77+ET78,-ET79*$E18*ET28*ET$6*ET54)</f>
        <v>10602.6153643836</v>
      </c>
      <c r="EU83" s="21" t="n">
        <f aca="false">MIN(EU77+EU78,-EU79*$E18*EU28*EU$6*EU54)</f>
        <v>10372.1237260274</v>
      </c>
      <c r="EV83" s="21" t="n">
        <f aca="false">MIN(EV77+EV78,-EV79*$E18*EV28*EV$6*EV54)</f>
        <v>10487.3695452055</v>
      </c>
      <c r="EW83" s="21" t="n">
        <f aca="false">MIN(EW77+EW78,-EW79*$E18*EW28*EW$6*EW54)</f>
        <v>10602.6153643836</v>
      </c>
      <c r="EX83" s="21" t="n">
        <f aca="false">MIN(EX77+EX78,-EX79*$E18*EX28*EX$6*EX54)</f>
        <v>10602.6153643836</v>
      </c>
      <c r="EY83" s="21" t="n">
        <f aca="false">MIN(EY77+EY78,-EY79*$E18*EY28*EY$6*EY54)</f>
        <v>10372.1237260274</v>
      </c>
      <c r="EZ83" s="21" t="n">
        <f aca="false">MIN(EZ77+EZ78,-EZ79*$E18*EZ28*EZ$6*EZ54)</f>
        <v>10487.3695452055</v>
      </c>
      <c r="FA83" s="21" t="n">
        <f aca="false">MIN(FA77+FA78,-FA79*$E18*FA28*FA$6*FA54)</f>
        <v>10602.6153643836</v>
      </c>
      <c r="FB83" s="21" t="n">
        <f aca="false">MIN(FB77+FB78,-FB79*$E18*FB28*FB$6*FB54)</f>
        <v>10602.6153643836</v>
      </c>
      <c r="FC83" s="21" t="n">
        <f aca="false">MIN(FC77+FC78,-FC79*$E18*FC28*FC$6*FC54)</f>
        <v>10372.1237260274</v>
      </c>
      <c r="FD83" s="21" t="n">
        <f aca="false">MIN(FD77+FD78,-FD79*$E18*FD28*FD$6*FD54)</f>
        <v>0</v>
      </c>
      <c r="FE83" s="21" t="n">
        <f aca="false">MIN(FE77+FE78,-FE79*$E18*FE28*FE$6*FE54)</f>
        <v>0</v>
      </c>
      <c r="FF83" s="21" t="n">
        <f aca="false">MIN(FF77+FF78,-FF79*$E18*FF28*FF$6*FF54)</f>
        <v>0</v>
      </c>
      <c r="FG83" s="21" t="n">
        <f aca="false">MIN(FG77+FG78,-FG79*$E18*FG28*FG$6*FG54)</f>
        <v>0</v>
      </c>
      <c r="FH83" s="21" t="n">
        <f aca="false">MIN(FH77+FH78,-FH79*$E18*FH28*FH$6*FH54)</f>
        <v>0</v>
      </c>
    </row>
    <row r="84" customFormat="false" ht="15" hidden="false" customHeight="false" outlineLevel="0" collapsed="false">
      <c r="C84" s="1" t="s">
        <v>732</v>
      </c>
      <c r="D84" s="12" t="s">
        <v>40</v>
      </c>
      <c r="I84" s="21" t="n">
        <f aca="false">SUM(J84:FH84)</f>
        <v>899804.844327492</v>
      </c>
      <c r="J84" s="21" t="n">
        <f aca="false">J77+J78-J83</f>
        <v>0</v>
      </c>
      <c r="K84" s="21" t="n">
        <f aca="false">K77+K78-K83</f>
        <v>0</v>
      </c>
      <c r="L84" s="21" t="n">
        <f aca="false">L77+L78-L83</f>
        <v>0</v>
      </c>
      <c r="M84" s="21" t="n">
        <f aca="false">M77+M78-M83</f>
        <v>0</v>
      </c>
      <c r="N84" s="21" t="n">
        <f aca="false">N77+N78-N83</f>
        <v>0</v>
      </c>
      <c r="O84" s="21" t="n">
        <f aca="false">O77+O78-O83</f>
        <v>0</v>
      </c>
      <c r="P84" s="21" t="n">
        <f aca="false">P77+P78-P83</f>
        <v>0</v>
      </c>
      <c r="Q84" s="21" t="n">
        <f aca="false">Q77+Q78-Q83</f>
        <v>0</v>
      </c>
      <c r="R84" s="21" t="n">
        <f aca="false">R77+R78-R83</f>
        <v>0</v>
      </c>
      <c r="S84" s="21" t="n">
        <f aca="false">S77+S78-S83</f>
        <v>0</v>
      </c>
      <c r="T84" s="21" t="n">
        <f aca="false">T77+T78-T83</f>
        <v>5812.92430273972</v>
      </c>
      <c r="U84" s="21" t="n">
        <f aca="false">U77+U78-U83</f>
        <v>5862.76982332732</v>
      </c>
      <c r="V84" s="21" t="n">
        <f aca="false">V77+V78-V83</f>
        <v>5848.5935300152</v>
      </c>
      <c r="W84" s="21" t="n">
        <f aca="false">W77+W78-W83</f>
        <v>5807.18263253678</v>
      </c>
      <c r="X84" s="21" t="n">
        <f aca="false">X77+X78-X83</f>
        <v>5858.01015924658</v>
      </c>
      <c r="Y84" s="21" t="n">
        <f aca="false">Y77+Y78-Y83</f>
        <v>5908.39322711213</v>
      </c>
      <c r="Z84" s="21" t="n">
        <f aca="false">Z77+Z78-Z83</f>
        <v>5894.25946267995</v>
      </c>
      <c r="AA84" s="21" t="n">
        <f aca="false">AA77+AA78-AA83</f>
        <v>5804.37456476246</v>
      </c>
      <c r="AB84" s="21" t="n">
        <f aca="false">AB77+AB78-AB83</f>
        <v>5855.21198089349</v>
      </c>
      <c r="AC84" s="21" t="n">
        <f aca="false">AC77+AC78-AC83</f>
        <v>5905.60627155682</v>
      </c>
      <c r="AD84" s="21" t="n">
        <f aca="false">AD77+AD78-AD83</f>
        <v>5891.51490841794</v>
      </c>
      <c r="AE84" s="21" t="n">
        <f aca="false">AE77+AE78-AE83</f>
        <v>5973.87288997229</v>
      </c>
      <c r="AF84" s="21" t="n">
        <f aca="false">AF77+AF78-AF83</f>
        <v>6026.63458773163</v>
      </c>
      <c r="AG84" s="21" t="n">
        <f aca="false">AG77+AG78-AG83</f>
        <v>6078.95448939969</v>
      </c>
      <c r="AH84" s="21" t="n">
        <f aca="false">AH77+AH78-AH83</f>
        <v>6064.90540035022</v>
      </c>
      <c r="AI84" s="21" t="n">
        <f aca="false">AI77+AI78-AI83</f>
        <v>6290.52518937894</v>
      </c>
      <c r="AJ84" s="21" t="n">
        <f aca="false">AJ77+AJ78-AJ83</f>
        <v>6276.80060191437</v>
      </c>
      <c r="AK84" s="21" t="n">
        <f aca="false">AK77+AK78-AK83</f>
        <v>6331.91141534827</v>
      </c>
      <c r="AL84" s="21" t="n">
        <f aca="false">AL77+AL78-AL83</f>
        <v>6317.90458886407</v>
      </c>
      <c r="AM84" s="21" t="n">
        <f aca="false">AM77+AM78-AM83</f>
        <v>6089.686948028</v>
      </c>
      <c r="AN84" s="21" t="n">
        <f aca="false">AN77+AN78-AN83</f>
        <v>6143.81714552643</v>
      </c>
      <c r="AO84" s="21" t="n">
        <f aca="false">AO77+AO78-AO83</f>
        <v>6197.50819734881</v>
      </c>
      <c r="AP84" s="21" t="n">
        <f aca="false">AP77+AP78-AP83</f>
        <v>6183.54339134405</v>
      </c>
      <c r="AQ84" s="21" t="n">
        <f aca="false">AQ77+AQ78-AQ83</f>
        <v>6024.69551649899</v>
      </c>
      <c r="AR84" s="21" t="n">
        <f aca="false">AR77+AR78-AR83</f>
        <v>6078.14418595287</v>
      </c>
      <c r="AS84" s="21" t="n">
        <f aca="false">AS77+AS78-AS83</f>
        <v>6131.15502716772</v>
      </c>
      <c r="AT84" s="21" t="n">
        <f aca="false">AT77+AT78-AT83</f>
        <v>6117.23211558098</v>
      </c>
      <c r="AU84" s="21" t="n">
        <f aca="false">AU77+AU78-AU83</f>
        <v>6030.61993463442</v>
      </c>
      <c r="AV84" s="21" t="n">
        <f aca="false">AV77+AV78-AV83</f>
        <v>6084.17490813199</v>
      </c>
      <c r="AW84" s="21" t="n">
        <f aca="false">AW77+AW78-AW83</f>
        <v>6137.29336687525</v>
      </c>
      <c r="AX84" s="21" t="n">
        <f aca="false">AX77+AX78-AX83</f>
        <v>6123.41222402327</v>
      </c>
      <c r="AY84" s="21" t="n">
        <f aca="false">AY77+AY78-AY83</f>
        <v>6310.49838480398</v>
      </c>
      <c r="AZ84" s="21" t="n">
        <f aca="false">AZ77+AZ78-AZ83</f>
        <v>6296.93786436671</v>
      </c>
      <c r="BA84" s="21" t="n">
        <f aca="false">BA77+BA78-BA83</f>
        <v>6352.43571215908</v>
      </c>
      <c r="BB84" s="21" t="n">
        <f aca="false">BB77+BB78-BB83</f>
        <v>6338.59632665546</v>
      </c>
      <c r="BC84" s="21" t="n">
        <f aca="false">BC77+BC78-BC83</f>
        <v>6722.65646020046</v>
      </c>
      <c r="BD84" s="21" t="n">
        <f aca="false">BD77+BD78-BD83</f>
        <v>6783.98142891333</v>
      </c>
      <c r="BE84" s="21" t="n">
        <f aca="false">BE77+BE78-BE83</f>
        <v>6844.87250160342</v>
      </c>
      <c r="BF84" s="21" t="n">
        <f aca="false">BF77+BF78-BF83</f>
        <v>6831.07463425632</v>
      </c>
      <c r="BG84" s="21" t="n">
        <f aca="false">BG77+BG78-BG83</f>
        <v>6519.15000110753</v>
      </c>
      <c r="BH84" s="21" t="n">
        <f aca="false">BH77+BH78-BH83</f>
        <v>6578.25390058412</v>
      </c>
      <c r="BI84" s="21" t="n">
        <f aca="false">BI77+BI78-BI83</f>
        <v>6636.92520572601</v>
      </c>
      <c r="BJ84" s="21" t="n">
        <f aca="false">BJ77+BJ78-BJ83</f>
        <v>6623.16873198095</v>
      </c>
      <c r="BK84" s="21" t="n">
        <f aca="false">BK77+BK78-BK83</f>
        <v>6840.46270750147</v>
      </c>
      <c r="BL84" s="21" t="n">
        <f aca="false">BL77+BL78-BL83</f>
        <v>6903.17674146183</v>
      </c>
      <c r="BM84" s="21" t="n">
        <f aca="false">BM77+BM78-BM83</f>
        <v>6965.45947887048</v>
      </c>
      <c r="BN84" s="21" t="n">
        <f aca="false">BN77+BN78-BN83</f>
        <v>6951.74427454665</v>
      </c>
      <c r="BO84" s="21" t="n">
        <f aca="false">BO77+BO78-BO83</f>
        <v>6861.9255298293</v>
      </c>
      <c r="BP84" s="21" t="n">
        <f aca="false">BP77+BP78-BP83</f>
        <v>6848.52711512254</v>
      </c>
      <c r="BQ84" s="21" t="n">
        <f aca="false">BQ77+BQ78-BQ83</f>
        <v>6910.2501476482</v>
      </c>
      <c r="BR84" s="21" t="n">
        <f aca="false">BR77+BR78-BR83</f>
        <v>6896.57620149533</v>
      </c>
      <c r="BS84" s="21" t="n">
        <f aca="false">BS77+BS78-BS83</f>
        <v>6989.97960603219</v>
      </c>
      <c r="BT84" s="21" t="n">
        <f aca="false">BT77+BT78-BT83</f>
        <v>7054.43467463881</v>
      </c>
      <c r="BU84" s="21" t="n">
        <f aca="false">BU77+BU78-BU83</f>
        <v>7118.46103412033</v>
      </c>
      <c r="BV84" s="21" t="n">
        <f aca="false">BV77+BV78-BV83</f>
        <v>7104.82810980591</v>
      </c>
      <c r="BW84" s="21" t="n">
        <f aca="false">BW77+BW78-BW83</f>
        <v>7207.07463150176</v>
      </c>
      <c r="BX84" s="21" t="n">
        <f aca="false">BX77+BX78-BX83</f>
        <v>7273.98150117244</v>
      </c>
      <c r="BY84" s="21" t="n">
        <f aca="false">BY77+BY78-BY83</f>
        <v>7340.46094784536</v>
      </c>
      <c r="BZ84" s="21" t="n">
        <f aca="false">BZ77+BZ78-BZ83</f>
        <v>7326.86892230389</v>
      </c>
      <c r="CA84" s="21" t="n">
        <f aca="false">CA77+CA78-CA83</f>
        <v>7169.48457248396</v>
      </c>
      <c r="CB84" s="21" t="n">
        <f aca="false">CB77+CB78-CB83</f>
        <v>7236.01329004426</v>
      </c>
      <c r="CC84" s="21" t="n">
        <f aca="false">CC77+CC78-CC83</f>
        <v>7302.1158668758</v>
      </c>
      <c r="CD84" s="21" t="n">
        <f aca="false">CD77+CD78-CD83</f>
        <v>7288.56461741095</v>
      </c>
      <c r="CE84" s="21" t="n">
        <f aca="false">CE77+CE78-CE83</f>
        <v>7493.46118677868</v>
      </c>
      <c r="CF84" s="21" t="n">
        <f aca="false">CF77+CF78-CF83</f>
        <v>7480.22293995145</v>
      </c>
      <c r="CG84" s="21" t="n">
        <f aca="false">CG77+CG78-CG83</f>
        <v>7549.04949155412</v>
      </c>
      <c r="CH84" s="21" t="n">
        <f aca="false">CH77+CH78-CH83</f>
        <v>7535.5390070501</v>
      </c>
      <c r="CI84" s="21" t="n">
        <f aca="false">CI77+CI78-CI83</f>
        <v>7658.82188097825</v>
      </c>
      <c r="CJ84" s="21" t="n">
        <f aca="false">CJ77+CJ78-CJ83</f>
        <v>7730.86646233708</v>
      </c>
      <c r="CK84" s="21" t="n">
        <f aca="false">CK77+CK78-CK83</f>
        <v>7802.48745946302</v>
      </c>
      <c r="CL84" s="21" t="n">
        <f aca="false">CL77+CL78-CL83</f>
        <v>7789.01750641252</v>
      </c>
      <c r="CM84" s="21" t="n">
        <f aca="false">CM77+CM78-CM83</f>
        <v>7772.86792726682</v>
      </c>
      <c r="CN84" s="21" t="n">
        <f aca="false">CN77+CN78-CN83</f>
        <v>7846.21884723636</v>
      </c>
      <c r="CO84" s="21" t="n">
        <f aca="false">CO77+CO78-CO83</f>
        <v>7919.14745372573</v>
      </c>
      <c r="CP84" s="21" t="n">
        <f aca="false">CP77+CP78-CP83</f>
        <v>7905.71791053437</v>
      </c>
      <c r="CQ84" s="21" t="n">
        <f aca="false">CQ77+CQ78-CQ83</f>
        <v>8142.48211411516</v>
      </c>
      <c r="CR84" s="21" t="n">
        <f aca="false">CR77+CR78-CR83</f>
        <v>8219.97890122068</v>
      </c>
      <c r="CS84" s="21" t="n">
        <f aca="false">CS77+CS78-CS83</f>
        <v>8297.05464178647</v>
      </c>
      <c r="CT84" s="21" t="n">
        <f aca="false">CT77+CT78-CT83</f>
        <v>8283.66538722469</v>
      </c>
      <c r="CU84" s="21" t="n">
        <f aca="false">CU77+CU78-CU83</f>
        <v>8569.66978269388</v>
      </c>
      <c r="CV84" s="21" t="n">
        <f aca="false">CV77+CV78-CV83</f>
        <v>8556.58978906073</v>
      </c>
      <c r="CW84" s="21" t="n">
        <f aca="false">CW77+CW78-CW83</f>
        <v>8637.40442023623</v>
      </c>
      <c r="CX84" s="21" t="n">
        <f aca="false">CX77+CX78-CX83</f>
        <v>8624.05544332111</v>
      </c>
      <c r="CY84" s="21" t="n">
        <f aca="false">CY77+CY78-CY83</f>
        <v>4401.2093550533</v>
      </c>
      <c r="CZ84" s="21" t="n">
        <f aca="false">CZ77+CZ78-CZ83</f>
        <v>4437.21428564285</v>
      </c>
      <c r="DA84" s="21" t="n">
        <f aca="false">DA77+DA78-DA83</f>
        <v>4472.80069562757</v>
      </c>
      <c r="DB84" s="21" t="n">
        <f aca="false">DB77+DB78-DB83</f>
        <v>4459.4917656432</v>
      </c>
      <c r="DC84" s="21" t="n">
        <f aca="false">DC77+DC78-DC83</f>
        <v>4922.02321431691</v>
      </c>
      <c r="DD84" s="21" t="n">
        <f aca="false">DD77+DD78-DD83</f>
        <v>4963.85365775168</v>
      </c>
      <c r="DE84" s="21" t="n">
        <f aca="false">DE77+DE78-DE83</f>
        <v>5005.26683614342</v>
      </c>
      <c r="DF84" s="21" t="n">
        <f aca="false">DF77+DF78-DF83</f>
        <v>4991.99783294901</v>
      </c>
      <c r="DG84" s="21" t="n">
        <f aca="false">DG77+DG78-DG83</f>
        <v>5260.85428379725</v>
      </c>
      <c r="DH84" s="21" t="n">
        <f aca="false">DH77+DH78-DH83</f>
        <v>5306.48809300309</v>
      </c>
      <c r="DI84" s="21" t="n">
        <f aca="false">DI77+DI78-DI83</f>
        <v>5351.70588896103</v>
      </c>
      <c r="DJ84" s="21" t="n">
        <f aca="false">DJ77+DJ78-DJ83</f>
        <v>5338.47669277618</v>
      </c>
      <c r="DK84" s="21" t="n">
        <f aca="false">DK77+DK78-DK83</f>
        <v>5659.45326239427</v>
      </c>
      <c r="DL84" s="21" t="n">
        <f aca="false">DL77+DL78-DL83</f>
        <v>5646.52963015836</v>
      </c>
      <c r="DM84" s="21" t="n">
        <f aca="false">DM77+DM78-DM83</f>
        <v>5695.52353955507</v>
      </c>
      <c r="DN84" s="21" t="n">
        <f aca="false">DN77+DN78-DN83</f>
        <v>5682.33413952819</v>
      </c>
      <c r="DO84" s="21" t="n">
        <f aca="false">DO77+DO78-DO83</f>
        <v>5596.92238074827</v>
      </c>
      <c r="DP84" s="21" t="n">
        <f aca="false">DP77+DP78-DP83</f>
        <v>5646.36719019939</v>
      </c>
      <c r="DQ84" s="21" t="n">
        <f aca="false">DQ77+DQ78-DQ83</f>
        <v>5695.39848214188</v>
      </c>
      <c r="DR84" s="21" t="n">
        <f aca="false">DR77+DR78-DR83</f>
        <v>5682.24865031509</v>
      </c>
      <c r="DS84" s="21" t="n">
        <f aca="false">DS77+DS78-DS83</f>
        <v>5697.61307255123</v>
      </c>
      <c r="DT84" s="21" t="n">
        <f aca="false">DT77+DT78-DT83</f>
        <v>5748.21489711783</v>
      </c>
      <c r="DU84" s="21" t="n">
        <f aca="false">DU77+DU78-DU83</f>
        <v>5798.40444472833</v>
      </c>
      <c r="DV84" s="21" t="n">
        <f aca="false">DV77+DV78-DV83</f>
        <v>5785.29406239702</v>
      </c>
      <c r="DW84" s="21" t="n">
        <f aca="false">DW77+DW78-DW83</f>
        <v>5921.5668200733</v>
      </c>
      <c r="DX84" s="21" t="n">
        <f aca="false">DX77+DX78-DX83</f>
        <v>5974.69513457442</v>
      </c>
      <c r="DY84" s="21" t="n">
        <f aca="false">DY77+DY78-DY83</f>
        <v>6027.41240895031</v>
      </c>
      <c r="DZ84" s="21" t="n">
        <f aca="false">DZ77+DZ78-DZ83</f>
        <v>6014.34135776599</v>
      </c>
      <c r="EA84" s="21" t="n">
        <f aca="false">EA77+EA78-EA83</f>
        <v>6206.14512241198</v>
      </c>
      <c r="EB84" s="21" t="n">
        <f aca="false">EB77+EB78-EB83</f>
        <v>6193.37598239148</v>
      </c>
      <c r="EC84" s="21" t="n">
        <f aca="false">EC77+EC78-EC83</f>
        <v>6248.53526534095</v>
      </c>
      <c r="ED84" s="21" t="n">
        <f aca="false">ED77+ED78-ED83</f>
        <v>6235.50353458173</v>
      </c>
      <c r="EE84" s="21" t="n">
        <f aca="false">EE77+EE78-EE83</f>
        <v>6158.89384894495</v>
      </c>
      <c r="EF84" s="21" t="n">
        <f aca="false">EF77+EF78-EF83</f>
        <v>6214.73512130869</v>
      </c>
      <c r="EG84" s="21" t="n">
        <f aca="false">EG77+EG78-EG83</f>
        <v>6270.16781945178</v>
      </c>
      <c r="EH84" s="21" t="n">
        <f aca="false">EH77+EH78-EH83</f>
        <v>6257.17518388484</v>
      </c>
      <c r="EI84" s="21" t="n">
        <f aca="false">EI77+EI78-EI83</f>
        <v>6079.01216712415</v>
      </c>
      <c r="EJ84" s="21" t="n">
        <f aca="false">EJ77+EJ78-EJ83</f>
        <v>6134.00363788997</v>
      </c>
      <c r="EK84" s="21" t="n">
        <f aca="false">EK77+EK78-EK83</f>
        <v>6188.5877601578</v>
      </c>
      <c r="EL84" s="21" t="n">
        <f aca="false">EL77+EL78-EL83</f>
        <v>6175.63410249756</v>
      </c>
      <c r="EM84" s="21" t="n">
        <f aca="false">EM77+EM78-EM83</f>
        <v>6167.73740867757</v>
      </c>
      <c r="EN84" s="21" t="n">
        <f aca="false">EN77+EN78-EN83</f>
        <v>6223.75237478726</v>
      </c>
      <c r="EO84" s="21" t="n">
        <f aca="false">EO77+EO78-EO83</f>
        <v>6279.36121444445</v>
      </c>
      <c r="EP84" s="21" t="n">
        <f aca="false">EP77+EP78-EP83</f>
        <v>6266.44641775719</v>
      </c>
      <c r="EQ84" s="21" t="n">
        <f aca="false">EQ77+EQ78-EQ83</f>
        <v>6361.83163128121</v>
      </c>
      <c r="ER84" s="21" t="n">
        <f aca="false">ER77+ER78-ER83</f>
        <v>6349.21513663892</v>
      </c>
      <c r="ES84" s="21" t="n">
        <f aca="false">ES77+ES78-ES83</f>
        <v>6406.24114501171</v>
      </c>
      <c r="ET84" s="21" t="n">
        <f aca="false">ET77+ET78-ET83</f>
        <v>6393.3651987037</v>
      </c>
      <c r="EU84" s="21" t="n">
        <f aca="false">EU77+EU78-EU83</f>
        <v>6241.79249967736</v>
      </c>
      <c r="EV84" s="21" t="n">
        <f aca="false">EV77+EV78-EV83</f>
        <v>6298.7053825934</v>
      </c>
      <c r="EW84" s="21" t="n">
        <f aca="false">EW77+EW78-EW83</f>
        <v>6355.21457548352</v>
      </c>
      <c r="EX84" s="21" t="n">
        <f aca="false">EX77+EX78-EX83</f>
        <v>6342.37725701444</v>
      </c>
      <c r="EY84" s="21" t="n">
        <f aca="false">EY77+EY78-EY83</f>
        <v>6191.95075100025</v>
      </c>
      <c r="EZ84" s="21" t="n">
        <f aca="false">EZ77+EZ78-EZ83</f>
        <v>6248.34715781</v>
      </c>
      <c r="FA84" s="21" t="n">
        <f aca="false">FA77+FA78-FA83</f>
        <v>6304.34108566392</v>
      </c>
      <c r="FB84" s="21" t="n">
        <f aca="false">FB77+FB78-FB83</f>
        <v>6291.54227915024</v>
      </c>
      <c r="FC84" s="21" t="n">
        <f aca="false">FC77+FC78-FC83</f>
        <v>6142.25852756916</v>
      </c>
      <c r="FD84" s="21" t="n">
        <f aca="false">FD77+FD78-FD83</f>
        <v>0</v>
      </c>
      <c r="FE84" s="21" t="n">
        <f aca="false">FE77+FE78-FE83</f>
        <v>0</v>
      </c>
      <c r="FF84" s="21" t="n">
        <f aca="false">FF77+FF78-FF83</f>
        <v>0</v>
      </c>
      <c r="FG84" s="21" t="n">
        <f aca="false">FG77+FG78-FG83</f>
        <v>0</v>
      </c>
      <c r="FH84" s="21" t="n">
        <f aca="false">FH77+FH78-FH83</f>
        <v>0</v>
      </c>
    </row>
    <row r="85" customFormat="false" ht="15" hidden="false" customHeight="false" outlineLevel="0" collapsed="false">
      <c r="C85" s="1" t="s">
        <v>733</v>
      </c>
      <c r="D85" s="12" t="s">
        <v>40</v>
      </c>
      <c r="I85" s="21" t="n">
        <f aca="false">SUM(J85:FH85)</f>
        <v>1352552.81727888</v>
      </c>
      <c r="J85" s="21" t="n">
        <f aca="false">$E18*J28*J$6*J54*($E51*J81+(1-$E51)*J82)</f>
        <v>0</v>
      </c>
      <c r="K85" s="21" t="n">
        <f aca="false">$E18*K28*K$6*K54*($E51*K81+(1-$E51)*K82)</f>
        <v>0</v>
      </c>
      <c r="L85" s="21" t="n">
        <f aca="false">$E18*L28*L$6*L54*($E51*L81+(1-$E51)*L82)</f>
        <v>0</v>
      </c>
      <c r="M85" s="21" t="n">
        <f aca="false">$E18*M28*M$6*M54*($E51*M81+(1-$E51)*M82)</f>
        <v>0</v>
      </c>
      <c r="N85" s="21" t="n">
        <f aca="false">$E18*N28*N$6*N54*($E51*N81+(1-$E51)*N82)</f>
        <v>0</v>
      </c>
      <c r="O85" s="21" t="n">
        <f aca="false">$E18*O28*O$6*O54*($E51*O81+(1-$E51)*O82)</f>
        <v>0</v>
      </c>
      <c r="P85" s="21" t="n">
        <f aca="false">$E18*P28*P$6*P54*($E51*P81+(1-$E51)*P82)</f>
        <v>0</v>
      </c>
      <c r="Q85" s="21" t="n">
        <f aca="false">$E18*Q28*Q$6*Q54*($E51*Q81+(1-$E51)*Q82)</f>
        <v>0</v>
      </c>
      <c r="R85" s="21" t="n">
        <f aca="false">$E18*R28*R$6*R54*($E51*R81+(1-$E51)*R82)</f>
        <v>0</v>
      </c>
      <c r="S85" s="21" t="n">
        <f aca="false">$E18*S28*S$6*S54*($E51*S81+(1-$E51)*S82)</f>
        <v>0</v>
      </c>
      <c r="T85" s="21" t="n">
        <f aca="false">$E18*T28*T$6*T54*($E51*T81+(1-$E51)*T82)</f>
        <v>10942.6347092329</v>
      </c>
      <c r="U85" s="21" t="n">
        <f aca="false">$E18*U28*U$6*U54*($E51*U81+(1-$E51)*U82)</f>
        <v>11062.8834423014</v>
      </c>
      <c r="V85" s="21" t="n">
        <f aca="false">$E18*V28*V$6*V54*($E51*V81+(1-$E51)*V82)</f>
        <v>11062.8834423014</v>
      </c>
      <c r="W85" s="21" t="n">
        <f aca="false">$E18*W28*W$6*W54*($E51*W81+(1-$E51)*W82)</f>
        <v>10736.7385290411</v>
      </c>
      <c r="X85" s="21" t="n">
        <f aca="false">$E18*X28*X$6*X54*($E51*X81+(1-$E51)*X82)</f>
        <v>10856.0356238082</v>
      </c>
      <c r="Y85" s="21" t="n">
        <f aca="false">$E18*Y28*Y$6*Y54*($E51*Y81+(1-$E51)*Y82)</f>
        <v>10975.3327185753</v>
      </c>
      <c r="Z85" s="21" t="n">
        <f aca="false">$E18*Z28*Z$6*Z54*($E51*Z81+(1-$E51)*Z82)</f>
        <v>10975.3327185753</v>
      </c>
      <c r="AA85" s="21" t="n">
        <f aca="false">$E18*AA28*AA$6*AA54*($E51*AA81+(1-$E51)*AA82)</f>
        <v>10691.9607205479</v>
      </c>
      <c r="AB85" s="21" t="n">
        <f aca="false">$E18*AB28*AB$6*AB54*($E51*AB81+(1-$E51)*AB82)</f>
        <v>10810.7602841096</v>
      </c>
      <c r="AC85" s="21" t="n">
        <f aca="false">$E18*AC28*AC$6*AC54*($E51*AC81+(1-$E51)*AC82)</f>
        <v>10929.5598476712</v>
      </c>
      <c r="AD85" s="21" t="n">
        <f aca="false">$E18*AD28*AD$6*AD54*($E51*AD81+(1-$E51)*AD82)</f>
        <v>10929.5598476712</v>
      </c>
      <c r="AE85" s="21" t="n">
        <f aca="false">$E18*AE28*AE$6*AE54*($E51*AE81+(1-$E51)*AE82)</f>
        <v>10499.1409923288</v>
      </c>
      <c r="AF85" s="21" t="n">
        <f aca="false">$E18*AF28*AF$6*AF54*($E51*AF81+(1-$E51)*AF82)</f>
        <v>10615.7981144658</v>
      </c>
      <c r="AG85" s="21" t="n">
        <f aca="false">$E18*AG28*AG$6*AG54*($E51*AG81+(1-$E51)*AG82)</f>
        <v>10732.4552366027</v>
      </c>
      <c r="AH85" s="21" t="n">
        <f aca="false">$E18*AH28*AH$6*AH54*($E51*AH81+(1-$E51)*AH82)</f>
        <v>10732.4552366027</v>
      </c>
      <c r="AI85" s="21" t="n">
        <f aca="false">$E18*AI28*AI$6*AI54*($E51*AI81+(1-$E51)*AI82)</f>
        <v>10353.1295738356</v>
      </c>
      <c r="AJ85" s="21" t="n">
        <f aca="false">$E18*AJ28*AJ$6*AJ54*($E51*AJ81+(1-$E51)*AJ82)</f>
        <v>10353.1295738356</v>
      </c>
      <c r="AK85" s="21" t="n">
        <f aca="false">$E18*AK28*AK$6*AK54*($E51*AK81+(1-$E51)*AK82)</f>
        <v>10466.9002284932</v>
      </c>
      <c r="AL85" s="21" t="n">
        <f aca="false">$E18*AL28*AL$6*AL54*($E51*AL81+(1-$E51)*AL82)</f>
        <v>10466.9002284932</v>
      </c>
      <c r="AM85" s="21" t="n">
        <f aca="false">$E18*AM28*AM$6*AM54*($E51*AM81+(1-$E51)*AM82)</f>
        <v>10305.733660274</v>
      </c>
      <c r="AN85" s="21" t="n">
        <f aca="false">$E18*AN28*AN$6*AN54*($E51*AN81+(1-$E51)*AN82)</f>
        <v>10420.2418120548</v>
      </c>
      <c r="AO85" s="21" t="n">
        <f aca="false">$E18*AO28*AO$6*AO54*($E51*AO81+(1-$E51)*AO82)</f>
        <v>10534.7499638356</v>
      </c>
      <c r="AP85" s="21" t="n">
        <f aca="false">$E18*AP28*AP$6*AP54*($E51*AP81+(1-$E51)*AP82)</f>
        <v>10534.7499638356</v>
      </c>
      <c r="AQ85" s="21" t="n">
        <f aca="false">$E18*AQ28*AQ$6*AQ54*($E51*AQ81+(1-$E51)*AQ82)</f>
        <v>10314.9976980822</v>
      </c>
      <c r="AR85" s="21" t="n">
        <f aca="false">$E18*AR28*AR$6*AR54*($E51*AR81+(1-$E51)*AR82)</f>
        <v>10429.6087836164</v>
      </c>
      <c r="AS85" s="21" t="n">
        <f aca="false">$E18*AS28*AS$6*AS54*($E51*AS81+(1-$E51)*AS82)</f>
        <v>10544.2198691507</v>
      </c>
      <c r="AT85" s="21" t="n">
        <f aca="false">$E18*AT28*AT$6*AT54*($E51*AT81+(1-$E51)*AT82)</f>
        <v>10544.2198691507</v>
      </c>
      <c r="AU85" s="21" t="n">
        <f aca="false">$E18*AU28*AU$6*AU54*($E51*AU81+(1-$E51)*AU82)</f>
        <v>10263.4139909589</v>
      </c>
      <c r="AV85" s="21" t="n">
        <f aca="false">$E18*AV28*AV$6*AV54*($E51*AV81+(1-$E51)*AV82)</f>
        <v>10377.4519241918</v>
      </c>
      <c r="AW85" s="21" t="n">
        <f aca="false">$E18*AW28*AW$6*AW54*($E51*AW81+(1-$E51)*AW82)</f>
        <v>10491.4898574247</v>
      </c>
      <c r="AX85" s="21" t="n">
        <f aca="false">$E18*AX28*AX$6*AX54*($E51*AX81+(1-$E51)*AX82)</f>
        <v>10491.4898574247</v>
      </c>
      <c r="AY85" s="21" t="n">
        <f aca="false">$E18*AY28*AY$6*AY54*($E51*AY81+(1-$E51)*AY82)</f>
        <v>10147.5181478904</v>
      </c>
      <c r="AZ85" s="21" t="n">
        <f aca="false">$E18*AZ28*AZ$6*AZ54*($E51*AZ81+(1-$E51)*AZ82)</f>
        <v>10147.5181478904</v>
      </c>
      <c r="BA85" s="21" t="n">
        <f aca="false">$E18*BA28*BA$6*BA54*($E51*BA81+(1-$E51)*BA82)</f>
        <v>10259.0293363288</v>
      </c>
      <c r="BB85" s="21" t="n">
        <f aca="false">$E18*BB28*BB$6*BB54*($E51*BB81+(1-$E51)*BB82)</f>
        <v>10259.0293363288</v>
      </c>
      <c r="BC85" s="21" t="n">
        <f aca="false">$E18*BC28*BC$6*BC54*($E51*BC81+(1-$E51)*BC82)</f>
        <v>9575.57673123288</v>
      </c>
      <c r="BD85" s="21" t="n">
        <f aca="false">$E18*BD28*BD$6*BD54*($E51*BD81+(1-$E51)*BD82)</f>
        <v>9681.97202824658</v>
      </c>
      <c r="BE85" s="21" t="n">
        <f aca="false">$E18*BE28*BE$6*BE54*($E51*BE81+(1-$E51)*BE82)</f>
        <v>9788.36732526028</v>
      </c>
      <c r="BF85" s="21" t="n">
        <f aca="false">$E18*BF28*BF$6*BF54*($E51*BF81+(1-$E51)*BF82)</f>
        <v>9788.36732526028</v>
      </c>
      <c r="BG85" s="21" t="n">
        <f aca="false">$E18*BG28*BG$6*BG54*($E51*BG81+(1-$E51)*BG82)</f>
        <v>9704.52110219178</v>
      </c>
      <c r="BH85" s="21" t="n">
        <f aca="false">$E18*BH28*BH$6*BH54*($E51*BH81+(1-$E51)*BH82)</f>
        <v>9812.34911443836</v>
      </c>
      <c r="BI85" s="21" t="n">
        <f aca="false">$E18*BI28*BI$6*BI54*($E51*BI81+(1-$E51)*BI82)</f>
        <v>9920.17712668493</v>
      </c>
      <c r="BJ85" s="21" t="n">
        <f aca="false">$E18*BJ28*BJ$6*BJ54*($E51*BJ81+(1-$E51)*BJ82)</f>
        <v>9920.17712668493</v>
      </c>
      <c r="BK85" s="21" t="n">
        <f aca="false">$E18*BK28*BK$6*BK54*($E51*BK81+(1-$E51)*BK82)</f>
        <v>9382.25920438356</v>
      </c>
      <c r="BL85" s="21" t="n">
        <f aca="false">$E18*BL28*BL$6*BL54*($E51*BL81+(1-$E51)*BL82)</f>
        <v>9486.50652887671</v>
      </c>
      <c r="BM85" s="21" t="n">
        <f aca="false">$E18*BM28*BM$6*BM54*($E51*BM81+(1-$E51)*BM82)</f>
        <v>9590.75385336986</v>
      </c>
      <c r="BN85" s="21" t="n">
        <f aca="false">$E18*BN28*BN$6*BN54*($E51*BN81+(1-$E51)*BN82)</f>
        <v>9590.75385336986</v>
      </c>
      <c r="BO85" s="21" t="n">
        <f aca="false">$E18*BO28*BO$6*BO54*($E51*BO81+(1-$E51)*BO82)</f>
        <v>9487.10891646575</v>
      </c>
      <c r="BP85" s="21" t="n">
        <f aca="false">$E18*BP28*BP$6*BP54*($E51*BP81+(1-$E51)*BP82)</f>
        <v>9487.10891646575</v>
      </c>
      <c r="BQ85" s="21" t="n">
        <f aca="false">$E18*BQ28*BQ$6*BQ54*($E51*BQ81+(1-$E51)*BQ82)</f>
        <v>9591.36286060274</v>
      </c>
      <c r="BR85" s="21" t="n">
        <f aca="false">$E18*BR28*BR$6*BR54*($E51*BR81+(1-$E51)*BR82)</f>
        <v>9591.36286060274</v>
      </c>
      <c r="BS85" s="21" t="n">
        <f aca="false">$E18*BS28*BS$6*BS54*($E51*BS81+(1-$E51)*BS82)</f>
        <v>9162.09681287671</v>
      </c>
      <c r="BT85" s="21" t="n">
        <f aca="false">$E18*BT28*BT$6*BT54*($E51*BT81+(1-$E51)*BT82)</f>
        <v>9263.89788857534</v>
      </c>
      <c r="BU85" s="21" t="n">
        <f aca="false">$E18*BU28*BU$6*BU54*($E51*BU81+(1-$E51)*BU82)</f>
        <v>9365.69896427397</v>
      </c>
      <c r="BV85" s="21" t="n">
        <f aca="false">$E18*BV28*BV$6*BV54*($E51*BV81+(1-$E51)*BV82)</f>
        <v>9365.69896427397</v>
      </c>
      <c r="BW85" s="21" t="n">
        <f aca="false">$E18*BW28*BW$6*BW54*($E51*BW81+(1-$E51)*BW82)</f>
        <v>8929.87465315068</v>
      </c>
      <c r="BX85" s="21" t="n">
        <f aca="false">$E18*BX28*BX$6*BX54*($E51*BX81+(1-$E51)*BX82)</f>
        <v>9029.09548263014</v>
      </c>
      <c r="BY85" s="21" t="n">
        <f aca="false">$E18*BY28*BY$6*BY54*($E51*BY81+(1-$E51)*BY82)</f>
        <v>9128.31631210959</v>
      </c>
      <c r="BZ85" s="21" t="n">
        <f aca="false">$E18*BZ28*BZ$6*BZ54*($E51*BZ81+(1-$E51)*BZ82)</f>
        <v>9128.31631210959</v>
      </c>
      <c r="CA85" s="21" t="n">
        <f aca="false">$E18*CA28*CA$6*CA54*($E51*CA81+(1-$E51)*CA82)</f>
        <v>8916.81822739726</v>
      </c>
      <c r="CB85" s="21" t="n">
        <f aca="false">$E18*CB28*CB$6*CB54*($E51*CB81+(1-$E51)*CB82)</f>
        <v>9015.89398547945</v>
      </c>
      <c r="CC85" s="21" t="n">
        <f aca="false">$E18*CC28*CC$6*CC54*($E51*CC81+(1-$E51)*CC82)</f>
        <v>9114.96974356164</v>
      </c>
      <c r="CD85" s="21" t="n">
        <f aca="false">$E18*CD28*CD$6*CD54*($E51*CD81+(1-$E51)*CD82)</f>
        <v>9114.96974356164</v>
      </c>
      <c r="CE85" s="21" t="n">
        <f aca="false">$E18*CE28*CE$6*CE54*($E51*CE81+(1-$E51)*CE82)</f>
        <v>8760.03202794521</v>
      </c>
      <c r="CF85" s="21" t="n">
        <f aca="false">$E18*CF28*CF$6*CF54*($E51*CF81+(1-$E51)*CF82)</f>
        <v>8760.03202794521</v>
      </c>
      <c r="CG85" s="21" t="n">
        <f aca="false">$E18*CG28*CG$6*CG54*($E51*CG81+(1-$E51)*CG82)</f>
        <v>8856.29611616438</v>
      </c>
      <c r="CH85" s="21" t="n">
        <f aca="false">$E18*CH28*CH$6*CH54*($E51*CH81+(1-$E51)*CH82)</f>
        <v>8856.29611616438</v>
      </c>
      <c r="CI85" s="21" t="n">
        <f aca="false">$E18*CI28*CI$6*CI54*($E51*CI81+(1-$E51)*CI82)</f>
        <v>8405.50502712329</v>
      </c>
      <c r="CJ85" s="21" t="n">
        <f aca="false">$E18*CJ28*CJ$6*CJ54*($E51*CJ81+(1-$E51)*CJ82)</f>
        <v>8498.89952742466</v>
      </c>
      <c r="CK85" s="21" t="n">
        <f aca="false">$E18*CK28*CK$6*CK54*($E51*CK81+(1-$E51)*CK82)</f>
        <v>8592.29402772603</v>
      </c>
      <c r="CL85" s="21" t="n">
        <f aca="false">$E18*CL28*CL$6*CL54*($E51*CL81+(1-$E51)*CL82)</f>
        <v>8592.29402772603</v>
      </c>
      <c r="CM85" s="21" t="n">
        <f aca="false">$E18*CM28*CM$6*CM54*($E51*CM81+(1-$E51)*CM82)</f>
        <v>8262.44915178082</v>
      </c>
      <c r="CN85" s="21" t="n">
        <f aca="false">$E18*CN28*CN$6*CN54*($E51*CN81+(1-$E51)*CN82)</f>
        <v>8354.25414235616</v>
      </c>
      <c r="CO85" s="21" t="n">
        <f aca="false">$E18*CO28*CO$6*CO54*($E51*CO81+(1-$E51)*CO82)</f>
        <v>8446.05913293151</v>
      </c>
      <c r="CP85" s="21" t="n">
        <f aca="false">$E18*CP28*CP$6*CP54*($E51*CP81+(1-$E51)*CP82)</f>
        <v>8446.05913293151</v>
      </c>
      <c r="CQ85" s="21" t="n">
        <f aca="false">$E18*CQ28*CQ$6*CQ54*($E51*CQ81+(1-$E51)*CQ82)</f>
        <v>7899.73960438356</v>
      </c>
      <c r="CR85" s="21" t="n">
        <f aca="false">$E18*CR28*CR$6*CR54*($E51*CR81+(1-$E51)*CR82)</f>
        <v>7987.51448887671</v>
      </c>
      <c r="CS85" s="21" t="n">
        <f aca="false">$E18*CS28*CS$6*CS54*($E51*CS81+(1-$E51)*CS82)</f>
        <v>8075.28937336986</v>
      </c>
      <c r="CT85" s="21" t="n">
        <f aca="false">$E18*CT28*CT$6*CT54*($E51*CT81+(1-$E51)*CT82)</f>
        <v>8075.28937336986</v>
      </c>
      <c r="CU85" s="21" t="n">
        <f aca="false">$E18*CU28*CU$6*CU54*($E51*CU81+(1-$E51)*CU82)</f>
        <v>7652.73546895891</v>
      </c>
      <c r="CV85" s="21" t="n">
        <f aca="false">$E18*CV28*CV$6*CV54*($E51*CV81+(1-$E51)*CV82)</f>
        <v>7652.73546895891</v>
      </c>
      <c r="CW85" s="21" t="n">
        <f aca="false">$E18*CW28*CW$6*CW54*($E51*CW81+(1-$E51)*CW82)</f>
        <v>7736.83146312329</v>
      </c>
      <c r="CX85" s="21" t="n">
        <f aca="false">$E18*CX28*CX$6*CX54*($E51*CX81+(1-$E51)*CX82)</f>
        <v>7736.83146312329</v>
      </c>
      <c r="CY85" s="21" t="n">
        <f aca="false">$E18*CY28*CY$6*CY54*($E51*CY81+(1-$E51)*CY82)</f>
        <v>11027.8327191781</v>
      </c>
      <c r="CZ85" s="21" t="n">
        <f aca="false">$E18*CZ28*CZ$6*CZ54*($E51*CZ81+(1-$E51)*CZ82)</f>
        <v>11150.3641938356</v>
      </c>
      <c r="DA85" s="21" t="n">
        <f aca="false">$E18*DA28*DA$6*DA54*($E51*DA81+(1-$E51)*DA82)</f>
        <v>11272.8956684932</v>
      </c>
      <c r="DB85" s="21" t="n">
        <f aca="false">$E18*DB28*DB$6*DB54*($E51*DB81+(1-$E51)*DB82)</f>
        <v>11272.8956684932</v>
      </c>
      <c r="DC85" s="21" t="n">
        <f aca="false">$E18*DC28*DC$6*DC54*($E51*DC81+(1-$E51)*DC82)</f>
        <v>10535.4941819178</v>
      </c>
      <c r="DD85" s="21" t="n">
        <f aca="false">$E18*DD28*DD$6*DD54*($E51*DD81+(1-$E51)*DD82)</f>
        <v>10652.5552283836</v>
      </c>
      <c r="DE85" s="21" t="n">
        <f aca="false">$E18*DE28*DE$6*DE54*($E51*DE81+(1-$E51)*DE82)</f>
        <v>10769.6162748493</v>
      </c>
      <c r="DF85" s="21" t="n">
        <f aca="false">$E18*DF28*DF$6*DF54*($E51*DF81+(1-$E51)*DF82)</f>
        <v>10769.6162748493</v>
      </c>
      <c r="DG85" s="21" t="n">
        <f aca="false">$E18*DG28*DG$6*DG54*($E51*DG81+(1-$E51)*DG82)</f>
        <v>10199.794159726</v>
      </c>
      <c r="DH85" s="21" t="n">
        <f aca="false">$E18*DH28*DH$6*DH54*($E51*DH81+(1-$E51)*DH82)</f>
        <v>10313.1252059452</v>
      </c>
      <c r="DI85" s="21" t="n">
        <f aca="false">$E18*DI28*DI$6*DI54*($E51*DI81+(1-$E51)*DI82)</f>
        <v>10426.4562521644</v>
      </c>
      <c r="DJ85" s="21" t="n">
        <f aca="false">$E18*DJ28*DJ$6*DJ54*($E51*DJ81+(1-$E51)*DJ82)</f>
        <v>10426.4562521644</v>
      </c>
      <c r="DK85" s="21" t="n">
        <f aca="false">$E18*DK28*DK$6*DK54*($E51*DK81+(1-$E51)*DK82)</f>
        <v>9975.93727890411</v>
      </c>
      <c r="DL85" s="21" t="n">
        <f aca="false">$E18*DL28*DL$6*DL54*($E51*DL81+(1-$E51)*DL82)</f>
        <v>9975.93727890411</v>
      </c>
      <c r="DM85" s="21" t="n">
        <f aca="false">$E18*DM28*DM$6*DM54*($E51*DM81+(1-$E51)*DM82)</f>
        <v>10085.5629632877</v>
      </c>
      <c r="DN85" s="21" t="n">
        <f aca="false">$E18*DN28*DN$6*DN54*($E51*DN81+(1-$E51)*DN82)</f>
        <v>10085.5629632877</v>
      </c>
      <c r="DO85" s="21" t="n">
        <f aca="false">$E18*DO28*DO$6*DO54*($E51*DO81+(1-$E51)*DO82)</f>
        <v>9822.44286493151</v>
      </c>
      <c r="DP85" s="21" t="n">
        <f aca="false">$E18*DP28*DP$6*DP54*($E51*DP81+(1-$E51)*DP82)</f>
        <v>9931.5811189863</v>
      </c>
      <c r="DQ85" s="21" t="n">
        <f aca="false">$E18*DQ28*DQ$6*DQ54*($E51*DQ81+(1-$E51)*DQ82)</f>
        <v>10040.7193730411</v>
      </c>
      <c r="DR85" s="21" t="n">
        <f aca="false">$E18*DR28*DR$6*DR54*($E51*DR81+(1-$E51)*DR82)</f>
        <v>10040.7193730411</v>
      </c>
      <c r="DS85" s="21" t="n">
        <f aca="false">$E18*DS28*DS$6*DS54*($E51*DS81+(1-$E51)*DS82)</f>
        <v>9691.94148164384</v>
      </c>
      <c r="DT85" s="21" t="n">
        <f aca="false">$E18*DT28*DT$6*DT54*($E51*DT81+(1-$E51)*DT82)</f>
        <v>9799.62972032877</v>
      </c>
      <c r="DU85" s="21" t="n">
        <f aca="false">$E18*DU28*DU$6*DU54*($E51*DU81+(1-$E51)*DU82)</f>
        <v>9907.3179590137</v>
      </c>
      <c r="DV85" s="21" t="n">
        <f aca="false">$E18*DV28*DV$6*DV54*($E51*DV81+(1-$E51)*DV82)</f>
        <v>9907.3179590137</v>
      </c>
      <c r="DW85" s="21" t="n">
        <f aca="false">$E18*DW28*DW$6*DW54*($E51*DW81+(1-$E51)*DW82)</f>
        <v>9455.56559260274</v>
      </c>
      <c r="DX85" s="21" t="n">
        <f aca="false">$E18*DX28*DX$6*DX54*($E51*DX81+(1-$E51)*DX82)</f>
        <v>9560.62743252055</v>
      </c>
      <c r="DY85" s="21" t="n">
        <f aca="false">$E18*DY28*DY$6*DY54*($E51*DY81+(1-$E51)*DY82)</f>
        <v>9665.68927243836</v>
      </c>
      <c r="DZ85" s="21" t="n">
        <f aca="false">$E18*DZ28*DZ$6*DZ54*($E51*DZ81+(1-$E51)*DZ82)</f>
        <v>9665.68927243836</v>
      </c>
      <c r="EA85" s="21" t="n">
        <f aca="false">$E18*EA28*EA$6*EA54*($E51*EA81+(1-$E51)*EA82)</f>
        <v>9328.34467695891</v>
      </c>
      <c r="EB85" s="21" t="n">
        <f aca="false">$E18*EB28*EB$6*EB54*($E51*EB81+(1-$E51)*EB82)</f>
        <v>9328.34467695891</v>
      </c>
      <c r="EC85" s="21" t="n">
        <f aca="false">$E18*EC28*EC$6*EC54*($E51*EC81+(1-$E51)*EC82)</f>
        <v>9430.85395912329</v>
      </c>
      <c r="ED85" s="21" t="n">
        <f aca="false">$E18*ED28*ED$6*ED54*($E51*ED81+(1-$E51)*ED82)</f>
        <v>9430.85395912329</v>
      </c>
      <c r="EE85" s="21" t="n">
        <f aca="false">$E18*EE28*EE$6*EE54*($E51*EE81+(1-$E51)*EE82)</f>
        <v>9164.18756712329</v>
      </c>
      <c r="EF85" s="21" t="n">
        <f aca="false">$E18*EF28*EF$6*EF54*($E51*EF81+(1-$E51)*EF82)</f>
        <v>9266.01187342466</v>
      </c>
      <c r="EG85" s="21" t="n">
        <f aca="false">$E18*EG28*EG$6*EG54*($E51*EG81+(1-$E51)*EG82)</f>
        <v>9367.83617972603</v>
      </c>
      <c r="EH85" s="21" t="n">
        <f aca="false">$E18*EH28*EH$6*EH54*($E51*EH81+(1-$E51)*EH82)</f>
        <v>9367.83617972603</v>
      </c>
      <c r="EI85" s="21" t="n">
        <f aca="false">$E18*EI28*EI$6*EI54*($E51*EI81+(1-$E51)*EI82)</f>
        <v>9189.50330465753</v>
      </c>
      <c r="EJ85" s="21" t="n">
        <f aca="false">$E18*EJ28*EJ$6*EJ54*($E51*EJ81+(1-$E51)*EJ82)</f>
        <v>9291.60889693151</v>
      </c>
      <c r="EK85" s="21" t="n">
        <f aca="false">$E18*EK28*EK$6*EK54*($E51*EK81+(1-$E51)*EK82)</f>
        <v>9393.71448920548</v>
      </c>
      <c r="EL85" s="21" t="n">
        <f aca="false">$E18*EL28*EL$6*EL54*($E51*EL81+(1-$E51)*EL82)</f>
        <v>9393.71448920548</v>
      </c>
      <c r="EM85" s="21" t="n">
        <f aca="false">$E18*EM28*EM$6*EM54*($E51*EM81+(1-$E51)*EM82)</f>
        <v>9069.94723561644</v>
      </c>
      <c r="EN85" s="21" t="n">
        <f aca="false">$E18*EN28*EN$6*EN54*($E51*EN81+(1-$E51)*EN82)</f>
        <v>9170.72442712329</v>
      </c>
      <c r="EO85" s="21" t="n">
        <f aca="false">$E18*EO28*EO$6*EO54*($E51*EO81+(1-$E51)*EO82)</f>
        <v>9271.50161863014</v>
      </c>
      <c r="EP85" s="21" t="n">
        <f aca="false">$E18*EP28*EP$6*EP54*($E51*EP81+(1-$E51)*EP82)</f>
        <v>9271.50161863014</v>
      </c>
      <c r="EQ85" s="21" t="n">
        <f aca="false">$E18*EQ28*EQ$6*EQ54*($E51*EQ81+(1-$E51)*EQ82)</f>
        <v>9019.13780887671</v>
      </c>
      <c r="ER85" s="21" t="n">
        <f aca="false">$E18*ER28*ER$6*ER54*($E51*ER81+(1-$E51)*ER82)</f>
        <v>9019.13780887671</v>
      </c>
      <c r="ES85" s="21" t="n">
        <f aca="false">$E18*ES28*ES$6*ES54*($E51*ES81+(1-$E51)*ES82)</f>
        <v>9118.24921336986</v>
      </c>
      <c r="ET85" s="21" t="n">
        <f aca="false">$E18*ET28*ET$6*ET54*($E51*ET81+(1-$E51)*ET82)</f>
        <v>9118.24921336986</v>
      </c>
      <c r="EU85" s="21" t="n">
        <f aca="false">$E18*EU28*EU$6*EU54*($E51*EU81+(1-$E51)*EU82)</f>
        <v>8920.02640438356</v>
      </c>
      <c r="EV85" s="21" t="n">
        <f aca="false">$E18*EV28*EV$6*EV54*($E51*EV81+(1-$E51)*EV82)</f>
        <v>9019.13780887671</v>
      </c>
      <c r="EW85" s="21" t="n">
        <f aca="false">$E18*EW28*EW$6*EW54*($E51*EW81+(1-$E51)*EW82)</f>
        <v>9118.24921336986</v>
      </c>
      <c r="EX85" s="21" t="n">
        <f aca="false">$E18*EX28*EX$6*EX54*($E51*EX81+(1-$E51)*EX82)</f>
        <v>9118.24921336986</v>
      </c>
      <c r="EY85" s="21" t="n">
        <f aca="false">$E18*EY28*EY$6*EY54*($E51*EY81+(1-$E51)*EY82)</f>
        <v>8920.02640438356</v>
      </c>
      <c r="EZ85" s="21" t="n">
        <f aca="false">$E18*EZ28*EZ$6*EZ54*($E51*EZ81+(1-$E51)*EZ82)</f>
        <v>9019.13780887671</v>
      </c>
      <c r="FA85" s="21" t="n">
        <f aca="false">$E18*FA28*FA$6*FA54*($E51*FA81+(1-$E51)*FA82)</f>
        <v>9118.24921336986</v>
      </c>
      <c r="FB85" s="21" t="n">
        <f aca="false">$E18*FB28*FB$6*FB54*($E51*FB81+(1-$E51)*FB82)</f>
        <v>9118.24921336986</v>
      </c>
      <c r="FC85" s="21" t="n">
        <f aca="false">$E18*FC28*FC$6*FC54*($E51*FC81+(1-$E51)*FC82)</f>
        <v>8920.02640438356</v>
      </c>
      <c r="FD85" s="21" t="n">
        <f aca="false">$E18*FD28*FD$6*FD54*($E51*FD81+(1-$E51)*FD82)</f>
        <v>0</v>
      </c>
      <c r="FE85" s="21" t="n">
        <f aca="false">$E18*FE28*FE$6*FE54*($E51*FE81+(1-$E51)*FE82)</f>
        <v>0</v>
      </c>
      <c r="FF85" s="21" t="n">
        <f aca="false">$E18*FF28*FF$6*FF54*($E51*FF81+(1-$E51)*FF82)</f>
        <v>0</v>
      </c>
      <c r="FG85" s="21" t="n">
        <f aca="false">$E18*FG28*FG$6*FG54*($E51*FG81+(1-$E51)*FG82)</f>
        <v>0</v>
      </c>
      <c r="FH85" s="21" t="n">
        <f aca="false">$E18*FH28*FH$6*FH54*($E51*FH81+(1-$E51)*FH82)</f>
        <v>0</v>
      </c>
    </row>
    <row r="86" customFormat="false" ht="15" hidden="false" customHeight="false" outlineLevel="0" collapsed="false">
      <c r="C86" s="1" t="s">
        <v>734</v>
      </c>
      <c r="D86" s="12" t="s">
        <v>40</v>
      </c>
      <c r="I86" s="21" t="n">
        <f aca="false">SUM(J86:FH86)</f>
        <v>0</v>
      </c>
      <c r="J86" s="21" t="n">
        <f aca="false">-J80*$E18*J28*J$6*J54*$E51</f>
        <v>-0</v>
      </c>
      <c r="K86" s="21" t="n">
        <f aca="false">-K80*$E18*K28*K$6*K54*$E51</f>
        <v>-0</v>
      </c>
      <c r="L86" s="21" t="n">
        <f aca="false">-L80*$E18*L28*L$6*L54*$E51</f>
        <v>-0</v>
      </c>
      <c r="M86" s="21" t="n">
        <f aca="false">-M80*$E18*M28*M$6*M54*$E51</f>
        <v>-0</v>
      </c>
      <c r="N86" s="21" t="n">
        <f aca="false">-N80*$E18*N28*N$6*N54*$E51</f>
        <v>-0</v>
      </c>
      <c r="O86" s="21" t="n">
        <f aca="false">-O80*$E18*O28*O$6*O54*$E51</f>
        <v>0</v>
      </c>
      <c r="P86" s="21" t="n">
        <f aca="false">-P80*$E18*P28*P$6*P54*$E51</f>
        <v>0</v>
      </c>
      <c r="Q86" s="21" t="n">
        <f aca="false">-Q80*$E18*Q28*Q$6*Q54*$E51</f>
        <v>0</v>
      </c>
      <c r="R86" s="21" t="n">
        <f aca="false">-R80*$E18*R28*R$6*R54*$E51</f>
        <v>0</v>
      </c>
      <c r="S86" s="21" t="n">
        <f aca="false">-S80*$E18*S28*S$6*S54*$E51</f>
        <v>0</v>
      </c>
      <c r="T86" s="21" t="n">
        <f aca="false">-T80*$E18*T28*T$6*T54*$E51</f>
        <v>0</v>
      </c>
      <c r="U86" s="21" t="n">
        <f aca="false">-U80*$E18*U28*U$6*U54*$E51</f>
        <v>0</v>
      </c>
      <c r="V86" s="21" t="n">
        <f aca="false">-V80*$E18*V28*V$6*V54*$E51</f>
        <v>0</v>
      </c>
      <c r="W86" s="21" t="n">
        <f aca="false">-W80*$E18*W28*W$6*W54*$E51</f>
        <v>0</v>
      </c>
      <c r="X86" s="21" t="n">
        <f aca="false">-X80*$E18*X28*X$6*X54*$E51</f>
        <v>0</v>
      </c>
      <c r="Y86" s="21" t="n">
        <f aca="false">-Y80*$E18*Y28*Y$6*Y54*$E51</f>
        <v>0</v>
      </c>
      <c r="Z86" s="21" t="n">
        <f aca="false">-Z80*$E18*Z28*Z$6*Z54*$E51</f>
        <v>0</v>
      </c>
      <c r="AA86" s="21" t="n">
        <f aca="false">-AA80*$E18*AA28*AA$6*AA54*$E51</f>
        <v>0</v>
      </c>
      <c r="AB86" s="21" t="n">
        <f aca="false">-AB80*$E18*AB28*AB$6*AB54*$E51</f>
        <v>0</v>
      </c>
      <c r="AC86" s="21" t="n">
        <f aca="false">-AC80*$E18*AC28*AC$6*AC54*$E51</f>
        <v>0</v>
      </c>
      <c r="AD86" s="21" t="n">
        <f aca="false">-AD80*$E18*AD28*AD$6*AD54*$E51</f>
        <v>0</v>
      </c>
      <c r="AE86" s="21" t="n">
        <f aca="false">-AE80*$E18*AE28*AE$6*AE54*$E51</f>
        <v>0</v>
      </c>
      <c r="AF86" s="21" t="n">
        <f aca="false">-AF80*$E18*AF28*AF$6*AF54*$E51</f>
        <v>0</v>
      </c>
      <c r="AG86" s="21" t="n">
        <f aca="false">-AG80*$E18*AG28*AG$6*AG54*$E51</f>
        <v>0</v>
      </c>
      <c r="AH86" s="21" t="n">
        <f aca="false">-AH80*$E18*AH28*AH$6*AH54*$E51</f>
        <v>0</v>
      </c>
      <c r="AI86" s="21" t="n">
        <f aca="false">-AI80*$E18*AI28*AI$6*AI54*$E51</f>
        <v>0</v>
      </c>
      <c r="AJ86" s="21" t="n">
        <f aca="false">-AJ80*$E18*AJ28*AJ$6*AJ54*$E51</f>
        <v>0</v>
      </c>
      <c r="AK86" s="21" t="n">
        <f aca="false">-AK80*$E18*AK28*AK$6*AK54*$E51</f>
        <v>0</v>
      </c>
      <c r="AL86" s="21" t="n">
        <f aca="false">-AL80*$E18*AL28*AL$6*AL54*$E51</f>
        <v>0</v>
      </c>
      <c r="AM86" s="21" t="n">
        <f aca="false">-AM80*$E18*AM28*AM$6*AM54*$E51</f>
        <v>0</v>
      </c>
      <c r="AN86" s="21" t="n">
        <f aca="false">-AN80*$E18*AN28*AN$6*AN54*$E51</f>
        <v>0</v>
      </c>
      <c r="AO86" s="21" t="n">
        <f aca="false">-AO80*$E18*AO28*AO$6*AO54*$E51</f>
        <v>0</v>
      </c>
      <c r="AP86" s="21" t="n">
        <f aca="false">-AP80*$E18*AP28*AP$6*AP54*$E51</f>
        <v>0</v>
      </c>
      <c r="AQ86" s="21" t="n">
        <f aca="false">-AQ80*$E18*AQ28*AQ$6*AQ54*$E51</f>
        <v>0</v>
      </c>
      <c r="AR86" s="21" t="n">
        <f aca="false">-AR80*$E18*AR28*AR$6*AR54*$E51</f>
        <v>0</v>
      </c>
      <c r="AS86" s="21" t="n">
        <f aca="false">-AS80*$E18*AS28*AS$6*AS54*$E51</f>
        <v>0</v>
      </c>
      <c r="AT86" s="21" t="n">
        <f aca="false">-AT80*$E18*AT28*AT$6*AT54*$E51</f>
        <v>0</v>
      </c>
      <c r="AU86" s="21" t="n">
        <f aca="false">-AU80*$E18*AU28*AU$6*AU54*$E51</f>
        <v>0</v>
      </c>
      <c r="AV86" s="21" t="n">
        <f aca="false">-AV80*$E18*AV28*AV$6*AV54*$E51</f>
        <v>0</v>
      </c>
      <c r="AW86" s="21" t="n">
        <f aca="false">-AW80*$E18*AW28*AW$6*AW54*$E51</f>
        <v>0</v>
      </c>
      <c r="AX86" s="21" t="n">
        <f aca="false">-AX80*$E18*AX28*AX$6*AX54*$E51</f>
        <v>0</v>
      </c>
      <c r="AY86" s="21" t="n">
        <f aca="false">-AY80*$E18*AY28*AY$6*AY54*$E51</f>
        <v>0</v>
      </c>
      <c r="AZ86" s="21" t="n">
        <f aca="false">-AZ80*$E18*AZ28*AZ$6*AZ54*$E51</f>
        <v>0</v>
      </c>
      <c r="BA86" s="21" t="n">
        <f aca="false">-BA80*$E18*BA28*BA$6*BA54*$E51</f>
        <v>0</v>
      </c>
      <c r="BB86" s="21" t="n">
        <f aca="false">-BB80*$E18*BB28*BB$6*BB54*$E51</f>
        <v>0</v>
      </c>
      <c r="BC86" s="21" t="n">
        <f aca="false">-BC80*$E18*BC28*BC$6*BC54*$E51</f>
        <v>0</v>
      </c>
      <c r="BD86" s="21" t="n">
        <f aca="false">-BD80*$E18*BD28*BD$6*BD54*$E51</f>
        <v>0</v>
      </c>
      <c r="BE86" s="21" t="n">
        <f aca="false">-BE80*$E18*BE28*BE$6*BE54*$E51</f>
        <v>0</v>
      </c>
      <c r="BF86" s="21" t="n">
        <f aca="false">-BF80*$E18*BF28*BF$6*BF54*$E51</f>
        <v>0</v>
      </c>
      <c r="BG86" s="21" t="n">
        <f aca="false">-BG80*$E18*BG28*BG$6*BG54*$E51</f>
        <v>0</v>
      </c>
      <c r="BH86" s="21" t="n">
        <f aca="false">-BH80*$E18*BH28*BH$6*BH54*$E51</f>
        <v>0</v>
      </c>
      <c r="BI86" s="21" t="n">
        <f aca="false">-BI80*$E18*BI28*BI$6*BI54*$E51</f>
        <v>0</v>
      </c>
      <c r="BJ86" s="21" t="n">
        <f aca="false">-BJ80*$E18*BJ28*BJ$6*BJ54*$E51</f>
        <v>0</v>
      </c>
      <c r="BK86" s="21" t="n">
        <f aca="false">-BK80*$E18*BK28*BK$6*BK54*$E51</f>
        <v>0</v>
      </c>
      <c r="BL86" s="21" t="n">
        <f aca="false">-BL80*$E18*BL28*BL$6*BL54*$E51</f>
        <v>0</v>
      </c>
      <c r="BM86" s="21" t="n">
        <f aca="false">-BM80*$E18*BM28*BM$6*BM54*$E51</f>
        <v>0</v>
      </c>
      <c r="BN86" s="21" t="n">
        <f aca="false">-BN80*$E18*BN28*BN$6*BN54*$E51</f>
        <v>0</v>
      </c>
      <c r="BO86" s="21" t="n">
        <f aca="false">-BO80*$E18*BO28*BO$6*BO54*$E51</f>
        <v>0</v>
      </c>
      <c r="BP86" s="21" t="n">
        <f aca="false">-BP80*$E18*BP28*BP$6*BP54*$E51</f>
        <v>0</v>
      </c>
      <c r="BQ86" s="21" t="n">
        <f aca="false">-BQ80*$E18*BQ28*BQ$6*BQ54*$E51</f>
        <v>0</v>
      </c>
      <c r="BR86" s="21" t="n">
        <f aca="false">-BR80*$E18*BR28*BR$6*BR54*$E51</f>
        <v>0</v>
      </c>
      <c r="BS86" s="21" t="n">
        <f aca="false">-BS80*$E18*BS28*BS$6*BS54*$E51</f>
        <v>0</v>
      </c>
      <c r="BT86" s="21" t="n">
        <f aca="false">-BT80*$E18*BT28*BT$6*BT54*$E51</f>
        <v>0</v>
      </c>
      <c r="BU86" s="21" t="n">
        <f aca="false">-BU80*$E18*BU28*BU$6*BU54*$E51</f>
        <v>0</v>
      </c>
      <c r="BV86" s="21" t="n">
        <f aca="false">-BV80*$E18*BV28*BV$6*BV54*$E51</f>
        <v>0</v>
      </c>
      <c r="BW86" s="21" t="n">
        <f aca="false">-BW80*$E18*BW28*BW$6*BW54*$E51</f>
        <v>0</v>
      </c>
      <c r="BX86" s="21" t="n">
        <f aca="false">-BX80*$E18*BX28*BX$6*BX54*$E51</f>
        <v>0</v>
      </c>
      <c r="BY86" s="21" t="n">
        <f aca="false">-BY80*$E18*BY28*BY$6*BY54*$E51</f>
        <v>0</v>
      </c>
      <c r="BZ86" s="21" t="n">
        <f aca="false">-BZ80*$E18*BZ28*BZ$6*BZ54*$E51</f>
        <v>0</v>
      </c>
      <c r="CA86" s="21" t="n">
        <f aca="false">-CA80*$E18*CA28*CA$6*CA54*$E51</f>
        <v>0</v>
      </c>
      <c r="CB86" s="21" t="n">
        <f aca="false">-CB80*$E18*CB28*CB$6*CB54*$E51</f>
        <v>0</v>
      </c>
      <c r="CC86" s="21" t="n">
        <f aca="false">-CC80*$E18*CC28*CC$6*CC54*$E51</f>
        <v>0</v>
      </c>
      <c r="CD86" s="21" t="n">
        <f aca="false">-CD80*$E18*CD28*CD$6*CD54*$E51</f>
        <v>0</v>
      </c>
      <c r="CE86" s="21" t="n">
        <f aca="false">-CE80*$E18*CE28*CE$6*CE54*$E51</f>
        <v>0</v>
      </c>
      <c r="CF86" s="21" t="n">
        <f aca="false">-CF80*$E18*CF28*CF$6*CF54*$E51</f>
        <v>0</v>
      </c>
      <c r="CG86" s="21" t="n">
        <f aca="false">-CG80*$E18*CG28*CG$6*CG54*$E51</f>
        <v>0</v>
      </c>
      <c r="CH86" s="21" t="n">
        <f aca="false">-CH80*$E18*CH28*CH$6*CH54*$E51</f>
        <v>0</v>
      </c>
      <c r="CI86" s="21" t="n">
        <f aca="false">-CI80*$E18*CI28*CI$6*CI54*$E51</f>
        <v>0</v>
      </c>
      <c r="CJ86" s="21" t="n">
        <f aca="false">-CJ80*$E18*CJ28*CJ$6*CJ54*$E51</f>
        <v>0</v>
      </c>
      <c r="CK86" s="21" t="n">
        <f aca="false">-CK80*$E18*CK28*CK$6*CK54*$E51</f>
        <v>0</v>
      </c>
      <c r="CL86" s="21" t="n">
        <f aca="false">-CL80*$E18*CL28*CL$6*CL54*$E51</f>
        <v>0</v>
      </c>
      <c r="CM86" s="21" t="n">
        <f aca="false">-CM80*$E18*CM28*CM$6*CM54*$E51</f>
        <v>0</v>
      </c>
      <c r="CN86" s="21" t="n">
        <f aca="false">-CN80*$E18*CN28*CN$6*CN54*$E51</f>
        <v>0</v>
      </c>
      <c r="CO86" s="21" t="n">
        <f aca="false">-CO80*$E18*CO28*CO$6*CO54*$E51</f>
        <v>0</v>
      </c>
      <c r="CP86" s="21" t="n">
        <f aca="false">-CP80*$E18*CP28*CP$6*CP54*$E51</f>
        <v>0</v>
      </c>
      <c r="CQ86" s="21" t="n">
        <f aca="false">-CQ80*$E18*CQ28*CQ$6*CQ54*$E51</f>
        <v>0</v>
      </c>
      <c r="CR86" s="21" t="n">
        <f aca="false">-CR80*$E18*CR28*CR$6*CR54*$E51</f>
        <v>0</v>
      </c>
      <c r="CS86" s="21" t="n">
        <f aca="false">-CS80*$E18*CS28*CS$6*CS54*$E51</f>
        <v>0</v>
      </c>
      <c r="CT86" s="21" t="n">
        <f aca="false">-CT80*$E18*CT28*CT$6*CT54*$E51</f>
        <v>0</v>
      </c>
      <c r="CU86" s="21" t="n">
        <f aca="false">-CU80*$E18*CU28*CU$6*CU54*$E51</f>
        <v>0</v>
      </c>
      <c r="CV86" s="21" t="n">
        <f aca="false">-CV80*$E18*CV28*CV$6*CV54*$E51</f>
        <v>0</v>
      </c>
      <c r="CW86" s="21" t="n">
        <f aca="false">-CW80*$E18*CW28*CW$6*CW54*$E51</f>
        <v>0</v>
      </c>
      <c r="CX86" s="21" t="n">
        <f aca="false">-CX80*$E18*CX28*CX$6*CX54*$E51</f>
        <v>0</v>
      </c>
      <c r="CY86" s="21" t="n">
        <f aca="false">-CY80*$E18*CY28*CY$6*CY54*$E51</f>
        <v>0</v>
      </c>
      <c r="CZ86" s="21" t="n">
        <f aca="false">-CZ80*$E18*CZ28*CZ$6*CZ54*$E51</f>
        <v>0</v>
      </c>
      <c r="DA86" s="21" t="n">
        <f aca="false">-DA80*$E18*DA28*DA$6*DA54*$E51</f>
        <v>0</v>
      </c>
      <c r="DB86" s="21" t="n">
        <f aca="false">-DB80*$E18*DB28*DB$6*DB54*$E51</f>
        <v>0</v>
      </c>
      <c r="DC86" s="21" t="n">
        <f aca="false">-DC80*$E18*DC28*DC$6*DC54*$E51</f>
        <v>0</v>
      </c>
      <c r="DD86" s="21" t="n">
        <f aca="false">-DD80*$E18*DD28*DD$6*DD54*$E51</f>
        <v>0</v>
      </c>
      <c r="DE86" s="21" t="n">
        <f aca="false">-DE80*$E18*DE28*DE$6*DE54*$E51</f>
        <v>0</v>
      </c>
      <c r="DF86" s="21" t="n">
        <f aca="false">-DF80*$E18*DF28*DF$6*DF54*$E51</f>
        <v>0</v>
      </c>
      <c r="DG86" s="21" t="n">
        <f aca="false">-DG80*$E18*DG28*DG$6*DG54*$E51</f>
        <v>0</v>
      </c>
      <c r="DH86" s="21" t="n">
        <f aca="false">-DH80*$E18*DH28*DH$6*DH54*$E51</f>
        <v>0</v>
      </c>
      <c r="DI86" s="21" t="n">
        <f aca="false">-DI80*$E18*DI28*DI$6*DI54*$E51</f>
        <v>0</v>
      </c>
      <c r="DJ86" s="21" t="n">
        <f aca="false">-DJ80*$E18*DJ28*DJ$6*DJ54*$E51</f>
        <v>0</v>
      </c>
      <c r="DK86" s="21" t="n">
        <f aca="false">-DK80*$E18*DK28*DK$6*DK54*$E51</f>
        <v>0</v>
      </c>
      <c r="DL86" s="21" t="n">
        <f aca="false">-DL80*$E18*DL28*DL$6*DL54*$E51</f>
        <v>0</v>
      </c>
      <c r="DM86" s="21" t="n">
        <f aca="false">-DM80*$E18*DM28*DM$6*DM54*$E51</f>
        <v>0</v>
      </c>
      <c r="DN86" s="21" t="n">
        <f aca="false">-DN80*$E18*DN28*DN$6*DN54*$E51</f>
        <v>0</v>
      </c>
      <c r="DO86" s="21" t="n">
        <f aca="false">-DO80*$E18*DO28*DO$6*DO54*$E51</f>
        <v>0</v>
      </c>
      <c r="DP86" s="21" t="n">
        <f aca="false">-DP80*$E18*DP28*DP$6*DP54*$E51</f>
        <v>0</v>
      </c>
      <c r="DQ86" s="21" t="n">
        <f aca="false">-DQ80*$E18*DQ28*DQ$6*DQ54*$E51</f>
        <v>0</v>
      </c>
      <c r="DR86" s="21" t="n">
        <f aca="false">-DR80*$E18*DR28*DR$6*DR54*$E51</f>
        <v>0</v>
      </c>
      <c r="DS86" s="21" t="n">
        <f aca="false">-DS80*$E18*DS28*DS$6*DS54*$E51</f>
        <v>0</v>
      </c>
      <c r="DT86" s="21" t="n">
        <f aca="false">-DT80*$E18*DT28*DT$6*DT54*$E51</f>
        <v>0</v>
      </c>
      <c r="DU86" s="21" t="n">
        <f aca="false">-DU80*$E18*DU28*DU$6*DU54*$E51</f>
        <v>0</v>
      </c>
      <c r="DV86" s="21" t="n">
        <f aca="false">-DV80*$E18*DV28*DV$6*DV54*$E51</f>
        <v>0</v>
      </c>
      <c r="DW86" s="21" t="n">
        <f aca="false">-DW80*$E18*DW28*DW$6*DW54*$E51</f>
        <v>0</v>
      </c>
      <c r="DX86" s="21" t="n">
        <f aca="false">-DX80*$E18*DX28*DX$6*DX54*$E51</f>
        <v>0</v>
      </c>
      <c r="DY86" s="21" t="n">
        <f aca="false">-DY80*$E18*DY28*DY$6*DY54*$E51</f>
        <v>0</v>
      </c>
      <c r="DZ86" s="21" t="n">
        <f aca="false">-DZ80*$E18*DZ28*DZ$6*DZ54*$E51</f>
        <v>0</v>
      </c>
      <c r="EA86" s="21" t="n">
        <f aca="false">-EA80*$E18*EA28*EA$6*EA54*$E51</f>
        <v>0</v>
      </c>
      <c r="EB86" s="21" t="n">
        <f aca="false">-EB80*$E18*EB28*EB$6*EB54*$E51</f>
        <v>0</v>
      </c>
      <c r="EC86" s="21" t="n">
        <f aca="false">-EC80*$E18*EC28*EC$6*EC54*$E51</f>
        <v>0</v>
      </c>
      <c r="ED86" s="21" t="n">
        <f aca="false">-ED80*$E18*ED28*ED$6*ED54*$E51</f>
        <v>0</v>
      </c>
      <c r="EE86" s="21" t="n">
        <f aca="false">-EE80*$E18*EE28*EE$6*EE54*$E51</f>
        <v>0</v>
      </c>
      <c r="EF86" s="21" t="n">
        <f aca="false">-EF80*$E18*EF28*EF$6*EF54*$E51</f>
        <v>0</v>
      </c>
      <c r="EG86" s="21" t="n">
        <f aca="false">-EG80*$E18*EG28*EG$6*EG54*$E51</f>
        <v>0</v>
      </c>
      <c r="EH86" s="21" t="n">
        <f aca="false">-EH80*$E18*EH28*EH$6*EH54*$E51</f>
        <v>0</v>
      </c>
      <c r="EI86" s="21" t="n">
        <f aca="false">-EI80*$E18*EI28*EI$6*EI54*$E51</f>
        <v>0</v>
      </c>
      <c r="EJ86" s="21" t="n">
        <f aca="false">-EJ80*$E18*EJ28*EJ$6*EJ54*$E51</f>
        <v>0</v>
      </c>
      <c r="EK86" s="21" t="n">
        <f aca="false">-EK80*$E18*EK28*EK$6*EK54*$E51</f>
        <v>0</v>
      </c>
      <c r="EL86" s="21" t="n">
        <f aca="false">-EL80*$E18*EL28*EL$6*EL54*$E51</f>
        <v>0</v>
      </c>
      <c r="EM86" s="21" t="n">
        <f aca="false">-EM80*$E18*EM28*EM$6*EM54*$E51</f>
        <v>0</v>
      </c>
      <c r="EN86" s="21" t="n">
        <f aca="false">-EN80*$E18*EN28*EN$6*EN54*$E51</f>
        <v>0</v>
      </c>
      <c r="EO86" s="21" t="n">
        <f aca="false">-EO80*$E18*EO28*EO$6*EO54*$E51</f>
        <v>0</v>
      </c>
      <c r="EP86" s="21" t="n">
        <f aca="false">-EP80*$E18*EP28*EP$6*EP54*$E51</f>
        <v>0</v>
      </c>
      <c r="EQ86" s="21" t="n">
        <f aca="false">-EQ80*$E18*EQ28*EQ$6*EQ54*$E51</f>
        <v>0</v>
      </c>
      <c r="ER86" s="21" t="n">
        <f aca="false">-ER80*$E18*ER28*ER$6*ER54*$E51</f>
        <v>0</v>
      </c>
      <c r="ES86" s="21" t="n">
        <f aca="false">-ES80*$E18*ES28*ES$6*ES54*$E51</f>
        <v>0</v>
      </c>
      <c r="ET86" s="21" t="n">
        <f aca="false">-ET80*$E18*ET28*ET$6*ET54*$E51</f>
        <v>0</v>
      </c>
      <c r="EU86" s="21" t="n">
        <f aca="false">-EU80*$E18*EU28*EU$6*EU54*$E51</f>
        <v>0</v>
      </c>
      <c r="EV86" s="21" t="n">
        <f aca="false">-EV80*$E18*EV28*EV$6*EV54*$E51</f>
        <v>0</v>
      </c>
      <c r="EW86" s="21" t="n">
        <f aca="false">-EW80*$E18*EW28*EW$6*EW54*$E51</f>
        <v>0</v>
      </c>
      <c r="EX86" s="21" t="n">
        <f aca="false">-EX80*$E18*EX28*EX$6*EX54*$E51</f>
        <v>0</v>
      </c>
      <c r="EY86" s="21" t="n">
        <f aca="false">-EY80*$E18*EY28*EY$6*EY54*$E51</f>
        <v>0</v>
      </c>
      <c r="EZ86" s="21" t="n">
        <f aca="false">-EZ80*$E18*EZ28*EZ$6*EZ54*$E51</f>
        <v>0</v>
      </c>
      <c r="FA86" s="21" t="n">
        <f aca="false">-FA80*$E18*FA28*FA$6*FA54*$E51</f>
        <v>0</v>
      </c>
      <c r="FB86" s="21" t="n">
        <f aca="false">-FB80*$E18*FB28*FB$6*FB54*$E51</f>
        <v>0</v>
      </c>
      <c r="FC86" s="21" t="n">
        <f aca="false">-FC80*$E18*FC28*FC$6*FC54*$E51</f>
        <v>0</v>
      </c>
      <c r="FD86" s="21" t="n">
        <f aca="false">-FD80*$E18*FD28*FD$6*FD54*$E51</f>
        <v>0</v>
      </c>
      <c r="FE86" s="21" t="n">
        <f aca="false">-FE80*$E18*FE28*FE$6*FE54*$E51</f>
        <v>0</v>
      </c>
      <c r="FF86" s="21" t="n">
        <f aca="false">-FF80*$E18*FF28*FF$6*FF54*$E51</f>
        <v>0</v>
      </c>
      <c r="FG86" s="21" t="n">
        <f aca="false">-FG80*$E18*FG28*FG$6*FG54*$E51</f>
        <v>0</v>
      </c>
      <c r="FH86" s="21" t="n">
        <f aca="false">-FH80*$E18*FH28*FH$6*FH54*$E51</f>
        <v>0</v>
      </c>
    </row>
    <row r="87" customFormat="false" ht="15" hidden="false" customHeight="false" outlineLevel="0" collapsed="false">
      <c r="C87" s="1" t="s">
        <v>735</v>
      </c>
      <c r="D87" s="12" t="s">
        <v>40</v>
      </c>
      <c r="E87" s="21" t="n">
        <f aca="false">SUMIF($J$7:$FH$7,YEAR($F16)+1,$J87:$FH87)</f>
        <v>67011.2850715755</v>
      </c>
      <c r="I87" s="21" t="n">
        <f aca="false">SUM(J87:FH87)</f>
        <v>2252357.66160637</v>
      </c>
      <c r="J87" s="21" t="n">
        <f aca="false">J84+J85</f>
        <v>0</v>
      </c>
      <c r="K87" s="21" t="n">
        <f aca="false">K84+K85</f>
        <v>0</v>
      </c>
      <c r="L87" s="21" t="n">
        <f aca="false">L84+L85</f>
        <v>0</v>
      </c>
      <c r="M87" s="21" t="n">
        <f aca="false">M84+M85</f>
        <v>0</v>
      </c>
      <c r="N87" s="21" t="n">
        <f aca="false">N84+N85</f>
        <v>0</v>
      </c>
      <c r="O87" s="21" t="n">
        <f aca="false">O84+O85</f>
        <v>0</v>
      </c>
      <c r="P87" s="21" t="n">
        <f aca="false">P84+P85</f>
        <v>0</v>
      </c>
      <c r="Q87" s="21" t="n">
        <f aca="false">Q84+Q85</f>
        <v>0</v>
      </c>
      <c r="R87" s="21" t="n">
        <f aca="false">R84+R85</f>
        <v>0</v>
      </c>
      <c r="S87" s="21" t="n">
        <f aca="false">S84+S85</f>
        <v>0</v>
      </c>
      <c r="T87" s="21" t="n">
        <f aca="false">T84+T85</f>
        <v>16755.5590119726</v>
      </c>
      <c r="U87" s="21" t="n">
        <f aca="false">U84+U85</f>
        <v>16925.6532656287</v>
      </c>
      <c r="V87" s="21" t="n">
        <f aca="false">V84+V85</f>
        <v>16911.4769723166</v>
      </c>
      <c r="W87" s="21" t="n">
        <f aca="false">W84+W85</f>
        <v>16543.9211615779</v>
      </c>
      <c r="X87" s="21" t="n">
        <f aca="false">X84+X85</f>
        <v>16714.0457830548</v>
      </c>
      <c r="Y87" s="21" t="n">
        <f aca="false">Y84+Y85</f>
        <v>16883.7259456875</v>
      </c>
      <c r="Z87" s="21" t="n">
        <f aca="false">Z84+Z85</f>
        <v>16869.5921812553</v>
      </c>
      <c r="AA87" s="21" t="n">
        <f aca="false">AA84+AA85</f>
        <v>16496.3352853104</v>
      </c>
      <c r="AB87" s="21" t="n">
        <f aca="false">AB84+AB85</f>
        <v>16665.9722650031</v>
      </c>
      <c r="AC87" s="21" t="n">
        <f aca="false">AC84+AC85</f>
        <v>16835.1661192281</v>
      </c>
      <c r="AD87" s="21" t="n">
        <f aca="false">AD84+AD85</f>
        <v>16821.0747560892</v>
      </c>
      <c r="AE87" s="21" t="n">
        <f aca="false">AE84+AE85</f>
        <v>16473.0138823011</v>
      </c>
      <c r="AF87" s="21" t="n">
        <f aca="false">AF84+AF85</f>
        <v>16642.4327021974</v>
      </c>
      <c r="AG87" s="21" t="n">
        <f aca="false">AG84+AG85</f>
        <v>16811.4097260024</v>
      </c>
      <c r="AH87" s="21" t="n">
        <f aca="false">AH84+AH85</f>
        <v>16797.360636953</v>
      </c>
      <c r="AI87" s="21" t="n">
        <f aca="false">AI84+AI85</f>
        <v>16643.6547632146</v>
      </c>
      <c r="AJ87" s="21" t="n">
        <f aca="false">AJ84+AJ85</f>
        <v>16629.93017575</v>
      </c>
      <c r="AK87" s="21" t="n">
        <f aca="false">AK84+AK85</f>
        <v>16798.8116438414</v>
      </c>
      <c r="AL87" s="21" t="n">
        <f aca="false">AL84+AL85</f>
        <v>16784.8048173572</v>
      </c>
      <c r="AM87" s="21" t="n">
        <f aca="false">AM84+AM85</f>
        <v>16395.420608302</v>
      </c>
      <c r="AN87" s="21" t="n">
        <f aca="false">AN84+AN85</f>
        <v>16564.0589575812</v>
      </c>
      <c r="AO87" s="21" t="n">
        <f aca="false">AO84+AO85</f>
        <v>16732.2581611844</v>
      </c>
      <c r="AP87" s="21" t="n">
        <f aca="false">AP84+AP85</f>
        <v>16718.2933551797</v>
      </c>
      <c r="AQ87" s="21" t="n">
        <f aca="false">AQ84+AQ85</f>
        <v>16339.6932145812</v>
      </c>
      <c r="AR87" s="21" t="n">
        <f aca="false">AR84+AR85</f>
        <v>16507.7529695693</v>
      </c>
      <c r="AS87" s="21" t="n">
        <f aca="false">AS84+AS85</f>
        <v>16675.3748963184</v>
      </c>
      <c r="AT87" s="21" t="n">
        <f aca="false">AT84+AT85</f>
        <v>16661.4519847317</v>
      </c>
      <c r="AU87" s="21" t="n">
        <f aca="false">AU84+AU85</f>
        <v>16294.0339255933</v>
      </c>
      <c r="AV87" s="21" t="n">
        <f aca="false">AV84+AV85</f>
        <v>16461.6268323238</v>
      </c>
      <c r="AW87" s="21" t="n">
        <f aca="false">AW84+AW85</f>
        <v>16628.7832242999</v>
      </c>
      <c r="AX87" s="21" t="n">
        <f aca="false">AX84+AX85</f>
        <v>16614.9020814479</v>
      </c>
      <c r="AY87" s="21" t="n">
        <f aca="false">AY84+AY85</f>
        <v>16458.0165326944</v>
      </c>
      <c r="AZ87" s="21" t="n">
        <f aca="false">AZ84+AZ85</f>
        <v>16444.4560122571</v>
      </c>
      <c r="BA87" s="21" t="n">
        <f aca="false">BA84+BA85</f>
        <v>16611.4650484878</v>
      </c>
      <c r="BB87" s="21" t="n">
        <f aca="false">BB84+BB85</f>
        <v>16597.6256629842</v>
      </c>
      <c r="BC87" s="21" t="n">
        <f aca="false">BC84+BC85</f>
        <v>16298.2331914333</v>
      </c>
      <c r="BD87" s="21" t="n">
        <f aca="false">BD84+BD85</f>
        <v>16465.9534571599</v>
      </c>
      <c r="BE87" s="21" t="n">
        <f aca="false">BE84+BE85</f>
        <v>16633.2398268637</v>
      </c>
      <c r="BF87" s="21" t="n">
        <f aca="false">BF84+BF85</f>
        <v>16619.4419595166</v>
      </c>
      <c r="BG87" s="21" t="n">
        <f aca="false">BG84+BG85</f>
        <v>16223.6711032993</v>
      </c>
      <c r="BH87" s="21" t="n">
        <f aca="false">BH84+BH85</f>
        <v>16390.6030150225</v>
      </c>
      <c r="BI87" s="21" t="n">
        <f aca="false">BI84+BI85</f>
        <v>16557.1023324109</v>
      </c>
      <c r="BJ87" s="21" t="n">
        <f aca="false">BJ84+BJ85</f>
        <v>16543.3458586659</v>
      </c>
      <c r="BK87" s="21" t="n">
        <f aca="false">BK84+BK85</f>
        <v>16222.721911885</v>
      </c>
      <c r="BL87" s="21" t="n">
        <f aca="false">BL84+BL85</f>
        <v>16389.6832703385</v>
      </c>
      <c r="BM87" s="21" t="n">
        <f aca="false">BM84+BM85</f>
        <v>16556.2133322403</v>
      </c>
      <c r="BN87" s="21" t="n">
        <f aca="false">BN84+BN85</f>
        <v>16542.4981279165</v>
      </c>
      <c r="BO87" s="21" t="n">
        <f aca="false">BO84+BO85</f>
        <v>16349.034446295</v>
      </c>
      <c r="BP87" s="21" t="n">
        <f aca="false">BP84+BP85</f>
        <v>16335.6360315883</v>
      </c>
      <c r="BQ87" s="21" t="n">
        <f aca="false">BQ84+BQ85</f>
        <v>16501.6130082509</v>
      </c>
      <c r="BR87" s="21" t="n">
        <f aca="false">BR84+BR85</f>
        <v>16487.9390620981</v>
      </c>
      <c r="BS87" s="21" t="n">
        <f aca="false">BS84+BS85</f>
        <v>16152.0764189089</v>
      </c>
      <c r="BT87" s="21" t="n">
        <f aca="false">BT84+BT85</f>
        <v>16318.3325632142</v>
      </c>
      <c r="BU87" s="21" t="n">
        <f aca="false">BU84+BU85</f>
        <v>16484.1599983943</v>
      </c>
      <c r="BV87" s="21" t="n">
        <f aca="false">BV84+BV85</f>
        <v>16470.5270740799</v>
      </c>
      <c r="BW87" s="21" t="n">
        <f aca="false">BW84+BW85</f>
        <v>16136.9492846524</v>
      </c>
      <c r="BX87" s="21" t="n">
        <f aca="false">BX84+BX85</f>
        <v>16303.0769838026</v>
      </c>
      <c r="BY87" s="21" t="n">
        <f aca="false">BY84+BY85</f>
        <v>16468.7772599549</v>
      </c>
      <c r="BZ87" s="21" t="n">
        <f aca="false">BZ84+BZ85</f>
        <v>16455.1852344135</v>
      </c>
      <c r="CA87" s="21" t="n">
        <f aca="false">CA84+CA85</f>
        <v>16086.3027998812</v>
      </c>
      <c r="CB87" s="21" t="n">
        <f aca="false">CB84+CB85</f>
        <v>16251.9072755237</v>
      </c>
      <c r="CC87" s="21" t="n">
        <f aca="false">CC84+CC85</f>
        <v>16417.0856104374</v>
      </c>
      <c r="CD87" s="21" t="n">
        <f aca="false">CD84+CD85</f>
        <v>16403.5343609726</v>
      </c>
      <c r="CE87" s="21" t="n">
        <f aca="false">CE84+CE85</f>
        <v>16253.4932147239</v>
      </c>
      <c r="CF87" s="21" t="n">
        <f aca="false">CF84+CF85</f>
        <v>16240.2549678967</v>
      </c>
      <c r="CG87" s="21" t="n">
        <f aca="false">CG84+CG85</f>
        <v>16405.3456077185</v>
      </c>
      <c r="CH87" s="21" t="n">
        <f aca="false">CH84+CH85</f>
        <v>16391.8351232145</v>
      </c>
      <c r="CI87" s="21" t="n">
        <f aca="false">CI84+CI85</f>
        <v>16064.3269081015</v>
      </c>
      <c r="CJ87" s="21" t="n">
        <f aca="false">CJ84+CJ85</f>
        <v>16229.7659897617</v>
      </c>
      <c r="CK87" s="21" t="n">
        <f aca="false">CK84+CK85</f>
        <v>16394.7814871891</v>
      </c>
      <c r="CL87" s="21" t="n">
        <f aca="false">CL84+CL85</f>
        <v>16381.3115341385</v>
      </c>
      <c r="CM87" s="21" t="n">
        <f aca="false">CM84+CM85</f>
        <v>16035.3170790476</v>
      </c>
      <c r="CN87" s="21" t="n">
        <f aca="false">CN84+CN85</f>
        <v>16200.4729895925</v>
      </c>
      <c r="CO87" s="21" t="n">
        <f aca="false">CO84+CO85</f>
        <v>16365.2065866572</v>
      </c>
      <c r="CP87" s="21" t="n">
        <f aca="false">CP84+CP85</f>
        <v>16351.7770434659</v>
      </c>
      <c r="CQ87" s="21" t="n">
        <f aca="false">CQ84+CQ85</f>
        <v>16042.2217184987</v>
      </c>
      <c r="CR87" s="21" t="n">
        <f aca="false">CR84+CR85</f>
        <v>16207.4933900974</v>
      </c>
      <c r="CS87" s="21" t="n">
        <f aca="false">CS84+CS85</f>
        <v>16372.3440151563</v>
      </c>
      <c r="CT87" s="21" t="n">
        <f aca="false">CT84+CT85</f>
        <v>16358.9547605946</v>
      </c>
      <c r="CU87" s="21" t="n">
        <f aca="false">CU84+CU85</f>
        <v>16222.4052516528</v>
      </c>
      <c r="CV87" s="21" t="n">
        <f aca="false">CV84+CV85</f>
        <v>16209.3252580196</v>
      </c>
      <c r="CW87" s="21" t="n">
        <f aca="false">CW84+CW85</f>
        <v>16374.2358833595</v>
      </c>
      <c r="CX87" s="21" t="n">
        <f aca="false">CX84+CX85</f>
        <v>16360.8869064444</v>
      </c>
      <c r="CY87" s="21" t="n">
        <f aca="false">CY84+CY85</f>
        <v>15429.0420742314</v>
      </c>
      <c r="CZ87" s="21" t="n">
        <f aca="false">CZ84+CZ85</f>
        <v>15587.5784794785</v>
      </c>
      <c r="DA87" s="21" t="n">
        <f aca="false">DA84+DA85</f>
        <v>15745.6963641207</v>
      </c>
      <c r="DB87" s="21" t="n">
        <f aca="false">DB84+DB85</f>
        <v>15732.3874341364</v>
      </c>
      <c r="DC87" s="21" t="n">
        <f aca="false">DC84+DC85</f>
        <v>15457.5173962347</v>
      </c>
      <c r="DD87" s="21" t="n">
        <f aca="false">DD84+DD85</f>
        <v>15616.4088861352</v>
      </c>
      <c r="DE87" s="21" t="n">
        <f aca="false">DE84+DE85</f>
        <v>15774.8831109927</v>
      </c>
      <c r="DF87" s="21" t="n">
        <f aca="false">DF84+DF85</f>
        <v>15761.6141077983</v>
      </c>
      <c r="DG87" s="21" t="n">
        <f aca="false">DG84+DG85</f>
        <v>15460.6484435233</v>
      </c>
      <c r="DH87" s="21" t="n">
        <f aca="false">DH84+DH85</f>
        <v>15619.6132989483</v>
      </c>
      <c r="DI87" s="21" t="n">
        <f aca="false">DI84+DI85</f>
        <v>15778.1621411254</v>
      </c>
      <c r="DJ87" s="21" t="n">
        <f aca="false">DJ84+DJ85</f>
        <v>15764.9329449406</v>
      </c>
      <c r="DK87" s="21" t="n">
        <f aca="false">DK84+DK85</f>
        <v>15635.3905412984</v>
      </c>
      <c r="DL87" s="21" t="n">
        <f aca="false">DL84+DL85</f>
        <v>15622.4669090625</v>
      </c>
      <c r="DM87" s="21" t="n">
        <f aca="false">DM84+DM85</f>
        <v>15781.0865028427</v>
      </c>
      <c r="DN87" s="21" t="n">
        <f aca="false">DN84+DN85</f>
        <v>15767.8971028159</v>
      </c>
      <c r="DO87" s="21" t="n">
        <f aca="false">DO84+DO85</f>
        <v>15419.3652456798</v>
      </c>
      <c r="DP87" s="21" t="n">
        <f aca="false">DP84+DP85</f>
        <v>15577.9483091857</v>
      </c>
      <c r="DQ87" s="21" t="n">
        <f aca="false">DQ84+DQ85</f>
        <v>15736.117855183</v>
      </c>
      <c r="DR87" s="21" t="n">
        <f aca="false">DR84+DR85</f>
        <v>15722.9680233562</v>
      </c>
      <c r="DS87" s="21" t="n">
        <f aca="false">DS84+DS85</f>
        <v>15389.5545541951</v>
      </c>
      <c r="DT87" s="21" t="n">
        <f aca="false">DT84+DT85</f>
        <v>15547.8446174466</v>
      </c>
      <c r="DU87" s="21" t="n">
        <f aca="false">DU84+DU85</f>
        <v>15705.722403742</v>
      </c>
      <c r="DV87" s="21" t="n">
        <f aca="false">DV84+DV85</f>
        <v>15692.6120214107</v>
      </c>
      <c r="DW87" s="21" t="n">
        <f aca="false">DW84+DW85</f>
        <v>15377.132412676</v>
      </c>
      <c r="DX87" s="21" t="n">
        <f aca="false">DX84+DX85</f>
        <v>15535.322567095</v>
      </c>
      <c r="DY87" s="21" t="n">
        <f aca="false">DY84+DY85</f>
        <v>15693.1016813887</v>
      </c>
      <c r="DZ87" s="21" t="n">
        <f aca="false">DZ84+DZ85</f>
        <v>15680.0306302043</v>
      </c>
      <c r="EA87" s="21" t="n">
        <f aca="false">EA84+EA85</f>
        <v>15534.4897993709</v>
      </c>
      <c r="EB87" s="21" t="n">
        <f aca="false">EB84+EB85</f>
        <v>15521.7206593504</v>
      </c>
      <c r="EC87" s="21" t="n">
        <f aca="false">EC84+EC85</f>
        <v>15679.3892244642</v>
      </c>
      <c r="ED87" s="21" t="n">
        <f aca="false">ED84+ED85</f>
        <v>15666.357493705</v>
      </c>
      <c r="EE87" s="21" t="n">
        <f aca="false">EE84+EE85</f>
        <v>15323.0814160682</v>
      </c>
      <c r="EF87" s="21" t="n">
        <f aca="false">EF84+EF85</f>
        <v>15480.7469947333</v>
      </c>
      <c r="EG87" s="21" t="n">
        <f aca="false">EG84+EG85</f>
        <v>15638.0039991778</v>
      </c>
      <c r="EH87" s="21" t="n">
        <f aca="false">EH84+EH85</f>
        <v>15625.0113636109</v>
      </c>
      <c r="EI87" s="21" t="n">
        <f aca="false">EI84+EI85</f>
        <v>15268.5154717817</v>
      </c>
      <c r="EJ87" s="21" t="n">
        <f aca="false">EJ84+EJ85</f>
        <v>15425.6125348215</v>
      </c>
      <c r="EK87" s="21" t="n">
        <f aca="false">EK84+EK85</f>
        <v>15582.3022493633</v>
      </c>
      <c r="EL87" s="21" t="n">
        <f aca="false">EL84+EL85</f>
        <v>15569.348591703</v>
      </c>
      <c r="EM87" s="21" t="n">
        <f aca="false">EM84+EM85</f>
        <v>15237.684644294</v>
      </c>
      <c r="EN87" s="21" t="n">
        <f aca="false">EN84+EN85</f>
        <v>15394.4768019105</v>
      </c>
      <c r="EO87" s="21" t="n">
        <f aca="false">EO84+EO85</f>
        <v>15550.8628330746</v>
      </c>
      <c r="EP87" s="21" t="n">
        <f aca="false">EP84+EP85</f>
        <v>15537.9480363873</v>
      </c>
      <c r="EQ87" s="21" t="n">
        <f aca="false">EQ84+EQ85</f>
        <v>15380.9694401579</v>
      </c>
      <c r="ER87" s="21" t="n">
        <f aca="false">ER84+ER85</f>
        <v>15368.3529455156</v>
      </c>
      <c r="ES87" s="21" t="n">
        <f aca="false">ES84+ES85</f>
        <v>15524.4903583816</v>
      </c>
      <c r="ET87" s="21" t="n">
        <f aca="false">ET84+ET85</f>
        <v>15511.6144120736</v>
      </c>
      <c r="EU87" s="21" t="n">
        <f aca="false">EU84+EU85</f>
        <v>15161.8189040609</v>
      </c>
      <c r="EV87" s="21" t="n">
        <f aca="false">EV84+EV85</f>
        <v>15317.8431914701</v>
      </c>
      <c r="EW87" s="21" t="n">
        <f aca="false">EW84+EW85</f>
        <v>15473.4637888534</v>
      </c>
      <c r="EX87" s="21" t="n">
        <f aca="false">EX84+EX85</f>
        <v>15460.6264703843</v>
      </c>
      <c r="EY87" s="21" t="n">
        <f aca="false">EY84+EY85</f>
        <v>15111.9771553838</v>
      </c>
      <c r="EZ87" s="21" t="n">
        <f aca="false">EZ84+EZ85</f>
        <v>15267.4849666867</v>
      </c>
      <c r="FA87" s="21" t="n">
        <f aca="false">FA84+FA85</f>
        <v>15422.5902990338</v>
      </c>
      <c r="FB87" s="21" t="n">
        <f aca="false">FB84+FB85</f>
        <v>15409.7914925201</v>
      </c>
      <c r="FC87" s="21" t="n">
        <f aca="false">FC84+FC85</f>
        <v>15062.2849319527</v>
      </c>
      <c r="FD87" s="21" t="n">
        <f aca="false">FD84+FD85</f>
        <v>0</v>
      </c>
      <c r="FE87" s="21" t="n">
        <f aca="false">FE84+FE85</f>
        <v>0</v>
      </c>
      <c r="FF87" s="21" t="n">
        <f aca="false">FF84+FF85</f>
        <v>0</v>
      </c>
      <c r="FG87" s="21" t="n">
        <f aca="false">FG84+FG85</f>
        <v>0</v>
      </c>
      <c r="FH87" s="21" t="n">
        <f aca="false">FH84+FH85</f>
        <v>0</v>
      </c>
    </row>
    <row r="89" customFormat="false" ht="15" hidden="false" customHeight="false" outlineLevel="0" collapsed="false">
      <c r="A89" s="10" t="s">
        <v>14</v>
      </c>
      <c r="B89" s="10"/>
      <c r="C89" s="10" t="s">
        <v>736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</row>
    <row r="90" customFormat="false" ht="15" hidden="false" customHeight="false" outlineLevel="0" collapsed="false">
      <c r="C90" s="1" t="s">
        <v>737</v>
      </c>
      <c r="D90" s="12" t="s">
        <v>358</v>
      </c>
      <c r="E90" s="21" t="n">
        <f aca="false">SUMIF($J$7:$FH$7,YEAR($F16)+1,$J90:$FH90)</f>
        <v>5377.04168921903</v>
      </c>
      <c r="I90" s="21" t="n">
        <f aca="false">SUM(J90:FH90)</f>
        <v>227966.84138644</v>
      </c>
      <c r="J90" s="21" t="n">
        <f aca="false">(J84*J63+J83*J45)/Thousand</f>
        <v>0</v>
      </c>
      <c r="K90" s="21" t="n">
        <f aca="false">(K84*K63+K83*K45)/Thousand</f>
        <v>0</v>
      </c>
      <c r="L90" s="21" t="n">
        <f aca="false">(L84*L63+L83*L45)/Thousand</f>
        <v>0</v>
      </c>
      <c r="M90" s="21" t="n">
        <f aca="false">(M84*M63+M83*M45)/Thousand</f>
        <v>0</v>
      </c>
      <c r="N90" s="21" t="n">
        <f aca="false">(N84*N63+N83*N45)/Thousand</f>
        <v>0</v>
      </c>
      <c r="O90" s="21" t="n">
        <f aca="false">(O84*O63+O83*O45)/Thousand</f>
        <v>0</v>
      </c>
      <c r="P90" s="21" t="n">
        <f aca="false">(P84*P63+P83*P45)/Thousand</f>
        <v>0</v>
      </c>
      <c r="Q90" s="21" t="n">
        <f aca="false">(Q84*Q63+Q83*Q45)/Thousand</f>
        <v>0</v>
      </c>
      <c r="R90" s="21" t="n">
        <f aca="false">(R84*R63+R83*R45)/Thousand</f>
        <v>0</v>
      </c>
      <c r="S90" s="21" t="n">
        <f aca="false">(S84*S63+S83*S45)/Thousand</f>
        <v>0</v>
      </c>
      <c r="T90" s="21" t="n">
        <f aca="false">(T84*T63+T83*T45)/Thousand</f>
        <v>1406.71953273033</v>
      </c>
      <c r="U90" s="21" t="n">
        <f aca="false">(U84*U63+U83*U45)/Thousand</f>
        <v>1421.11307805643</v>
      </c>
      <c r="V90" s="21" t="n">
        <f aca="false">(V84*V63+V83*V45)/Thousand</f>
        <v>1420.03727524273</v>
      </c>
      <c r="W90" s="21" t="n">
        <f aca="false">(W84*W63+W83*W45)/Thousand</f>
        <v>1327.34005067612</v>
      </c>
      <c r="X90" s="21" t="n">
        <f aca="false">(X84*X63+X83*X45)/Thousand</f>
        <v>1341.09437188839</v>
      </c>
      <c r="Y90" s="21" t="n">
        <f aca="false">(Y84*Y63+Y83*Y45)/Thousand</f>
        <v>1354.81644098548</v>
      </c>
      <c r="Z90" s="21" t="n">
        <f aca="false">(Z84*Z63+Z83*Z45)/Thousand</f>
        <v>1353.79082566903</v>
      </c>
      <c r="AA90" s="21" t="n">
        <f aca="false">(AA84*AA63+AA83*AA45)/Thousand</f>
        <v>1243.12493409015</v>
      </c>
      <c r="AB90" s="21" t="n">
        <f aca="false">(AB84*AB63+AB83*AB45)/Thousand</f>
        <v>1256.00659138795</v>
      </c>
      <c r="AC90" s="21" t="n">
        <f aca="false">(AC84*AC63+AC83*AC45)/Thousand</f>
        <v>1268.85804285528</v>
      </c>
      <c r="AD90" s="21" t="n">
        <f aca="false">(AD84*AD63+AD83*AD45)/Thousand</f>
        <v>1267.89749926887</v>
      </c>
      <c r="AE90" s="21" t="n">
        <f aca="false">(AE84*AE63+AE83*AE45)/Thousand</f>
        <v>1312.41082156527</v>
      </c>
      <c r="AF90" s="21" t="n">
        <f aca="false">(AF84*AF63+AF83*AF45)/Thousand</f>
        <v>1326.01044134097</v>
      </c>
      <c r="AG90" s="21" t="n">
        <f aca="false">(AG84*AG63+AG83*AG45)/Thousand</f>
        <v>1339.57817175649</v>
      </c>
      <c r="AH90" s="21" t="n">
        <f aca="false">(AH84*AH63+AH83*AH45)/Thousand</f>
        <v>1338.5640920266</v>
      </c>
      <c r="AI90" s="21" t="n">
        <f aca="false">(AI84*AI63+AI83*AI45)/Thousand</f>
        <v>1316.45878073286</v>
      </c>
      <c r="AJ90" s="21" t="n">
        <f aca="false">(AJ84*AJ63+AJ83*AJ45)/Thousand</f>
        <v>1315.47303102402</v>
      </c>
      <c r="AK90" s="21" t="n">
        <f aca="false">(AK84*AK63+AK83*AK45)/Thousand</f>
        <v>1328.93294272409</v>
      </c>
      <c r="AL90" s="21" t="n">
        <f aca="false">(AL84*AL63+AL83*AL45)/Thousand</f>
        <v>1327.92692158398</v>
      </c>
      <c r="AM90" s="21" t="n">
        <f aca="false">(AM84*AM63+AM83*AM45)/Thousand</f>
        <v>1332.57872428511</v>
      </c>
      <c r="AN90" s="21" t="n">
        <f aca="false">(AN84*AN63+AN83*AN45)/Thousand</f>
        <v>1346.38733030517</v>
      </c>
      <c r="AO90" s="21" t="n">
        <f aca="false">(AO84*AO63+AO83*AO45)/Thousand</f>
        <v>1360.16355691918</v>
      </c>
      <c r="AP90" s="21" t="n">
        <f aca="false">(AP84*AP63+AP83*AP45)/Thousand</f>
        <v>1359.13389375991</v>
      </c>
      <c r="AQ90" s="21" t="n">
        <f aca="false">(AQ84*AQ63+AQ83*AQ45)/Thousand</f>
        <v>1304.85349349158</v>
      </c>
      <c r="AR90" s="21" t="n">
        <f aca="false">(AR84*AR63+AR83*AR45)/Thousand</f>
        <v>1318.37480182193</v>
      </c>
      <c r="AS90" s="21" t="n">
        <f aca="false">(AS84*AS63+AS83*AS45)/Thousand</f>
        <v>1331.86440442238</v>
      </c>
      <c r="AT90" s="21" t="n">
        <f aca="false">(AT84*AT63+AT83*AT45)/Thousand</f>
        <v>1330.85616412407</v>
      </c>
      <c r="AU90" s="21" t="n">
        <f aca="false">(AU84*AU63+AU83*AU45)/Thousand</f>
        <v>1324.67741761021</v>
      </c>
      <c r="AV90" s="21" t="n">
        <f aca="false">(AV84*AV63+AV83*AV45)/Thousand</f>
        <v>1338.40414776889</v>
      </c>
      <c r="AW90" s="21" t="n">
        <f aca="false">(AW84*AW63+AW83*AW45)/Thousand</f>
        <v>1352.09869050988</v>
      </c>
      <c r="AX90" s="21" t="n">
        <f aca="false">(AX84*AX63+AX83*AX45)/Thousand</f>
        <v>1351.0751325692</v>
      </c>
      <c r="AY90" s="21" t="n">
        <f aca="false">(AY84*AY63+AY83*AY45)/Thousand</f>
        <v>1363.11098117843</v>
      </c>
      <c r="AZ90" s="21" t="n">
        <f aca="false">(AZ84*AZ63+AZ83*AZ45)/Thousand</f>
        <v>1362.09029882021</v>
      </c>
      <c r="BA90" s="21" t="n">
        <f aca="false">(BA84*BA63+BA83*BA45)/Thousand</f>
        <v>1376.02719810835</v>
      </c>
      <c r="BB90" s="21" t="n">
        <f aca="false">(BB84*BB63+BB83*BB45)/Thousand</f>
        <v>1374.98552594706</v>
      </c>
      <c r="BC90" s="21" t="n">
        <f aca="false">(BC84*BC63+BC83*BC45)/Thousand</f>
        <v>1423.85688372442</v>
      </c>
      <c r="BD90" s="21" t="n">
        <f aca="false">(BD84*BD63+BD83*BD45)/Thousand</f>
        <v>1438.6113431631</v>
      </c>
      <c r="BE90" s="21" t="n">
        <f aca="false">(BE84*BE63+BE83*BE45)/Thousand</f>
        <v>1453.33120529104</v>
      </c>
      <c r="BF90" s="21" t="n">
        <f aca="false">(BF84*BF63+BF83*BF45)/Thousand</f>
        <v>1452.23101289676</v>
      </c>
      <c r="BG90" s="21" t="n">
        <f aca="false">(BG84*BG63+BG83*BG45)/Thousand</f>
        <v>1434.94036984383</v>
      </c>
      <c r="BH90" s="21" t="n">
        <f aca="false">(BH84*BH63+BH83*BH45)/Thousand</f>
        <v>1449.80967990286</v>
      </c>
      <c r="BI90" s="21" t="n">
        <f aca="false">(BI84*BI63+BI83*BI45)/Thousand</f>
        <v>1464.64412334121</v>
      </c>
      <c r="BJ90" s="21" t="n">
        <f aca="false">(BJ84*BJ63+BJ83*BJ45)/Thousand</f>
        <v>1463.53536690705</v>
      </c>
      <c r="BK90" s="21" t="n">
        <f aca="false">(BK84*BK63+BK83*BK45)/Thousand</f>
        <v>1451.62926784591</v>
      </c>
      <c r="BL90" s="21" t="n">
        <f aca="false">(BL84*BL63+BL83*BL45)/Thousand</f>
        <v>1466.67151359213</v>
      </c>
      <c r="BM90" s="21" t="n">
        <f aca="false">(BM84*BM63+BM83*BM45)/Thousand</f>
        <v>1481.67848720572</v>
      </c>
      <c r="BN90" s="21" t="n">
        <f aca="false">(BN84*BN63+BN83*BN45)/Thousand</f>
        <v>1480.55683551582</v>
      </c>
      <c r="BO90" s="21" t="n">
        <f aca="false">(BO84*BO63+BO83*BO45)/Thousand</f>
        <v>1471.93967210853</v>
      </c>
      <c r="BP90" s="21" t="n">
        <f aca="false">(BP84*BP63+BP83*BP45)/Thousand</f>
        <v>1470.83750003566</v>
      </c>
      <c r="BQ90" s="21" t="n">
        <f aca="false">(BQ84*BQ63+BQ83*BQ45)/Thousand</f>
        <v>1485.88709999608</v>
      </c>
      <c r="BR90" s="21" t="n">
        <f aca="false">(BR84*BR63+BR83*BR45)/Thousand</f>
        <v>1484.76226232644</v>
      </c>
      <c r="BS90" s="21" t="n">
        <f aca="false">(BS84*BS63+BS83*BS45)/Thousand</f>
        <v>1462.28997236066</v>
      </c>
      <c r="BT90" s="21" t="n">
        <f aca="false">(BT84*BT63+BT83*BT45)/Thousand</f>
        <v>1477.44268772932</v>
      </c>
      <c r="BU90" s="21" t="n">
        <f aca="false">(BU84*BU63+BU83*BU45)/Thousand</f>
        <v>1492.55987192828</v>
      </c>
      <c r="BV90" s="21" t="n">
        <f aca="false">(BV84*BV63+BV83*BV45)/Thousand</f>
        <v>1491.42998287537</v>
      </c>
      <c r="BW90" s="21" t="n">
        <f aca="false">(BW84*BW63+BW83*BW45)/Thousand</f>
        <v>1500.36295009118</v>
      </c>
      <c r="BX90" s="21" t="n">
        <f aca="false">(BX84*BX63+BX83*BX45)/Thousand</f>
        <v>1515.91018980569</v>
      </c>
      <c r="BY90" s="21" t="n">
        <f aca="false">(BY84*BY63+BY83*BY45)/Thousand</f>
        <v>1531.42097324162</v>
      </c>
      <c r="BZ90" s="21" t="n">
        <f aca="false">(BZ84*BZ63+BZ83*BZ45)/Thousand</f>
        <v>1530.26166578227</v>
      </c>
      <c r="CA90" s="21" t="n">
        <f aca="false">(CA84*CA63+CA83*CA45)/Thousand</f>
        <v>1530.83076892231</v>
      </c>
      <c r="CB90" s="21" t="n">
        <f aca="false">(CB84*CB63+CB83*CB45)/Thousand</f>
        <v>1546.69372589904</v>
      </c>
      <c r="CC90" s="21" t="n">
        <f aca="false">(CC84*CC63+CC83*CC45)/Thousand</f>
        <v>1562.5194862808</v>
      </c>
      <c r="CD90" s="21" t="n">
        <f aca="false">(CD84*CD63+CD83*CD45)/Thousand</f>
        <v>1561.33663680474</v>
      </c>
      <c r="CE90" s="21" t="n">
        <f aca="false">(CE84*CE63+CE83*CE45)/Thousand</f>
        <v>1561.15670848803</v>
      </c>
      <c r="CF90" s="21" t="n">
        <f aca="false">(CF84*CF63+CF83*CF45)/Thousand</f>
        <v>1559.98773168955</v>
      </c>
      <c r="CG90" s="21" t="n">
        <f aca="false">(CG84*CG63+CG83*CG45)/Thousand</f>
        <v>1575.94951625413</v>
      </c>
      <c r="CH90" s="21" t="n">
        <f aca="false">(CH84*CH63+CH83*CH45)/Thousand</f>
        <v>1574.75650005436</v>
      </c>
      <c r="CI90" s="21" t="n">
        <f aca="false">(CI84*CI63+CI83*CI45)/Thousand</f>
        <v>1600.98686198852</v>
      </c>
      <c r="CJ90" s="21" t="n">
        <f aca="false">(CJ84*CJ63+CJ83*CJ45)/Thousand</f>
        <v>1617.57679879121</v>
      </c>
      <c r="CK90" s="21" t="n">
        <f aca="false">(CK84*CK63+CK83*CK45)/Thousand</f>
        <v>1634.12783432469</v>
      </c>
      <c r="CL90" s="21" t="n">
        <f aca="false">(CL84*CL63+CL83*CL45)/Thousand</f>
        <v>1632.89077631061</v>
      </c>
      <c r="CM90" s="21" t="n">
        <f aca="false">(CM84*CM63+CM83*CM45)/Thousand</f>
        <v>1634.62140643511</v>
      </c>
      <c r="CN90" s="21" t="n">
        <f aca="false">(CN84*CN63+CN83*CN45)/Thousand</f>
        <v>1651.55987512149</v>
      </c>
      <c r="CO90" s="21" t="n">
        <f aca="false">(CO84*CO63+CO83*CO45)/Thousand</f>
        <v>1668.45862527618</v>
      </c>
      <c r="CP90" s="21" t="n">
        <f aca="false">(CP84*CP63+CP83*CP45)/Thousand</f>
        <v>1667.19557836504</v>
      </c>
      <c r="CQ90" s="21" t="n">
        <f aca="false">(CQ84*CQ63+CQ83*CQ45)/Thousand</f>
        <v>1659.17412582413</v>
      </c>
      <c r="CR90" s="21" t="n">
        <f aca="false">(CR84*CR63+CR83*CR45)/Thousand</f>
        <v>1676.36701762456</v>
      </c>
      <c r="CS90" s="21" t="n">
        <f aca="false">(CS84*CS63+CS83*CS45)/Thousand</f>
        <v>1693.51959430382</v>
      </c>
      <c r="CT90" s="21" t="n">
        <f aca="false">(CT84*CT63+CT83*CT45)/Thousand</f>
        <v>1692.23757588267</v>
      </c>
      <c r="CU90" s="21" t="n">
        <f aca="false">(CU84*CU63+CU83*CU45)/Thousand</f>
        <v>1672.15467276837</v>
      </c>
      <c r="CV90" s="21" t="n">
        <f aca="false">(CV84*CV63+CV83*CV45)/Thousand</f>
        <v>1670.90258192744</v>
      </c>
      <c r="CW90" s="21" t="n">
        <f aca="false">(CW84*CW63+CW83*CW45)/Thousand</f>
        <v>1687.99924653534</v>
      </c>
      <c r="CX90" s="21" t="n">
        <f aca="false">(CX84*CX63+CX83*CX45)/Thousand</f>
        <v>1686.72140709597</v>
      </c>
      <c r="CY90" s="21" t="n">
        <f aca="false">(CY84*CY63+CY83*CY45)/Thousand</f>
        <v>1685.56569479064</v>
      </c>
      <c r="CZ90" s="21" t="n">
        <f aca="false">(CZ84*CZ63+CZ83*CZ45)/Thousand</f>
        <v>1703.03206445131</v>
      </c>
      <c r="DA90" s="21" t="n">
        <f aca="false">(DA84*DA63+DA83*DA45)/Thousand</f>
        <v>1720.45747772037</v>
      </c>
      <c r="DB90" s="21" t="n">
        <f aca="false">(DB84*DB63+DB83*DB45)/Thousand</f>
        <v>1719.15506693832</v>
      </c>
      <c r="DC90" s="21" t="n">
        <f aca="false">(DC84*DC63+DC83*DC45)/Thousand</f>
        <v>1693.4057540247</v>
      </c>
      <c r="DD90" s="21" t="n">
        <f aca="false">(DD84*DD63+DD83*DD45)/Thousand</f>
        <v>1710.95336488123</v>
      </c>
      <c r="DE90" s="21" t="n">
        <f aca="false">(DE84*DE63+DE83*DE45)/Thousand</f>
        <v>1728.45982884599</v>
      </c>
      <c r="DF90" s="21" t="n">
        <f aca="false">(DF84*DF63+DF83*DF45)/Thousand</f>
        <v>1727.1513601703</v>
      </c>
      <c r="DG90" s="21" t="n">
        <f aca="false">(DG84*DG63+DG83*DG45)/Thousand</f>
        <v>1704.75597781773</v>
      </c>
      <c r="DH90" s="21" t="n">
        <f aca="false">(DH84*DH63+DH83*DH45)/Thousand</f>
        <v>1722.42120331551</v>
      </c>
      <c r="DI90" s="21" t="n">
        <f aca="false">(DI84*DI63+DI83*DI45)/Thousand</f>
        <v>1740.04500613031</v>
      </c>
      <c r="DJ90" s="21" t="n">
        <f aca="false">(DJ84*DJ63+DJ83*DJ45)/Thousand</f>
        <v>1738.72776731064</v>
      </c>
      <c r="DK90" s="21" t="n">
        <f aca="false">(DK84*DK63+DK83*DK45)/Thousand</f>
        <v>1719.35298188646</v>
      </c>
      <c r="DL90" s="21" t="n">
        <f aca="false">(DL84*DL63+DL83*DL45)/Thousand</f>
        <v>1718.06554947605</v>
      </c>
      <c r="DM90" s="21" t="n">
        <f aca="false">(DM84*DM63+DM83*DM45)/Thousand</f>
        <v>1735.64478526843</v>
      </c>
      <c r="DN90" s="21" t="n">
        <f aca="false">(DN84*DN63+DN83*DN45)/Thousand</f>
        <v>1734.33087747853</v>
      </c>
      <c r="DO90" s="21" t="n">
        <f aca="false">(DO84*DO63+DO83*DO45)/Thousand</f>
        <v>1748.72096915721</v>
      </c>
      <c r="DP90" s="21" t="n">
        <f aca="false">(DP84*DP63+DP83*DP45)/Thousand</f>
        <v>1766.84177392623</v>
      </c>
      <c r="DQ90" s="21" t="n">
        <f aca="false">(DQ84*DQ63+DQ83*DQ45)/Thousand</f>
        <v>1784.92008773745</v>
      </c>
      <c r="DR90" s="21" t="n">
        <f aca="false">(DR84*DR63+DR83*DR45)/Thousand</f>
        <v>1783.5688778427</v>
      </c>
      <c r="DS90" s="21" t="n">
        <f aca="false">(DS84*DS63+DS83*DS45)/Thousand</f>
        <v>1771.67877674157</v>
      </c>
      <c r="DT90" s="21" t="n">
        <f aca="false">(DT84*DT63+DT83*DT45)/Thousand</f>
        <v>1790.03747763953</v>
      </c>
      <c r="DU90" s="21" t="n">
        <f aca="false">(DU84*DU63+DU83*DU45)/Thousand</f>
        <v>1808.35312974385</v>
      </c>
      <c r="DV90" s="21" t="n">
        <f aca="false">(DV84*DV63+DV83*DV45)/Thousand</f>
        <v>1806.984180703</v>
      </c>
      <c r="DW90" s="21" t="n">
        <f aca="false">(DW84*DW63+DW83*DW45)/Thousand</f>
        <v>1795.90931571062</v>
      </c>
      <c r="DX90" s="21" t="n">
        <f aca="false">(DX84*DX63+DX83*DX45)/Thousand</f>
        <v>1814.51910118631</v>
      </c>
      <c r="DY90" s="21" t="n">
        <f aca="false">(DY84*DY63+DY83*DY45)/Thousand</f>
        <v>1833.08524910729</v>
      </c>
      <c r="DZ90" s="21" t="n">
        <f aca="false">(DZ84*DZ63+DZ83*DZ45)/Thousand</f>
        <v>1831.6975775003</v>
      </c>
      <c r="EA90" s="21" t="n">
        <f aca="false">(EA84*EA63+EA83*EA45)/Thousand</f>
        <v>1823.87071432433</v>
      </c>
      <c r="EB90" s="21" t="n">
        <f aca="false">(EB84*EB63+EB83*EB45)/Thousand</f>
        <v>1822.50502019709</v>
      </c>
      <c r="EC90" s="21" t="n">
        <f aca="false">(EC84*EC63+EC83*EC45)/Thousand</f>
        <v>1841.15287999068</v>
      </c>
      <c r="ED90" s="21" t="n">
        <f aca="false">(ED84*ED63+ED83*ED45)/Thousand</f>
        <v>1839.75910107236</v>
      </c>
      <c r="EE90" s="21" t="n">
        <f aca="false">(EE84*EE63+EE83*EE45)/Thousand</f>
        <v>1853.33801465604</v>
      </c>
      <c r="EF90" s="21" t="n">
        <f aca="false">(EF84*EF63+EF83*EF45)/Thousand</f>
        <v>1872.542894638</v>
      </c>
      <c r="EG90" s="21" t="n">
        <f aca="false">(EG84*EG63+EG83*EG45)/Thousand</f>
        <v>1891.70274164512</v>
      </c>
      <c r="EH90" s="21" t="n">
        <f aca="false">(EH84*EH63+EH83*EH45)/Thousand</f>
        <v>1890.27069576252</v>
      </c>
      <c r="EI90" s="21" t="n">
        <f aca="false">(EI84*EI63+EI83*EI45)/Thousand</f>
        <v>1931.69978769572</v>
      </c>
      <c r="EJ90" s="21" t="n">
        <f aca="false">(EJ84*EJ63+EJ83*EJ45)/Thousand</f>
        <v>1951.71667737828</v>
      </c>
      <c r="EK90" s="21" t="n">
        <f aca="false">(EK84*EK63+EK83*EK45)/Thousand</f>
        <v>1971.68663002764</v>
      </c>
      <c r="EL90" s="21" t="n">
        <f aca="false">(EL84*EL63+EL83*EL45)/Thousand</f>
        <v>1970.19403520386</v>
      </c>
      <c r="EM90" s="21" t="n">
        <f aca="false">(EM84*EM63+EM83*EM45)/Thousand</f>
        <v>1998.53879587224</v>
      </c>
      <c r="EN90" s="21" t="n">
        <f aca="false">(EN84*EN63+EN83*EN45)/Thousand</f>
        <v>2019.24829268852</v>
      </c>
      <c r="EO90" s="21" t="n">
        <f aca="false">(EO84*EO63+EO83*EO45)/Thousand</f>
        <v>2039.9092283969</v>
      </c>
      <c r="EP90" s="21" t="n">
        <f aca="false">(EP84*EP63+EP83*EP45)/Thousand</f>
        <v>2038.36498809577</v>
      </c>
      <c r="EQ90" s="21" t="n">
        <f aca="false">(EQ84*EQ63+EQ83*EQ45)/Thousand</f>
        <v>2032.61296239305</v>
      </c>
      <c r="ER90" s="21" t="n">
        <f aca="false">(ER84*ER63+ER83*ER45)/Thousand</f>
        <v>2031.09096438963</v>
      </c>
      <c r="ES90" s="21" t="n">
        <f aca="false">(ES84*ES63+ES83*ES45)/Thousand</f>
        <v>2051.87307423966</v>
      </c>
      <c r="ET90" s="21" t="n">
        <f aca="false">(ET84*ET63+ET83*ET45)/Thousand</f>
        <v>2050.31977713705</v>
      </c>
      <c r="EU90" s="21" t="n">
        <f aca="false">(EU84*EU63+EU83*EU45)/Thousand</f>
        <v>2044.31381317222</v>
      </c>
      <c r="EV90" s="21" t="n">
        <f aca="false">(EV84*EV63+EV83*EV45)/Thousand</f>
        <v>2065.49764532639</v>
      </c>
      <c r="EW90" s="21" t="n">
        <f aca="false">(EW84*EW63+EW83*EW45)/Thousand</f>
        <v>2086.63180411728</v>
      </c>
      <c r="EX90" s="21" t="n">
        <f aca="false">(EX84*EX63+EX83*EX45)/Thousand</f>
        <v>2085.05219416176</v>
      </c>
      <c r="EY90" s="21" t="n">
        <f aca="false">(EY84*EY63+EY83*EY45)/Thousand</f>
        <v>2078.94448916736</v>
      </c>
      <c r="EZ90" s="21" t="n">
        <f aca="false">(EZ84*EZ63+EZ83*EZ45)/Thousand</f>
        <v>2100.48717543822</v>
      </c>
      <c r="FA90" s="21" t="n">
        <f aca="false">(FA84*FA63+FA83*FA45)/Thousand</f>
        <v>2121.97934687903</v>
      </c>
      <c r="FB90" s="21" t="n">
        <f aca="false">(FB84*FB63+FB83*FB45)/Thousand</f>
        <v>2120.37297833086</v>
      </c>
      <c r="FC90" s="21" t="n">
        <f aca="false">(FC84*FC63+FC83*FC45)/Thousand</f>
        <v>2114.16180881385</v>
      </c>
      <c r="FD90" s="21" t="n">
        <f aca="false">(FD84*FD63+FD83*FD45)/Thousand</f>
        <v>0</v>
      </c>
      <c r="FE90" s="21" t="n">
        <f aca="false">(FE84*FE63+FE83*FE45)/Thousand</f>
        <v>0</v>
      </c>
      <c r="FF90" s="21" t="n">
        <f aca="false">(FF84*FF63+FF83*FF45)/Thousand</f>
        <v>0</v>
      </c>
      <c r="FG90" s="21" t="n">
        <f aca="false">(FG84*FG63+FG83*FG45)/Thousand</f>
        <v>0</v>
      </c>
      <c r="FH90" s="21" t="n">
        <f aca="false">(FH84*FH63+FH83*FH45)/Thousand</f>
        <v>0</v>
      </c>
    </row>
    <row r="91" customFormat="false" ht="15" hidden="false" customHeight="false" outlineLevel="0" collapsed="false">
      <c r="C91" s="1" t="s">
        <v>738</v>
      </c>
      <c r="D91" s="12" t="s">
        <v>358</v>
      </c>
      <c r="I91" s="21" t="n">
        <f aca="false">SUM(J91:FH91)</f>
        <v>6558.01145338215</v>
      </c>
      <c r="J91" s="21" t="n">
        <f aca="false">(J77+J78)*J46/Thousand</f>
        <v>0</v>
      </c>
      <c r="K91" s="21" t="n">
        <f aca="false">(K77+K78)*K46/Thousand</f>
        <v>0</v>
      </c>
      <c r="L91" s="21" t="n">
        <f aca="false">(L77+L78)*L46/Thousand</f>
        <v>0</v>
      </c>
      <c r="M91" s="21" t="n">
        <f aca="false">(M77+M78)*M46/Thousand</f>
        <v>0</v>
      </c>
      <c r="N91" s="21" t="n">
        <f aca="false">(N77+N78)*N46/Thousand</f>
        <v>0</v>
      </c>
      <c r="O91" s="21" t="n">
        <f aca="false">(O77+O78)*O46/Thousand</f>
        <v>0</v>
      </c>
      <c r="P91" s="21" t="n">
        <f aca="false">(P77+P78)*P46/Thousand</f>
        <v>0</v>
      </c>
      <c r="Q91" s="21" t="n">
        <f aca="false">(Q77+Q78)*Q46/Thousand</f>
        <v>0</v>
      </c>
      <c r="R91" s="21" t="n">
        <f aca="false">(R77+R78)*R46/Thousand</f>
        <v>0</v>
      </c>
      <c r="S91" s="21" t="n">
        <f aca="false">(S77+S78)*S46/Thousand</f>
        <v>0</v>
      </c>
      <c r="T91" s="21" t="n">
        <f aca="false">(T77+T78)*T46/Thousand</f>
        <v>34.4301983535395</v>
      </c>
      <c r="U91" s="21" t="n">
        <f aca="false">(U77+U78)*U46/Thousand</f>
        <v>34.7824879244581</v>
      </c>
      <c r="V91" s="21" t="n">
        <f aca="false">(V77+V78)*V46/Thousand</f>
        <v>34.7561570863605</v>
      </c>
      <c r="W91" s="21" t="n">
        <f aca="false">(W77+W78)*W46/Thousand</f>
        <v>34.6682948073672</v>
      </c>
      <c r="X91" s="21" t="n">
        <f aca="false">(X77+X78)*X46/Thousand</f>
        <v>35.0275387421969</v>
      </c>
      <c r="Y91" s="21" t="n">
        <f aca="false">(Y77+Y78)*Y46/Thousand</f>
        <v>35.3859402961791</v>
      </c>
      <c r="Z91" s="21" t="n">
        <f aca="false">(Z77+Z78)*Z46/Thousand</f>
        <v>35.3591526360528</v>
      </c>
      <c r="AA91" s="21" t="n">
        <f aca="false">(AA77+AA78)*AA46/Thousand</f>
        <v>35.2711015128086</v>
      </c>
      <c r="AB91" s="21" t="n">
        <f aca="false">(AB77+AB78)*AB46/Thousand</f>
        <v>35.6365919230997</v>
      </c>
      <c r="AC91" s="21" t="n">
        <f aca="false">(AC77+AC78)*AC46/Thousand</f>
        <v>36.0012253053614</v>
      </c>
      <c r="AD91" s="21" t="n">
        <f aca="false">(AD77+AD78)*AD46/Thousand</f>
        <v>35.9739718657314</v>
      </c>
      <c r="AE91" s="21" t="n">
        <f aca="false">(AE77+AE78)*AE46/Thousand</f>
        <v>35.8685793357836</v>
      </c>
      <c r="AF91" s="21" t="n">
        <f aca="false">(AF77+AF78)*AF46/Thousand</f>
        <v>36.2402610019554</v>
      </c>
      <c r="AG91" s="21" t="n">
        <f aca="false">(AG77+AG78)*AG46/Thousand</f>
        <v>36.6110711223986</v>
      </c>
      <c r="AH91" s="21" t="n">
        <f aca="false">(AH77+AH78)*AH46/Thousand</f>
        <v>36.5833560208108</v>
      </c>
      <c r="AI91" s="21" t="n">
        <f aca="false">(AI77+AI78)*AI46/Thousand</f>
        <v>36.8814995002402</v>
      </c>
      <c r="AJ91" s="21" t="n">
        <f aca="false">(AJ77+AJ78)*AJ46/Thousand</f>
        <v>36.8538830431767</v>
      </c>
      <c r="AK91" s="21" t="n">
        <f aca="false">(AK77+AK78)*AK46/Thousand</f>
        <v>37.2309717404491</v>
      </c>
      <c r="AL91" s="21" t="n">
        <f aca="false">(AL77+AL78)*AL46/Thousand</f>
        <v>37.2027873652761</v>
      </c>
      <c r="AM91" s="21" t="n">
        <f aca="false">(AM77+AM78)*AM46/Thousand</f>
        <v>37.0937960090815</v>
      </c>
      <c r="AN91" s="21" t="n">
        <f aca="false">(AN77+AN78)*AN46/Thousand</f>
        <v>37.4781737614375</v>
      </c>
      <c r="AO91" s="21" t="n">
        <f aca="false">(AO77+AO78)*AO46/Thousand</f>
        <v>37.8616501973749</v>
      </c>
      <c r="AP91" s="21" t="n">
        <f aca="false">(AP77+AP78)*AP46/Thousand</f>
        <v>37.8329883896394</v>
      </c>
      <c r="AQ91" s="21" t="n">
        <f aca="false">(AQ77+AQ78)*AQ46/Thousand</f>
        <v>37.7221850946197</v>
      </c>
      <c r="AR91" s="21" t="n">
        <f aca="false">(AR77+AR78)*AR46/Thousand</f>
        <v>38.1130744152241</v>
      </c>
      <c r="AS91" s="21" t="n">
        <f aca="false">(AS77+AS78)*AS46/Thousand</f>
        <v>38.5030471506193</v>
      </c>
      <c r="AT91" s="21" t="n">
        <f aca="false">(AT77+AT78)*AT46/Thousand</f>
        <v>38.4738997962671</v>
      </c>
      <c r="AU91" s="21" t="n">
        <f aca="false">(AU77+AU78)*AU46/Thousand</f>
        <v>38.3611831909031</v>
      </c>
      <c r="AV91" s="21" t="n">
        <f aca="false">(AV77+AV78)*AV46/Thousand</f>
        <v>38.758694013711</v>
      </c>
      <c r="AW91" s="21" t="n">
        <f aca="false">(AW77+AW78)*AW46/Thousand</f>
        <v>39.1552727247382</v>
      </c>
      <c r="AX91" s="21" t="n">
        <f aca="false">(AX77+AX78)*AX46/Thousand</f>
        <v>39.1256316263492</v>
      </c>
      <c r="AY91" s="21" t="n">
        <f aca="false">(AY77+AY78)*AY46/Thousand</f>
        <v>39.4444774300921</v>
      </c>
      <c r="AZ91" s="21" t="n">
        <f aca="false">(AZ77+AZ78)*AZ46/Thousand</f>
        <v>39.4149418436301</v>
      </c>
      <c r="BA91" s="21" t="n">
        <f aca="false">(BA77+BA78)*BA46/Thousand</f>
        <v>39.8182352782858</v>
      </c>
      <c r="BB91" s="21" t="n">
        <f aca="false">(BB77+BB78)*BB46/Thousand</f>
        <v>39.7880923078139</v>
      </c>
      <c r="BC91" s="21" t="n">
        <f aca="false">(BC77+BC78)*BC46/Thousand</f>
        <v>39.6715392817606</v>
      </c>
      <c r="BD91" s="21" t="n">
        <f aca="false">(BD77+BD78)*BD46/Thousand</f>
        <v>40.0826284325688</v>
      </c>
      <c r="BE91" s="21" t="n">
        <f aca="false">(BE77+BE78)*BE46/Thousand</f>
        <v>40.4927536321626</v>
      </c>
      <c r="BF91" s="21" t="n">
        <f aca="false">(BF77+BF78)*BF46/Thousand</f>
        <v>40.4621000417027</v>
      </c>
      <c r="BG91" s="21" t="n">
        <f aca="false">(BG77+BG78)*BG46/Thousand</f>
        <v>40.3435776496804</v>
      </c>
      <c r="BH91" s="21" t="n">
        <f aca="false">(BH77+BH78)*BH46/Thousand</f>
        <v>40.7616306765312</v>
      </c>
      <c r="BI91" s="21" t="n">
        <f aca="false">(BI77+BI78)*BI46/Thousand</f>
        <v>41.1787034227736</v>
      </c>
      <c r="BJ91" s="21" t="n">
        <f aca="false">(BJ77+BJ78)*BJ46/Thousand</f>
        <v>41.1475305585653</v>
      </c>
      <c r="BK91" s="21" t="n">
        <f aca="false">(BK77+BK78)*BK46/Thousand</f>
        <v>41.0270065525985</v>
      </c>
      <c r="BL91" s="21" t="n">
        <f aca="false">(BL77+BL78)*BL46/Thousand</f>
        <v>41.4521414878508</v>
      </c>
      <c r="BM91" s="21" t="n">
        <f aca="false">(BM77+BM78)*BM46/Thousand</f>
        <v>41.8762795363298</v>
      </c>
      <c r="BN91" s="21" t="n">
        <f aca="false">(BN77+BN78)*BN46/Thousand</f>
        <v>41.8445785970814</v>
      </c>
      <c r="BO91" s="21" t="n">
        <f aca="false">(BO77+BO78)*BO46/Thousand</f>
        <v>42.1855918866368</v>
      </c>
      <c r="BP91" s="21" t="n">
        <f aca="false">(BP77+BP78)*BP46/Thousand</f>
        <v>42.1540037841241</v>
      </c>
      <c r="BQ91" s="21" t="n">
        <f aca="false">(BQ77+BQ78)*BQ46/Thousand</f>
        <v>42.5853232831617</v>
      </c>
      <c r="BR91" s="21" t="n">
        <f aca="false">(BR77+BR78)*BR46/Thousand</f>
        <v>42.5530855877117</v>
      </c>
      <c r="BS91" s="21" t="n">
        <f aca="false">(BS77+BS78)*BS46/Thousand</f>
        <v>42.4284356177499</v>
      </c>
      <c r="BT91" s="21" t="n">
        <f aca="false">(BT77+BT78)*BT46/Thousand</f>
        <v>42.8680926082272</v>
      </c>
      <c r="BU91" s="21" t="n">
        <f aca="false">(BU77+BU78)*BU46/Thousand</f>
        <v>43.3067186595785</v>
      </c>
      <c r="BV91" s="21" t="n">
        <f aca="false">(BV77+BV78)*BV46/Thousand</f>
        <v>43.2739348575675</v>
      </c>
      <c r="BW91" s="21" t="n">
        <f aca="false">(BW77+BW78)*BW46/Thousand</f>
        <v>43.147177011151</v>
      </c>
      <c r="BX91" s="21" t="n">
        <f aca="false">(BX77+BX78)*BX46/Thousand</f>
        <v>43.5942818293258</v>
      </c>
      <c r="BY91" s="21" t="n">
        <f aca="false">(BY77+BY78)*BY46/Thousand</f>
        <v>44.040338244176</v>
      </c>
      <c r="BZ91" s="21" t="n">
        <f aca="false">(BZ77+BZ78)*BZ46/Thousand</f>
        <v>44.0069990817047</v>
      </c>
      <c r="CA91" s="21" t="n">
        <f aca="false">(CA77+CA78)*CA46/Thousand</f>
        <v>43.8780736164253</v>
      </c>
      <c r="CB91" s="21" t="n">
        <f aca="false">(CB77+CB78)*CB46/Thousand</f>
        <v>44.3327522184822</v>
      </c>
      <c r="CC91" s="21" t="n">
        <f aca="false">(CC77+CC78)*CC46/Thousand</f>
        <v>44.7863646576649</v>
      </c>
      <c r="CD91" s="21" t="n">
        <f aca="false">(CD77+CD78)*CD46/Thousand</f>
        <v>44.7524607425872</v>
      </c>
      <c r="CE91" s="21" t="n">
        <f aca="false">(CE77+CE78)*CE46/Thousand</f>
        <v>45.1171555942475</v>
      </c>
      <c r="CF91" s="21" t="n">
        <f aca="false">(CF77+CF78)*CF46/Thousand</f>
        <v>45.0833723694009</v>
      </c>
      <c r="CG91" s="21" t="n">
        <f aca="false">(CG77+CG78)*CG46/Thousand</f>
        <v>45.5446651492013</v>
      </c>
      <c r="CH91" s="21" t="n">
        <f aca="false">(CH77+CH78)*CH46/Thousand</f>
        <v>45.5101871898656</v>
      </c>
      <c r="CI91" s="21" t="n">
        <f aca="false">(CI77+CI78)*CI46/Thousand</f>
        <v>45.3768738163516</v>
      </c>
      <c r="CJ91" s="21" t="n">
        <f aca="false">(CJ77+CJ78)*CJ46/Thousand</f>
        <v>45.847083464407</v>
      </c>
      <c r="CK91" s="21" t="n">
        <f aca="false">(CK77+CK78)*CK46/Thousand</f>
        <v>46.3161905312819</v>
      </c>
      <c r="CL91" s="21" t="n">
        <f aca="false">(CL77+CL78)*CL46/Thousand</f>
        <v>46.281128516258</v>
      </c>
      <c r="CM91" s="21" t="n">
        <f aca="false">(CM77+CM78)*CM46/Thousand</f>
        <v>46.1455781331244</v>
      </c>
      <c r="CN91" s="21" t="n">
        <f aca="false">(CN77+CN78)*CN46/Thousand</f>
        <v>46.6237533406344</v>
      </c>
      <c r="CO91" s="21" t="n">
        <f aca="false">(CO77+CO78)*CO46/Thousand</f>
        <v>47.1008072887509</v>
      </c>
      <c r="CP91" s="21" t="n">
        <f aca="false">(CP77+CP78)*CP46/Thousand</f>
        <v>47.0651513076814</v>
      </c>
      <c r="CQ91" s="21" t="n">
        <f aca="false">(CQ77+CQ78)*CQ46/Thousand</f>
        <v>46.927274522893</v>
      </c>
      <c r="CR91" s="21" t="n">
        <f aca="false">(CR77+CR78)*CR46/Thousand</f>
        <v>47.4135499178644</v>
      </c>
      <c r="CS91" s="21" t="n">
        <f aca="false">(CS77+CS78)*CS46/Thousand</f>
        <v>47.8986850595438</v>
      </c>
      <c r="CT91" s="21" t="n">
        <f aca="false">(CT77+CT78)*CT46/Thousand</f>
        <v>47.8624250736529</v>
      </c>
      <c r="CU91" s="21" t="n">
        <f aca="false">(CU77+CU78)*CU46/Thousand</f>
        <v>48.252463968087</v>
      </c>
      <c r="CV91" s="21" t="n">
        <f aca="false">(CV77+CV78)*CV46/Thousand</f>
        <v>48.2163330591642</v>
      </c>
      <c r="CW91" s="21" t="n">
        <f aca="false">(CW77+CW78)*CW46/Thousand</f>
        <v>48.7096822728477</v>
      </c>
      <c r="CX91" s="21" t="n">
        <f aca="false">(CX77+CX78)*CX46/Thousand</f>
        <v>48.6728083505309</v>
      </c>
      <c r="CY91" s="21" t="n">
        <f aca="false">(CY77+CY78)*CY46/Thousand</f>
        <v>48.5302265637344</v>
      </c>
      <c r="CZ91" s="21" t="n">
        <f aca="false">(CZ77+CZ78)*CZ46/Thousand</f>
        <v>49.0331122593189</v>
      </c>
      <c r="DA91" s="21" t="n">
        <f aca="false">(DA77+DA78)*DA46/Thousand</f>
        <v>49.5348187525918</v>
      </c>
      <c r="DB91" s="21" t="n">
        <f aca="false">(DB77+DB78)*DB46/Thousand</f>
        <v>49.4973201902232</v>
      </c>
      <c r="DC91" s="21" t="n">
        <f aca="false">(DC77+DC78)*DC46/Thousand</f>
        <v>49.3523418246244</v>
      </c>
      <c r="DD91" s="21" t="n">
        <f aca="false">(DD77+DD78)*DD46/Thousand</f>
        <v>49.863746540912</v>
      </c>
      <c r="DE91" s="21" t="n">
        <f aca="false">(DE77+DE78)*DE46/Thousand</f>
        <v>50.3739520788795</v>
      </c>
      <c r="DF91" s="21" t="n">
        <f aca="false">(DF77+DF78)*DF46/Thousand</f>
        <v>50.3358182806473</v>
      </c>
      <c r="DG91" s="21" t="n">
        <f aca="false">(DG77+DG78)*DG46/Thousand</f>
        <v>50.1883830791274</v>
      </c>
      <c r="DH91" s="21" t="n">
        <f aca="false">(DH77+DH78)*DH46/Thousand</f>
        <v>50.7084511217083</v>
      </c>
      <c r="DI91" s="21" t="n">
        <f aca="false">(DI77+DI78)*DI46/Thousand</f>
        <v>51.2272996715825</v>
      </c>
      <c r="DJ91" s="21" t="n">
        <f aca="false">(DJ77+DJ78)*DJ46/Thousand</f>
        <v>51.1885198770848</v>
      </c>
      <c r="DK91" s="21" t="n">
        <f aca="false">(DK77+DK78)*DK46/Thousand</f>
        <v>51.6056550604805</v>
      </c>
      <c r="DL91" s="21" t="n">
        <f aca="false">(DL77+DL78)*DL46/Thousand</f>
        <v>51.5670133193224</v>
      </c>
      <c r="DM91" s="21" t="n">
        <f aca="false">(DM77+DM78)*DM46/Thousand</f>
        <v>52.0946466721507</v>
      </c>
      <c r="DN91" s="21" t="n">
        <f aca="false">(DN77+DN78)*DN46/Thousand</f>
        <v>52.0552102836366</v>
      </c>
      <c r="DO91" s="21" t="n">
        <f aca="false">(DO77+DO78)*DO46/Thousand</f>
        <v>51.9027110237209</v>
      </c>
      <c r="DP91" s="21" t="n">
        <f aca="false">(DP77+DP78)*DP46/Thousand</f>
        <v>52.440543479574</v>
      </c>
      <c r="DQ91" s="21" t="n">
        <f aca="false">(DQ77+DQ78)*DQ46/Thousand</f>
        <v>52.977114787455</v>
      </c>
      <c r="DR91" s="21" t="n">
        <f aca="false">(DR77+DR78)*DR46/Thousand</f>
        <v>52.9370103580256</v>
      </c>
      <c r="DS91" s="21" t="n">
        <f aca="false">(DS77+DS78)*DS46/Thousand</f>
        <v>52.7819453238865</v>
      </c>
      <c r="DT91" s="21" t="n">
        <f aca="false">(DT77+DT78)*DT46/Thousand</f>
        <v>53.3288886861567</v>
      </c>
      <c r="DU91" s="21" t="n">
        <f aca="false">(DU77+DU78)*DU46/Thousand</f>
        <v>53.8745495365504</v>
      </c>
      <c r="DV91" s="21" t="n">
        <f aca="false">(DV77+DV78)*DV46/Thousand</f>
        <v>53.8337657362509</v>
      </c>
      <c r="DW91" s="21" t="n">
        <f aca="false">(DW77+DW78)*DW46/Thousand</f>
        <v>53.6760708855987</v>
      </c>
      <c r="DX91" s="21" t="n">
        <f aca="false">(DX77+DX78)*DX46/Thousand</f>
        <v>54.2322794622905</v>
      </c>
      <c r="DY91" s="21" t="n">
        <f aca="false">(DY77+DY78)*DY46/Thousand</f>
        <v>54.787183801369</v>
      </c>
      <c r="DZ91" s="21" t="n">
        <f aca="false">(DZ77+DZ78)*DZ46/Thousand</f>
        <v>54.74570912395</v>
      </c>
      <c r="EA91" s="21" t="n">
        <f aca="false">(EA77+EA78)*EA46/Thousand</f>
        <v>55.1918753956404</v>
      </c>
      <c r="EB91" s="21" t="n">
        <f aca="false">(EB77+EB78)*EB46/Thousand</f>
        <v>55.1505483325391</v>
      </c>
      <c r="EC91" s="21" t="n">
        <f aca="false">(EC77+EC78)*EC46/Thousand</f>
        <v>55.7148483928669</v>
      </c>
      <c r="ED91" s="21" t="n">
        <f aca="false">(ED77+ED78)*ED46/Thousand</f>
        <v>55.6726714601573</v>
      </c>
      <c r="EE91" s="21" t="n">
        <f aca="false">(EE77+EE78)*EE46/Thousand</f>
        <v>55.5095805240264</v>
      </c>
      <c r="EF91" s="21" t="n">
        <f aca="false">(EF77+EF78)*EF46/Thousand</f>
        <v>56.0847885127377</v>
      </c>
      <c r="EG91" s="21" t="n">
        <f aca="false">(EG77+EG78)*EG46/Thousand</f>
        <v>56.6586477126567</v>
      </c>
      <c r="EH91" s="21" t="n">
        <f aca="false">(EH77+EH78)*EH46/Thousand</f>
        <v>56.6157563104376</v>
      </c>
      <c r="EI91" s="21" t="n">
        <f aca="false">(EI77+EI78)*EI46/Thousand</f>
        <v>56.4499098843192</v>
      </c>
      <c r="EJ91" s="21" t="n">
        <f aca="false">(EJ77+EJ78)*EJ46/Thousand</f>
        <v>57.0348618659585</v>
      </c>
      <c r="EK91" s="21" t="n">
        <f aca="false">(EK77+EK78)*EK46/Thousand</f>
        <v>57.6184422103946</v>
      </c>
      <c r="EL91" s="21" t="n">
        <f aca="false">(EL77+EL78)*EL46/Thousand</f>
        <v>57.5748242300888</v>
      </c>
      <c r="EM91" s="21" t="n">
        <f aca="false">(EM77+EM78)*EM46/Thousand</f>
        <v>57.4061813027013</v>
      </c>
      <c r="EN91" s="21" t="n">
        <f aca="false">(EN77+EN78)*EN46/Thousand</f>
        <v>58.0010424739621</v>
      </c>
      <c r="EO91" s="21" t="n">
        <f aca="false">(EO77+EO78)*EO46/Thousand</f>
        <v>58.594508772244</v>
      </c>
      <c r="EP91" s="21" t="n">
        <f aca="false">(EP77+EP78)*EP46/Thousand</f>
        <v>58.5501518956675</v>
      </c>
      <c r="EQ91" s="21" t="n">
        <f aca="false">(EQ77+EQ78)*EQ46/Thousand</f>
        <v>59.0272841563493</v>
      </c>
      <c r="ER91" s="21" t="n">
        <f aca="false">(ER77+ER78)*ER46/Thousand</f>
        <v>58.9830851817804</v>
      </c>
      <c r="ES91" s="21" t="n">
        <f aca="false">(ES77+ES78)*ES46/Thousand</f>
        <v>59.5865997348126</v>
      </c>
      <c r="ET91" s="21" t="n">
        <f aca="false">(ET77+ET78)*ET46/Thousand</f>
        <v>59.5414918312662</v>
      </c>
      <c r="EU91" s="21" t="n">
        <f aca="false">(EU77+EU78)*EU46/Thousand</f>
        <v>59.3670780357507</v>
      </c>
      <c r="EV91" s="21" t="n">
        <f aca="false">(EV77+EV78)*EV46/Thousand</f>
        <v>59.9822586447597</v>
      </c>
      <c r="EW91" s="21" t="n">
        <f aca="false">(EW77+EW78)*EW46/Thousand</f>
        <v>60.5959967343204</v>
      </c>
      <c r="EX91" s="21" t="n">
        <f aca="false">(EX77+EX78)*EX46/Thousand</f>
        <v>60.5501247028878</v>
      </c>
      <c r="EY91" s="21" t="n">
        <f aca="false">(EY77+EY78)*EY46/Thousand</f>
        <v>60.3727563376763</v>
      </c>
      <c r="EZ91" s="21" t="n">
        <f aca="false">(EZ77+EZ78)*EZ46/Thousand</f>
        <v>60.998358106202</v>
      </c>
      <c r="FA91" s="21" t="n">
        <f aca="false">(FA77+FA78)*FA46/Thousand</f>
        <v>61.6224929189998</v>
      </c>
      <c r="FB91" s="21" t="n">
        <f aca="false">(FB77+FB78)*FB46/Thousand</f>
        <v>61.5758438153547</v>
      </c>
      <c r="FC91" s="21" t="n">
        <f aca="false">(FC77+FC78)*FC46/Thousand</f>
        <v>61.3954708300365</v>
      </c>
      <c r="FD91" s="21" t="n">
        <f aca="false">(FD77+FD78)*FD46/Thousand</f>
        <v>0</v>
      </c>
      <c r="FE91" s="21" t="n">
        <f aca="false">(FE77+FE78)*FE46/Thousand</f>
        <v>0</v>
      </c>
      <c r="FF91" s="21" t="n">
        <f aca="false">(FF77+FF78)*FF46/Thousand</f>
        <v>0</v>
      </c>
      <c r="FG91" s="21" t="n">
        <f aca="false">(FG77+FG78)*FG46/Thousand</f>
        <v>0</v>
      </c>
      <c r="FH91" s="21" t="n">
        <f aca="false">(FH77+FH78)*FH46/Thousand</f>
        <v>0</v>
      </c>
    </row>
    <row r="92" customFormat="false" ht="15" hidden="false" customHeight="false" outlineLevel="0" collapsed="false">
      <c r="C92" s="1" t="s">
        <v>739</v>
      </c>
      <c r="D92" s="12" t="s">
        <v>358</v>
      </c>
      <c r="E92" s="21" t="n">
        <f aca="false">SUMIF($J$7:$FH$7,YEAR($F16)+1,$J92:$FH92)</f>
        <v>6010.57456363399</v>
      </c>
      <c r="I92" s="21" t="n">
        <f aca="false">SUM(J92:FH92)</f>
        <v>237435.680929296</v>
      </c>
      <c r="J92" s="21" t="n">
        <f aca="false">J74*$E18*J28*J$6*J54</f>
        <v>0</v>
      </c>
      <c r="K92" s="21" t="n">
        <f aca="false">K74*$E18*K28*K$6*K54</f>
        <v>0</v>
      </c>
      <c r="L92" s="21" t="n">
        <f aca="false">L74*$E18*L28*L$6*L54</f>
        <v>0</v>
      </c>
      <c r="M92" s="21" t="n">
        <f aca="false">M74*$E18*M28*M$6*M54</f>
        <v>0</v>
      </c>
      <c r="N92" s="21" t="n">
        <f aca="false">N74*$E18*N28*N$6*N54</f>
        <v>0</v>
      </c>
      <c r="O92" s="21" t="n">
        <f aca="false">O74*$E18*O28*O$6*O54</f>
        <v>0</v>
      </c>
      <c r="P92" s="21" t="n">
        <f aca="false">P74*$E18*P28*P$6*P54</f>
        <v>0</v>
      </c>
      <c r="Q92" s="21" t="n">
        <f aca="false">Q74*$E18*Q28*Q$6*Q54</f>
        <v>0</v>
      </c>
      <c r="R92" s="21" t="n">
        <f aca="false">R74*$E18*R28*R$6*R54</f>
        <v>0</v>
      </c>
      <c r="S92" s="21" t="n">
        <f aca="false">S74*$E18*S28*S$6*S54</f>
        <v>0</v>
      </c>
      <c r="T92" s="21" t="n">
        <f aca="false">T74*$E18*T28*T$6*T54</f>
        <v>1797.74420448278</v>
      </c>
      <c r="U92" s="21" t="n">
        <f aca="false">U74*$E18*U28*U$6*U54</f>
        <v>1817.49963530128</v>
      </c>
      <c r="V92" s="21" t="n">
        <f aca="false">V74*$E18*V28*V$6*V54</f>
        <v>1817.49963530128</v>
      </c>
      <c r="W92" s="21" t="n">
        <f aca="false">W74*$E18*W28*W$6*W54</f>
        <v>1482.059481444</v>
      </c>
      <c r="X92" s="21" t="n">
        <f aca="false">X74*$E18*X28*X$6*X54</f>
        <v>1498.5268090156</v>
      </c>
      <c r="Y92" s="21" t="n">
        <f aca="false">Y74*$E18*Y28*Y$6*Y54</f>
        <v>1514.9941365872</v>
      </c>
      <c r="Z92" s="21" t="n">
        <f aca="false">Z74*$E18*Z28*Z$6*Z54</f>
        <v>1514.9941365872</v>
      </c>
      <c r="AA92" s="21" t="n">
        <f aca="false">AA74*$E18*AA28*AA$6*AA54</f>
        <v>1410.9210916883</v>
      </c>
      <c r="AB92" s="21" t="n">
        <f aca="false">AB74*$E18*AB28*AB$6*AB54</f>
        <v>1426.59799270706</v>
      </c>
      <c r="AC92" s="21" t="n">
        <f aca="false">AC74*$E18*AC28*AC$6*AC54</f>
        <v>1442.27489372581</v>
      </c>
      <c r="AD92" s="21" t="n">
        <f aca="false">AD74*$E18*AD28*AD$6*AD54</f>
        <v>1442.27489372581</v>
      </c>
      <c r="AE92" s="21" t="n">
        <f aca="false">AE74*$E18*AE28*AE$6*AE54</f>
        <v>1427.75302077011</v>
      </c>
      <c r="AF92" s="21" t="n">
        <f aca="false">AF74*$E18*AF28*AF$6*AF54</f>
        <v>1443.61694322311</v>
      </c>
      <c r="AG92" s="21" t="n">
        <f aca="false">AG74*$E18*AG28*AG$6*AG54</f>
        <v>1459.48086567611</v>
      </c>
      <c r="AH92" s="21" t="n">
        <f aca="false">AH74*$E18*AH28*AH$6*AH54</f>
        <v>1459.48086567611</v>
      </c>
      <c r="AI92" s="21" t="n">
        <f aca="false">AI74*$E18*AI28*AI$6*AI54</f>
        <v>1530.93320304239</v>
      </c>
      <c r="AJ92" s="21" t="n">
        <f aca="false">AJ74*$E18*AJ28*AJ$6*AJ54</f>
        <v>1530.93320304239</v>
      </c>
      <c r="AK92" s="21" t="n">
        <f aca="false">AK74*$E18*AK28*AK$6*AK54</f>
        <v>1547.75664483407</v>
      </c>
      <c r="AL92" s="21" t="n">
        <f aca="false">AL74*$E18*AL28*AL$6*AL54</f>
        <v>1547.75664483407</v>
      </c>
      <c r="AM92" s="21" t="n">
        <f aca="false">AM74*$E18*AM28*AM$6*AM54</f>
        <v>1455.41988175348</v>
      </c>
      <c r="AN92" s="21" t="n">
        <f aca="false">AN74*$E18*AN28*AN$6*AN54</f>
        <v>1471.59121377296</v>
      </c>
      <c r="AO92" s="21" t="n">
        <f aca="false">AO74*$E18*AO28*AO$6*AO54</f>
        <v>1487.76254579245</v>
      </c>
      <c r="AP92" s="21" t="n">
        <f aca="false">AP74*$E18*AP28*AP$6*AP54</f>
        <v>1487.76254579245</v>
      </c>
      <c r="AQ92" s="21" t="n">
        <f aca="false">AQ74*$E18*AQ28*AQ$6*AQ54</f>
        <v>1453.11856437972</v>
      </c>
      <c r="AR92" s="21" t="n">
        <f aca="false">AR74*$E18*AR28*AR$6*AR54</f>
        <v>1469.26432620616</v>
      </c>
      <c r="AS92" s="21" t="n">
        <f aca="false">AS74*$E18*AS28*AS$6*AS54</f>
        <v>1485.4100880326</v>
      </c>
      <c r="AT92" s="21" t="n">
        <f aca="false">AT74*$E18*AT28*AT$6*AT54</f>
        <v>1485.4100880326</v>
      </c>
      <c r="AU92" s="21" t="n">
        <f aca="false">AU74*$E18*AU28*AU$6*AU54</f>
        <v>1468.82261323507</v>
      </c>
      <c r="AV92" s="21" t="n">
        <f aca="false">AV74*$E18*AV28*AV$6*AV54</f>
        <v>1485.14286449323</v>
      </c>
      <c r="AW92" s="21" t="n">
        <f aca="false">AW74*$E18*AW28*AW$6*AW54</f>
        <v>1501.4631157514</v>
      </c>
      <c r="AX92" s="21" t="n">
        <f aca="false">AX74*$E18*AX28*AX$6*AX54</f>
        <v>1501.4631157514</v>
      </c>
      <c r="AY92" s="21" t="n">
        <f aca="false">AY74*$E18*AY28*AY$6*AY54</f>
        <v>1443.68325216202</v>
      </c>
      <c r="AZ92" s="21" t="n">
        <f aca="false">AZ74*$E18*AZ28*AZ$6*AZ54</f>
        <v>1443.68325216202</v>
      </c>
      <c r="BA92" s="21" t="n">
        <f aca="false">BA74*$E18*BA28*BA$6*BA54</f>
        <v>1459.54790328468</v>
      </c>
      <c r="BB92" s="21" t="n">
        <f aca="false">BB74*$E18*BB28*BB$6*BB54</f>
        <v>1459.54790328468</v>
      </c>
      <c r="BC92" s="21" t="n">
        <f aca="false">BC74*$E18*BC28*BC$6*BC54</f>
        <v>1410.83454044899</v>
      </c>
      <c r="BD92" s="21" t="n">
        <f aca="false">BD74*$E18*BD28*BD$6*BD54</f>
        <v>1426.51047978731</v>
      </c>
      <c r="BE92" s="21" t="n">
        <f aca="false">BE74*$E18*BE28*BE$6*BE54</f>
        <v>1442.18641912564</v>
      </c>
      <c r="BF92" s="21" t="n">
        <f aca="false">BF74*$E18*BF28*BF$6*BF54</f>
        <v>1442.18641912564</v>
      </c>
      <c r="BG92" s="21" t="n">
        <f aca="false">BG74*$E18*BG28*BG$6*BG54</f>
        <v>1396.57380271478</v>
      </c>
      <c r="BH92" s="21" t="n">
        <f aca="false">BH74*$E18*BH28*BH$6*BH54</f>
        <v>1412.09128941162</v>
      </c>
      <c r="BI92" s="21" t="n">
        <f aca="false">BI74*$E18*BI28*BI$6*BI54</f>
        <v>1427.60877610845</v>
      </c>
      <c r="BJ92" s="21" t="n">
        <f aca="false">BJ74*$E18*BJ28*BJ$6*BJ54</f>
        <v>1427.60877610845</v>
      </c>
      <c r="BK92" s="21" t="n">
        <f aca="false">BK74*$E18*BK28*BK$6*BK54</f>
        <v>1415.53688806999</v>
      </c>
      <c r="BL92" s="21" t="n">
        <f aca="false">BL74*$E18*BL28*BL$6*BL54</f>
        <v>1431.26507571521</v>
      </c>
      <c r="BM92" s="21" t="n">
        <f aca="false">BM74*$E18*BM28*BM$6*BM54</f>
        <v>1446.99326336044</v>
      </c>
      <c r="BN92" s="21" t="n">
        <f aca="false">BN74*$E18*BN28*BN$6*BN54</f>
        <v>1446.99326336044</v>
      </c>
      <c r="BO92" s="21" t="n">
        <f aca="false">BO74*$E18*BO28*BO$6*BO54</f>
        <v>1457.22297297557</v>
      </c>
      <c r="BP92" s="21" t="n">
        <f aca="false">BP74*$E18*BP28*BP$6*BP54</f>
        <v>1457.22297297557</v>
      </c>
      <c r="BQ92" s="21" t="n">
        <f aca="false">BQ74*$E18*BQ28*BQ$6*BQ54</f>
        <v>1473.23641223904</v>
      </c>
      <c r="BR92" s="21" t="n">
        <f aca="false">BR74*$E18*BR28*BR$6*BR54</f>
        <v>1473.23641223904</v>
      </c>
      <c r="BS92" s="21" t="n">
        <f aca="false">BS74*$E18*BS28*BS$6*BS54</f>
        <v>1439.14985613898</v>
      </c>
      <c r="BT92" s="21" t="n">
        <f aca="false">BT74*$E18*BT28*BT$6*BT54</f>
        <v>1455.14041009608</v>
      </c>
      <c r="BU92" s="21" t="n">
        <f aca="false">BU74*$E18*BU28*BU$6*BU54</f>
        <v>1471.13096405318</v>
      </c>
      <c r="BV92" s="21" t="n">
        <f aca="false">BV74*$E18*BV28*BV$6*BV54</f>
        <v>1471.13096405318</v>
      </c>
      <c r="BW92" s="21" t="n">
        <f aca="false">BW74*$E18*BW28*BW$6*BW54</f>
        <v>1479.61752448862</v>
      </c>
      <c r="BX92" s="21" t="n">
        <f aca="false">BX74*$E18*BX28*BX$6*BX54</f>
        <v>1496.05771920516</v>
      </c>
      <c r="BY92" s="21" t="n">
        <f aca="false">BY74*$E18*BY28*BY$6*BY54</f>
        <v>1512.4979139217</v>
      </c>
      <c r="BZ92" s="21" t="n">
        <f aca="false">BZ74*$E18*BZ28*BZ$6*BZ54</f>
        <v>1512.4979139217</v>
      </c>
      <c r="CA92" s="21" t="n">
        <f aca="false">CA74*$E18*CA28*CA$6*CA54</f>
        <v>1465.70539776052</v>
      </c>
      <c r="CB92" s="21" t="n">
        <f aca="false">CB74*$E18*CB28*CB$6*CB54</f>
        <v>1481.99101329119</v>
      </c>
      <c r="CC92" s="21" t="n">
        <f aca="false">CC74*$E18*CC28*CC$6*CC54</f>
        <v>1498.27662882187</v>
      </c>
      <c r="CD92" s="21" t="n">
        <f aca="false">CD74*$E18*CD28*CD$6*CD54</f>
        <v>1498.27662882187</v>
      </c>
      <c r="CE92" s="21" t="n">
        <f aca="false">CE74*$E18*CE28*CE$6*CE54</f>
        <v>1469.83858229608</v>
      </c>
      <c r="CF92" s="21" t="n">
        <f aca="false">CF74*$E18*CF28*CF$6*CF54</f>
        <v>1469.83858229608</v>
      </c>
      <c r="CG92" s="21" t="n">
        <f aca="false">CG74*$E18*CG28*CG$6*CG54</f>
        <v>1485.990654629</v>
      </c>
      <c r="CH92" s="21" t="n">
        <f aca="false">CH74*$E18*CH28*CH$6*CH54</f>
        <v>1485.990654629</v>
      </c>
      <c r="CI92" s="21" t="n">
        <f aca="false">CI74*$E18*CI28*CI$6*CI54</f>
        <v>1471.65787032256</v>
      </c>
      <c r="CJ92" s="21" t="n">
        <f aca="false">CJ74*$E18*CJ28*CJ$6*CJ54</f>
        <v>1488.00962443726</v>
      </c>
      <c r="CK92" s="21" t="n">
        <f aca="false">CK74*$E18*CK28*CK$6*CK54</f>
        <v>1504.36137855195</v>
      </c>
      <c r="CL92" s="21" t="n">
        <f aca="false">CL74*$E18*CL28*CL$6*CL54</f>
        <v>1504.36137855195</v>
      </c>
      <c r="CM92" s="21" t="n">
        <f aca="false">CM74*$E18*CM28*CM$6*CM54</f>
        <v>1475.64411327378</v>
      </c>
      <c r="CN92" s="21" t="n">
        <f aca="false">CN74*$E18*CN28*CN$6*CN54</f>
        <v>1492.04015897682</v>
      </c>
      <c r="CO92" s="21" t="n">
        <f aca="false">CO74*$E18*CO28*CO$6*CO54</f>
        <v>1508.43620467986</v>
      </c>
      <c r="CP92" s="21" t="n">
        <f aca="false">CP74*$E18*CP28*CP$6*CP54</f>
        <v>1508.43620467986</v>
      </c>
      <c r="CQ92" s="21" t="n">
        <f aca="false">CQ74*$E18*CQ28*CQ$6*CQ54</f>
        <v>1484.65917190385</v>
      </c>
      <c r="CR92" s="21" t="n">
        <f aca="false">CR74*$E18*CR28*CR$6*CR54</f>
        <v>1501.155384925</v>
      </c>
      <c r="CS92" s="21" t="n">
        <f aca="false">CS74*$E18*CS28*CS$6*CS54</f>
        <v>1517.65159794616</v>
      </c>
      <c r="CT92" s="21" t="n">
        <f aca="false">CT74*$E18*CT28*CT$6*CT54</f>
        <v>1517.65159794616</v>
      </c>
      <c r="CU92" s="21" t="n">
        <f aca="false">CU74*$E18*CU28*CU$6*CU54</f>
        <v>1482.11317548722</v>
      </c>
      <c r="CV92" s="21" t="n">
        <f aca="false">CV74*$E18*CV28*CV$6*CV54</f>
        <v>1482.11317548722</v>
      </c>
      <c r="CW92" s="21" t="n">
        <f aca="false">CW74*$E18*CW28*CW$6*CW54</f>
        <v>1498.4001334596</v>
      </c>
      <c r="CX92" s="21" t="n">
        <f aca="false">CX74*$E18*CX28*CX$6*CX54</f>
        <v>1498.4001334596</v>
      </c>
      <c r="CY92" s="21" t="n">
        <f aca="false">CY74*$E18*CY28*CY$6*CY54</f>
        <v>1965.57632558324</v>
      </c>
      <c r="CZ92" s="21" t="n">
        <f aca="false">CZ74*$E18*CZ28*CZ$6*CZ54</f>
        <v>1987.41606253416</v>
      </c>
      <c r="DA92" s="21" t="n">
        <f aca="false">DA74*$E18*DA28*DA$6*DA54</f>
        <v>2009.25579948509</v>
      </c>
      <c r="DB92" s="21" t="n">
        <f aca="false">DB74*$E18*DB28*DB$6*DB54</f>
        <v>2009.25579948509</v>
      </c>
      <c r="DC92" s="21" t="n">
        <f aca="false">DC74*$E18*DC28*DC$6*DC54</f>
        <v>1916.75203064816</v>
      </c>
      <c r="DD92" s="21" t="n">
        <f aca="false">DD74*$E18*DD28*DD$6*DD54</f>
        <v>1938.04927543314</v>
      </c>
      <c r="DE92" s="21" t="n">
        <f aca="false">DE74*$E18*DE28*DE$6*DE54</f>
        <v>1959.34652021812</v>
      </c>
      <c r="DF92" s="21" t="n">
        <f aca="false">DF74*$E18*DF28*DF$6*DF54</f>
        <v>1959.34652021812</v>
      </c>
      <c r="DG92" s="21" t="n">
        <f aca="false">DG74*$E18*DG28*DG$6*DG54</f>
        <v>1888.84820047546</v>
      </c>
      <c r="DH92" s="21" t="n">
        <f aca="false">DH74*$E18*DH28*DH$6*DH54</f>
        <v>1909.83540270297</v>
      </c>
      <c r="DI92" s="21" t="n">
        <f aca="false">DI74*$E18*DI28*DI$6*DI54</f>
        <v>1930.82260493047</v>
      </c>
      <c r="DJ92" s="21" t="n">
        <f aca="false">DJ74*$E18*DJ28*DJ$6*DJ54</f>
        <v>1930.82260493047</v>
      </c>
      <c r="DK92" s="21" t="n">
        <f aca="false">DK74*$E18*DK28*DK$6*DK54</f>
        <v>1870.50349040153</v>
      </c>
      <c r="DL92" s="21" t="n">
        <f aca="false">DL74*$E18*DL28*DL$6*DL54</f>
        <v>1870.50349040153</v>
      </c>
      <c r="DM92" s="21" t="n">
        <f aca="false">DM74*$E18*DM28*DM$6*DM54</f>
        <v>1891.05847381254</v>
      </c>
      <c r="DN92" s="21" t="n">
        <f aca="false">DN74*$E18*DN28*DN$6*DN54</f>
        <v>1891.05847381254</v>
      </c>
      <c r="DO92" s="21" t="n">
        <f aca="false">DO74*$E18*DO28*DO$6*DO54</f>
        <v>1892.0264436018</v>
      </c>
      <c r="DP92" s="21" t="n">
        <f aca="false">DP74*$E18*DP28*DP$6*DP54</f>
        <v>1913.04895964182</v>
      </c>
      <c r="DQ92" s="21" t="n">
        <f aca="false">DQ74*$E18*DQ28*DQ$6*DQ54</f>
        <v>1934.07147568184</v>
      </c>
      <c r="DR92" s="21" t="n">
        <f aca="false">DR74*$E18*DR28*DR$6*DR54</f>
        <v>1934.07147568184</v>
      </c>
      <c r="DS92" s="21" t="n">
        <f aca="false">DS74*$E18*DS28*DS$6*DS54</f>
        <v>1913.08050844946</v>
      </c>
      <c r="DT92" s="21" t="n">
        <f aca="false">DT74*$E18*DT28*DT$6*DT54</f>
        <v>1934.33695854334</v>
      </c>
      <c r="DU92" s="21" t="n">
        <f aca="false">DU74*$E18*DU28*DU$6*DU54</f>
        <v>1955.59340863722</v>
      </c>
      <c r="DV92" s="21" t="n">
        <f aca="false">DV74*$E18*DV28*DV$6*DV54</f>
        <v>1955.59340863722</v>
      </c>
      <c r="DW92" s="21" t="n">
        <f aca="false">DW74*$E18*DW28*DW$6*DW54</f>
        <v>1905.41741800684</v>
      </c>
      <c r="DX92" s="21" t="n">
        <f aca="false">DX74*$E18*DX28*DX$6*DX54</f>
        <v>1926.58872265136</v>
      </c>
      <c r="DY92" s="21" t="n">
        <f aca="false">DY74*$E18*DY28*DY$6*DY54</f>
        <v>1947.76002729588</v>
      </c>
      <c r="DZ92" s="21" t="n">
        <f aca="false">DZ74*$E18*DZ28*DZ$6*DZ54</f>
        <v>1947.76002729588</v>
      </c>
      <c r="EA92" s="21" t="n">
        <f aca="false">EA74*$E18*EA28*EA$6*EA54</f>
        <v>1936.07849353911</v>
      </c>
      <c r="EB92" s="21" t="n">
        <f aca="false">EB74*$E18*EB28*EB$6*EB54</f>
        <v>1936.07849353911</v>
      </c>
      <c r="EC92" s="21" t="n">
        <f aca="false">EC74*$E18*EC28*EC$6*EC54</f>
        <v>1957.3540813802</v>
      </c>
      <c r="ED92" s="21" t="n">
        <f aca="false">ED74*$E18*ED28*ED$6*ED54</f>
        <v>1957.3540813802</v>
      </c>
      <c r="EE92" s="21" t="n">
        <f aca="false">EE74*$E18*EE28*EE$6*EE54</f>
        <v>1956.54091405217</v>
      </c>
      <c r="EF92" s="21" t="n">
        <f aca="false">EF74*$E18*EF28*EF$6*EF54</f>
        <v>1978.28025754164</v>
      </c>
      <c r="EG92" s="21" t="n">
        <f aca="false">EG74*$E18*EG28*EG$6*EG54</f>
        <v>2000.01960103111</v>
      </c>
      <c r="EH92" s="21" t="n">
        <f aca="false">EH74*$E18*EH28*EH$6*EH54</f>
        <v>2000.01960103111</v>
      </c>
      <c r="EI92" s="21" t="n">
        <f aca="false">EI74*$E18*EI28*EI$6*EI54</f>
        <v>2043.13306155763</v>
      </c>
      <c r="EJ92" s="21" t="n">
        <f aca="false">EJ74*$E18*EJ28*EJ$6*EJ54</f>
        <v>2065.83454001938</v>
      </c>
      <c r="EK92" s="21" t="n">
        <f aca="false">EK74*$E18*EK28*EK$6*EK54</f>
        <v>2088.53601848113</v>
      </c>
      <c r="EL92" s="21" t="n">
        <f aca="false">EL74*$E18*EL28*EL$6*EL54</f>
        <v>2088.53601848113</v>
      </c>
      <c r="EM92" s="21" t="n">
        <f aca="false">EM74*$E18*EM28*EM$6*EM54</f>
        <v>2069.8943852437</v>
      </c>
      <c r="EN92" s="21" t="n">
        <f aca="false">EN74*$E18*EN28*EN$6*EN54</f>
        <v>2092.89321174641</v>
      </c>
      <c r="EO92" s="21" t="n">
        <f aca="false">EO74*$E18*EO28*EO$6*EO54</f>
        <v>2115.89203824912</v>
      </c>
      <c r="EP92" s="21" t="n">
        <f aca="false">EP74*$E18*EP28*EP$6*EP54</f>
        <v>2115.89203824912</v>
      </c>
      <c r="EQ92" s="21" t="n">
        <f aca="false">EQ74*$E18*EQ28*EQ$6*EQ54</f>
        <v>2073.95824234431</v>
      </c>
      <c r="ER92" s="21" t="n">
        <f aca="false">ER74*$E18*ER28*ER$6*ER54</f>
        <v>2073.95824234431</v>
      </c>
      <c r="ES92" s="21" t="n">
        <f aca="false">ES74*$E18*ES28*ES$6*ES54</f>
        <v>2096.74899226018</v>
      </c>
      <c r="ET92" s="21" t="n">
        <f aca="false">ET74*$E18*ET28*ET$6*ET54</f>
        <v>2096.74899226018</v>
      </c>
      <c r="EU92" s="21" t="n">
        <f aca="false">EU74*$E18*EU28*EU$6*EU54</f>
        <v>2092.19084227701</v>
      </c>
      <c r="EV92" s="21" t="n">
        <f aca="false">EV74*$E18*EV28*EV$6*EV54</f>
        <v>2115.4374071912</v>
      </c>
      <c r="EW92" s="21" t="n">
        <f aca="false">EW74*$E18*EW28*EW$6*EW54</f>
        <v>2138.68397210539</v>
      </c>
      <c r="EX92" s="21" t="n">
        <f aca="false">EX74*$E18*EX28*EX$6*EX54</f>
        <v>2138.68397210539</v>
      </c>
      <c r="EY92" s="21" t="n">
        <f aca="false">EY74*$E18*EY28*EY$6*EY54</f>
        <v>2134.03465912255</v>
      </c>
      <c r="EZ92" s="21" t="n">
        <f aca="false">EZ74*$E18*EZ28*EZ$6*EZ54</f>
        <v>2157.74615533502</v>
      </c>
      <c r="FA92" s="21" t="n">
        <f aca="false">FA74*$E18*FA28*FA$6*FA54</f>
        <v>2181.4576515475</v>
      </c>
      <c r="FB92" s="21" t="n">
        <f aca="false">FB74*$E18*FB28*FB$6*FB54</f>
        <v>2181.4576515475</v>
      </c>
      <c r="FC92" s="21" t="n">
        <f aca="false">FC74*$E18*FC28*FC$6*FC54</f>
        <v>2176.715352305</v>
      </c>
      <c r="FD92" s="21" t="n">
        <f aca="false">FD74*$E18*FD28*FD$6*FD54</f>
        <v>0</v>
      </c>
      <c r="FE92" s="21" t="n">
        <f aca="false">FE74*$E18*FE28*FE$6*FE54</f>
        <v>0</v>
      </c>
      <c r="FF92" s="21" t="n">
        <f aca="false">FF74*$E18*FF28*FF$6*FF54</f>
        <v>0</v>
      </c>
      <c r="FG92" s="21" t="n">
        <f aca="false">FG74*$E18*FG28*FG$6*FG54</f>
        <v>0</v>
      </c>
      <c r="FH92" s="21" t="n">
        <f aca="false">FH74*$E18*FH28*FH$6*FH54</f>
        <v>0</v>
      </c>
    </row>
    <row r="93" customFormat="false" ht="15" hidden="false" customHeight="false" outlineLevel="0" collapsed="false">
      <c r="C93" s="28" t="s">
        <v>740</v>
      </c>
      <c r="D93" s="12" t="s">
        <v>358</v>
      </c>
      <c r="E93" s="63" t="n">
        <f aca="false">SUMIF($J$7:$FH$7,YEAR($F16)+1,$J93:$FH93)</f>
        <v>11528.0571793348</v>
      </c>
      <c r="I93" s="63" t="n">
        <f aca="false">SUM(J93:FH93)</f>
        <v>471960.533769118</v>
      </c>
      <c r="J93" s="63" t="n">
        <f aca="false">J90+J91+J92</f>
        <v>0</v>
      </c>
      <c r="K93" s="63" t="n">
        <f aca="false">K90+K91+K92</f>
        <v>0</v>
      </c>
      <c r="L93" s="63" t="n">
        <f aca="false">L90+L91+L92</f>
        <v>0</v>
      </c>
      <c r="M93" s="63" t="n">
        <f aca="false">M90+M91+M92</f>
        <v>0</v>
      </c>
      <c r="N93" s="63" t="n">
        <f aca="false">N90+N91+N92</f>
        <v>0</v>
      </c>
      <c r="O93" s="63" t="n">
        <f aca="false">O90+O91+O92</f>
        <v>0</v>
      </c>
      <c r="P93" s="63" t="n">
        <f aca="false">P90+P91+P92</f>
        <v>0</v>
      </c>
      <c r="Q93" s="63" t="n">
        <f aca="false">Q90+Q91+Q92</f>
        <v>0</v>
      </c>
      <c r="R93" s="63" t="n">
        <f aca="false">R90+R91+R92</f>
        <v>0</v>
      </c>
      <c r="S93" s="63" t="n">
        <f aca="false">S90+S91+S92</f>
        <v>0</v>
      </c>
      <c r="T93" s="63" t="n">
        <f aca="false">T90+T91+T92</f>
        <v>3238.89393556665</v>
      </c>
      <c r="U93" s="63" t="n">
        <f aca="false">U90+U91+U92</f>
        <v>3273.39520128217</v>
      </c>
      <c r="V93" s="63" t="n">
        <f aca="false">V90+V91+V92</f>
        <v>3272.29306763037</v>
      </c>
      <c r="W93" s="63" t="n">
        <f aca="false">W90+W91+W92</f>
        <v>2844.06782692749</v>
      </c>
      <c r="X93" s="63" t="n">
        <f aca="false">X90+X91+X92</f>
        <v>2874.64871964618</v>
      </c>
      <c r="Y93" s="63" t="n">
        <f aca="false">Y90+Y91+Y92</f>
        <v>2905.19651786886</v>
      </c>
      <c r="Z93" s="63" t="n">
        <f aca="false">Z90+Z91+Z92</f>
        <v>2904.14411489228</v>
      </c>
      <c r="AA93" s="63" t="n">
        <f aca="false">AA90+AA91+AA92</f>
        <v>2689.31712729126</v>
      </c>
      <c r="AB93" s="63" t="n">
        <f aca="false">AB90+AB91+AB92</f>
        <v>2718.2411760181</v>
      </c>
      <c r="AC93" s="63" t="n">
        <f aca="false">AC90+AC91+AC92</f>
        <v>2747.13416188645</v>
      </c>
      <c r="AD93" s="63" t="n">
        <f aca="false">AD90+AD91+AD92</f>
        <v>2746.14636486041</v>
      </c>
      <c r="AE93" s="63" t="n">
        <f aca="false">AE90+AE91+AE92</f>
        <v>2776.03242167116</v>
      </c>
      <c r="AF93" s="63" t="n">
        <f aca="false">AF90+AF91+AF92</f>
        <v>2805.86764556604</v>
      </c>
      <c r="AG93" s="63" t="n">
        <f aca="false">AG90+AG91+AG92</f>
        <v>2835.670108555</v>
      </c>
      <c r="AH93" s="63" t="n">
        <f aca="false">AH90+AH91+AH92</f>
        <v>2834.62831372352</v>
      </c>
      <c r="AI93" s="63" t="n">
        <f aca="false">AI90+AI91+AI92</f>
        <v>2884.27348327549</v>
      </c>
      <c r="AJ93" s="63" t="n">
        <f aca="false">AJ90+AJ91+AJ92</f>
        <v>2883.26011710959</v>
      </c>
      <c r="AK93" s="63" t="n">
        <f aca="false">AK90+AK91+AK92</f>
        <v>2913.92055929861</v>
      </c>
      <c r="AL93" s="63" t="n">
        <f aca="false">AL90+AL91+AL92</f>
        <v>2912.88635378333</v>
      </c>
      <c r="AM93" s="63" t="n">
        <f aca="false">AM90+AM91+AM92</f>
        <v>2825.09240204767</v>
      </c>
      <c r="AN93" s="63" t="n">
        <f aca="false">AN90+AN91+AN92</f>
        <v>2855.45671783958</v>
      </c>
      <c r="AO93" s="63" t="n">
        <f aca="false">AO90+AO91+AO92</f>
        <v>2885.787752909</v>
      </c>
      <c r="AP93" s="63" t="n">
        <f aca="false">AP90+AP91+AP92</f>
        <v>2884.729427942</v>
      </c>
      <c r="AQ93" s="63" t="n">
        <f aca="false">AQ90+AQ91+AQ92</f>
        <v>2795.69424296592</v>
      </c>
      <c r="AR93" s="63" t="n">
        <f aca="false">AR90+AR91+AR92</f>
        <v>2825.75220244332</v>
      </c>
      <c r="AS93" s="63" t="n">
        <f aca="false">AS90+AS91+AS92</f>
        <v>2855.7775396056</v>
      </c>
      <c r="AT93" s="63" t="n">
        <f aca="false">AT90+AT91+AT92</f>
        <v>2854.74015195294</v>
      </c>
      <c r="AU93" s="63" t="n">
        <f aca="false">AU90+AU91+AU92</f>
        <v>2831.86121403618</v>
      </c>
      <c r="AV93" s="63" t="n">
        <f aca="false">AV90+AV91+AV92</f>
        <v>2862.30570627584</v>
      </c>
      <c r="AW93" s="63" t="n">
        <f aca="false">AW90+AW91+AW92</f>
        <v>2892.71707898602</v>
      </c>
      <c r="AX93" s="63" t="n">
        <f aca="false">AX90+AX91+AX92</f>
        <v>2891.66387994695</v>
      </c>
      <c r="AY93" s="63" t="n">
        <f aca="false">AY90+AY91+AY92</f>
        <v>2846.23871077054</v>
      </c>
      <c r="AZ93" s="63" t="n">
        <f aca="false">AZ90+AZ91+AZ92</f>
        <v>2845.18849282587</v>
      </c>
      <c r="BA93" s="63" t="n">
        <f aca="false">BA90+BA91+BA92</f>
        <v>2875.39333667132</v>
      </c>
      <c r="BB93" s="63" t="n">
        <f aca="false">BB90+BB91+BB92</f>
        <v>2874.32152153956</v>
      </c>
      <c r="BC93" s="63" t="n">
        <f aca="false">BC90+BC91+BC92</f>
        <v>2874.36296345518</v>
      </c>
      <c r="BD93" s="63" t="n">
        <f aca="false">BD90+BD91+BD92</f>
        <v>2905.20445138299</v>
      </c>
      <c r="BE93" s="63" t="n">
        <f aca="false">BE90+BE91+BE92</f>
        <v>2936.01037804884</v>
      </c>
      <c r="BF93" s="63" t="n">
        <f aca="false">BF90+BF91+BF92</f>
        <v>2934.8795320641</v>
      </c>
      <c r="BG93" s="63" t="n">
        <f aca="false">BG90+BG91+BG92</f>
        <v>2871.8577502083</v>
      </c>
      <c r="BH93" s="63" t="n">
        <f aca="false">BH90+BH91+BH92</f>
        <v>2902.66259999101</v>
      </c>
      <c r="BI93" s="63" t="n">
        <f aca="false">BI90+BI91+BI92</f>
        <v>2933.43160287243</v>
      </c>
      <c r="BJ93" s="63" t="n">
        <f aca="false">BJ90+BJ91+BJ92</f>
        <v>2932.29167357406</v>
      </c>
      <c r="BK93" s="63" t="n">
        <f aca="false">BK90+BK91+BK92</f>
        <v>2908.1931624685</v>
      </c>
      <c r="BL93" s="63" t="n">
        <f aca="false">BL90+BL91+BL92</f>
        <v>2939.3887307952</v>
      </c>
      <c r="BM93" s="63" t="n">
        <f aca="false">BM90+BM91+BM92</f>
        <v>2970.54803010248</v>
      </c>
      <c r="BN93" s="63" t="n">
        <f aca="false">BN90+BN91+BN92</f>
        <v>2969.39467747334</v>
      </c>
      <c r="BO93" s="63" t="n">
        <f aca="false">BO90+BO91+BO92</f>
        <v>2971.34823697074</v>
      </c>
      <c r="BP93" s="63" t="n">
        <f aca="false">BP90+BP91+BP92</f>
        <v>2970.21447679535</v>
      </c>
      <c r="BQ93" s="63" t="n">
        <f aca="false">BQ90+BQ91+BQ92</f>
        <v>3001.70883551828</v>
      </c>
      <c r="BR93" s="63" t="n">
        <f aca="false">BR90+BR91+BR92</f>
        <v>3000.55176015318</v>
      </c>
      <c r="BS93" s="63" t="n">
        <f aca="false">BS90+BS91+BS92</f>
        <v>2943.86826411739</v>
      </c>
      <c r="BT93" s="63" t="n">
        <f aca="false">BT90+BT91+BT92</f>
        <v>2975.45119043363</v>
      </c>
      <c r="BU93" s="63" t="n">
        <f aca="false">BU90+BU91+BU92</f>
        <v>3006.99755464104</v>
      </c>
      <c r="BV93" s="63" t="n">
        <f aca="false">BV90+BV91+BV92</f>
        <v>3005.83488178612</v>
      </c>
      <c r="BW93" s="63" t="n">
        <f aca="false">BW90+BW91+BW92</f>
        <v>3023.12765159096</v>
      </c>
      <c r="BX93" s="63" t="n">
        <f aca="false">BX90+BX91+BX92</f>
        <v>3055.56219084018</v>
      </c>
      <c r="BY93" s="63" t="n">
        <f aca="false">BY90+BY91+BY92</f>
        <v>3087.9592254075</v>
      </c>
      <c r="BZ93" s="63" t="n">
        <f aca="false">BZ90+BZ91+BZ92</f>
        <v>3086.76657878568</v>
      </c>
      <c r="CA93" s="63" t="n">
        <f aca="false">CA90+CA91+CA92</f>
        <v>3040.41424029926</v>
      </c>
      <c r="CB93" s="63" t="n">
        <f aca="false">CB90+CB91+CB92</f>
        <v>3073.01749140872</v>
      </c>
      <c r="CC93" s="63" t="n">
        <f aca="false">CC90+CC91+CC92</f>
        <v>3105.58247976033</v>
      </c>
      <c r="CD93" s="63" t="n">
        <f aca="false">CD90+CD91+CD92</f>
        <v>3104.36572636919</v>
      </c>
      <c r="CE93" s="63" t="n">
        <f aca="false">CE90+CE91+CE92</f>
        <v>3076.11244637836</v>
      </c>
      <c r="CF93" s="63" t="n">
        <f aca="false">CF90+CF91+CF92</f>
        <v>3074.90968635502</v>
      </c>
      <c r="CG93" s="63" t="n">
        <f aca="false">CG90+CG91+CG92</f>
        <v>3107.48483603234</v>
      </c>
      <c r="CH93" s="63" t="n">
        <f aca="false">CH90+CH91+CH92</f>
        <v>3106.25734187322</v>
      </c>
      <c r="CI93" s="63" t="n">
        <f aca="false">CI90+CI91+CI92</f>
        <v>3118.02160612743</v>
      </c>
      <c r="CJ93" s="63" t="n">
        <f aca="false">CJ90+CJ91+CJ92</f>
        <v>3151.43350669287</v>
      </c>
      <c r="CK93" s="63" t="n">
        <f aca="false">CK90+CK91+CK92</f>
        <v>3184.80540340792</v>
      </c>
      <c r="CL93" s="63" t="n">
        <f aca="false">CL90+CL91+CL92</f>
        <v>3183.53328337882</v>
      </c>
      <c r="CM93" s="63" t="n">
        <f aca="false">CM90+CM91+CM92</f>
        <v>3156.41109784202</v>
      </c>
      <c r="CN93" s="63" t="n">
        <f aca="false">CN90+CN91+CN92</f>
        <v>3190.22378743894</v>
      </c>
      <c r="CO93" s="63" t="n">
        <f aca="false">CO90+CO91+CO92</f>
        <v>3223.99563724479</v>
      </c>
      <c r="CP93" s="63" t="n">
        <f aca="false">CP90+CP91+CP92</f>
        <v>3222.69693435259</v>
      </c>
      <c r="CQ93" s="63" t="n">
        <f aca="false">CQ90+CQ91+CQ92</f>
        <v>3190.76057225087</v>
      </c>
      <c r="CR93" s="63" t="n">
        <f aca="false">CR90+CR91+CR92</f>
        <v>3224.93595246743</v>
      </c>
      <c r="CS93" s="63" t="n">
        <f aca="false">CS90+CS91+CS92</f>
        <v>3259.06987730952</v>
      </c>
      <c r="CT93" s="63" t="n">
        <f aca="false">CT90+CT91+CT92</f>
        <v>3257.75159890248</v>
      </c>
      <c r="CU93" s="63" t="n">
        <f aca="false">CU90+CU91+CU92</f>
        <v>3202.52031222367</v>
      </c>
      <c r="CV93" s="63" t="n">
        <f aca="false">CV90+CV91+CV92</f>
        <v>3201.23209047382</v>
      </c>
      <c r="CW93" s="63" t="n">
        <f aca="false">CW90+CW91+CW92</f>
        <v>3235.10906226779</v>
      </c>
      <c r="CX93" s="63" t="n">
        <f aca="false">CX90+CX91+CX92</f>
        <v>3233.7943489061</v>
      </c>
      <c r="CY93" s="63" t="n">
        <f aca="false">CY90+CY91+CY92</f>
        <v>3699.67224693761</v>
      </c>
      <c r="CZ93" s="63" t="n">
        <f aca="false">CZ90+CZ91+CZ92</f>
        <v>3739.48123924479</v>
      </c>
      <c r="DA93" s="63" t="n">
        <f aca="false">DA90+DA91+DA92</f>
        <v>3779.24809595805</v>
      </c>
      <c r="DB93" s="63" t="n">
        <f aca="false">DB90+DB91+DB92</f>
        <v>3777.90818661363</v>
      </c>
      <c r="DC93" s="63" t="n">
        <f aca="false">DC90+DC91+DC92</f>
        <v>3659.51012649749</v>
      </c>
      <c r="DD93" s="63" t="n">
        <f aca="false">DD90+DD91+DD92</f>
        <v>3698.86638685528</v>
      </c>
      <c r="DE93" s="63" t="n">
        <f aca="false">DE90+DE91+DE92</f>
        <v>3738.18030114299</v>
      </c>
      <c r="DF93" s="63" t="n">
        <f aca="false">DF90+DF91+DF92</f>
        <v>3736.83369866907</v>
      </c>
      <c r="DG93" s="63" t="n">
        <f aca="false">DG90+DG91+DG92</f>
        <v>3643.79256137232</v>
      </c>
      <c r="DH93" s="63" t="n">
        <f aca="false">DH90+DH91+DH92</f>
        <v>3682.96505714019</v>
      </c>
      <c r="DI93" s="63" t="n">
        <f aca="false">DI90+DI91+DI92</f>
        <v>3722.09491073237</v>
      </c>
      <c r="DJ93" s="63" t="n">
        <f aca="false">DJ90+DJ91+DJ92</f>
        <v>3720.7388921182</v>
      </c>
      <c r="DK93" s="63" t="n">
        <f aca="false">DK90+DK91+DK92</f>
        <v>3641.46212734848</v>
      </c>
      <c r="DL93" s="63" t="n">
        <f aca="false">DL90+DL91+DL92</f>
        <v>3640.13605319691</v>
      </c>
      <c r="DM93" s="63" t="n">
        <f aca="false">DM90+DM91+DM92</f>
        <v>3678.79790575312</v>
      </c>
      <c r="DN93" s="63" t="n">
        <f aca="false">DN90+DN91+DN92</f>
        <v>3677.44456157471</v>
      </c>
      <c r="DO93" s="63" t="n">
        <f aca="false">DO90+DO91+DO92</f>
        <v>3692.65012378273</v>
      </c>
      <c r="DP93" s="63" t="n">
        <f aca="false">DP90+DP91+DP92</f>
        <v>3732.33127704763</v>
      </c>
      <c r="DQ93" s="63" t="n">
        <f aca="false">DQ90+DQ91+DQ92</f>
        <v>3771.96867820674</v>
      </c>
      <c r="DR93" s="63" t="n">
        <f aca="false">DR90+DR91+DR92</f>
        <v>3770.57736388257</v>
      </c>
      <c r="DS93" s="63" t="n">
        <f aca="false">DS90+DS91+DS92</f>
        <v>3737.54123051492</v>
      </c>
      <c r="DT93" s="63" t="n">
        <f aca="false">DT90+DT91+DT92</f>
        <v>3777.70332486903</v>
      </c>
      <c r="DU93" s="63" t="n">
        <f aca="false">DU90+DU91+DU92</f>
        <v>3817.82108791762</v>
      </c>
      <c r="DV93" s="63" t="n">
        <f aca="false">DV90+DV91+DV92</f>
        <v>3816.41135507647</v>
      </c>
      <c r="DW93" s="63" t="n">
        <f aca="false">DW90+DW91+DW92</f>
        <v>3755.00280460305</v>
      </c>
      <c r="DX93" s="63" t="n">
        <f aca="false">DX90+DX91+DX92</f>
        <v>3795.34010329995</v>
      </c>
      <c r="DY93" s="63" t="n">
        <f aca="false">DY90+DY91+DY92</f>
        <v>3835.63246020454</v>
      </c>
      <c r="DZ93" s="63" t="n">
        <f aca="false">DZ90+DZ91+DZ92</f>
        <v>3834.20331392013</v>
      </c>
      <c r="EA93" s="63" t="n">
        <f aca="false">EA90+EA91+EA92</f>
        <v>3815.14108325908</v>
      </c>
      <c r="EB93" s="63" t="n">
        <f aca="false">EB90+EB91+EB92</f>
        <v>3813.73406206873</v>
      </c>
      <c r="EC93" s="63" t="n">
        <f aca="false">EC90+EC91+EC92</f>
        <v>3854.22180976374</v>
      </c>
      <c r="ED93" s="63" t="n">
        <f aca="false">ED90+ED91+ED92</f>
        <v>3852.78585391271</v>
      </c>
      <c r="EE93" s="63" t="n">
        <f aca="false">EE90+EE91+EE92</f>
        <v>3865.38850923224</v>
      </c>
      <c r="EF93" s="63" t="n">
        <f aca="false">EF90+EF91+EF92</f>
        <v>3906.90794069237</v>
      </c>
      <c r="EG93" s="63" t="n">
        <f aca="false">EG90+EG91+EG92</f>
        <v>3948.38099038889</v>
      </c>
      <c r="EH93" s="63" t="n">
        <f aca="false">EH90+EH91+EH92</f>
        <v>3946.90605310406</v>
      </c>
      <c r="EI93" s="63" t="n">
        <f aca="false">EI90+EI91+EI92</f>
        <v>4031.28275913767</v>
      </c>
      <c r="EJ93" s="63" t="n">
        <f aca="false">EJ90+EJ91+EJ92</f>
        <v>4074.58607926362</v>
      </c>
      <c r="EK93" s="63" t="n">
        <f aca="false">EK90+EK91+EK92</f>
        <v>4117.84109071917</v>
      </c>
      <c r="EL93" s="63" t="n">
        <f aca="false">EL90+EL91+EL92</f>
        <v>4116.30487791508</v>
      </c>
      <c r="EM93" s="63" t="n">
        <f aca="false">EM90+EM91+EM92</f>
        <v>4125.83936241864</v>
      </c>
      <c r="EN93" s="63" t="n">
        <f aca="false">EN90+EN91+EN92</f>
        <v>4170.14254690889</v>
      </c>
      <c r="EO93" s="63" t="n">
        <f aca="false">EO90+EO91+EO92</f>
        <v>4214.39577541826</v>
      </c>
      <c r="EP93" s="63" t="n">
        <f aca="false">EP90+EP91+EP92</f>
        <v>4212.80717824055</v>
      </c>
      <c r="EQ93" s="63" t="n">
        <f aca="false">EQ90+EQ91+EQ92</f>
        <v>4165.59848889372</v>
      </c>
      <c r="ER93" s="63" t="n">
        <f aca="false">ER90+ER91+ER92</f>
        <v>4164.03229191573</v>
      </c>
      <c r="ES93" s="63" t="n">
        <f aca="false">ES90+ES91+ES92</f>
        <v>4208.20866623466</v>
      </c>
      <c r="ET93" s="63" t="n">
        <f aca="false">ET90+ET91+ET92</f>
        <v>4206.61026122851</v>
      </c>
      <c r="EU93" s="63" t="n">
        <f aca="false">EU90+EU91+EU92</f>
        <v>4195.87173348498</v>
      </c>
      <c r="EV93" s="63" t="n">
        <f aca="false">EV90+EV91+EV92</f>
        <v>4240.91731116235</v>
      </c>
      <c r="EW93" s="63" t="n">
        <f aca="false">EW90+EW91+EW92</f>
        <v>4285.91177295699</v>
      </c>
      <c r="EX93" s="63" t="n">
        <f aca="false">EX90+EX91+EX92</f>
        <v>4284.28629097003</v>
      </c>
      <c r="EY93" s="63" t="n">
        <f aca="false">EY90+EY91+EY92</f>
        <v>4273.35190462759</v>
      </c>
      <c r="EZ93" s="63" t="n">
        <f aca="false">EZ90+EZ91+EZ92</f>
        <v>4319.23168887945</v>
      </c>
      <c r="FA93" s="63" t="n">
        <f aca="false">FA90+FA91+FA92</f>
        <v>4365.05949134553</v>
      </c>
      <c r="FB93" s="63" t="n">
        <f aca="false">FB90+FB91+FB92</f>
        <v>4363.40647369371</v>
      </c>
      <c r="FC93" s="63" t="n">
        <f aca="false">FC90+FC91+FC92</f>
        <v>4352.27263194889</v>
      </c>
      <c r="FD93" s="63" t="n">
        <f aca="false">FD90+FD91+FD92</f>
        <v>0</v>
      </c>
      <c r="FE93" s="63" t="n">
        <f aca="false">FE90+FE91+FE92</f>
        <v>0</v>
      </c>
      <c r="FF93" s="63" t="n">
        <f aca="false">FF90+FF91+FF92</f>
        <v>0</v>
      </c>
      <c r="FG93" s="63" t="n">
        <f aca="false">FG90+FG91+FG92</f>
        <v>0</v>
      </c>
      <c r="FH93" s="63" t="n">
        <f aca="false">FH90+FH91+FH92</f>
        <v>0</v>
      </c>
    </row>
    <row r="94" customFormat="false" ht="15" hidden="false" customHeight="false" outlineLevel="0" collapsed="false">
      <c r="C94" s="1" t="s">
        <v>741</v>
      </c>
      <c r="D94" s="12" t="s">
        <v>358</v>
      </c>
      <c r="I94" s="21" t="n">
        <f aca="false">SUM(J94:FH94)</f>
        <v>0</v>
      </c>
      <c r="J94" s="21" t="n">
        <f aca="false">J61*$F58*J84*J63/Thousand+J67*$F64*$E18*J28*J$6*J54</f>
        <v>0</v>
      </c>
      <c r="K94" s="21" t="n">
        <f aca="false">K61*$F58*K84*K63/Thousand+K67*$F64*$E18*K28*K$6*K54</f>
        <v>0</v>
      </c>
      <c r="L94" s="21" t="n">
        <f aca="false">L61*$F58*L84*L63/Thousand+L67*$F64*$E18*L28*L$6*L54</f>
        <v>0</v>
      </c>
      <c r="M94" s="21" t="n">
        <f aca="false">M61*$F58*M84*M63/Thousand+M67*$F64*$E18*M28*M$6*M54</f>
        <v>0</v>
      </c>
      <c r="N94" s="21" t="n">
        <f aca="false">N61*$F58*N84*N63/Thousand+N67*$F64*$E18*N28*N$6*N54</f>
        <v>0</v>
      </c>
      <c r="O94" s="21" t="n">
        <f aca="false">O61*$F58*O84*O63/Thousand+O67*$F64*$E18*O28*O$6*O54</f>
        <v>0</v>
      </c>
      <c r="P94" s="21" t="n">
        <f aca="false">P61*$F58*P84*P63/Thousand+P67*$F64*$E18*P28*P$6*P54</f>
        <v>0</v>
      </c>
      <c r="Q94" s="21" t="n">
        <f aca="false">Q61*$F58*Q84*Q63/Thousand+Q67*$F64*$E18*Q28*Q$6*Q54</f>
        <v>0</v>
      </c>
      <c r="R94" s="21" t="n">
        <f aca="false">R61*$F58*R84*R63/Thousand+R67*$F64*$E18*R28*R$6*R54</f>
        <v>0</v>
      </c>
      <c r="S94" s="21" t="n">
        <f aca="false">S61*$F58*S84*S63/Thousand+S67*$F64*$E18*S28*S$6*S54</f>
        <v>0</v>
      </c>
      <c r="T94" s="21" t="n">
        <f aca="false">T61*$F58*T84*T63/Thousand+T67*$F64*$E18*T28*T$6*T54</f>
        <v>0</v>
      </c>
      <c r="U94" s="21" t="n">
        <f aca="false">U61*$F58*U84*U63/Thousand+U67*$F64*$E18*U28*U$6*U54</f>
        <v>0</v>
      </c>
      <c r="V94" s="21" t="n">
        <f aca="false">V61*$F58*V84*V63/Thousand+V67*$F64*$E18*V28*V$6*V54</f>
        <v>0</v>
      </c>
      <c r="W94" s="21" t="n">
        <f aca="false">W61*$F58*W84*W63/Thousand+W67*$F64*$E18*W28*W$6*W54</f>
        <v>0</v>
      </c>
      <c r="X94" s="21" t="n">
        <f aca="false">X61*$F58*X84*X63/Thousand+X67*$F64*$E18*X28*X$6*X54</f>
        <v>0</v>
      </c>
      <c r="Y94" s="21" t="n">
        <f aca="false">Y61*$F58*Y84*Y63/Thousand+Y67*$F64*$E18*Y28*Y$6*Y54</f>
        <v>0</v>
      </c>
      <c r="Z94" s="21" t="n">
        <f aca="false">Z61*$F58*Z84*Z63/Thousand+Z67*$F64*$E18*Z28*Z$6*Z54</f>
        <v>0</v>
      </c>
      <c r="AA94" s="21" t="n">
        <f aca="false">AA61*$F58*AA84*AA63/Thousand+AA67*$F64*$E18*AA28*AA$6*AA54</f>
        <v>0</v>
      </c>
      <c r="AB94" s="21" t="n">
        <f aca="false">AB61*$F58*AB84*AB63/Thousand+AB67*$F64*$E18*AB28*AB$6*AB54</f>
        <v>0</v>
      </c>
      <c r="AC94" s="21" t="n">
        <f aca="false">AC61*$F58*AC84*AC63/Thousand+AC67*$F64*$E18*AC28*AC$6*AC54</f>
        <v>0</v>
      </c>
      <c r="AD94" s="21" t="n">
        <f aca="false">AD61*$F58*AD84*AD63/Thousand+AD67*$F64*$E18*AD28*AD$6*AD54</f>
        <v>0</v>
      </c>
      <c r="AE94" s="21" t="n">
        <f aca="false">AE61*$F58*AE84*AE63/Thousand+AE67*$F64*$E18*AE28*AE$6*AE54</f>
        <v>0</v>
      </c>
      <c r="AF94" s="21" t="n">
        <f aca="false">AF61*$F58*AF84*AF63/Thousand+AF67*$F64*$E18*AF28*AF$6*AF54</f>
        <v>0</v>
      </c>
      <c r="AG94" s="21" t="n">
        <f aca="false">AG61*$F58*AG84*AG63/Thousand+AG67*$F64*$E18*AG28*AG$6*AG54</f>
        <v>0</v>
      </c>
      <c r="AH94" s="21" t="n">
        <f aca="false">AH61*$F58*AH84*AH63/Thousand+AH67*$F64*$E18*AH28*AH$6*AH54</f>
        <v>0</v>
      </c>
      <c r="AI94" s="21" t="n">
        <f aca="false">AI61*$F58*AI84*AI63/Thousand+AI67*$F64*$E18*AI28*AI$6*AI54</f>
        <v>0</v>
      </c>
      <c r="AJ94" s="21" t="n">
        <f aca="false">AJ61*$F58*AJ84*AJ63/Thousand+AJ67*$F64*$E18*AJ28*AJ$6*AJ54</f>
        <v>0</v>
      </c>
      <c r="AK94" s="21" t="n">
        <f aca="false">AK61*$F58*AK84*AK63/Thousand+AK67*$F64*$E18*AK28*AK$6*AK54</f>
        <v>0</v>
      </c>
      <c r="AL94" s="21" t="n">
        <f aca="false">AL61*$F58*AL84*AL63/Thousand+AL67*$F64*$E18*AL28*AL$6*AL54</f>
        <v>0</v>
      </c>
      <c r="AM94" s="21" t="n">
        <f aca="false">AM61*$F58*AM84*AM63/Thousand+AM67*$F64*$E18*AM28*AM$6*AM54</f>
        <v>0</v>
      </c>
      <c r="AN94" s="21" t="n">
        <f aca="false">AN61*$F58*AN84*AN63/Thousand+AN67*$F64*$E18*AN28*AN$6*AN54</f>
        <v>0</v>
      </c>
      <c r="AO94" s="21" t="n">
        <f aca="false">AO61*$F58*AO84*AO63/Thousand+AO67*$F64*$E18*AO28*AO$6*AO54</f>
        <v>0</v>
      </c>
      <c r="AP94" s="21" t="n">
        <f aca="false">AP61*$F58*AP84*AP63/Thousand+AP67*$F64*$E18*AP28*AP$6*AP54</f>
        <v>0</v>
      </c>
      <c r="AQ94" s="21" t="n">
        <f aca="false">AQ61*$F58*AQ84*AQ63/Thousand+AQ67*$F64*$E18*AQ28*AQ$6*AQ54</f>
        <v>0</v>
      </c>
      <c r="AR94" s="21" t="n">
        <f aca="false">AR61*$F58*AR84*AR63/Thousand+AR67*$F64*$E18*AR28*AR$6*AR54</f>
        <v>0</v>
      </c>
      <c r="AS94" s="21" t="n">
        <f aca="false">AS61*$F58*AS84*AS63/Thousand+AS67*$F64*$E18*AS28*AS$6*AS54</f>
        <v>0</v>
      </c>
      <c r="AT94" s="21" t="n">
        <f aca="false">AT61*$F58*AT84*AT63/Thousand+AT67*$F64*$E18*AT28*AT$6*AT54</f>
        <v>0</v>
      </c>
      <c r="AU94" s="21" t="n">
        <f aca="false">AU61*$F58*AU84*AU63/Thousand+AU67*$F64*$E18*AU28*AU$6*AU54</f>
        <v>0</v>
      </c>
      <c r="AV94" s="21" t="n">
        <f aca="false">AV61*$F58*AV84*AV63/Thousand+AV67*$F64*$E18*AV28*AV$6*AV54</f>
        <v>0</v>
      </c>
      <c r="AW94" s="21" t="n">
        <f aca="false">AW61*$F58*AW84*AW63/Thousand+AW67*$F64*$E18*AW28*AW$6*AW54</f>
        <v>0</v>
      </c>
      <c r="AX94" s="21" t="n">
        <f aca="false">AX61*$F58*AX84*AX63/Thousand+AX67*$F64*$E18*AX28*AX$6*AX54</f>
        <v>0</v>
      </c>
      <c r="AY94" s="21" t="n">
        <f aca="false">AY61*$F58*AY84*AY63/Thousand+AY67*$F64*$E18*AY28*AY$6*AY54</f>
        <v>0</v>
      </c>
      <c r="AZ94" s="21" t="n">
        <f aca="false">AZ61*$F58*AZ84*AZ63/Thousand+AZ67*$F64*$E18*AZ28*AZ$6*AZ54</f>
        <v>0</v>
      </c>
      <c r="BA94" s="21" t="n">
        <f aca="false">BA61*$F58*BA84*BA63/Thousand+BA67*$F64*$E18*BA28*BA$6*BA54</f>
        <v>0</v>
      </c>
      <c r="BB94" s="21" t="n">
        <f aca="false">BB61*$F58*BB84*BB63/Thousand+BB67*$F64*$E18*BB28*BB$6*BB54</f>
        <v>0</v>
      </c>
      <c r="BC94" s="21" t="n">
        <f aca="false">BC61*$F58*BC84*BC63/Thousand+BC67*$F64*$E18*BC28*BC$6*BC54</f>
        <v>0</v>
      </c>
      <c r="BD94" s="21" t="n">
        <f aca="false">BD61*$F58*BD84*BD63/Thousand+BD67*$F64*$E18*BD28*BD$6*BD54</f>
        <v>0</v>
      </c>
      <c r="BE94" s="21" t="n">
        <f aca="false">BE61*$F58*BE84*BE63/Thousand+BE67*$F64*$E18*BE28*BE$6*BE54</f>
        <v>0</v>
      </c>
      <c r="BF94" s="21" t="n">
        <f aca="false">BF61*$F58*BF84*BF63/Thousand+BF67*$F64*$E18*BF28*BF$6*BF54</f>
        <v>0</v>
      </c>
      <c r="BG94" s="21" t="n">
        <f aca="false">BG61*$F58*BG84*BG63/Thousand+BG67*$F64*$E18*BG28*BG$6*BG54</f>
        <v>0</v>
      </c>
      <c r="BH94" s="21" t="n">
        <f aca="false">BH61*$F58*BH84*BH63/Thousand+BH67*$F64*$E18*BH28*BH$6*BH54</f>
        <v>0</v>
      </c>
      <c r="BI94" s="21" t="n">
        <f aca="false">BI61*$F58*BI84*BI63/Thousand+BI67*$F64*$E18*BI28*BI$6*BI54</f>
        <v>0</v>
      </c>
      <c r="BJ94" s="21" t="n">
        <f aca="false">BJ61*$F58*BJ84*BJ63/Thousand+BJ67*$F64*$E18*BJ28*BJ$6*BJ54</f>
        <v>0</v>
      </c>
      <c r="BK94" s="21" t="n">
        <f aca="false">BK61*$F58*BK84*BK63/Thousand+BK67*$F64*$E18*BK28*BK$6*BK54</f>
        <v>0</v>
      </c>
      <c r="BL94" s="21" t="n">
        <f aca="false">BL61*$F58*BL84*BL63/Thousand+BL67*$F64*$E18*BL28*BL$6*BL54</f>
        <v>0</v>
      </c>
      <c r="BM94" s="21" t="n">
        <f aca="false">BM61*$F58*BM84*BM63/Thousand+BM67*$F64*$E18*BM28*BM$6*BM54</f>
        <v>0</v>
      </c>
      <c r="BN94" s="21" t="n">
        <f aca="false">BN61*$F58*BN84*BN63/Thousand+BN67*$F64*$E18*BN28*BN$6*BN54</f>
        <v>0</v>
      </c>
      <c r="BO94" s="21" t="n">
        <f aca="false">BO61*$F58*BO84*BO63/Thousand+BO67*$F64*$E18*BO28*BO$6*BO54</f>
        <v>0</v>
      </c>
      <c r="BP94" s="21" t="n">
        <f aca="false">BP61*$F58*BP84*BP63/Thousand+BP67*$F64*$E18*BP28*BP$6*BP54</f>
        <v>0</v>
      </c>
      <c r="BQ94" s="21" t="n">
        <f aca="false">BQ61*$F58*BQ84*BQ63/Thousand+BQ67*$F64*$E18*BQ28*BQ$6*BQ54</f>
        <v>0</v>
      </c>
      <c r="BR94" s="21" t="n">
        <f aca="false">BR61*$F58*BR84*BR63/Thousand+BR67*$F64*$E18*BR28*BR$6*BR54</f>
        <v>0</v>
      </c>
      <c r="BS94" s="21" t="n">
        <f aca="false">BS61*$F58*BS84*BS63/Thousand+BS67*$F64*$E18*BS28*BS$6*BS54</f>
        <v>0</v>
      </c>
      <c r="BT94" s="21" t="n">
        <f aca="false">BT61*$F58*BT84*BT63/Thousand+BT67*$F64*$E18*BT28*BT$6*BT54</f>
        <v>0</v>
      </c>
      <c r="BU94" s="21" t="n">
        <f aca="false">BU61*$F58*BU84*BU63/Thousand+BU67*$F64*$E18*BU28*BU$6*BU54</f>
        <v>0</v>
      </c>
      <c r="BV94" s="21" t="n">
        <f aca="false">BV61*$F58*BV84*BV63/Thousand+BV67*$F64*$E18*BV28*BV$6*BV54</f>
        <v>0</v>
      </c>
      <c r="BW94" s="21" t="n">
        <f aca="false">BW61*$F58*BW84*BW63/Thousand+BW67*$F64*$E18*BW28*BW$6*BW54</f>
        <v>0</v>
      </c>
      <c r="BX94" s="21" t="n">
        <f aca="false">BX61*$F58*BX84*BX63/Thousand+BX67*$F64*$E18*BX28*BX$6*BX54</f>
        <v>0</v>
      </c>
      <c r="BY94" s="21" t="n">
        <f aca="false">BY61*$F58*BY84*BY63/Thousand+BY67*$F64*$E18*BY28*BY$6*BY54</f>
        <v>0</v>
      </c>
      <c r="BZ94" s="21" t="n">
        <f aca="false">BZ61*$F58*BZ84*BZ63/Thousand+BZ67*$F64*$E18*BZ28*BZ$6*BZ54</f>
        <v>0</v>
      </c>
      <c r="CA94" s="21" t="n">
        <f aca="false">CA61*$F58*CA84*CA63/Thousand+CA67*$F64*$E18*CA28*CA$6*CA54</f>
        <v>0</v>
      </c>
      <c r="CB94" s="21" t="n">
        <f aca="false">CB61*$F58*CB84*CB63/Thousand+CB67*$F64*$E18*CB28*CB$6*CB54</f>
        <v>0</v>
      </c>
      <c r="CC94" s="21" t="n">
        <f aca="false">CC61*$F58*CC84*CC63/Thousand+CC67*$F64*$E18*CC28*CC$6*CC54</f>
        <v>0</v>
      </c>
      <c r="CD94" s="21" t="n">
        <f aca="false">CD61*$F58*CD84*CD63/Thousand+CD67*$F64*$E18*CD28*CD$6*CD54</f>
        <v>0</v>
      </c>
      <c r="CE94" s="21" t="n">
        <f aca="false">CE61*$F58*CE84*CE63/Thousand+CE67*$F64*$E18*CE28*CE$6*CE54</f>
        <v>0</v>
      </c>
      <c r="CF94" s="21" t="n">
        <f aca="false">CF61*$F58*CF84*CF63/Thousand+CF67*$F64*$E18*CF28*CF$6*CF54</f>
        <v>0</v>
      </c>
      <c r="CG94" s="21" t="n">
        <f aca="false">CG61*$F58*CG84*CG63/Thousand+CG67*$F64*$E18*CG28*CG$6*CG54</f>
        <v>0</v>
      </c>
      <c r="CH94" s="21" t="n">
        <f aca="false">CH61*$F58*CH84*CH63/Thousand+CH67*$F64*$E18*CH28*CH$6*CH54</f>
        <v>0</v>
      </c>
      <c r="CI94" s="21" t="n">
        <f aca="false">CI61*$F58*CI84*CI63/Thousand+CI67*$F64*$E18*CI28*CI$6*CI54</f>
        <v>0</v>
      </c>
      <c r="CJ94" s="21" t="n">
        <f aca="false">CJ61*$F58*CJ84*CJ63/Thousand+CJ67*$F64*$E18*CJ28*CJ$6*CJ54</f>
        <v>0</v>
      </c>
      <c r="CK94" s="21" t="n">
        <f aca="false">CK61*$F58*CK84*CK63/Thousand+CK67*$F64*$E18*CK28*CK$6*CK54</f>
        <v>0</v>
      </c>
      <c r="CL94" s="21" t="n">
        <f aca="false">CL61*$F58*CL84*CL63/Thousand+CL67*$F64*$E18*CL28*CL$6*CL54</f>
        <v>0</v>
      </c>
      <c r="CM94" s="21" t="n">
        <f aca="false">CM61*$F58*CM84*CM63/Thousand+CM67*$F64*$E18*CM28*CM$6*CM54</f>
        <v>0</v>
      </c>
      <c r="CN94" s="21" t="n">
        <f aca="false">CN61*$F58*CN84*CN63/Thousand+CN67*$F64*$E18*CN28*CN$6*CN54</f>
        <v>0</v>
      </c>
      <c r="CO94" s="21" t="n">
        <f aca="false">CO61*$F58*CO84*CO63/Thousand+CO67*$F64*$E18*CO28*CO$6*CO54</f>
        <v>0</v>
      </c>
      <c r="CP94" s="21" t="n">
        <f aca="false">CP61*$F58*CP84*CP63/Thousand+CP67*$F64*$E18*CP28*CP$6*CP54</f>
        <v>0</v>
      </c>
      <c r="CQ94" s="21" t="n">
        <f aca="false">CQ61*$F58*CQ84*CQ63/Thousand+CQ67*$F64*$E18*CQ28*CQ$6*CQ54</f>
        <v>0</v>
      </c>
      <c r="CR94" s="21" t="n">
        <f aca="false">CR61*$F58*CR84*CR63/Thousand+CR67*$F64*$E18*CR28*CR$6*CR54</f>
        <v>0</v>
      </c>
      <c r="CS94" s="21" t="n">
        <f aca="false">CS61*$F58*CS84*CS63/Thousand+CS67*$F64*$E18*CS28*CS$6*CS54</f>
        <v>0</v>
      </c>
      <c r="CT94" s="21" t="n">
        <f aca="false">CT61*$F58*CT84*CT63/Thousand+CT67*$F64*$E18*CT28*CT$6*CT54</f>
        <v>0</v>
      </c>
      <c r="CU94" s="21" t="n">
        <f aca="false">CU61*$F58*CU84*CU63/Thousand+CU67*$F64*$E18*CU28*CU$6*CU54</f>
        <v>0</v>
      </c>
      <c r="CV94" s="21" t="n">
        <f aca="false">CV61*$F58*CV84*CV63/Thousand+CV67*$F64*$E18*CV28*CV$6*CV54</f>
        <v>0</v>
      </c>
      <c r="CW94" s="21" t="n">
        <f aca="false">CW61*$F58*CW84*CW63/Thousand+CW67*$F64*$E18*CW28*CW$6*CW54</f>
        <v>0</v>
      </c>
      <c r="CX94" s="21" t="n">
        <f aca="false">CX61*$F58*CX84*CX63/Thousand+CX67*$F64*$E18*CX28*CX$6*CX54</f>
        <v>0</v>
      </c>
      <c r="CY94" s="21" t="n">
        <f aca="false">CY61*$F58*CY84*CY63/Thousand+CY67*$F64*$E18*CY28*CY$6*CY54</f>
        <v>0</v>
      </c>
      <c r="CZ94" s="21" t="n">
        <f aca="false">CZ61*$F58*CZ84*CZ63/Thousand+CZ67*$F64*$E18*CZ28*CZ$6*CZ54</f>
        <v>0</v>
      </c>
      <c r="DA94" s="21" t="n">
        <f aca="false">DA61*$F58*DA84*DA63/Thousand+DA67*$F64*$E18*DA28*DA$6*DA54</f>
        <v>0</v>
      </c>
      <c r="DB94" s="21" t="n">
        <f aca="false">DB61*$F58*DB84*DB63/Thousand+DB67*$F64*$E18*DB28*DB$6*DB54</f>
        <v>0</v>
      </c>
      <c r="DC94" s="21" t="n">
        <f aca="false">DC61*$F58*DC84*DC63/Thousand+DC67*$F64*$E18*DC28*DC$6*DC54</f>
        <v>0</v>
      </c>
      <c r="DD94" s="21" t="n">
        <f aca="false">DD61*$F58*DD84*DD63/Thousand+DD67*$F64*$E18*DD28*DD$6*DD54</f>
        <v>0</v>
      </c>
      <c r="DE94" s="21" t="n">
        <f aca="false">DE61*$F58*DE84*DE63/Thousand+DE67*$F64*$E18*DE28*DE$6*DE54</f>
        <v>0</v>
      </c>
      <c r="DF94" s="21" t="n">
        <f aca="false">DF61*$F58*DF84*DF63/Thousand+DF67*$F64*$E18*DF28*DF$6*DF54</f>
        <v>0</v>
      </c>
      <c r="DG94" s="21" t="n">
        <f aca="false">DG61*$F58*DG84*DG63/Thousand+DG67*$F64*$E18*DG28*DG$6*DG54</f>
        <v>0</v>
      </c>
      <c r="DH94" s="21" t="n">
        <f aca="false">DH61*$F58*DH84*DH63/Thousand+DH67*$F64*$E18*DH28*DH$6*DH54</f>
        <v>0</v>
      </c>
      <c r="DI94" s="21" t="n">
        <f aca="false">DI61*$F58*DI84*DI63/Thousand+DI67*$F64*$E18*DI28*DI$6*DI54</f>
        <v>0</v>
      </c>
      <c r="DJ94" s="21" t="n">
        <f aca="false">DJ61*$F58*DJ84*DJ63/Thousand+DJ67*$F64*$E18*DJ28*DJ$6*DJ54</f>
        <v>0</v>
      </c>
      <c r="DK94" s="21" t="n">
        <f aca="false">DK61*$F58*DK84*DK63/Thousand+DK67*$F64*$E18*DK28*DK$6*DK54</f>
        <v>0</v>
      </c>
      <c r="DL94" s="21" t="n">
        <f aca="false">DL61*$F58*DL84*DL63/Thousand+DL67*$F64*$E18*DL28*DL$6*DL54</f>
        <v>0</v>
      </c>
      <c r="DM94" s="21" t="n">
        <f aca="false">DM61*$F58*DM84*DM63/Thousand+DM67*$F64*$E18*DM28*DM$6*DM54</f>
        <v>0</v>
      </c>
      <c r="DN94" s="21" t="n">
        <f aca="false">DN61*$F58*DN84*DN63/Thousand+DN67*$F64*$E18*DN28*DN$6*DN54</f>
        <v>0</v>
      </c>
      <c r="DO94" s="21" t="n">
        <f aca="false">DO61*$F58*DO84*DO63/Thousand+DO67*$F64*$E18*DO28*DO$6*DO54</f>
        <v>0</v>
      </c>
      <c r="DP94" s="21" t="n">
        <f aca="false">DP61*$F58*DP84*DP63/Thousand+DP67*$F64*$E18*DP28*DP$6*DP54</f>
        <v>0</v>
      </c>
      <c r="DQ94" s="21" t="n">
        <f aca="false">DQ61*$F58*DQ84*DQ63/Thousand+DQ67*$F64*$E18*DQ28*DQ$6*DQ54</f>
        <v>0</v>
      </c>
      <c r="DR94" s="21" t="n">
        <f aca="false">DR61*$F58*DR84*DR63/Thousand+DR67*$F64*$E18*DR28*DR$6*DR54</f>
        <v>0</v>
      </c>
      <c r="DS94" s="21" t="n">
        <f aca="false">DS61*$F58*DS84*DS63/Thousand+DS67*$F64*$E18*DS28*DS$6*DS54</f>
        <v>0</v>
      </c>
      <c r="DT94" s="21" t="n">
        <f aca="false">DT61*$F58*DT84*DT63/Thousand+DT67*$F64*$E18*DT28*DT$6*DT54</f>
        <v>0</v>
      </c>
      <c r="DU94" s="21" t="n">
        <f aca="false">DU61*$F58*DU84*DU63/Thousand+DU67*$F64*$E18*DU28*DU$6*DU54</f>
        <v>0</v>
      </c>
      <c r="DV94" s="21" t="n">
        <f aca="false">DV61*$F58*DV84*DV63/Thousand+DV67*$F64*$E18*DV28*DV$6*DV54</f>
        <v>0</v>
      </c>
      <c r="DW94" s="21" t="n">
        <f aca="false">DW61*$F58*DW84*DW63/Thousand+DW67*$F64*$E18*DW28*DW$6*DW54</f>
        <v>0</v>
      </c>
      <c r="DX94" s="21" t="n">
        <f aca="false">DX61*$F58*DX84*DX63/Thousand+DX67*$F64*$E18*DX28*DX$6*DX54</f>
        <v>0</v>
      </c>
      <c r="DY94" s="21" t="n">
        <f aca="false">DY61*$F58*DY84*DY63/Thousand+DY67*$F64*$E18*DY28*DY$6*DY54</f>
        <v>0</v>
      </c>
      <c r="DZ94" s="21" t="n">
        <f aca="false">DZ61*$F58*DZ84*DZ63/Thousand+DZ67*$F64*$E18*DZ28*DZ$6*DZ54</f>
        <v>0</v>
      </c>
      <c r="EA94" s="21" t="n">
        <f aca="false">EA61*$F58*EA84*EA63/Thousand+EA67*$F64*$E18*EA28*EA$6*EA54</f>
        <v>0</v>
      </c>
      <c r="EB94" s="21" t="n">
        <f aca="false">EB61*$F58*EB84*EB63/Thousand+EB67*$F64*$E18*EB28*EB$6*EB54</f>
        <v>0</v>
      </c>
      <c r="EC94" s="21" t="n">
        <f aca="false">EC61*$F58*EC84*EC63/Thousand+EC67*$F64*$E18*EC28*EC$6*EC54</f>
        <v>0</v>
      </c>
      <c r="ED94" s="21" t="n">
        <f aca="false">ED61*$F58*ED84*ED63/Thousand+ED67*$F64*$E18*ED28*ED$6*ED54</f>
        <v>0</v>
      </c>
      <c r="EE94" s="21" t="n">
        <f aca="false">EE61*$F58*EE84*EE63/Thousand+EE67*$F64*$E18*EE28*EE$6*EE54</f>
        <v>0</v>
      </c>
      <c r="EF94" s="21" t="n">
        <f aca="false">EF61*$F58*EF84*EF63/Thousand+EF67*$F64*$E18*EF28*EF$6*EF54</f>
        <v>0</v>
      </c>
      <c r="EG94" s="21" t="n">
        <f aca="false">EG61*$F58*EG84*EG63/Thousand+EG67*$F64*$E18*EG28*EG$6*EG54</f>
        <v>0</v>
      </c>
      <c r="EH94" s="21" t="n">
        <f aca="false">EH61*$F58*EH84*EH63/Thousand+EH67*$F64*$E18*EH28*EH$6*EH54</f>
        <v>0</v>
      </c>
      <c r="EI94" s="21" t="n">
        <f aca="false">EI61*$F58*EI84*EI63/Thousand+EI67*$F64*$E18*EI28*EI$6*EI54</f>
        <v>0</v>
      </c>
      <c r="EJ94" s="21" t="n">
        <f aca="false">EJ61*$F58*EJ84*EJ63/Thousand+EJ67*$F64*$E18*EJ28*EJ$6*EJ54</f>
        <v>0</v>
      </c>
      <c r="EK94" s="21" t="n">
        <f aca="false">EK61*$F58*EK84*EK63/Thousand+EK67*$F64*$E18*EK28*EK$6*EK54</f>
        <v>0</v>
      </c>
      <c r="EL94" s="21" t="n">
        <f aca="false">EL61*$F58*EL84*EL63/Thousand+EL67*$F64*$E18*EL28*EL$6*EL54</f>
        <v>0</v>
      </c>
      <c r="EM94" s="21" t="n">
        <f aca="false">EM61*$F58*EM84*EM63/Thousand+EM67*$F64*$E18*EM28*EM$6*EM54</f>
        <v>0</v>
      </c>
      <c r="EN94" s="21" t="n">
        <f aca="false">EN61*$F58*EN84*EN63/Thousand+EN67*$F64*$E18*EN28*EN$6*EN54</f>
        <v>0</v>
      </c>
      <c r="EO94" s="21" t="n">
        <f aca="false">EO61*$F58*EO84*EO63/Thousand+EO67*$F64*$E18*EO28*EO$6*EO54</f>
        <v>0</v>
      </c>
      <c r="EP94" s="21" t="n">
        <f aca="false">EP61*$F58*EP84*EP63/Thousand+EP67*$F64*$E18*EP28*EP$6*EP54</f>
        <v>0</v>
      </c>
      <c r="EQ94" s="21" t="n">
        <f aca="false">EQ61*$F58*EQ84*EQ63/Thousand+EQ67*$F64*$E18*EQ28*EQ$6*EQ54</f>
        <v>0</v>
      </c>
      <c r="ER94" s="21" t="n">
        <f aca="false">ER61*$F58*ER84*ER63/Thousand+ER67*$F64*$E18*ER28*ER$6*ER54</f>
        <v>0</v>
      </c>
      <c r="ES94" s="21" t="n">
        <f aca="false">ES61*$F58*ES84*ES63/Thousand+ES67*$F64*$E18*ES28*ES$6*ES54</f>
        <v>0</v>
      </c>
      <c r="ET94" s="21" t="n">
        <f aca="false">ET61*$F58*ET84*ET63/Thousand+ET67*$F64*$E18*ET28*ET$6*ET54</f>
        <v>0</v>
      </c>
      <c r="EU94" s="21" t="n">
        <f aca="false">EU61*$F58*EU84*EU63/Thousand+EU67*$F64*$E18*EU28*EU$6*EU54</f>
        <v>0</v>
      </c>
      <c r="EV94" s="21" t="n">
        <f aca="false">EV61*$F58*EV84*EV63/Thousand+EV67*$F64*$E18*EV28*EV$6*EV54</f>
        <v>0</v>
      </c>
      <c r="EW94" s="21" t="n">
        <f aca="false">EW61*$F58*EW84*EW63/Thousand+EW67*$F64*$E18*EW28*EW$6*EW54</f>
        <v>0</v>
      </c>
      <c r="EX94" s="21" t="n">
        <f aca="false">EX61*$F58*EX84*EX63/Thousand+EX67*$F64*$E18*EX28*EX$6*EX54</f>
        <v>0</v>
      </c>
      <c r="EY94" s="21" t="n">
        <f aca="false">EY61*$F58*EY84*EY63/Thousand+EY67*$F64*$E18*EY28*EY$6*EY54</f>
        <v>0</v>
      </c>
      <c r="EZ94" s="21" t="n">
        <f aca="false">EZ61*$F58*EZ84*EZ63/Thousand+EZ67*$F64*$E18*EZ28*EZ$6*EZ54</f>
        <v>0</v>
      </c>
      <c r="FA94" s="21" t="n">
        <f aca="false">FA61*$F58*FA84*FA63/Thousand+FA67*$F64*$E18*FA28*FA$6*FA54</f>
        <v>0</v>
      </c>
      <c r="FB94" s="21" t="n">
        <f aca="false">FB61*$F58*FB84*FB63/Thousand+FB67*$F64*$E18*FB28*FB$6*FB54</f>
        <v>0</v>
      </c>
      <c r="FC94" s="21" t="n">
        <f aca="false">FC61*$F58*FC84*FC63/Thousand+FC67*$F64*$E18*FC28*FC$6*FC54</f>
        <v>0</v>
      </c>
      <c r="FD94" s="21" t="n">
        <f aca="false">FD61*$F58*FD84*FD63/Thousand+FD67*$F64*$E18*FD28*FD$6*FD54</f>
        <v>0</v>
      </c>
      <c r="FE94" s="21" t="n">
        <f aca="false">FE61*$F58*FE84*FE63/Thousand+FE67*$F64*$E18*FE28*FE$6*FE54</f>
        <v>0</v>
      </c>
      <c r="FF94" s="21" t="n">
        <f aca="false">FF61*$F58*FF84*FF63/Thousand+FF67*$F64*$E18*FF28*FF$6*FF54</f>
        <v>0</v>
      </c>
      <c r="FG94" s="21" t="n">
        <f aca="false">FG61*$F58*FG84*FG63/Thousand+FG67*$F64*$E18*FG28*FG$6*FG54</f>
        <v>0</v>
      </c>
      <c r="FH94" s="21" t="n">
        <f aca="false">FH61*$F58*FH84*FH63/Thousand+FH67*$F64*$E18*FH28*FH$6*FH54</f>
        <v>0</v>
      </c>
    </row>
    <row r="95" customFormat="false" ht="15" hidden="false" customHeight="false" outlineLevel="0" collapsed="false">
      <c r="C95" s="1" t="s">
        <v>742</v>
      </c>
      <c r="D95" s="12" t="s">
        <v>358</v>
      </c>
      <c r="I95" s="21" t="n">
        <f aca="false">SUM(J95:FH95)</f>
        <v>-65019.6172845151</v>
      </c>
      <c r="J95" s="21" t="n">
        <f aca="false">-(In_OM+In_Cable_OM)*$E13*J41*(1+In_Opex_Adj)*J28*J$6</f>
        <v>-0</v>
      </c>
      <c r="K95" s="21" t="n">
        <f aca="false">-(In_OM+In_Cable_OM)*$E13*K41*(1+In_Opex_Adj)*K28*K$6</f>
        <v>-0</v>
      </c>
      <c r="L95" s="21" t="n">
        <f aca="false">-(In_OM+In_Cable_OM)*$E13*L41*(1+In_Opex_Adj)*L28*L$6</f>
        <v>-0</v>
      </c>
      <c r="M95" s="21" t="n">
        <f aca="false">-(In_OM+In_Cable_OM)*$E13*M41*(1+In_Opex_Adj)*M28*M$6</f>
        <v>-0</v>
      </c>
      <c r="N95" s="21" t="n">
        <f aca="false">-(In_OM+In_Cable_OM)*$E13*N41*(1+In_Opex_Adj)*N28*N$6</f>
        <v>-0</v>
      </c>
      <c r="O95" s="21" t="n">
        <f aca="false">-(In_OM+In_Cable_OM)*$E13*O41*(1+In_Opex_Adj)*O28*O$6</f>
        <v>-0</v>
      </c>
      <c r="P95" s="21" t="n">
        <f aca="false">-(In_OM+In_Cable_OM)*$E13*P41*(1+In_Opex_Adj)*P28*P$6</f>
        <v>-0</v>
      </c>
      <c r="Q95" s="21" t="n">
        <f aca="false">-(In_OM+In_Cable_OM)*$E13*Q41*(1+In_Opex_Adj)*Q28*Q$6</f>
        <v>-0</v>
      </c>
      <c r="R95" s="21" t="n">
        <f aca="false">-(In_OM+In_Cable_OM)*$E13*R41*(1+In_Opex_Adj)*R28*R$6</f>
        <v>-0</v>
      </c>
      <c r="S95" s="21" t="n">
        <f aca="false">-(In_OM+In_Cable_OM)*$E13*S41*(1+In_Opex_Adj)*S28*S$6</f>
        <v>-0</v>
      </c>
      <c r="T95" s="21" t="n">
        <f aca="false">-(In_OM+In_Cable_OM)*$E13*T41*(1+In_Opex_Adj)*T28*T$6</f>
        <v>-322.183164984877</v>
      </c>
      <c r="U95" s="21" t="n">
        <f aca="false">-(In_OM+In_Cable_OM)*$E13*U41*(1+In_Opex_Adj)*U28*U$6</f>
        <v>-325.72363932537</v>
      </c>
      <c r="V95" s="21" t="n">
        <f aca="false">-(In_OM+In_Cable_OM)*$E13*V41*(1+In_Opex_Adj)*V28*V$6</f>
        <v>-325.72363932537</v>
      </c>
      <c r="W95" s="21" t="n">
        <f aca="false">-(In_OM+In_Cable_OM)*$E13*W41*(1+In_Opex_Adj)*W28*W$6</f>
        <v>-325.146362439452</v>
      </c>
      <c r="X95" s="21" t="n">
        <f aca="false">-(In_OM+In_Cable_OM)*$E13*X41*(1+In_Opex_Adj)*X28*X$6</f>
        <v>-328.75909979989</v>
      </c>
      <c r="Y95" s="21" t="n">
        <f aca="false">-(In_OM+In_Cable_OM)*$E13*Y41*(1+In_Opex_Adj)*Y28*Y$6</f>
        <v>-332.371837160329</v>
      </c>
      <c r="Z95" s="21" t="n">
        <f aca="false">-(In_OM+In_Cable_OM)*$E13*Z41*(1+In_Opex_Adj)*Z28*Z$6</f>
        <v>-332.371837160329</v>
      </c>
      <c r="AA95" s="21" t="n">
        <f aca="false">-(In_OM+In_Cable_OM)*$E13*AA41*(1+In_Opex_Adj)*AA28*AA$6</f>
        <v>-331.795340847123</v>
      </c>
      <c r="AB95" s="21" t="n">
        <f aca="false">-(In_OM+In_Cable_OM)*$E13*AB41*(1+In_Opex_Adj)*AB28*AB$6</f>
        <v>-335.481955745425</v>
      </c>
      <c r="AC95" s="21" t="n">
        <f aca="false">-(In_OM+In_Cable_OM)*$E13*AC41*(1+In_Opex_Adj)*AC28*AC$6</f>
        <v>-339.168570643726</v>
      </c>
      <c r="AD95" s="21" t="n">
        <f aca="false">-(In_OM+In_Cable_OM)*$E13*AD41*(1+In_Opex_Adj)*AD28*AD$6</f>
        <v>-339.168570643726</v>
      </c>
      <c r="AE95" s="21" t="n">
        <f aca="false">-(In_OM+In_Cable_OM)*$E13*AE41*(1+In_Opex_Adj)*AE28*AE$6</f>
        <v>-338.43110956274</v>
      </c>
      <c r="AF95" s="21" t="n">
        <f aca="false">-(In_OM+In_Cable_OM)*$E13*AF41*(1+In_Opex_Adj)*AF28*AF$6</f>
        <v>-342.191455224548</v>
      </c>
      <c r="AG95" s="21" t="n">
        <f aca="false">-(In_OM+In_Cable_OM)*$E13*AG41*(1+In_Opex_Adj)*AG28*AG$6</f>
        <v>-345.951800886356</v>
      </c>
      <c r="AH95" s="21" t="n">
        <f aca="false">-(In_OM+In_Cable_OM)*$E13*AH41*(1+In_Opex_Adj)*AH28*AH$6</f>
        <v>-345.951800886356</v>
      </c>
      <c r="AI95" s="21" t="n">
        <f aca="false">-(In_OM+In_Cable_OM)*$E13*AI41*(1+In_Opex_Adj)*AI28*AI$6</f>
        <v>-349.035430035945</v>
      </c>
      <c r="AJ95" s="21" t="n">
        <f aca="false">-(In_OM+In_Cable_OM)*$E13*AJ41*(1+In_Opex_Adj)*AJ28*AJ$6</f>
        <v>-349.035430035945</v>
      </c>
      <c r="AK95" s="21" t="n">
        <f aca="false">-(In_OM+In_Cable_OM)*$E13*AK41*(1+In_Opex_Adj)*AK28*AK$6</f>
        <v>-352.870984212164</v>
      </c>
      <c r="AL95" s="21" t="n">
        <f aca="false">-(In_OM+In_Cable_OM)*$E13*AL41*(1+In_Opex_Adj)*AL28*AL$6</f>
        <v>-352.870984212164</v>
      </c>
      <c r="AM95" s="21" t="n">
        <f aca="false">-(In_OM+In_Cable_OM)*$E13*AM41*(1+In_Opex_Adj)*AM28*AM$6</f>
        <v>-352.10374128</v>
      </c>
      <c r="AN95" s="21" t="n">
        <f aca="false">-(In_OM+In_Cable_OM)*$E13*AN41*(1+In_Opex_Adj)*AN28*AN$6</f>
        <v>-356.016005072</v>
      </c>
      <c r="AO95" s="21" t="n">
        <f aca="false">-(In_OM+In_Cable_OM)*$E13*AO41*(1+In_Opex_Adj)*AO28*AO$6</f>
        <v>-359.928268864</v>
      </c>
      <c r="AP95" s="21" t="n">
        <f aca="false">-(In_OM+In_Cable_OM)*$E13*AP41*(1+In_Opex_Adj)*AP28*AP$6</f>
        <v>-359.928268864</v>
      </c>
      <c r="AQ95" s="21" t="n">
        <f aca="false">-(In_OM+In_Cable_OM)*$E13*AQ41*(1+In_Opex_Adj)*AQ28*AQ$6</f>
        <v>-359.146008246575</v>
      </c>
      <c r="AR95" s="21" t="n">
        <f aca="false">-(In_OM+In_Cable_OM)*$E13*AR41*(1+In_Opex_Adj)*AR28*AR$6</f>
        <v>-363.136519449315</v>
      </c>
      <c r="AS95" s="21" t="n">
        <f aca="false">-(In_OM+In_Cable_OM)*$E13*AS41*(1+In_Opex_Adj)*AS28*AS$6</f>
        <v>-367.127030652055</v>
      </c>
      <c r="AT95" s="21" t="n">
        <f aca="false">-(In_OM+In_Cable_OM)*$E13*AT41*(1+In_Opex_Adj)*AT28*AT$6</f>
        <v>-367.127030652055</v>
      </c>
      <c r="AU95" s="21" t="n">
        <f aca="false">-(In_OM+In_Cable_OM)*$E13*AU41*(1+In_Opex_Adj)*AU28*AU$6</f>
        <v>-366.32877830137</v>
      </c>
      <c r="AV95" s="21" t="n">
        <f aca="false">-(In_OM+In_Cable_OM)*$E13*AV41*(1+In_Opex_Adj)*AV28*AV$6</f>
        <v>-370.399098060274</v>
      </c>
      <c r="AW95" s="21" t="n">
        <f aca="false">-(In_OM+In_Cable_OM)*$E13*AW41*(1+In_Opex_Adj)*AW28*AW$6</f>
        <v>-374.469417819178</v>
      </c>
      <c r="AX95" s="21" t="n">
        <f aca="false">-(In_OM+In_Cable_OM)*$E13*AX41*(1+In_Opex_Adj)*AX28*AX$6</f>
        <v>-374.469417819178</v>
      </c>
      <c r="AY95" s="21" t="n">
        <f aca="false">-(In_OM+In_Cable_OM)*$E13*AY41*(1+In_Opex_Adj)*AY28*AY$6</f>
        <v>-377.807080021479</v>
      </c>
      <c r="AZ95" s="21" t="n">
        <f aca="false">-(In_OM+In_Cable_OM)*$E13*AZ41*(1+In_Opex_Adj)*AZ28*AZ$6</f>
        <v>-377.807080021479</v>
      </c>
      <c r="BA95" s="21" t="n">
        <f aca="false">-(In_OM+In_Cable_OM)*$E13*BA41*(1+In_Opex_Adj)*BA28*BA$6</f>
        <v>-381.958806175562</v>
      </c>
      <c r="BB95" s="21" t="n">
        <f aca="false">-(In_OM+In_Cable_OM)*$E13*BB41*(1+In_Opex_Adj)*BB28*BB$6</f>
        <v>-381.958806175562</v>
      </c>
      <c r="BC95" s="21" t="n">
        <f aca="false">-(In_OM+In_Cable_OM)*$E13*BC41*(1+In_Opex_Adj)*BC28*BC$6</f>
        <v>-381.128436927123</v>
      </c>
      <c r="BD95" s="21" t="n">
        <f aca="false">-(In_OM+In_Cable_OM)*$E13*BD41*(1+In_Opex_Adj)*BD28*BD$6</f>
        <v>-385.363197337425</v>
      </c>
      <c r="BE95" s="21" t="n">
        <f aca="false">-(In_OM+In_Cable_OM)*$E13*BE41*(1+In_Opex_Adj)*BE28*BE$6</f>
        <v>-389.597957747726</v>
      </c>
      <c r="BF95" s="21" t="n">
        <f aca="false">-(In_OM+In_Cable_OM)*$E13*BF41*(1+In_Opex_Adj)*BF28*BF$6</f>
        <v>-389.597957747726</v>
      </c>
      <c r="BG95" s="21" t="n">
        <f aca="false">-(In_OM+In_Cable_OM)*$E13*BG41*(1+In_Opex_Adj)*BG28*BG$6</f>
        <v>-388.751029683288</v>
      </c>
      <c r="BH95" s="21" t="n">
        <f aca="false">-(In_OM+In_Cable_OM)*$E13*BH41*(1+In_Opex_Adj)*BH28*BH$6</f>
        <v>-393.070485568658</v>
      </c>
      <c r="BI95" s="21" t="n">
        <f aca="false">-(In_OM+In_Cable_OM)*$E13*BI41*(1+In_Opex_Adj)*BI28*BI$6</f>
        <v>-397.389941454027</v>
      </c>
      <c r="BJ95" s="21" t="n">
        <f aca="false">-(In_OM+In_Cable_OM)*$E13*BJ41*(1+In_Opex_Adj)*BJ28*BJ$6</f>
        <v>-397.389941454027</v>
      </c>
      <c r="BK95" s="21" t="n">
        <f aca="false">-(In_OM+In_Cable_OM)*$E13*BK41*(1+In_Opex_Adj)*BK28*BK$6</f>
        <v>-396.52613433863</v>
      </c>
      <c r="BL95" s="21" t="n">
        <f aca="false">-(In_OM+In_Cable_OM)*$E13*BL41*(1+In_Opex_Adj)*BL28*BL$6</f>
        <v>-400.931980275726</v>
      </c>
      <c r="BM95" s="21" t="n">
        <f aca="false">-(In_OM+In_Cable_OM)*$E13*BM41*(1+In_Opex_Adj)*BM28*BM$6</f>
        <v>-405.337826212822</v>
      </c>
      <c r="BN95" s="21" t="n">
        <f aca="false">-(In_OM+In_Cable_OM)*$E13*BN41*(1+In_Opex_Adj)*BN28*BN$6</f>
        <v>-405.337826212822</v>
      </c>
      <c r="BO95" s="21" t="n">
        <f aca="false">-(In_OM+In_Cable_OM)*$E13*BO41*(1+In_Opex_Adj)*BO28*BO$6</f>
        <v>-408.950717019178</v>
      </c>
      <c r="BP95" s="21" t="n">
        <f aca="false">-(In_OM+In_Cable_OM)*$E13*BP41*(1+In_Opex_Adj)*BP28*BP$6</f>
        <v>-408.950717019178</v>
      </c>
      <c r="BQ95" s="21" t="n">
        <f aca="false">-(In_OM+In_Cable_OM)*$E13*BQ41*(1+In_Opex_Adj)*BQ28*BQ$6</f>
        <v>-413.444680942466</v>
      </c>
      <c r="BR95" s="21" t="n">
        <f aca="false">-(In_OM+In_Cable_OM)*$E13*BR41*(1+In_Opex_Adj)*BR28*BR$6</f>
        <v>-413.444680942466</v>
      </c>
      <c r="BS95" s="21" t="n">
        <f aca="false">-(In_OM+In_Cable_OM)*$E13*BS41*(1+In_Opex_Adj)*BS28*BS$6</f>
        <v>-412.545888157808</v>
      </c>
      <c r="BT95" s="21" t="n">
        <f aca="false">-(In_OM+In_Cable_OM)*$E13*BT41*(1+In_Opex_Adj)*BT28*BT$6</f>
        <v>-417.129731359562</v>
      </c>
      <c r="BU95" s="21" t="n">
        <f aca="false">-(In_OM+In_Cable_OM)*$E13*BU41*(1+In_Opex_Adj)*BU28*BU$6</f>
        <v>-421.713574561315</v>
      </c>
      <c r="BV95" s="21" t="n">
        <f aca="false">-(In_OM+In_Cable_OM)*$E13*BV41*(1+In_Opex_Adj)*BV28*BV$6</f>
        <v>-421.713574561315</v>
      </c>
      <c r="BW95" s="21" t="n">
        <f aca="false">-(In_OM+In_Cable_OM)*$E13*BW41*(1+In_Opex_Adj)*BW28*BW$6</f>
        <v>-420.796841947397</v>
      </c>
      <c r="BX95" s="21" t="n">
        <f aca="false">-(In_OM+In_Cable_OM)*$E13*BX41*(1+In_Opex_Adj)*BX28*BX$6</f>
        <v>-425.472362413479</v>
      </c>
      <c r="BY95" s="21" t="n">
        <f aca="false">-(In_OM+In_Cable_OM)*$E13*BY41*(1+In_Opex_Adj)*BY28*BY$6</f>
        <v>-430.147882879562</v>
      </c>
      <c r="BZ95" s="21" t="n">
        <f aca="false">-(In_OM+In_Cable_OM)*$E13*BZ41*(1+In_Opex_Adj)*BZ28*BZ$6</f>
        <v>-430.147882879562</v>
      </c>
      <c r="CA95" s="21" t="n">
        <f aca="false">-(In_OM+In_Cable_OM)*$E13*CA41*(1+In_Opex_Adj)*CA28*CA$6</f>
        <v>-429.212616667397</v>
      </c>
      <c r="CB95" s="21" t="n">
        <f aca="false">-(In_OM+In_Cable_OM)*$E13*CB41*(1+In_Opex_Adj)*CB28*CB$6</f>
        <v>-433.981645741479</v>
      </c>
      <c r="CC95" s="21" t="n">
        <f aca="false">-(In_OM+In_Cable_OM)*$E13*CC41*(1+In_Opex_Adj)*CC28*CC$6</f>
        <v>-438.750674815562</v>
      </c>
      <c r="CD95" s="21" t="n">
        <f aca="false">-(In_OM+In_Cable_OM)*$E13*CD41*(1+In_Opex_Adj)*CD28*CD$6</f>
        <v>-438.750674815562</v>
      </c>
      <c r="CE95" s="21" t="n">
        <f aca="false">-(In_OM+In_Cable_OM)*$E13*CE41*(1+In_Opex_Adj)*CE28*CE$6</f>
        <v>-442.661224016219</v>
      </c>
      <c r="CF95" s="21" t="n">
        <f aca="false">-(In_OM+In_Cable_OM)*$E13*CF41*(1+In_Opex_Adj)*CF28*CF$6</f>
        <v>-442.661224016219</v>
      </c>
      <c r="CG95" s="21" t="n">
        <f aca="false">-(In_OM+In_Cable_OM)*$E13*CG41*(1+In_Opex_Adj)*CG28*CG$6</f>
        <v>-447.525633071343</v>
      </c>
      <c r="CH95" s="21" t="n">
        <f aca="false">-(In_OM+In_Cable_OM)*$E13*CH41*(1+In_Opex_Adj)*CH28*CH$6</f>
        <v>-447.525633071343</v>
      </c>
      <c r="CI95" s="21" t="n">
        <f aca="false">-(In_OM+In_Cable_OM)*$E13*CI41*(1+In_Opex_Adj)*CI28*CI$6</f>
        <v>-446.552739251507</v>
      </c>
      <c r="CJ95" s="21" t="n">
        <f aca="false">-(In_OM+In_Cable_OM)*$E13*CJ41*(1+In_Opex_Adj)*CJ28*CJ$6</f>
        <v>-451.514436354301</v>
      </c>
      <c r="CK95" s="21" t="n">
        <f aca="false">-(In_OM+In_Cable_OM)*$E13*CK41*(1+In_Opex_Adj)*CK28*CK$6</f>
        <v>-456.476133457096</v>
      </c>
      <c r="CL95" s="21" t="n">
        <f aca="false">-(In_OM+In_Cable_OM)*$E13*CL41*(1+In_Opex_Adj)*CL28*CL$6</f>
        <v>-456.476133457096</v>
      </c>
      <c r="CM95" s="21" t="n">
        <f aca="false">-(In_OM+In_Cable_OM)*$E13*CM41*(1+In_Opex_Adj)*CM28*CM$6</f>
        <v>-455.483992181918</v>
      </c>
      <c r="CN95" s="21" t="n">
        <f aca="false">-(In_OM+In_Cable_OM)*$E13*CN41*(1+In_Opex_Adj)*CN28*CN$6</f>
        <v>-460.544925428384</v>
      </c>
      <c r="CO95" s="21" t="n">
        <f aca="false">-(In_OM+In_Cable_OM)*$E13*CO41*(1+In_Opex_Adj)*CO28*CO$6</f>
        <v>-465.605858674849</v>
      </c>
      <c r="CP95" s="21" t="n">
        <f aca="false">-(In_OM+In_Cable_OM)*$E13*CP41*(1+In_Opex_Adj)*CP28*CP$6</f>
        <v>-465.605858674849</v>
      </c>
      <c r="CQ95" s="21" t="n">
        <f aca="false">-(In_OM+In_Cable_OM)*$E13*CQ41*(1+In_Opex_Adj)*CQ28*CQ$6</f>
        <v>-464.593575955068</v>
      </c>
      <c r="CR95" s="21" t="n">
        <f aca="false">-(In_OM+In_Cable_OM)*$E13*CR41*(1+In_Opex_Adj)*CR28*CR$6</f>
        <v>-469.755726799014</v>
      </c>
      <c r="CS95" s="21" t="n">
        <f aca="false">-(In_OM+In_Cable_OM)*$E13*CS41*(1+In_Opex_Adj)*CS28*CS$6</f>
        <v>-474.917877642959</v>
      </c>
      <c r="CT95" s="21" t="n">
        <f aca="false">-(In_OM+In_Cable_OM)*$E13*CT41*(1+In_Opex_Adj)*CT28*CT$6</f>
        <v>-474.917877642959</v>
      </c>
      <c r="CU95" s="21" t="n">
        <f aca="false">-(In_OM+In_Cable_OM)*$E13*CU41*(1+In_Opex_Adj)*CU28*CU$6</f>
        <v>-479.150786694904</v>
      </c>
      <c r="CV95" s="21" t="n">
        <f aca="false">-(In_OM+In_Cable_OM)*$E13*CV41*(1+In_Opex_Adj)*CV28*CV$6</f>
        <v>-479.150786694904</v>
      </c>
      <c r="CW95" s="21" t="n">
        <f aca="false">-(In_OM+In_Cable_OM)*$E13*CW41*(1+In_Opex_Adj)*CW28*CW$6</f>
        <v>-484.416179955288</v>
      </c>
      <c r="CX95" s="21" t="n">
        <f aca="false">-(In_OM+In_Cable_OM)*$E13*CX41*(1+In_Opex_Adj)*CX28*CX$6</f>
        <v>-484.416179955288</v>
      </c>
      <c r="CY95" s="21" t="n">
        <f aca="false">-(In_OM+In_Cable_OM)*$E13*CY41*(1+In_Opex_Adj)*CY28*CY$6</f>
        <v>-483.363047263562</v>
      </c>
      <c r="CZ95" s="21" t="n">
        <f aca="false">-(In_OM+In_Cable_OM)*$E13*CZ41*(1+In_Opex_Adj)*CZ28*CZ$6</f>
        <v>-488.733747788712</v>
      </c>
      <c r="DA95" s="21" t="n">
        <f aca="false">-(In_OM+In_Cable_OM)*$E13*DA41*(1+In_Opex_Adj)*DA28*DA$6</f>
        <v>-494.104448313863</v>
      </c>
      <c r="DB95" s="21" t="n">
        <f aca="false">-(In_OM+In_Cable_OM)*$E13*DB41*(1+In_Opex_Adj)*DB28*DB$6</f>
        <v>-494.104448313863</v>
      </c>
      <c r="DC95" s="21" t="n">
        <f aca="false">-(In_OM+In_Cable_OM)*$E13*DC41*(1+In_Opex_Adj)*DC28*DC$6</f>
        <v>-493.030440305753</v>
      </c>
      <c r="DD95" s="21" t="n">
        <f aca="false">-(In_OM+In_Cable_OM)*$E13*DD41*(1+In_Opex_Adj)*DD28*DD$6</f>
        <v>-498.508556309151</v>
      </c>
      <c r="DE95" s="21" t="n">
        <f aca="false">-(In_OM+In_Cable_OM)*$E13*DE41*(1+In_Opex_Adj)*DE28*DE$6</f>
        <v>-503.986672312548</v>
      </c>
      <c r="DF95" s="21" t="n">
        <f aca="false">-(In_OM+In_Cable_OM)*$E13*DF41*(1+In_Opex_Adj)*DF28*DF$6</f>
        <v>-503.986672312548</v>
      </c>
      <c r="DG95" s="21" t="n">
        <f aca="false">-(In_OM+In_Cable_OM)*$E13*DG41*(1+In_Opex_Adj)*DG28*DG$6</f>
        <v>-502.891175204384</v>
      </c>
      <c r="DH95" s="21" t="n">
        <f aca="false">-(In_OM+In_Cable_OM)*$E13*DH41*(1+In_Opex_Adj)*DH28*DH$6</f>
        <v>-508.478854928877</v>
      </c>
      <c r="DI95" s="21" t="n">
        <f aca="false">-(In_OM+In_Cable_OM)*$E13*DI41*(1+In_Opex_Adj)*DI28*DI$6</f>
        <v>-514.06653465337</v>
      </c>
      <c r="DJ95" s="21" t="n">
        <f aca="false">-(In_OM+In_Cable_OM)*$E13*DJ41*(1+In_Opex_Adj)*DJ28*DJ$6</f>
        <v>-514.06653465337</v>
      </c>
      <c r="DK95" s="21" t="n">
        <f aca="false">-(In_OM+In_Cable_OM)*$E13*DK41*(1+In_Opex_Adj)*DK28*DK$6</f>
        <v>-518.648286320548</v>
      </c>
      <c r="DL95" s="21" t="n">
        <f aca="false">-(In_OM+In_Cable_OM)*$E13*DL41*(1+In_Opex_Adj)*DL28*DL$6</f>
        <v>-518.648286320548</v>
      </c>
      <c r="DM95" s="21" t="n">
        <f aca="false">-(In_OM+In_Cable_OM)*$E13*DM41*(1+In_Opex_Adj)*DM28*DM$6</f>
        <v>-524.347718038356</v>
      </c>
      <c r="DN95" s="21" t="n">
        <f aca="false">-(In_OM+In_Cable_OM)*$E13*DN41*(1+In_Opex_Adj)*DN28*DN$6</f>
        <v>-524.347718038356</v>
      </c>
      <c r="DO95" s="21" t="n">
        <f aca="false">-(In_OM+In_Cable_OM)*$E13*DO41*(1+In_Opex_Adj)*DO28*DO$6</f>
        <v>-523.207681584658</v>
      </c>
      <c r="DP95" s="21" t="n">
        <f aca="false">-(In_OM+In_Cable_OM)*$E13*DP41*(1+In_Opex_Adj)*DP28*DP$6</f>
        <v>-529.021100268932</v>
      </c>
      <c r="DQ95" s="21" t="n">
        <f aca="false">-(In_OM+In_Cable_OM)*$E13*DQ41*(1+In_Opex_Adj)*DQ28*DQ$6</f>
        <v>-534.834518953206</v>
      </c>
      <c r="DR95" s="21" t="n">
        <f aca="false">-(In_OM+In_Cable_OM)*$E13*DR41*(1+In_Opex_Adj)*DR28*DR$6</f>
        <v>-534.834518953206</v>
      </c>
      <c r="DS95" s="21" t="n">
        <f aca="false">-(In_OM+In_Cable_OM)*$E13*DS41*(1+In_Opex_Adj)*DS28*DS$6</f>
        <v>-533.671859233973</v>
      </c>
      <c r="DT95" s="21" t="n">
        <f aca="false">-(In_OM+In_Cable_OM)*$E13*DT41*(1+In_Opex_Adj)*DT28*DT$6</f>
        <v>-539.601546558795</v>
      </c>
      <c r="DU95" s="21" t="n">
        <f aca="false">-(In_OM+In_Cable_OM)*$E13*DU41*(1+In_Opex_Adj)*DU28*DU$6</f>
        <v>-545.531233883616</v>
      </c>
      <c r="DV95" s="21" t="n">
        <f aca="false">-(In_OM+In_Cable_OM)*$E13*DV41*(1+In_Opex_Adj)*DV28*DV$6</f>
        <v>-545.531233883616</v>
      </c>
      <c r="DW95" s="21" t="n">
        <f aca="false">-(In_OM+In_Cable_OM)*$E13*DW41*(1+In_Opex_Adj)*DW28*DW$6</f>
        <v>-544.345290414247</v>
      </c>
      <c r="DX95" s="21" t="n">
        <f aca="false">-(In_OM+In_Cable_OM)*$E13*DX41*(1+In_Opex_Adj)*DX28*DX$6</f>
        <v>-550.393571418849</v>
      </c>
      <c r="DY95" s="21" t="n">
        <f aca="false">-(In_OM+In_Cable_OM)*$E13*DY41*(1+In_Opex_Adj)*DY28*DY$6</f>
        <v>-556.441852423452</v>
      </c>
      <c r="DZ95" s="21" t="n">
        <f aca="false">-(In_OM+In_Cable_OM)*$E13*DZ41*(1+In_Opex_Adj)*DZ28*DZ$6</f>
        <v>-556.441852423452</v>
      </c>
      <c r="EA95" s="21" t="n">
        <f aca="false">-(In_OM+In_Cable_OM)*$E13*EA41*(1+In_Opex_Adj)*EA28*EA$6</f>
        <v>-561.401728189918</v>
      </c>
      <c r="EB95" s="21" t="n">
        <f aca="false">-(In_OM+In_Cable_OM)*$E13*EB41*(1+In_Opex_Adj)*EB28*EB$6</f>
        <v>-561.401728189918</v>
      </c>
      <c r="EC95" s="21" t="n">
        <f aca="false">-(In_OM+In_Cable_OM)*$E13*EC41*(1+In_Opex_Adj)*EC28*EC$6</f>
        <v>-567.570977950247</v>
      </c>
      <c r="ED95" s="21" t="n">
        <f aca="false">-(In_OM+In_Cable_OM)*$E13*ED41*(1+In_Opex_Adj)*ED28*ED$6</f>
        <v>-567.570977950247</v>
      </c>
      <c r="EE95" s="21" t="n">
        <f aca="false">-(In_OM+In_Cable_OM)*$E13*EE41*(1+In_Opex_Adj)*EE28*EE$6</f>
        <v>-566.337025923288</v>
      </c>
      <c r="EF95" s="21" t="n">
        <f aca="false">-(In_OM+In_Cable_OM)*$E13*EF41*(1+In_Opex_Adj)*EF28*EF$6</f>
        <v>-572.629659544658</v>
      </c>
      <c r="EG95" s="21" t="n">
        <f aca="false">-(In_OM+In_Cable_OM)*$E13*EG41*(1+In_Opex_Adj)*EG28*EG$6</f>
        <v>-578.922293166028</v>
      </c>
      <c r="EH95" s="21" t="n">
        <f aca="false">-(In_OM+In_Cable_OM)*$E13*EH41*(1+In_Opex_Adj)*EH28*EH$6</f>
        <v>-578.922293166028</v>
      </c>
      <c r="EI95" s="21" t="n">
        <f aca="false">-(In_OM+In_Cable_OM)*$E13*EI41*(1+In_Opex_Adj)*EI28*EI$6</f>
        <v>-577.663736419726</v>
      </c>
      <c r="EJ95" s="21" t="n">
        <f aca="false">-(In_OM+In_Cable_OM)*$E13*EJ41*(1+In_Opex_Adj)*EJ28*EJ$6</f>
        <v>-584.082222379945</v>
      </c>
      <c r="EK95" s="21" t="n">
        <f aca="false">-(In_OM+In_Cable_OM)*$E13*EK41*(1+In_Opex_Adj)*EK28*EK$6</f>
        <v>-590.500708340164</v>
      </c>
      <c r="EL95" s="21" t="n">
        <f aca="false">-(In_OM+In_Cable_OM)*$E13*EL41*(1+In_Opex_Adj)*EL28*EL$6</f>
        <v>-590.500708340164</v>
      </c>
      <c r="EM95" s="21" t="n">
        <f aca="false">-(In_OM+In_Cable_OM)*$E13*EM41*(1+In_Opex_Adj)*EM28*EM$6</f>
        <v>-589.217113223014</v>
      </c>
      <c r="EN95" s="21" t="n">
        <f aca="false">-(In_OM+In_Cable_OM)*$E13*EN41*(1+In_Opex_Adj)*EN28*EN$6</f>
        <v>-595.763970036603</v>
      </c>
      <c r="EO95" s="21" t="n">
        <f aca="false">-(In_OM+In_Cable_OM)*$E13*EO41*(1+In_Opex_Adj)*EO28*EO$6</f>
        <v>-602.310826850192</v>
      </c>
      <c r="EP95" s="21" t="n">
        <f aca="false">-(In_OM+In_Cable_OM)*$E13*EP41*(1+In_Opex_Adj)*EP28*EP$6</f>
        <v>-602.310826850192</v>
      </c>
      <c r="EQ95" s="21" t="n">
        <f aca="false">-(In_OM+In_Cable_OM)*$E13*EQ41*(1+In_Opex_Adj)*EQ28*EQ$6</f>
        <v>-607.679152299397</v>
      </c>
      <c r="ER95" s="21" t="n">
        <f aca="false">-(In_OM+In_Cable_OM)*$E13*ER41*(1+In_Opex_Adj)*ER28*ER$6</f>
        <v>-607.679152299397</v>
      </c>
      <c r="ES95" s="21" t="n">
        <f aca="false">-(In_OM+In_Cable_OM)*$E13*ES41*(1+In_Opex_Adj)*ES28*ES$6</f>
        <v>-614.356945181808</v>
      </c>
      <c r="ET95" s="21" t="n">
        <f aca="false">-(In_OM+In_Cable_OM)*$E13*ET41*(1+In_Opex_Adj)*ET28*ET$6</f>
        <v>-614.356945181808</v>
      </c>
      <c r="EU95" s="21" t="n">
        <f aca="false">-(In_OM+In_Cable_OM)*$E13*EU41*(1+In_Opex_Adj)*EU28*EU$6</f>
        <v>-613.021386605326</v>
      </c>
      <c r="EV95" s="21" t="n">
        <f aca="false">-(In_OM+In_Cable_OM)*$E13*EV41*(1+In_Opex_Adj)*EV28*EV$6</f>
        <v>-619.832735345385</v>
      </c>
      <c r="EW95" s="21" t="n">
        <f aca="false">-(In_OM+In_Cable_OM)*$E13*EW41*(1+In_Opex_Adj)*EW28*EW$6</f>
        <v>-626.644084085444</v>
      </c>
      <c r="EX95" s="21" t="n">
        <f aca="false">-(In_OM+In_Cable_OM)*$E13*EX41*(1+In_Opex_Adj)*EX28*EX$6</f>
        <v>-626.644084085444</v>
      </c>
      <c r="EY95" s="21" t="n">
        <f aca="false">-(In_OM+In_Cable_OM)*$E13*EY41*(1+In_Opex_Adj)*EY28*EY$6</f>
        <v>-625.281814337432</v>
      </c>
      <c r="EZ95" s="21" t="n">
        <f aca="false">-(In_OM+In_Cable_OM)*$E13*EZ41*(1+In_Opex_Adj)*EZ28*EZ$6</f>
        <v>-632.229390052293</v>
      </c>
      <c r="FA95" s="21" t="n">
        <f aca="false">-(In_OM+In_Cable_OM)*$E13*FA41*(1+In_Opex_Adj)*FA28*FA$6</f>
        <v>-639.176965767153</v>
      </c>
      <c r="FB95" s="21" t="n">
        <f aca="false">-(In_OM+In_Cable_OM)*$E13*FB41*(1+In_Opex_Adj)*FB28*FB$6</f>
        <v>-639.176965767153</v>
      </c>
      <c r="FC95" s="21" t="n">
        <f aca="false">-(In_OM+In_Cable_OM)*$E13*FC41*(1+In_Opex_Adj)*FC28*FC$6</f>
        <v>-637.787450624181</v>
      </c>
      <c r="FD95" s="21" t="n">
        <f aca="false">-(In_OM+In_Cable_OM)*$E13*FD41*(1+In_Opex_Adj)*FD28*FD$6</f>
        <v>-0</v>
      </c>
      <c r="FE95" s="21" t="n">
        <f aca="false">-(In_OM+In_Cable_OM)*$E13*FE41*(1+In_Opex_Adj)*FE28*FE$6</f>
        <v>-0</v>
      </c>
      <c r="FF95" s="21" t="n">
        <f aca="false">-(In_OM+In_Cable_OM)*$E13*FF41*(1+In_Opex_Adj)*FF28*FF$6</f>
        <v>-0</v>
      </c>
      <c r="FG95" s="21" t="n">
        <f aca="false">-(In_OM+In_Cable_OM)*$E13*FG41*(1+In_Opex_Adj)*FG28*FG$6</f>
        <v>-0</v>
      </c>
      <c r="FH95" s="21" t="n">
        <f aca="false">-(In_OM+In_Cable_OM)*$E13*FH41*(1+In_Opex_Adj)*FH28*FH$6</f>
        <v>-0</v>
      </c>
    </row>
    <row r="96" customFormat="false" ht="15" hidden="false" customHeight="false" outlineLevel="0" collapsed="false">
      <c r="C96" s="1" t="s">
        <v>743</v>
      </c>
      <c r="D96" s="12" t="s">
        <v>358</v>
      </c>
      <c r="I96" s="21" t="n">
        <f aca="false">SUM(J96:FH96)</f>
        <v>-18737.1755810919</v>
      </c>
      <c r="J96" s="21" t="n">
        <f aca="false">-In_Balancing*(J77+J78)/Thousand*J41*(1+In_Opex_Adj)</f>
        <v>-0</v>
      </c>
      <c r="K96" s="21" t="n">
        <f aca="false">-In_Balancing*(K77+K78)/Thousand*K41*(1+In_Opex_Adj)</f>
        <v>-0</v>
      </c>
      <c r="L96" s="21" t="n">
        <f aca="false">-In_Balancing*(L77+L78)/Thousand*L41*(1+In_Opex_Adj)</f>
        <v>-0</v>
      </c>
      <c r="M96" s="21" t="n">
        <f aca="false">-In_Balancing*(M77+M78)/Thousand*M41*(1+In_Opex_Adj)</f>
        <v>-0</v>
      </c>
      <c r="N96" s="21" t="n">
        <f aca="false">-In_Balancing*(N77+N78)/Thousand*N41*(1+In_Opex_Adj)</f>
        <v>-0</v>
      </c>
      <c r="O96" s="21" t="n">
        <f aca="false">-In_Balancing*(O77+O78)/Thousand*O41*(1+In_Opex_Adj)</f>
        <v>-0</v>
      </c>
      <c r="P96" s="21" t="n">
        <f aca="false">-In_Balancing*(P77+P78)/Thousand*P41*(1+In_Opex_Adj)</f>
        <v>-0</v>
      </c>
      <c r="Q96" s="21" t="n">
        <f aca="false">-In_Balancing*(Q77+Q78)/Thousand*Q41*(1+In_Opex_Adj)</f>
        <v>-0</v>
      </c>
      <c r="R96" s="21" t="n">
        <f aca="false">-In_Balancing*(R77+R78)/Thousand*R41*(1+In_Opex_Adj)</f>
        <v>-0</v>
      </c>
      <c r="S96" s="21" t="n">
        <f aca="false">-In_Balancing*(S77+S78)/Thousand*S41*(1+In_Opex_Adj)</f>
        <v>-0</v>
      </c>
      <c r="T96" s="21" t="n">
        <f aca="false">-In_Balancing*(T77+T78)/Thousand*T41*(1+In_Opex_Adj)</f>
        <v>-98.3719952958271</v>
      </c>
      <c r="U96" s="21" t="n">
        <f aca="false">-In_Balancing*(U77+U78)/Thousand*U41*(1+In_Opex_Adj)</f>
        <v>-99.3785369270233</v>
      </c>
      <c r="V96" s="21" t="n">
        <f aca="false">-In_Balancing*(V77+V78)/Thousand*V41*(1+In_Opex_Adj)</f>
        <v>-99.3033059610301</v>
      </c>
      <c r="W96" s="21" t="n">
        <f aca="false">-In_Balancing*(W77+W78)/Thousand*W41*(1+In_Opex_Adj)</f>
        <v>-99.0522708781921</v>
      </c>
      <c r="X96" s="21" t="n">
        <f aca="false">-In_Balancing*(X77+X78)/Thousand*X41*(1+In_Opex_Adj)</f>
        <v>-100.078682120563</v>
      </c>
      <c r="Y96" s="21" t="n">
        <f aca="false">-In_Balancing*(Y77+Y78)/Thousand*Y41*(1+In_Opex_Adj)</f>
        <v>-101.102686560512</v>
      </c>
      <c r="Z96" s="21" t="n">
        <f aca="false">-In_Balancing*(Z77+Z78)/Thousand*Z41*(1+In_Opex_Adj)</f>
        <v>-101.026150388722</v>
      </c>
      <c r="AA96" s="21" t="n">
        <f aca="false">-In_Balancing*(AA77+AA78)/Thousand*AA41*(1+In_Opex_Adj)</f>
        <v>-100.774575750882</v>
      </c>
      <c r="AB96" s="21" t="n">
        <f aca="false">-In_Balancing*(AB77+AB78)/Thousand*AB41*(1+In_Opex_Adj)</f>
        <v>-101.818834065999</v>
      </c>
      <c r="AC96" s="21" t="n">
        <f aca="false">-In_Balancing*(AC77+AC78)/Thousand*AC41*(1+In_Opex_Adj)</f>
        <v>-102.860643729604</v>
      </c>
      <c r="AD96" s="21" t="n">
        <f aca="false">-In_Balancing*(AD77+AD78)/Thousand*AD41*(1+In_Opex_Adj)</f>
        <v>-102.782776759233</v>
      </c>
      <c r="AE96" s="21" t="n">
        <f aca="false">-In_Balancing*(AE77+AE78)/Thousand*AE41*(1+In_Opex_Adj)</f>
        <v>-102.481655245096</v>
      </c>
      <c r="AF96" s="21" t="n">
        <f aca="false">-In_Balancing*(AF77+AF78)/Thousand*AF41*(1+In_Opex_Adj)</f>
        <v>-103.54360286273</v>
      </c>
      <c r="AG96" s="21" t="n">
        <f aca="false">-In_Balancing*(AG77+AG78)/Thousand*AG41*(1+In_Opex_Adj)</f>
        <v>-104.60306034971</v>
      </c>
      <c r="AH96" s="21" t="n">
        <f aca="false">-In_Balancing*(AH77+AH78)/Thousand*AH41*(1+In_Opex_Adj)</f>
        <v>-104.523874345174</v>
      </c>
      <c r="AI96" s="21" t="n">
        <f aca="false">-In_Balancing*(AI77+AI78)/Thousand*AI41*(1+In_Opex_Adj)</f>
        <v>-105.375712857829</v>
      </c>
      <c r="AJ96" s="21" t="n">
        <f aca="false">-In_Balancing*(AJ77+AJ78)/Thousand*AJ41*(1+In_Opex_Adj)</f>
        <v>-105.296808694791</v>
      </c>
      <c r="AK96" s="21" t="n">
        <f aca="false">-In_Balancing*(AK77+AK78)/Thousand*AK41*(1+In_Opex_Adj)</f>
        <v>-106.374204972712</v>
      </c>
      <c r="AL96" s="21" t="n">
        <f aca="false">-In_Balancing*(AL77+AL78)/Thousand*AL41*(1+In_Opex_Adj)</f>
        <v>-106.293678186503</v>
      </c>
      <c r="AM96" s="21" t="n">
        <f aca="false">-In_Balancing*(AM77+AM78)/Thousand*AM41*(1+In_Opex_Adj)</f>
        <v>-105.982274311662</v>
      </c>
      <c r="AN96" s="21" t="n">
        <f aca="false">-In_Balancing*(AN77+AN78)/Thousand*AN41*(1+In_Opex_Adj)</f>
        <v>-107.08049646125</v>
      </c>
      <c r="AO96" s="21" t="n">
        <f aca="false">-In_Balancing*(AO77+AO78)/Thousand*AO41*(1+In_Opex_Adj)</f>
        <v>-108.176143421071</v>
      </c>
      <c r="AP96" s="21" t="n">
        <f aca="false">-In_Balancing*(AP77+AP78)/Thousand*AP41*(1+In_Opex_Adj)</f>
        <v>-108.094252541827</v>
      </c>
      <c r="AQ96" s="21" t="n">
        <f aca="false">-In_Balancing*(AQ77+AQ78)/Thousand*AQ41*(1+In_Opex_Adj)</f>
        <v>-107.777671698914</v>
      </c>
      <c r="AR96" s="21" t="n">
        <f aca="false">-In_Balancing*(AR77+AR78)/Thousand*AR41*(1+In_Opex_Adj)</f>
        <v>-108.894498329212</v>
      </c>
      <c r="AS96" s="21" t="n">
        <f aca="false">-In_Balancing*(AS77+AS78)/Thousand*AS41*(1+In_Opex_Adj)</f>
        <v>-110.008706144627</v>
      </c>
      <c r="AT96" s="21" t="n">
        <f aca="false">-In_Balancing*(AT77+AT78)/Thousand*AT41*(1+In_Opex_Adj)</f>
        <v>-109.925427989335</v>
      </c>
      <c r="AU96" s="21" t="n">
        <f aca="false">-In_Balancing*(AU77+AU78)/Thousand*AU41*(1+In_Opex_Adj)</f>
        <v>-109.603380545437</v>
      </c>
      <c r="AV96" s="21" t="n">
        <f aca="false">-In_Balancing*(AV77+AV78)/Thousand*AV41*(1+In_Opex_Adj)</f>
        <v>-110.73912575346</v>
      </c>
      <c r="AW96" s="21" t="n">
        <f aca="false">-In_Balancing*(AW77+AW78)/Thousand*AW41*(1+In_Opex_Adj)</f>
        <v>-111.872207784966</v>
      </c>
      <c r="AX96" s="21" t="n">
        <f aca="false">-In_Balancing*(AX77+AX78)/Thousand*AX41*(1+In_Opex_Adj)</f>
        <v>-111.787518932426</v>
      </c>
      <c r="AY96" s="21" t="n">
        <f aca="false">-In_Balancing*(AY77+AY78)/Thousand*AY41*(1+In_Opex_Adj)</f>
        <v>-112.69850694312</v>
      </c>
      <c r="AZ96" s="21" t="n">
        <f aca="false">-In_Balancing*(AZ77+AZ78)/Thousand*AZ41*(1+In_Opex_Adj)</f>
        <v>-112.614119553229</v>
      </c>
      <c r="BA96" s="21" t="n">
        <f aca="false">-In_Balancing*(BA77+BA78)/Thousand*BA41*(1+In_Opex_Adj)</f>
        <v>-113.766386509388</v>
      </c>
      <c r="BB96" s="21" t="n">
        <f aca="false">-In_Balancing*(BB77+BB78)/Thousand*BB41*(1+In_Opex_Adj)</f>
        <v>-113.680263736611</v>
      </c>
      <c r="BC96" s="21" t="n">
        <f aca="false">-In_Balancing*(BC77+BC78)/Thousand*BC41*(1+In_Opex_Adj)</f>
        <v>-113.347255090744</v>
      </c>
      <c r="BD96" s="21" t="n">
        <f aca="false">-In_Balancing*(BD77+BD78)/Thousand*BD41*(1+In_Opex_Adj)</f>
        <v>-114.521795521625</v>
      </c>
      <c r="BE96" s="21" t="n">
        <f aca="false">-In_Balancing*(BE77+BE78)/Thousand*BE41*(1+In_Opex_Adj)</f>
        <v>-115.693581806179</v>
      </c>
      <c r="BF96" s="21" t="n">
        <f aca="false">-In_Balancing*(BF77+BF78)/Thousand*BF41*(1+In_Opex_Adj)</f>
        <v>-115.606000119151</v>
      </c>
      <c r="BG96" s="21" t="n">
        <f aca="false">-In_Balancing*(BG77+BG78)/Thousand*BG41*(1+In_Opex_Adj)</f>
        <v>-115.267364713372</v>
      </c>
      <c r="BH96" s="21" t="n">
        <f aca="false">-In_Balancing*(BH77+BH78)/Thousand*BH41*(1+In_Opex_Adj)</f>
        <v>-116.461801932946</v>
      </c>
      <c r="BI96" s="21" t="n">
        <f aca="false">-In_Balancing*(BI77+BI78)/Thousand*BI41*(1+In_Opex_Adj)</f>
        <v>-117.653438350782</v>
      </c>
      <c r="BJ96" s="21" t="n">
        <f aca="false">-In_Balancing*(BJ77+BJ78)/Thousand*BJ41*(1+In_Opex_Adj)</f>
        <v>-117.564373024472</v>
      </c>
      <c r="BK96" s="21" t="n">
        <f aca="false">-In_Balancing*(BK77+BK78)/Thousand*BK41*(1+In_Opex_Adj)</f>
        <v>-117.22001872171</v>
      </c>
      <c r="BL96" s="21" t="n">
        <f aca="false">-In_Balancing*(BL77+BL78)/Thousand*BL41*(1+In_Opex_Adj)</f>
        <v>-118.434689965288</v>
      </c>
      <c r="BM96" s="21" t="n">
        <f aca="false">-In_Balancing*(BM77+BM78)/Thousand*BM41*(1+In_Opex_Adj)</f>
        <v>-119.646512960942</v>
      </c>
      <c r="BN96" s="21" t="n">
        <f aca="false">-In_Balancing*(BN77+BN78)/Thousand*BN41*(1+In_Opex_Adj)</f>
        <v>-119.555938848804</v>
      </c>
      <c r="BO96" s="21" t="n">
        <f aca="false">-In_Balancing*(BO77+BO78)/Thousand*BO41*(1+In_Opex_Adj)</f>
        <v>-120.530262533248</v>
      </c>
      <c r="BP96" s="21" t="n">
        <f aca="false">-In_Balancing*(BP77+BP78)/Thousand*BP41*(1+In_Opex_Adj)</f>
        <v>-120.440010811783</v>
      </c>
      <c r="BQ96" s="21" t="n">
        <f aca="false">-In_Balancing*(BQ77+BQ78)/Thousand*BQ41*(1+In_Opex_Adj)</f>
        <v>-121.672352237605</v>
      </c>
      <c r="BR96" s="21" t="n">
        <f aca="false">-In_Balancing*(BR77+BR78)/Thousand*BR41*(1+In_Opex_Adj)</f>
        <v>-121.580244536319</v>
      </c>
      <c r="BS96" s="21" t="n">
        <f aca="false">-In_Balancing*(BS77+BS78)/Thousand*BS41*(1+In_Opex_Adj)</f>
        <v>-121.224101765</v>
      </c>
      <c r="BT96" s="21" t="n">
        <f aca="false">-In_Balancing*(BT77+BT78)/Thousand*BT41*(1+In_Opex_Adj)</f>
        <v>-122.480264594935</v>
      </c>
      <c r="BU96" s="21" t="n">
        <f aca="false">-In_Balancing*(BU77+BU78)/Thousand*BU41*(1+In_Opex_Adj)</f>
        <v>-123.73348188451</v>
      </c>
      <c r="BV96" s="21" t="n">
        <f aca="false">-In_Balancing*(BV77+BV78)/Thousand*BV41*(1+In_Opex_Adj)</f>
        <v>-123.639813878764</v>
      </c>
      <c r="BW96" s="21" t="n">
        <f aca="false">-In_Balancing*(BW77+BW78)/Thousand*BW41*(1+In_Opex_Adj)</f>
        <v>-123.277648603289</v>
      </c>
      <c r="BX96" s="21" t="n">
        <f aca="false">-In_Balancing*(BX77+BX78)/Thousand*BX41*(1+In_Opex_Adj)</f>
        <v>-124.555090940931</v>
      </c>
      <c r="BY96" s="21" t="n">
        <f aca="false">-In_Balancing*(BY77+BY78)/Thousand*BY41*(1+In_Opex_Adj)</f>
        <v>-125.829537840503</v>
      </c>
      <c r="BZ96" s="21" t="n">
        <f aca="false">-In_Balancing*(BZ77+BZ78)/Thousand*BZ41*(1+In_Opex_Adj)</f>
        <v>-125.734283090585</v>
      </c>
      <c r="CA96" s="21" t="n">
        <f aca="false">-In_Balancing*(CA77+CA78)/Thousand*CA41*(1+In_Opex_Adj)</f>
        <v>-125.365924618358</v>
      </c>
      <c r="CB96" s="21" t="n">
        <f aca="false">-In_Balancing*(CB77+CB78)/Thousand*CB41*(1+In_Opex_Adj)</f>
        <v>-126.665006338521</v>
      </c>
      <c r="CC96" s="21" t="n">
        <f aca="false">-In_Balancing*(CC77+CC78)/Thousand*CC41*(1+In_Opex_Adj)</f>
        <v>-127.961041879043</v>
      </c>
      <c r="CD96" s="21" t="n">
        <f aca="false">-In_Balancing*(CD77+CD78)/Thousand*CD41*(1+In_Opex_Adj)</f>
        <v>-127.864173550249</v>
      </c>
      <c r="CE96" s="21" t="n">
        <f aca="false">-In_Balancing*(CE77+CE78)/Thousand*CE41*(1+In_Opex_Adj)</f>
        <v>-128.906158840707</v>
      </c>
      <c r="CF96" s="21" t="n">
        <f aca="false">-In_Balancing*(CF77+CF78)/Thousand*CF41*(1+In_Opex_Adj)</f>
        <v>-128.809635341146</v>
      </c>
      <c r="CG96" s="21" t="n">
        <f aca="false">-In_Balancing*(CG77+CG78)/Thousand*CG41*(1+In_Opex_Adj)</f>
        <v>-130.127614712004</v>
      </c>
      <c r="CH96" s="21" t="n">
        <f aca="false">-In_Balancing*(CH77+CH78)/Thousand*CH41*(1+In_Opex_Adj)</f>
        <v>-130.029106256759</v>
      </c>
      <c r="CI96" s="21" t="n">
        <f aca="false">-In_Balancing*(CI77+CI78)/Thousand*CI41*(1+In_Opex_Adj)</f>
        <v>-129.648210903862</v>
      </c>
      <c r="CJ96" s="21" t="n">
        <f aca="false">-In_Balancing*(CJ77+CJ78)/Thousand*CJ41*(1+In_Opex_Adj)</f>
        <v>-130.991667041163</v>
      </c>
      <c r="CK96" s="21" t="n">
        <f aca="false">-In_Balancing*(CK77+CK78)/Thousand*CK41*(1+In_Opex_Adj)</f>
        <v>-132.33197294652</v>
      </c>
      <c r="CL96" s="21" t="n">
        <f aca="false">-In_Balancing*(CL77+CL78)/Thousand*CL41*(1+In_Opex_Adj)</f>
        <v>-132.231795760737</v>
      </c>
      <c r="CM96" s="21" t="n">
        <f aca="false">-In_Balancing*(CM77+CM78)/Thousand*CM41*(1+In_Opex_Adj)</f>
        <v>-131.844508951784</v>
      </c>
      <c r="CN96" s="21" t="n">
        <f aca="false">-In_Balancing*(CN77+CN78)/Thousand*CN41*(1+In_Opex_Adj)</f>
        <v>-133.210723830384</v>
      </c>
      <c r="CO96" s="21" t="n">
        <f aca="false">-In_Balancing*(CO77+CO78)/Thousand*CO41*(1+In_Opex_Adj)</f>
        <v>-134.573735110717</v>
      </c>
      <c r="CP96" s="21" t="n">
        <f aca="false">-In_Balancing*(CP77+CP78)/Thousand*CP41*(1+In_Opex_Adj)</f>
        <v>-134.47186087909</v>
      </c>
      <c r="CQ96" s="21" t="n">
        <f aca="false">-In_Balancing*(CQ77+CQ78)/Thousand*CQ41*(1+In_Opex_Adj)</f>
        <v>-134.077927208266</v>
      </c>
      <c r="CR96" s="21" t="n">
        <f aca="false">-In_Balancing*(CR77+CR78)/Thousand*CR41*(1+In_Opex_Adj)</f>
        <v>-135.467285479613</v>
      </c>
      <c r="CS96" s="21" t="n">
        <f aca="false">-In_Balancing*(CS77+CS78)/Thousand*CS41*(1+In_Opex_Adj)</f>
        <v>-136.853385884411</v>
      </c>
      <c r="CT96" s="21" t="n">
        <f aca="false">-In_Balancing*(CT77+CT78)/Thousand*CT41*(1+In_Opex_Adj)</f>
        <v>-136.749785924723</v>
      </c>
      <c r="CU96" s="21" t="n">
        <f aca="false">-In_Balancing*(CU77+CU78)/Thousand*CU41*(1+In_Opex_Adj)</f>
        <v>-137.864182765963</v>
      </c>
      <c r="CV96" s="21" t="n">
        <f aca="false">-In_Balancing*(CV77+CV78)/Thousand*CV41*(1+In_Opex_Adj)</f>
        <v>-137.760951597612</v>
      </c>
      <c r="CW96" s="21" t="n">
        <f aca="false">-In_Balancing*(CW77+CW78)/Thousand*CW41*(1+In_Opex_Adj)</f>
        <v>-139.170520779565</v>
      </c>
      <c r="CX96" s="21" t="n">
        <f aca="false">-In_Balancing*(CX77+CX78)/Thousand*CX41*(1+In_Opex_Adj)</f>
        <v>-139.065166715802</v>
      </c>
      <c r="CY96" s="21" t="n">
        <f aca="false">-In_Balancing*(CY77+CY78)/Thousand*CY41*(1+In_Opex_Adj)</f>
        <v>-138.657790182098</v>
      </c>
      <c r="CZ96" s="21" t="n">
        <f aca="false">-In_Balancing*(CZ77+CZ78)/Thousand*CZ41*(1+In_Opex_Adj)</f>
        <v>-140.094606455197</v>
      </c>
      <c r="DA96" s="21" t="n">
        <f aca="false">-In_Balancing*(DA77+DA78)/Thousand*DA41*(1+In_Opex_Adj)</f>
        <v>-141.528053578834</v>
      </c>
      <c r="DB96" s="21" t="n">
        <f aca="false">-In_Balancing*(DB77+DB78)/Thousand*DB41*(1+In_Opex_Adj)</f>
        <v>-141.420914829209</v>
      </c>
      <c r="DC96" s="21" t="n">
        <f aca="false">-In_Balancing*(DC77+DC78)/Thousand*DC41*(1+In_Opex_Adj)</f>
        <v>-141.006690927498</v>
      </c>
      <c r="DD96" s="21" t="n">
        <f aca="false">-In_Balancing*(DD77+DD78)/Thousand*DD41*(1+In_Opex_Adj)</f>
        <v>-142.467847259749</v>
      </c>
      <c r="DE96" s="21" t="n">
        <f aca="false">-In_Balancing*(DE77+DE78)/Thousand*DE41*(1+In_Opex_Adj)</f>
        <v>-143.925577368227</v>
      </c>
      <c r="DF96" s="21" t="n">
        <f aca="false">-In_Balancing*(DF77+DF78)/Thousand*DF41*(1+In_Opex_Adj)</f>
        <v>-143.816623658992</v>
      </c>
      <c r="DG96" s="21" t="n">
        <f aca="false">-In_Balancing*(DG77+DG78)/Thousand*DG41*(1+In_Opex_Adj)</f>
        <v>-143.395380226078</v>
      </c>
      <c r="DH96" s="21" t="n">
        <f aca="false">-In_Balancing*(DH77+DH78)/Thousand*DH41*(1+In_Opex_Adj)</f>
        <v>-144.881288919167</v>
      </c>
      <c r="DI96" s="21" t="n">
        <f aca="false">-In_Balancing*(DI77+DI78)/Thousand*DI41*(1+In_Opex_Adj)</f>
        <v>-146.363713347379</v>
      </c>
      <c r="DJ96" s="21" t="n">
        <f aca="false">-In_Balancing*(DJ77+DJ78)/Thousand*DJ41*(1+In_Opex_Adj)</f>
        <v>-146.252913934528</v>
      </c>
      <c r="DK96" s="21" t="n">
        <f aca="false">-In_Balancing*(DK77+DK78)/Thousand*DK41*(1+In_Opex_Adj)</f>
        <v>-147.44472874423</v>
      </c>
      <c r="DL96" s="21" t="n">
        <f aca="false">-In_Balancing*(DL77+DL78)/Thousand*DL41*(1+In_Opex_Adj)</f>
        <v>-147.334323769493</v>
      </c>
      <c r="DM96" s="21" t="n">
        <f aca="false">-In_Balancing*(DM77+DM78)/Thousand*DM41*(1+In_Opex_Adj)</f>
        <v>-148.841847634716</v>
      </c>
      <c r="DN96" s="21" t="n">
        <f aca="false">-In_Balancing*(DN77+DN78)/Thousand*DN41*(1+In_Opex_Adj)</f>
        <v>-148.729172238962</v>
      </c>
      <c r="DO96" s="21" t="n">
        <f aca="false">-In_Balancing*(DO77+DO78)/Thousand*DO41*(1+In_Opex_Adj)</f>
        <v>-148.293460067774</v>
      </c>
      <c r="DP96" s="21" t="n">
        <f aca="false">-In_Balancing*(DP77+DP78)/Thousand*DP41*(1+In_Opex_Adj)</f>
        <v>-149.830124227354</v>
      </c>
      <c r="DQ96" s="21" t="n">
        <f aca="false">-In_Balancing*(DQ77+DQ78)/Thousand*DQ41*(1+In_Opex_Adj)</f>
        <v>-151.363185107014</v>
      </c>
      <c r="DR96" s="21" t="n">
        <f aca="false">-In_Balancing*(DR77+DR78)/Thousand*DR41*(1+In_Opex_Adj)</f>
        <v>-151.24860102293</v>
      </c>
      <c r="DS96" s="21" t="n">
        <f aca="false">-In_Balancing*(DS77+DS78)/Thousand*DS41*(1+In_Opex_Adj)</f>
        <v>-150.805558068247</v>
      </c>
      <c r="DT96" s="21" t="n">
        <f aca="false">-In_Balancing*(DT77+DT78)/Thousand*DT41*(1+In_Opex_Adj)</f>
        <v>-152.368253389019</v>
      </c>
      <c r="DU96" s="21" t="n">
        <f aca="false">-In_Balancing*(DU77+DU78)/Thousand*DU41*(1+In_Opex_Adj)</f>
        <v>-153.927284390144</v>
      </c>
      <c r="DV96" s="21" t="n">
        <f aca="false">-In_Balancing*(DV77+DV78)/Thousand*DV41*(1+In_Opex_Adj)</f>
        <v>-153.810759246431</v>
      </c>
      <c r="DW96" s="21" t="n">
        <f aca="false">-In_Balancing*(DW77+DW78)/Thousand*DW41*(1+In_Opex_Adj)</f>
        <v>-153.360202530282</v>
      </c>
      <c r="DX96" s="21" t="n">
        <f aca="false">-In_Balancing*(DX77+DX78)/Thousand*DX41*(1+In_Opex_Adj)</f>
        <v>-154.949369892259</v>
      </c>
      <c r="DY96" s="21" t="n">
        <f aca="false">-In_Balancing*(DY77+DY78)/Thousand*DY41*(1+In_Opex_Adj)</f>
        <v>-156.534810861054</v>
      </c>
      <c r="DZ96" s="21" t="n">
        <f aca="false">-In_Balancing*(DZ77+DZ78)/Thousand*DZ41*(1+In_Opex_Adj)</f>
        <v>-156.416311782714</v>
      </c>
      <c r="EA96" s="21" t="n">
        <f aca="false">-In_Balancing*(EA77+EA78)/Thousand*EA41*(1+In_Opex_Adj)</f>
        <v>-157.691072558973</v>
      </c>
      <c r="EB96" s="21" t="n">
        <f aca="false">-In_Balancing*(EB77+EB78)/Thousand*EB41*(1+In_Opex_Adj)</f>
        <v>-157.572995235826</v>
      </c>
      <c r="EC96" s="21" t="n">
        <f aca="false">-In_Balancing*(EC77+EC78)/Thousand*EC41*(1+In_Opex_Adj)</f>
        <v>-159.185281122477</v>
      </c>
      <c r="ED96" s="21" t="n">
        <f aca="false">-In_Balancing*(ED77+ED78)/Thousand*ED41*(1+In_Opex_Adj)</f>
        <v>-159.064775600449</v>
      </c>
      <c r="EE96" s="21" t="n">
        <f aca="false">-In_Balancing*(EE77+EE78)/Thousand*EE41*(1+In_Opex_Adj)</f>
        <v>-158.598801497218</v>
      </c>
      <c r="EF96" s="21" t="n">
        <f aca="false">-In_Balancing*(EF77+EF78)/Thousand*EF41*(1+In_Opex_Adj)</f>
        <v>-160.242252893536</v>
      </c>
      <c r="EG96" s="21" t="n">
        <f aca="false">-In_Balancing*(EG77+EG78)/Thousand*EG41*(1+In_Opex_Adj)</f>
        <v>-161.881850607591</v>
      </c>
      <c r="EH96" s="21" t="n">
        <f aca="false">-In_Balancing*(EH77+EH78)/Thousand*EH41*(1+In_Opex_Adj)</f>
        <v>-161.759303744107</v>
      </c>
      <c r="EI96" s="21" t="n">
        <f aca="false">-In_Balancing*(EI77+EI78)/Thousand*EI41*(1+In_Opex_Adj)</f>
        <v>-161.285456812341</v>
      </c>
      <c r="EJ96" s="21" t="n">
        <f aca="false">-In_Balancing*(EJ77+EJ78)/Thousand*EJ41*(1+In_Opex_Adj)</f>
        <v>-162.956748188453</v>
      </c>
      <c r="EK96" s="21" t="n">
        <f aca="false">-In_Balancing*(EK77+EK78)/Thousand*EK41*(1+In_Opex_Adj)</f>
        <v>-164.624120601127</v>
      </c>
      <c r="EL96" s="21" t="n">
        <f aca="false">-In_Balancing*(EL77+EL78)/Thousand*EL41*(1+In_Opex_Adj)</f>
        <v>-164.499497800254</v>
      </c>
      <c r="EM96" s="21" t="n">
        <f aca="false">-In_Balancing*(EM77+EM78)/Thousand*EM41*(1+In_Opex_Adj)</f>
        <v>-164.017660864861</v>
      </c>
      <c r="EN96" s="21" t="n">
        <f aca="false">-In_Balancing*(EN77+EN78)/Thousand*EN41*(1+In_Opex_Adj)</f>
        <v>-165.71726421132</v>
      </c>
      <c r="EO96" s="21" t="n">
        <f aca="false">-In_Balancing*(EO77+EO78)/Thousand*EO41*(1+In_Opex_Adj)</f>
        <v>-167.412882206412</v>
      </c>
      <c r="EP96" s="21" t="n">
        <f aca="false">-In_Balancing*(EP77+EP78)/Thousand*EP41*(1+In_Opex_Adj)</f>
        <v>-167.286148273336</v>
      </c>
      <c r="EQ96" s="21" t="n">
        <f aca="false">-In_Balancing*(EQ77+EQ78)/Thousand*EQ41*(1+In_Opex_Adj)</f>
        <v>-168.649383303855</v>
      </c>
      <c r="ER96" s="21" t="n">
        <f aca="false">-In_Balancing*(ER77+ER78)/Thousand*ER41*(1+In_Opex_Adj)</f>
        <v>-168.523100519372</v>
      </c>
      <c r="ES96" s="21" t="n">
        <f aca="false">-In_Balancing*(ES77+ES78)/Thousand*ES41*(1+In_Opex_Adj)</f>
        <v>-170.24742781375</v>
      </c>
      <c r="ET96" s="21" t="n">
        <f aca="false">-In_Balancing*(ET77+ET78)/Thousand*ET41*(1+In_Opex_Adj)</f>
        <v>-170.118548089332</v>
      </c>
      <c r="EU96" s="21" t="n">
        <f aca="false">-In_Balancing*(EU77+EU78)/Thousand*EU41*(1+In_Opex_Adj)</f>
        <v>-169.620222959288</v>
      </c>
      <c r="EV96" s="21" t="n">
        <f aca="false">-In_Balancing*(EV77+EV78)/Thousand*EV41*(1+In_Opex_Adj)</f>
        <v>-171.377881842171</v>
      </c>
      <c r="EW96" s="21" t="n">
        <f aca="false">-In_Balancing*(EW77+EW78)/Thousand*EW41*(1+In_Opex_Adj)</f>
        <v>-173.131419240915</v>
      </c>
      <c r="EX96" s="21" t="n">
        <f aca="false">-In_Balancing*(EX77+EX78)/Thousand*EX41*(1+In_Opex_Adj)</f>
        <v>-173.000356293965</v>
      </c>
      <c r="EY96" s="21" t="n">
        <f aca="false">-In_Balancing*(EY77+EY78)/Thousand*EY41*(1+In_Opex_Adj)</f>
        <v>-172.493589536218</v>
      </c>
      <c r="EZ96" s="21" t="n">
        <f aca="false">-In_Balancing*(EZ77+EZ78)/Thousand*EZ41*(1+In_Opex_Adj)</f>
        <v>-174.281023160577</v>
      </c>
      <c r="FA96" s="21" t="n">
        <f aca="false">-In_Balancing*(FA77+FA78)/Thousand*FA41*(1+In_Opex_Adj)</f>
        <v>-176.064265482856</v>
      </c>
      <c r="FB96" s="21" t="n">
        <f aca="false">-In_Balancing*(FB77+FB78)/Thousand*FB41*(1+In_Opex_Adj)</f>
        <v>-175.930982329585</v>
      </c>
      <c r="FC96" s="21" t="n">
        <f aca="false">-In_Balancing*(FC77+FC78)/Thousand*FC41*(1+In_Opex_Adj)</f>
        <v>-175.415630942961</v>
      </c>
      <c r="FD96" s="21" t="n">
        <f aca="false">-In_Balancing*(FD77+FD78)/Thousand*FD41*(1+In_Opex_Adj)</f>
        <v>-0</v>
      </c>
      <c r="FE96" s="21" t="n">
        <f aca="false">-In_Balancing*(FE77+FE78)/Thousand*FE41*(1+In_Opex_Adj)</f>
        <v>-0</v>
      </c>
      <c r="FF96" s="21" t="n">
        <f aca="false">-In_Balancing*(FF77+FF78)/Thousand*FF41*(1+In_Opex_Adj)</f>
        <v>-0</v>
      </c>
      <c r="FG96" s="21" t="n">
        <f aca="false">-In_Balancing*(FG77+FG78)/Thousand*FG41*(1+In_Opex_Adj)</f>
        <v>-0</v>
      </c>
      <c r="FH96" s="21" t="n">
        <f aca="false">-In_Balancing*(FH77+FH78)/Thousand*FH41*(1+In_Opex_Adj)</f>
        <v>-0</v>
      </c>
    </row>
    <row r="97" customFormat="false" ht="15" hidden="false" customHeight="false" outlineLevel="0" collapsed="false">
      <c r="C97" s="1" t="s">
        <v>744</v>
      </c>
      <c r="D97" s="12" t="s">
        <v>358</v>
      </c>
      <c r="I97" s="21" t="n">
        <f aca="false">SUM(J97:FH97)</f>
        <v>-5126.5508552461</v>
      </c>
      <c r="J97" s="21" t="n">
        <f aca="false">-In_Lease*J41*(1+In_Opex_Adj)*J28*J$6</f>
        <v>-0</v>
      </c>
      <c r="K97" s="21" t="n">
        <f aca="false">-In_Lease*K41*(1+In_Opex_Adj)*K28*K$6</f>
        <v>-0</v>
      </c>
      <c r="L97" s="21" t="n">
        <f aca="false">-In_Lease*L41*(1+In_Opex_Adj)*L28*L$6</f>
        <v>-0</v>
      </c>
      <c r="M97" s="21" t="n">
        <f aca="false">-In_Lease*M41*(1+In_Opex_Adj)*M28*M$6</f>
        <v>-0</v>
      </c>
      <c r="N97" s="21" t="n">
        <f aca="false">-In_Lease*N41*(1+In_Opex_Adj)*N28*N$6</f>
        <v>-0</v>
      </c>
      <c r="O97" s="21" t="n">
        <f aca="false">-In_Lease*O41*(1+In_Opex_Adj)*O28*O$6</f>
        <v>-0</v>
      </c>
      <c r="P97" s="21" t="n">
        <f aca="false">-In_Lease*P41*(1+In_Opex_Adj)*P28*P$6</f>
        <v>-0</v>
      </c>
      <c r="Q97" s="21" t="n">
        <f aca="false">-In_Lease*Q41*(1+In_Opex_Adj)*Q28*Q$6</f>
        <v>-0</v>
      </c>
      <c r="R97" s="21" t="n">
        <f aca="false">-In_Lease*R41*(1+In_Opex_Adj)*R28*R$6</f>
        <v>-0</v>
      </c>
      <c r="S97" s="21" t="n">
        <f aca="false">-In_Lease*S41*(1+In_Opex_Adj)*S28*S$6</f>
        <v>-0</v>
      </c>
      <c r="T97" s="21" t="n">
        <f aca="false">-In_Lease*T41*(1+In_Opex_Adj)*T28*T$6</f>
        <v>-25.4029237479452</v>
      </c>
      <c r="U97" s="21" t="n">
        <f aca="false">-In_Lease*U41*(1+In_Opex_Adj)*U28*U$6</f>
        <v>-25.6820767561644</v>
      </c>
      <c r="V97" s="21" t="n">
        <f aca="false">-In_Lease*V41*(1+In_Opex_Adj)*V28*V$6</f>
        <v>-25.6820767561644</v>
      </c>
      <c r="W97" s="21" t="n">
        <f aca="false">-In_Lease*W41*(1+In_Opex_Adj)*W28*W$6</f>
        <v>-25.6365606575342</v>
      </c>
      <c r="X97" s="21" t="n">
        <f aca="false">-In_Lease*X41*(1+In_Opex_Adj)*X28*X$6</f>
        <v>-25.9214113315069</v>
      </c>
      <c r="Y97" s="21" t="n">
        <f aca="false">-In_Lease*Y41*(1+In_Opex_Adj)*Y28*Y$6</f>
        <v>-26.2062620054795</v>
      </c>
      <c r="Z97" s="21" t="n">
        <f aca="false">-In_Lease*Z41*(1+In_Opex_Adj)*Z28*Z$6</f>
        <v>-26.2062620054795</v>
      </c>
      <c r="AA97" s="21" t="n">
        <f aca="false">-In_Lease*AA41*(1+In_Opex_Adj)*AA28*AA$6</f>
        <v>-26.1608074520548</v>
      </c>
      <c r="AB97" s="21" t="n">
        <f aca="false">-In_Lease*AB41*(1+In_Opex_Adj)*AB28*AB$6</f>
        <v>-26.451483090411</v>
      </c>
      <c r="AC97" s="21" t="n">
        <f aca="false">-In_Lease*AC41*(1+In_Opex_Adj)*AC28*AC$6</f>
        <v>-26.7421587287671</v>
      </c>
      <c r="AD97" s="21" t="n">
        <f aca="false">-In_Lease*AD41*(1+In_Opex_Adj)*AD28*AD$6</f>
        <v>-26.7421587287671</v>
      </c>
      <c r="AE97" s="21" t="n">
        <f aca="false">-In_Lease*AE41*(1+In_Opex_Adj)*AE28*AE$6</f>
        <v>-26.6840127123288</v>
      </c>
      <c r="AF97" s="21" t="n">
        <f aca="false">-In_Lease*AF41*(1+In_Opex_Adj)*AF28*AF$6</f>
        <v>-26.9805017424658</v>
      </c>
      <c r="AG97" s="21" t="n">
        <f aca="false">-In_Lease*AG41*(1+In_Opex_Adj)*AG28*AG$6</f>
        <v>-27.2769907726027</v>
      </c>
      <c r="AH97" s="21" t="n">
        <f aca="false">-In_Lease*AH41*(1+In_Opex_Adj)*AH28*AH$6</f>
        <v>-27.2769907726027</v>
      </c>
      <c r="AI97" s="21" t="n">
        <f aca="false">-In_Lease*AI41*(1+In_Opex_Adj)*AI28*AI$6</f>
        <v>-27.5201232657534</v>
      </c>
      <c r="AJ97" s="21" t="n">
        <f aca="false">-In_Lease*AJ41*(1+In_Opex_Adj)*AJ28*AJ$6</f>
        <v>-27.5201232657534</v>
      </c>
      <c r="AK97" s="21" t="n">
        <f aca="false">-In_Lease*AK41*(1+In_Opex_Adj)*AK28*AK$6</f>
        <v>-27.8225422027397</v>
      </c>
      <c r="AL97" s="21" t="n">
        <f aca="false">-In_Lease*AL41*(1+In_Opex_Adj)*AL28*AL$6</f>
        <v>-27.8225422027397</v>
      </c>
      <c r="AM97" s="21" t="n">
        <f aca="false">-In_Lease*AM41*(1+In_Opex_Adj)*AM28*AM$6</f>
        <v>-27.762048</v>
      </c>
      <c r="AN97" s="21" t="n">
        <f aca="false">-In_Lease*AN41*(1+In_Opex_Adj)*AN28*AN$6</f>
        <v>-28.0705152</v>
      </c>
      <c r="AO97" s="21" t="n">
        <f aca="false">-In_Lease*AO41*(1+In_Opex_Adj)*AO28*AO$6</f>
        <v>-28.3789824</v>
      </c>
      <c r="AP97" s="21" t="n">
        <f aca="false">-In_Lease*AP41*(1+In_Opex_Adj)*AP28*AP$6</f>
        <v>-28.3789824</v>
      </c>
      <c r="AQ97" s="21" t="n">
        <f aca="false">-In_Lease*AQ41*(1+In_Opex_Adj)*AQ28*AQ$6</f>
        <v>-28.317304109589</v>
      </c>
      <c r="AR97" s="21" t="n">
        <f aca="false">-In_Lease*AR41*(1+In_Opex_Adj)*AR28*AR$6</f>
        <v>-28.6319408219178</v>
      </c>
      <c r="AS97" s="21" t="n">
        <f aca="false">-In_Lease*AS41*(1+In_Opex_Adj)*AS28*AS$6</f>
        <v>-28.9465775342466</v>
      </c>
      <c r="AT97" s="21" t="n">
        <f aca="false">-In_Lease*AT41*(1+In_Opex_Adj)*AT28*AT$6</f>
        <v>-28.9465775342466</v>
      </c>
      <c r="AU97" s="21" t="n">
        <f aca="false">-In_Lease*AU41*(1+In_Opex_Adj)*AU28*AU$6</f>
        <v>-28.8836383561644</v>
      </c>
      <c r="AV97" s="21" t="n">
        <f aca="false">-In_Lease*AV41*(1+In_Opex_Adj)*AV28*AV$6</f>
        <v>-29.2045676712329</v>
      </c>
      <c r="AW97" s="21" t="n">
        <f aca="false">-In_Lease*AW41*(1+In_Opex_Adj)*AW28*AW$6</f>
        <v>-29.5254969863014</v>
      </c>
      <c r="AX97" s="21" t="n">
        <f aca="false">-In_Lease*AX41*(1+In_Opex_Adj)*AX28*AX$6</f>
        <v>-29.5254969863014</v>
      </c>
      <c r="AY97" s="21" t="n">
        <f aca="false">-In_Lease*AY41*(1+In_Opex_Adj)*AY28*AY$6</f>
        <v>-29.7886590246575</v>
      </c>
      <c r="AZ97" s="21" t="n">
        <f aca="false">-In_Lease*AZ41*(1+In_Opex_Adj)*AZ28*AZ$6</f>
        <v>-29.7886590246575</v>
      </c>
      <c r="BA97" s="21" t="n">
        <f aca="false">-In_Lease*BA41*(1+In_Opex_Adj)*BA28*BA$6</f>
        <v>-30.1160069260274</v>
      </c>
      <c r="BB97" s="21" t="n">
        <f aca="false">-In_Lease*BB41*(1+In_Opex_Adj)*BB28*BB$6</f>
        <v>-30.1160069260274</v>
      </c>
      <c r="BC97" s="21" t="n">
        <f aca="false">-In_Lease*BC41*(1+In_Opex_Adj)*BC28*BC$6</f>
        <v>-30.0505354520548</v>
      </c>
      <c r="BD97" s="21" t="n">
        <f aca="false">-In_Lease*BD41*(1+In_Opex_Adj)*BD28*BD$6</f>
        <v>-30.384430290411</v>
      </c>
      <c r="BE97" s="21" t="n">
        <f aca="false">-In_Lease*BE41*(1+In_Opex_Adj)*BE28*BE$6</f>
        <v>-30.7183251287671</v>
      </c>
      <c r="BF97" s="21" t="n">
        <f aca="false">-In_Lease*BF41*(1+In_Opex_Adj)*BF28*BF$6</f>
        <v>-30.7183251287671</v>
      </c>
      <c r="BG97" s="21" t="n">
        <f aca="false">-In_Lease*BG41*(1+In_Opex_Adj)*BG28*BG$6</f>
        <v>-30.6515480547945</v>
      </c>
      <c r="BH97" s="21" t="n">
        <f aca="false">-In_Lease*BH41*(1+In_Opex_Adj)*BH28*BH$6</f>
        <v>-30.9921208109589</v>
      </c>
      <c r="BI97" s="21" t="n">
        <f aca="false">-In_Lease*BI41*(1+In_Opex_Adj)*BI28*BI$6</f>
        <v>-31.3326935671233</v>
      </c>
      <c r="BJ97" s="21" t="n">
        <f aca="false">-In_Lease*BJ41*(1+In_Opex_Adj)*BJ28*BJ$6</f>
        <v>-31.3326935671233</v>
      </c>
      <c r="BK97" s="21" t="n">
        <f aca="false">-In_Lease*BK41*(1+In_Opex_Adj)*BK28*BK$6</f>
        <v>-31.2645856438356</v>
      </c>
      <c r="BL97" s="21" t="n">
        <f aca="false">-In_Lease*BL41*(1+In_Opex_Adj)*BL28*BL$6</f>
        <v>-31.6119699287671</v>
      </c>
      <c r="BM97" s="21" t="n">
        <f aca="false">-In_Lease*BM41*(1+In_Opex_Adj)*BM28*BM$6</f>
        <v>-31.9593542136986</v>
      </c>
      <c r="BN97" s="21" t="n">
        <f aca="false">-In_Lease*BN41*(1+In_Opex_Adj)*BN28*BN$6</f>
        <v>-31.9593542136986</v>
      </c>
      <c r="BO97" s="21" t="n">
        <f aca="false">-In_Lease*BO41*(1+In_Opex_Adj)*BO28*BO$6</f>
        <v>-32.2442169863014</v>
      </c>
      <c r="BP97" s="21" t="n">
        <f aca="false">-In_Lease*BP41*(1+In_Opex_Adj)*BP28*BP$6</f>
        <v>-32.2442169863014</v>
      </c>
      <c r="BQ97" s="21" t="n">
        <f aca="false">-In_Lease*BQ41*(1+In_Opex_Adj)*BQ28*BQ$6</f>
        <v>-32.5985490410959</v>
      </c>
      <c r="BR97" s="21" t="n">
        <f aca="false">-In_Lease*BR41*(1+In_Opex_Adj)*BR28*BR$6</f>
        <v>-32.5985490410959</v>
      </c>
      <c r="BS97" s="21" t="n">
        <f aca="false">-In_Lease*BS41*(1+In_Opex_Adj)*BS28*BS$6</f>
        <v>-32.527682630137</v>
      </c>
      <c r="BT97" s="21" t="n">
        <f aca="false">-In_Lease*BT41*(1+In_Opex_Adj)*BT28*BT$6</f>
        <v>-32.8891013260274</v>
      </c>
      <c r="BU97" s="21" t="n">
        <f aca="false">-In_Lease*BU41*(1+In_Opex_Adj)*BU28*BU$6</f>
        <v>-33.2505200219178</v>
      </c>
      <c r="BV97" s="21" t="n">
        <f aca="false">-In_Lease*BV41*(1+In_Opex_Adj)*BV28*BV$6</f>
        <v>-33.2505200219178</v>
      </c>
      <c r="BW97" s="21" t="n">
        <f aca="false">-In_Lease*BW41*(1+In_Opex_Adj)*BW28*BW$6</f>
        <v>-33.1782391232877</v>
      </c>
      <c r="BX97" s="21" t="n">
        <f aca="false">-In_Lease*BX41*(1+In_Opex_Adj)*BX28*BX$6</f>
        <v>-33.5468862246575</v>
      </c>
      <c r="BY97" s="21" t="n">
        <f aca="false">-In_Lease*BY41*(1+In_Opex_Adj)*BY28*BY$6</f>
        <v>-33.9155333260274</v>
      </c>
      <c r="BZ97" s="21" t="n">
        <f aca="false">-In_Lease*BZ41*(1+In_Opex_Adj)*BZ28*BZ$6</f>
        <v>-33.9155333260274</v>
      </c>
      <c r="CA97" s="21" t="n">
        <f aca="false">-In_Lease*CA41*(1+In_Opex_Adj)*CA28*CA$6</f>
        <v>-33.8417911232877</v>
      </c>
      <c r="CB97" s="21" t="n">
        <f aca="false">-In_Lease*CB41*(1+In_Opex_Adj)*CB28*CB$6</f>
        <v>-34.2178110246575</v>
      </c>
      <c r="CC97" s="21" t="n">
        <f aca="false">-In_Lease*CC41*(1+In_Opex_Adj)*CC28*CC$6</f>
        <v>-34.5938309260274</v>
      </c>
      <c r="CD97" s="21" t="n">
        <f aca="false">-In_Lease*CD41*(1+In_Opex_Adj)*CD28*CD$6</f>
        <v>-34.5938309260274</v>
      </c>
      <c r="CE97" s="21" t="n">
        <f aca="false">-In_Lease*CE41*(1+In_Opex_Adj)*CE28*CE$6</f>
        <v>-34.9021629369863</v>
      </c>
      <c r="CF97" s="21" t="n">
        <f aca="false">-In_Lease*CF41*(1+In_Opex_Adj)*CF28*CF$6</f>
        <v>-34.9021629369863</v>
      </c>
      <c r="CG97" s="21" t="n">
        <f aca="false">-In_Lease*CG41*(1+In_Opex_Adj)*CG28*CG$6</f>
        <v>-35.2857031890411</v>
      </c>
      <c r="CH97" s="21" t="n">
        <f aca="false">-In_Lease*CH41*(1+In_Opex_Adj)*CH28*CH$6</f>
        <v>-35.2857031890411</v>
      </c>
      <c r="CI97" s="21" t="n">
        <f aca="false">-In_Lease*CI41*(1+In_Opex_Adj)*CI28*CI$6</f>
        <v>-35.2089941917808</v>
      </c>
      <c r="CJ97" s="21" t="n">
        <f aca="false">-In_Lease*CJ41*(1+In_Opex_Adj)*CJ28*CJ$6</f>
        <v>-35.6002052383562</v>
      </c>
      <c r="CK97" s="21" t="n">
        <f aca="false">-In_Lease*CK41*(1+In_Opex_Adj)*CK28*CK$6</f>
        <v>-35.9914162849315</v>
      </c>
      <c r="CL97" s="21" t="n">
        <f aca="false">-In_Lease*CL41*(1+In_Opex_Adj)*CL28*CL$6</f>
        <v>-35.9914162849315</v>
      </c>
      <c r="CM97" s="21" t="n">
        <f aca="false">-In_Lease*CM41*(1+In_Opex_Adj)*CM28*CM$6</f>
        <v>-35.9131896986301</v>
      </c>
      <c r="CN97" s="21" t="n">
        <f aca="false">-In_Lease*CN41*(1+In_Opex_Adj)*CN28*CN$6</f>
        <v>-36.312225139726</v>
      </c>
      <c r="CO97" s="21" t="n">
        <f aca="false">-In_Lease*CO41*(1+In_Opex_Adj)*CO28*CO$6</f>
        <v>-36.7112605808219</v>
      </c>
      <c r="CP97" s="21" t="n">
        <f aca="false">-In_Lease*CP41*(1+In_Opex_Adj)*CP28*CP$6</f>
        <v>-36.7112605808219</v>
      </c>
      <c r="CQ97" s="21" t="n">
        <f aca="false">-In_Lease*CQ41*(1+In_Opex_Adj)*CQ28*CQ$6</f>
        <v>-36.6314459178082</v>
      </c>
      <c r="CR97" s="21" t="n">
        <f aca="false">-In_Lease*CR41*(1+In_Opex_Adj)*CR28*CR$6</f>
        <v>-37.0384619835616</v>
      </c>
      <c r="CS97" s="21" t="n">
        <f aca="false">-In_Lease*CS41*(1+In_Opex_Adj)*CS28*CS$6</f>
        <v>-37.4454780493151</v>
      </c>
      <c r="CT97" s="21" t="n">
        <f aca="false">-In_Lease*CT41*(1+In_Opex_Adj)*CT28*CT$6</f>
        <v>-37.4454780493151</v>
      </c>
      <c r="CU97" s="21" t="n">
        <f aca="false">-In_Lease*CU41*(1+In_Opex_Adj)*CU28*CU$6</f>
        <v>-37.7792269150685</v>
      </c>
      <c r="CV97" s="21" t="n">
        <f aca="false">-In_Lease*CV41*(1+In_Opex_Adj)*CV28*CV$6</f>
        <v>-37.7792269150685</v>
      </c>
      <c r="CW97" s="21" t="n">
        <f aca="false">-In_Lease*CW41*(1+In_Opex_Adj)*CW28*CW$6</f>
        <v>-38.1943832547945</v>
      </c>
      <c r="CX97" s="21" t="n">
        <f aca="false">-In_Lease*CX41*(1+In_Opex_Adj)*CX28*CX$6</f>
        <v>-38.1943832547945</v>
      </c>
      <c r="CY97" s="21" t="n">
        <f aca="false">-In_Lease*CY41*(1+In_Opex_Adj)*CY28*CY$6</f>
        <v>-38.1113477260274</v>
      </c>
      <c r="CZ97" s="21" t="n">
        <f aca="false">-In_Lease*CZ41*(1+In_Opex_Adj)*CZ28*CZ$6</f>
        <v>-38.5348071452055</v>
      </c>
      <c r="DA97" s="21" t="n">
        <f aca="false">-In_Lease*DA41*(1+In_Opex_Adj)*DA28*DA$6</f>
        <v>-38.9582665643836</v>
      </c>
      <c r="DB97" s="21" t="n">
        <f aca="false">-In_Lease*DB41*(1+In_Opex_Adj)*DB28*DB$6</f>
        <v>-38.9582665643836</v>
      </c>
      <c r="DC97" s="21" t="n">
        <f aca="false">-In_Lease*DC41*(1+In_Opex_Adj)*DC28*DC$6</f>
        <v>-38.8735850958904</v>
      </c>
      <c r="DD97" s="21" t="n">
        <f aca="false">-In_Lease*DD41*(1+In_Opex_Adj)*DD28*DD$6</f>
        <v>-39.3055138191781</v>
      </c>
      <c r="DE97" s="21" t="n">
        <f aca="false">-In_Lease*DE41*(1+In_Opex_Adj)*DE28*DE$6</f>
        <v>-39.7374425424658</v>
      </c>
      <c r="DF97" s="21" t="n">
        <f aca="false">-In_Lease*DF41*(1+In_Opex_Adj)*DF28*DF$6</f>
        <v>-39.7374425424658</v>
      </c>
      <c r="DG97" s="21" t="n">
        <f aca="false">-In_Lease*DG41*(1+In_Opex_Adj)*DG28*DG$6</f>
        <v>-39.651066739726</v>
      </c>
      <c r="DH97" s="21" t="n">
        <f aca="false">-In_Lease*DH41*(1+In_Opex_Adj)*DH28*DH$6</f>
        <v>-40.0916341479452</v>
      </c>
      <c r="DI97" s="21" t="n">
        <f aca="false">-In_Lease*DI41*(1+In_Opex_Adj)*DI28*DI$6</f>
        <v>-40.5322015561644</v>
      </c>
      <c r="DJ97" s="21" t="n">
        <f aca="false">-In_Lease*DJ41*(1+In_Opex_Adj)*DJ28*DJ$6</f>
        <v>-40.5322015561644</v>
      </c>
      <c r="DK97" s="21" t="n">
        <f aca="false">-In_Lease*DK41*(1+In_Opex_Adj)*DK28*DK$6</f>
        <v>-40.8934553424658</v>
      </c>
      <c r="DL97" s="21" t="n">
        <f aca="false">-In_Lease*DL41*(1+In_Opex_Adj)*DL28*DL$6</f>
        <v>-40.8934553424658</v>
      </c>
      <c r="DM97" s="21" t="n">
        <f aca="false">-In_Lease*DM41*(1+In_Opex_Adj)*DM28*DM$6</f>
        <v>-41.3428339726027</v>
      </c>
      <c r="DN97" s="21" t="n">
        <f aca="false">-In_Lease*DN41*(1+In_Opex_Adj)*DN28*DN$6</f>
        <v>-41.3428339726027</v>
      </c>
      <c r="DO97" s="21" t="n">
        <f aca="false">-In_Lease*DO41*(1+In_Opex_Adj)*DO28*DO$6</f>
        <v>-41.2529464109589</v>
      </c>
      <c r="DP97" s="21" t="n">
        <f aca="false">-In_Lease*DP41*(1+In_Opex_Adj)*DP28*DP$6</f>
        <v>-41.7113124821918</v>
      </c>
      <c r="DQ97" s="21" t="n">
        <f aca="false">-In_Lease*DQ41*(1+In_Opex_Adj)*DQ28*DQ$6</f>
        <v>-42.1696785534247</v>
      </c>
      <c r="DR97" s="21" t="n">
        <f aca="false">-In_Lease*DR41*(1+In_Opex_Adj)*DR28*DR$6</f>
        <v>-42.1696785534247</v>
      </c>
      <c r="DS97" s="21" t="n">
        <f aca="false">-In_Lease*DS41*(1+In_Opex_Adj)*DS28*DS$6</f>
        <v>-42.0780072328767</v>
      </c>
      <c r="DT97" s="21" t="n">
        <f aca="false">-In_Lease*DT41*(1+In_Opex_Adj)*DT28*DT$6</f>
        <v>-42.5455406465754</v>
      </c>
      <c r="DU97" s="21" t="n">
        <f aca="false">-In_Lease*DU41*(1+In_Opex_Adj)*DU28*DU$6</f>
        <v>-43.013074060274</v>
      </c>
      <c r="DV97" s="21" t="n">
        <f aca="false">-In_Lease*DV41*(1+In_Opex_Adj)*DV28*DV$6</f>
        <v>-43.013074060274</v>
      </c>
      <c r="DW97" s="21" t="n">
        <f aca="false">-In_Lease*DW41*(1+In_Opex_Adj)*DW28*DW$6</f>
        <v>-42.9195669041096</v>
      </c>
      <c r="DX97" s="21" t="n">
        <f aca="false">-In_Lease*DX41*(1+In_Opex_Adj)*DX28*DX$6</f>
        <v>-43.3964509808219</v>
      </c>
      <c r="DY97" s="21" t="n">
        <f aca="false">-In_Lease*DY41*(1+In_Opex_Adj)*DY28*DY$6</f>
        <v>-43.8733350575343</v>
      </c>
      <c r="DZ97" s="21" t="n">
        <f aca="false">-In_Lease*DZ41*(1+In_Opex_Adj)*DZ28*DZ$6</f>
        <v>-43.8733350575343</v>
      </c>
      <c r="EA97" s="21" t="n">
        <f aca="false">-In_Lease*EA41*(1+In_Opex_Adj)*EA28*EA$6</f>
        <v>-44.2644024986301</v>
      </c>
      <c r="EB97" s="21" t="n">
        <f aca="false">-In_Lease*EB41*(1+In_Opex_Adj)*EB28*EB$6</f>
        <v>-44.2644024986301</v>
      </c>
      <c r="EC97" s="21" t="n">
        <f aca="false">-In_Lease*EC41*(1+In_Opex_Adj)*EC28*EC$6</f>
        <v>-44.7508245041096</v>
      </c>
      <c r="ED97" s="21" t="n">
        <f aca="false">-In_Lease*ED41*(1+In_Opex_Adj)*ED28*ED$6</f>
        <v>-44.7508245041096</v>
      </c>
      <c r="EE97" s="21" t="n">
        <f aca="false">-In_Lease*EE41*(1+In_Opex_Adj)*EE28*EE$6</f>
        <v>-44.6535320547945</v>
      </c>
      <c r="EF97" s="21" t="n">
        <f aca="false">-In_Lease*EF41*(1+In_Opex_Adj)*EF28*EF$6</f>
        <v>-45.1496824109589</v>
      </c>
      <c r="EG97" s="21" t="n">
        <f aca="false">-In_Lease*EG41*(1+In_Opex_Adj)*EG28*EG$6</f>
        <v>-45.6458327671233</v>
      </c>
      <c r="EH97" s="21" t="n">
        <f aca="false">-In_Lease*EH41*(1+In_Opex_Adj)*EH28*EH$6</f>
        <v>-45.6458327671233</v>
      </c>
      <c r="EI97" s="21" t="n">
        <f aca="false">-In_Lease*EI41*(1+In_Opex_Adj)*EI28*EI$6</f>
        <v>-45.5466003287671</v>
      </c>
      <c r="EJ97" s="21" t="n">
        <f aca="false">-In_Lease*EJ41*(1+In_Opex_Adj)*EJ28*EJ$6</f>
        <v>-46.0526736657534</v>
      </c>
      <c r="EK97" s="21" t="n">
        <f aca="false">-In_Lease*EK41*(1+In_Opex_Adj)*EK28*EK$6</f>
        <v>-46.5587470027397</v>
      </c>
      <c r="EL97" s="21" t="n">
        <f aca="false">-In_Lease*EL41*(1+In_Opex_Adj)*EL28*EL$6</f>
        <v>-46.5587470027397</v>
      </c>
      <c r="EM97" s="21" t="n">
        <f aca="false">-In_Lease*EM41*(1+In_Opex_Adj)*EM28*EM$6</f>
        <v>-46.4575403835616</v>
      </c>
      <c r="EN97" s="21" t="n">
        <f aca="false">-In_Lease*EN41*(1+In_Opex_Adj)*EN28*EN$6</f>
        <v>-46.9737352767123</v>
      </c>
      <c r="EO97" s="21" t="n">
        <f aca="false">-In_Lease*EO41*(1+In_Opex_Adj)*EO28*EO$6</f>
        <v>-47.489930169863</v>
      </c>
      <c r="EP97" s="21" t="n">
        <f aca="false">-In_Lease*EP41*(1+In_Opex_Adj)*EP28*EP$6</f>
        <v>-47.489930169863</v>
      </c>
      <c r="EQ97" s="21" t="n">
        <f aca="false">-In_Lease*EQ41*(1+In_Opex_Adj)*EQ28*EQ$6</f>
        <v>-47.9132023232877</v>
      </c>
      <c r="ER97" s="21" t="n">
        <f aca="false">-In_Lease*ER41*(1+In_Opex_Adj)*ER28*ER$6</f>
        <v>-47.9132023232877</v>
      </c>
      <c r="ES97" s="21" t="n">
        <f aca="false">-In_Lease*ES41*(1+In_Opex_Adj)*ES28*ES$6</f>
        <v>-48.439721030137</v>
      </c>
      <c r="ET97" s="21" t="n">
        <f aca="false">-In_Lease*ET41*(1+In_Opex_Adj)*ET28*ET$6</f>
        <v>-48.439721030137</v>
      </c>
      <c r="EU97" s="21" t="n">
        <f aca="false">-In_Lease*EU41*(1+In_Opex_Adj)*EU28*EU$6</f>
        <v>-48.3344172887671</v>
      </c>
      <c r="EV97" s="21" t="n">
        <f aca="false">-In_Lease*EV41*(1+In_Opex_Adj)*EV28*EV$6</f>
        <v>-48.8714663697534</v>
      </c>
      <c r="EW97" s="21" t="n">
        <f aca="false">-In_Lease*EW41*(1+In_Opex_Adj)*EW28*EW$6</f>
        <v>-49.4085154507397</v>
      </c>
      <c r="EX97" s="21" t="n">
        <f aca="false">-In_Lease*EX41*(1+In_Opex_Adj)*EX28*EX$6</f>
        <v>-49.4085154507397</v>
      </c>
      <c r="EY97" s="21" t="n">
        <f aca="false">-In_Lease*EY41*(1+In_Opex_Adj)*EY28*EY$6</f>
        <v>-49.3011056345425</v>
      </c>
      <c r="EZ97" s="21" t="n">
        <f aca="false">-In_Lease*EZ41*(1+In_Opex_Adj)*EZ28*EZ$6</f>
        <v>-49.8488956971485</v>
      </c>
      <c r="FA97" s="21" t="n">
        <f aca="false">-In_Lease*FA41*(1+In_Opex_Adj)*FA28*FA$6</f>
        <v>-50.3966857597545</v>
      </c>
      <c r="FB97" s="21" t="n">
        <f aca="false">-In_Lease*FB41*(1+In_Opex_Adj)*FB28*FB$6</f>
        <v>-50.3966857597545</v>
      </c>
      <c r="FC97" s="21" t="n">
        <f aca="false">-In_Lease*FC41*(1+In_Opex_Adj)*FC28*FC$6</f>
        <v>-50.2871277472333</v>
      </c>
      <c r="FD97" s="21" t="n">
        <f aca="false">-In_Lease*FD41*(1+In_Opex_Adj)*FD28*FD$6</f>
        <v>-0</v>
      </c>
      <c r="FE97" s="21" t="n">
        <f aca="false">-In_Lease*FE41*(1+In_Opex_Adj)*FE28*FE$6</f>
        <v>-0</v>
      </c>
      <c r="FF97" s="21" t="n">
        <f aca="false">-In_Lease*FF41*(1+In_Opex_Adj)*FF28*FF$6</f>
        <v>-0</v>
      </c>
      <c r="FG97" s="21" t="n">
        <f aca="false">-In_Lease*FG41*(1+In_Opex_Adj)*FG28*FG$6</f>
        <v>-0</v>
      </c>
      <c r="FH97" s="21" t="n">
        <f aca="false">-In_Lease*FH41*(1+In_Opex_Adj)*FH28*FH$6</f>
        <v>-0</v>
      </c>
    </row>
    <row r="98" customFormat="false" ht="15" hidden="false" customHeight="false" outlineLevel="0" collapsed="false">
      <c r="C98" s="1" t="s">
        <v>332</v>
      </c>
      <c r="D98" s="12" t="s">
        <v>358</v>
      </c>
      <c r="I98" s="21" t="n">
        <f aca="false">SUM(J98:FH98)</f>
        <v>-82238.4199695729</v>
      </c>
      <c r="J98" s="21" t="n">
        <f aca="false">-In_BESS_Opex*$E18*J41*(1+In_Opex_Adj)*J28*J$6*J54</f>
        <v>-0</v>
      </c>
      <c r="K98" s="21" t="n">
        <f aca="false">-In_BESS_Opex*$E18*K41*(1+In_Opex_Adj)*K28*K$6*K54</f>
        <v>-0</v>
      </c>
      <c r="L98" s="21" t="n">
        <f aca="false">-In_BESS_Opex*$E18*L41*(1+In_Opex_Adj)*L28*L$6*L54</f>
        <v>-0</v>
      </c>
      <c r="M98" s="21" t="n">
        <f aca="false">-In_BESS_Opex*$E18*M41*(1+In_Opex_Adj)*M28*M$6*M54</f>
        <v>-0</v>
      </c>
      <c r="N98" s="21" t="n">
        <f aca="false">-In_BESS_Opex*$E18*N41*(1+In_Opex_Adj)*N28*N$6*N54</f>
        <v>-0</v>
      </c>
      <c r="O98" s="21" t="n">
        <f aca="false">-In_BESS_Opex*$E18*O41*(1+In_Opex_Adj)*O28*O$6*O54</f>
        <v>-0</v>
      </c>
      <c r="P98" s="21" t="n">
        <f aca="false">-In_BESS_Opex*$E18*P41*(1+In_Opex_Adj)*P28*P$6*P54</f>
        <v>-0</v>
      </c>
      <c r="Q98" s="21" t="n">
        <f aca="false">-In_BESS_Opex*$E18*Q41*(1+In_Opex_Adj)*Q28*Q$6*Q54</f>
        <v>-0</v>
      </c>
      <c r="R98" s="21" t="n">
        <f aca="false">-In_BESS_Opex*$E18*R41*(1+In_Opex_Adj)*R28*R$6*R54</f>
        <v>-0</v>
      </c>
      <c r="S98" s="21" t="n">
        <f aca="false">-In_BESS_Opex*$E18*S41*(1+In_Opex_Adj)*S28*S$6*S54</f>
        <v>-0</v>
      </c>
      <c r="T98" s="21" t="n">
        <f aca="false">-In_BESS_Opex*$E18*T41*(1+In_Opex_Adj)*T28*T$6*T54</f>
        <v>-407.505235123288</v>
      </c>
      <c r="U98" s="21" t="n">
        <f aca="false">-In_BESS_Opex*$E18*U41*(1+In_Opex_Adj)*U28*U$6*U54</f>
        <v>-411.983314630137</v>
      </c>
      <c r="V98" s="21" t="n">
        <f aca="false">-In_BESS_Opex*$E18*V41*(1+In_Opex_Adj)*V28*V$6*V54</f>
        <v>-411.983314630137</v>
      </c>
      <c r="W98" s="21" t="n">
        <f aca="false">-In_BESS_Opex*$E18*W41*(1+In_Opex_Adj)*W28*W$6*W54</f>
        <v>-411.253160547945</v>
      </c>
      <c r="X98" s="21" t="n">
        <f aca="false">-In_BESS_Opex*$E18*X41*(1+In_Opex_Adj)*X28*X$6*X54</f>
        <v>-415.822640109589</v>
      </c>
      <c r="Y98" s="21" t="n">
        <f aca="false">-In_BESS_Opex*$E18*Y41*(1+In_Opex_Adj)*Y28*Y$6*Y54</f>
        <v>-420.392119671233</v>
      </c>
      <c r="Z98" s="21" t="n">
        <f aca="false">-In_BESS_Opex*$E18*Z41*(1+In_Opex_Adj)*Z28*Z$6*Z54</f>
        <v>-420.392119671233</v>
      </c>
      <c r="AA98" s="21" t="n">
        <f aca="false">-In_BESS_Opex*$E18*AA41*(1+In_Opex_Adj)*AA28*AA$6*AA54</f>
        <v>-419.662952876712</v>
      </c>
      <c r="AB98" s="21" t="n">
        <f aca="false">-In_BESS_Opex*$E18*AB41*(1+In_Opex_Adj)*AB28*AB$6*AB54</f>
        <v>-424.325874575343</v>
      </c>
      <c r="AC98" s="21" t="n">
        <f aca="false">-In_BESS_Opex*$E18*AC41*(1+In_Opex_Adj)*AC28*AC$6*AC54</f>
        <v>-428.988796273973</v>
      </c>
      <c r="AD98" s="21" t="n">
        <f aca="false">-In_BESS_Opex*$E18*AD41*(1+In_Opex_Adj)*AD28*AD$6*AD54</f>
        <v>-428.988796273973</v>
      </c>
      <c r="AE98" s="21" t="n">
        <f aca="false">-In_BESS_Opex*$E18*AE41*(1+In_Opex_Adj)*AE28*AE$6*AE54</f>
        <v>-428.056037260274</v>
      </c>
      <c r="AF98" s="21" t="n">
        <f aca="false">-In_BESS_Opex*$E18*AF41*(1+In_Opex_Adj)*AF28*AF$6*AF54</f>
        <v>-432.812215452055</v>
      </c>
      <c r="AG98" s="21" t="n">
        <f aca="false">-In_BESS_Opex*$E18*AG41*(1+In_Opex_Adj)*AG28*AG$6*AG54</f>
        <v>-437.568393643836</v>
      </c>
      <c r="AH98" s="21" t="n">
        <f aca="false">-In_BESS_Opex*$E18*AH41*(1+In_Opex_Adj)*AH28*AH$6*AH54</f>
        <v>-437.568393643836</v>
      </c>
      <c r="AI98" s="21" t="n">
        <f aca="false">-In_BESS_Opex*$E18*AI41*(1+In_Opex_Adj)*AI28*AI$6*AI54</f>
        <v>-441.468644054795</v>
      </c>
      <c r="AJ98" s="21" t="n">
        <f aca="false">-In_BESS_Opex*$E18*AJ41*(1+In_Opex_Adj)*AJ28*AJ$6*AJ54</f>
        <v>-441.468644054795</v>
      </c>
      <c r="AK98" s="21" t="n">
        <f aca="false">-In_BESS_Opex*$E18*AK41*(1+In_Opex_Adj)*AK28*AK$6*AK54</f>
        <v>-446.319947835616</v>
      </c>
      <c r="AL98" s="21" t="n">
        <f aca="false">-In_BESS_Opex*$E18*AL41*(1+In_Opex_Adj)*AL28*AL$6*AL54</f>
        <v>-446.319947835616</v>
      </c>
      <c r="AM98" s="21" t="n">
        <f aca="false">-In_BESS_Opex*$E18*AM41*(1+In_Opex_Adj)*AM28*AM$6*AM54</f>
        <v>-445.34952</v>
      </c>
      <c r="AN98" s="21" t="n">
        <f aca="false">-In_BESS_Opex*$E18*AN41*(1+In_Opex_Adj)*AN28*AN$6*AN54</f>
        <v>-450.297848</v>
      </c>
      <c r="AO98" s="21" t="n">
        <f aca="false">-In_BESS_Opex*$E18*AO41*(1+In_Opex_Adj)*AO28*AO$6*AO54</f>
        <v>-455.246176</v>
      </c>
      <c r="AP98" s="21" t="n">
        <f aca="false">-In_BESS_Opex*$E18*AP41*(1+In_Opex_Adj)*AP28*AP$6*AP54</f>
        <v>-455.246176</v>
      </c>
      <c r="AQ98" s="21" t="n">
        <f aca="false">-In_BESS_Opex*$E18*AQ41*(1+In_Opex_Adj)*AQ28*AQ$6*AQ54</f>
        <v>-454.256753424658</v>
      </c>
      <c r="AR98" s="21" t="n">
        <f aca="false">-In_BESS_Opex*$E18*AR41*(1+In_Opex_Adj)*AR28*AR$6*AR54</f>
        <v>-459.304050684932</v>
      </c>
      <c r="AS98" s="21" t="n">
        <f aca="false">-In_BESS_Opex*$E18*AS41*(1+In_Opex_Adj)*AS28*AS$6*AS54</f>
        <v>-464.351347945206</v>
      </c>
      <c r="AT98" s="21" t="n">
        <f aca="false">-In_BESS_Opex*$E18*AT41*(1+In_Opex_Adj)*AT28*AT$6*AT54</f>
        <v>-464.351347945206</v>
      </c>
      <c r="AU98" s="21" t="n">
        <f aca="false">-In_BESS_Opex*$E18*AU41*(1+In_Opex_Adj)*AU28*AU$6*AU54</f>
        <v>-463.341698630137</v>
      </c>
      <c r="AV98" s="21" t="n">
        <f aca="false">-In_BESS_Opex*$E18*AV41*(1+In_Opex_Adj)*AV28*AV$6*AV54</f>
        <v>-468.489939726027</v>
      </c>
      <c r="AW98" s="21" t="n">
        <f aca="false">-In_BESS_Opex*$E18*AW41*(1+In_Opex_Adj)*AW28*AW$6*AW54</f>
        <v>-473.638180821918</v>
      </c>
      <c r="AX98" s="21" t="n">
        <f aca="false">-In_BESS_Opex*$E18*AX41*(1+In_Opex_Adj)*AX28*AX$6*AX54</f>
        <v>-473.638180821918</v>
      </c>
      <c r="AY98" s="21" t="n">
        <f aca="false">-In_BESS_Opex*$E18*AY41*(1+In_Opex_Adj)*AY28*AY$6*AY54</f>
        <v>-477.859738520548</v>
      </c>
      <c r="AZ98" s="21" t="n">
        <f aca="false">-In_BESS_Opex*$E18*AZ41*(1+In_Opex_Adj)*AZ28*AZ$6*AZ54</f>
        <v>-477.859738520548</v>
      </c>
      <c r="BA98" s="21" t="n">
        <f aca="false">-In_BESS_Opex*$E18*BA41*(1+In_Opex_Adj)*BA28*BA$6*BA54</f>
        <v>-483.110944438356</v>
      </c>
      <c r="BB98" s="21" t="n">
        <f aca="false">-In_BESS_Opex*$E18*BB41*(1+In_Opex_Adj)*BB28*BB$6*BB54</f>
        <v>-483.110944438356</v>
      </c>
      <c r="BC98" s="21" t="n">
        <f aca="false">-In_BESS_Opex*$E18*BC41*(1+In_Opex_Adj)*BC28*BC$6*BC54</f>
        <v>-482.060672876712</v>
      </c>
      <c r="BD98" s="21" t="n">
        <f aca="false">-In_BESS_Opex*$E18*BD41*(1+In_Opex_Adj)*BD28*BD$6*BD54</f>
        <v>-487.416902575342</v>
      </c>
      <c r="BE98" s="21" t="n">
        <f aca="false">-In_BESS_Opex*$E18*BE41*(1+In_Opex_Adj)*BE28*BE$6*BE54</f>
        <v>-492.773132273973</v>
      </c>
      <c r="BF98" s="21" t="n">
        <f aca="false">-In_BESS_Opex*$E18*BF41*(1+In_Opex_Adj)*BF28*BF$6*BF54</f>
        <v>-492.773132273973</v>
      </c>
      <c r="BG98" s="21" t="n">
        <f aca="false">-In_BESS_Opex*$E18*BG41*(1+In_Opex_Adj)*BG28*BG$6*BG54</f>
        <v>-491.701916712329</v>
      </c>
      <c r="BH98" s="21" t="n">
        <f aca="false">-In_BESS_Opex*$E18*BH41*(1+In_Opex_Adj)*BH28*BH$6*BH54</f>
        <v>-497.165271342466</v>
      </c>
      <c r="BI98" s="21" t="n">
        <f aca="false">-In_BESS_Opex*$E18*BI41*(1+In_Opex_Adj)*BI28*BI$6*BI54</f>
        <v>-502.628625972603</v>
      </c>
      <c r="BJ98" s="21" t="n">
        <f aca="false">-In_BESS_Opex*$E18*BJ41*(1+In_Opex_Adj)*BJ28*BJ$6*BJ54</f>
        <v>-502.628625972603</v>
      </c>
      <c r="BK98" s="21" t="n">
        <f aca="false">-In_BESS_Opex*$E18*BK41*(1+In_Opex_Adj)*BK28*BK$6*BK54</f>
        <v>-501.536061369863</v>
      </c>
      <c r="BL98" s="21" t="n">
        <f aca="false">-In_BESS_Opex*$E18*BL41*(1+In_Opex_Adj)*BL28*BL$6*BL54</f>
        <v>-507.108684273973</v>
      </c>
      <c r="BM98" s="21" t="n">
        <f aca="false">-In_BESS_Opex*$E18*BM41*(1+In_Opex_Adj)*BM28*BM$6*BM54</f>
        <v>-512.681307178082</v>
      </c>
      <c r="BN98" s="21" t="n">
        <f aca="false">-In_BESS_Opex*$E18*BN41*(1+In_Opex_Adj)*BN28*BN$6*BN54</f>
        <v>-512.681307178082</v>
      </c>
      <c r="BO98" s="21" t="n">
        <f aca="false">-In_BESS_Opex*$E18*BO41*(1+In_Opex_Adj)*BO28*BO$6*BO54</f>
        <v>-517.250980821918</v>
      </c>
      <c r="BP98" s="21" t="n">
        <f aca="false">-In_BESS_Opex*$E18*BP41*(1+In_Opex_Adj)*BP28*BP$6*BP54</f>
        <v>-517.250980821918</v>
      </c>
      <c r="BQ98" s="21" t="n">
        <f aca="false">-In_BESS_Opex*$E18*BQ41*(1+In_Opex_Adj)*BQ28*BQ$6*BQ54</f>
        <v>-522.935057534247</v>
      </c>
      <c r="BR98" s="21" t="n">
        <f aca="false">-In_BESS_Opex*$E18*BR41*(1+In_Opex_Adj)*BR28*BR$6*BR54</f>
        <v>-522.935057534247</v>
      </c>
      <c r="BS98" s="21" t="n">
        <f aca="false">-In_BESS_Opex*$E18*BS41*(1+In_Opex_Adj)*BS28*BS$6*BS54</f>
        <v>-521.798242191781</v>
      </c>
      <c r="BT98" s="21" t="n">
        <f aca="false">-In_BESS_Opex*$E18*BT41*(1+In_Opex_Adj)*BT28*BT$6*BT54</f>
        <v>-527.596000438356</v>
      </c>
      <c r="BU98" s="21" t="n">
        <f aca="false">-In_BESS_Opex*$E18*BU41*(1+In_Opex_Adj)*BU28*BU$6*BU54</f>
        <v>-533.393758684932</v>
      </c>
      <c r="BV98" s="21" t="n">
        <f aca="false">-In_BESS_Opex*$E18*BV41*(1+In_Opex_Adj)*BV28*BV$6*BV54</f>
        <v>-533.393758684932</v>
      </c>
      <c r="BW98" s="21" t="n">
        <f aca="false">-In_BESS_Opex*$E18*BW41*(1+In_Opex_Adj)*BW28*BW$6*BW54</f>
        <v>-532.23425260274</v>
      </c>
      <c r="BX98" s="21" t="n">
        <f aca="false">-In_BESS_Opex*$E18*BX41*(1+In_Opex_Adj)*BX28*BX$6*BX54</f>
        <v>-538.147966520548</v>
      </c>
      <c r="BY98" s="21" t="n">
        <f aca="false">-In_BESS_Opex*$E18*BY41*(1+In_Opex_Adj)*BY28*BY$6*BY54</f>
        <v>-544.061680438356</v>
      </c>
      <c r="BZ98" s="21" t="n">
        <f aca="false">-In_BESS_Opex*$E18*BZ41*(1+In_Opex_Adj)*BZ28*BZ$6*BZ54</f>
        <v>-544.061680438356</v>
      </c>
      <c r="CA98" s="21" t="n">
        <f aca="false">-In_BESS_Opex*$E18*CA41*(1+In_Opex_Adj)*CA28*CA$6*CA54</f>
        <v>-542.87873260274</v>
      </c>
      <c r="CB98" s="21" t="n">
        <f aca="false">-In_BESS_Opex*$E18*CB41*(1+In_Opex_Adj)*CB28*CB$6*CB54</f>
        <v>-548.910718520548</v>
      </c>
      <c r="CC98" s="21" t="n">
        <f aca="false">-In_BESS_Opex*$E18*CC41*(1+In_Opex_Adj)*CC28*CC$6*CC54</f>
        <v>-554.942704438356</v>
      </c>
      <c r="CD98" s="21" t="n">
        <f aca="false">-In_BESS_Opex*$E18*CD41*(1+In_Opex_Adj)*CD28*CD$6*CD54</f>
        <v>-554.942704438356</v>
      </c>
      <c r="CE98" s="21" t="n">
        <f aca="false">-In_BESS_Opex*$E18*CE41*(1+In_Opex_Adj)*CE28*CE$6*CE54</f>
        <v>-559.888863780822</v>
      </c>
      <c r="CF98" s="21" t="n">
        <f aca="false">-In_BESS_Opex*$E18*CF41*(1+In_Opex_Adj)*CF28*CF$6*CF54</f>
        <v>-559.888863780822</v>
      </c>
      <c r="CG98" s="21" t="n">
        <f aca="false">-In_BESS_Opex*$E18*CG41*(1+In_Opex_Adj)*CG28*CG$6*CG54</f>
        <v>-566.041488657534</v>
      </c>
      <c r="CH98" s="21" t="n">
        <f aca="false">-In_BESS_Opex*$E18*CH41*(1+In_Opex_Adj)*CH28*CH$6*CH54</f>
        <v>-566.041488657534</v>
      </c>
      <c r="CI98" s="21" t="n">
        <f aca="false">-In_BESS_Opex*$E18*CI41*(1+In_Opex_Adj)*CI28*CI$6*CI54</f>
        <v>-564.810948493151</v>
      </c>
      <c r="CJ98" s="21" t="n">
        <f aca="false">-In_BESS_Opex*$E18*CJ41*(1+In_Opex_Adj)*CJ28*CJ$6*CJ54</f>
        <v>-571.08662569863</v>
      </c>
      <c r="CK98" s="21" t="n">
        <f aca="false">-In_BESS_Opex*$E18*CK41*(1+In_Opex_Adj)*CK28*CK$6*CK54</f>
        <v>-577.36230290411</v>
      </c>
      <c r="CL98" s="21" t="n">
        <f aca="false">-In_BESS_Opex*$E18*CL41*(1+In_Opex_Adj)*CL28*CL$6*CL54</f>
        <v>-577.36230290411</v>
      </c>
      <c r="CM98" s="21" t="n">
        <f aca="false">-In_BESS_Opex*$E18*CM41*(1+In_Opex_Adj)*CM28*CM$6*CM54</f>
        <v>-576.107418082192</v>
      </c>
      <c r="CN98" s="21" t="n">
        <f aca="false">-In_BESS_Opex*$E18*CN41*(1+In_Opex_Adj)*CN28*CN$6*CN54</f>
        <v>-582.508611616438</v>
      </c>
      <c r="CO98" s="21" t="n">
        <f aca="false">-In_BESS_Opex*$E18*CO41*(1+In_Opex_Adj)*CO28*CO$6*CO54</f>
        <v>-588.909805150685</v>
      </c>
      <c r="CP98" s="21" t="n">
        <f aca="false">-In_BESS_Opex*$E18*CP41*(1+In_Opex_Adj)*CP28*CP$6*CP54</f>
        <v>-588.909805150685</v>
      </c>
      <c r="CQ98" s="21" t="n">
        <f aca="false">-In_BESS_Opex*$E18*CQ41*(1+In_Opex_Adj)*CQ28*CQ$6*CQ54</f>
        <v>-587.629444931507</v>
      </c>
      <c r="CR98" s="21" t="n">
        <f aca="false">-In_BESS_Opex*$E18*CR41*(1+In_Opex_Adj)*CR28*CR$6*CR54</f>
        <v>-594.158660986301</v>
      </c>
      <c r="CS98" s="21" t="n">
        <f aca="false">-In_BESS_Opex*$E18*CS41*(1+In_Opex_Adj)*CS28*CS$6*CS54</f>
        <v>-600.687877041096</v>
      </c>
      <c r="CT98" s="21" t="n">
        <f aca="false">-In_BESS_Opex*$E18*CT41*(1+In_Opex_Adj)*CT28*CT$6*CT54</f>
        <v>-600.687877041096</v>
      </c>
      <c r="CU98" s="21" t="n">
        <f aca="false">-In_BESS_Opex*$E18*CU41*(1+In_Opex_Adj)*CU28*CU$6*CU54</f>
        <v>-606.041765095891</v>
      </c>
      <c r="CV98" s="21" t="n">
        <f aca="false">-In_BESS_Opex*$E18*CV41*(1+In_Opex_Adj)*CV28*CV$6*CV54</f>
        <v>-606.041765095891</v>
      </c>
      <c r="CW98" s="21" t="n">
        <f aca="false">-In_BESS_Opex*$E18*CW41*(1+In_Opex_Adj)*CW28*CW$6*CW54</f>
        <v>-612.701564712329</v>
      </c>
      <c r="CX98" s="21" t="n">
        <f aca="false">-In_BESS_Opex*$E18*CX41*(1+In_Opex_Adj)*CX28*CX$6*CX54</f>
        <v>-612.701564712329</v>
      </c>
      <c r="CY98" s="21" t="n">
        <f aca="false">-In_BESS_Opex*$E18*CY41*(1+In_Opex_Adj)*CY28*CY$6*CY54</f>
        <v>-611.369536438356</v>
      </c>
      <c r="CZ98" s="21" t="n">
        <f aca="false">-In_BESS_Opex*$E18*CZ41*(1+In_Opex_Adj)*CZ28*CZ$6*CZ54</f>
        <v>-618.162531287671</v>
      </c>
      <c r="DA98" s="21" t="n">
        <f aca="false">-In_BESS_Opex*$E18*DA41*(1+In_Opex_Adj)*DA28*DA$6*DA54</f>
        <v>-624.955526136986</v>
      </c>
      <c r="DB98" s="21" t="n">
        <f aca="false">-In_BESS_Opex*$E18*DB41*(1+In_Opex_Adj)*DB28*DB$6*DB54</f>
        <v>-624.955526136986</v>
      </c>
      <c r="DC98" s="21" t="n">
        <f aca="false">-In_BESS_Opex*$E18*DC41*(1+In_Opex_Adj)*DC28*DC$6*DC54</f>
        <v>-623.597094246575</v>
      </c>
      <c r="DD98" s="21" t="n">
        <f aca="false">-In_BESS_Opex*$E18*DD41*(1+In_Opex_Adj)*DD28*DD$6*DD54</f>
        <v>-630.525950849315</v>
      </c>
      <c r="DE98" s="21" t="n">
        <f aca="false">-In_BESS_Opex*$E18*DE41*(1+In_Opex_Adj)*DE28*DE$6*DE54</f>
        <v>-637.454807452055</v>
      </c>
      <c r="DF98" s="21" t="n">
        <f aca="false">-In_BESS_Opex*$E18*DF41*(1+In_Opex_Adj)*DF28*DF$6*DF54</f>
        <v>-637.454807452055</v>
      </c>
      <c r="DG98" s="21" t="n">
        <f aca="false">-In_BESS_Opex*$E18*DG41*(1+In_Opex_Adj)*DG28*DG$6*DG54</f>
        <v>-636.069195616438</v>
      </c>
      <c r="DH98" s="21" t="n">
        <f aca="false">-In_BESS_Opex*$E18*DH41*(1+In_Opex_Adj)*DH28*DH$6*DH54</f>
        <v>-643.136631123288</v>
      </c>
      <c r="DI98" s="21" t="n">
        <f aca="false">-In_BESS_Opex*$E18*DI41*(1+In_Opex_Adj)*DI28*DI$6*DI54</f>
        <v>-650.204066630137</v>
      </c>
      <c r="DJ98" s="21" t="n">
        <f aca="false">-In_BESS_Opex*$E18*DJ41*(1+In_Opex_Adj)*DJ28*DJ$6*DJ54</f>
        <v>-650.204066630137</v>
      </c>
      <c r="DK98" s="21" t="n">
        <f aca="false">-In_BESS_Opex*$E18*DK41*(1+In_Opex_Adj)*DK28*DK$6*DK54</f>
        <v>-655.999179452055</v>
      </c>
      <c r="DL98" s="21" t="n">
        <f aca="false">-In_BESS_Opex*$E18*DL41*(1+In_Opex_Adj)*DL28*DL$6*DL54</f>
        <v>-655.999179452055</v>
      </c>
      <c r="DM98" s="21" t="n">
        <f aca="false">-In_BESS_Opex*$E18*DM41*(1+In_Opex_Adj)*DM28*DM$6*DM54</f>
        <v>-663.207961643836</v>
      </c>
      <c r="DN98" s="21" t="n">
        <f aca="false">-In_BESS_Opex*$E18*DN41*(1+In_Opex_Adj)*DN28*DN$6*DN54</f>
        <v>-663.207961643836</v>
      </c>
      <c r="DO98" s="21" t="n">
        <f aca="false">-In_BESS_Opex*$E18*DO41*(1+In_Opex_Adj)*DO28*DO$6*DO54</f>
        <v>-661.766015342466</v>
      </c>
      <c r="DP98" s="21" t="n">
        <f aca="false">-In_BESS_Opex*$E18*DP41*(1+In_Opex_Adj)*DP28*DP$6*DP54</f>
        <v>-669.118971068493</v>
      </c>
      <c r="DQ98" s="21" t="n">
        <f aca="false">-In_BESS_Opex*$E18*DQ41*(1+In_Opex_Adj)*DQ28*DQ$6*DQ54</f>
        <v>-676.471926794521</v>
      </c>
      <c r="DR98" s="21" t="n">
        <f aca="false">-In_BESS_Opex*$E18*DR41*(1+In_Opex_Adj)*DR28*DR$6*DR54</f>
        <v>-676.471926794521</v>
      </c>
      <c r="DS98" s="21" t="n">
        <f aca="false">-In_BESS_Opex*$E18*DS41*(1+In_Opex_Adj)*DS28*DS$6*DS54</f>
        <v>-675.001366027397</v>
      </c>
      <c r="DT98" s="21" t="n">
        <f aca="false">-In_BESS_Opex*$E18*DT41*(1+In_Opex_Adj)*DT28*DT$6*DT54</f>
        <v>-682.501381205479</v>
      </c>
      <c r="DU98" s="21" t="n">
        <f aca="false">-In_BESS_Opex*$E18*DU41*(1+In_Opex_Adj)*DU28*DU$6*DU54</f>
        <v>-690.001396383562</v>
      </c>
      <c r="DV98" s="21" t="n">
        <f aca="false">-In_BESS_Opex*$E18*DV41*(1+In_Opex_Adj)*DV28*DV$6*DV54</f>
        <v>-690.001396383562</v>
      </c>
      <c r="DW98" s="21" t="n">
        <f aca="false">-In_BESS_Opex*$E18*DW41*(1+In_Opex_Adj)*DW28*DW$6*DW54</f>
        <v>-688.501385753425</v>
      </c>
      <c r="DX98" s="21" t="n">
        <f aca="false">-In_BESS_Opex*$E18*DX41*(1+In_Opex_Adj)*DX28*DX$6*DX54</f>
        <v>-696.151401150685</v>
      </c>
      <c r="DY98" s="21" t="n">
        <f aca="false">-In_BESS_Opex*$E18*DY41*(1+In_Opex_Adj)*DY28*DY$6*DY54</f>
        <v>-703.801416547945</v>
      </c>
      <c r="DZ98" s="21" t="n">
        <f aca="false">-In_BESS_Opex*$E18*DZ41*(1+In_Opex_Adj)*DZ28*DZ$6*DZ54</f>
        <v>-703.801416547945</v>
      </c>
      <c r="EA98" s="21" t="n">
        <f aca="false">-In_BESS_Opex*$E18*EA41*(1+In_Opex_Adj)*EA28*EA$6*EA54</f>
        <v>-710.074790082192</v>
      </c>
      <c r="EB98" s="21" t="n">
        <f aca="false">-In_BESS_Opex*$E18*EB41*(1+In_Opex_Adj)*EB28*EB$6*EB54</f>
        <v>-710.074790082192</v>
      </c>
      <c r="EC98" s="21" t="n">
        <f aca="false">-In_BESS_Opex*$E18*EC41*(1+In_Opex_Adj)*EC28*EC$6*EC54</f>
        <v>-717.877809753425</v>
      </c>
      <c r="ED98" s="21" t="n">
        <f aca="false">-In_BESS_Opex*$E18*ED41*(1+In_Opex_Adj)*ED28*ED$6*ED54</f>
        <v>-717.877809753425</v>
      </c>
      <c r="EE98" s="21" t="n">
        <f aca="false">-In_BESS_Opex*$E18*EE41*(1+In_Opex_Adj)*EE28*EE$6*EE54</f>
        <v>-716.317076712329</v>
      </c>
      <c r="EF98" s="21" t="n">
        <f aca="false">-In_BESS_Opex*$E18*EF41*(1+In_Opex_Adj)*EF28*EF$6*EF54</f>
        <v>-724.276155342466</v>
      </c>
      <c r="EG98" s="21" t="n">
        <f aca="false">-In_BESS_Opex*$E18*EG41*(1+In_Opex_Adj)*EG28*EG$6*EG54</f>
        <v>-732.235233972603</v>
      </c>
      <c r="EH98" s="21" t="n">
        <f aca="false">-In_BESS_Opex*$E18*EH41*(1+In_Opex_Adj)*EH28*EH$6*EH54</f>
        <v>-732.235233972603</v>
      </c>
      <c r="EI98" s="21" t="n">
        <f aca="false">-In_BESS_Opex*$E18*EI41*(1+In_Opex_Adj)*EI28*EI$6*EI54</f>
        <v>-730.643380273973</v>
      </c>
      <c r="EJ98" s="21" t="n">
        <f aca="false">-In_BESS_Opex*$E18*EJ41*(1+In_Opex_Adj)*EJ28*EJ$6*EJ54</f>
        <v>-738.761640054795</v>
      </c>
      <c r="EK98" s="21" t="n">
        <f aca="false">-In_BESS_Opex*$E18*EK41*(1+In_Opex_Adj)*EK28*EK$6*EK54</f>
        <v>-746.879899835617</v>
      </c>
      <c r="EL98" s="21" t="n">
        <f aca="false">-In_BESS_Opex*$E18*EL41*(1+In_Opex_Adj)*EL28*EL$6*EL54</f>
        <v>-746.879899835617</v>
      </c>
      <c r="EM98" s="21" t="n">
        <f aca="false">-In_BESS_Opex*$E18*EM41*(1+In_Opex_Adj)*EM28*EM$6*EM54</f>
        <v>-745.256376986301</v>
      </c>
      <c r="EN98" s="21" t="n">
        <f aca="false">-In_BESS_Opex*$E18*EN41*(1+In_Opex_Adj)*EN28*EN$6*EN54</f>
        <v>-753.53700339726</v>
      </c>
      <c r="EO98" s="21" t="n">
        <f aca="false">-In_BESS_Opex*$E18*EO41*(1+In_Opex_Adj)*EO28*EO$6*EO54</f>
        <v>-761.817629808219</v>
      </c>
      <c r="EP98" s="21" t="n">
        <f aca="false">-In_BESS_Opex*$E18*EP41*(1+In_Opex_Adj)*EP28*EP$6*EP54</f>
        <v>-761.817629808219</v>
      </c>
      <c r="EQ98" s="21" t="n">
        <f aca="false">-In_BESS_Opex*$E18*EQ41*(1+In_Opex_Adj)*EQ28*EQ$6*EQ54</f>
        <v>-768.60762060274</v>
      </c>
      <c r="ER98" s="21" t="n">
        <f aca="false">-In_BESS_Opex*$E18*ER41*(1+In_Opex_Adj)*ER28*ER$6*ER54</f>
        <v>-768.60762060274</v>
      </c>
      <c r="ES98" s="21" t="n">
        <f aca="false">-In_BESS_Opex*$E18*ES41*(1+In_Opex_Adj)*ES28*ES$6*ES54</f>
        <v>-777.053858191781</v>
      </c>
      <c r="ET98" s="21" t="n">
        <f aca="false">-In_BESS_Opex*$E18*ET41*(1+In_Opex_Adj)*ET28*ET$6*ET54</f>
        <v>-777.053858191781</v>
      </c>
      <c r="EU98" s="21" t="n">
        <f aca="false">-In_BESS_Opex*$E18*EU41*(1+In_Opex_Adj)*EU28*EU$6*EU54</f>
        <v>-775.364610673973</v>
      </c>
      <c r="EV98" s="21" t="n">
        <f aca="false">-In_BESS_Opex*$E18*EV41*(1+In_Opex_Adj)*EV28*EV$6*EV54</f>
        <v>-783.979773014795</v>
      </c>
      <c r="EW98" s="21" t="n">
        <f aca="false">-In_BESS_Opex*$E18*EW41*(1+In_Opex_Adj)*EW28*EW$6*EW54</f>
        <v>-792.594935355617</v>
      </c>
      <c r="EX98" s="21" t="n">
        <f aca="false">-In_BESS_Opex*$E18*EX41*(1+In_Opex_Adj)*EX28*EX$6*EX54</f>
        <v>-792.594935355617</v>
      </c>
      <c r="EY98" s="21" t="n">
        <f aca="false">-In_BESS_Opex*$E18*EY41*(1+In_Opex_Adj)*EY28*EY$6*EY54</f>
        <v>-790.871902887452</v>
      </c>
      <c r="EZ98" s="21" t="n">
        <f aca="false">-In_BESS_Opex*$E18*EZ41*(1+In_Opex_Adj)*EZ28*EZ$6*EZ54</f>
        <v>-799.65936847509</v>
      </c>
      <c r="FA98" s="21" t="n">
        <f aca="false">-In_BESS_Opex*$E18*FA41*(1+In_Opex_Adj)*FA28*FA$6*FA54</f>
        <v>-808.446834062729</v>
      </c>
      <c r="FB98" s="21" t="n">
        <f aca="false">-In_BESS_Opex*$E18*FB41*(1+In_Opex_Adj)*FB28*FB$6*FB54</f>
        <v>-808.446834062729</v>
      </c>
      <c r="FC98" s="21" t="n">
        <f aca="false">-In_BESS_Opex*$E18*FC41*(1+In_Opex_Adj)*FC28*FC$6*FC54</f>
        <v>-806.689340945201</v>
      </c>
      <c r="FD98" s="21" t="n">
        <f aca="false">-In_BESS_Opex*$E18*FD41*(1+In_Opex_Adj)*FD28*FD$6*FD54</f>
        <v>-0</v>
      </c>
      <c r="FE98" s="21" t="n">
        <f aca="false">-In_BESS_Opex*$E18*FE41*(1+In_Opex_Adj)*FE28*FE$6*FE54</f>
        <v>-0</v>
      </c>
      <c r="FF98" s="21" t="n">
        <f aca="false">-In_BESS_Opex*$E18*FF41*(1+In_Opex_Adj)*FF28*FF$6*FF54</f>
        <v>-0</v>
      </c>
      <c r="FG98" s="21" t="n">
        <f aca="false">-In_BESS_Opex*$E18*FG41*(1+In_Opex_Adj)*FG28*FG$6*FG54</f>
        <v>-0</v>
      </c>
      <c r="FH98" s="21" t="n">
        <f aca="false">-In_BESS_Opex*$E18*FH41*(1+In_Opex_Adj)*FH28*FH$6*FH54</f>
        <v>-0</v>
      </c>
    </row>
    <row r="99" customFormat="false" ht="15" hidden="false" customHeight="false" outlineLevel="0" collapsed="false">
      <c r="C99" s="1" t="s">
        <v>745</v>
      </c>
      <c r="D99" s="12" t="s">
        <v>358</v>
      </c>
      <c r="I99" s="21" t="n">
        <f aca="false">SUM(J99:FH99)</f>
        <v>0</v>
      </c>
      <c r="J99" s="21" t="n">
        <f aca="false">-In_RTM*J90-INDEX(OPV_Cost,$E58)*J61*J$6</f>
        <v>-0</v>
      </c>
      <c r="K99" s="21" t="n">
        <f aca="false">-In_RTM*K90-INDEX(OPV_Cost,$E58)*K61*K$6</f>
        <v>-0</v>
      </c>
      <c r="L99" s="21" t="n">
        <f aca="false">-In_RTM*L90-INDEX(OPV_Cost,$E58)*L61*L$6</f>
        <v>-0</v>
      </c>
      <c r="M99" s="21" t="n">
        <f aca="false">-In_RTM*M90-INDEX(OPV_Cost,$E58)*M61*M$6</f>
        <v>-0</v>
      </c>
      <c r="N99" s="21" t="n">
        <f aca="false">-In_RTM*N90-INDEX(OPV_Cost,$E58)*N61*N$6</f>
        <v>-0</v>
      </c>
      <c r="O99" s="21" t="n">
        <f aca="false">-In_RTM*O90-INDEX(OPV_Cost,$E58)*O61*O$6</f>
        <v>-0</v>
      </c>
      <c r="P99" s="21" t="n">
        <f aca="false">-In_RTM*P90-INDEX(OPV_Cost,$E58)*P61*P$6</f>
        <v>-0</v>
      </c>
      <c r="Q99" s="21" t="n">
        <f aca="false">-In_RTM*Q90-INDEX(OPV_Cost,$E58)*Q61*Q$6</f>
        <v>-0</v>
      </c>
      <c r="R99" s="21" t="n">
        <f aca="false">-In_RTM*R90-INDEX(OPV_Cost,$E58)*R61*R$6</f>
        <v>-0</v>
      </c>
      <c r="S99" s="21" t="n">
        <f aca="false">-In_RTM*S90-INDEX(OPV_Cost,$E58)*S61*S$6</f>
        <v>-0</v>
      </c>
      <c r="T99" s="21" t="n">
        <f aca="false">-In_RTM*T90-INDEX(OPV_Cost,$E58)*T61*T$6</f>
        <v>-0</v>
      </c>
      <c r="U99" s="21" t="n">
        <f aca="false">-In_RTM*U90-INDEX(OPV_Cost,$E58)*U61*U$6</f>
        <v>-0</v>
      </c>
      <c r="V99" s="21" t="n">
        <f aca="false">-In_RTM*V90-INDEX(OPV_Cost,$E58)*V61*V$6</f>
        <v>-0</v>
      </c>
      <c r="W99" s="21" t="n">
        <f aca="false">-In_RTM*W90-INDEX(OPV_Cost,$E58)*W61*W$6</f>
        <v>-0</v>
      </c>
      <c r="X99" s="21" t="n">
        <f aca="false">-In_RTM*X90-INDEX(OPV_Cost,$E58)*X61*X$6</f>
        <v>-0</v>
      </c>
      <c r="Y99" s="21" t="n">
        <f aca="false">-In_RTM*Y90-INDEX(OPV_Cost,$E58)*Y61*Y$6</f>
        <v>-0</v>
      </c>
      <c r="Z99" s="21" t="n">
        <f aca="false">-In_RTM*Z90-INDEX(OPV_Cost,$E58)*Z61*Z$6</f>
        <v>-0</v>
      </c>
      <c r="AA99" s="21" t="n">
        <f aca="false">-In_RTM*AA90-INDEX(OPV_Cost,$E58)*AA61*AA$6</f>
        <v>-0</v>
      </c>
      <c r="AB99" s="21" t="n">
        <f aca="false">-In_RTM*AB90-INDEX(OPV_Cost,$E58)*AB61*AB$6</f>
        <v>-0</v>
      </c>
      <c r="AC99" s="21" t="n">
        <f aca="false">-In_RTM*AC90-INDEX(OPV_Cost,$E58)*AC61*AC$6</f>
        <v>-0</v>
      </c>
      <c r="AD99" s="21" t="n">
        <f aca="false">-In_RTM*AD90-INDEX(OPV_Cost,$E58)*AD61*AD$6</f>
        <v>-0</v>
      </c>
      <c r="AE99" s="21" t="n">
        <f aca="false">-In_RTM*AE90-INDEX(OPV_Cost,$E58)*AE61*AE$6</f>
        <v>-0</v>
      </c>
      <c r="AF99" s="21" t="n">
        <f aca="false">-In_RTM*AF90-INDEX(OPV_Cost,$E58)*AF61*AF$6</f>
        <v>-0</v>
      </c>
      <c r="AG99" s="21" t="n">
        <f aca="false">-In_RTM*AG90-INDEX(OPV_Cost,$E58)*AG61*AG$6</f>
        <v>-0</v>
      </c>
      <c r="AH99" s="21" t="n">
        <f aca="false">-In_RTM*AH90-INDEX(OPV_Cost,$E58)*AH61*AH$6</f>
        <v>-0</v>
      </c>
      <c r="AI99" s="21" t="n">
        <f aca="false">-In_RTM*AI90-INDEX(OPV_Cost,$E58)*AI61*AI$6</f>
        <v>-0</v>
      </c>
      <c r="AJ99" s="21" t="n">
        <f aca="false">-In_RTM*AJ90-INDEX(OPV_Cost,$E58)*AJ61*AJ$6</f>
        <v>-0</v>
      </c>
      <c r="AK99" s="21" t="n">
        <f aca="false">-In_RTM*AK90-INDEX(OPV_Cost,$E58)*AK61*AK$6</f>
        <v>-0</v>
      </c>
      <c r="AL99" s="21" t="n">
        <f aca="false">-In_RTM*AL90-INDEX(OPV_Cost,$E58)*AL61*AL$6</f>
        <v>-0</v>
      </c>
      <c r="AM99" s="21" t="n">
        <f aca="false">-In_RTM*AM90-INDEX(OPV_Cost,$E58)*AM61*AM$6</f>
        <v>-0</v>
      </c>
      <c r="AN99" s="21" t="n">
        <f aca="false">-In_RTM*AN90-INDEX(OPV_Cost,$E58)*AN61*AN$6</f>
        <v>-0</v>
      </c>
      <c r="AO99" s="21" t="n">
        <f aca="false">-In_RTM*AO90-INDEX(OPV_Cost,$E58)*AO61*AO$6</f>
        <v>-0</v>
      </c>
      <c r="AP99" s="21" t="n">
        <f aca="false">-In_RTM*AP90-INDEX(OPV_Cost,$E58)*AP61*AP$6</f>
        <v>-0</v>
      </c>
      <c r="AQ99" s="21" t="n">
        <f aca="false">-In_RTM*AQ90-INDEX(OPV_Cost,$E58)*AQ61*AQ$6</f>
        <v>-0</v>
      </c>
      <c r="AR99" s="21" t="n">
        <f aca="false">-In_RTM*AR90-INDEX(OPV_Cost,$E58)*AR61*AR$6</f>
        <v>-0</v>
      </c>
      <c r="AS99" s="21" t="n">
        <f aca="false">-In_RTM*AS90-INDEX(OPV_Cost,$E58)*AS61*AS$6</f>
        <v>-0</v>
      </c>
      <c r="AT99" s="21" t="n">
        <f aca="false">-In_RTM*AT90-INDEX(OPV_Cost,$E58)*AT61*AT$6</f>
        <v>-0</v>
      </c>
      <c r="AU99" s="21" t="n">
        <f aca="false">-In_RTM*AU90-INDEX(OPV_Cost,$E58)*AU61*AU$6</f>
        <v>-0</v>
      </c>
      <c r="AV99" s="21" t="n">
        <f aca="false">-In_RTM*AV90-INDEX(OPV_Cost,$E58)*AV61*AV$6</f>
        <v>-0</v>
      </c>
      <c r="AW99" s="21" t="n">
        <f aca="false">-In_RTM*AW90-INDEX(OPV_Cost,$E58)*AW61*AW$6</f>
        <v>-0</v>
      </c>
      <c r="AX99" s="21" t="n">
        <f aca="false">-In_RTM*AX90-INDEX(OPV_Cost,$E58)*AX61*AX$6</f>
        <v>-0</v>
      </c>
      <c r="AY99" s="21" t="n">
        <f aca="false">-In_RTM*AY90-INDEX(OPV_Cost,$E58)*AY61*AY$6</f>
        <v>-0</v>
      </c>
      <c r="AZ99" s="21" t="n">
        <f aca="false">-In_RTM*AZ90-INDEX(OPV_Cost,$E58)*AZ61*AZ$6</f>
        <v>-0</v>
      </c>
      <c r="BA99" s="21" t="n">
        <f aca="false">-In_RTM*BA90-INDEX(OPV_Cost,$E58)*BA61*BA$6</f>
        <v>-0</v>
      </c>
      <c r="BB99" s="21" t="n">
        <f aca="false">-In_RTM*BB90-INDEX(OPV_Cost,$E58)*BB61*BB$6</f>
        <v>-0</v>
      </c>
      <c r="BC99" s="21" t="n">
        <f aca="false">-In_RTM*BC90-INDEX(OPV_Cost,$E58)*BC61*BC$6</f>
        <v>-0</v>
      </c>
      <c r="BD99" s="21" t="n">
        <f aca="false">-In_RTM*BD90-INDEX(OPV_Cost,$E58)*BD61*BD$6</f>
        <v>-0</v>
      </c>
      <c r="BE99" s="21" t="n">
        <f aca="false">-In_RTM*BE90-INDEX(OPV_Cost,$E58)*BE61*BE$6</f>
        <v>-0</v>
      </c>
      <c r="BF99" s="21" t="n">
        <f aca="false">-In_RTM*BF90-INDEX(OPV_Cost,$E58)*BF61*BF$6</f>
        <v>-0</v>
      </c>
      <c r="BG99" s="21" t="n">
        <f aca="false">-In_RTM*BG90-INDEX(OPV_Cost,$E58)*BG61*BG$6</f>
        <v>-0</v>
      </c>
      <c r="BH99" s="21" t="n">
        <f aca="false">-In_RTM*BH90-INDEX(OPV_Cost,$E58)*BH61*BH$6</f>
        <v>-0</v>
      </c>
      <c r="BI99" s="21" t="n">
        <f aca="false">-In_RTM*BI90-INDEX(OPV_Cost,$E58)*BI61*BI$6</f>
        <v>-0</v>
      </c>
      <c r="BJ99" s="21" t="n">
        <f aca="false">-In_RTM*BJ90-INDEX(OPV_Cost,$E58)*BJ61*BJ$6</f>
        <v>-0</v>
      </c>
      <c r="BK99" s="21" t="n">
        <f aca="false">-In_RTM*BK90-INDEX(OPV_Cost,$E58)*BK61*BK$6</f>
        <v>-0</v>
      </c>
      <c r="BL99" s="21" t="n">
        <f aca="false">-In_RTM*BL90-INDEX(OPV_Cost,$E58)*BL61*BL$6</f>
        <v>-0</v>
      </c>
      <c r="BM99" s="21" t="n">
        <f aca="false">-In_RTM*BM90-INDEX(OPV_Cost,$E58)*BM61*BM$6</f>
        <v>-0</v>
      </c>
      <c r="BN99" s="21" t="n">
        <f aca="false">-In_RTM*BN90-INDEX(OPV_Cost,$E58)*BN61*BN$6</f>
        <v>-0</v>
      </c>
      <c r="BO99" s="21" t="n">
        <f aca="false">-In_RTM*BO90-INDEX(OPV_Cost,$E58)*BO61*BO$6</f>
        <v>-0</v>
      </c>
      <c r="BP99" s="21" t="n">
        <f aca="false">-In_RTM*BP90-INDEX(OPV_Cost,$E58)*BP61*BP$6</f>
        <v>-0</v>
      </c>
      <c r="BQ99" s="21" t="n">
        <f aca="false">-In_RTM*BQ90-INDEX(OPV_Cost,$E58)*BQ61*BQ$6</f>
        <v>-0</v>
      </c>
      <c r="BR99" s="21" t="n">
        <f aca="false">-In_RTM*BR90-INDEX(OPV_Cost,$E58)*BR61*BR$6</f>
        <v>-0</v>
      </c>
      <c r="BS99" s="21" t="n">
        <f aca="false">-In_RTM*BS90-INDEX(OPV_Cost,$E58)*BS61*BS$6</f>
        <v>-0</v>
      </c>
      <c r="BT99" s="21" t="n">
        <f aca="false">-In_RTM*BT90-INDEX(OPV_Cost,$E58)*BT61*BT$6</f>
        <v>-0</v>
      </c>
      <c r="BU99" s="21" t="n">
        <f aca="false">-In_RTM*BU90-INDEX(OPV_Cost,$E58)*BU61*BU$6</f>
        <v>-0</v>
      </c>
      <c r="BV99" s="21" t="n">
        <f aca="false">-In_RTM*BV90-INDEX(OPV_Cost,$E58)*BV61*BV$6</f>
        <v>-0</v>
      </c>
      <c r="BW99" s="21" t="n">
        <f aca="false">-In_RTM*BW90-INDEX(OPV_Cost,$E58)*BW61*BW$6</f>
        <v>-0</v>
      </c>
      <c r="BX99" s="21" t="n">
        <f aca="false">-In_RTM*BX90-INDEX(OPV_Cost,$E58)*BX61*BX$6</f>
        <v>-0</v>
      </c>
      <c r="BY99" s="21" t="n">
        <f aca="false">-In_RTM*BY90-INDEX(OPV_Cost,$E58)*BY61*BY$6</f>
        <v>-0</v>
      </c>
      <c r="BZ99" s="21" t="n">
        <f aca="false">-In_RTM*BZ90-INDEX(OPV_Cost,$E58)*BZ61*BZ$6</f>
        <v>-0</v>
      </c>
      <c r="CA99" s="21" t="n">
        <f aca="false">-In_RTM*CA90-INDEX(OPV_Cost,$E58)*CA61*CA$6</f>
        <v>-0</v>
      </c>
      <c r="CB99" s="21" t="n">
        <f aca="false">-In_RTM*CB90-INDEX(OPV_Cost,$E58)*CB61*CB$6</f>
        <v>-0</v>
      </c>
      <c r="CC99" s="21" t="n">
        <f aca="false">-In_RTM*CC90-INDEX(OPV_Cost,$E58)*CC61*CC$6</f>
        <v>-0</v>
      </c>
      <c r="CD99" s="21" t="n">
        <f aca="false">-In_RTM*CD90-INDEX(OPV_Cost,$E58)*CD61*CD$6</f>
        <v>-0</v>
      </c>
      <c r="CE99" s="21" t="n">
        <f aca="false">-In_RTM*CE90-INDEX(OPV_Cost,$E58)*CE61*CE$6</f>
        <v>-0</v>
      </c>
      <c r="CF99" s="21" t="n">
        <f aca="false">-In_RTM*CF90-INDEX(OPV_Cost,$E58)*CF61*CF$6</f>
        <v>-0</v>
      </c>
      <c r="CG99" s="21" t="n">
        <f aca="false">-In_RTM*CG90-INDEX(OPV_Cost,$E58)*CG61*CG$6</f>
        <v>-0</v>
      </c>
      <c r="CH99" s="21" t="n">
        <f aca="false">-In_RTM*CH90-INDEX(OPV_Cost,$E58)*CH61*CH$6</f>
        <v>-0</v>
      </c>
      <c r="CI99" s="21" t="n">
        <f aca="false">-In_RTM*CI90-INDEX(OPV_Cost,$E58)*CI61*CI$6</f>
        <v>-0</v>
      </c>
      <c r="CJ99" s="21" t="n">
        <f aca="false">-In_RTM*CJ90-INDEX(OPV_Cost,$E58)*CJ61*CJ$6</f>
        <v>-0</v>
      </c>
      <c r="CK99" s="21" t="n">
        <f aca="false">-In_RTM*CK90-INDEX(OPV_Cost,$E58)*CK61*CK$6</f>
        <v>-0</v>
      </c>
      <c r="CL99" s="21" t="n">
        <f aca="false">-In_RTM*CL90-INDEX(OPV_Cost,$E58)*CL61*CL$6</f>
        <v>-0</v>
      </c>
      <c r="CM99" s="21" t="n">
        <f aca="false">-In_RTM*CM90-INDEX(OPV_Cost,$E58)*CM61*CM$6</f>
        <v>-0</v>
      </c>
      <c r="CN99" s="21" t="n">
        <f aca="false">-In_RTM*CN90-INDEX(OPV_Cost,$E58)*CN61*CN$6</f>
        <v>-0</v>
      </c>
      <c r="CO99" s="21" t="n">
        <f aca="false">-In_RTM*CO90-INDEX(OPV_Cost,$E58)*CO61*CO$6</f>
        <v>-0</v>
      </c>
      <c r="CP99" s="21" t="n">
        <f aca="false">-In_RTM*CP90-INDEX(OPV_Cost,$E58)*CP61*CP$6</f>
        <v>-0</v>
      </c>
      <c r="CQ99" s="21" t="n">
        <f aca="false">-In_RTM*CQ90-INDEX(OPV_Cost,$E58)*CQ61*CQ$6</f>
        <v>-0</v>
      </c>
      <c r="CR99" s="21" t="n">
        <f aca="false">-In_RTM*CR90-INDEX(OPV_Cost,$E58)*CR61*CR$6</f>
        <v>-0</v>
      </c>
      <c r="CS99" s="21" t="n">
        <f aca="false">-In_RTM*CS90-INDEX(OPV_Cost,$E58)*CS61*CS$6</f>
        <v>-0</v>
      </c>
      <c r="CT99" s="21" t="n">
        <f aca="false">-In_RTM*CT90-INDEX(OPV_Cost,$E58)*CT61*CT$6</f>
        <v>-0</v>
      </c>
      <c r="CU99" s="21" t="n">
        <f aca="false">-In_RTM*CU90-INDEX(OPV_Cost,$E58)*CU61*CU$6</f>
        <v>-0</v>
      </c>
      <c r="CV99" s="21" t="n">
        <f aca="false">-In_RTM*CV90-INDEX(OPV_Cost,$E58)*CV61*CV$6</f>
        <v>-0</v>
      </c>
      <c r="CW99" s="21" t="n">
        <f aca="false">-In_RTM*CW90-INDEX(OPV_Cost,$E58)*CW61*CW$6</f>
        <v>-0</v>
      </c>
      <c r="CX99" s="21" t="n">
        <f aca="false">-In_RTM*CX90-INDEX(OPV_Cost,$E58)*CX61*CX$6</f>
        <v>-0</v>
      </c>
      <c r="CY99" s="21" t="n">
        <f aca="false">-In_RTM*CY90-INDEX(OPV_Cost,$E58)*CY61*CY$6</f>
        <v>-0</v>
      </c>
      <c r="CZ99" s="21" t="n">
        <f aca="false">-In_RTM*CZ90-INDEX(OPV_Cost,$E58)*CZ61*CZ$6</f>
        <v>-0</v>
      </c>
      <c r="DA99" s="21" t="n">
        <f aca="false">-In_RTM*DA90-INDEX(OPV_Cost,$E58)*DA61*DA$6</f>
        <v>-0</v>
      </c>
      <c r="DB99" s="21" t="n">
        <f aca="false">-In_RTM*DB90-INDEX(OPV_Cost,$E58)*DB61*DB$6</f>
        <v>-0</v>
      </c>
      <c r="DC99" s="21" t="n">
        <f aca="false">-In_RTM*DC90-INDEX(OPV_Cost,$E58)*DC61*DC$6</f>
        <v>-0</v>
      </c>
      <c r="DD99" s="21" t="n">
        <f aca="false">-In_RTM*DD90-INDEX(OPV_Cost,$E58)*DD61*DD$6</f>
        <v>-0</v>
      </c>
      <c r="DE99" s="21" t="n">
        <f aca="false">-In_RTM*DE90-INDEX(OPV_Cost,$E58)*DE61*DE$6</f>
        <v>-0</v>
      </c>
      <c r="DF99" s="21" t="n">
        <f aca="false">-In_RTM*DF90-INDEX(OPV_Cost,$E58)*DF61*DF$6</f>
        <v>-0</v>
      </c>
      <c r="DG99" s="21" t="n">
        <f aca="false">-In_RTM*DG90-INDEX(OPV_Cost,$E58)*DG61*DG$6</f>
        <v>-0</v>
      </c>
      <c r="DH99" s="21" t="n">
        <f aca="false">-In_RTM*DH90-INDEX(OPV_Cost,$E58)*DH61*DH$6</f>
        <v>-0</v>
      </c>
      <c r="DI99" s="21" t="n">
        <f aca="false">-In_RTM*DI90-INDEX(OPV_Cost,$E58)*DI61*DI$6</f>
        <v>-0</v>
      </c>
      <c r="DJ99" s="21" t="n">
        <f aca="false">-In_RTM*DJ90-INDEX(OPV_Cost,$E58)*DJ61*DJ$6</f>
        <v>-0</v>
      </c>
      <c r="DK99" s="21" t="n">
        <f aca="false">-In_RTM*DK90-INDEX(OPV_Cost,$E58)*DK61*DK$6</f>
        <v>-0</v>
      </c>
      <c r="DL99" s="21" t="n">
        <f aca="false">-In_RTM*DL90-INDEX(OPV_Cost,$E58)*DL61*DL$6</f>
        <v>-0</v>
      </c>
      <c r="DM99" s="21" t="n">
        <f aca="false">-In_RTM*DM90-INDEX(OPV_Cost,$E58)*DM61*DM$6</f>
        <v>-0</v>
      </c>
      <c r="DN99" s="21" t="n">
        <f aca="false">-In_RTM*DN90-INDEX(OPV_Cost,$E58)*DN61*DN$6</f>
        <v>-0</v>
      </c>
      <c r="DO99" s="21" t="n">
        <f aca="false">-In_RTM*DO90-INDEX(OPV_Cost,$E58)*DO61*DO$6</f>
        <v>-0</v>
      </c>
      <c r="DP99" s="21" t="n">
        <f aca="false">-In_RTM*DP90-INDEX(OPV_Cost,$E58)*DP61*DP$6</f>
        <v>-0</v>
      </c>
      <c r="DQ99" s="21" t="n">
        <f aca="false">-In_RTM*DQ90-INDEX(OPV_Cost,$E58)*DQ61*DQ$6</f>
        <v>-0</v>
      </c>
      <c r="DR99" s="21" t="n">
        <f aca="false">-In_RTM*DR90-INDEX(OPV_Cost,$E58)*DR61*DR$6</f>
        <v>-0</v>
      </c>
      <c r="DS99" s="21" t="n">
        <f aca="false">-In_RTM*DS90-INDEX(OPV_Cost,$E58)*DS61*DS$6</f>
        <v>-0</v>
      </c>
      <c r="DT99" s="21" t="n">
        <f aca="false">-In_RTM*DT90-INDEX(OPV_Cost,$E58)*DT61*DT$6</f>
        <v>-0</v>
      </c>
      <c r="DU99" s="21" t="n">
        <f aca="false">-In_RTM*DU90-INDEX(OPV_Cost,$E58)*DU61*DU$6</f>
        <v>-0</v>
      </c>
      <c r="DV99" s="21" t="n">
        <f aca="false">-In_RTM*DV90-INDEX(OPV_Cost,$E58)*DV61*DV$6</f>
        <v>-0</v>
      </c>
      <c r="DW99" s="21" t="n">
        <f aca="false">-In_RTM*DW90-INDEX(OPV_Cost,$E58)*DW61*DW$6</f>
        <v>-0</v>
      </c>
      <c r="DX99" s="21" t="n">
        <f aca="false">-In_RTM*DX90-INDEX(OPV_Cost,$E58)*DX61*DX$6</f>
        <v>-0</v>
      </c>
      <c r="DY99" s="21" t="n">
        <f aca="false">-In_RTM*DY90-INDEX(OPV_Cost,$E58)*DY61*DY$6</f>
        <v>-0</v>
      </c>
      <c r="DZ99" s="21" t="n">
        <f aca="false">-In_RTM*DZ90-INDEX(OPV_Cost,$E58)*DZ61*DZ$6</f>
        <v>-0</v>
      </c>
      <c r="EA99" s="21" t="n">
        <f aca="false">-In_RTM*EA90-INDEX(OPV_Cost,$E58)*EA61*EA$6</f>
        <v>-0</v>
      </c>
      <c r="EB99" s="21" t="n">
        <f aca="false">-In_RTM*EB90-INDEX(OPV_Cost,$E58)*EB61*EB$6</f>
        <v>-0</v>
      </c>
      <c r="EC99" s="21" t="n">
        <f aca="false">-In_RTM*EC90-INDEX(OPV_Cost,$E58)*EC61*EC$6</f>
        <v>-0</v>
      </c>
      <c r="ED99" s="21" t="n">
        <f aca="false">-In_RTM*ED90-INDEX(OPV_Cost,$E58)*ED61*ED$6</f>
        <v>-0</v>
      </c>
      <c r="EE99" s="21" t="n">
        <f aca="false">-In_RTM*EE90-INDEX(OPV_Cost,$E58)*EE61*EE$6</f>
        <v>-0</v>
      </c>
      <c r="EF99" s="21" t="n">
        <f aca="false">-In_RTM*EF90-INDEX(OPV_Cost,$E58)*EF61*EF$6</f>
        <v>-0</v>
      </c>
      <c r="EG99" s="21" t="n">
        <f aca="false">-In_RTM*EG90-INDEX(OPV_Cost,$E58)*EG61*EG$6</f>
        <v>-0</v>
      </c>
      <c r="EH99" s="21" t="n">
        <f aca="false">-In_RTM*EH90-INDEX(OPV_Cost,$E58)*EH61*EH$6</f>
        <v>-0</v>
      </c>
      <c r="EI99" s="21" t="n">
        <f aca="false">-In_RTM*EI90-INDEX(OPV_Cost,$E58)*EI61*EI$6</f>
        <v>-0</v>
      </c>
      <c r="EJ99" s="21" t="n">
        <f aca="false">-In_RTM*EJ90-INDEX(OPV_Cost,$E58)*EJ61*EJ$6</f>
        <v>-0</v>
      </c>
      <c r="EK99" s="21" t="n">
        <f aca="false">-In_RTM*EK90-INDEX(OPV_Cost,$E58)*EK61*EK$6</f>
        <v>-0</v>
      </c>
      <c r="EL99" s="21" t="n">
        <f aca="false">-In_RTM*EL90-INDEX(OPV_Cost,$E58)*EL61*EL$6</f>
        <v>-0</v>
      </c>
      <c r="EM99" s="21" t="n">
        <f aca="false">-In_RTM*EM90-INDEX(OPV_Cost,$E58)*EM61*EM$6</f>
        <v>-0</v>
      </c>
      <c r="EN99" s="21" t="n">
        <f aca="false">-In_RTM*EN90-INDEX(OPV_Cost,$E58)*EN61*EN$6</f>
        <v>-0</v>
      </c>
      <c r="EO99" s="21" t="n">
        <f aca="false">-In_RTM*EO90-INDEX(OPV_Cost,$E58)*EO61*EO$6</f>
        <v>-0</v>
      </c>
      <c r="EP99" s="21" t="n">
        <f aca="false">-In_RTM*EP90-INDEX(OPV_Cost,$E58)*EP61*EP$6</f>
        <v>-0</v>
      </c>
      <c r="EQ99" s="21" t="n">
        <f aca="false">-In_RTM*EQ90-INDEX(OPV_Cost,$E58)*EQ61*EQ$6</f>
        <v>-0</v>
      </c>
      <c r="ER99" s="21" t="n">
        <f aca="false">-In_RTM*ER90-INDEX(OPV_Cost,$E58)*ER61*ER$6</f>
        <v>-0</v>
      </c>
      <c r="ES99" s="21" t="n">
        <f aca="false">-In_RTM*ES90-INDEX(OPV_Cost,$E58)*ES61*ES$6</f>
        <v>-0</v>
      </c>
      <c r="ET99" s="21" t="n">
        <f aca="false">-In_RTM*ET90-INDEX(OPV_Cost,$E58)*ET61*ET$6</f>
        <v>-0</v>
      </c>
      <c r="EU99" s="21" t="n">
        <f aca="false">-In_RTM*EU90-INDEX(OPV_Cost,$E58)*EU61*EU$6</f>
        <v>-0</v>
      </c>
      <c r="EV99" s="21" t="n">
        <f aca="false">-In_RTM*EV90-INDEX(OPV_Cost,$E58)*EV61*EV$6</f>
        <v>-0</v>
      </c>
      <c r="EW99" s="21" t="n">
        <f aca="false">-In_RTM*EW90-INDEX(OPV_Cost,$E58)*EW61*EW$6</f>
        <v>-0</v>
      </c>
      <c r="EX99" s="21" t="n">
        <f aca="false">-In_RTM*EX90-INDEX(OPV_Cost,$E58)*EX61*EX$6</f>
        <v>-0</v>
      </c>
      <c r="EY99" s="21" t="n">
        <f aca="false">-In_RTM*EY90-INDEX(OPV_Cost,$E58)*EY61*EY$6</f>
        <v>-0</v>
      </c>
      <c r="EZ99" s="21" t="n">
        <f aca="false">-In_RTM*EZ90-INDEX(OPV_Cost,$E58)*EZ61*EZ$6</f>
        <v>-0</v>
      </c>
      <c r="FA99" s="21" t="n">
        <f aca="false">-In_RTM*FA90-INDEX(OPV_Cost,$E58)*FA61*FA$6</f>
        <v>-0</v>
      </c>
      <c r="FB99" s="21" t="n">
        <f aca="false">-In_RTM*FB90-INDEX(OPV_Cost,$E58)*FB61*FB$6</f>
        <v>-0</v>
      </c>
      <c r="FC99" s="21" t="n">
        <f aca="false">-In_RTM*FC90-INDEX(OPV_Cost,$E58)*FC61*FC$6</f>
        <v>-0</v>
      </c>
      <c r="FD99" s="21" t="n">
        <f aca="false">-In_RTM*FD90-INDEX(OPV_Cost,$E58)*FD61*FD$6</f>
        <v>-0</v>
      </c>
      <c r="FE99" s="21" t="n">
        <f aca="false">-In_RTM*FE90-INDEX(OPV_Cost,$E58)*FE61*FE$6</f>
        <v>-0</v>
      </c>
      <c r="FF99" s="21" t="n">
        <f aca="false">-In_RTM*FF90-INDEX(OPV_Cost,$E58)*FF61*FF$6</f>
        <v>-0</v>
      </c>
      <c r="FG99" s="21" t="n">
        <f aca="false">-In_RTM*FG90-INDEX(OPV_Cost,$E58)*FG61*FG$6</f>
        <v>-0</v>
      </c>
      <c r="FH99" s="21" t="n">
        <f aca="false">-In_RTM*FH90-INDEX(OPV_Cost,$E58)*FH61*FH$6</f>
        <v>-0</v>
      </c>
    </row>
    <row r="100" customFormat="false" ht="15" hidden="false" customHeight="false" outlineLevel="0" collapsed="false">
      <c r="C100" s="1" t="s">
        <v>746</v>
      </c>
      <c r="D100" s="12" t="s">
        <v>358</v>
      </c>
      <c r="I100" s="21" t="n">
        <f aca="false">SUM(J100:FH100)</f>
        <v>-10855.0922766897</v>
      </c>
      <c r="J100" s="21" t="n">
        <f aca="false">-J93*(In_HIPA+In_Innovation)</f>
        <v>-0</v>
      </c>
      <c r="K100" s="21" t="n">
        <f aca="false">-K93*(In_HIPA+In_Innovation)</f>
        <v>-0</v>
      </c>
      <c r="L100" s="21" t="n">
        <f aca="false">-L93*(In_HIPA+In_Innovation)</f>
        <v>-0</v>
      </c>
      <c r="M100" s="21" t="n">
        <f aca="false">-M93*(In_HIPA+In_Innovation)</f>
        <v>-0</v>
      </c>
      <c r="N100" s="21" t="n">
        <f aca="false">-N93*(In_HIPA+In_Innovation)</f>
        <v>-0</v>
      </c>
      <c r="O100" s="21" t="n">
        <f aca="false">-O93*(In_HIPA+In_Innovation)</f>
        <v>-0</v>
      </c>
      <c r="P100" s="21" t="n">
        <f aca="false">-P93*(In_HIPA+In_Innovation)</f>
        <v>-0</v>
      </c>
      <c r="Q100" s="21" t="n">
        <f aca="false">-Q93*(In_HIPA+In_Innovation)</f>
        <v>-0</v>
      </c>
      <c r="R100" s="21" t="n">
        <f aca="false">-R93*(In_HIPA+In_Innovation)</f>
        <v>-0</v>
      </c>
      <c r="S100" s="21" t="n">
        <f aca="false">-S93*(In_HIPA+In_Innovation)</f>
        <v>-0</v>
      </c>
      <c r="T100" s="21" t="n">
        <f aca="false">-T93*(In_HIPA+In_Innovation)</f>
        <v>-74.4945605180329</v>
      </c>
      <c r="U100" s="21" t="n">
        <f aca="false">-U93*(In_HIPA+In_Innovation)</f>
        <v>-75.2880896294898</v>
      </c>
      <c r="V100" s="21" t="n">
        <f aca="false">-V93*(In_HIPA+In_Innovation)</f>
        <v>-75.2627405554984</v>
      </c>
      <c r="W100" s="21" t="n">
        <f aca="false">-W93*(In_HIPA+In_Innovation)</f>
        <v>-65.4135600193323</v>
      </c>
      <c r="X100" s="21" t="n">
        <f aca="false">-X93*(In_HIPA+In_Innovation)</f>
        <v>-66.1169205518622</v>
      </c>
      <c r="Y100" s="21" t="n">
        <f aca="false">-Y93*(In_HIPA+In_Innovation)</f>
        <v>-66.8195199109838</v>
      </c>
      <c r="Z100" s="21" t="n">
        <f aca="false">-Z93*(In_HIPA+In_Innovation)</f>
        <v>-66.7953146425225</v>
      </c>
      <c r="AA100" s="21" t="n">
        <f aca="false">-AA93*(In_HIPA+In_Innovation)</f>
        <v>-61.8542939276989</v>
      </c>
      <c r="AB100" s="21" t="n">
        <f aca="false">-AB93*(In_HIPA+In_Innovation)</f>
        <v>-62.5195470484163</v>
      </c>
      <c r="AC100" s="21" t="n">
        <f aca="false">-AC93*(In_HIPA+In_Innovation)</f>
        <v>-63.1840857233884</v>
      </c>
      <c r="AD100" s="21" t="n">
        <f aca="false">-AD93*(In_HIPA+In_Innovation)</f>
        <v>-63.1613663917895</v>
      </c>
      <c r="AE100" s="21" t="n">
        <f aca="false">-AE93*(In_HIPA+In_Innovation)</f>
        <v>-63.8487456984368</v>
      </c>
      <c r="AF100" s="21" t="n">
        <f aca="false">-AF93*(In_HIPA+In_Innovation)</f>
        <v>-64.5349558480189</v>
      </c>
      <c r="AG100" s="21" t="n">
        <f aca="false">-AG93*(In_HIPA+In_Innovation)</f>
        <v>-65.2204124967651</v>
      </c>
      <c r="AH100" s="21" t="n">
        <f aca="false">-AH93*(In_HIPA+In_Innovation)</f>
        <v>-65.1964512156409</v>
      </c>
      <c r="AI100" s="21" t="n">
        <f aca="false">-AI93*(In_HIPA+In_Innovation)</f>
        <v>-66.3382901153363</v>
      </c>
      <c r="AJ100" s="21" t="n">
        <f aca="false">-AJ93*(In_HIPA+In_Innovation)</f>
        <v>-66.3149826935206</v>
      </c>
      <c r="AK100" s="21" t="n">
        <f aca="false">-AK93*(In_HIPA+In_Innovation)</f>
        <v>-67.0201728638679</v>
      </c>
      <c r="AL100" s="21" t="n">
        <f aca="false">-AL93*(In_HIPA+In_Innovation)</f>
        <v>-66.9963861370166</v>
      </c>
      <c r="AM100" s="21" t="n">
        <f aca="false">-AM93*(In_HIPA+In_Innovation)</f>
        <v>-64.9771252470964</v>
      </c>
      <c r="AN100" s="21" t="n">
        <f aca="false">-AN93*(In_HIPA+In_Innovation)</f>
        <v>-65.6755045103103</v>
      </c>
      <c r="AO100" s="21" t="n">
        <f aca="false">-AO93*(In_HIPA+In_Innovation)</f>
        <v>-66.3731183169071</v>
      </c>
      <c r="AP100" s="21" t="n">
        <f aca="false">-AP93*(In_HIPA+In_Innovation)</f>
        <v>-66.348776842666</v>
      </c>
      <c r="AQ100" s="21" t="n">
        <f aca="false">-AQ93*(In_HIPA+In_Innovation)</f>
        <v>-64.3009675882161</v>
      </c>
      <c r="AR100" s="21" t="n">
        <f aca="false">-AR93*(In_HIPA+In_Innovation)</f>
        <v>-64.9923006561963</v>
      </c>
      <c r="AS100" s="21" t="n">
        <f aca="false">-AS93*(In_HIPA+In_Innovation)</f>
        <v>-65.6828834109289</v>
      </c>
      <c r="AT100" s="21" t="n">
        <f aca="false">-AT93*(In_HIPA+In_Innovation)</f>
        <v>-65.6590234949177</v>
      </c>
      <c r="AU100" s="21" t="n">
        <f aca="false">-AU93*(In_HIPA+In_Innovation)</f>
        <v>-65.1328079228321</v>
      </c>
      <c r="AV100" s="21" t="n">
        <f aca="false">-AV93*(In_HIPA+In_Innovation)</f>
        <v>-65.8330312443442</v>
      </c>
      <c r="AW100" s="21" t="n">
        <f aca="false">-AW93*(In_HIPA+In_Innovation)</f>
        <v>-66.5324928166784</v>
      </c>
      <c r="AX100" s="21" t="n">
        <f aca="false">-AX93*(In_HIPA+In_Innovation)</f>
        <v>-66.5082692387798</v>
      </c>
      <c r="AY100" s="21" t="n">
        <f aca="false">-AY93*(In_HIPA+In_Innovation)</f>
        <v>-65.4634903477225</v>
      </c>
      <c r="AZ100" s="21" t="n">
        <f aca="false">-AZ93*(In_HIPA+In_Innovation)</f>
        <v>-65.4393353349949</v>
      </c>
      <c r="BA100" s="21" t="n">
        <f aca="false">-BA93*(In_HIPA+In_Innovation)</f>
        <v>-66.1340467434403</v>
      </c>
      <c r="BB100" s="21" t="n">
        <f aca="false">-BB93*(In_HIPA+In_Innovation)</f>
        <v>-66.1093949954098</v>
      </c>
      <c r="BC100" s="21" t="n">
        <f aca="false">-BC93*(In_HIPA+In_Innovation)</f>
        <v>-66.110348159469</v>
      </c>
      <c r="BD100" s="21" t="n">
        <f aca="false">-BD93*(In_HIPA+In_Innovation)</f>
        <v>-66.8197023818087</v>
      </c>
      <c r="BE100" s="21" t="n">
        <f aca="false">-BE93*(In_HIPA+In_Innovation)</f>
        <v>-67.5282386951233</v>
      </c>
      <c r="BF100" s="21" t="n">
        <f aca="false">-BF93*(In_HIPA+In_Innovation)</f>
        <v>-67.5022292374742</v>
      </c>
      <c r="BG100" s="21" t="n">
        <f aca="false">-BG93*(In_HIPA+In_Innovation)</f>
        <v>-66.0527282547908</v>
      </c>
      <c r="BH100" s="21" t="n">
        <f aca="false">-BH93*(In_HIPA+In_Innovation)</f>
        <v>-66.7612397997932</v>
      </c>
      <c r="BI100" s="21" t="n">
        <f aca="false">-BI93*(In_HIPA+In_Innovation)</f>
        <v>-67.4689268660659</v>
      </c>
      <c r="BJ100" s="21" t="n">
        <f aca="false">-BJ93*(In_HIPA+In_Innovation)</f>
        <v>-67.4427084922034</v>
      </c>
      <c r="BK100" s="21" t="n">
        <f aca="false">-BK93*(In_HIPA+In_Innovation)</f>
        <v>-66.8884427367756</v>
      </c>
      <c r="BL100" s="21" t="n">
        <f aca="false">-BL93*(In_HIPA+In_Innovation)</f>
        <v>-67.6059408082896</v>
      </c>
      <c r="BM100" s="21" t="n">
        <f aca="false">-BM93*(In_HIPA+In_Innovation)</f>
        <v>-68.3226046923571</v>
      </c>
      <c r="BN100" s="21" t="n">
        <f aca="false">-BN93*(In_HIPA+In_Innovation)</f>
        <v>-68.2960775818868</v>
      </c>
      <c r="BO100" s="21" t="n">
        <f aca="false">-BO93*(In_HIPA+In_Innovation)</f>
        <v>-68.3410094503269</v>
      </c>
      <c r="BP100" s="21" t="n">
        <f aca="false">-BP93*(In_HIPA+In_Innovation)</f>
        <v>-68.3149329662931</v>
      </c>
      <c r="BQ100" s="21" t="n">
        <f aca="false">-BQ93*(In_HIPA+In_Innovation)</f>
        <v>-69.0393032169203</v>
      </c>
      <c r="BR100" s="21" t="n">
        <f aca="false">-BR93*(In_HIPA+In_Innovation)</f>
        <v>-69.0126904835232</v>
      </c>
      <c r="BS100" s="21" t="n">
        <f aca="false">-BS93*(In_HIPA+In_Innovation)</f>
        <v>-67.7089700747</v>
      </c>
      <c r="BT100" s="21" t="n">
        <f aca="false">-BT93*(In_HIPA+In_Innovation)</f>
        <v>-68.4353773799735</v>
      </c>
      <c r="BU100" s="21" t="n">
        <f aca="false">-BU93*(In_HIPA+In_Innovation)</f>
        <v>-69.1609437567439</v>
      </c>
      <c r="BV100" s="21" t="n">
        <f aca="false">-BV93*(In_HIPA+In_Innovation)</f>
        <v>-69.1342022810808</v>
      </c>
      <c r="BW100" s="21" t="n">
        <f aca="false">-BW93*(In_HIPA+In_Innovation)</f>
        <v>-69.531935986592</v>
      </c>
      <c r="BX100" s="21" t="n">
        <f aca="false">-BX93*(In_HIPA+In_Innovation)</f>
        <v>-70.2779303893242</v>
      </c>
      <c r="BY100" s="21" t="n">
        <f aca="false">-BY93*(In_HIPA+In_Innovation)</f>
        <v>-71.0230621843726</v>
      </c>
      <c r="BZ100" s="21" t="n">
        <f aca="false">-BZ93*(In_HIPA+In_Innovation)</f>
        <v>-70.9956313120706</v>
      </c>
      <c r="CA100" s="21" t="n">
        <f aca="false">-CA93*(In_HIPA+In_Innovation)</f>
        <v>-69.9295275268829</v>
      </c>
      <c r="CB100" s="21" t="n">
        <f aca="false">-CB93*(In_HIPA+In_Innovation)</f>
        <v>-70.6794023024005</v>
      </c>
      <c r="CC100" s="21" t="n">
        <f aca="false">-CC93*(In_HIPA+In_Innovation)</f>
        <v>-71.4283970344877</v>
      </c>
      <c r="CD100" s="21" t="n">
        <f aca="false">-CD93*(In_HIPA+In_Innovation)</f>
        <v>-71.4004117064915</v>
      </c>
      <c r="CE100" s="21" t="n">
        <f aca="false">-CE93*(In_HIPA+In_Innovation)</f>
        <v>-70.7505862667023</v>
      </c>
      <c r="CF100" s="21" t="n">
        <f aca="false">-CF93*(In_HIPA+In_Innovation)</f>
        <v>-70.7229227861656</v>
      </c>
      <c r="CG100" s="21" t="n">
        <f aca="false">-CG93*(In_HIPA+In_Innovation)</f>
        <v>-71.4721512287438</v>
      </c>
      <c r="CH100" s="21" t="n">
        <f aca="false">-CH93*(In_HIPA+In_Innovation)</f>
        <v>-71.4439188630841</v>
      </c>
      <c r="CI100" s="21" t="n">
        <f aca="false">-CI93*(In_HIPA+In_Innovation)</f>
        <v>-71.7144969409309</v>
      </c>
      <c r="CJ100" s="21" t="n">
        <f aca="false">-CJ93*(In_HIPA+In_Innovation)</f>
        <v>-72.4829706539361</v>
      </c>
      <c r="CK100" s="21" t="n">
        <f aca="false">-CK93*(In_HIPA+In_Innovation)</f>
        <v>-73.2505242783822</v>
      </c>
      <c r="CL100" s="21" t="n">
        <f aca="false">-CL93*(In_HIPA+In_Innovation)</f>
        <v>-73.2212655177129</v>
      </c>
      <c r="CM100" s="21" t="n">
        <f aca="false">-CM93*(In_HIPA+In_Innovation)</f>
        <v>-72.5974552503664</v>
      </c>
      <c r="CN100" s="21" t="n">
        <f aca="false">-CN93*(In_HIPA+In_Innovation)</f>
        <v>-73.3751471110956</v>
      </c>
      <c r="CO100" s="21" t="n">
        <f aca="false">-CO93*(In_HIPA+In_Innovation)</f>
        <v>-74.1518996566303</v>
      </c>
      <c r="CP100" s="21" t="n">
        <f aca="false">-CP93*(In_HIPA+In_Innovation)</f>
        <v>-74.1220294901095</v>
      </c>
      <c r="CQ100" s="21" t="n">
        <f aca="false">-CQ93*(In_HIPA+In_Innovation)</f>
        <v>-73.38749316177</v>
      </c>
      <c r="CR100" s="21" t="n">
        <f aca="false">-CR93*(In_HIPA+In_Innovation)</f>
        <v>-74.1735269067509</v>
      </c>
      <c r="CS100" s="21" t="n">
        <f aca="false">-CS93*(In_HIPA+In_Innovation)</f>
        <v>-74.958607178119</v>
      </c>
      <c r="CT100" s="21" t="n">
        <f aca="false">-CT93*(In_HIPA+In_Innovation)</f>
        <v>-74.9282867747569</v>
      </c>
      <c r="CU100" s="21" t="n">
        <f aca="false">-CU93*(In_HIPA+In_Innovation)</f>
        <v>-73.6579671811444</v>
      </c>
      <c r="CV100" s="21" t="n">
        <f aca="false">-CV93*(In_HIPA+In_Innovation)</f>
        <v>-73.6283380808978</v>
      </c>
      <c r="CW100" s="21" t="n">
        <f aca="false">-CW93*(In_HIPA+In_Innovation)</f>
        <v>-74.4075084321592</v>
      </c>
      <c r="CX100" s="21" t="n">
        <f aca="false">-CX93*(In_HIPA+In_Innovation)</f>
        <v>-74.3772700248404</v>
      </c>
      <c r="CY100" s="21" t="n">
        <f aca="false">-CY93*(In_HIPA+In_Innovation)</f>
        <v>-85.0924616795651</v>
      </c>
      <c r="CZ100" s="21" t="n">
        <f aca="false">-CZ93*(In_HIPA+In_Innovation)</f>
        <v>-86.0080685026302</v>
      </c>
      <c r="DA100" s="21" t="n">
        <f aca="false">-DA93*(In_HIPA+In_Innovation)</f>
        <v>-86.9227062070352</v>
      </c>
      <c r="DB100" s="21" t="n">
        <f aca="false">-DB93*(In_HIPA+In_Innovation)</f>
        <v>-86.8918882921134</v>
      </c>
      <c r="DC100" s="21" t="n">
        <f aca="false">-DC93*(In_HIPA+In_Innovation)</f>
        <v>-84.1687329094422</v>
      </c>
      <c r="DD100" s="21" t="n">
        <f aca="false">-DD93*(In_HIPA+In_Innovation)</f>
        <v>-85.0739268976715</v>
      </c>
      <c r="DE100" s="21" t="n">
        <f aca="false">-DE93*(In_HIPA+In_Innovation)</f>
        <v>-85.9781469262888</v>
      </c>
      <c r="DF100" s="21" t="n">
        <f aca="false">-DF93*(In_HIPA+In_Innovation)</f>
        <v>-85.9471750693887</v>
      </c>
      <c r="DG100" s="21" t="n">
        <f aca="false">-DG93*(In_HIPA+In_Innovation)</f>
        <v>-83.8072289115634</v>
      </c>
      <c r="DH100" s="21" t="n">
        <f aca="false">-DH93*(In_HIPA+In_Innovation)</f>
        <v>-84.7081963142243</v>
      </c>
      <c r="DI100" s="21" t="n">
        <f aca="false">-DI93*(In_HIPA+In_Innovation)</f>
        <v>-85.6081829468445</v>
      </c>
      <c r="DJ100" s="21" t="n">
        <f aca="false">-DJ93*(In_HIPA+In_Innovation)</f>
        <v>-85.5769945187185</v>
      </c>
      <c r="DK100" s="21" t="n">
        <f aca="false">-DK93*(In_HIPA+In_Innovation)</f>
        <v>-83.753628929015</v>
      </c>
      <c r="DL100" s="21" t="n">
        <f aca="false">-DL93*(In_HIPA+In_Innovation)</f>
        <v>-83.7231292235289</v>
      </c>
      <c r="DM100" s="21" t="n">
        <f aca="false">-DM93*(In_HIPA+In_Innovation)</f>
        <v>-84.6123518323217</v>
      </c>
      <c r="DN100" s="21" t="n">
        <f aca="false">-DN93*(In_HIPA+In_Innovation)</f>
        <v>-84.5812249162183</v>
      </c>
      <c r="DO100" s="21" t="n">
        <f aca="false">-DO93*(In_HIPA+In_Innovation)</f>
        <v>-84.9309528470028</v>
      </c>
      <c r="DP100" s="21" t="n">
        <f aca="false">-DP93*(In_HIPA+In_Innovation)</f>
        <v>-85.8436193720954</v>
      </c>
      <c r="DQ100" s="21" t="n">
        <f aca="false">-DQ93*(In_HIPA+In_Innovation)</f>
        <v>-86.755279598755</v>
      </c>
      <c r="DR100" s="21" t="n">
        <f aca="false">-DR93*(In_HIPA+In_Innovation)</f>
        <v>-86.723279369299</v>
      </c>
      <c r="DS100" s="21" t="n">
        <f aca="false">-DS93*(In_HIPA+In_Innovation)</f>
        <v>-85.9634483018431</v>
      </c>
      <c r="DT100" s="21" t="n">
        <f aca="false">-DT93*(In_HIPA+In_Innovation)</f>
        <v>-86.8871764719877</v>
      </c>
      <c r="DU100" s="21" t="n">
        <f aca="false">-DU93*(In_HIPA+In_Innovation)</f>
        <v>-87.8098850221053</v>
      </c>
      <c r="DV100" s="21" t="n">
        <f aca="false">-DV93*(In_HIPA+In_Innovation)</f>
        <v>-87.7774611667589</v>
      </c>
      <c r="DW100" s="21" t="n">
        <f aca="false">-DW93*(In_HIPA+In_Innovation)</f>
        <v>-86.3650645058702</v>
      </c>
      <c r="DX100" s="21" t="n">
        <f aca="false">-DX93*(In_HIPA+In_Innovation)</f>
        <v>-87.292822375899</v>
      </c>
      <c r="DY100" s="21" t="n">
        <f aca="false">-DY93*(In_HIPA+In_Innovation)</f>
        <v>-88.2195465847044</v>
      </c>
      <c r="DZ100" s="21" t="n">
        <f aca="false">-DZ93*(In_HIPA+In_Innovation)</f>
        <v>-88.1866762201629</v>
      </c>
      <c r="EA100" s="21" t="n">
        <f aca="false">-EA93*(In_HIPA+In_Innovation)</f>
        <v>-87.7482449149588</v>
      </c>
      <c r="EB100" s="21" t="n">
        <f aca="false">-EB93*(In_HIPA+In_Innovation)</f>
        <v>-87.7158834275809</v>
      </c>
      <c r="EC100" s="21" t="n">
        <f aca="false">-EC93*(In_HIPA+In_Innovation)</f>
        <v>-88.6471016245661</v>
      </c>
      <c r="ED100" s="21" t="n">
        <f aca="false">-ED93*(In_HIPA+In_Innovation)</f>
        <v>-88.6140746399923</v>
      </c>
      <c r="EE100" s="21" t="n">
        <f aca="false">-EE93*(In_HIPA+In_Innovation)</f>
        <v>-88.9039357123416</v>
      </c>
      <c r="EF100" s="21" t="n">
        <f aca="false">-EF93*(In_HIPA+In_Innovation)</f>
        <v>-89.8588826359246</v>
      </c>
      <c r="EG100" s="21" t="n">
        <f aca="false">-EG93*(In_HIPA+In_Innovation)</f>
        <v>-90.8127627789444</v>
      </c>
      <c r="EH100" s="21" t="n">
        <f aca="false">-EH93*(In_HIPA+In_Innovation)</f>
        <v>-90.7788392213934</v>
      </c>
      <c r="EI100" s="21" t="n">
        <f aca="false">-EI93*(In_HIPA+In_Innovation)</f>
        <v>-92.7195034601664</v>
      </c>
      <c r="EJ100" s="21" t="n">
        <f aca="false">-EJ93*(In_HIPA+In_Innovation)</f>
        <v>-93.7154798230632</v>
      </c>
      <c r="EK100" s="21" t="n">
        <f aca="false">-EK93*(In_HIPA+In_Innovation)</f>
        <v>-94.7103450865409</v>
      </c>
      <c r="EL100" s="21" t="n">
        <f aca="false">-EL93*(In_HIPA+In_Innovation)</f>
        <v>-94.6750121920468</v>
      </c>
      <c r="EM100" s="21" t="n">
        <f aca="false">-EM93*(In_HIPA+In_Innovation)</f>
        <v>-94.8943053356288</v>
      </c>
      <c r="EN100" s="21" t="n">
        <f aca="false">-EN93*(In_HIPA+In_Innovation)</f>
        <v>-95.9132785789044</v>
      </c>
      <c r="EO100" s="21" t="n">
        <f aca="false">-EO93*(In_HIPA+In_Innovation)</f>
        <v>-96.9311028346201</v>
      </c>
      <c r="EP100" s="21" t="n">
        <f aca="false">-EP93*(In_HIPA+In_Innovation)</f>
        <v>-96.8945650995327</v>
      </c>
      <c r="EQ100" s="21" t="n">
        <f aca="false">-EQ93*(In_HIPA+In_Innovation)</f>
        <v>-95.8087652445555</v>
      </c>
      <c r="ER100" s="21" t="n">
        <f aca="false">-ER93*(In_HIPA+In_Innovation)</f>
        <v>-95.7727427140617</v>
      </c>
      <c r="ES100" s="21" t="n">
        <f aca="false">-ES93*(In_HIPA+In_Innovation)</f>
        <v>-96.7887993233972</v>
      </c>
      <c r="ET100" s="21" t="n">
        <f aca="false">-ET93*(In_HIPA+In_Innovation)</f>
        <v>-96.7520360082556</v>
      </c>
      <c r="EU100" s="21" t="n">
        <f aca="false">-EU93*(In_HIPA+In_Innovation)</f>
        <v>-96.5050498701546</v>
      </c>
      <c r="EV100" s="21" t="n">
        <f aca="false">-EV93*(In_HIPA+In_Innovation)</f>
        <v>-97.5410981567341</v>
      </c>
      <c r="EW100" s="21" t="n">
        <f aca="false">-EW93*(In_HIPA+In_Innovation)</f>
        <v>-98.5759707780108</v>
      </c>
      <c r="EX100" s="21" t="n">
        <f aca="false">-EX93*(In_HIPA+In_Innovation)</f>
        <v>-98.5385846923107</v>
      </c>
      <c r="EY100" s="21" t="n">
        <f aca="false">-EY93*(In_HIPA+In_Innovation)</f>
        <v>-98.2870938064345</v>
      </c>
      <c r="EZ100" s="21" t="n">
        <f aca="false">-EZ93*(In_HIPA+In_Innovation)</f>
        <v>-99.3423288442273</v>
      </c>
      <c r="FA100" s="21" t="n">
        <f aca="false">-FA93*(In_HIPA+In_Innovation)</f>
        <v>-100.396368300947</v>
      </c>
      <c r="FB100" s="21" t="n">
        <f aca="false">-FB93*(In_HIPA+In_Innovation)</f>
        <v>-100.358348894955</v>
      </c>
      <c r="FC100" s="21" t="n">
        <f aca="false">-FC93*(In_HIPA+In_Innovation)</f>
        <v>-100.102270534825</v>
      </c>
      <c r="FD100" s="21" t="n">
        <f aca="false">-FD93*(In_HIPA+In_Innovation)</f>
        <v>-0</v>
      </c>
      <c r="FE100" s="21" t="n">
        <f aca="false">-FE93*(In_HIPA+In_Innovation)</f>
        <v>-0</v>
      </c>
      <c r="FF100" s="21" t="n">
        <f aca="false">-FF93*(In_HIPA+In_Innovation)</f>
        <v>-0</v>
      </c>
      <c r="FG100" s="21" t="n">
        <f aca="false">-FG93*(In_HIPA+In_Innovation)</f>
        <v>-0</v>
      </c>
      <c r="FH100" s="21" t="n">
        <f aca="false">-FH93*(In_HIPA+In_Innovation)</f>
        <v>-0</v>
      </c>
    </row>
    <row r="101" customFormat="false" ht="15" hidden="false" customHeight="false" outlineLevel="0" collapsed="false">
      <c r="C101" s="28" t="s">
        <v>747</v>
      </c>
      <c r="D101" s="12" t="s">
        <v>358</v>
      </c>
      <c r="E101" s="63" t="n">
        <f aca="false">SUMIF($J$7:$FH$7,YEAR($F16)+1,$J101:$FH101)</f>
        <v>7771.17240170213</v>
      </c>
      <c r="I101" s="63" t="n">
        <f aca="false">SUM(J101:FH101)</f>
        <v>289983.677802002</v>
      </c>
      <c r="J101" s="63" t="n">
        <f aca="false">J93+SUM(J95:J100)</f>
        <v>0</v>
      </c>
      <c r="K101" s="63" t="n">
        <f aca="false">K93+SUM(K95:K100)</f>
        <v>0</v>
      </c>
      <c r="L101" s="63" t="n">
        <f aca="false">L93+SUM(L95:L100)</f>
        <v>0</v>
      </c>
      <c r="M101" s="63" t="n">
        <f aca="false">M93+SUM(M95:M100)</f>
        <v>0</v>
      </c>
      <c r="N101" s="63" t="n">
        <f aca="false">N93+SUM(N95:N100)</f>
        <v>0</v>
      </c>
      <c r="O101" s="63" t="n">
        <f aca="false">O93+SUM(O95:O100)</f>
        <v>0</v>
      </c>
      <c r="P101" s="63" t="n">
        <f aca="false">P93+SUM(P95:P100)</f>
        <v>0</v>
      </c>
      <c r="Q101" s="63" t="n">
        <f aca="false">Q93+SUM(Q95:Q100)</f>
        <v>0</v>
      </c>
      <c r="R101" s="63" t="n">
        <f aca="false">R93+SUM(R95:R100)</f>
        <v>0</v>
      </c>
      <c r="S101" s="63" t="n">
        <f aca="false">S93+SUM(S95:S100)</f>
        <v>0</v>
      </c>
      <c r="T101" s="63" t="n">
        <f aca="false">T93+SUM(T95:T100)</f>
        <v>2310.93605589668</v>
      </c>
      <c r="U101" s="63" t="n">
        <f aca="false">U93+SUM(U95:U100)</f>
        <v>2335.33954401398</v>
      </c>
      <c r="V101" s="63" t="n">
        <f aca="false">V93+SUM(V95:V100)</f>
        <v>2334.33799040217</v>
      </c>
      <c r="W101" s="63" t="n">
        <f aca="false">W93+SUM(W95:W100)</f>
        <v>1917.56591238503</v>
      </c>
      <c r="X101" s="63" t="n">
        <f aca="false">X93+SUM(X95:X100)</f>
        <v>1937.94996573277</v>
      </c>
      <c r="Y101" s="63" t="n">
        <f aca="false">Y93+SUM(Y95:Y100)</f>
        <v>1958.30409256032</v>
      </c>
      <c r="Z101" s="63" t="n">
        <f aca="false">Z93+SUM(Z95:Z100)</f>
        <v>1957.352431024</v>
      </c>
      <c r="AA101" s="63" t="n">
        <f aca="false">AA93+SUM(AA95:AA100)</f>
        <v>1749.06915643679</v>
      </c>
      <c r="AB101" s="63" t="n">
        <f aca="false">AB93+SUM(AB95:AB100)</f>
        <v>1767.64348149251</v>
      </c>
      <c r="AC101" s="63" t="n">
        <f aca="false">AC93+SUM(AC95:AC100)</f>
        <v>1786.18990678699</v>
      </c>
      <c r="AD101" s="63" t="n">
        <f aca="false">AD93+SUM(AD95:AD100)</f>
        <v>1785.30269606292</v>
      </c>
      <c r="AE101" s="63" t="n">
        <f aca="false">AE93+SUM(AE95:AE100)</f>
        <v>1816.53086119229</v>
      </c>
      <c r="AF101" s="63" t="n">
        <f aca="false">AF93+SUM(AF95:AF100)</f>
        <v>1835.80491443622</v>
      </c>
      <c r="AG101" s="63" t="n">
        <f aca="false">AG93+SUM(AG95:AG100)</f>
        <v>1855.04945040573</v>
      </c>
      <c r="AH101" s="63" t="n">
        <f aca="false">AH93+SUM(AH95:AH100)</f>
        <v>1854.11080285991</v>
      </c>
      <c r="AI101" s="63" t="n">
        <f aca="false">AI93+SUM(AI95:AI100)</f>
        <v>1894.53528294583</v>
      </c>
      <c r="AJ101" s="63" t="n">
        <f aca="false">AJ93+SUM(AJ95:AJ100)</f>
        <v>1893.62412836479</v>
      </c>
      <c r="AK101" s="63" t="n">
        <f aca="false">AK93+SUM(AK95:AK100)</f>
        <v>1913.51270721151</v>
      </c>
      <c r="AL101" s="63" t="n">
        <f aca="false">AL93+SUM(AL95:AL100)</f>
        <v>1912.58281520929</v>
      </c>
      <c r="AM101" s="63" t="n">
        <f aca="false">AM93+SUM(AM95:AM100)</f>
        <v>1828.91769320891</v>
      </c>
      <c r="AN101" s="63" t="n">
        <f aca="false">AN93+SUM(AN95:AN100)</f>
        <v>1848.31634859602</v>
      </c>
      <c r="AO101" s="63" t="n">
        <f aca="false">AO93+SUM(AO95:AO100)</f>
        <v>1867.68506390703</v>
      </c>
      <c r="AP101" s="63" t="n">
        <f aca="false">AP93+SUM(AP95:AP100)</f>
        <v>1866.73297129351</v>
      </c>
      <c r="AQ101" s="63" t="n">
        <f aca="false">AQ93+SUM(AQ95:AQ100)</f>
        <v>1781.89553789796</v>
      </c>
      <c r="AR101" s="63" t="n">
        <f aca="false">AR93+SUM(AR95:AR100)</f>
        <v>1800.79289250175</v>
      </c>
      <c r="AS101" s="63" t="n">
        <f aca="false">AS93+SUM(AS95:AS100)</f>
        <v>1819.66099391854</v>
      </c>
      <c r="AT101" s="63" t="n">
        <f aca="false">AT93+SUM(AT95:AT100)</f>
        <v>1818.73074433719</v>
      </c>
      <c r="AU101" s="63" t="n">
        <f aca="false">AU93+SUM(AU95:AU100)</f>
        <v>1798.57091028024</v>
      </c>
      <c r="AV101" s="63" t="n">
        <f aca="false">AV93+SUM(AV95:AV100)</f>
        <v>1817.6399438205</v>
      </c>
      <c r="AW101" s="63" t="n">
        <f aca="false">AW93+SUM(AW95:AW100)</f>
        <v>1836.67928275698</v>
      </c>
      <c r="AX101" s="63" t="n">
        <f aca="false">AX93+SUM(AX95:AX100)</f>
        <v>1835.73499614834</v>
      </c>
      <c r="AY101" s="63" t="n">
        <f aca="false">AY93+SUM(AY95:AY100)</f>
        <v>1782.62123591302</v>
      </c>
      <c r="AZ101" s="63" t="n">
        <f aca="false">AZ93+SUM(AZ95:AZ100)</f>
        <v>1781.67956037096</v>
      </c>
      <c r="BA101" s="63" t="n">
        <f aca="false">BA93+SUM(BA95:BA100)</f>
        <v>1800.30714587854</v>
      </c>
      <c r="BB101" s="63" t="n">
        <f aca="false">BB93+SUM(BB95:BB100)</f>
        <v>1799.34610526759</v>
      </c>
      <c r="BC101" s="63" t="n">
        <f aca="false">BC93+SUM(BC95:BC100)</f>
        <v>1801.66571494907</v>
      </c>
      <c r="BD101" s="63" t="n">
        <f aca="false">BD93+SUM(BD95:BD100)</f>
        <v>1820.69842327637</v>
      </c>
      <c r="BE101" s="63" t="n">
        <f aca="false">BE93+SUM(BE95:BE100)</f>
        <v>1839.69914239707</v>
      </c>
      <c r="BF101" s="63" t="n">
        <f aca="false">BF93+SUM(BF95:BF100)</f>
        <v>1838.68188755701</v>
      </c>
      <c r="BG101" s="63" t="n">
        <f aca="false">BG93+SUM(BG95:BG100)</f>
        <v>1779.43316278972</v>
      </c>
      <c r="BH101" s="63" t="n">
        <f aca="false">BH93+SUM(BH95:BH100)</f>
        <v>1798.21168053619</v>
      </c>
      <c r="BI101" s="63" t="n">
        <f aca="false">BI93+SUM(BI95:BI100)</f>
        <v>1816.95797666183</v>
      </c>
      <c r="BJ101" s="63" t="n">
        <f aca="false">BJ93+SUM(BJ95:BJ100)</f>
        <v>1815.93333106363</v>
      </c>
      <c r="BK101" s="63" t="n">
        <f aca="false">BK93+SUM(BK95:BK100)</f>
        <v>1794.75791965769</v>
      </c>
      <c r="BL101" s="63" t="n">
        <f aca="false">BL93+SUM(BL95:BL100)</f>
        <v>1813.69546554316</v>
      </c>
      <c r="BM101" s="63" t="n">
        <f aca="false">BM93+SUM(BM95:BM100)</f>
        <v>1832.60042484458</v>
      </c>
      <c r="BN101" s="63" t="n">
        <f aca="false">BN93+SUM(BN95:BN100)</f>
        <v>1831.56417343804</v>
      </c>
      <c r="BO101" s="63" t="n">
        <f aca="false">BO93+SUM(BO95:BO100)</f>
        <v>1824.03105015976</v>
      </c>
      <c r="BP101" s="63" t="n">
        <f aca="false">BP93+SUM(BP95:BP100)</f>
        <v>1823.01361818988</v>
      </c>
      <c r="BQ101" s="63" t="n">
        <f aca="false">BQ93+SUM(BQ95:BQ100)</f>
        <v>1842.01889254594</v>
      </c>
      <c r="BR101" s="63" t="n">
        <f aca="false">BR93+SUM(BR95:BR100)</f>
        <v>1840.98053761553</v>
      </c>
      <c r="BS101" s="63" t="n">
        <f aca="false">BS93+SUM(BS95:BS100)</f>
        <v>1788.06337929797</v>
      </c>
      <c r="BT101" s="63" t="n">
        <f aca="false">BT93+SUM(BT95:BT100)</f>
        <v>1806.92071533478</v>
      </c>
      <c r="BU101" s="63" t="n">
        <f aca="false">BU93+SUM(BU95:BU100)</f>
        <v>1825.74527573162</v>
      </c>
      <c r="BV101" s="63" t="n">
        <f aca="false">BV93+SUM(BV95:BV100)</f>
        <v>1824.70301235811</v>
      </c>
      <c r="BW101" s="63" t="n">
        <f aca="false">BW93+SUM(BW95:BW100)</f>
        <v>1844.10873332765</v>
      </c>
      <c r="BX101" s="63" t="n">
        <f aca="false">BX93+SUM(BX95:BX100)</f>
        <v>1863.56195435124</v>
      </c>
      <c r="BY101" s="63" t="n">
        <f aca="false">BY93+SUM(BY95:BY100)</f>
        <v>1882.98152873868</v>
      </c>
      <c r="BZ101" s="63" t="n">
        <f aca="false">BZ93+SUM(BZ95:BZ100)</f>
        <v>1881.91156773908</v>
      </c>
      <c r="CA101" s="63" t="n">
        <f aca="false">CA93+SUM(CA95:CA100)</f>
        <v>1839.18564776059</v>
      </c>
      <c r="CB101" s="63" t="n">
        <f aca="false">CB93+SUM(CB95:CB100)</f>
        <v>1858.56290748111</v>
      </c>
      <c r="CC101" s="63" t="n">
        <f aca="false">CC93+SUM(CC95:CC100)</f>
        <v>1877.90583066686</v>
      </c>
      <c r="CD101" s="63" t="n">
        <f aca="false">CD93+SUM(CD95:CD100)</f>
        <v>1876.81393093251</v>
      </c>
      <c r="CE101" s="63" t="n">
        <f aca="false">CE93+SUM(CE95:CE100)</f>
        <v>1839.00345053692</v>
      </c>
      <c r="CF101" s="63" t="n">
        <f aca="false">CF93+SUM(CF95:CF100)</f>
        <v>1837.92487749369</v>
      </c>
      <c r="CG101" s="63" t="n">
        <f aca="false">CG93+SUM(CG95:CG100)</f>
        <v>1857.03224517367</v>
      </c>
      <c r="CH101" s="63" t="n">
        <f aca="false">CH93+SUM(CH95:CH100)</f>
        <v>1855.93149183546</v>
      </c>
      <c r="CI101" s="63" t="n">
        <f aca="false">CI93+SUM(CI95:CI100)</f>
        <v>1870.0862163462</v>
      </c>
      <c r="CJ101" s="63" t="n">
        <f aca="false">CJ93+SUM(CJ95:CJ100)</f>
        <v>1889.75760170649</v>
      </c>
      <c r="CK101" s="63" t="n">
        <f aca="false">CK93+SUM(CK95:CK100)</f>
        <v>1909.39305353688</v>
      </c>
      <c r="CL101" s="63" t="n">
        <f aca="false">CL93+SUM(CL95:CL100)</f>
        <v>1908.25036945424</v>
      </c>
      <c r="CM101" s="63" t="n">
        <f aca="false">CM93+SUM(CM95:CM100)</f>
        <v>1884.46453367713</v>
      </c>
      <c r="CN101" s="63" t="n">
        <f aca="false">CN93+SUM(CN95:CN100)</f>
        <v>1904.27215431291</v>
      </c>
      <c r="CO101" s="63" t="n">
        <f aca="false">CO93+SUM(CO95:CO100)</f>
        <v>1924.04307807109</v>
      </c>
      <c r="CP101" s="63" t="n">
        <f aca="false">CP93+SUM(CP95:CP100)</f>
        <v>1922.87611957703</v>
      </c>
      <c r="CQ101" s="63" t="n">
        <f aca="false">CQ93+SUM(CQ95:CQ100)</f>
        <v>1894.44068507645</v>
      </c>
      <c r="CR101" s="63" t="n">
        <f aca="false">CR93+SUM(CR95:CR100)</f>
        <v>1914.34229031219</v>
      </c>
      <c r="CS101" s="63" t="n">
        <f aca="false">CS93+SUM(CS95:CS100)</f>
        <v>1934.20665151362</v>
      </c>
      <c r="CT101" s="63" t="n">
        <f aca="false">CT93+SUM(CT95:CT100)</f>
        <v>1933.02229346963</v>
      </c>
      <c r="CU101" s="63" t="n">
        <f aca="false">CU93+SUM(CU95:CU100)</f>
        <v>1868.0263835707</v>
      </c>
      <c r="CV101" s="63" t="n">
        <f aca="false">CV93+SUM(CV95:CV100)</f>
        <v>1866.87102208945</v>
      </c>
      <c r="CW101" s="63" t="n">
        <f aca="false">CW93+SUM(CW95:CW100)</f>
        <v>1886.21890513366</v>
      </c>
      <c r="CX101" s="63" t="n">
        <f aca="false">CX93+SUM(CX95:CX100)</f>
        <v>1885.03978424305</v>
      </c>
      <c r="CY101" s="63" t="n">
        <f aca="false">CY93+SUM(CY95:CY100)</f>
        <v>2343.07806364801</v>
      </c>
      <c r="CZ101" s="63" t="n">
        <f aca="false">CZ93+SUM(CZ95:CZ100)</f>
        <v>2367.94747806537</v>
      </c>
      <c r="DA101" s="63" t="n">
        <f aca="false">DA93+SUM(DA95:DA100)</f>
        <v>2392.77909515695</v>
      </c>
      <c r="DB101" s="63" t="n">
        <f aca="false">DB93+SUM(DB95:DB100)</f>
        <v>2391.57714247707</v>
      </c>
      <c r="DC101" s="63" t="n">
        <f aca="false">DC93+SUM(DC95:DC100)</f>
        <v>2278.83358301233</v>
      </c>
      <c r="DD101" s="63" t="n">
        <f aca="false">DD93+SUM(DD95:DD100)</f>
        <v>2302.98459172022</v>
      </c>
      <c r="DE101" s="63" t="n">
        <f aca="false">DE93+SUM(DE95:DE100)</f>
        <v>2327.09765454141</v>
      </c>
      <c r="DF101" s="63" t="n">
        <f aca="false">DF93+SUM(DF95:DF100)</f>
        <v>2325.89097763363</v>
      </c>
      <c r="DG101" s="63" t="n">
        <f aca="false">DG93+SUM(DG95:DG100)</f>
        <v>2237.97851467413</v>
      </c>
      <c r="DH101" s="63" t="n">
        <f aca="false">DH93+SUM(DH95:DH100)</f>
        <v>2261.66845170669</v>
      </c>
      <c r="DI101" s="63" t="n">
        <f aca="false">DI93+SUM(DI95:DI100)</f>
        <v>2285.32021159847</v>
      </c>
      <c r="DJ101" s="63" t="n">
        <f aca="false">DJ93+SUM(DJ95:DJ100)</f>
        <v>2284.10618082528</v>
      </c>
      <c r="DK101" s="63" t="n">
        <f aca="false">DK93+SUM(DK95:DK100)</f>
        <v>2194.72284856017</v>
      </c>
      <c r="DL101" s="63" t="n">
        <f aca="false">DL93+SUM(DL95:DL100)</f>
        <v>2193.53767908882</v>
      </c>
      <c r="DM101" s="63" t="n">
        <f aca="false">DM93+SUM(DM95:DM100)</f>
        <v>2216.44519263128</v>
      </c>
      <c r="DN101" s="63" t="n">
        <f aca="false">DN93+SUM(DN95:DN100)</f>
        <v>2215.23565076473</v>
      </c>
      <c r="DO101" s="63" t="n">
        <f aca="false">DO93+SUM(DO95:DO100)</f>
        <v>2233.19906752987</v>
      </c>
      <c r="DP101" s="63" t="n">
        <f aca="false">DP93+SUM(DP95:DP100)</f>
        <v>2256.80614962856</v>
      </c>
      <c r="DQ101" s="63" t="n">
        <f aca="false">DQ93+SUM(DQ95:DQ100)</f>
        <v>2280.37408919982</v>
      </c>
      <c r="DR101" s="63" t="n">
        <f aca="false">DR93+SUM(DR95:DR100)</f>
        <v>2279.12935918919</v>
      </c>
      <c r="DS101" s="63" t="n">
        <f aca="false">DS93+SUM(DS95:DS100)</f>
        <v>2250.02099165058</v>
      </c>
      <c r="DT101" s="63" t="n">
        <f aca="false">DT93+SUM(DT95:DT100)</f>
        <v>2273.79942659718</v>
      </c>
      <c r="DU101" s="63" t="n">
        <f aca="false">DU93+SUM(DU95:DU100)</f>
        <v>2297.53821417792</v>
      </c>
      <c r="DV101" s="63" t="n">
        <f aca="false">DV93+SUM(DV95:DV100)</f>
        <v>2296.27743033583</v>
      </c>
      <c r="DW101" s="63" t="n">
        <f aca="false">DW93+SUM(DW95:DW100)</f>
        <v>2239.51129449512</v>
      </c>
      <c r="DX101" s="63" t="n">
        <f aca="false">DX93+SUM(DX95:DX100)</f>
        <v>2263.15648748144</v>
      </c>
      <c r="DY101" s="63" t="n">
        <f aca="false">DY93+SUM(DY95:DY100)</f>
        <v>2286.76149872985</v>
      </c>
      <c r="DZ101" s="63" t="n">
        <f aca="false">DZ93+SUM(DZ95:DZ100)</f>
        <v>2285.48372188832</v>
      </c>
      <c r="EA101" s="63" t="n">
        <f aca="false">EA93+SUM(EA95:EA100)</f>
        <v>2253.96084501441</v>
      </c>
      <c r="EB101" s="63" t="n">
        <f aca="false">EB93+SUM(EB95:EB100)</f>
        <v>2252.70426263459</v>
      </c>
      <c r="EC101" s="63" t="n">
        <f aca="false">EC93+SUM(EC95:EC100)</f>
        <v>2276.18981480892</v>
      </c>
      <c r="ED101" s="63" t="n">
        <f aca="false">ED93+SUM(ED95:ED100)</f>
        <v>2274.90739146449</v>
      </c>
      <c r="EE101" s="63" t="n">
        <f aca="false">EE93+SUM(EE95:EE100)</f>
        <v>2290.57813733227</v>
      </c>
      <c r="EF101" s="63" t="n">
        <f aca="false">EF93+SUM(EF95:EF100)</f>
        <v>2314.75130786483</v>
      </c>
      <c r="EG101" s="63" t="n">
        <f aca="false">EG93+SUM(EG95:EG100)</f>
        <v>2338.8830170966</v>
      </c>
      <c r="EH101" s="63" t="n">
        <f aca="false">EH93+SUM(EH95:EH100)</f>
        <v>2337.56455023281</v>
      </c>
      <c r="EI101" s="63" t="n">
        <f aca="false">EI93+SUM(EI95:EI100)</f>
        <v>2423.4240818427</v>
      </c>
      <c r="EJ101" s="63" t="n">
        <f aca="false">EJ93+SUM(EJ95:EJ100)</f>
        <v>2449.01731515161</v>
      </c>
      <c r="EK101" s="63" t="n">
        <f aca="false">EK93+SUM(EK95:EK100)</f>
        <v>2474.56726985298</v>
      </c>
      <c r="EL101" s="63" t="n">
        <f aca="false">EL93+SUM(EL95:EL100)</f>
        <v>2473.19101274426</v>
      </c>
      <c r="EM101" s="63" t="n">
        <f aca="false">EM93+SUM(EM95:EM100)</f>
        <v>2485.99636562528</v>
      </c>
      <c r="EN101" s="63" t="n">
        <f aca="false">EN93+SUM(EN95:EN100)</f>
        <v>2512.23729540809</v>
      </c>
      <c r="EO101" s="63" t="n">
        <f aca="false">EO93+SUM(EO95:EO100)</f>
        <v>2538.43340354896</v>
      </c>
      <c r="EP101" s="63" t="n">
        <f aca="false">EP93+SUM(EP95:EP100)</f>
        <v>2537.00807803941</v>
      </c>
      <c r="EQ101" s="63" t="n">
        <f aca="false">EQ93+SUM(EQ95:EQ100)</f>
        <v>2476.94036511988</v>
      </c>
      <c r="ER101" s="63" t="n">
        <f aca="false">ER93+SUM(ER95:ER100)</f>
        <v>2475.53647345687</v>
      </c>
      <c r="ES101" s="63" t="n">
        <f aca="false">ES93+SUM(ES95:ES100)</f>
        <v>2501.32191469379</v>
      </c>
      <c r="ET101" s="63" t="n">
        <f aca="false">ET93+SUM(ET95:ET100)</f>
        <v>2499.88915272719</v>
      </c>
      <c r="EU101" s="63" t="n">
        <f aca="false">EU93+SUM(EU95:EU100)</f>
        <v>2493.02604608747</v>
      </c>
      <c r="EV101" s="63" t="n">
        <f aca="false">EV93+SUM(EV95:EV100)</f>
        <v>2519.31435643351</v>
      </c>
      <c r="EW101" s="63" t="n">
        <f aca="false">EW93+SUM(EW95:EW100)</f>
        <v>2545.55684804627</v>
      </c>
      <c r="EX101" s="63" t="n">
        <f aca="false">EX93+SUM(EX95:EX100)</f>
        <v>2544.09981509195</v>
      </c>
      <c r="EY101" s="63" t="n">
        <f aca="false">EY93+SUM(EY95:EY100)</f>
        <v>2537.11639842551</v>
      </c>
      <c r="EZ101" s="63" t="n">
        <f aca="false">EZ93+SUM(EZ95:EZ100)</f>
        <v>2563.87068265011</v>
      </c>
      <c r="FA101" s="63" t="n">
        <f aca="false">FA93+SUM(FA95:FA100)</f>
        <v>2590.57837197209</v>
      </c>
      <c r="FB101" s="63" t="n">
        <f aca="false">FB93+SUM(FB95:FB100)</f>
        <v>2589.09665687953</v>
      </c>
      <c r="FC101" s="63" t="n">
        <f aca="false">FC93+SUM(FC95:FC100)</f>
        <v>2581.99081115449</v>
      </c>
      <c r="FD101" s="63" t="n">
        <f aca="false">FD93+SUM(FD95:FD100)</f>
        <v>0</v>
      </c>
      <c r="FE101" s="63" t="n">
        <f aca="false">FE93+SUM(FE95:FE100)</f>
        <v>0</v>
      </c>
      <c r="FF101" s="63" t="n">
        <f aca="false">FF93+SUM(FF95:FF100)</f>
        <v>0</v>
      </c>
      <c r="FG101" s="63" t="n">
        <f aca="false">FG93+SUM(FG95:FG100)</f>
        <v>0</v>
      </c>
      <c r="FH101" s="63" t="n">
        <f aca="false">FH93+SUM(FH95:FH100)</f>
        <v>0</v>
      </c>
    </row>
    <row r="103" customFormat="false" ht="15" hidden="false" customHeight="false" outlineLevel="0" collapsed="false">
      <c r="A103" s="10" t="s">
        <v>14</v>
      </c>
      <c r="B103" s="10"/>
      <c r="C103" s="10" t="s">
        <v>748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</row>
    <row r="104" customFormat="false" ht="15" hidden="false" customHeight="false" outlineLevel="0" collapsed="false">
      <c r="C104" s="1" t="s">
        <v>749</v>
      </c>
      <c r="D104" s="12" t="s">
        <v>358</v>
      </c>
      <c r="I104" s="21" t="n">
        <f aca="false">SUM(J104:FH104)</f>
        <v>-549</v>
      </c>
      <c r="J104" s="21" t="n">
        <f aca="false">-In_SPV_Price*J19</f>
        <v>-549</v>
      </c>
      <c r="K104" s="21" t="n">
        <f aca="false">-In_SPV_Price*K19</f>
        <v>-0</v>
      </c>
      <c r="L104" s="21" t="n">
        <f aca="false">-In_SPV_Price*L19</f>
        <v>-0</v>
      </c>
      <c r="M104" s="21" t="n">
        <f aca="false">-In_SPV_Price*M19</f>
        <v>-0</v>
      </c>
      <c r="N104" s="21" t="n">
        <f aca="false">-In_SPV_Price*N19</f>
        <v>-0</v>
      </c>
      <c r="O104" s="21" t="n">
        <f aca="false">-In_SPV_Price*O19</f>
        <v>-0</v>
      </c>
      <c r="P104" s="21" t="n">
        <f aca="false">-In_SPV_Price*P19</f>
        <v>-0</v>
      </c>
      <c r="Q104" s="21" t="n">
        <f aca="false">-In_SPV_Price*Q19</f>
        <v>-0</v>
      </c>
      <c r="R104" s="21" t="n">
        <f aca="false">-In_SPV_Price*R19</f>
        <v>-0</v>
      </c>
      <c r="S104" s="21" t="n">
        <f aca="false">-In_SPV_Price*S19</f>
        <v>-0</v>
      </c>
      <c r="T104" s="21" t="n">
        <f aca="false">-In_SPV_Price*T19</f>
        <v>-0</v>
      </c>
      <c r="U104" s="21" t="n">
        <f aca="false">-In_SPV_Price*U19</f>
        <v>-0</v>
      </c>
      <c r="V104" s="21" t="n">
        <f aca="false">-In_SPV_Price*V19</f>
        <v>-0</v>
      </c>
      <c r="W104" s="21" t="n">
        <f aca="false">-In_SPV_Price*W19</f>
        <v>-0</v>
      </c>
      <c r="X104" s="21" t="n">
        <f aca="false">-In_SPV_Price*X19</f>
        <v>-0</v>
      </c>
      <c r="Y104" s="21" t="n">
        <f aca="false">-In_SPV_Price*Y19</f>
        <v>-0</v>
      </c>
      <c r="Z104" s="21" t="n">
        <f aca="false">-In_SPV_Price*Z19</f>
        <v>-0</v>
      </c>
      <c r="AA104" s="21" t="n">
        <f aca="false">-In_SPV_Price*AA19</f>
        <v>-0</v>
      </c>
      <c r="AB104" s="21" t="n">
        <f aca="false">-In_SPV_Price*AB19</f>
        <v>-0</v>
      </c>
      <c r="AC104" s="21" t="n">
        <f aca="false">-In_SPV_Price*AC19</f>
        <v>-0</v>
      </c>
      <c r="AD104" s="21" t="n">
        <f aca="false">-In_SPV_Price*AD19</f>
        <v>-0</v>
      </c>
      <c r="AE104" s="21" t="n">
        <f aca="false">-In_SPV_Price*AE19</f>
        <v>-0</v>
      </c>
      <c r="AF104" s="21" t="n">
        <f aca="false">-In_SPV_Price*AF19</f>
        <v>-0</v>
      </c>
      <c r="AG104" s="21" t="n">
        <f aca="false">-In_SPV_Price*AG19</f>
        <v>-0</v>
      </c>
      <c r="AH104" s="21" t="n">
        <f aca="false">-In_SPV_Price*AH19</f>
        <v>-0</v>
      </c>
      <c r="AI104" s="21" t="n">
        <f aca="false">-In_SPV_Price*AI19</f>
        <v>-0</v>
      </c>
      <c r="AJ104" s="21" t="n">
        <f aca="false">-In_SPV_Price*AJ19</f>
        <v>-0</v>
      </c>
      <c r="AK104" s="21" t="n">
        <f aca="false">-In_SPV_Price*AK19</f>
        <v>-0</v>
      </c>
      <c r="AL104" s="21" t="n">
        <f aca="false">-In_SPV_Price*AL19</f>
        <v>-0</v>
      </c>
      <c r="AM104" s="21" t="n">
        <f aca="false">-In_SPV_Price*AM19</f>
        <v>-0</v>
      </c>
      <c r="AN104" s="21" t="n">
        <f aca="false">-In_SPV_Price*AN19</f>
        <v>-0</v>
      </c>
      <c r="AO104" s="21" t="n">
        <f aca="false">-In_SPV_Price*AO19</f>
        <v>-0</v>
      </c>
      <c r="AP104" s="21" t="n">
        <f aca="false">-In_SPV_Price*AP19</f>
        <v>-0</v>
      </c>
      <c r="AQ104" s="21" t="n">
        <f aca="false">-In_SPV_Price*AQ19</f>
        <v>-0</v>
      </c>
      <c r="AR104" s="21" t="n">
        <f aca="false">-In_SPV_Price*AR19</f>
        <v>-0</v>
      </c>
      <c r="AS104" s="21" t="n">
        <f aca="false">-In_SPV_Price*AS19</f>
        <v>-0</v>
      </c>
      <c r="AT104" s="21" t="n">
        <f aca="false">-In_SPV_Price*AT19</f>
        <v>-0</v>
      </c>
      <c r="AU104" s="21" t="n">
        <f aca="false">-In_SPV_Price*AU19</f>
        <v>-0</v>
      </c>
      <c r="AV104" s="21" t="n">
        <f aca="false">-In_SPV_Price*AV19</f>
        <v>-0</v>
      </c>
      <c r="AW104" s="21" t="n">
        <f aca="false">-In_SPV_Price*AW19</f>
        <v>-0</v>
      </c>
      <c r="AX104" s="21" t="n">
        <f aca="false">-In_SPV_Price*AX19</f>
        <v>-0</v>
      </c>
      <c r="AY104" s="21" t="n">
        <f aca="false">-In_SPV_Price*AY19</f>
        <v>-0</v>
      </c>
      <c r="AZ104" s="21" t="n">
        <f aca="false">-In_SPV_Price*AZ19</f>
        <v>-0</v>
      </c>
      <c r="BA104" s="21" t="n">
        <f aca="false">-In_SPV_Price*BA19</f>
        <v>-0</v>
      </c>
      <c r="BB104" s="21" t="n">
        <f aca="false">-In_SPV_Price*BB19</f>
        <v>-0</v>
      </c>
      <c r="BC104" s="21" t="n">
        <f aca="false">-In_SPV_Price*BC19</f>
        <v>-0</v>
      </c>
      <c r="BD104" s="21" t="n">
        <f aca="false">-In_SPV_Price*BD19</f>
        <v>-0</v>
      </c>
      <c r="BE104" s="21" t="n">
        <f aca="false">-In_SPV_Price*BE19</f>
        <v>-0</v>
      </c>
      <c r="BF104" s="21" t="n">
        <f aca="false">-In_SPV_Price*BF19</f>
        <v>-0</v>
      </c>
      <c r="BG104" s="21" t="n">
        <f aca="false">-In_SPV_Price*BG19</f>
        <v>-0</v>
      </c>
      <c r="BH104" s="21" t="n">
        <f aca="false">-In_SPV_Price*BH19</f>
        <v>-0</v>
      </c>
      <c r="BI104" s="21" t="n">
        <f aca="false">-In_SPV_Price*BI19</f>
        <v>-0</v>
      </c>
      <c r="BJ104" s="21" t="n">
        <f aca="false">-In_SPV_Price*BJ19</f>
        <v>-0</v>
      </c>
      <c r="BK104" s="21" t="n">
        <f aca="false">-In_SPV_Price*BK19</f>
        <v>-0</v>
      </c>
      <c r="BL104" s="21" t="n">
        <f aca="false">-In_SPV_Price*BL19</f>
        <v>-0</v>
      </c>
      <c r="BM104" s="21" t="n">
        <f aca="false">-In_SPV_Price*BM19</f>
        <v>-0</v>
      </c>
      <c r="BN104" s="21" t="n">
        <f aca="false">-In_SPV_Price*BN19</f>
        <v>-0</v>
      </c>
      <c r="BO104" s="21" t="n">
        <f aca="false">-In_SPV_Price*BO19</f>
        <v>-0</v>
      </c>
      <c r="BP104" s="21" t="n">
        <f aca="false">-In_SPV_Price*BP19</f>
        <v>-0</v>
      </c>
      <c r="BQ104" s="21" t="n">
        <f aca="false">-In_SPV_Price*BQ19</f>
        <v>-0</v>
      </c>
      <c r="BR104" s="21" t="n">
        <f aca="false">-In_SPV_Price*BR19</f>
        <v>-0</v>
      </c>
      <c r="BS104" s="21" t="n">
        <f aca="false">-In_SPV_Price*BS19</f>
        <v>-0</v>
      </c>
      <c r="BT104" s="21" t="n">
        <f aca="false">-In_SPV_Price*BT19</f>
        <v>-0</v>
      </c>
      <c r="BU104" s="21" t="n">
        <f aca="false">-In_SPV_Price*BU19</f>
        <v>-0</v>
      </c>
      <c r="BV104" s="21" t="n">
        <f aca="false">-In_SPV_Price*BV19</f>
        <v>-0</v>
      </c>
      <c r="BW104" s="21" t="n">
        <f aca="false">-In_SPV_Price*BW19</f>
        <v>-0</v>
      </c>
      <c r="BX104" s="21" t="n">
        <f aca="false">-In_SPV_Price*BX19</f>
        <v>-0</v>
      </c>
      <c r="BY104" s="21" t="n">
        <f aca="false">-In_SPV_Price*BY19</f>
        <v>-0</v>
      </c>
      <c r="BZ104" s="21" t="n">
        <f aca="false">-In_SPV_Price*BZ19</f>
        <v>-0</v>
      </c>
      <c r="CA104" s="21" t="n">
        <f aca="false">-In_SPV_Price*CA19</f>
        <v>-0</v>
      </c>
      <c r="CB104" s="21" t="n">
        <f aca="false">-In_SPV_Price*CB19</f>
        <v>-0</v>
      </c>
      <c r="CC104" s="21" t="n">
        <f aca="false">-In_SPV_Price*CC19</f>
        <v>-0</v>
      </c>
      <c r="CD104" s="21" t="n">
        <f aca="false">-In_SPV_Price*CD19</f>
        <v>-0</v>
      </c>
      <c r="CE104" s="21" t="n">
        <f aca="false">-In_SPV_Price*CE19</f>
        <v>-0</v>
      </c>
      <c r="CF104" s="21" t="n">
        <f aca="false">-In_SPV_Price*CF19</f>
        <v>-0</v>
      </c>
      <c r="CG104" s="21" t="n">
        <f aca="false">-In_SPV_Price*CG19</f>
        <v>-0</v>
      </c>
      <c r="CH104" s="21" t="n">
        <f aca="false">-In_SPV_Price*CH19</f>
        <v>-0</v>
      </c>
      <c r="CI104" s="21" t="n">
        <f aca="false">-In_SPV_Price*CI19</f>
        <v>-0</v>
      </c>
      <c r="CJ104" s="21" t="n">
        <f aca="false">-In_SPV_Price*CJ19</f>
        <v>-0</v>
      </c>
      <c r="CK104" s="21" t="n">
        <f aca="false">-In_SPV_Price*CK19</f>
        <v>-0</v>
      </c>
      <c r="CL104" s="21" t="n">
        <f aca="false">-In_SPV_Price*CL19</f>
        <v>-0</v>
      </c>
      <c r="CM104" s="21" t="n">
        <f aca="false">-In_SPV_Price*CM19</f>
        <v>-0</v>
      </c>
      <c r="CN104" s="21" t="n">
        <f aca="false">-In_SPV_Price*CN19</f>
        <v>-0</v>
      </c>
      <c r="CO104" s="21" t="n">
        <f aca="false">-In_SPV_Price*CO19</f>
        <v>-0</v>
      </c>
      <c r="CP104" s="21" t="n">
        <f aca="false">-In_SPV_Price*CP19</f>
        <v>-0</v>
      </c>
      <c r="CQ104" s="21" t="n">
        <f aca="false">-In_SPV_Price*CQ19</f>
        <v>-0</v>
      </c>
      <c r="CR104" s="21" t="n">
        <f aca="false">-In_SPV_Price*CR19</f>
        <v>-0</v>
      </c>
      <c r="CS104" s="21" t="n">
        <f aca="false">-In_SPV_Price*CS19</f>
        <v>-0</v>
      </c>
      <c r="CT104" s="21" t="n">
        <f aca="false">-In_SPV_Price*CT19</f>
        <v>-0</v>
      </c>
      <c r="CU104" s="21" t="n">
        <f aca="false">-In_SPV_Price*CU19</f>
        <v>-0</v>
      </c>
      <c r="CV104" s="21" t="n">
        <f aca="false">-In_SPV_Price*CV19</f>
        <v>-0</v>
      </c>
      <c r="CW104" s="21" t="n">
        <f aca="false">-In_SPV_Price*CW19</f>
        <v>-0</v>
      </c>
      <c r="CX104" s="21" t="n">
        <f aca="false">-In_SPV_Price*CX19</f>
        <v>-0</v>
      </c>
      <c r="CY104" s="21" t="n">
        <f aca="false">-In_SPV_Price*CY19</f>
        <v>-0</v>
      </c>
      <c r="CZ104" s="21" t="n">
        <f aca="false">-In_SPV_Price*CZ19</f>
        <v>-0</v>
      </c>
      <c r="DA104" s="21" t="n">
        <f aca="false">-In_SPV_Price*DA19</f>
        <v>-0</v>
      </c>
      <c r="DB104" s="21" t="n">
        <f aca="false">-In_SPV_Price*DB19</f>
        <v>-0</v>
      </c>
      <c r="DC104" s="21" t="n">
        <f aca="false">-In_SPV_Price*DC19</f>
        <v>-0</v>
      </c>
      <c r="DD104" s="21" t="n">
        <f aca="false">-In_SPV_Price*DD19</f>
        <v>-0</v>
      </c>
      <c r="DE104" s="21" t="n">
        <f aca="false">-In_SPV_Price*DE19</f>
        <v>-0</v>
      </c>
      <c r="DF104" s="21" t="n">
        <f aca="false">-In_SPV_Price*DF19</f>
        <v>-0</v>
      </c>
      <c r="DG104" s="21" t="n">
        <f aca="false">-In_SPV_Price*DG19</f>
        <v>-0</v>
      </c>
      <c r="DH104" s="21" t="n">
        <f aca="false">-In_SPV_Price*DH19</f>
        <v>-0</v>
      </c>
      <c r="DI104" s="21" t="n">
        <f aca="false">-In_SPV_Price*DI19</f>
        <v>-0</v>
      </c>
      <c r="DJ104" s="21" t="n">
        <f aca="false">-In_SPV_Price*DJ19</f>
        <v>-0</v>
      </c>
      <c r="DK104" s="21" t="n">
        <f aca="false">-In_SPV_Price*DK19</f>
        <v>-0</v>
      </c>
      <c r="DL104" s="21" t="n">
        <f aca="false">-In_SPV_Price*DL19</f>
        <v>-0</v>
      </c>
      <c r="DM104" s="21" t="n">
        <f aca="false">-In_SPV_Price*DM19</f>
        <v>-0</v>
      </c>
      <c r="DN104" s="21" t="n">
        <f aca="false">-In_SPV_Price*DN19</f>
        <v>-0</v>
      </c>
      <c r="DO104" s="21" t="n">
        <f aca="false">-In_SPV_Price*DO19</f>
        <v>-0</v>
      </c>
      <c r="DP104" s="21" t="n">
        <f aca="false">-In_SPV_Price*DP19</f>
        <v>-0</v>
      </c>
      <c r="DQ104" s="21" t="n">
        <f aca="false">-In_SPV_Price*DQ19</f>
        <v>-0</v>
      </c>
      <c r="DR104" s="21" t="n">
        <f aca="false">-In_SPV_Price*DR19</f>
        <v>-0</v>
      </c>
      <c r="DS104" s="21" t="n">
        <f aca="false">-In_SPV_Price*DS19</f>
        <v>-0</v>
      </c>
      <c r="DT104" s="21" t="n">
        <f aca="false">-In_SPV_Price*DT19</f>
        <v>-0</v>
      </c>
      <c r="DU104" s="21" t="n">
        <f aca="false">-In_SPV_Price*DU19</f>
        <v>-0</v>
      </c>
      <c r="DV104" s="21" t="n">
        <f aca="false">-In_SPV_Price*DV19</f>
        <v>-0</v>
      </c>
      <c r="DW104" s="21" t="n">
        <f aca="false">-In_SPV_Price*DW19</f>
        <v>-0</v>
      </c>
      <c r="DX104" s="21" t="n">
        <f aca="false">-In_SPV_Price*DX19</f>
        <v>-0</v>
      </c>
      <c r="DY104" s="21" t="n">
        <f aca="false">-In_SPV_Price*DY19</f>
        <v>-0</v>
      </c>
      <c r="DZ104" s="21" t="n">
        <f aca="false">-In_SPV_Price*DZ19</f>
        <v>-0</v>
      </c>
      <c r="EA104" s="21" t="n">
        <f aca="false">-In_SPV_Price*EA19</f>
        <v>-0</v>
      </c>
      <c r="EB104" s="21" t="n">
        <f aca="false">-In_SPV_Price*EB19</f>
        <v>-0</v>
      </c>
      <c r="EC104" s="21" t="n">
        <f aca="false">-In_SPV_Price*EC19</f>
        <v>-0</v>
      </c>
      <c r="ED104" s="21" t="n">
        <f aca="false">-In_SPV_Price*ED19</f>
        <v>-0</v>
      </c>
      <c r="EE104" s="21" t="n">
        <f aca="false">-In_SPV_Price*EE19</f>
        <v>-0</v>
      </c>
      <c r="EF104" s="21" t="n">
        <f aca="false">-In_SPV_Price*EF19</f>
        <v>-0</v>
      </c>
      <c r="EG104" s="21" t="n">
        <f aca="false">-In_SPV_Price*EG19</f>
        <v>-0</v>
      </c>
      <c r="EH104" s="21" t="n">
        <f aca="false">-In_SPV_Price*EH19</f>
        <v>-0</v>
      </c>
      <c r="EI104" s="21" t="n">
        <f aca="false">-In_SPV_Price*EI19</f>
        <v>-0</v>
      </c>
      <c r="EJ104" s="21" t="n">
        <f aca="false">-In_SPV_Price*EJ19</f>
        <v>-0</v>
      </c>
      <c r="EK104" s="21" t="n">
        <f aca="false">-In_SPV_Price*EK19</f>
        <v>-0</v>
      </c>
      <c r="EL104" s="21" t="n">
        <f aca="false">-In_SPV_Price*EL19</f>
        <v>-0</v>
      </c>
      <c r="EM104" s="21" t="n">
        <f aca="false">-In_SPV_Price*EM19</f>
        <v>-0</v>
      </c>
      <c r="EN104" s="21" t="n">
        <f aca="false">-In_SPV_Price*EN19</f>
        <v>-0</v>
      </c>
      <c r="EO104" s="21" t="n">
        <f aca="false">-In_SPV_Price*EO19</f>
        <v>-0</v>
      </c>
      <c r="EP104" s="21" t="n">
        <f aca="false">-In_SPV_Price*EP19</f>
        <v>-0</v>
      </c>
      <c r="EQ104" s="21" t="n">
        <f aca="false">-In_SPV_Price*EQ19</f>
        <v>-0</v>
      </c>
      <c r="ER104" s="21" t="n">
        <f aca="false">-In_SPV_Price*ER19</f>
        <v>-0</v>
      </c>
      <c r="ES104" s="21" t="n">
        <f aca="false">-In_SPV_Price*ES19</f>
        <v>-0</v>
      </c>
      <c r="ET104" s="21" t="n">
        <f aca="false">-In_SPV_Price*ET19</f>
        <v>-0</v>
      </c>
      <c r="EU104" s="21" t="n">
        <f aca="false">-In_SPV_Price*EU19</f>
        <v>-0</v>
      </c>
      <c r="EV104" s="21" t="n">
        <f aca="false">-In_SPV_Price*EV19</f>
        <v>-0</v>
      </c>
      <c r="EW104" s="21" t="n">
        <f aca="false">-In_SPV_Price*EW19</f>
        <v>-0</v>
      </c>
      <c r="EX104" s="21" t="n">
        <f aca="false">-In_SPV_Price*EX19</f>
        <v>-0</v>
      </c>
      <c r="EY104" s="21" t="n">
        <f aca="false">-In_SPV_Price*EY19</f>
        <v>-0</v>
      </c>
      <c r="EZ104" s="21" t="n">
        <f aca="false">-In_SPV_Price*EZ19</f>
        <v>-0</v>
      </c>
      <c r="FA104" s="21" t="n">
        <f aca="false">-In_SPV_Price*FA19</f>
        <v>-0</v>
      </c>
      <c r="FB104" s="21" t="n">
        <f aca="false">-In_SPV_Price*FB19</f>
        <v>-0</v>
      </c>
      <c r="FC104" s="21" t="n">
        <f aca="false">-In_SPV_Price*FC19</f>
        <v>-0</v>
      </c>
      <c r="FD104" s="21" t="n">
        <f aca="false">-In_SPV_Price*FD19</f>
        <v>-0</v>
      </c>
      <c r="FE104" s="21" t="n">
        <f aca="false">-In_SPV_Price*FE19</f>
        <v>-0</v>
      </c>
      <c r="FF104" s="21" t="n">
        <f aca="false">-In_SPV_Price*FF19</f>
        <v>-0</v>
      </c>
      <c r="FG104" s="21" t="n">
        <f aca="false">-In_SPV_Price*FG19</f>
        <v>-0</v>
      </c>
      <c r="FH104" s="21" t="n">
        <f aca="false">-In_SPV_Price*FH19</f>
        <v>-0</v>
      </c>
    </row>
    <row r="105" customFormat="false" ht="15" hidden="false" customHeight="false" outlineLevel="0" collapsed="false">
      <c r="C105" s="1" t="s">
        <v>416</v>
      </c>
      <c r="D105" s="12" t="s">
        <v>358</v>
      </c>
      <c r="I105" s="21" t="n">
        <f aca="false">SUM(J105:FH105)</f>
        <v>-200</v>
      </c>
      <c r="J105" s="21" t="n">
        <f aca="false">-In_Transaction*J19</f>
        <v>-200</v>
      </c>
      <c r="K105" s="21" t="n">
        <f aca="false">-In_Transaction*K19</f>
        <v>-0</v>
      </c>
      <c r="L105" s="21" t="n">
        <f aca="false">-In_Transaction*L19</f>
        <v>-0</v>
      </c>
      <c r="M105" s="21" t="n">
        <f aca="false">-In_Transaction*M19</f>
        <v>-0</v>
      </c>
      <c r="N105" s="21" t="n">
        <f aca="false">-In_Transaction*N19</f>
        <v>-0</v>
      </c>
      <c r="O105" s="21" t="n">
        <f aca="false">-In_Transaction*O19</f>
        <v>-0</v>
      </c>
      <c r="P105" s="21" t="n">
        <f aca="false">-In_Transaction*P19</f>
        <v>-0</v>
      </c>
      <c r="Q105" s="21" t="n">
        <f aca="false">-In_Transaction*Q19</f>
        <v>-0</v>
      </c>
      <c r="R105" s="21" t="n">
        <f aca="false">-In_Transaction*R19</f>
        <v>-0</v>
      </c>
      <c r="S105" s="21" t="n">
        <f aca="false">-In_Transaction*S19</f>
        <v>-0</v>
      </c>
      <c r="T105" s="21" t="n">
        <f aca="false">-In_Transaction*T19</f>
        <v>-0</v>
      </c>
      <c r="U105" s="21" t="n">
        <f aca="false">-In_Transaction*U19</f>
        <v>-0</v>
      </c>
      <c r="V105" s="21" t="n">
        <f aca="false">-In_Transaction*V19</f>
        <v>-0</v>
      </c>
      <c r="W105" s="21" t="n">
        <f aca="false">-In_Transaction*W19</f>
        <v>-0</v>
      </c>
      <c r="X105" s="21" t="n">
        <f aca="false">-In_Transaction*X19</f>
        <v>-0</v>
      </c>
      <c r="Y105" s="21" t="n">
        <f aca="false">-In_Transaction*Y19</f>
        <v>-0</v>
      </c>
      <c r="Z105" s="21" t="n">
        <f aca="false">-In_Transaction*Z19</f>
        <v>-0</v>
      </c>
      <c r="AA105" s="21" t="n">
        <f aca="false">-In_Transaction*AA19</f>
        <v>-0</v>
      </c>
      <c r="AB105" s="21" t="n">
        <f aca="false">-In_Transaction*AB19</f>
        <v>-0</v>
      </c>
      <c r="AC105" s="21" t="n">
        <f aca="false">-In_Transaction*AC19</f>
        <v>-0</v>
      </c>
      <c r="AD105" s="21" t="n">
        <f aca="false">-In_Transaction*AD19</f>
        <v>-0</v>
      </c>
      <c r="AE105" s="21" t="n">
        <f aca="false">-In_Transaction*AE19</f>
        <v>-0</v>
      </c>
      <c r="AF105" s="21" t="n">
        <f aca="false">-In_Transaction*AF19</f>
        <v>-0</v>
      </c>
      <c r="AG105" s="21" t="n">
        <f aca="false">-In_Transaction*AG19</f>
        <v>-0</v>
      </c>
      <c r="AH105" s="21" t="n">
        <f aca="false">-In_Transaction*AH19</f>
        <v>-0</v>
      </c>
      <c r="AI105" s="21" t="n">
        <f aca="false">-In_Transaction*AI19</f>
        <v>-0</v>
      </c>
      <c r="AJ105" s="21" t="n">
        <f aca="false">-In_Transaction*AJ19</f>
        <v>-0</v>
      </c>
      <c r="AK105" s="21" t="n">
        <f aca="false">-In_Transaction*AK19</f>
        <v>-0</v>
      </c>
      <c r="AL105" s="21" t="n">
        <f aca="false">-In_Transaction*AL19</f>
        <v>-0</v>
      </c>
      <c r="AM105" s="21" t="n">
        <f aca="false">-In_Transaction*AM19</f>
        <v>-0</v>
      </c>
      <c r="AN105" s="21" t="n">
        <f aca="false">-In_Transaction*AN19</f>
        <v>-0</v>
      </c>
      <c r="AO105" s="21" t="n">
        <f aca="false">-In_Transaction*AO19</f>
        <v>-0</v>
      </c>
      <c r="AP105" s="21" t="n">
        <f aca="false">-In_Transaction*AP19</f>
        <v>-0</v>
      </c>
      <c r="AQ105" s="21" t="n">
        <f aca="false">-In_Transaction*AQ19</f>
        <v>-0</v>
      </c>
      <c r="AR105" s="21" t="n">
        <f aca="false">-In_Transaction*AR19</f>
        <v>-0</v>
      </c>
      <c r="AS105" s="21" t="n">
        <f aca="false">-In_Transaction*AS19</f>
        <v>-0</v>
      </c>
      <c r="AT105" s="21" t="n">
        <f aca="false">-In_Transaction*AT19</f>
        <v>-0</v>
      </c>
      <c r="AU105" s="21" t="n">
        <f aca="false">-In_Transaction*AU19</f>
        <v>-0</v>
      </c>
      <c r="AV105" s="21" t="n">
        <f aca="false">-In_Transaction*AV19</f>
        <v>-0</v>
      </c>
      <c r="AW105" s="21" t="n">
        <f aca="false">-In_Transaction*AW19</f>
        <v>-0</v>
      </c>
      <c r="AX105" s="21" t="n">
        <f aca="false">-In_Transaction*AX19</f>
        <v>-0</v>
      </c>
      <c r="AY105" s="21" t="n">
        <f aca="false">-In_Transaction*AY19</f>
        <v>-0</v>
      </c>
      <c r="AZ105" s="21" t="n">
        <f aca="false">-In_Transaction*AZ19</f>
        <v>-0</v>
      </c>
      <c r="BA105" s="21" t="n">
        <f aca="false">-In_Transaction*BA19</f>
        <v>-0</v>
      </c>
      <c r="BB105" s="21" t="n">
        <f aca="false">-In_Transaction*BB19</f>
        <v>-0</v>
      </c>
      <c r="BC105" s="21" t="n">
        <f aca="false">-In_Transaction*BC19</f>
        <v>-0</v>
      </c>
      <c r="BD105" s="21" t="n">
        <f aca="false">-In_Transaction*BD19</f>
        <v>-0</v>
      </c>
      <c r="BE105" s="21" t="n">
        <f aca="false">-In_Transaction*BE19</f>
        <v>-0</v>
      </c>
      <c r="BF105" s="21" t="n">
        <f aca="false">-In_Transaction*BF19</f>
        <v>-0</v>
      </c>
      <c r="BG105" s="21" t="n">
        <f aca="false">-In_Transaction*BG19</f>
        <v>-0</v>
      </c>
      <c r="BH105" s="21" t="n">
        <f aca="false">-In_Transaction*BH19</f>
        <v>-0</v>
      </c>
      <c r="BI105" s="21" t="n">
        <f aca="false">-In_Transaction*BI19</f>
        <v>-0</v>
      </c>
      <c r="BJ105" s="21" t="n">
        <f aca="false">-In_Transaction*BJ19</f>
        <v>-0</v>
      </c>
      <c r="BK105" s="21" t="n">
        <f aca="false">-In_Transaction*BK19</f>
        <v>-0</v>
      </c>
      <c r="BL105" s="21" t="n">
        <f aca="false">-In_Transaction*BL19</f>
        <v>-0</v>
      </c>
      <c r="BM105" s="21" t="n">
        <f aca="false">-In_Transaction*BM19</f>
        <v>-0</v>
      </c>
      <c r="BN105" s="21" t="n">
        <f aca="false">-In_Transaction*BN19</f>
        <v>-0</v>
      </c>
      <c r="BO105" s="21" t="n">
        <f aca="false">-In_Transaction*BO19</f>
        <v>-0</v>
      </c>
      <c r="BP105" s="21" t="n">
        <f aca="false">-In_Transaction*BP19</f>
        <v>-0</v>
      </c>
      <c r="BQ105" s="21" t="n">
        <f aca="false">-In_Transaction*BQ19</f>
        <v>-0</v>
      </c>
      <c r="BR105" s="21" t="n">
        <f aca="false">-In_Transaction*BR19</f>
        <v>-0</v>
      </c>
      <c r="BS105" s="21" t="n">
        <f aca="false">-In_Transaction*BS19</f>
        <v>-0</v>
      </c>
      <c r="BT105" s="21" t="n">
        <f aca="false">-In_Transaction*BT19</f>
        <v>-0</v>
      </c>
      <c r="BU105" s="21" t="n">
        <f aca="false">-In_Transaction*BU19</f>
        <v>-0</v>
      </c>
      <c r="BV105" s="21" t="n">
        <f aca="false">-In_Transaction*BV19</f>
        <v>-0</v>
      </c>
      <c r="BW105" s="21" t="n">
        <f aca="false">-In_Transaction*BW19</f>
        <v>-0</v>
      </c>
      <c r="BX105" s="21" t="n">
        <f aca="false">-In_Transaction*BX19</f>
        <v>-0</v>
      </c>
      <c r="BY105" s="21" t="n">
        <f aca="false">-In_Transaction*BY19</f>
        <v>-0</v>
      </c>
      <c r="BZ105" s="21" t="n">
        <f aca="false">-In_Transaction*BZ19</f>
        <v>-0</v>
      </c>
      <c r="CA105" s="21" t="n">
        <f aca="false">-In_Transaction*CA19</f>
        <v>-0</v>
      </c>
      <c r="CB105" s="21" t="n">
        <f aca="false">-In_Transaction*CB19</f>
        <v>-0</v>
      </c>
      <c r="CC105" s="21" t="n">
        <f aca="false">-In_Transaction*CC19</f>
        <v>-0</v>
      </c>
      <c r="CD105" s="21" t="n">
        <f aca="false">-In_Transaction*CD19</f>
        <v>-0</v>
      </c>
      <c r="CE105" s="21" t="n">
        <f aca="false">-In_Transaction*CE19</f>
        <v>-0</v>
      </c>
      <c r="CF105" s="21" t="n">
        <f aca="false">-In_Transaction*CF19</f>
        <v>-0</v>
      </c>
      <c r="CG105" s="21" t="n">
        <f aca="false">-In_Transaction*CG19</f>
        <v>-0</v>
      </c>
      <c r="CH105" s="21" t="n">
        <f aca="false">-In_Transaction*CH19</f>
        <v>-0</v>
      </c>
      <c r="CI105" s="21" t="n">
        <f aca="false">-In_Transaction*CI19</f>
        <v>-0</v>
      </c>
      <c r="CJ105" s="21" t="n">
        <f aca="false">-In_Transaction*CJ19</f>
        <v>-0</v>
      </c>
      <c r="CK105" s="21" t="n">
        <f aca="false">-In_Transaction*CK19</f>
        <v>-0</v>
      </c>
      <c r="CL105" s="21" t="n">
        <f aca="false">-In_Transaction*CL19</f>
        <v>-0</v>
      </c>
      <c r="CM105" s="21" t="n">
        <f aca="false">-In_Transaction*CM19</f>
        <v>-0</v>
      </c>
      <c r="CN105" s="21" t="n">
        <f aca="false">-In_Transaction*CN19</f>
        <v>-0</v>
      </c>
      <c r="CO105" s="21" t="n">
        <f aca="false">-In_Transaction*CO19</f>
        <v>-0</v>
      </c>
      <c r="CP105" s="21" t="n">
        <f aca="false">-In_Transaction*CP19</f>
        <v>-0</v>
      </c>
      <c r="CQ105" s="21" t="n">
        <f aca="false">-In_Transaction*CQ19</f>
        <v>-0</v>
      </c>
      <c r="CR105" s="21" t="n">
        <f aca="false">-In_Transaction*CR19</f>
        <v>-0</v>
      </c>
      <c r="CS105" s="21" t="n">
        <f aca="false">-In_Transaction*CS19</f>
        <v>-0</v>
      </c>
      <c r="CT105" s="21" t="n">
        <f aca="false">-In_Transaction*CT19</f>
        <v>-0</v>
      </c>
      <c r="CU105" s="21" t="n">
        <f aca="false">-In_Transaction*CU19</f>
        <v>-0</v>
      </c>
      <c r="CV105" s="21" t="n">
        <f aca="false">-In_Transaction*CV19</f>
        <v>-0</v>
      </c>
      <c r="CW105" s="21" t="n">
        <f aca="false">-In_Transaction*CW19</f>
        <v>-0</v>
      </c>
      <c r="CX105" s="21" t="n">
        <f aca="false">-In_Transaction*CX19</f>
        <v>-0</v>
      </c>
      <c r="CY105" s="21" t="n">
        <f aca="false">-In_Transaction*CY19</f>
        <v>-0</v>
      </c>
      <c r="CZ105" s="21" t="n">
        <f aca="false">-In_Transaction*CZ19</f>
        <v>-0</v>
      </c>
      <c r="DA105" s="21" t="n">
        <f aca="false">-In_Transaction*DA19</f>
        <v>-0</v>
      </c>
      <c r="DB105" s="21" t="n">
        <f aca="false">-In_Transaction*DB19</f>
        <v>-0</v>
      </c>
      <c r="DC105" s="21" t="n">
        <f aca="false">-In_Transaction*DC19</f>
        <v>-0</v>
      </c>
      <c r="DD105" s="21" t="n">
        <f aca="false">-In_Transaction*DD19</f>
        <v>-0</v>
      </c>
      <c r="DE105" s="21" t="n">
        <f aca="false">-In_Transaction*DE19</f>
        <v>-0</v>
      </c>
      <c r="DF105" s="21" t="n">
        <f aca="false">-In_Transaction*DF19</f>
        <v>-0</v>
      </c>
      <c r="DG105" s="21" t="n">
        <f aca="false">-In_Transaction*DG19</f>
        <v>-0</v>
      </c>
      <c r="DH105" s="21" t="n">
        <f aca="false">-In_Transaction*DH19</f>
        <v>-0</v>
      </c>
      <c r="DI105" s="21" t="n">
        <f aca="false">-In_Transaction*DI19</f>
        <v>-0</v>
      </c>
      <c r="DJ105" s="21" t="n">
        <f aca="false">-In_Transaction*DJ19</f>
        <v>-0</v>
      </c>
      <c r="DK105" s="21" t="n">
        <f aca="false">-In_Transaction*DK19</f>
        <v>-0</v>
      </c>
      <c r="DL105" s="21" t="n">
        <f aca="false">-In_Transaction*DL19</f>
        <v>-0</v>
      </c>
      <c r="DM105" s="21" t="n">
        <f aca="false">-In_Transaction*DM19</f>
        <v>-0</v>
      </c>
      <c r="DN105" s="21" t="n">
        <f aca="false">-In_Transaction*DN19</f>
        <v>-0</v>
      </c>
      <c r="DO105" s="21" t="n">
        <f aca="false">-In_Transaction*DO19</f>
        <v>-0</v>
      </c>
      <c r="DP105" s="21" t="n">
        <f aca="false">-In_Transaction*DP19</f>
        <v>-0</v>
      </c>
      <c r="DQ105" s="21" t="n">
        <f aca="false">-In_Transaction*DQ19</f>
        <v>-0</v>
      </c>
      <c r="DR105" s="21" t="n">
        <f aca="false">-In_Transaction*DR19</f>
        <v>-0</v>
      </c>
      <c r="DS105" s="21" t="n">
        <f aca="false">-In_Transaction*DS19</f>
        <v>-0</v>
      </c>
      <c r="DT105" s="21" t="n">
        <f aca="false">-In_Transaction*DT19</f>
        <v>-0</v>
      </c>
      <c r="DU105" s="21" t="n">
        <f aca="false">-In_Transaction*DU19</f>
        <v>-0</v>
      </c>
      <c r="DV105" s="21" t="n">
        <f aca="false">-In_Transaction*DV19</f>
        <v>-0</v>
      </c>
      <c r="DW105" s="21" t="n">
        <f aca="false">-In_Transaction*DW19</f>
        <v>-0</v>
      </c>
      <c r="DX105" s="21" t="n">
        <f aca="false">-In_Transaction*DX19</f>
        <v>-0</v>
      </c>
      <c r="DY105" s="21" t="n">
        <f aca="false">-In_Transaction*DY19</f>
        <v>-0</v>
      </c>
      <c r="DZ105" s="21" t="n">
        <f aca="false">-In_Transaction*DZ19</f>
        <v>-0</v>
      </c>
      <c r="EA105" s="21" t="n">
        <f aca="false">-In_Transaction*EA19</f>
        <v>-0</v>
      </c>
      <c r="EB105" s="21" t="n">
        <f aca="false">-In_Transaction*EB19</f>
        <v>-0</v>
      </c>
      <c r="EC105" s="21" t="n">
        <f aca="false">-In_Transaction*EC19</f>
        <v>-0</v>
      </c>
      <c r="ED105" s="21" t="n">
        <f aca="false">-In_Transaction*ED19</f>
        <v>-0</v>
      </c>
      <c r="EE105" s="21" t="n">
        <f aca="false">-In_Transaction*EE19</f>
        <v>-0</v>
      </c>
      <c r="EF105" s="21" t="n">
        <f aca="false">-In_Transaction*EF19</f>
        <v>-0</v>
      </c>
      <c r="EG105" s="21" t="n">
        <f aca="false">-In_Transaction*EG19</f>
        <v>-0</v>
      </c>
      <c r="EH105" s="21" t="n">
        <f aca="false">-In_Transaction*EH19</f>
        <v>-0</v>
      </c>
      <c r="EI105" s="21" t="n">
        <f aca="false">-In_Transaction*EI19</f>
        <v>-0</v>
      </c>
      <c r="EJ105" s="21" t="n">
        <f aca="false">-In_Transaction*EJ19</f>
        <v>-0</v>
      </c>
      <c r="EK105" s="21" t="n">
        <f aca="false">-In_Transaction*EK19</f>
        <v>-0</v>
      </c>
      <c r="EL105" s="21" t="n">
        <f aca="false">-In_Transaction*EL19</f>
        <v>-0</v>
      </c>
      <c r="EM105" s="21" t="n">
        <f aca="false">-In_Transaction*EM19</f>
        <v>-0</v>
      </c>
      <c r="EN105" s="21" t="n">
        <f aca="false">-In_Transaction*EN19</f>
        <v>-0</v>
      </c>
      <c r="EO105" s="21" t="n">
        <f aca="false">-In_Transaction*EO19</f>
        <v>-0</v>
      </c>
      <c r="EP105" s="21" t="n">
        <f aca="false">-In_Transaction*EP19</f>
        <v>-0</v>
      </c>
      <c r="EQ105" s="21" t="n">
        <f aca="false">-In_Transaction*EQ19</f>
        <v>-0</v>
      </c>
      <c r="ER105" s="21" t="n">
        <f aca="false">-In_Transaction*ER19</f>
        <v>-0</v>
      </c>
      <c r="ES105" s="21" t="n">
        <f aca="false">-In_Transaction*ES19</f>
        <v>-0</v>
      </c>
      <c r="ET105" s="21" t="n">
        <f aca="false">-In_Transaction*ET19</f>
        <v>-0</v>
      </c>
      <c r="EU105" s="21" t="n">
        <f aca="false">-In_Transaction*EU19</f>
        <v>-0</v>
      </c>
      <c r="EV105" s="21" t="n">
        <f aca="false">-In_Transaction*EV19</f>
        <v>-0</v>
      </c>
      <c r="EW105" s="21" t="n">
        <f aca="false">-In_Transaction*EW19</f>
        <v>-0</v>
      </c>
      <c r="EX105" s="21" t="n">
        <f aca="false">-In_Transaction*EX19</f>
        <v>-0</v>
      </c>
      <c r="EY105" s="21" t="n">
        <f aca="false">-In_Transaction*EY19</f>
        <v>-0</v>
      </c>
      <c r="EZ105" s="21" t="n">
        <f aca="false">-In_Transaction*EZ19</f>
        <v>-0</v>
      </c>
      <c r="FA105" s="21" t="n">
        <f aca="false">-In_Transaction*FA19</f>
        <v>-0</v>
      </c>
      <c r="FB105" s="21" t="n">
        <f aca="false">-In_Transaction*FB19</f>
        <v>-0</v>
      </c>
      <c r="FC105" s="21" t="n">
        <f aca="false">-In_Transaction*FC19</f>
        <v>-0</v>
      </c>
      <c r="FD105" s="21" t="n">
        <f aca="false">-In_Transaction*FD19</f>
        <v>-0</v>
      </c>
      <c r="FE105" s="21" t="n">
        <f aca="false">-In_Transaction*FE19</f>
        <v>-0</v>
      </c>
      <c r="FF105" s="21" t="n">
        <f aca="false">-In_Transaction*FF19</f>
        <v>-0</v>
      </c>
      <c r="FG105" s="21" t="n">
        <f aca="false">-In_Transaction*FG19</f>
        <v>-0</v>
      </c>
      <c r="FH105" s="21" t="n">
        <f aca="false">-In_Transaction*FH19</f>
        <v>-0</v>
      </c>
    </row>
    <row r="106" customFormat="false" ht="15" hidden="false" customHeight="false" outlineLevel="0" collapsed="false">
      <c r="C106" s="1" t="s">
        <v>422</v>
      </c>
      <c r="D106" s="12" t="s">
        <v>358</v>
      </c>
      <c r="I106" s="21" t="n">
        <f aca="false">SUM(J106:FH106)</f>
        <v>-915</v>
      </c>
      <c r="J106" s="21" t="n">
        <f aca="false">-In_DSA_Per_MWp*$E13*J30</f>
        <v>-116.728395061728</v>
      </c>
      <c r="K106" s="21" t="n">
        <f aca="false">-In_DSA_Per_MWp*$E13*K30</f>
        <v>-338.888888888889</v>
      </c>
      <c r="L106" s="21" t="n">
        <f aca="false">-In_DSA_Per_MWp*$E13*L30</f>
        <v>-342.654320987654</v>
      </c>
      <c r="M106" s="21" t="n">
        <f aca="false">-In_DSA_Per_MWp*$E13*M30</f>
        <v>-116.728395061728</v>
      </c>
      <c r="N106" s="21" t="n">
        <f aca="false">-In_DSA_Per_MWp*$E13*N30</f>
        <v>-0</v>
      </c>
      <c r="O106" s="21" t="n">
        <f aca="false">-In_DSA_Per_MWp*$E13*O30</f>
        <v>-0</v>
      </c>
      <c r="P106" s="21" t="n">
        <f aca="false">-In_DSA_Per_MWp*$E13*P30</f>
        <v>-0</v>
      </c>
      <c r="Q106" s="21" t="n">
        <f aca="false">-In_DSA_Per_MWp*$E13*Q30</f>
        <v>-0</v>
      </c>
      <c r="R106" s="21" t="n">
        <f aca="false">-In_DSA_Per_MWp*$E13*R30</f>
        <v>-0</v>
      </c>
      <c r="S106" s="21" t="n">
        <f aca="false">-In_DSA_Per_MWp*$E13*S30</f>
        <v>-0</v>
      </c>
      <c r="T106" s="21" t="n">
        <f aca="false">-In_DSA_Per_MWp*$E13*T30</f>
        <v>-0</v>
      </c>
      <c r="U106" s="21" t="n">
        <f aca="false">-In_DSA_Per_MWp*$E13*U30</f>
        <v>-0</v>
      </c>
      <c r="V106" s="21" t="n">
        <f aca="false">-In_DSA_Per_MWp*$E13*V30</f>
        <v>-0</v>
      </c>
      <c r="W106" s="21" t="n">
        <f aca="false">-In_DSA_Per_MWp*$E13*W30</f>
        <v>-0</v>
      </c>
      <c r="X106" s="21" t="n">
        <f aca="false">-In_DSA_Per_MWp*$E13*X30</f>
        <v>-0</v>
      </c>
      <c r="Y106" s="21" t="n">
        <f aca="false">-In_DSA_Per_MWp*$E13*Y30</f>
        <v>-0</v>
      </c>
      <c r="Z106" s="21" t="n">
        <f aca="false">-In_DSA_Per_MWp*$E13*Z30</f>
        <v>-0</v>
      </c>
      <c r="AA106" s="21" t="n">
        <f aca="false">-In_DSA_Per_MWp*$E13*AA30</f>
        <v>-0</v>
      </c>
      <c r="AB106" s="21" t="n">
        <f aca="false">-In_DSA_Per_MWp*$E13*AB30</f>
        <v>-0</v>
      </c>
      <c r="AC106" s="21" t="n">
        <f aca="false">-In_DSA_Per_MWp*$E13*AC30</f>
        <v>-0</v>
      </c>
      <c r="AD106" s="21" t="n">
        <f aca="false">-In_DSA_Per_MWp*$E13*AD30</f>
        <v>-0</v>
      </c>
      <c r="AE106" s="21" t="n">
        <f aca="false">-In_DSA_Per_MWp*$E13*AE30</f>
        <v>-0</v>
      </c>
      <c r="AF106" s="21" t="n">
        <f aca="false">-In_DSA_Per_MWp*$E13*AF30</f>
        <v>-0</v>
      </c>
      <c r="AG106" s="21" t="n">
        <f aca="false">-In_DSA_Per_MWp*$E13*AG30</f>
        <v>-0</v>
      </c>
      <c r="AH106" s="21" t="n">
        <f aca="false">-In_DSA_Per_MWp*$E13*AH30</f>
        <v>-0</v>
      </c>
      <c r="AI106" s="21" t="n">
        <f aca="false">-In_DSA_Per_MWp*$E13*AI30</f>
        <v>-0</v>
      </c>
      <c r="AJ106" s="21" t="n">
        <f aca="false">-In_DSA_Per_MWp*$E13*AJ30</f>
        <v>-0</v>
      </c>
      <c r="AK106" s="21" t="n">
        <f aca="false">-In_DSA_Per_MWp*$E13*AK30</f>
        <v>-0</v>
      </c>
      <c r="AL106" s="21" t="n">
        <f aca="false">-In_DSA_Per_MWp*$E13*AL30</f>
        <v>-0</v>
      </c>
      <c r="AM106" s="21" t="n">
        <f aca="false">-In_DSA_Per_MWp*$E13*AM30</f>
        <v>-0</v>
      </c>
      <c r="AN106" s="21" t="n">
        <f aca="false">-In_DSA_Per_MWp*$E13*AN30</f>
        <v>-0</v>
      </c>
      <c r="AO106" s="21" t="n">
        <f aca="false">-In_DSA_Per_MWp*$E13*AO30</f>
        <v>-0</v>
      </c>
      <c r="AP106" s="21" t="n">
        <f aca="false">-In_DSA_Per_MWp*$E13*AP30</f>
        <v>-0</v>
      </c>
      <c r="AQ106" s="21" t="n">
        <f aca="false">-In_DSA_Per_MWp*$E13*AQ30</f>
        <v>-0</v>
      </c>
      <c r="AR106" s="21" t="n">
        <f aca="false">-In_DSA_Per_MWp*$E13*AR30</f>
        <v>-0</v>
      </c>
      <c r="AS106" s="21" t="n">
        <f aca="false">-In_DSA_Per_MWp*$E13*AS30</f>
        <v>-0</v>
      </c>
      <c r="AT106" s="21" t="n">
        <f aca="false">-In_DSA_Per_MWp*$E13*AT30</f>
        <v>-0</v>
      </c>
      <c r="AU106" s="21" t="n">
        <f aca="false">-In_DSA_Per_MWp*$E13*AU30</f>
        <v>-0</v>
      </c>
      <c r="AV106" s="21" t="n">
        <f aca="false">-In_DSA_Per_MWp*$E13*AV30</f>
        <v>-0</v>
      </c>
      <c r="AW106" s="21" t="n">
        <f aca="false">-In_DSA_Per_MWp*$E13*AW30</f>
        <v>-0</v>
      </c>
      <c r="AX106" s="21" t="n">
        <f aca="false">-In_DSA_Per_MWp*$E13*AX30</f>
        <v>-0</v>
      </c>
      <c r="AY106" s="21" t="n">
        <f aca="false">-In_DSA_Per_MWp*$E13*AY30</f>
        <v>-0</v>
      </c>
      <c r="AZ106" s="21" t="n">
        <f aca="false">-In_DSA_Per_MWp*$E13*AZ30</f>
        <v>-0</v>
      </c>
      <c r="BA106" s="21" t="n">
        <f aca="false">-In_DSA_Per_MWp*$E13*BA30</f>
        <v>-0</v>
      </c>
      <c r="BB106" s="21" t="n">
        <f aca="false">-In_DSA_Per_MWp*$E13*BB30</f>
        <v>-0</v>
      </c>
      <c r="BC106" s="21" t="n">
        <f aca="false">-In_DSA_Per_MWp*$E13*BC30</f>
        <v>-0</v>
      </c>
      <c r="BD106" s="21" t="n">
        <f aca="false">-In_DSA_Per_MWp*$E13*BD30</f>
        <v>-0</v>
      </c>
      <c r="BE106" s="21" t="n">
        <f aca="false">-In_DSA_Per_MWp*$E13*BE30</f>
        <v>-0</v>
      </c>
      <c r="BF106" s="21" t="n">
        <f aca="false">-In_DSA_Per_MWp*$E13*BF30</f>
        <v>-0</v>
      </c>
      <c r="BG106" s="21" t="n">
        <f aca="false">-In_DSA_Per_MWp*$E13*BG30</f>
        <v>-0</v>
      </c>
      <c r="BH106" s="21" t="n">
        <f aca="false">-In_DSA_Per_MWp*$E13*BH30</f>
        <v>-0</v>
      </c>
      <c r="BI106" s="21" t="n">
        <f aca="false">-In_DSA_Per_MWp*$E13*BI30</f>
        <v>-0</v>
      </c>
      <c r="BJ106" s="21" t="n">
        <f aca="false">-In_DSA_Per_MWp*$E13*BJ30</f>
        <v>-0</v>
      </c>
      <c r="BK106" s="21" t="n">
        <f aca="false">-In_DSA_Per_MWp*$E13*BK30</f>
        <v>-0</v>
      </c>
      <c r="BL106" s="21" t="n">
        <f aca="false">-In_DSA_Per_MWp*$E13*BL30</f>
        <v>-0</v>
      </c>
      <c r="BM106" s="21" t="n">
        <f aca="false">-In_DSA_Per_MWp*$E13*BM30</f>
        <v>-0</v>
      </c>
      <c r="BN106" s="21" t="n">
        <f aca="false">-In_DSA_Per_MWp*$E13*BN30</f>
        <v>-0</v>
      </c>
      <c r="BO106" s="21" t="n">
        <f aca="false">-In_DSA_Per_MWp*$E13*BO30</f>
        <v>-0</v>
      </c>
      <c r="BP106" s="21" t="n">
        <f aca="false">-In_DSA_Per_MWp*$E13*BP30</f>
        <v>-0</v>
      </c>
      <c r="BQ106" s="21" t="n">
        <f aca="false">-In_DSA_Per_MWp*$E13*BQ30</f>
        <v>-0</v>
      </c>
      <c r="BR106" s="21" t="n">
        <f aca="false">-In_DSA_Per_MWp*$E13*BR30</f>
        <v>-0</v>
      </c>
      <c r="BS106" s="21" t="n">
        <f aca="false">-In_DSA_Per_MWp*$E13*BS30</f>
        <v>-0</v>
      </c>
      <c r="BT106" s="21" t="n">
        <f aca="false">-In_DSA_Per_MWp*$E13*BT30</f>
        <v>-0</v>
      </c>
      <c r="BU106" s="21" t="n">
        <f aca="false">-In_DSA_Per_MWp*$E13*BU30</f>
        <v>-0</v>
      </c>
      <c r="BV106" s="21" t="n">
        <f aca="false">-In_DSA_Per_MWp*$E13*BV30</f>
        <v>-0</v>
      </c>
      <c r="BW106" s="21" t="n">
        <f aca="false">-In_DSA_Per_MWp*$E13*BW30</f>
        <v>-0</v>
      </c>
      <c r="BX106" s="21" t="n">
        <f aca="false">-In_DSA_Per_MWp*$E13*BX30</f>
        <v>-0</v>
      </c>
      <c r="BY106" s="21" t="n">
        <f aca="false">-In_DSA_Per_MWp*$E13*BY30</f>
        <v>-0</v>
      </c>
      <c r="BZ106" s="21" t="n">
        <f aca="false">-In_DSA_Per_MWp*$E13*BZ30</f>
        <v>-0</v>
      </c>
      <c r="CA106" s="21" t="n">
        <f aca="false">-In_DSA_Per_MWp*$E13*CA30</f>
        <v>-0</v>
      </c>
      <c r="CB106" s="21" t="n">
        <f aca="false">-In_DSA_Per_MWp*$E13*CB30</f>
        <v>-0</v>
      </c>
      <c r="CC106" s="21" t="n">
        <f aca="false">-In_DSA_Per_MWp*$E13*CC30</f>
        <v>-0</v>
      </c>
      <c r="CD106" s="21" t="n">
        <f aca="false">-In_DSA_Per_MWp*$E13*CD30</f>
        <v>-0</v>
      </c>
      <c r="CE106" s="21" t="n">
        <f aca="false">-In_DSA_Per_MWp*$E13*CE30</f>
        <v>-0</v>
      </c>
      <c r="CF106" s="21" t="n">
        <f aca="false">-In_DSA_Per_MWp*$E13*CF30</f>
        <v>-0</v>
      </c>
      <c r="CG106" s="21" t="n">
        <f aca="false">-In_DSA_Per_MWp*$E13*CG30</f>
        <v>-0</v>
      </c>
      <c r="CH106" s="21" t="n">
        <f aca="false">-In_DSA_Per_MWp*$E13*CH30</f>
        <v>-0</v>
      </c>
      <c r="CI106" s="21" t="n">
        <f aca="false">-In_DSA_Per_MWp*$E13*CI30</f>
        <v>-0</v>
      </c>
      <c r="CJ106" s="21" t="n">
        <f aca="false">-In_DSA_Per_MWp*$E13*CJ30</f>
        <v>-0</v>
      </c>
      <c r="CK106" s="21" t="n">
        <f aca="false">-In_DSA_Per_MWp*$E13*CK30</f>
        <v>-0</v>
      </c>
      <c r="CL106" s="21" t="n">
        <f aca="false">-In_DSA_Per_MWp*$E13*CL30</f>
        <v>-0</v>
      </c>
      <c r="CM106" s="21" t="n">
        <f aca="false">-In_DSA_Per_MWp*$E13*CM30</f>
        <v>-0</v>
      </c>
      <c r="CN106" s="21" t="n">
        <f aca="false">-In_DSA_Per_MWp*$E13*CN30</f>
        <v>-0</v>
      </c>
      <c r="CO106" s="21" t="n">
        <f aca="false">-In_DSA_Per_MWp*$E13*CO30</f>
        <v>-0</v>
      </c>
      <c r="CP106" s="21" t="n">
        <f aca="false">-In_DSA_Per_MWp*$E13*CP30</f>
        <v>-0</v>
      </c>
      <c r="CQ106" s="21" t="n">
        <f aca="false">-In_DSA_Per_MWp*$E13*CQ30</f>
        <v>-0</v>
      </c>
      <c r="CR106" s="21" t="n">
        <f aca="false">-In_DSA_Per_MWp*$E13*CR30</f>
        <v>-0</v>
      </c>
      <c r="CS106" s="21" t="n">
        <f aca="false">-In_DSA_Per_MWp*$E13*CS30</f>
        <v>-0</v>
      </c>
      <c r="CT106" s="21" t="n">
        <f aca="false">-In_DSA_Per_MWp*$E13*CT30</f>
        <v>-0</v>
      </c>
      <c r="CU106" s="21" t="n">
        <f aca="false">-In_DSA_Per_MWp*$E13*CU30</f>
        <v>-0</v>
      </c>
      <c r="CV106" s="21" t="n">
        <f aca="false">-In_DSA_Per_MWp*$E13*CV30</f>
        <v>-0</v>
      </c>
      <c r="CW106" s="21" t="n">
        <f aca="false">-In_DSA_Per_MWp*$E13*CW30</f>
        <v>-0</v>
      </c>
      <c r="CX106" s="21" t="n">
        <f aca="false">-In_DSA_Per_MWp*$E13*CX30</f>
        <v>-0</v>
      </c>
      <c r="CY106" s="21" t="n">
        <f aca="false">-In_DSA_Per_MWp*$E13*CY30</f>
        <v>-0</v>
      </c>
      <c r="CZ106" s="21" t="n">
        <f aca="false">-In_DSA_Per_MWp*$E13*CZ30</f>
        <v>-0</v>
      </c>
      <c r="DA106" s="21" t="n">
        <f aca="false">-In_DSA_Per_MWp*$E13*DA30</f>
        <v>-0</v>
      </c>
      <c r="DB106" s="21" t="n">
        <f aca="false">-In_DSA_Per_MWp*$E13*DB30</f>
        <v>-0</v>
      </c>
      <c r="DC106" s="21" t="n">
        <f aca="false">-In_DSA_Per_MWp*$E13*DC30</f>
        <v>-0</v>
      </c>
      <c r="DD106" s="21" t="n">
        <f aca="false">-In_DSA_Per_MWp*$E13*DD30</f>
        <v>-0</v>
      </c>
      <c r="DE106" s="21" t="n">
        <f aca="false">-In_DSA_Per_MWp*$E13*DE30</f>
        <v>-0</v>
      </c>
      <c r="DF106" s="21" t="n">
        <f aca="false">-In_DSA_Per_MWp*$E13*DF30</f>
        <v>-0</v>
      </c>
      <c r="DG106" s="21" t="n">
        <f aca="false">-In_DSA_Per_MWp*$E13*DG30</f>
        <v>-0</v>
      </c>
      <c r="DH106" s="21" t="n">
        <f aca="false">-In_DSA_Per_MWp*$E13*DH30</f>
        <v>-0</v>
      </c>
      <c r="DI106" s="21" t="n">
        <f aca="false">-In_DSA_Per_MWp*$E13*DI30</f>
        <v>-0</v>
      </c>
      <c r="DJ106" s="21" t="n">
        <f aca="false">-In_DSA_Per_MWp*$E13*DJ30</f>
        <v>-0</v>
      </c>
      <c r="DK106" s="21" t="n">
        <f aca="false">-In_DSA_Per_MWp*$E13*DK30</f>
        <v>-0</v>
      </c>
      <c r="DL106" s="21" t="n">
        <f aca="false">-In_DSA_Per_MWp*$E13*DL30</f>
        <v>-0</v>
      </c>
      <c r="DM106" s="21" t="n">
        <f aca="false">-In_DSA_Per_MWp*$E13*DM30</f>
        <v>-0</v>
      </c>
      <c r="DN106" s="21" t="n">
        <f aca="false">-In_DSA_Per_MWp*$E13*DN30</f>
        <v>-0</v>
      </c>
      <c r="DO106" s="21" t="n">
        <f aca="false">-In_DSA_Per_MWp*$E13*DO30</f>
        <v>-0</v>
      </c>
      <c r="DP106" s="21" t="n">
        <f aca="false">-In_DSA_Per_MWp*$E13*DP30</f>
        <v>-0</v>
      </c>
      <c r="DQ106" s="21" t="n">
        <f aca="false">-In_DSA_Per_MWp*$E13*DQ30</f>
        <v>-0</v>
      </c>
      <c r="DR106" s="21" t="n">
        <f aca="false">-In_DSA_Per_MWp*$E13*DR30</f>
        <v>-0</v>
      </c>
      <c r="DS106" s="21" t="n">
        <f aca="false">-In_DSA_Per_MWp*$E13*DS30</f>
        <v>-0</v>
      </c>
      <c r="DT106" s="21" t="n">
        <f aca="false">-In_DSA_Per_MWp*$E13*DT30</f>
        <v>-0</v>
      </c>
      <c r="DU106" s="21" t="n">
        <f aca="false">-In_DSA_Per_MWp*$E13*DU30</f>
        <v>-0</v>
      </c>
      <c r="DV106" s="21" t="n">
        <f aca="false">-In_DSA_Per_MWp*$E13*DV30</f>
        <v>-0</v>
      </c>
      <c r="DW106" s="21" t="n">
        <f aca="false">-In_DSA_Per_MWp*$E13*DW30</f>
        <v>-0</v>
      </c>
      <c r="DX106" s="21" t="n">
        <f aca="false">-In_DSA_Per_MWp*$E13*DX30</f>
        <v>-0</v>
      </c>
      <c r="DY106" s="21" t="n">
        <f aca="false">-In_DSA_Per_MWp*$E13*DY30</f>
        <v>-0</v>
      </c>
      <c r="DZ106" s="21" t="n">
        <f aca="false">-In_DSA_Per_MWp*$E13*DZ30</f>
        <v>-0</v>
      </c>
      <c r="EA106" s="21" t="n">
        <f aca="false">-In_DSA_Per_MWp*$E13*EA30</f>
        <v>-0</v>
      </c>
      <c r="EB106" s="21" t="n">
        <f aca="false">-In_DSA_Per_MWp*$E13*EB30</f>
        <v>-0</v>
      </c>
      <c r="EC106" s="21" t="n">
        <f aca="false">-In_DSA_Per_MWp*$E13*EC30</f>
        <v>-0</v>
      </c>
      <c r="ED106" s="21" t="n">
        <f aca="false">-In_DSA_Per_MWp*$E13*ED30</f>
        <v>-0</v>
      </c>
      <c r="EE106" s="21" t="n">
        <f aca="false">-In_DSA_Per_MWp*$E13*EE30</f>
        <v>-0</v>
      </c>
      <c r="EF106" s="21" t="n">
        <f aca="false">-In_DSA_Per_MWp*$E13*EF30</f>
        <v>-0</v>
      </c>
      <c r="EG106" s="21" t="n">
        <f aca="false">-In_DSA_Per_MWp*$E13*EG30</f>
        <v>-0</v>
      </c>
      <c r="EH106" s="21" t="n">
        <f aca="false">-In_DSA_Per_MWp*$E13*EH30</f>
        <v>-0</v>
      </c>
      <c r="EI106" s="21" t="n">
        <f aca="false">-In_DSA_Per_MWp*$E13*EI30</f>
        <v>-0</v>
      </c>
      <c r="EJ106" s="21" t="n">
        <f aca="false">-In_DSA_Per_MWp*$E13*EJ30</f>
        <v>-0</v>
      </c>
      <c r="EK106" s="21" t="n">
        <f aca="false">-In_DSA_Per_MWp*$E13*EK30</f>
        <v>-0</v>
      </c>
      <c r="EL106" s="21" t="n">
        <f aca="false">-In_DSA_Per_MWp*$E13*EL30</f>
        <v>-0</v>
      </c>
      <c r="EM106" s="21" t="n">
        <f aca="false">-In_DSA_Per_MWp*$E13*EM30</f>
        <v>-0</v>
      </c>
      <c r="EN106" s="21" t="n">
        <f aca="false">-In_DSA_Per_MWp*$E13*EN30</f>
        <v>-0</v>
      </c>
      <c r="EO106" s="21" t="n">
        <f aca="false">-In_DSA_Per_MWp*$E13*EO30</f>
        <v>-0</v>
      </c>
      <c r="EP106" s="21" t="n">
        <f aca="false">-In_DSA_Per_MWp*$E13*EP30</f>
        <v>-0</v>
      </c>
      <c r="EQ106" s="21" t="n">
        <f aca="false">-In_DSA_Per_MWp*$E13*EQ30</f>
        <v>-0</v>
      </c>
      <c r="ER106" s="21" t="n">
        <f aca="false">-In_DSA_Per_MWp*$E13*ER30</f>
        <v>-0</v>
      </c>
      <c r="ES106" s="21" t="n">
        <f aca="false">-In_DSA_Per_MWp*$E13*ES30</f>
        <v>-0</v>
      </c>
      <c r="ET106" s="21" t="n">
        <f aca="false">-In_DSA_Per_MWp*$E13*ET30</f>
        <v>-0</v>
      </c>
      <c r="EU106" s="21" t="n">
        <f aca="false">-In_DSA_Per_MWp*$E13*EU30</f>
        <v>-0</v>
      </c>
      <c r="EV106" s="21" t="n">
        <f aca="false">-In_DSA_Per_MWp*$E13*EV30</f>
        <v>-0</v>
      </c>
      <c r="EW106" s="21" t="n">
        <f aca="false">-In_DSA_Per_MWp*$E13*EW30</f>
        <v>-0</v>
      </c>
      <c r="EX106" s="21" t="n">
        <f aca="false">-In_DSA_Per_MWp*$E13*EX30</f>
        <v>-0</v>
      </c>
      <c r="EY106" s="21" t="n">
        <f aca="false">-In_DSA_Per_MWp*$E13*EY30</f>
        <v>-0</v>
      </c>
      <c r="EZ106" s="21" t="n">
        <f aca="false">-In_DSA_Per_MWp*$E13*EZ30</f>
        <v>-0</v>
      </c>
      <c r="FA106" s="21" t="n">
        <f aca="false">-In_DSA_Per_MWp*$E13*FA30</f>
        <v>-0</v>
      </c>
      <c r="FB106" s="21" t="n">
        <f aca="false">-In_DSA_Per_MWp*$E13*FB30</f>
        <v>-0</v>
      </c>
      <c r="FC106" s="21" t="n">
        <f aca="false">-In_DSA_Per_MWp*$E13*FC30</f>
        <v>-0</v>
      </c>
      <c r="FD106" s="21" t="n">
        <f aca="false">-In_DSA_Per_MWp*$E13*FD30</f>
        <v>-0</v>
      </c>
      <c r="FE106" s="21" t="n">
        <f aca="false">-In_DSA_Per_MWp*$E13*FE30</f>
        <v>-0</v>
      </c>
      <c r="FF106" s="21" t="n">
        <f aca="false">-In_DSA_Per_MWp*$E13*FF30</f>
        <v>-0</v>
      </c>
      <c r="FG106" s="21" t="n">
        <f aca="false">-In_DSA_Per_MWp*$E13*FG30</f>
        <v>-0</v>
      </c>
      <c r="FH106" s="21" t="n">
        <f aca="false">-In_DSA_Per_MWp*$E13*FH30</f>
        <v>-0</v>
      </c>
    </row>
    <row r="107" customFormat="false" ht="15" hidden="false" customHeight="false" outlineLevel="0" collapsed="false">
      <c r="C107" s="1" t="s">
        <v>750</v>
      </c>
      <c r="D107" s="12" t="s">
        <v>358</v>
      </c>
      <c r="E107" s="21" t="n">
        <f aca="false">SUMIF($J$3:$FH$3,"&lt;="&amp;$E20,$J107:$FH107)</f>
        <v>-785</v>
      </c>
      <c r="I107" s="21" t="n">
        <f aca="false">SUM(J107:FH107)</f>
        <v>-785</v>
      </c>
      <c r="J107" s="21" t="n">
        <f aca="false">-SUMIFS(EW_Keur,EW_Date,"&gt;="&amp;J$3,EW_Date,"&lt;="&amp;J$4,EW_Rank,"&lt;="&amp;In_Milestones_Scope)</f>
        <v>-150</v>
      </c>
      <c r="K107" s="21" t="n">
        <f aca="false">-SUMIFS(EW_Keur,EW_Date,"&gt;="&amp;K$3,EW_Date,"&lt;="&amp;K$4,EW_Rank,"&lt;="&amp;In_Milestones_Scope)</f>
        <v>-175</v>
      </c>
      <c r="L107" s="21" t="n">
        <f aca="false">-SUMIFS(EW_Keur,EW_Date,"&gt;="&amp;L$3,EW_Date,"&lt;="&amp;L$4,EW_Rank,"&lt;="&amp;In_Milestones_Scope)</f>
        <v>-460</v>
      </c>
      <c r="M107" s="21" t="n">
        <f aca="false">-SUMIFS(EW_Keur,EW_Date,"&gt;="&amp;M$3,EW_Date,"&lt;="&amp;M$4,EW_Rank,"&lt;="&amp;In_Milestones_Scope)</f>
        <v>-0</v>
      </c>
      <c r="N107" s="21" t="n">
        <f aca="false">-SUMIFS(EW_Keur,EW_Date,"&gt;="&amp;N$3,EW_Date,"&lt;="&amp;N$4,EW_Rank,"&lt;="&amp;In_Milestones_Scope)</f>
        <v>-0</v>
      </c>
      <c r="O107" s="21" t="n">
        <f aca="false">-SUMIFS(EW_Keur,EW_Date,"&gt;="&amp;O$3,EW_Date,"&lt;="&amp;O$4,EW_Rank,"&lt;="&amp;In_Milestones_Scope)</f>
        <v>-0</v>
      </c>
      <c r="P107" s="21" t="n">
        <f aca="false">-SUMIFS(EW_Keur,EW_Date,"&gt;="&amp;P$3,EW_Date,"&lt;="&amp;P$4,EW_Rank,"&lt;="&amp;In_Milestones_Scope)</f>
        <v>-0</v>
      </c>
      <c r="Q107" s="21" t="n">
        <f aca="false">-SUMIFS(EW_Keur,EW_Date,"&gt;="&amp;Q$3,EW_Date,"&lt;="&amp;Q$4,EW_Rank,"&lt;="&amp;In_Milestones_Scope)</f>
        <v>-0</v>
      </c>
      <c r="R107" s="21" t="n">
        <f aca="false">-SUMIFS(EW_Keur,EW_Date,"&gt;="&amp;R$3,EW_Date,"&lt;="&amp;R$4,EW_Rank,"&lt;="&amp;In_Milestones_Scope)</f>
        <v>-0</v>
      </c>
      <c r="S107" s="21" t="n">
        <f aca="false">-SUMIFS(EW_Keur,EW_Date,"&gt;="&amp;S$3,EW_Date,"&lt;="&amp;S$4,EW_Rank,"&lt;="&amp;In_Milestones_Scope)</f>
        <v>-0</v>
      </c>
      <c r="T107" s="21" t="n">
        <f aca="false">-SUMIFS(EW_Keur,EW_Date,"&gt;="&amp;T$3,EW_Date,"&lt;="&amp;T$4,EW_Rank,"&lt;="&amp;In_Milestones_Scope)</f>
        <v>-0</v>
      </c>
      <c r="U107" s="21" t="n">
        <f aca="false">-SUMIFS(EW_Keur,EW_Date,"&gt;="&amp;U$3,EW_Date,"&lt;="&amp;U$4,EW_Rank,"&lt;="&amp;In_Milestones_Scope)</f>
        <v>-0</v>
      </c>
      <c r="V107" s="21" t="n">
        <f aca="false">-SUMIFS(EW_Keur,EW_Date,"&gt;="&amp;V$3,EW_Date,"&lt;="&amp;V$4,EW_Rank,"&lt;="&amp;In_Milestones_Scope)</f>
        <v>-0</v>
      </c>
      <c r="W107" s="21" t="n">
        <f aca="false">-SUMIFS(EW_Keur,EW_Date,"&gt;="&amp;W$3,EW_Date,"&lt;="&amp;W$4,EW_Rank,"&lt;="&amp;In_Milestones_Scope)</f>
        <v>-0</v>
      </c>
      <c r="X107" s="21" t="n">
        <f aca="false">-SUMIFS(EW_Keur,EW_Date,"&gt;="&amp;X$3,EW_Date,"&lt;="&amp;X$4,EW_Rank,"&lt;="&amp;In_Milestones_Scope)</f>
        <v>-0</v>
      </c>
      <c r="Y107" s="21" t="n">
        <f aca="false">-SUMIFS(EW_Keur,EW_Date,"&gt;="&amp;Y$3,EW_Date,"&lt;="&amp;Y$4,EW_Rank,"&lt;="&amp;In_Milestones_Scope)</f>
        <v>-0</v>
      </c>
      <c r="Z107" s="21" t="n">
        <f aca="false">-SUMIFS(EW_Keur,EW_Date,"&gt;="&amp;Z$3,EW_Date,"&lt;="&amp;Z$4,EW_Rank,"&lt;="&amp;In_Milestones_Scope)</f>
        <v>-0</v>
      </c>
      <c r="AA107" s="21" t="n">
        <f aca="false">-SUMIFS(EW_Keur,EW_Date,"&gt;="&amp;AA$3,EW_Date,"&lt;="&amp;AA$4,EW_Rank,"&lt;="&amp;In_Milestones_Scope)</f>
        <v>-0</v>
      </c>
      <c r="AB107" s="21" t="n">
        <f aca="false">-SUMIFS(EW_Keur,EW_Date,"&gt;="&amp;AB$3,EW_Date,"&lt;="&amp;AB$4,EW_Rank,"&lt;="&amp;In_Milestones_Scope)</f>
        <v>-0</v>
      </c>
      <c r="AC107" s="21" t="n">
        <f aca="false">-SUMIFS(EW_Keur,EW_Date,"&gt;="&amp;AC$3,EW_Date,"&lt;="&amp;AC$4,EW_Rank,"&lt;="&amp;In_Milestones_Scope)</f>
        <v>-0</v>
      </c>
      <c r="AD107" s="21" t="n">
        <f aca="false">-SUMIFS(EW_Keur,EW_Date,"&gt;="&amp;AD$3,EW_Date,"&lt;="&amp;AD$4,EW_Rank,"&lt;="&amp;In_Milestones_Scope)</f>
        <v>-0</v>
      </c>
      <c r="AE107" s="21" t="n">
        <f aca="false">-SUMIFS(EW_Keur,EW_Date,"&gt;="&amp;AE$3,EW_Date,"&lt;="&amp;AE$4,EW_Rank,"&lt;="&amp;In_Milestones_Scope)</f>
        <v>-0</v>
      </c>
      <c r="AF107" s="21" t="n">
        <f aca="false">-SUMIFS(EW_Keur,EW_Date,"&gt;="&amp;AF$3,EW_Date,"&lt;="&amp;AF$4,EW_Rank,"&lt;="&amp;In_Milestones_Scope)</f>
        <v>-0</v>
      </c>
      <c r="AG107" s="21" t="n">
        <f aca="false">-SUMIFS(EW_Keur,EW_Date,"&gt;="&amp;AG$3,EW_Date,"&lt;="&amp;AG$4,EW_Rank,"&lt;="&amp;In_Milestones_Scope)</f>
        <v>-0</v>
      </c>
      <c r="AH107" s="21" t="n">
        <f aca="false">-SUMIFS(EW_Keur,EW_Date,"&gt;="&amp;AH$3,EW_Date,"&lt;="&amp;AH$4,EW_Rank,"&lt;="&amp;In_Milestones_Scope)</f>
        <v>-0</v>
      </c>
      <c r="AI107" s="21" t="n">
        <f aca="false">-SUMIFS(EW_Keur,EW_Date,"&gt;="&amp;AI$3,EW_Date,"&lt;="&amp;AI$4,EW_Rank,"&lt;="&amp;In_Milestones_Scope)</f>
        <v>-0</v>
      </c>
      <c r="AJ107" s="21" t="n">
        <f aca="false">-SUMIFS(EW_Keur,EW_Date,"&gt;="&amp;AJ$3,EW_Date,"&lt;="&amp;AJ$4,EW_Rank,"&lt;="&amp;In_Milestones_Scope)</f>
        <v>-0</v>
      </c>
      <c r="AK107" s="21" t="n">
        <f aca="false">-SUMIFS(EW_Keur,EW_Date,"&gt;="&amp;AK$3,EW_Date,"&lt;="&amp;AK$4,EW_Rank,"&lt;="&amp;In_Milestones_Scope)</f>
        <v>-0</v>
      </c>
      <c r="AL107" s="21" t="n">
        <f aca="false">-SUMIFS(EW_Keur,EW_Date,"&gt;="&amp;AL$3,EW_Date,"&lt;="&amp;AL$4,EW_Rank,"&lt;="&amp;In_Milestones_Scope)</f>
        <v>-0</v>
      </c>
      <c r="AM107" s="21" t="n">
        <f aca="false">-SUMIFS(EW_Keur,EW_Date,"&gt;="&amp;AM$3,EW_Date,"&lt;="&amp;AM$4,EW_Rank,"&lt;="&amp;In_Milestones_Scope)</f>
        <v>-0</v>
      </c>
      <c r="AN107" s="21" t="n">
        <f aca="false">-SUMIFS(EW_Keur,EW_Date,"&gt;="&amp;AN$3,EW_Date,"&lt;="&amp;AN$4,EW_Rank,"&lt;="&amp;In_Milestones_Scope)</f>
        <v>-0</v>
      </c>
      <c r="AO107" s="21" t="n">
        <f aca="false">-SUMIFS(EW_Keur,EW_Date,"&gt;="&amp;AO$3,EW_Date,"&lt;="&amp;AO$4,EW_Rank,"&lt;="&amp;In_Milestones_Scope)</f>
        <v>-0</v>
      </c>
      <c r="AP107" s="21" t="n">
        <f aca="false">-SUMIFS(EW_Keur,EW_Date,"&gt;="&amp;AP$3,EW_Date,"&lt;="&amp;AP$4,EW_Rank,"&lt;="&amp;In_Milestones_Scope)</f>
        <v>-0</v>
      </c>
      <c r="AQ107" s="21" t="n">
        <f aca="false">-SUMIFS(EW_Keur,EW_Date,"&gt;="&amp;AQ$3,EW_Date,"&lt;="&amp;AQ$4,EW_Rank,"&lt;="&amp;In_Milestones_Scope)</f>
        <v>-0</v>
      </c>
      <c r="AR107" s="21" t="n">
        <f aca="false">-SUMIFS(EW_Keur,EW_Date,"&gt;="&amp;AR$3,EW_Date,"&lt;="&amp;AR$4,EW_Rank,"&lt;="&amp;In_Milestones_Scope)</f>
        <v>-0</v>
      </c>
      <c r="AS107" s="21" t="n">
        <f aca="false">-SUMIFS(EW_Keur,EW_Date,"&gt;="&amp;AS$3,EW_Date,"&lt;="&amp;AS$4,EW_Rank,"&lt;="&amp;In_Milestones_Scope)</f>
        <v>-0</v>
      </c>
      <c r="AT107" s="21" t="n">
        <f aca="false">-SUMIFS(EW_Keur,EW_Date,"&gt;="&amp;AT$3,EW_Date,"&lt;="&amp;AT$4,EW_Rank,"&lt;="&amp;In_Milestones_Scope)</f>
        <v>-0</v>
      </c>
      <c r="AU107" s="21" t="n">
        <f aca="false">-SUMIFS(EW_Keur,EW_Date,"&gt;="&amp;AU$3,EW_Date,"&lt;="&amp;AU$4,EW_Rank,"&lt;="&amp;In_Milestones_Scope)</f>
        <v>-0</v>
      </c>
      <c r="AV107" s="21" t="n">
        <f aca="false">-SUMIFS(EW_Keur,EW_Date,"&gt;="&amp;AV$3,EW_Date,"&lt;="&amp;AV$4,EW_Rank,"&lt;="&amp;In_Milestones_Scope)</f>
        <v>-0</v>
      </c>
      <c r="AW107" s="21" t="n">
        <f aca="false">-SUMIFS(EW_Keur,EW_Date,"&gt;="&amp;AW$3,EW_Date,"&lt;="&amp;AW$4,EW_Rank,"&lt;="&amp;In_Milestones_Scope)</f>
        <v>-0</v>
      </c>
      <c r="AX107" s="21" t="n">
        <f aca="false">-SUMIFS(EW_Keur,EW_Date,"&gt;="&amp;AX$3,EW_Date,"&lt;="&amp;AX$4,EW_Rank,"&lt;="&amp;In_Milestones_Scope)</f>
        <v>-0</v>
      </c>
      <c r="AY107" s="21" t="n">
        <f aca="false">-SUMIFS(EW_Keur,EW_Date,"&gt;="&amp;AY$3,EW_Date,"&lt;="&amp;AY$4,EW_Rank,"&lt;="&amp;In_Milestones_Scope)</f>
        <v>-0</v>
      </c>
      <c r="AZ107" s="21" t="n">
        <f aca="false">-SUMIFS(EW_Keur,EW_Date,"&gt;="&amp;AZ$3,EW_Date,"&lt;="&amp;AZ$4,EW_Rank,"&lt;="&amp;In_Milestones_Scope)</f>
        <v>-0</v>
      </c>
      <c r="BA107" s="21" t="n">
        <f aca="false">-SUMIFS(EW_Keur,EW_Date,"&gt;="&amp;BA$3,EW_Date,"&lt;="&amp;BA$4,EW_Rank,"&lt;="&amp;In_Milestones_Scope)</f>
        <v>-0</v>
      </c>
      <c r="BB107" s="21" t="n">
        <f aca="false">-SUMIFS(EW_Keur,EW_Date,"&gt;="&amp;BB$3,EW_Date,"&lt;="&amp;BB$4,EW_Rank,"&lt;="&amp;In_Milestones_Scope)</f>
        <v>-0</v>
      </c>
      <c r="BC107" s="21" t="n">
        <f aca="false">-SUMIFS(EW_Keur,EW_Date,"&gt;="&amp;BC$3,EW_Date,"&lt;="&amp;BC$4,EW_Rank,"&lt;="&amp;In_Milestones_Scope)</f>
        <v>-0</v>
      </c>
      <c r="BD107" s="21" t="n">
        <f aca="false">-SUMIFS(EW_Keur,EW_Date,"&gt;="&amp;BD$3,EW_Date,"&lt;="&amp;BD$4,EW_Rank,"&lt;="&amp;In_Milestones_Scope)</f>
        <v>-0</v>
      </c>
      <c r="BE107" s="21" t="n">
        <f aca="false">-SUMIFS(EW_Keur,EW_Date,"&gt;="&amp;BE$3,EW_Date,"&lt;="&amp;BE$4,EW_Rank,"&lt;="&amp;In_Milestones_Scope)</f>
        <v>-0</v>
      </c>
      <c r="BF107" s="21" t="n">
        <f aca="false">-SUMIFS(EW_Keur,EW_Date,"&gt;="&amp;BF$3,EW_Date,"&lt;="&amp;BF$4,EW_Rank,"&lt;="&amp;In_Milestones_Scope)</f>
        <v>-0</v>
      </c>
      <c r="BG107" s="21" t="n">
        <f aca="false">-SUMIFS(EW_Keur,EW_Date,"&gt;="&amp;BG$3,EW_Date,"&lt;="&amp;BG$4,EW_Rank,"&lt;="&amp;In_Milestones_Scope)</f>
        <v>-0</v>
      </c>
      <c r="BH107" s="21" t="n">
        <f aca="false">-SUMIFS(EW_Keur,EW_Date,"&gt;="&amp;BH$3,EW_Date,"&lt;="&amp;BH$4,EW_Rank,"&lt;="&amp;In_Milestones_Scope)</f>
        <v>-0</v>
      </c>
      <c r="BI107" s="21" t="n">
        <f aca="false">-SUMIFS(EW_Keur,EW_Date,"&gt;="&amp;BI$3,EW_Date,"&lt;="&amp;BI$4,EW_Rank,"&lt;="&amp;In_Milestones_Scope)</f>
        <v>-0</v>
      </c>
      <c r="BJ107" s="21" t="n">
        <f aca="false">-SUMIFS(EW_Keur,EW_Date,"&gt;="&amp;BJ$3,EW_Date,"&lt;="&amp;BJ$4,EW_Rank,"&lt;="&amp;In_Milestones_Scope)</f>
        <v>-0</v>
      </c>
      <c r="BK107" s="21" t="n">
        <f aca="false">-SUMIFS(EW_Keur,EW_Date,"&gt;="&amp;BK$3,EW_Date,"&lt;="&amp;BK$4,EW_Rank,"&lt;="&amp;In_Milestones_Scope)</f>
        <v>-0</v>
      </c>
      <c r="BL107" s="21" t="n">
        <f aca="false">-SUMIFS(EW_Keur,EW_Date,"&gt;="&amp;BL$3,EW_Date,"&lt;="&amp;BL$4,EW_Rank,"&lt;="&amp;In_Milestones_Scope)</f>
        <v>-0</v>
      </c>
      <c r="BM107" s="21" t="n">
        <f aca="false">-SUMIFS(EW_Keur,EW_Date,"&gt;="&amp;BM$3,EW_Date,"&lt;="&amp;BM$4,EW_Rank,"&lt;="&amp;In_Milestones_Scope)</f>
        <v>-0</v>
      </c>
      <c r="BN107" s="21" t="n">
        <f aca="false">-SUMIFS(EW_Keur,EW_Date,"&gt;="&amp;BN$3,EW_Date,"&lt;="&amp;BN$4,EW_Rank,"&lt;="&amp;In_Milestones_Scope)</f>
        <v>-0</v>
      </c>
      <c r="BO107" s="21" t="n">
        <f aca="false">-SUMIFS(EW_Keur,EW_Date,"&gt;="&amp;BO$3,EW_Date,"&lt;="&amp;BO$4,EW_Rank,"&lt;="&amp;In_Milestones_Scope)</f>
        <v>-0</v>
      </c>
      <c r="BP107" s="21" t="n">
        <f aca="false">-SUMIFS(EW_Keur,EW_Date,"&gt;="&amp;BP$3,EW_Date,"&lt;="&amp;BP$4,EW_Rank,"&lt;="&amp;In_Milestones_Scope)</f>
        <v>-0</v>
      </c>
      <c r="BQ107" s="21" t="n">
        <f aca="false">-SUMIFS(EW_Keur,EW_Date,"&gt;="&amp;BQ$3,EW_Date,"&lt;="&amp;BQ$4,EW_Rank,"&lt;="&amp;In_Milestones_Scope)</f>
        <v>-0</v>
      </c>
      <c r="BR107" s="21" t="n">
        <f aca="false">-SUMIFS(EW_Keur,EW_Date,"&gt;="&amp;BR$3,EW_Date,"&lt;="&amp;BR$4,EW_Rank,"&lt;="&amp;In_Milestones_Scope)</f>
        <v>-0</v>
      </c>
      <c r="BS107" s="21" t="n">
        <f aca="false">-SUMIFS(EW_Keur,EW_Date,"&gt;="&amp;BS$3,EW_Date,"&lt;="&amp;BS$4,EW_Rank,"&lt;="&amp;In_Milestones_Scope)</f>
        <v>-0</v>
      </c>
      <c r="BT107" s="21" t="n">
        <f aca="false">-SUMIFS(EW_Keur,EW_Date,"&gt;="&amp;BT$3,EW_Date,"&lt;="&amp;BT$4,EW_Rank,"&lt;="&amp;In_Milestones_Scope)</f>
        <v>-0</v>
      </c>
      <c r="BU107" s="21" t="n">
        <f aca="false">-SUMIFS(EW_Keur,EW_Date,"&gt;="&amp;BU$3,EW_Date,"&lt;="&amp;BU$4,EW_Rank,"&lt;="&amp;In_Milestones_Scope)</f>
        <v>-0</v>
      </c>
      <c r="BV107" s="21" t="n">
        <f aca="false">-SUMIFS(EW_Keur,EW_Date,"&gt;="&amp;BV$3,EW_Date,"&lt;="&amp;BV$4,EW_Rank,"&lt;="&amp;In_Milestones_Scope)</f>
        <v>-0</v>
      </c>
      <c r="BW107" s="21" t="n">
        <f aca="false">-SUMIFS(EW_Keur,EW_Date,"&gt;="&amp;BW$3,EW_Date,"&lt;="&amp;BW$4,EW_Rank,"&lt;="&amp;In_Milestones_Scope)</f>
        <v>-0</v>
      </c>
      <c r="BX107" s="21" t="n">
        <f aca="false">-SUMIFS(EW_Keur,EW_Date,"&gt;="&amp;BX$3,EW_Date,"&lt;="&amp;BX$4,EW_Rank,"&lt;="&amp;In_Milestones_Scope)</f>
        <v>-0</v>
      </c>
      <c r="BY107" s="21" t="n">
        <f aca="false">-SUMIFS(EW_Keur,EW_Date,"&gt;="&amp;BY$3,EW_Date,"&lt;="&amp;BY$4,EW_Rank,"&lt;="&amp;In_Milestones_Scope)</f>
        <v>-0</v>
      </c>
      <c r="BZ107" s="21" t="n">
        <f aca="false">-SUMIFS(EW_Keur,EW_Date,"&gt;="&amp;BZ$3,EW_Date,"&lt;="&amp;BZ$4,EW_Rank,"&lt;="&amp;In_Milestones_Scope)</f>
        <v>-0</v>
      </c>
      <c r="CA107" s="21" t="n">
        <f aca="false">-SUMIFS(EW_Keur,EW_Date,"&gt;="&amp;CA$3,EW_Date,"&lt;="&amp;CA$4,EW_Rank,"&lt;="&amp;In_Milestones_Scope)</f>
        <v>-0</v>
      </c>
      <c r="CB107" s="21" t="n">
        <f aca="false">-SUMIFS(EW_Keur,EW_Date,"&gt;="&amp;CB$3,EW_Date,"&lt;="&amp;CB$4,EW_Rank,"&lt;="&amp;In_Milestones_Scope)</f>
        <v>-0</v>
      </c>
      <c r="CC107" s="21" t="n">
        <f aca="false">-SUMIFS(EW_Keur,EW_Date,"&gt;="&amp;CC$3,EW_Date,"&lt;="&amp;CC$4,EW_Rank,"&lt;="&amp;In_Milestones_Scope)</f>
        <v>-0</v>
      </c>
      <c r="CD107" s="21" t="n">
        <f aca="false">-SUMIFS(EW_Keur,EW_Date,"&gt;="&amp;CD$3,EW_Date,"&lt;="&amp;CD$4,EW_Rank,"&lt;="&amp;In_Milestones_Scope)</f>
        <v>-0</v>
      </c>
      <c r="CE107" s="21" t="n">
        <f aca="false">-SUMIFS(EW_Keur,EW_Date,"&gt;="&amp;CE$3,EW_Date,"&lt;="&amp;CE$4,EW_Rank,"&lt;="&amp;In_Milestones_Scope)</f>
        <v>-0</v>
      </c>
      <c r="CF107" s="21" t="n">
        <f aca="false">-SUMIFS(EW_Keur,EW_Date,"&gt;="&amp;CF$3,EW_Date,"&lt;="&amp;CF$4,EW_Rank,"&lt;="&amp;In_Milestones_Scope)</f>
        <v>-0</v>
      </c>
      <c r="CG107" s="21" t="n">
        <f aca="false">-SUMIFS(EW_Keur,EW_Date,"&gt;="&amp;CG$3,EW_Date,"&lt;="&amp;CG$4,EW_Rank,"&lt;="&amp;In_Milestones_Scope)</f>
        <v>-0</v>
      </c>
      <c r="CH107" s="21" t="n">
        <f aca="false">-SUMIFS(EW_Keur,EW_Date,"&gt;="&amp;CH$3,EW_Date,"&lt;="&amp;CH$4,EW_Rank,"&lt;="&amp;In_Milestones_Scope)</f>
        <v>-0</v>
      </c>
      <c r="CI107" s="21" t="n">
        <f aca="false">-SUMIFS(EW_Keur,EW_Date,"&gt;="&amp;CI$3,EW_Date,"&lt;="&amp;CI$4,EW_Rank,"&lt;="&amp;In_Milestones_Scope)</f>
        <v>-0</v>
      </c>
      <c r="CJ107" s="21" t="n">
        <f aca="false">-SUMIFS(EW_Keur,EW_Date,"&gt;="&amp;CJ$3,EW_Date,"&lt;="&amp;CJ$4,EW_Rank,"&lt;="&amp;In_Milestones_Scope)</f>
        <v>-0</v>
      </c>
      <c r="CK107" s="21" t="n">
        <f aca="false">-SUMIFS(EW_Keur,EW_Date,"&gt;="&amp;CK$3,EW_Date,"&lt;="&amp;CK$4,EW_Rank,"&lt;="&amp;In_Milestones_Scope)</f>
        <v>-0</v>
      </c>
      <c r="CL107" s="21" t="n">
        <f aca="false">-SUMIFS(EW_Keur,EW_Date,"&gt;="&amp;CL$3,EW_Date,"&lt;="&amp;CL$4,EW_Rank,"&lt;="&amp;In_Milestones_Scope)</f>
        <v>-0</v>
      </c>
      <c r="CM107" s="21" t="n">
        <f aca="false">-SUMIFS(EW_Keur,EW_Date,"&gt;="&amp;CM$3,EW_Date,"&lt;="&amp;CM$4,EW_Rank,"&lt;="&amp;In_Milestones_Scope)</f>
        <v>-0</v>
      </c>
      <c r="CN107" s="21" t="n">
        <f aca="false">-SUMIFS(EW_Keur,EW_Date,"&gt;="&amp;CN$3,EW_Date,"&lt;="&amp;CN$4,EW_Rank,"&lt;="&amp;In_Milestones_Scope)</f>
        <v>-0</v>
      </c>
      <c r="CO107" s="21" t="n">
        <f aca="false">-SUMIFS(EW_Keur,EW_Date,"&gt;="&amp;CO$3,EW_Date,"&lt;="&amp;CO$4,EW_Rank,"&lt;="&amp;In_Milestones_Scope)</f>
        <v>-0</v>
      </c>
      <c r="CP107" s="21" t="n">
        <f aca="false">-SUMIFS(EW_Keur,EW_Date,"&gt;="&amp;CP$3,EW_Date,"&lt;="&amp;CP$4,EW_Rank,"&lt;="&amp;In_Milestones_Scope)</f>
        <v>-0</v>
      </c>
      <c r="CQ107" s="21" t="n">
        <f aca="false">-SUMIFS(EW_Keur,EW_Date,"&gt;="&amp;CQ$3,EW_Date,"&lt;="&amp;CQ$4,EW_Rank,"&lt;="&amp;In_Milestones_Scope)</f>
        <v>-0</v>
      </c>
      <c r="CR107" s="21" t="n">
        <f aca="false">-SUMIFS(EW_Keur,EW_Date,"&gt;="&amp;CR$3,EW_Date,"&lt;="&amp;CR$4,EW_Rank,"&lt;="&amp;In_Milestones_Scope)</f>
        <v>-0</v>
      </c>
      <c r="CS107" s="21" t="n">
        <f aca="false">-SUMIFS(EW_Keur,EW_Date,"&gt;="&amp;CS$3,EW_Date,"&lt;="&amp;CS$4,EW_Rank,"&lt;="&amp;In_Milestones_Scope)</f>
        <v>-0</v>
      </c>
      <c r="CT107" s="21" t="n">
        <f aca="false">-SUMIFS(EW_Keur,EW_Date,"&gt;="&amp;CT$3,EW_Date,"&lt;="&amp;CT$4,EW_Rank,"&lt;="&amp;In_Milestones_Scope)</f>
        <v>-0</v>
      </c>
      <c r="CU107" s="21" t="n">
        <f aca="false">-SUMIFS(EW_Keur,EW_Date,"&gt;="&amp;CU$3,EW_Date,"&lt;="&amp;CU$4,EW_Rank,"&lt;="&amp;In_Milestones_Scope)</f>
        <v>-0</v>
      </c>
      <c r="CV107" s="21" t="n">
        <f aca="false">-SUMIFS(EW_Keur,EW_Date,"&gt;="&amp;CV$3,EW_Date,"&lt;="&amp;CV$4,EW_Rank,"&lt;="&amp;In_Milestones_Scope)</f>
        <v>-0</v>
      </c>
      <c r="CW107" s="21" t="n">
        <f aca="false">-SUMIFS(EW_Keur,EW_Date,"&gt;="&amp;CW$3,EW_Date,"&lt;="&amp;CW$4,EW_Rank,"&lt;="&amp;In_Milestones_Scope)</f>
        <v>-0</v>
      </c>
      <c r="CX107" s="21" t="n">
        <f aca="false">-SUMIFS(EW_Keur,EW_Date,"&gt;="&amp;CX$3,EW_Date,"&lt;="&amp;CX$4,EW_Rank,"&lt;="&amp;In_Milestones_Scope)</f>
        <v>-0</v>
      </c>
      <c r="CY107" s="21" t="n">
        <f aca="false">-SUMIFS(EW_Keur,EW_Date,"&gt;="&amp;CY$3,EW_Date,"&lt;="&amp;CY$4,EW_Rank,"&lt;="&amp;In_Milestones_Scope)</f>
        <v>-0</v>
      </c>
      <c r="CZ107" s="21" t="n">
        <f aca="false">-SUMIFS(EW_Keur,EW_Date,"&gt;="&amp;CZ$3,EW_Date,"&lt;="&amp;CZ$4,EW_Rank,"&lt;="&amp;In_Milestones_Scope)</f>
        <v>-0</v>
      </c>
      <c r="DA107" s="21" t="n">
        <f aca="false">-SUMIFS(EW_Keur,EW_Date,"&gt;="&amp;DA$3,EW_Date,"&lt;="&amp;DA$4,EW_Rank,"&lt;="&amp;In_Milestones_Scope)</f>
        <v>-0</v>
      </c>
      <c r="DB107" s="21" t="n">
        <f aca="false">-SUMIFS(EW_Keur,EW_Date,"&gt;="&amp;DB$3,EW_Date,"&lt;="&amp;DB$4,EW_Rank,"&lt;="&amp;In_Milestones_Scope)</f>
        <v>-0</v>
      </c>
      <c r="DC107" s="21" t="n">
        <f aca="false">-SUMIFS(EW_Keur,EW_Date,"&gt;="&amp;DC$3,EW_Date,"&lt;="&amp;DC$4,EW_Rank,"&lt;="&amp;In_Milestones_Scope)</f>
        <v>-0</v>
      </c>
      <c r="DD107" s="21" t="n">
        <f aca="false">-SUMIFS(EW_Keur,EW_Date,"&gt;="&amp;DD$3,EW_Date,"&lt;="&amp;DD$4,EW_Rank,"&lt;="&amp;In_Milestones_Scope)</f>
        <v>-0</v>
      </c>
      <c r="DE107" s="21" t="n">
        <f aca="false">-SUMIFS(EW_Keur,EW_Date,"&gt;="&amp;DE$3,EW_Date,"&lt;="&amp;DE$4,EW_Rank,"&lt;="&amp;In_Milestones_Scope)</f>
        <v>-0</v>
      </c>
      <c r="DF107" s="21" t="n">
        <f aca="false">-SUMIFS(EW_Keur,EW_Date,"&gt;="&amp;DF$3,EW_Date,"&lt;="&amp;DF$4,EW_Rank,"&lt;="&amp;In_Milestones_Scope)</f>
        <v>-0</v>
      </c>
      <c r="DG107" s="21" t="n">
        <f aca="false">-SUMIFS(EW_Keur,EW_Date,"&gt;="&amp;DG$3,EW_Date,"&lt;="&amp;DG$4,EW_Rank,"&lt;="&amp;In_Milestones_Scope)</f>
        <v>-0</v>
      </c>
      <c r="DH107" s="21" t="n">
        <f aca="false">-SUMIFS(EW_Keur,EW_Date,"&gt;="&amp;DH$3,EW_Date,"&lt;="&amp;DH$4,EW_Rank,"&lt;="&amp;In_Milestones_Scope)</f>
        <v>-0</v>
      </c>
      <c r="DI107" s="21" t="n">
        <f aca="false">-SUMIFS(EW_Keur,EW_Date,"&gt;="&amp;DI$3,EW_Date,"&lt;="&amp;DI$4,EW_Rank,"&lt;="&amp;In_Milestones_Scope)</f>
        <v>-0</v>
      </c>
      <c r="DJ107" s="21" t="n">
        <f aca="false">-SUMIFS(EW_Keur,EW_Date,"&gt;="&amp;DJ$3,EW_Date,"&lt;="&amp;DJ$4,EW_Rank,"&lt;="&amp;In_Milestones_Scope)</f>
        <v>-0</v>
      </c>
      <c r="DK107" s="21" t="n">
        <f aca="false">-SUMIFS(EW_Keur,EW_Date,"&gt;="&amp;DK$3,EW_Date,"&lt;="&amp;DK$4,EW_Rank,"&lt;="&amp;In_Milestones_Scope)</f>
        <v>-0</v>
      </c>
      <c r="DL107" s="21" t="n">
        <f aca="false">-SUMIFS(EW_Keur,EW_Date,"&gt;="&amp;DL$3,EW_Date,"&lt;="&amp;DL$4,EW_Rank,"&lt;="&amp;In_Milestones_Scope)</f>
        <v>-0</v>
      </c>
      <c r="DM107" s="21" t="n">
        <f aca="false">-SUMIFS(EW_Keur,EW_Date,"&gt;="&amp;DM$3,EW_Date,"&lt;="&amp;DM$4,EW_Rank,"&lt;="&amp;In_Milestones_Scope)</f>
        <v>-0</v>
      </c>
      <c r="DN107" s="21" t="n">
        <f aca="false">-SUMIFS(EW_Keur,EW_Date,"&gt;="&amp;DN$3,EW_Date,"&lt;="&amp;DN$4,EW_Rank,"&lt;="&amp;In_Milestones_Scope)</f>
        <v>-0</v>
      </c>
      <c r="DO107" s="21" t="n">
        <f aca="false">-SUMIFS(EW_Keur,EW_Date,"&gt;="&amp;DO$3,EW_Date,"&lt;="&amp;DO$4,EW_Rank,"&lt;="&amp;In_Milestones_Scope)</f>
        <v>-0</v>
      </c>
      <c r="DP107" s="21" t="n">
        <f aca="false">-SUMIFS(EW_Keur,EW_Date,"&gt;="&amp;DP$3,EW_Date,"&lt;="&amp;DP$4,EW_Rank,"&lt;="&amp;In_Milestones_Scope)</f>
        <v>-0</v>
      </c>
      <c r="DQ107" s="21" t="n">
        <f aca="false">-SUMIFS(EW_Keur,EW_Date,"&gt;="&amp;DQ$3,EW_Date,"&lt;="&amp;DQ$4,EW_Rank,"&lt;="&amp;In_Milestones_Scope)</f>
        <v>-0</v>
      </c>
      <c r="DR107" s="21" t="n">
        <f aca="false">-SUMIFS(EW_Keur,EW_Date,"&gt;="&amp;DR$3,EW_Date,"&lt;="&amp;DR$4,EW_Rank,"&lt;="&amp;In_Milestones_Scope)</f>
        <v>-0</v>
      </c>
      <c r="DS107" s="21" t="n">
        <f aca="false">-SUMIFS(EW_Keur,EW_Date,"&gt;="&amp;DS$3,EW_Date,"&lt;="&amp;DS$4,EW_Rank,"&lt;="&amp;In_Milestones_Scope)</f>
        <v>-0</v>
      </c>
      <c r="DT107" s="21" t="n">
        <f aca="false">-SUMIFS(EW_Keur,EW_Date,"&gt;="&amp;DT$3,EW_Date,"&lt;="&amp;DT$4,EW_Rank,"&lt;="&amp;In_Milestones_Scope)</f>
        <v>-0</v>
      </c>
      <c r="DU107" s="21" t="n">
        <f aca="false">-SUMIFS(EW_Keur,EW_Date,"&gt;="&amp;DU$3,EW_Date,"&lt;="&amp;DU$4,EW_Rank,"&lt;="&amp;In_Milestones_Scope)</f>
        <v>-0</v>
      </c>
      <c r="DV107" s="21" t="n">
        <f aca="false">-SUMIFS(EW_Keur,EW_Date,"&gt;="&amp;DV$3,EW_Date,"&lt;="&amp;DV$4,EW_Rank,"&lt;="&amp;In_Milestones_Scope)</f>
        <v>-0</v>
      </c>
      <c r="DW107" s="21" t="n">
        <f aca="false">-SUMIFS(EW_Keur,EW_Date,"&gt;="&amp;DW$3,EW_Date,"&lt;="&amp;DW$4,EW_Rank,"&lt;="&amp;In_Milestones_Scope)</f>
        <v>-0</v>
      </c>
      <c r="DX107" s="21" t="n">
        <f aca="false">-SUMIFS(EW_Keur,EW_Date,"&gt;="&amp;DX$3,EW_Date,"&lt;="&amp;DX$4,EW_Rank,"&lt;="&amp;In_Milestones_Scope)</f>
        <v>-0</v>
      </c>
      <c r="DY107" s="21" t="n">
        <f aca="false">-SUMIFS(EW_Keur,EW_Date,"&gt;="&amp;DY$3,EW_Date,"&lt;="&amp;DY$4,EW_Rank,"&lt;="&amp;In_Milestones_Scope)</f>
        <v>-0</v>
      </c>
      <c r="DZ107" s="21" t="n">
        <f aca="false">-SUMIFS(EW_Keur,EW_Date,"&gt;="&amp;DZ$3,EW_Date,"&lt;="&amp;DZ$4,EW_Rank,"&lt;="&amp;In_Milestones_Scope)</f>
        <v>-0</v>
      </c>
      <c r="EA107" s="21" t="n">
        <f aca="false">-SUMIFS(EW_Keur,EW_Date,"&gt;="&amp;EA$3,EW_Date,"&lt;="&amp;EA$4,EW_Rank,"&lt;="&amp;In_Milestones_Scope)</f>
        <v>-0</v>
      </c>
      <c r="EB107" s="21" t="n">
        <f aca="false">-SUMIFS(EW_Keur,EW_Date,"&gt;="&amp;EB$3,EW_Date,"&lt;="&amp;EB$4,EW_Rank,"&lt;="&amp;In_Milestones_Scope)</f>
        <v>-0</v>
      </c>
      <c r="EC107" s="21" t="n">
        <f aca="false">-SUMIFS(EW_Keur,EW_Date,"&gt;="&amp;EC$3,EW_Date,"&lt;="&amp;EC$4,EW_Rank,"&lt;="&amp;In_Milestones_Scope)</f>
        <v>-0</v>
      </c>
      <c r="ED107" s="21" t="n">
        <f aca="false">-SUMIFS(EW_Keur,EW_Date,"&gt;="&amp;ED$3,EW_Date,"&lt;="&amp;ED$4,EW_Rank,"&lt;="&amp;In_Milestones_Scope)</f>
        <v>-0</v>
      </c>
      <c r="EE107" s="21" t="n">
        <f aca="false">-SUMIFS(EW_Keur,EW_Date,"&gt;="&amp;EE$3,EW_Date,"&lt;="&amp;EE$4,EW_Rank,"&lt;="&amp;In_Milestones_Scope)</f>
        <v>-0</v>
      </c>
      <c r="EF107" s="21" t="n">
        <f aca="false">-SUMIFS(EW_Keur,EW_Date,"&gt;="&amp;EF$3,EW_Date,"&lt;="&amp;EF$4,EW_Rank,"&lt;="&amp;In_Milestones_Scope)</f>
        <v>-0</v>
      </c>
      <c r="EG107" s="21" t="n">
        <f aca="false">-SUMIFS(EW_Keur,EW_Date,"&gt;="&amp;EG$3,EW_Date,"&lt;="&amp;EG$4,EW_Rank,"&lt;="&amp;In_Milestones_Scope)</f>
        <v>-0</v>
      </c>
      <c r="EH107" s="21" t="n">
        <f aca="false">-SUMIFS(EW_Keur,EW_Date,"&gt;="&amp;EH$3,EW_Date,"&lt;="&amp;EH$4,EW_Rank,"&lt;="&amp;In_Milestones_Scope)</f>
        <v>-0</v>
      </c>
      <c r="EI107" s="21" t="n">
        <f aca="false">-SUMIFS(EW_Keur,EW_Date,"&gt;="&amp;EI$3,EW_Date,"&lt;="&amp;EI$4,EW_Rank,"&lt;="&amp;In_Milestones_Scope)</f>
        <v>-0</v>
      </c>
      <c r="EJ107" s="21" t="n">
        <f aca="false">-SUMIFS(EW_Keur,EW_Date,"&gt;="&amp;EJ$3,EW_Date,"&lt;="&amp;EJ$4,EW_Rank,"&lt;="&amp;In_Milestones_Scope)</f>
        <v>-0</v>
      </c>
      <c r="EK107" s="21" t="n">
        <f aca="false">-SUMIFS(EW_Keur,EW_Date,"&gt;="&amp;EK$3,EW_Date,"&lt;="&amp;EK$4,EW_Rank,"&lt;="&amp;In_Milestones_Scope)</f>
        <v>-0</v>
      </c>
      <c r="EL107" s="21" t="n">
        <f aca="false">-SUMIFS(EW_Keur,EW_Date,"&gt;="&amp;EL$3,EW_Date,"&lt;="&amp;EL$4,EW_Rank,"&lt;="&amp;In_Milestones_Scope)</f>
        <v>-0</v>
      </c>
      <c r="EM107" s="21" t="n">
        <f aca="false">-SUMIFS(EW_Keur,EW_Date,"&gt;="&amp;EM$3,EW_Date,"&lt;="&amp;EM$4,EW_Rank,"&lt;="&amp;In_Milestones_Scope)</f>
        <v>-0</v>
      </c>
      <c r="EN107" s="21" t="n">
        <f aca="false">-SUMIFS(EW_Keur,EW_Date,"&gt;="&amp;EN$3,EW_Date,"&lt;="&amp;EN$4,EW_Rank,"&lt;="&amp;In_Milestones_Scope)</f>
        <v>-0</v>
      </c>
      <c r="EO107" s="21" t="n">
        <f aca="false">-SUMIFS(EW_Keur,EW_Date,"&gt;="&amp;EO$3,EW_Date,"&lt;="&amp;EO$4,EW_Rank,"&lt;="&amp;In_Milestones_Scope)</f>
        <v>-0</v>
      </c>
      <c r="EP107" s="21" t="n">
        <f aca="false">-SUMIFS(EW_Keur,EW_Date,"&gt;="&amp;EP$3,EW_Date,"&lt;="&amp;EP$4,EW_Rank,"&lt;="&amp;In_Milestones_Scope)</f>
        <v>-0</v>
      </c>
      <c r="EQ107" s="21" t="n">
        <f aca="false">-SUMIFS(EW_Keur,EW_Date,"&gt;="&amp;EQ$3,EW_Date,"&lt;="&amp;EQ$4,EW_Rank,"&lt;="&amp;In_Milestones_Scope)</f>
        <v>-0</v>
      </c>
      <c r="ER107" s="21" t="n">
        <f aca="false">-SUMIFS(EW_Keur,EW_Date,"&gt;="&amp;ER$3,EW_Date,"&lt;="&amp;ER$4,EW_Rank,"&lt;="&amp;In_Milestones_Scope)</f>
        <v>-0</v>
      </c>
      <c r="ES107" s="21" t="n">
        <f aca="false">-SUMIFS(EW_Keur,EW_Date,"&gt;="&amp;ES$3,EW_Date,"&lt;="&amp;ES$4,EW_Rank,"&lt;="&amp;In_Milestones_Scope)</f>
        <v>-0</v>
      </c>
      <c r="ET107" s="21" t="n">
        <f aca="false">-SUMIFS(EW_Keur,EW_Date,"&gt;="&amp;ET$3,EW_Date,"&lt;="&amp;ET$4,EW_Rank,"&lt;="&amp;In_Milestones_Scope)</f>
        <v>-0</v>
      </c>
      <c r="EU107" s="21" t="n">
        <f aca="false">-SUMIFS(EW_Keur,EW_Date,"&gt;="&amp;EU$3,EW_Date,"&lt;="&amp;EU$4,EW_Rank,"&lt;="&amp;In_Milestones_Scope)</f>
        <v>-0</v>
      </c>
      <c r="EV107" s="21" t="n">
        <f aca="false">-SUMIFS(EW_Keur,EW_Date,"&gt;="&amp;EV$3,EW_Date,"&lt;="&amp;EV$4,EW_Rank,"&lt;="&amp;In_Milestones_Scope)</f>
        <v>-0</v>
      </c>
      <c r="EW107" s="21" t="n">
        <f aca="false">-SUMIFS(EW_Keur,EW_Date,"&gt;="&amp;EW$3,EW_Date,"&lt;="&amp;EW$4,EW_Rank,"&lt;="&amp;In_Milestones_Scope)</f>
        <v>-0</v>
      </c>
      <c r="EX107" s="21" t="n">
        <f aca="false">-SUMIFS(EW_Keur,EW_Date,"&gt;="&amp;EX$3,EW_Date,"&lt;="&amp;EX$4,EW_Rank,"&lt;="&amp;In_Milestones_Scope)</f>
        <v>-0</v>
      </c>
      <c r="EY107" s="21" t="n">
        <f aca="false">-SUMIFS(EW_Keur,EW_Date,"&gt;="&amp;EY$3,EW_Date,"&lt;="&amp;EY$4,EW_Rank,"&lt;="&amp;In_Milestones_Scope)</f>
        <v>-0</v>
      </c>
      <c r="EZ107" s="21" t="n">
        <f aca="false">-SUMIFS(EW_Keur,EW_Date,"&gt;="&amp;EZ$3,EW_Date,"&lt;="&amp;EZ$4,EW_Rank,"&lt;="&amp;In_Milestones_Scope)</f>
        <v>-0</v>
      </c>
      <c r="FA107" s="21" t="n">
        <f aca="false">-SUMIFS(EW_Keur,EW_Date,"&gt;="&amp;FA$3,EW_Date,"&lt;="&amp;FA$4,EW_Rank,"&lt;="&amp;In_Milestones_Scope)</f>
        <v>-0</v>
      </c>
      <c r="FB107" s="21" t="n">
        <f aca="false">-SUMIFS(EW_Keur,EW_Date,"&gt;="&amp;FB$3,EW_Date,"&lt;="&amp;FB$4,EW_Rank,"&lt;="&amp;In_Milestones_Scope)</f>
        <v>-0</v>
      </c>
      <c r="FC107" s="21" t="n">
        <f aca="false">-SUMIFS(EW_Keur,EW_Date,"&gt;="&amp;FC$3,EW_Date,"&lt;="&amp;FC$4,EW_Rank,"&lt;="&amp;In_Milestones_Scope)</f>
        <v>-0</v>
      </c>
      <c r="FD107" s="21" t="n">
        <f aca="false">-SUMIFS(EW_Keur,EW_Date,"&gt;="&amp;FD$3,EW_Date,"&lt;="&amp;FD$4,EW_Rank,"&lt;="&amp;In_Milestones_Scope)</f>
        <v>-0</v>
      </c>
      <c r="FE107" s="21" t="n">
        <f aca="false">-SUMIFS(EW_Keur,EW_Date,"&gt;="&amp;FE$3,EW_Date,"&lt;="&amp;FE$4,EW_Rank,"&lt;="&amp;In_Milestones_Scope)</f>
        <v>-0</v>
      </c>
      <c r="FF107" s="21" t="n">
        <f aca="false">-SUMIFS(EW_Keur,EW_Date,"&gt;="&amp;FF$3,EW_Date,"&lt;="&amp;FF$4,EW_Rank,"&lt;="&amp;In_Milestones_Scope)</f>
        <v>-0</v>
      </c>
      <c r="FG107" s="21" t="n">
        <f aca="false">-SUMIFS(EW_Keur,EW_Date,"&gt;="&amp;FG$3,EW_Date,"&lt;="&amp;FG$4,EW_Rank,"&lt;="&amp;In_Milestones_Scope)</f>
        <v>-0</v>
      </c>
      <c r="FH107" s="21" t="n">
        <f aca="false">-SUMIFS(EW_Keur,EW_Date,"&gt;="&amp;FH$3,EW_Date,"&lt;="&amp;FH$4,EW_Rank,"&lt;="&amp;In_Milestones_Scope)</f>
        <v>-0</v>
      </c>
    </row>
    <row r="108" customFormat="false" ht="15" hidden="false" customHeight="false" outlineLevel="0" collapsed="false">
      <c r="C108" s="1" t="s">
        <v>751</v>
      </c>
      <c r="D108" s="12" t="s">
        <v>358</v>
      </c>
      <c r="I108" s="21" t="n">
        <f aca="false">SUM(J108:FH108)</f>
        <v>-725</v>
      </c>
      <c r="J108" s="21" t="n">
        <f aca="false">-In_Milestones_Late_To_Capex*J21*SUMIF(EW_Rank,"&gt;"&amp;In_Milestones_Scope,EW_Keur)</f>
        <v>-0</v>
      </c>
      <c r="K108" s="21" t="n">
        <f aca="false">-In_Milestones_Late_To_Capex*K21*SUMIF(EW_Rank,"&gt;"&amp;In_Milestones_Scope,EW_Keur)</f>
        <v>-0</v>
      </c>
      <c r="L108" s="21" t="n">
        <f aca="false">-In_Milestones_Late_To_Capex*L21*SUMIF(EW_Rank,"&gt;"&amp;In_Milestones_Scope,EW_Keur)</f>
        <v>-0</v>
      </c>
      <c r="M108" s="21" t="n">
        <f aca="false">-In_Milestones_Late_To_Capex*M21*SUMIF(EW_Rank,"&gt;"&amp;In_Milestones_Scope,EW_Keur)</f>
        <v>-0</v>
      </c>
      <c r="N108" s="21" t="n">
        <f aca="false">-In_Milestones_Late_To_Capex*N21*SUMIF(EW_Rank,"&gt;"&amp;In_Milestones_Scope,EW_Keur)</f>
        <v>-0</v>
      </c>
      <c r="O108" s="21" t="n">
        <f aca="false">-In_Milestones_Late_To_Capex*O21*SUMIF(EW_Rank,"&gt;"&amp;In_Milestones_Scope,EW_Keur)</f>
        <v>-725</v>
      </c>
      <c r="P108" s="21" t="n">
        <f aca="false">-In_Milestones_Late_To_Capex*P21*SUMIF(EW_Rank,"&gt;"&amp;In_Milestones_Scope,EW_Keur)</f>
        <v>-0</v>
      </c>
      <c r="Q108" s="21" t="n">
        <f aca="false">-In_Milestones_Late_To_Capex*Q21*SUMIF(EW_Rank,"&gt;"&amp;In_Milestones_Scope,EW_Keur)</f>
        <v>-0</v>
      </c>
      <c r="R108" s="21" t="n">
        <f aca="false">-In_Milestones_Late_To_Capex*R21*SUMIF(EW_Rank,"&gt;"&amp;In_Milestones_Scope,EW_Keur)</f>
        <v>-0</v>
      </c>
      <c r="S108" s="21" t="n">
        <f aca="false">-In_Milestones_Late_To_Capex*S21*SUMIF(EW_Rank,"&gt;"&amp;In_Milestones_Scope,EW_Keur)</f>
        <v>-0</v>
      </c>
      <c r="T108" s="21" t="n">
        <f aca="false">-In_Milestones_Late_To_Capex*T21*SUMIF(EW_Rank,"&gt;"&amp;In_Milestones_Scope,EW_Keur)</f>
        <v>-0</v>
      </c>
      <c r="U108" s="21" t="n">
        <f aca="false">-In_Milestones_Late_To_Capex*U21*SUMIF(EW_Rank,"&gt;"&amp;In_Milestones_Scope,EW_Keur)</f>
        <v>-0</v>
      </c>
      <c r="V108" s="21" t="n">
        <f aca="false">-In_Milestones_Late_To_Capex*V21*SUMIF(EW_Rank,"&gt;"&amp;In_Milestones_Scope,EW_Keur)</f>
        <v>-0</v>
      </c>
      <c r="W108" s="21" t="n">
        <f aca="false">-In_Milestones_Late_To_Capex*W21*SUMIF(EW_Rank,"&gt;"&amp;In_Milestones_Scope,EW_Keur)</f>
        <v>-0</v>
      </c>
      <c r="X108" s="21" t="n">
        <f aca="false">-In_Milestones_Late_To_Capex*X21*SUMIF(EW_Rank,"&gt;"&amp;In_Milestones_Scope,EW_Keur)</f>
        <v>-0</v>
      </c>
      <c r="Y108" s="21" t="n">
        <f aca="false">-In_Milestones_Late_To_Capex*Y21*SUMIF(EW_Rank,"&gt;"&amp;In_Milestones_Scope,EW_Keur)</f>
        <v>-0</v>
      </c>
      <c r="Z108" s="21" t="n">
        <f aca="false">-In_Milestones_Late_To_Capex*Z21*SUMIF(EW_Rank,"&gt;"&amp;In_Milestones_Scope,EW_Keur)</f>
        <v>-0</v>
      </c>
      <c r="AA108" s="21" t="n">
        <f aca="false">-In_Milestones_Late_To_Capex*AA21*SUMIF(EW_Rank,"&gt;"&amp;In_Milestones_Scope,EW_Keur)</f>
        <v>-0</v>
      </c>
      <c r="AB108" s="21" t="n">
        <f aca="false">-In_Milestones_Late_To_Capex*AB21*SUMIF(EW_Rank,"&gt;"&amp;In_Milestones_Scope,EW_Keur)</f>
        <v>-0</v>
      </c>
      <c r="AC108" s="21" t="n">
        <f aca="false">-In_Milestones_Late_To_Capex*AC21*SUMIF(EW_Rank,"&gt;"&amp;In_Milestones_Scope,EW_Keur)</f>
        <v>-0</v>
      </c>
      <c r="AD108" s="21" t="n">
        <f aca="false">-In_Milestones_Late_To_Capex*AD21*SUMIF(EW_Rank,"&gt;"&amp;In_Milestones_Scope,EW_Keur)</f>
        <v>-0</v>
      </c>
      <c r="AE108" s="21" t="n">
        <f aca="false">-In_Milestones_Late_To_Capex*AE21*SUMIF(EW_Rank,"&gt;"&amp;In_Milestones_Scope,EW_Keur)</f>
        <v>-0</v>
      </c>
      <c r="AF108" s="21" t="n">
        <f aca="false">-In_Milestones_Late_To_Capex*AF21*SUMIF(EW_Rank,"&gt;"&amp;In_Milestones_Scope,EW_Keur)</f>
        <v>-0</v>
      </c>
      <c r="AG108" s="21" t="n">
        <f aca="false">-In_Milestones_Late_To_Capex*AG21*SUMIF(EW_Rank,"&gt;"&amp;In_Milestones_Scope,EW_Keur)</f>
        <v>-0</v>
      </c>
      <c r="AH108" s="21" t="n">
        <f aca="false">-In_Milestones_Late_To_Capex*AH21*SUMIF(EW_Rank,"&gt;"&amp;In_Milestones_Scope,EW_Keur)</f>
        <v>-0</v>
      </c>
      <c r="AI108" s="21" t="n">
        <f aca="false">-In_Milestones_Late_To_Capex*AI21*SUMIF(EW_Rank,"&gt;"&amp;In_Milestones_Scope,EW_Keur)</f>
        <v>-0</v>
      </c>
      <c r="AJ108" s="21" t="n">
        <f aca="false">-In_Milestones_Late_To_Capex*AJ21*SUMIF(EW_Rank,"&gt;"&amp;In_Milestones_Scope,EW_Keur)</f>
        <v>-0</v>
      </c>
      <c r="AK108" s="21" t="n">
        <f aca="false">-In_Milestones_Late_To_Capex*AK21*SUMIF(EW_Rank,"&gt;"&amp;In_Milestones_Scope,EW_Keur)</f>
        <v>-0</v>
      </c>
      <c r="AL108" s="21" t="n">
        <f aca="false">-In_Milestones_Late_To_Capex*AL21*SUMIF(EW_Rank,"&gt;"&amp;In_Milestones_Scope,EW_Keur)</f>
        <v>-0</v>
      </c>
      <c r="AM108" s="21" t="n">
        <f aca="false">-In_Milestones_Late_To_Capex*AM21*SUMIF(EW_Rank,"&gt;"&amp;In_Milestones_Scope,EW_Keur)</f>
        <v>-0</v>
      </c>
      <c r="AN108" s="21" t="n">
        <f aca="false">-In_Milestones_Late_To_Capex*AN21*SUMIF(EW_Rank,"&gt;"&amp;In_Milestones_Scope,EW_Keur)</f>
        <v>-0</v>
      </c>
      <c r="AO108" s="21" t="n">
        <f aca="false">-In_Milestones_Late_To_Capex*AO21*SUMIF(EW_Rank,"&gt;"&amp;In_Milestones_Scope,EW_Keur)</f>
        <v>-0</v>
      </c>
      <c r="AP108" s="21" t="n">
        <f aca="false">-In_Milestones_Late_To_Capex*AP21*SUMIF(EW_Rank,"&gt;"&amp;In_Milestones_Scope,EW_Keur)</f>
        <v>-0</v>
      </c>
      <c r="AQ108" s="21" t="n">
        <f aca="false">-In_Milestones_Late_To_Capex*AQ21*SUMIF(EW_Rank,"&gt;"&amp;In_Milestones_Scope,EW_Keur)</f>
        <v>-0</v>
      </c>
      <c r="AR108" s="21" t="n">
        <f aca="false">-In_Milestones_Late_To_Capex*AR21*SUMIF(EW_Rank,"&gt;"&amp;In_Milestones_Scope,EW_Keur)</f>
        <v>-0</v>
      </c>
      <c r="AS108" s="21" t="n">
        <f aca="false">-In_Milestones_Late_To_Capex*AS21*SUMIF(EW_Rank,"&gt;"&amp;In_Milestones_Scope,EW_Keur)</f>
        <v>-0</v>
      </c>
      <c r="AT108" s="21" t="n">
        <f aca="false">-In_Milestones_Late_To_Capex*AT21*SUMIF(EW_Rank,"&gt;"&amp;In_Milestones_Scope,EW_Keur)</f>
        <v>-0</v>
      </c>
      <c r="AU108" s="21" t="n">
        <f aca="false">-In_Milestones_Late_To_Capex*AU21*SUMIF(EW_Rank,"&gt;"&amp;In_Milestones_Scope,EW_Keur)</f>
        <v>-0</v>
      </c>
      <c r="AV108" s="21" t="n">
        <f aca="false">-In_Milestones_Late_To_Capex*AV21*SUMIF(EW_Rank,"&gt;"&amp;In_Milestones_Scope,EW_Keur)</f>
        <v>-0</v>
      </c>
      <c r="AW108" s="21" t="n">
        <f aca="false">-In_Milestones_Late_To_Capex*AW21*SUMIF(EW_Rank,"&gt;"&amp;In_Milestones_Scope,EW_Keur)</f>
        <v>-0</v>
      </c>
      <c r="AX108" s="21" t="n">
        <f aca="false">-In_Milestones_Late_To_Capex*AX21*SUMIF(EW_Rank,"&gt;"&amp;In_Milestones_Scope,EW_Keur)</f>
        <v>-0</v>
      </c>
      <c r="AY108" s="21" t="n">
        <f aca="false">-In_Milestones_Late_To_Capex*AY21*SUMIF(EW_Rank,"&gt;"&amp;In_Milestones_Scope,EW_Keur)</f>
        <v>-0</v>
      </c>
      <c r="AZ108" s="21" t="n">
        <f aca="false">-In_Milestones_Late_To_Capex*AZ21*SUMIF(EW_Rank,"&gt;"&amp;In_Milestones_Scope,EW_Keur)</f>
        <v>-0</v>
      </c>
      <c r="BA108" s="21" t="n">
        <f aca="false">-In_Milestones_Late_To_Capex*BA21*SUMIF(EW_Rank,"&gt;"&amp;In_Milestones_Scope,EW_Keur)</f>
        <v>-0</v>
      </c>
      <c r="BB108" s="21" t="n">
        <f aca="false">-In_Milestones_Late_To_Capex*BB21*SUMIF(EW_Rank,"&gt;"&amp;In_Milestones_Scope,EW_Keur)</f>
        <v>-0</v>
      </c>
      <c r="BC108" s="21" t="n">
        <f aca="false">-In_Milestones_Late_To_Capex*BC21*SUMIF(EW_Rank,"&gt;"&amp;In_Milestones_Scope,EW_Keur)</f>
        <v>-0</v>
      </c>
      <c r="BD108" s="21" t="n">
        <f aca="false">-In_Milestones_Late_To_Capex*BD21*SUMIF(EW_Rank,"&gt;"&amp;In_Milestones_Scope,EW_Keur)</f>
        <v>-0</v>
      </c>
      <c r="BE108" s="21" t="n">
        <f aca="false">-In_Milestones_Late_To_Capex*BE21*SUMIF(EW_Rank,"&gt;"&amp;In_Milestones_Scope,EW_Keur)</f>
        <v>-0</v>
      </c>
      <c r="BF108" s="21" t="n">
        <f aca="false">-In_Milestones_Late_To_Capex*BF21*SUMIF(EW_Rank,"&gt;"&amp;In_Milestones_Scope,EW_Keur)</f>
        <v>-0</v>
      </c>
      <c r="BG108" s="21" t="n">
        <f aca="false">-In_Milestones_Late_To_Capex*BG21*SUMIF(EW_Rank,"&gt;"&amp;In_Milestones_Scope,EW_Keur)</f>
        <v>-0</v>
      </c>
      <c r="BH108" s="21" t="n">
        <f aca="false">-In_Milestones_Late_To_Capex*BH21*SUMIF(EW_Rank,"&gt;"&amp;In_Milestones_Scope,EW_Keur)</f>
        <v>-0</v>
      </c>
      <c r="BI108" s="21" t="n">
        <f aca="false">-In_Milestones_Late_To_Capex*BI21*SUMIF(EW_Rank,"&gt;"&amp;In_Milestones_Scope,EW_Keur)</f>
        <v>-0</v>
      </c>
      <c r="BJ108" s="21" t="n">
        <f aca="false">-In_Milestones_Late_To_Capex*BJ21*SUMIF(EW_Rank,"&gt;"&amp;In_Milestones_Scope,EW_Keur)</f>
        <v>-0</v>
      </c>
      <c r="BK108" s="21" t="n">
        <f aca="false">-In_Milestones_Late_To_Capex*BK21*SUMIF(EW_Rank,"&gt;"&amp;In_Milestones_Scope,EW_Keur)</f>
        <v>-0</v>
      </c>
      <c r="BL108" s="21" t="n">
        <f aca="false">-In_Milestones_Late_To_Capex*BL21*SUMIF(EW_Rank,"&gt;"&amp;In_Milestones_Scope,EW_Keur)</f>
        <v>-0</v>
      </c>
      <c r="BM108" s="21" t="n">
        <f aca="false">-In_Milestones_Late_To_Capex*BM21*SUMIF(EW_Rank,"&gt;"&amp;In_Milestones_Scope,EW_Keur)</f>
        <v>-0</v>
      </c>
      <c r="BN108" s="21" t="n">
        <f aca="false">-In_Milestones_Late_To_Capex*BN21*SUMIF(EW_Rank,"&gt;"&amp;In_Milestones_Scope,EW_Keur)</f>
        <v>-0</v>
      </c>
      <c r="BO108" s="21" t="n">
        <f aca="false">-In_Milestones_Late_To_Capex*BO21*SUMIF(EW_Rank,"&gt;"&amp;In_Milestones_Scope,EW_Keur)</f>
        <v>-0</v>
      </c>
      <c r="BP108" s="21" t="n">
        <f aca="false">-In_Milestones_Late_To_Capex*BP21*SUMIF(EW_Rank,"&gt;"&amp;In_Milestones_Scope,EW_Keur)</f>
        <v>-0</v>
      </c>
      <c r="BQ108" s="21" t="n">
        <f aca="false">-In_Milestones_Late_To_Capex*BQ21*SUMIF(EW_Rank,"&gt;"&amp;In_Milestones_Scope,EW_Keur)</f>
        <v>-0</v>
      </c>
      <c r="BR108" s="21" t="n">
        <f aca="false">-In_Milestones_Late_To_Capex*BR21*SUMIF(EW_Rank,"&gt;"&amp;In_Milestones_Scope,EW_Keur)</f>
        <v>-0</v>
      </c>
      <c r="BS108" s="21" t="n">
        <f aca="false">-In_Milestones_Late_To_Capex*BS21*SUMIF(EW_Rank,"&gt;"&amp;In_Milestones_Scope,EW_Keur)</f>
        <v>-0</v>
      </c>
      <c r="BT108" s="21" t="n">
        <f aca="false">-In_Milestones_Late_To_Capex*BT21*SUMIF(EW_Rank,"&gt;"&amp;In_Milestones_Scope,EW_Keur)</f>
        <v>-0</v>
      </c>
      <c r="BU108" s="21" t="n">
        <f aca="false">-In_Milestones_Late_To_Capex*BU21*SUMIF(EW_Rank,"&gt;"&amp;In_Milestones_Scope,EW_Keur)</f>
        <v>-0</v>
      </c>
      <c r="BV108" s="21" t="n">
        <f aca="false">-In_Milestones_Late_To_Capex*BV21*SUMIF(EW_Rank,"&gt;"&amp;In_Milestones_Scope,EW_Keur)</f>
        <v>-0</v>
      </c>
      <c r="BW108" s="21" t="n">
        <f aca="false">-In_Milestones_Late_To_Capex*BW21*SUMIF(EW_Rank,"&gt;"&amp;In_Milestones_Scope,EW_Keur)</f>
        <v>-0</v>
      </c>
      <c r="BX108" s="21" t="n">
        <f aca="false">-In_Milestones_Late_To_Capex*BX21*SUMIF(EW_Rank,"&gt;"&amp;In_Milestones_Scope,EW_Keur)</f>
        <v>-0</v>
      </c>
      <c r="BY108" s="21" t="n">
        <f aca="false">-In_Milestones_Late_To_Capex*BY21*SUMIF(EW_Rank,"&gt;"&amp;In_Milestones_Scope,EW_Keur)</f>
        <v>-0</v>
      </c>
      <c r="BZ108" s="21" t="n">
        <f aca="false">-In_Milestones_Late_To_Capex*BZ21*SUMIF(EW_Rank,"&gt;"&amp;In_Milestones_Scope,EW_Keur)</f>
        <v>-0</v>
      </c>
      <c r="CA108" s="21" t="n">
        <f aca="false">-In_Milestones_Late_To_Capex*CA21*SUMIF(EW_Rank,"&gt;"&amp;In_Milestones_Scope,EW_Keur)</f>
        <v>-0</v>
      </c>
      <c r="CB108" s="21" t="n">
        <f aca="false">-In_Milestones_Late_To_Capex*CB21*SUMIF(EW_Rank,"&gt;"&amp;In_Milestones_Scope,EW_Keur)</f>
        <v>-0</v>
      </c>
      <c r="CC108" s="21" t="n">
        <f aca="false">-In_Milestones_Late_To_Capex*CC21*SUMIF(EW_Rank,"&gt;"&amp;In_Milestones_Scope,EW_Keur)</f>
        <v>-0</v>
      </c>
      <c r="CD108" s="21" t="n">
        <f aca="false">-In_Milestones_Late_To_Capex*CD21*SUMIF(EW_Rank,"&gt;"&amp;In_Milestones_Scope,EW_Keur)</f>
        <v>-0</v>
      </c>
      <c r="CE108" s="21" t="n">
        <f aca="false">-In_Milestones_Late_To_Capex*CE21*SUMIF(EW_Rank,"&gt;"&amp;In_Milestones_Scope,EW_Keur)</f>
        <v>-0</v>
      </c>
      <c r="CF108" s="21" t="n">
        <f aca="false">-In_Milestones_Late_To_Capex*CF21*SUMIF(EW_Rank,"&gt;"&amp;In_Milestones_Scope,EW_Keur)</f>
        <v>-0</v>
      </c>
      <c r="CG108" s="21" t="n">
        <f aca="false">-In_Milestones_Late_To_Capex*CG21*SUMIF(EW_Rank,"&gt;"&amp;In_Milestones_Scope,EW_Keur)</f>
        <v>-0</v>
      </c>
      <c r="CH108" s="21" t="n">
        <f aca="false">-In_Milestones_Late_To_Capex*CH21*SUMIF(EW_Rank,"&gt;"&amp;In_Milestones_Scope,EW_Keur)</f>
        <v>-0</v>
      </c>
      <c r="CI108" s="21" t="n">
        <f aca="false">-In_Milestones_Late_To_Capex*CI21*SUMIF(EW_Rank,"&gt;"&amp;In_Milestones_Scope,EW_Keur)</f>
        <v>-0</v>
      </c>
      <c r="CJ108" s="21" t="n">
        <f aca="false">-In_Milestones_Late_To_Capex*CJ21*SUMIF(EW_Rank,"&gt;"&amp;In_Milestones_Scope,EW_Keur)</f>
        <v>-0</v>
      </c>
      <c r="CK108" s="21" t="n">
        <f aca="false">-In_Milestones_Late_To_Capex*CK21*SUMIF(EW_Rank,"&gt;"&amp;In_Milestones_Scope,EW_Keur)</f>
        <v>-0</v>
      </c>
      <c r="CL108" s="21" t="n">
        <f aca="false">-In_Milestones_Late_To_Capex*CL21*SUMIF(EW_Rank,"&gt;"&amp;In_Milestones_Scope,EW_Keur)</f>
        <v>-0</v>
      </c>
      <c r="CM108" s="21" t="n">
        <f aca="false">-In_Milestones_Late_To_Capex*CM21*SUMIF(EW_Rank,"&gt;"&amp;In_Milestones_Scope,EW_Keur)</f>
        <v>-0</v>
      </c>
      <c r="CN108" s="21" t="n">
        <f aca="false">-In_Milestones_Late_To_Capex*CN21*SUMIF(EW_Rank,"&gt;"&amp;In_Milestones_Scope,EW_Keur)</f>
        <v>-0</v>
      </c>
      <c r="CO108" s="21" t="n">
        <f aca="false">-In_Milestones_Late_To_Capex*CO21*SUMIF(EW_Rank,"&gt;"&amp;In_Milestones_Scope,EW_Keur)</f>
        <v>-0</v>
      </c>
      <c r="CP108" s="21" t="n">
        <f aca="false">-In_Milestones_Late_To_Capex*CP21*SUMIF(EW_Rank,"&gt;"&amp;In_Milestones_Scope,EW_Keur)</f>
        <v>-0</v>
      </c>
      <c r="CQ108" s="21" t="n">
        <f aca="false">-In_Milestones_Late_To_Capex*CQ21*SUMIF(EW_Rank,"&gt;"&amp;In_Milestones_Scope,EW_Keur)</f>
        <v>-0</v>
      </c>
      <c r="CR108" s="21" t="n">
        <f aca="false">-In_Milestones_Late_To_Capex*CR21*SUMIF(EW_Rank,"&gt;"&amp;In_Milestones_Scope,EW_Keur)</f>
        <v>-0</v>
      </c>
      <c r="CS108" s="21" t="n">
        <f aca="false">-In_Milestones_Late_To_Capex*CS21*SUMIF(EW_Rank,"&gt;"&amp;In_Milestones_Scope,EW_Keur)</f>
        <v>-0</v>
      </c>
      <c r="CT108" s="21" t="n">
        <f aca="false">-In_Milestones_Late_To_Capex*CT21*SUMIF(EW_Rank,"&gt;"&amp;In_Milestones_Scope,EW_Keur)</f>
        <v>-0</v>
      </c>
      <c r="CU108" s="21" t="n">
        <f aca="false">-In_Milestones_Late_To_Capex*CU21*SUMIF(EW_Rank,"&gt;"&amp;In_Milestones_Scope,EW_Keur)</f>
        <v>-0</v>
      </c>
      <c r="CV108" s="21" t="n">
        <f aca="false">-In_Milestones_Late_To_Capex*CV21*SUMIF(EW_Rank,"&gt;"&amp;In_Milestones_Scope,EW_Keur)</f>
        <v>-0</v>
      </c>
      <c r="CW108" s="21" t="n">
        <f aca="false">-In_Milestones_Late_To_Capex*CW21*SUMIF(EW_Rank,"&gt;"&amp;In_Milestones_Scope,EW_Keur)</f>
        <v>-0</v>
      </c>
      <c r="CX108" s="21" t="n">
        <f aca="false">-In_Milestones_Late_To_Capex*CX21*SUMIF(EW_Rank,"&gt;"&amp;In_Milestones_Scope,EW_Keur)</f>
        <v>-0</v>
      </c>
      <c r="CY108" s="21" t="n">
        <f aca="false">-In_Milestones_Late_To_Capex*CY21*SUMIF(EW_Rank,"&gt;"&amp;In_Milestones_Scope,EW_Keur)</f>
        <v>-0</v>
      </c>
      <c r="CZ108" s="21" t="n">
        <f aca="false">-In_Milestones_Late_To_Capex*CZ21*SUMIF(EW_Rank,"&gt;"&amp;In_Milestones_Scope,EW_Keur)</f>
        <v>-0</v>
      </c>
      <c r="DA108" s="21" t="n">
        <f aca="false">-In_Milestones_Late_To_Capex*DA21*SUMIF(EW_Rank,"&gt;"&amp;In_Milestones_Scope,EW_Keur)</f>
        <v>-0</v>
      </c>
      <c r="DB108" s="21" t="n">
        <f aca="false">-In_Milestones_Late_To_Capex*DB21*SUMIF(EW_Rank,"&gt;"&amp;In_Milestones_Scope,EW_Keur)</f>
        <v>-0</v>
      </c>
      <c r="DC108" s="21" t="n">
        <f aca="false">-In_Milestones_Late_To_Capex*DC21*SUMIF(EW_Rank,"&gt;"&amp;In_Milestones_Scope,EW_Keur)</f>
        <v>-0</v>
      </c>
      <c r="DD108" s="21" t="n">
        <f aca="false">-In_Milestones_Late_To_Capex*DD21*SUMIF(EW_Rank,"&gt;"&amp;In_Milestones_Scope,EW_Keur)</f>
        <v>-0</v>
      </c>
      <c r="DE108" s="21" t="n">
        <f aca="false">-In_Milestones_Late_To_Capex*DE21*SUMIF(EW_Rank,"&gt;"&amp;In_Milestones_Scope,EW_Keur)</f>
        <v>-0</v>
      </c>
      <c r="DF108" s="21" t="n">
        <f aca="false">-In_Milestones_Late_To_Capex*DF21*SUMIF(EW_Rank,"&gt;"&amp;In_Milestones_Scope,EW_Keur)</f>
        <v>-0</v>
      </c>
      <c r="DG108" s="21" t="n">
        <f aca="false">-In_Milestones_Late_To_Capex*DG21*SUMIF(EW_Rank,"&gt;"&amp;In_Milestones_Scope,EW_Keur)</f>
        <v>-0</v>
      </c>
      <c r="DH108" s="21" t="n">
        <f aca="false">-In_Milestones_Late_To_Capex*DH21*SUMIF(EW_Rank,"&gt;"&amp;In_Milestones_Scope,EW_Keur)</f>
        <v>-0</v>
      </c>
      <c r="DI108" s="21" t="n">
        <f aca="false">-In_Milestones_Late_To_Capex*DI21*SUMIF(EW_Rank,"&gt;"&amp;In_Milestones_Scope,EW_Keur)</f>
        <v>-0</v>
      </c>
      <c r="DJ108" s="21" t="n">
        <f aca="false">-In_Milestones_Late_To_Capex*DJ21*SUMIF(EW_Rank,"&gt;"&amp;In_Milestones_Scope,EW_Keur)</f>
        <v>-0</v>
      </c>
      <c r="DK108" s="21" t="n">
        <f aca="false">-In_Milestones_Late_To_Capex*DK21*SUMIF(EW_Rank,"&gt;"&amp;In_Milestones_Scope,EW_Keur)</f>
        <v>-0</v>
      </c>
      <c r="DL108" s="21" t="n">
        <f aca="false">-In_Milestones_Late_To_Capex*DL21*SUMIF(EW_Rank,"&gt;"&amp;In_Milestones_Scope,EW_Keur)</f>
        <v>-0</v>
      </c>
      <c r="DM108" s="21" t="n">
        <f aca="false">-In_Milestones_Late_To_Capex*DM21*SUMIF(EW_Rank,"&gt;"&amp;In_Milestones_Scope,EW_Keur)</f>
        <v>-0</v>
      </c>
      <c r="DN108" s="21" t="n">
        <f aca="false">-In_Milestones_Late_To_Capex*DN21*SUMIF(EW_Rank,"&gt;"&amp;In_Milestones_Scope,EW_Keur)</f>
        <v>-0</v>
      </c>
      <c r="DO108" s="21" t="n">
        <f aca="false">-In_Milestones_Late_To_Capex*DO21*SUMIF(EW_Rank,"&gt;"&amp;In_Milestones_Scope,EW_Keur)</f>
        <v>-0</v>
      </c>
      <c r="DP108" s="21" t="n">
        <f aca="false">-In_Milestones_Late_To_Capex*DP21*SUMIF(EW_Rank,"&gt;"&amp;In_Milestones_Scope,EW_Keur)</f>
        <v>-0</v>
      </c>
      <c r="DQ108" s="21" t="n">
        <f aca="false">-In_Milestones_Late_To_Capex*DQ21*SUMIF(EW_Rank,"&gt;"&amp;In_Milestones_Scope,EW_Keur)</f>
        <v>-0</v>
      </c>
      <c r="DR108" s="21" t="n">
        <f aca="false">-In_Milestones_Late_To_Capex*DR21*SUMIF(EW_Rank,"&gt;"&amp;In_Milestones_Scope,EW_Keur)</f>
        <v>-0</v>
      </c>
      <c r="DS108" s="21" t="n">
        <f aca="false">-In_Milestones_Late_To_Capex*DS21*SUMIF(EW_Rank,"&gt;"&amp;In_Milestones_Scope,EW_Keur)</f>
        <v>-0</v>
      </c>
      <c r="DT108" s="21" t="n">
        <f aca="false">-In_Milestones_Late_To_Capex*DT21*SUMIF(EW_Rank,"&gt;"&amp;In_Milestones_Scope,EW_Keur)</f>
        <v>-0</v>
      </c>
      <c r="DU108" s="21" t="n">
        <f aca="false">-In_Milestones_Late_To_Capex*DU21*SUMIF(EW_Rank,"&gt;"&amp;In_Milestones_Scope,EW_Keur)</f>
        <v>-0</v>
      </c>
      <c r="DV108" s="21" t="n">
        <f aca="false">-In_Milestones_Late_To_Capex*DV21*SUMIF(EW_Rank,"&gt;"&amp;In_Milestones_Scope,EW_Keur)</f>
        <v>-0</v>
      </c>
      <c r="DW108" s="21" t="n">
        <f aca="false">-In_Milestones_Late_To_Capex*DW21*SUMIF(EW_Rank,"&gt;"&amp;In_Milestones_Scope,EW_Keur)</f>
        <v>-0</v>
      </c>
      <c r="DX108" s="21" t="n">
        <f aca="false">-In_Milestones_Late_To_Capex*DX21*SUMIF(EW_Rank,"&gt;"&amp;In_Milestones_Scope,EW_Keur)</f>
        <v>-0</v>
      </c>
      <c r="DY108" s="21" t="n">
        <f aca="false">-In_Milestones_Late_To_Capex*DY21*SUMIF(EW_Rank,"&gt;"&amp;In_Milestones_Scope,EW_Keur)</f>
        <v>-0</v>
      </c>
      <c r="DZ108" s="21" t="n">
        <f aca="false">-In_Milestones_Late_To_Capex*DZ21*SUMIF(EW_Rank,"&gt;"&amp;In_Milestones_Scope,EW_Keur)</f>
        <v>-0</v>
      </c>
      <c r="EA108" s="21" t="n">
        <f aca="false">-In_Milestones_Late_To_Capex*EA21*SUMIF(EW_Rank,"&gt;"&amp;In_Milestones_Scope,EW_Keur)</f>
        <v>-0</v>
      </c>
      <c r="EB108" s="21" t="n">
        <f aca="false">-In_Milestones_Late_To_Capex*EB21*SUMIF(EW_Rank,"&gt;"&amp;In_Milestones_Scope,EW_Keur)</f>
        <v>-0</v>
      </c>
      <c r="EC108" s="21" t="n">
        <f aca="false">-In_Milestones_Late_To_Capex*EC21*SUMIF(EW_Rank,"&gt;"&amp;In_Milestones_Scope,EW_Keur)</f>
        <v>-0</v>
      </c>
      <c r="ED108" s="21" t="n">
        <f aca="false">-In_Milestones_Late_To_Capex*ED21*SUMIF(EW_Rank,"&gt;"&amp;In_Milestones_Scope,EW_Keur)</f>
        <v>-0</v>
      </c>
      <c r="EE108" s="21" t="n">
        <f aca="false">-In_Milestones_Late_To_Capex*EE21*SUMIF(EW_Rank,"&gt;"&amp;In_Milestones_Scope,EW_Keur)</f>
        <v>-0</v>
      </c>
      <c r="EF108" s="21" t="n">
        <f aca="false">-In_Milestones_Late_To_Capex*EF21*SUMIF(EW_Rank,"&gt;"&amp;In_Milestones_Scope,EW_Keur)</f>
        <v>-0</v>
      </c>
      <c r="EG108" s="21" t="n">
        <f aca="false">-In_Milestones_Late_To_Capex*EG21*SUMIF(EW_Rank,"&gt;"&amp;In_Milestones_Scope,EW_Keur)</f>
        <v>-0</v>
      </c>
      <c r="EH108" s="21" t="n">
        <f aca="false">-In_Milestones_Late_To_Capex*EH21*SUMIF(EW_Rank,"&gt;"&amp;In_Milestones_Scope,EW_Keur)</f>
        <v>-0</v>
      </c>
      <c r="EI108" s="21" t="n">
        <f aca="false">-In_Milestones_Late_To_Capex*EI21*SUMIF(EW_Rank,"&gt;"&amp;In_Milestones_Scope,EW_Keur)</f>
        <v>-0</v>
      </c>
      <c r="EJ108" s="21" t="n">
        <f aca="false">-In_Milestones_Late_To_Capex*EJ21*SUMIF(EW_Rank,"&gt;"&amp;In_Milestones_Scope,EW_Keur)</f>
        <v>-0</v>
      </c>
      <c r="EK108" s="21" t="n">
        <f aca="false">-In_Milestones_Late_To_Capex*EK21*SUMIF(EW_Rank,"&gt;"&amp;In_Milestones_Scope,EW_Keur)</f>
        <v>-0</v>
      </c>
      <c r="EL108" s="21" t="n">
        <f aca="false">-In_Milestones_Late_To_Capex*EL21*SUMIF(EW_Rank,"&gt;"&amp;In_Milestones_Scope,EW_Keur)</f>
        <v>-0</v>
      </c>
      <c r="EM108" s="21" t="n">
        <f aca="false">-In_Milestones_Late_To_Capex*EM21*SUMIF(EW_Rank,"&gt;"&amp;In_Milestones_Scope,EW_Keur)</f>
        <v>-0</v>
      </c>
      <c r="EN108" s="21" t="n">
        <f aca="false">-In_Milestones_Late_To_Capex*EN21*SUMIF(EW_Rank,"&gt;"&amp;In_Milestones_Scope,EW_Keur)</f>
        <v>-0</v>
      </c>
      <c r="EO108" s="21" t="n">
        <f aca="false">-In_Milestones_Late_To_Capex*EO21*SUMIF(EW_Rank,"&gt;"&amp;In_Milestones_Scope,EW_Keur)</f>
        <v>-0</v>
      </c>
      <c r="EP108" s="21" t="n">
        <f aca="false">-In_Milestones_Late_To_Capex*EP21*SUMIF(EW_Rank,"&gt;"&amp;In_Milestones_Scope,EW_Keur)</f>
        <v>-0</v>
      </c>
      <c r="EQ108" s="21" t="n">
        <f aca="false">-In_Milestones_Late_To_Capex*EQ21*SUMIF(EW_Rank,"&gt;"&amp;In_Milestones_Scope,EW_Keur)</f>
        <v>-0</v>
      </c>
      <c r="ER108" s="21" t="n">
        <f aca="false">-In_Milestones_Late_To_Capex*ER21*SUMIF(EW_Rank,"&gt;"&amp;In_Milestones_Scope,EW_Keur)</f>
        <v>-0</v>
      </c>
      <c r="ES108" s="21" t="n">
        <f aca="false">-In_Milestones_Late_To_Capex*ES21*SUMIF(EW_Rank,"&gt;"&amp;In_Milestones_Scope,EW_Keur)</f>
        <v>-0</v>
      </c>
      <c r="ET108" s="21" t="n">
        <f aca="false">-In_Milestones_Late_To_Capex*ET21*SUMIF(EW_Rank,"&gt;"&amp;In_Milestones_Scope,EW_Keur)</f>
        <v>-0</v>
      </c>
      <c r="EU108" s="21" t="n">
        <f aca="false">-In_Milestones_Late_To_Capex*EU21*SUMIF(EW_Rank,"&gt;"&amp;In_Milestones_Scope,EW_Keur)</f>
        <v>-0</v>
      </c>
      <c r="EV108" s="21" t="n">
        <f aca="false">-In_Milestones_Late_To_Capex*EV21*SUMIF(EW_Rank,"&gt;"&amp;In_Milestones_Scope,EW_Keur)</f>
        <v>-0</v>
      </c>
      <c r="EW108" s="21" t="n">
        <f aca="false">-In_Milestones_Late_To_Capex*EW21*SUMIF(EW_Rank,"&gt;"&amp;In_Milestones_Scope,EW_Keur)</f>
        <v>-0</v>
      </c>
      <c r="EX108" s="21" t="n">
        <f aca="false">-In_Milestones_Late_To_Capex*EX21*SUMIF(EW_Rank,"&gt;"&amp;In_Milestones_Scope,EW_Keur)</f>
        <v>-0</v>
      </c>
      <c r="EY108" s="21" t="n">
        <f aca="false">-In_Milestones_Late_To_Capex*EY21*SUMIF(EW_Rank,"&gt;"&amp;In_Milestones_Scope,EW_Keur)</f>
        <v>-0</v>
      </c>
      <c r="EZ108" s="21" t="n">
        <f aca="false">-In_Milestones_Late_To_Capex*EZ21*SUMIF(EW_Rank,"&gt;"&amp;In_Milestones_Scope,EW_Keur)</f>
        <v>-0</v>
      </c>
      <c r="FA108" s="21" t="n">
        <f aca="false">-In_Milestones_Late_To_Capex*FA21*SUMIF(EW_Rank,"&gt;"&amp;In_Milestones_Scope,EW_Keur)</f>
        <v>-0</v>
      </c>
      <c r="FB108" s="21" t="n">
        <f aca="false">-In_Milestones_Late_To_Capex*FB21*SUMIF(EW_Rank,"&gt;"&amp;In_Milestones_Scope,EW_Keur)</f>
        <v>-0</v>
      </c>
      <c r="FC108" s="21" t="n">
        <f aca="false">-In_Milestones_Late_To_Capex*FC21*SUMIF(EW_Rank,"&gt;"&amp;In_Milestones_Scope,EW_Keur)</f>
        <v>-0</v>
      </c>
      <c r="FD108" s="21" t="n">
        <f aca="false">-In_Milestones_Late_To_Capex*FD21*SUMIF(EW_Rank,"&gt;"&amp;In_Milestones_Scope,EW_Keur)</f>
        <v>-0</v>
      </c>
      <c r="FE108" s="21" t="n">
        <f aca="false">-In_Milestones_Late_To_Capex*FE21*SUMIF(EW_Rank,"&gt;"&amp;In_Milestones_Scope,EW_Keur)</f>
        <v>-0</v>
      </c>
      <c r="FF108" s="21" t="n">
        <f aca="false">-In_Milestones_Late_To_Capex*FF21*SUMIF(EW_Rank,"&gt;"&amp;In_Milestones_Scope,EW_Keur)</f>
        <v>-0</v>
      </c>
      <c r="FG108" s="21" t="n">
        <f aca="false">-In_Milestones_Late_To_Capex*FG21*SUMIF(EW_Rank,"&gt;"&amp;In_Milestones_Scope,EW_Keur)</f>
        <v>-0</v>
      </c>
      <c r="FH108" s="21" t="n">
        <f aca="false">-In_Milestones_Late_To_Capex*FH21*SUMIF(EW_Rank,"&gt;"&amp;In_Milestones_Scope,EW_Keur)</f>
        <v>-0</v>
      </c>
    </row>
    <row r="109" customFormat="false" ht="15" hidden="false" customHeight="false" outlineLevel="0" collapsed="false">
      <c r="C109" s="1" t="s">
        <v>365</v>
      </c>
      <c r="D109" s="12" t="s">
        <v>358</v>
      </c>
      <c r="I109" s="21" t="n">
        <f aca="false">SUM(J109:FH109)</f>
        <v>-3182</v>
      </c>
      <c r="J109" s="21" t="n">
        <f aca="false">-In_PreRtB_Devex*J31</f>
        <v>-0</v>
      </c>
      <c r="K109" s="21" t="n">
        <f aca="false">-In_PreRtB_Devex*K31</f>
        <v>-0</v>
      </c>
      <c r="L109" s="21" t="n">
        <f aca="false">-In_PreRtB_Devex*L31</f>
        <v>-0</v>
      </c>
      <c r="M109" s="21" t="n">
        <f aca="false">-In_PreRtB_Devex*M31</f>
        <v>-0</v>
      </c>
      <c r="N109" s="21" t="n">
        <f aca="false">-In_PreRtB_Devex*N31</f>
        <v>-1608.48351648352</v>
      </c>
      <c r="O109" s="21" t="n">
        <f aca="false">-In_PreRtB_Devex*O31</f>
        <v>-1573.51648351648</v>
      </c>
      <c r="P109" s="21" t="n">
        <f aca="false">-In_PreRtB_Devex*P31</f>
        <v>-0</v>
      </c>
      <c r="Q109" s="21" t="n">
        <f aca="false">-In_PreRtB_Devex*Q31</f>
        <v>-0</v>
      </c>
      <c r="R109" s="21" t="n">
        <f aca="false">-In_PreRtB_Devex*R31</f>
        <v>-0</v>
      </c>
      <c r="S109" s="21" t="n">
        <f aca="false">-In_PreRtB_Devex*S31</f>
        <v>-0</v>
      </c>
      <c r="T109" s="21" t="n">
        <f aca="false">-In_PreRtB_Devex*T31</f>
        <v>-0</v>
      </c>
      <c r="U109" s="21" t="n">
        <f aca="false">-In_PreRtB_Devex*U31</f>
        <v>-0</v>
      </c>
      <c r="V109" s="21" t="n">
        <f aca="false">-In_PreRtB_Devex*V31</f>
        <v>-0</v>
      </c>
      <c r="W109" s="21" t="n">
        <f aca="false">-In_PreRtB_Devex*W31</f>
        <v>-0</v>
      </c>
      <c r="X109" s="21" t="n">
        <f aca="false">-In_PreRtB_Devex*X31</f>
        <v>-0</v>
      </c>
      <c r="Y109" s="21" t="n">
        <f aca="false">-In_PreRtB_Devex*Y31</f>
        <v>-0</v>
      </c>
      <c r="Z109" s="21" t="n">
        <f aca="false">-In_PreRtB_Devex*Z31</f>
        <v>-0</v>
      </c>
      <c r="AA109" s="21" t="n">
        <f aca="false">-In_PreRtB_Devex*AA31</f>
        <v>-0</v>
      </c>
      <c r="AB109" s="21" t="n">
        <f aca="false">-In_PreRtB_Devex*AB31</f>
        <v>-0</v>
      </c>
      <c r="AC109" s="21" t="n">
        <f aca="false">-In_PreRtB_Devex*AC31</f>
        <v>-0</v>
      </c>
      <c r="AD109" s="21" t="n">
        <f aca="false">-In_PreRtB_Devex*AD31</f>
        <v>-0</v>
      </c>
      <c r="AE109" s="21" t="n">
        <f aca="false">-In_PreRtB_Devex*AE31</f>
        <v>-0</v>
      </c>
      <c r="AF109" s="21" t="n">
        <f aca="false">-In_PreRtB_Devex*AF31</f>
        <v>-0</v>
      </c>
      <c r="AG109" s="21" t="n">
        <f aca="false">-In_PreRtB_Devex*AG31</f>
        <v>-0</v>
      </c>
      <c r="AH109" s="21" t="n">
        <f aca="false">-In_PreRtB_Devex*AH31</f>
        <v>-0</v>
      </c>
      <c r="AI109" s="21" t="n">
        <f aca="false">-In_PreRtB_Devex*AI31</f>
        <v>-0</v>
      </c>
      <c r="AJ109" s="21" t="n">
        <f aca="false">-In_PreRtB_Devex*AJ31</f>
        <v>-0</v>
      </c>
      <c r="AK109" s="21" t="n">
        <f aca="false">-In_PreRtB_Devex*AK31</f>
        <v>-0</v>
      </c>
      <c r="AL109" s="21" t="n">
        <f aca="false">-In_PreRtB_Devex*AL31</f>
        <v>-0</v>
      </c>
      <c r="AM109" s="21" t="n">
        <f aca="false">-In_PreRtB_Devex*AM31</f>
        <v>-0</v>
      </c>
      <c r="AN109" s="21" t="n">
        <f aca="false">-In_PreRtB_Devex*AN31</f>
        <v>-0</v>
      </c>
      <c r="AO109" s="21" t="n">
        <f aca="false">-In_PreRtB_Devex*AO31</f>
        <v>-0</v>
      </c>
      <c r="AP109" s="21" t="n">
        <f aca="false">-In_PreRtB_Devex*AP31</f>
        <v>-0</v>
      </c>
      <c r="AQ109" s="21" t="n">
        <f aca="false">-In_PreRtB_Devex*AQ31</f>
        <v>-0</v>
      </c>
      <c r="AR109" s="21" t="n">
        <f aca="false">-In_PreRtB_Devex*AR31</f>
        <v>-0</v>
      </c>
      <c r="AS109" s="21" t="n">
        <f aca="false">-In_PreRtB_Devex*AS31</f>
        <v>-0</v>
      </c>
      <c r="AT109" s="21" t="n">
        <f aca="false">-In_PreRtB_Devex*AT31</f>
        <v>-0</v>
      </c>
      <c r="AU109" s="21" t="n">
        <f aca="false">-In_PreRtB_Devex*AU31</f>
        <v>-0</v>
      </c>
      <c r="AV109" s="21" t="n">
        <f aca="false">-In_PreRtB_Devex*AV31</f>
        <v>-0</v>
      </c>
      <c r="AW109" s="21" t="n">
        <f aca="false">-In_PreRtB_Devex*AW31</f>
        <v>-0</v>
      </c>
      <c r="AX109" s="21" t="n">
        <f aca="false">-In_PreRtB_Devex*AX31</f>
        <v>-0</v>
      </c>
      <c r="AY109" s="21" t="n">
        <f aca="false">-In_PreRtB_Devex*AY31</f>
        <v>-0</v>
      </c>
      <c r="AZ109" s="21" t="n">
        <f aca="false">-In_PreRtB_Devex*AZ31</f>
        <v>-0</v>
      </c>
      <c r="BA109" s="21" t="n">
        <f aca="false">-In_PreRtB_Devex*BA31</f>
        <v>-0</v>
      </c>
      <c r="BB109" s="21" t="n">
        <f aca="false">-In_PreRtB_Devex*BB31</f>
        <v>-0</v>
      </c>
      <c r="BC109" s="21" t="n">
        <f aca="false">-In_PreRtB_Devex*BC31</f>
        <v>-0</v>
      </c>
      <c r="BD109" s="21" t="n">
        <f aca="false">-In_PreRtB_Devex*BD31</f>
        <v>-0</v>
      </c>
      <c r="BE109" s="21" t="n">
        <f aca="false">-In_PreRtB_Devex*BE31</f>
        <v>-0</v>
      </c>
      <c r="BF109" s="21" t="n">
        <f aca="false">-In_PreRtB_Devex*BF31</f>
        <v>-0</v>
      </c>
      <c r="BG109" s="21" t="n">
        <f aca="false">-In_PreRtB_Devex*BG31</f>
        <v>-0</v>
      </c>
      <c r="BH109" s="21" t="n">
        <f aca="false">-In_PreRtB_Devex*BH31</f>
        <v>-0</v>
      </c>
      <c r="BI109" s="21" t="n">
        <f aca="false">-In_PreRtB_Devex*BI31</f>
        <v>-0</v>
      </c>
      <c r="BJ109" s="21" t="n">
        <f aca="false">-In_PreRtB_Devex*BJ31</f>
        <v>-0</v>
      </c>
      <c r="BK109" s="21" t="n">
        <f aca="false">-In_PreRtB_Devex*BK31</f>
        <v>-0</v>
      </c>
      <c r="BL109" s="21" t="n">
        <f aca="false">-In_PreRtB_Devex*BL31</f>
        <v>-0</v>
      </c>
      <c r="BM109" s="21" t="n">
        <f aca="false">-In_PreRtB_Devex*BM31</f>
        <v>-0</v>
      </c>
      <c r="BN109" s="21" t="n">
        <f aca="false">-In_PreRtB_Devex*BN31</f>
        <v>-0</v>
      </c>
      <c r="BO109" s="21" t="n">
        <f aca="false">-In_PreRtB_Devex*BO31</f>
        <v>-0</v>
      </c>
      <c r="BP109" s="21" t="n">
        <f aca="false">-In_PreRtB_Devex*BP31</f>
        <v>-0</v>
      </c>
      <c r="BQ109" s="21" t="n">
        <f aca="false">-In_PreRtB_Devex*BQ31</f>
        <v>-0</v>
      </c>
      <c r="BR109" s="21" t="n">
        <f aca="false">-In_PreRtB_Devex*BR31</f>
        <v>-0</v>
      </c>
      <c r="BS109" s="21" t="n">
        <f aca="false">-In_PreRtB_Devex*BS31</f>
        <v>-0</v>
      </c>
      <c r="BT109" s="21" t="n">
        <f aca="false">-In_PreRtB_Devex*BT31</f>
        <v>-0</v>
      </c>
      <c r="BU109" s="21" t="n">
        <f aca="false">-In_PreRtB_Devex*BU31</f>
        <v>-0</v>
      </c>
      <c r="BV109" s="21" t="n">
        <f aca="false">-In_PreRtB_Devex*BV31</f>
        <v>-0</v>
      </c>
      <c r="BW109" s="21" t="n">
        <f aca="false">-In_PreRtB_Devex*BW31</f>
        <v>-0</v>
      </c>
      <c r="BX109" s="21" t="n">
        <f aca="false">-In_PreRtB_Devex*BX31</f>
        <v>-0</v>
      </c>
      <c r="BY109" s="21" t="n">
        <f aca="false">-In_PreRtB_Devex*BY31</f>
        <v>-0</v>
      </c>
      <c r="BZ109" s="21" t="n">
        <f aca="false">-In_PreRtB_Devex*BZ31</f>
        <v>-0</v>
      </c>
      <c r="CA109" s="21" t="n">
        <f aca="false">-In_PreRtB_Devex*CA31</f>
        <v>-0</v>
      </c>
      <c r="CB109" s="21" t="n">
        <f aca="false">-In_PreRtB_Devex*CB31</f>
        <v>-0</v>
      </c>
      <c r="CC109" s="21" t="n">
        <f aca="false">-In_PreRtB_Devex*CC31</f>
        <v>-0</v>
      </c>
      <c r="CD109" s="21" t="n">
        <f aca="false">-In_PreRtB_Devex*CD31</f>
        <v>-0</v>
      </c>
      <c r="CE109" s="21" t="n">
        <f aca="false">-In_PreRtB_Devex*CE31</f>
        <v>-0</v>
      </c>
      <c r="CF109" s="21" t="n">
        <f aca="false">-In_PreRtB_Devex*CF31</f>
        <v>-0</v>
      </c>
      <c r="CG109" s="21" t="n">
        <f aca="false">-In_PreRtB_Devex*CG31</f>
        <v>-0</v>
      </c>
      <c r="CH109" s="21" t="n">
        <f aca="false">-In_PreRtB_Devex*CH31</f>
        <v>-0</v>
      </c>
      <c r="CI109" s="21" t="n">
        <f aca="false">-In_PreRtB_Devex*CI31</f>
        <v>-0</v>
      </c>
      <c r="CJ109" s="21" t="n">
        <f aca="false">-In_PreRtB_Devex*CJ31</f>
        <v>-0</v>
      </c>
      <c r="CK109" s="21" t="n">
        <f aca="false">-In_PreRtB_Devex*CK31</f>
        <v>-0</v>
      </c>
      <c r="CL109" s="21" t="n">
        <f aca="false">-In_PreRtB_Devex*CL31</f>
        <v>-0</v>
      </c>
      <c r="CM109" s="21" t="n">
        <f aca="false">-In_PreRtB_Devex*CM31</f>
        <v>-0</v>
      </c>
      <c r="CN109" s="21" t="n">
        <f aca="false">-In_PreRtB_Devex*CN31</f>
        <v>-0</v>
      </c>
      <c r="CO109" s="21" t="n">
        <f aca="false">-In_PreRtB_Devex*CO31</f>
        <v>-0</v>
      </c>
      <c r="CP109" s="21" t="n">
        <f aca="false">-In_PreRtB_Devex*CP31</f>
        <v>-0</v>
      </c>
      <c r="CQ109" s="21" t="n">
        <f aca="false">-In_PreRtB_Devex*CQ31</f>
        <v>-0</v>
      </c>
      <c r="CR109" s="21" t="n">
        <f aca="false">-In_PreRtB_Devex*CR31</f>
        <v>-0</v>
      </c>
      <c r="CS109" s="21" t="n">
        <f aca="false">-In_PreRtB_Devex*CS31</f>
        <v>-0</v>
      </c>
      <c r="CT109" s="21" t="n">
        <f aca="false">-In_PreRtB_Devex*CT31</f>
        <v>-0</v>
      </c>
      <c r="CU109" s="21" t="n">
        <f aca="false">-In_PreRtB_Devex*CU31</f>
        <v>-0</v>
      </c>
      <c r="CV109" s="21" t="n">
        <f aca="false">-In_PreRtB_Devex*CV31</f>
        <v>-0</v>
      </c>
      <c r="CW109" s="21" t="n">
        <f aca="false">-In_PreRtB_Devex*CW31</f>
        <v>-0</v>
      </c>
      <c r="CX109" s="21" t="n">
        <f aca="false">-In_PreRtB_Devex*CX31</f>
        <v>-0</v>
      </c>
      <c r="CY109" s="21" t="n">
        <f aca="false">-In_PreRtB_Devex*CY31</f>
        <v>-0</v>
      </c>
      <c r="CZ109" s="21" t="n">
        <f aca="false">-In_PreRtB_Devex*CZ31</f>
        <v>-0</v>
      </c>
      <c r="DA109" s="21" t="n">
        <f aca="false">-In_PreRtB_Devex*DA31</f>
        <v>-0</v>
      </c>
      <c r="DB109" s="21" t="n">
        <f aca="false">-In_PreRtB_Devex*DB31</f>
        <v>-0</v>
      </c>
      <c r="DC109" s="21" t="n">
        <f aca="false">-In_PreRtB_Devex*DC31</f>
        <v>-0</v>
      </c>
      <c r="DD109" s="21" t="n">
        <f aca="false">-In_PreRtB_Devex*DD31</f>
        <v>-0</v>
      </c>
      <c r="DE109" s="21" t="n">
        <f aca="false">-In_PreRtB_Devex*DE31</f>
        <v>-0</v>
      </c>
      <c r="DF109" s="21" t="n">
        <f aca="false">-In_PreRtB_Devex*DF31</f>
        <v>-0</v>
      </c>
      <c r="DG109" s="21" t="n">
        <f aca="false">-In_PreRtB_Devex*DG31</f>
        <v>-0</v>
      </c>
      <c r="DH109" s="21" t="n">
        <f aca="false">-In_PreRtB_Devex*DH31</f>
        <v>-0</v>
      </c>
      <c r="DI109" s="21" t="n">
        <f aca="false">-In_PreRtB_Devex*DI31</f>
        <v>-0</v>
      </c>
      <c r="DJ109" s="21" t="n">
        <f aca="false">-In_PreRtB_Devex*DJ31</f>
        <v>-0</v>
      </c>
      <c r="DK109" s="21" t="n">
        <f aca="false">-In_PreRtB_Devex*DK31</f>
        <v>-0</v>
      </c>
      <c r="DL109" s="21" t="n">
        <f aca="false">-In_PreRtB_Devex*DL31</f>
        <v>-0</v>
      </c>
      <c r="DM109" s="21" t="n">
        <f aca="false">-In_PreRtB_Devex*DM31</f>
        <v>-0</v>
      </c>
      <c r="DN109" s="21" t="n">
        <f aca="false">-In_PreRtB_Devex*DN31</f>
        <v>-0</v>
      </c>
      <c r="DO109" s="21" t="n">
        <f aca="false">-In_PreRtB_Devex*DO31</f>
        <v>-0</v>
      </c>
      <c r="DP109" s="21" t="n">
        <f aca="false">-In_PreRtB_Devex*DP31</f>
        <v>-0</v>
      </c>
      <c r="DQ109" s="21" t="n">
        <f aca="false">-In_PreRtB_Devex*DQ31</f>
        <v>-0</v>
      </c>
      <c r="DR109" s="21" t="n">
        <f aca="false">-In_PreRtB_Devex*DR31</f>
        <v>-0</v>
      </c>
      <c r="DS109" s="21" t="n">
        <f aca="false">-In_PreRtB_Devex*DS31</f>
        <v>-0</v>
      </c>
      <c r="DT109" s="21" t="n">
        <f aca="false">-In_PreRtB_Devex*DT31</f>
        <v>-0</v>
      </c>
      <c r="DU109" s="21" t="n">
        <f aca="false">-In_PreRtB_Devex*DU31</f>
        <v>-0</v>
      </c>
      <c r="DV109" s="21" t="n">
        <f aca="false">-In_PreRtB_Devex*DV31</f>
        <v>-0</v>
      </c>
      <c r="DW109" s="21" t="n">
        <f aca="false">-In_PreRtB_Devex*DW31</f>
        <v>-0</v>
      </c>
      <c r="DX109" s="21" t="n">
        <f aca="false">-In_PreRtB_Devex*DX31</f>
        <v>-0</v>
      </c>
      <c r="DY109" s="21" t="n">
        <f aca="false">-In_PreRtB_Devex*DY31</f>
        <v>-0</v>
      </c>
      <c r="DZ109" s="21" t="n">
        <f aca="false">-In_PreRtB_Devex*DZ31</f>
        <v>-0</v>
      </c>
      <c r="EA109" s="21" t="n">
        <f aca="false">-In_PreRtB_Devex*EA31</f>
        <v>-0</v>
      </c>
      <c r="EB109" s="21" t="n">
        <f aca="false">-In_PreRtB_Devex*EB31</f>
        <v>-0</v>
      </c>
      <c r="EC109" s="21" t="n">
        <f aca="false">-In_PreRtB_Devex*EC31</f>
        <v>-0</v>
      </c>
      <c r="ED109" s="21" t="n">
        <f aca="false">-In_PreRtB_Devex*ED31</f>
        <v>-0</v>
      </c>
      <c r="EE109" s="21" t="n">
        <f aca="false">-In_PreRtB_Devex*EE31</f>
        <v>-0</v>
      </c>
      <c r="EF109" s="21" t="n">
        <f aca="false">-In_PreRtB_Devex*EF31</f>
        <v>-0</v>
      </c>
      <c r="EG109" s="21" t="n">
        <f aca="false">-In_PreRtB_Devex*EG31</f>
        <v>-0</v>
      </c>
      <c r="EH109" s="21" t="n">
        <f aca="false">-In_PreRtB_Devex*EH31</f>
        <v>-0</v>
      </c>
      <c r="EI109" s="21" t="n">
        <f aca="false">-In_PreRtB_Devex*EI31</f>
        <v>-0</v>
      </c>
      <c r="EJ109" s="21" t="n">
        <f aca="false">-In_PreRtB_Devex*EJ31</f>
        <v>-0</v>
      </c>
      <c r="EK109" s="21" t="n">
        <f aca="false">-In_PreRtB_Devex*EK31</f>
        <v>-0</v>
      </c>
      <c r="EL109" s="21" t="n">
        <f aca="false">-In_PreRtB_Devex*EL31</f>
        <v>-0</v>
      </c>
      <c r="EM109" s="21" t="n">
        <f aca="false">-In_PreRtB_Devex*EM31</f>
        <v>-0</v>
      </c>
      <c r="EN109" s="21" t="n">
        <f aca="false">-In_PreRtB_Devex*EN31</f>
        <v>-0</v>
      </c>
      <c r="EO109" s="21" t="n">
        <f aca="false">-In_PreRtB_Devex*EO31</f>
        <v>-0</v>
      </c>
      <c r="EP109" s="21" t="n">
        <f aca="false">-In_PreRtB_Devex*EP31</f>
        <v>-0</v>
      </c>
      <c r="EQ109" s="21" t="n">
        <f aca="false">-In_PreRtB_Devex*EQ31</f>
        <v>-0</v>
      </c>
      <c r="ER109" s="21" t="n">
        <f aca="false">-In_PreRtB_Devex*ER31</f>
        <v>-0</v>
      </c>
      <c r="ES109" s="21" t="n">
        <f aca="false">-In_PreRtB_Devex*ES31</f>
        <v>-0</v>
      </c>
      <c r="ET109" s="21" t="n">
        <f aca="false">-In_PreRtB_Devex*ET31</f>
        <v>-0</v>
      </c>
      <c r="EU109" s="21" t="n">
        <f aca="false">-In_PreRtB_Devex*EU31</f>
        <v>-0</v>
      </c>
      <c r="EV109" s="21" t="n">
        <f aca="false">-In_PreRtB_Devex*EV31</f>
        <v>-0</v>
      </c>
      <c r="EW109" s="21" t="n">
        <f aca="false">-In_PreRtB_Devex*EW31</f>
        <v>-0</v>
      </c>
      <c r="EX109" s="21" t="n">
        <f aca="false">-In_PreRtB_Devex*EX31</f>
        <v>-0</v>
      </c>
      <c r="EY109" s="21" t="n">
        <f aca="false">-In_PreRtB_Devex*EY31</f>
        <v>-0</v>
      </c>
      <c r="EZ109" s="21" t="n">
        <f aca="false">-In_PreRtB_Devex*EZ31</f>
        <v>-0</v>
      </c>
      <c r="FA109" s="21" t="n">
        <f aca="false">-In_PreRtB_Devex*FA31</f>
        <v>-0</v>
      </c>
      <c r="FB109" s="21" t="n">
        <f aca="false">-In_PreRtB_Devex*FB31</f>
        <v>-0</v>
      </c>
      <c r="FC109" s="21" t="n">
        <f aca="false">-In_PreRtB_Devex*FC31</f>
        <v>-0</v>
      </c>
      <c r="FD109" s="21" t="n">
        <f aca="false">-In_PreRtB_Devex*FD31</f>
        <v>-0</v>
      </c>
      <c r="FE109" s="21" t="n">
        <f aca="false">-In_PreRtB_Devex*FE31</f>
        <v>-0</v>
      </c>
      <c r="FF109" s="21" t="n">
        <f aca="false">-In_PreRtB_Devex*FF31</f>
        <v>-0</v>
      </c>
      <c r="FG109" s="21" t="n">
        <f aca="false">-In_PreRtB_Devex*FG31</f>
        <v>-0</v>
      </c>
      <c r="FH109" s="21" t="n">
        <f aca="false">-In_PreRtB_Devex*FH31</f>
        <v>-0</v>
      </c>
    </row>
    <row r="110" customFormat="false" ht="15" hidden="false" customHeight="false" outlineLevel="0" collapsed="false">
      <c r="C110" s="1" t="s">
        <v>752</v>
      </c>
      <c r="D110" s="12" t="s">
        <v>358</v>
      </c>
      <c r="I110" s="21" t="n">
        <f aca="false">SUM(J110:FH110)</f>
        <v>-1776.375</v>
      </c>
      <c r="J110" s="21" t="n">
        <f aca="false">-SUMIFS(Dep_Keur,Dep_Paid,"&gt;="&amp;J$3,Dep_Paid,"&lt;="&amp;J$4,Dep_Cash,1)</f>
        <v>-1776.375</v>
      </c>
      <c r="K110" s="21" t="n">
        <f aca="false">-SUMIFS(Dep_Keur,Dep_Paid,"&gt;="&amp;K$3,Dep_Paid,"&lt;="&amp;K$4,Dep_Cash,1)</f>
        <v>-0</v>
      </c>
      <c r="L110" s="21" t="n">
        <f aca="false">-SUMIFS(Dep_Keur,Dep_Paid,"&gt;="&amp;L$3,Dep_Paid,"&lt;="&amp;L$4,Dep_Cash,1)</f>
        <v>-0</v>
      </c>
      <c r="M110" s="21" t="n">
        <f aca="false">-SUMIFS(Dep_Keur,Dep_Paid,"&gt;="&amp;M$3,Dep_Paid,"&lt;="&amp;M$4,Dep_Cash,1)</f>
        <v>-0</v>
      </c>
      <c r="N110" s="21" t="n">
        <f aca="false">-SUMIFS(Dep_Keur,Dep_Paid,"&gt;="&amp;N$3,Dep_Paid,"&lt;="&amp;N$4,Dep_Cash,1)</f>
        <v>-0</v>
      </c>
      <c r="O110" s="21" t="n">
        <f aca="false">-SUMIFS(Dep_Keur,Dep_Paid,"&gt;="&amp;O$3,Dep_Paid,"&lt;="&amp;O$4,Dep_Cash,1)</f>
        <v>-0</v>
      </c>
      <c r="P110" s="21" t="n">
        <f aca="false">-SUMIFS(Dep_Keur,Dep_Paid,"&gt;="&amp;P$3,Dep_Paid,"&lt;="&amp;P$4,Dep_Cash,1)</f>
        <v>-0</v>
      </c>
      <c r="Q110" s="21" t="n">
        <f aca="false">-SUMIFS(Dep_Keur,Dep_Paid,"&gt;="&amp;Q$3,Dep_Paid,"&lt;="&amp;Q$4,Dep_Cash,1)</f>
        <v>-0</v>
      </c>
      <c r="R110" s="21" t="n">
        <f aca="false">-SUMIFS(Dep_Keur,Dep_Paid,"&gt;="&amp;R$3,Dep_Paid,"&lt;="&amp;R$4,Dep_Cash,1)</f>
        <v>-0</v>
      </c>
      <c r="S110" s="21" t="n">
        <f aca="false">-SUMIFS(Dep_Keur,Dep_Paid,"&gt;="&amp;S$3,Dep_Paid,"&lt;="&amp;S$4,Dep_Cash,1)</f>
        <v>-0</v>
      </c>
      <c r="T110" s="21" t="n">
        <f aca="false">-SUMIFS(Dep_Keur,Dep_Paid,"&gt;="&amp;T$3,Dep_Paid,"&lt;="&amp;T$4,Dep_Cash,1)</f>
        <v>-0</v>
      </c>
      <c r="U110" s="21" t="n">
        <f aca="false">-SUMIFS(Dep_Keur,Dep_Paid,"&gt;="&amp;U$3,Dep_Paid,"&lt;="&amp;U$4,Dep_Cash,1)</f>
        <v>-0</v>
      </c>
      <c r="V110" s="21" t="n">
        <f aca="false">-SUMIFS(Dep_Keur,Dep_Paid,"&gt;="&amp;V$3,Dep_Paid,"&lt;="&amp;V$4,Dep_Cash,1)</f>
        <v>-0</v>
      </c>
      <c r="W110" s="21" t="n">
        <f aca="false">-SUMIFS(Dep_Keur,Dep_Paid,"&gt;="&amp;W$3,Dep_Paid,"&lt;="&amp;W$4,Dep_Cash,1)</f>
        <v>-0</v>
      </c>
      <c r="X110" s="21" t="n">
        <f aca="false">-SUMIFS(Dep_Keur,Dep_Paid,"&gt;="&amp;X$3,Dep_Paid,"&lt;="&amp;X$4,Dep_Cash,1)</f>
        <v>-0</v>
      </c>
      <c r="Y110" s="21" t="n">
        <f aca="false">-SUMIFS(Dep_Keur,Dep_Paid,"&gt;="&amp;Y$3,Dep_Paid,"&lt;="&amp;Y$4,Dep_Cash,1)</f>
        <v>-0</v>
      </c>
      <c r="Z110" s="21" t="n">
        <f aca="false">-SUMIFS(Dep_Keur,Dep_Paid,"&gt;="&amp;Z$3,Dep_Paid,"&lt;="&amp;Z$4,Dep_Cash,1)</f>
        <v>-0</v>
      </c>
      <c r="AA110" s="21" t="n">
        <f aca="false">-SUMIFS(Dep_Keur,Dep_Paid,"&gt;="&amp;AA$3,Dep_Paid,"&lt;="&amp;AA$4,Dep_Cash,1)</f>
        <v>-0</v>
      </c>
      <c r="AB110" s="21" t="n">
        <f aca="false">-SUMIFS(Dep_Keur,Dep_Paid,"&gt;="&amp;AB$3,Dep_Paid,"&lt;="&amp;AB$4,Dep_Cash,1)</f>
        <v>-0</v>
      </c>
      <c r="AC110" s="21" t="n">
        <f aca="false">-SUMIFS(Dep_Keur,Dep_Paid,"&gt;="&amp;AC$3,Dep_Paid,"&lt;="&amp;AC$4,Dep_Cash,1)</f>
        <v>-0</v>
      </c>
      <c r="AD110" s="21" t="n">
        <f aca="false">-SUMIFS(Dep_Keur,Dep_Paid,"&gt;="&amp;AD$3,Dep_Paid,"&lt;="&amp;AD$4,Dep_Cash,1)</f>
        <v>-0</v>
      </c>
      <c r="AE110" s="21" t="n">
        <f aca="false">-SUMIFS(Dep_Keur,Dep_Paid,"&gt;="&amp;AE$3,Dep_Paid,"&lt;="&amp;AE$4,Dep_Cash,1)</f>
        <v>-0</v>
      </c>
      <c r="AF110" s="21" t="n">
        <f aca="false">-SUMIFS(Dep_Keur,Dep_Paid,"&gt;="&amp;AF$3,Dep_Paid,"&lt;="&amp;AF$4,Dep_Cash,1)</f>
        <v>-0</v>
      </c>
      <c r="AG110" s="21" t="n">
        <f aca="false">-SUMIFS(Dep_Keur,Dep_Paid,"&gt;="&amp;AG$3,Dep_Paid,"&lt;="&amp;AG$4,Dep_Cash,1)</f>
        <v>-0</v>
      </c>
      <c r="AH110" s="21" t="n">
        <f aca="false">-SUMIFS(Dep_Keur,Dep_Paid,"&gt;="&amp;AH$3,Dep_Paid,"&lt;="&amp;AH$4,Dep_Cash,1)</f>
        <v>-0</v>
      </c>
      <c r="AI110" s="21" t="n">
        <f aca="false">-SUMIFS(Dep_Keur,Dep_Paid,"&gt;="&amp;AI$3,Dep_Paid,"&lt;="&amp;AI$4,Dep_Cash,1)</f>
        <v>-0</v>
      </c>
      <c r="AJ110" s="21" t="n">
        <f aca="false">-SUMIFS(Dep_Keur,Dep_Paid,"&gt;="&amp;AJ$3,Dep_Paid,"&lt;="&amp;AJ$4,Dep_Cash,1)</f>
        <v>-0</v>
      </c>
      <c r="AK110" s="21" t="n">
        <f aca="false">-SUMIFS(Dep_Keur,Dep_Paid,"&gt;="&amp;AK$3,Dep_Paid,"&lt;="&amp;AK$4,Dep_Cash,1)</f>
        <v>-0</v>
      </c>
      <c r="AL110" s="21" t="n">
        <f aca="false">-SUMIFS(Dep_Keur,Dep_Paid,"&gt;="&amp;AL$3,Dep_Paid,"&lt;="&amp;AL$4,Dep_Cash,1)</f>
        <v>-0</v>
      </c>
      <c r="AM110" s="21" t="n">
        <f aca="false">-SUMIFS(Dep_Keur,Dep_Paid,"&gt;="&amp;AM$3,Dep_Paid,"&lt;="&amp;AM$4,Dep_Cash,1)</f>
        <v>-0</v>
      </c>
      <c r="AN110" s="21" t="n">
        <f aca="false">-SUMIFS(Dep_Keur,Dep_Paid,"&gt;="&amp;AN$3,Dep_Paid,"&lt;="&amp;AN$4,Dep_Cash,1)</f>
        <v>-0</v>
      </c>
      <c r="AO110" s="21" t="n">
        <f aca="false">-SUMIFS(Dep_Keur,Dep_Paid,"&gt;="&amp;AO$3,Dep_Paid,"&lt;="&amp;AO$4,Dep_Cash,1)</f>
        <v>-0</v>
      </c>
      <c r="AP110" s="21" t="n">
        <f aca="false">-SUMIFS(Dep_Keur,Dep_Paid,"&gt;="&amp;AP$3,Dep_Paid,"&lt;="&amp;AP$4,Dep_Cash,1)</f>
        <v>-0</v>
      </c>
      <c r="AQ110" s="21" t="n">
        <f aca="false">-SUMIFS(Dep_Keur,Dep_Paid,"&gt;="&amp;AQ$3,Dep_Paid,"&lt;="&amp;AQ$4,Dep_Cash,1)</f>
        <v>-0</v>
      </c>
      <c r="AR110" s="21" t="n">
        <f aca="false">-SUMIFS(Dep_Keur,Dep_Paid,"&gt;="&amp;AR$3,Dep_Paid,"&lt;="&amp;AR$4,Dep_Cash,1)</f>
        <v>-0</v>
      </c>
      <c r="AS110" s="21" t="n">
        <f aca="false">-SUMIFS(Dep_Keur,Dep_Paid,"&gt;="&amp;AS$3,Dep_Paid,"&lt;="&amp;AS$4,Dep_Cash,1)</f>
        <v>-0</v>
      </c>
      <c r="AT110" s="21" t="n">
        <f aca="false">-SUMIFS(Dep_Keur,Dep_Paid,"&gt;="&amp;AT$3,Dep_Paid,"&lt;="&amp;AT$4,Dep_Cash,1)</f>
        <v>-0</v>
      </c>
      <c r="AU110" s="21" t="n">
        <f aca="false">-SUMIFS(Dep_Keur,Dep_Paid,"&gt;="&amp;AU$3,Dep_Paid,"&lt;="&amp;AU$4,Dep_Cash,1)</f>
        <v>-0</v>
      </c>
      <c r="AV110" s="21" t="n">
        <f aca="false">-SUMIFS(Dep_Keur,Dep_Paid,"&gt;="&amp;AV$3,Dep_Paid,"&lt;="&amp;AV$4,Dep_Cash,1)</f>
        <v>-0</v>
      </c>
      <c r="AW110" s="21" t="n">
        <f aca="false">-SUMIFS(Dep_Keur,Dep_Paid,"&gt;="&amp;AW$3,Dep_Paid,"&lt;="&amp;AW$4,Dep_Cash,1)</f>
        <v>-0</v>
      </c>
      <c r="AX110" s="21" t="n">
        <f aca="false">-SUMIFS(Dep_Keur,Dep_Paid,"&gt;="&amp;AX$3,Dep_Paid,"&lt;="&amp;AX$4,Dep_Cash,1)</f>
        <v>-0</v>
      </c>
      <c r="AY110" s="21" t="n">
        <f aca="false">-SUMIFS(Dep_Keur,Dep_Paid,"&gt;="&amp;AY$3,Dep_Paid,"&lt;="&amp;AY$4,Dep_Cash,1)</f>
        <v>-0</v>
      </c>
      <c r="AZ110" s="21" t="n">
        <f aca="false">-SUMIFS(Dep_Keur,Dep_Paid,"&gt;="&amp;AZ$3,Dep_Paid,"&lt;="&amp;AZ$4,Dep_Cash,1)</f>
        <v>-0</v>
      </c>
      <c r="BA110" s="21" t="n">
        <f aca="false">-SUMIFS(Dep_Keur,Dep_Paid,"&gt;="&amp;BA$3,Dep_Paid,"&lt;="&amp;BA$4,Dep_Cash,1)</f>
        <v>-0</v>
      </c>
      <c r="BB110" s="21" t="n">
        <f aca="false">-SUMIFS(Dep_Keur,Dep_Paid,"&gt;="&amp;BB$3,Dep_Paid,"&lt;="&amp;BB$4,Dep_Cash,1)</f>
        <v>-0</v>
      </c>
      <c r="BC110" s="21" t="n">
        <f aca="false">-SUMIFS(Dep_Keur,Dep_Paid,"&gt;="&amp;BC$3,Dep_Paid,"&lt;="&amp;BC$4,Dep_Cash,1)</f>
        <v>-0</v>
      </c>
      <c r="BD110" s="21" t="n">
        <f aca="false">-SUMIFS(Dep_Keur,Dep_Paid,"&gt;="&amp;BD$3,Dep_Paid,"&lt;="&amp;BD$4,Dep_Cash,1)</f>
        <v>-0</v>
      </c>
      <c r="BE110" s="21" t="n">
        <f aca="false">-SUMIFS(Dep_Keur,Dep_Paid,"&gt;="&amp;BE$3,Dep_Paid,"&lt;="&amp;BE$4,Dep_Cash,1)</f>
        <v>-0</v>
      </c>
      <c r="BF110" s="21" t="n">
        <f aca="false">-SUMIFS(Dep_Keur,Dep_Paid,"&gt;="&amp;BF$3,Dep_Paid,"&lt;="&amp;BF$4,Dep_Cash,1)</f>
        <v>-0</v>
      </c>
      <c r="BG110" s="21" t="n">
        <f aca="false">-SUMIFS(Dep_Keur,Dep_Paid,"&gt;="&amp;BG$3,Dep_Paid,"&lt;="&amp;BG$4,Dep_Cash,1)</f>
        <v>-0</v>
      </c>
      <c r="BH110" s="21" t="n">
        <f aca="false">-SUMIFS(Dep_Keur,Dep_Paid,"&gt;="&amp;BH$3,Dep_Paid,"&lt;="&amp;BH$4,Dep_Cash,1)</f>
        <v>-0</v>
      </c>
      <c r="BI110" s="21" t="n">
        <f aca="false">-SUMIFS(Dep_Keur,Dep_Paid,"&gt;="&amp;BI$3,Dep_Paid,"&lt;="&amp;BI$4,Dep_Cash,1)</f>
        <v>-0</v>
      </c>
      <c r="BJ110" s="21" t="n">
        <f aca="false">-SUMIFS(Dep_Keur,Dep_Paid,"&gt;="&amp;BJ$3,Dep_Paid,"&lt;="&amp;BJ$4,Dep_Cash,1)</f>
        <v>-0</v>
      </c>
      <c r="BK110" s="21" t="n">
        <f aca="false">-SUMIFS(Dep_Keur,Dep_Paid,"&gt;="&amp;BK$3,Dep_Paid,"&lt;="&amp;BK$4,Dep_Cash,1)</f>
        <v>-0</v>
      </c>
      <c r="BL110" s="21" t="n">
        <f aca="false">-SUMIFS(Dep_Keur,Dep_Paid,"&gt;="&amp;BL$3,Dep_Paid,"&lt;="&amp;BL$4,Dep_Cash,1)</f>
        <v>-0</v>
      </c>
      <c r="BM110" s="21" t="n">
        <f aca="false">-SUMIFS(Dep_Keur,Dep_Paid,"&gt;="&amp;BM$3,Dep_Paid,"&lt;="&amp;BM$4,Dep_Cash,1)</f>
        <v>-0</v>
      </c>
      <c r="BN110" s="21" t="n">
        <f aca="false">-SUMIFS(Dep_Keur,Dep_Paid,"&gt;="&amp;BN$3,Dep_Paid,"&lt;="&amp;BN$4,Dep_Cash,1)</f>
        <v>-0</v>
      </c>
      <c r="BO110" s="21" t="n">
        <f aca="false">-SUMIFS(Dep_Keur,Dep_Paid,"&gt;="&amp;BO$3,Dep_Paid,"&lt;="&amp;BO$4,Dep_Cash,1)</f>
        <v>-0</v>
      </c>
      <c r="BP110" s="21" t="n">
        <f aca="false">-SUMIFS(Dep_Keur,Dep_Paid,"&gt;="&amp;BP$3,Dep_Paid,"&lt;="&amp;BP$4,Dep_Cash,1)</f>
        <v>-0</v>
      </c>
      <c r="BQ110" s="21" t="n">
        <f aca="false">-SUMIFS(Dep_Keur,Dep_Paid,"&gt;="&amp;BQ$3,Dep_Paid,"&lt;="&amp;BQ$4,Dep_Cash,1)</f>
        <v>-0</v>
      </c>
      <c r="BR110" s="21" t="n">
        <f aca="false">-SUMIFS(Dep_Keur,Dep_Paid,"&gt;="&amp;BR$3,Dep_Paid,"&lt;="&amp;BR$4,Dep_Cash,1)</f>
        <v>-0</v>
      </c>
      <c r="BS110" s="21" t="n">
        <f aca="false">-SUMIFS(Dep_Keur,Dep_Paid,"&gt;="&amp;BS$3,Dep_Paid,"&lt;="&amp;BS$4,Dep_Cash,1)</f>
        <v>-0</v>
      </c>
      <c r="BT110" s="21" t="n">
        <f aca="false">-SUMIFS(Dep_Keur,Dep_Paid,"&gt;="&amp;BT$3,Dep_Paid,"&lt;="&amp;BT$4,Dep_Cash,1)</f>
        <v>-0</v>
      </c>
      <c r="BU110" s="21" t="n">
        <f aca="false">-SUMIFS(Dep_Keur,Dep_Paid,"&gt;="&amp;BU$3,Dep_Paid,"&lt;="&amp;BU$4,Dep_Cash,1)</f>
        <v>-0</v>
      </c>
      <c r="BV110" s="21" t="n">
        <f aca="false">-SUMIFS(Dep_Keur,Dep_Paid,"&gt;="&amp;BV$3,Dep_Paid,"&lt;="&amp;BV$4,Dep_Cash,1)</f>
        <v>-0</v>
      </c>
      <c r="BW110" s="21" t="n">
        <f aca="false">-SUMIFS(Dep_Keur,Dep_Paid,"&gt;="&amp;BW$3,Dep_Paid,"&lt;="&amp;BW$4,Dep_Cash,1)</f>
        <v>-0</v>
      </c>
      <c r="BX110" s="21" t="n">
        <f aca="false">-SUMIFS(Dep_Keur,Dep_Paid,"&gt;="&amp;BX$3,Dep_Paid,"&lt;="&amp;BX$4,Dep_Cash,1)</f>
        <v>-0</v>
      </c>
      <c r="BY110" s="21" t="n">
        <f aca="false">-SUMIFS(Dep_Keur,Dep_Paid,"&gt;="&amp;BY$3,Dep_Paid,"&lt;="&amp;BY$4,Dep_Cash,1)</f>
        <v>-0</v>
      </c>
      <c r="BZ110" s="21" t="n">
        <f aca="false">-SUMIFS(Dep_Keur,Dep_Paid,"&gt;="&amp;BZ$3,Dep_Paid,"&lt;="&amp;BZ$4,Dep_Cash,1)</f>
        <v>-0</v>
      </c>
      <c r="CA110" s="21" t="n">
        <f aca="false">-SUMIFS(Dep_Keur,Dep_Paid,"&gt;="&amp;CA$3,Dep_Paid,"&lt;="&amp;CA$4,Dep_Cash,1)</f>
        <v>-0</v>
      </c>
      <c r="CB110" s="21" t="n">
        <f aca="false">-SUMIFS(Dep_Keur,Dep_Paid,"&gt;="&amp;CB$3,Dep_Paid,"&lt;="&amp;CB$4,Dep_Cash,1)</f>
        <v>-0</v>
      </c>
      <c r="CC110" s="21" t="n">
        <f aca="false">-SUMIFS(Dep_Keur,Dep_Paid,"&gt;="&amp;CC$3,Dep_Paid,"&lt;="&amp;CC$4,Dep_Cash,1)</f>
        <v>-0</v>
      </c>
      <c r="CD110" s="21" t="n">
        <f aca="false">-SUMIFS(Dep_Keur,Dep_Paid,"&gt;="&amp;CD$3,Dep_Paid,"&lt;="&amp;CD$4,Dep_Cash,1)</f>
        <v>-0</v>
      </c>
      <c r="CE110" s="21" t="n">
        <f aca="false">-SUMIFS(Dep_Keur,Dep_Paid,"&gt;="&amp;CE$3,Dep_Paid,"&lt;="&amp;CE$4,Dep_Cash,1)</f>
        <v>-0</v>
      </c>
      <c r="CF110" s="21" t="n">
        <f aca="false">-SUMIFS(Dep_Keur,Dep_Paid,"&gt;="&amp;CF$3,Dep_Paid,"&lt;="&amp;CF$4,Dep_Cash,1)</f>
        <v>-0</v>
      </c>
      <c r="CG110" s="21" t="n">
        <f aca="false">-SUMIFS(Dep_Keur,Dep_Paid,"&gt;="&amp;CG$3,Dep_Paid,"&lt;="&amp;CG$4,Dep_Cash,1)</f>
        <v>-0</v>
      </c>
      <c r="CH110" s="21" t="n">
        <f aca="false">-SUMIFS(Dep_Keur,Dep_Paid,"&gt;="&amp;CH$3,Dep_Paid,"&lt;="&amp;CH$4,Dep_Cash,1)</f>
        <v>-0</v>
      </c>
      <c r="CI110" s="21" t="n">
        <f aca="false">-SUMIFS(Dep_Keur,Dep_Paid,"&gt;="&amp;CI$3,Dep_Paid,"&lt;="&amp;CI$4,Dep_Cash,1)</f>
        <v>-0</v>
      </c>
      <c r="CJ110" s="21" t="n">
        <f aca="false">-SUMIFS(Dep_Keur,Dep_Paid,"&gt;="&amp;CJ$3,Dep_Paid,"&lt;="&amp;CJ$4,Dep_Cash,1)</f>
        <v>-0</v>
      </c>
      <c r="CK110" s="21" t="n">
        <f aca="false">-SUMIFS(Dep_Keur,Dep_Paid,"&gt;="&amp;CK$3,Dep_Paid,"&lt;="&amp;CK$4,Dep_Cash,1)</f>
        <v>-0</v>
      </c>
      <c r="CL110" s="21" t="n">
        <f aca="false">-SUMIFS(Dep_Keur,Dep_Paid,"&gt;="&amp;CL$3,Dep_Paid,"&lt;="&amp;CL$4,Dep_Cash,1)</f>
        <v>-0</v>
      </c>
      <c r="CM110" s="21" t="n">
        <f aca="false">-SUMIFS(Dep_Keur,Dep_Paid,"&gt;="&amp;CM$3,Dep_Paid,"&lt;="&amp;CM$4,Dep_Cash,1)</f>
        <v>-0</v>
      </c>
      <c r="CN110" s="21" t="n">
        <f aca="false">-SUMIFS(Dep_Keur,Dep_Paid,"&gt;="&amp;CN$3,Dep_Paid,"&lt;="&amp;CN$4,Dep_Cash,1)</f>
        <v>-0</v>
      </c>
      <c r="CO110" s="21" t="n">
        <f aca="false">-SUMIFS(Dep_Keur,Dep_Paid,"&gt;="&amp;CO$3,Dep_Paid,"&lt;="&amp;CO$4,Dep_Cash,1)</f>
        <v>-0</v>
      </c>
      <c r="CP110" s="21" t="n">
        <f aca="false">-SUMIFS(Dep_Keur,Dep_Paid,"&gt;="&amp;CP$3,Dep_Paid,"&lt;="&amp;CP$4,Dep_Cash,1)</f>
        <v>-0</v>
      </c>
      <c r="CQ110" s="21" t="n">
        <f aca="false">-SUMIFS(Dep_Keur,Dep_Paid,"&gt;="&amp;CQ$3,Dep_Paid,"&lt;="&amp;CQ$4,Dep_Cash,1)</f>
        <v>-0</v>
      </c>
      <c r="CR110" s="21" t="n">
        <f aca="false">-SUMIFS(Dep_Keur,Dep_Paid,"&gt;="&amp;CR$3,Dep_Paid,"&lt;="&amp;CR$4,Dep_Cash,1)</f>
        <v>-0</v>
      </c>
      <c r="CS110" s="21" t="n">
        <f aca="false">-SUMIFS(Dep_Keur,Dep_Paid,"&gt;="&amp;CS$3,Dep_Paid,"&lt;="&amp;CS$4,Dep_Cash,1)</f>
        <v>-0</v>
      </c>
      <c r="CT110" s="21" t="n">
        <f aca="false">-SUMIFS(Dep_Keur,Dep_Paid,"&gt;="&amp;CT$3,Dep_Paid,"&lt;="&amp;CT$4,Dep_Cash,1)</f>
        <v>-0</v>
      </c>
      <c r="CU110" s="21" t="n">
        <f aca="false">-SUMIFS(Dep_Keur,Dep_Paid,"&gt;="&amp;CU$3,Dep_Paid,"&lt;="&amp;CU$4,Dep_Cash,1)</f>
        <v>-0</v>
      </c>
      <c r="CV110" s="21" t="n">
        <f aca="false">-SUMIFS(Dep_Keur,Dep_Paid,"&gt;="&amp;CV$3,Dep_Paid,"&lt;="&amp;CV$4,Dep_Cash,1)</f>
        <v>-0</v>
      </c>
      <c r="CW110" s="21" t="n">
        <f aca="false">-SUMIFS(Dep_Keur,Dep_Paid,"&gt;="&amp;CW$3,Dep_Paid,"&lt;="&amp;CW$4,Dep_Cash,1)</f>
        <v>-0</v>
      </c>
      <c r="CX110" s="21" t="n">
        <f aca="false">-SUMIFS(Dep_Keur,Dep_Paid,"&gt;="&amp;CX$3,Dep_Paid,"&lt;="&amp;CX$4,Dep_Cash,1)</f>
        <v>-0</v>
      </c>
      <c r="CY110" s="21" t="n">
        <f aca="false">-SUMIFS(Dep_Keur,Dep_Paid,"&gt;="&amp;CY$3,Dep_Paid,"&lt;="&amp;CY$4,Dep_Cash,1)</f>
        <v>-0</v>
      </c>
      <c r="CZ110" s="21" t="n">
        <f aca="false">-SUMIFS(Dep_Keur,Dep_Paid,"&gt;="&amp;CZ$3,Dep_Paid,"&lt;="&amp;CZ$4,Dep_Cash,1)</f>
        <v>-0</v>
      </c>
      <c r="DA110" s="21" t="n">
        <f aca="false">-SUMIFS(Dep_Keur,Dep_Paid,"&gt;="&amp;DA$3,Dep_Paid,"&lt;="&amp;DA$4,Dep_Cash,1)</f>
        <v>-0</v>
      </c>
      <c r="DB110" s="21" t="n">
        <f aca="false">-SUMIFS(Dep_Keur,Dep_Paid,"&gt;="&amp;DB$3,Dep_Paid,"&lt;="&amp;DB$4,Dep_Cash,1)</f>
        <v>-0</v>
      </c>
      <c r="DC110" s="21" t="n">
        <f aca="false">-SUMIFS(Dep_Keur,Dep_Paid,"&gt;="&amp;DC$3,Dep_Paid,"&lt;="&amp;DC$4,Dep_Cash,1)</f>
        <v>-0</v>
      </c>
      <c r="DD110" s="21" t="n">
        <f aca="false">-SUMIFS(Dep_Keur,Dep_Paid,"&gt;="&amp;DD$3,Dep_Paid,"&lt;="&amp;DD$4,Dep_Cash,1)</f>
        <v>-0</v>
      </c>
      <c r="DE110" s="21" t="n">
        <f aca="false">-SUMIFS(Dep_Keur,Dep_Paid,"&gt;="&amp;DE$3,Dep_Paid,"&lt;="&amp;DE$4,Dep_Cash,1)</f>
        <v>-0</v>
      </c>
      <c r="DF110" s="21" t="n">
        <f aca="false">-SUMIFS(Dep_Keur,Dep_Paid,"&gt;="&amp;DF$3,Dep_Paid,"&lt;="&amp;DF$4,Dep_Cash,1)</f>
        <v>-0</v>
      </c>
      <c r="DG110" s="21" t="n">
        <f aca="false">-SUMIFS(Dep_Keur,Dep_Paid,"&gt;="&amp;DG$3,Dep_Paid,"&lt;="&amp;DG$4,Dep_Cash,1)</f>
        <v>-0</v>
      </c>
      <c r="DH110" s="21" t="n">
        <f aca="false">-SUMIFS(Dep_Keur,Dep_Paid,"&gt;="&amp;DH$3,Dep_Paid,"&lt;="&amp;DH$4,Dep_Cash,1)</f>
        <v>-0</v>
      </c>
      <c r="DI110" s="21" t="n">
        <f aca="false">-SUMIFS(Dep_Keur,Dep_Paid,"&gt;="&amp;DI$3,Dep_Paid,"&lt;="&amp;DI$4,Dep_Cash,1)</f>
        <v>-0</v>
      </c>
      <c r="DJ110" s="21" t="n">
        <f aca="false">-SUMIFS(Dep_Keur,Dep_Paid,"&gt;="&amp;DJ$3,Dep_Paid,"&lt;="&amp;DJ$4,Dep_Cash,1)</f>
        <v>-0</v>
      </c>
      <c r="DK110" s="21" t="n">
        <f aca="false">-SUMIFS(Dep_Keur,Dep_Paid,"&gt;="&amp;DK$3,Dep_Paid,"&lt;="&amp;DK$4,Dep_Cash,1)</f>
        <v>-0</v>
      </c>
      <c r="DL110" s="21" t="n">
        <f aca="false">-SUMIFS(Dep_Keur,Dep_Paid,"&gt;="&amp;DL$3,Dep_Paid,"&lt;="&amp;DL$4,Dep_Cash,1)</f>
        <v>-0</v>
      </c>
      <c r="DM110" s="21" t="n">
        <f aca="false">-SUMIFS(Dep_Keur,Dep_Paid,"&gt;="&amp;DM$3,Dep_Paid,"&lt;="&amp;DM$4,Dep_Cash,1)</f>
        <v>-0</v>
      </c>
      <c r="DN110" s="21" t="n">
        <f aca="false">-SUMIFS(Dep_Keur,Dep_Paid,"&gt;="&amp;DN$3,Dep_Paid,"&lt;="&amp;DN$4,Dep_Cash,1)</f>
        <v>-0</v>
      </c>
      <c r="DO110" s="21" t="n">
        <f aca="false">-SUMIFS(Dep_Keur,Dep_Paid,"&gt;="&amp;DO$3,Dep_Paid,"&lt;="&amp;DO$4,Dep_Cash,1)</f>
        <v>-0</v>
      </c>
      <c r="DP110" s="21" t="n">
        <f aca="false">-SUMIFS(Dep_Keur,Dep_Paid,"&gt;="&amp;DP$3,Dep_Paid,"&lt;="&amp;DP$4,Dep_Cash,1)</f>
        <v>-0</v>
      </c>
      <c r="DQ110" s="21" t="n">
        <f aca="false">-SUMIFS(Dep_Keur,Dep_Paid,"&gt;="&amp;DQ$3,Dep_Paid,"&lt;="&amp;DQ$4,Dep_Cash,1)</f>
        <v>-0</v>
      </c>
      <c r="DR110" s="21" t="n">
        <f aca="false">-SUMIFS(Dep_Keur,Dep_Paid,"&gt;="&amp;DR$3,Dep_Paid,"&lt;="&amp;DR$4,Dep_Cash,1)</f>
        <v>-0</v>
      </c>
      <c r="DS110" s="21" t="n">
        <f aca="false">-SUMIFS(Dep_Keur,Dep_Paid,"&gt;="&amp;DS$3,Dep_Paid,"&lt;="&amp;DS$4,Dep_Cash,1)</f>
        <v>-0</v>
      </c>
      <c r="DT110" s="21" t="n">
        <f aca="false">-SUMIFS(Dep_Keur,Dep_Paid,"&gt;="&amp;DT$3,Dep_Paid,"&lt;="&amp;DT$4,Dep_Cash,1)</f>
        <v>-0</v>
      </c>
      <c r="DU110" s="21" t="n">
        <f aca="false">-SUMIFS(Dep_Keur,Dep_Paid,"&gt;="&amp;DU$3,Dep_Paid,"&lt;="&amp;DU$4,Dep_Cash,1)</f>
        <v>-0</v>
      </c>
      <c r="DV110" s="21" t="n">
        <f aca="false">-SUMIFS(Dep_Keur,Dep_Paid,"&gt;="&amp;DV$3,Dep_Paid,"&lt;="&amp;DV$4,Dep_Cash,1)</f>
        <v>-0</v>
      </c>
      <c r="DW110" s="21" t="n">
        <f aca="false">-SUMIFS(Dep_Keur,Dep_Paid,"&gt;="&amp;DW$3,Dep_Paid,"&lt;="&amp;DW$4,Dep_Cash,1)</f>
        <v>-0</v>
      </c>
      <c r="DX110" s="21" t="n">
        <f aca="false">-SUMIFS(Dep_Keur,Dep_Paid,"&gt;="&amp;DX$3,Dep_Paid,"&lt;="&amp;DX$4,Dep_Cash,1)</f>
        <v>-0</v>
      </c>
      <c r="DY110" s="21" t="n">
        <f aca="false">-SUMIFS(Dep_Keur,Dep_Paid,"&gt;="&amp;DY$3,Dep_Paid,"&lt;="&amp;DY$4,Dep_Cash,1)</f>
        <v>-0</v>
      </c>
      <c r="DZ110" s="21" t="n">
        <f aca="false">-SUMIFS(Dep_Keur,Dep_Paid,"&gt;="&amp;DZ$3,Dep_Paid,"&lt;="&amp;DZ$4,Dep_Cash,1)</f>
        <v>-0</v>
      </c>
      <c r="EA110" s="21" t="n">
        <f aca="false">-SUMIFS(Dep_Keur,Dep_Paid,"&gt;="&amp;EA$3,Dep_Paid,"&lt;="&amp;EA$4,Dep_Cash,1)</f>
        <v>-0</v>
      </c>
      <c r="EB110" s="21" t="n">
        <f aca="false">-SUMIFS(Dep_Keur,Dep_Paid,"&gt;="&amp;EB$3,Dep_Paid,"&lt;="&amp;EB$4,Dep_Cash,1)</f>
        <v>-0</v>
      </c>
      <c r="EC110" s="21" t="n">
        <f aca="false">-SUMIFS(Dep_Keur,Dep_Paid,"&gt;="&amp;EC$3,Dep_Paid,"&lt;="&amp;EC$4,Dep_Cash,1)</f>
        <v>-0</v>
      </c>
      <c r="ED110" s="21" t="n">
        <f aca="false">-SUMIFS(Dep_Keur,Dep_Paid,"&gt;="&amp;ED$3,Dep_Paid,"&lt;="&amp;ED$4,Dep_Cash,1)</f>
        <v>-0</v>
      </c>
      <c r="EE110" s="21" t="n">
        <f aca="false">-SUMIFS(Dep_Keur,Dep_Paid,"&gt;="&amp;EE$3,Dep_Paid,"&lt;="&amp;EE$4,Dep_Cash,1)</f>
        <v>-0</v>
      </c>
      <c r="EF110" s="21" t="n">
        <f aca="false">-SUMIFS(Dep_Keur,Dep_Paid,"&gt;="&amp;EF$3,Dep_Paid,"&lt;="&amp;EF$4,Dep_Cash,1)</f>
        <v>-0</v>
      </c>
      <c r="EG110" s="21" t="n">
        <f aca="false">-SUMIFS(Dep_Keur,Dep_Paid,"&gt;="&amp;EG$3,Dep_Paid,"&lt;="&amp;EG$4,Dep_Cash,1)</f>
        <v>-0</v>
      </c>
      <c r="EH110" s="21" t="n">
        <f aca="false">-SUMIFS(Dep_Keur,Dep_Paid,"&gt;="&amp;EH$3,Dep_Paid,"&lt;="&amp;EH$4,Dep_Cash,1)</f>
        <v>-0</v>
      </c>
      <c r="EI110" s="21" t="n">
        <f aca="false">-SUMIFS(Dep_Keur,Dep_Paid,"&gt;="&amp;EI$3,Dep_Paid,"&lt;="&amp;EI$4,Dep_Cash,1)</f>
        <v>-0</v>
      </c>
      <c r="EJ110" s="21" t="n">
        <f aca="false">-SUMIFS(Dep_Keur,Dep_Paid,"&gt;="&amp;EJ$3,Dep_Paid,"&lt;="&amp;EJ$4,Dep_Cash,1)</f>
        <v>-0</v>
      </c>
      <c r="EK110" s="21" t="n">
        <f aca="false">-SUMIFS(Dep_Keur,Dep_Paid,"&gt;="&amp;EK$3,Dep_Paid,"&lt;="&amp;EK$4,Dep_Cash,1)</f>
        <v>-0</v>
      </c>
      <c r="EL110" s="21" t="n">
        <f aca="false">-SUMIFS(Dep_Keur,Dep_Paid,"&gt;="&amp;EL$3,Dep_Paid,"&lt;="&amp;EL$4,Dep_Cash,1)</f>
        <v>-0</v>
      </c>
      <c r="EM110" s="21" t="n">
        <f aca="false">-SUMIFS(Dep_Keur,Dep_Paid,"&gt;="&amp;EM$3,Dep_Paid,"&lt;="&amp;EM$4,Dep_Cash,1)</f>
        <v>-0</v>
      </c>
      <c r="EN110" s="21" t="n">
        <f aca="false">-SUMIFS(Dep_Keur,Dep_Paid,"&gt;="&amp;EN$3,Dep_Paid,"&lt;="&amp;EN$4,Dep_Cash,1)</f>
        <v>-0</v>
      </c>
      <c r="EO110" s="21" t="n">
        <f aca="false">-SUMIFS(Dep_Keur,Dep_Paid,"&gt;="&amp;EO$3,Dep_Paid,"&lt;="&amp;EO$4,Dep_Cash,1)</f>
        <v>-0</v>
      </c>
      <c r="EP110" s="21" t="n">
        <f aca="false">-SUMIFS(Dep_Keur,Dep_Paid,"&gt;="&amp;EP$3,Dep_Paid,"&lt;="&amp;EP$4,Dep_Cash,1)</f>
        <v>-0</v>
      </c>
      <c r="EQ110" s="21" t="n">
        <f aca="false">-SUMIFS(Dep_Keur,Dep_Paid,"&gt;="&amp;EQ$3,Dep_Paid,"&lt;="&amp;EQ$4,Dep_Cash,1)</f>
        <v>-0</v>
      </c>
      <c r="ER110" s="21" t="n">
        <f aca="false">-SUMIFS(Dep_Keur,Dep_Paid,"&gt;="&amp;ER$3,Dep_Paid,"&lt;="&amp;ER$4,Dep_Cash,1)</f>
        <v>-0</v>
      </c>
      <c r="ES110" s="21" t="n">
        <f aca="false">-SUMIFS(Dep_Keur,Dep_Paid,"&gt;="&amp;ES$3,Dep_Paid,"&lt;="&amp;ES$4,Dep_Cash,1)</f>
        <v>-0</v>
      </c>
      <c r="ET110" s="21" t="n">
        <f aca="false">-SUMIFS(Dep_Keur,Dep_Paid,"&gt;="&amp;ET$3,Dep_Paid,"&lt;="&amp;ET$4,Dep_Cash,1)</f>
        <v>-0</v>
      </c>
      <c r="EU110" s="21" t="n">
        <f aca="false">-SUMIFS(Dep_Keur,Dep_Paid,"&gt;="&amp;EU$3,Dep_Paid,"&lt;="&amp;EU$4,Dep_Cash,1)</f>
        <v>-0</v>
      </c>
      <c r="EV110" s="21" t="n">
        <f aca="false">-SUMIFS(Dep_Keur,Dep_Paid,"&gt;="&amp;EV$3,Dep_Paid,"&lt;="&amp;EV$4,Dep_Cash,1)</f>
        <v>-0</v>
      </c>
      <c r="EW110" s="21" t="n">
        <f aca="false">-SUMIFS(Dep_Keur,Dep_Paid,"&gt;="&amp;EW$3,Dep_Paid,"&lt;="&amp;EW$4,Dep_Cash,1)</f>
        <v>-0</v>
      </c>
      <c r="EX110" s="21" t="n">
        <f aca="false">-SUMIFS(Dep_Keur,Dep_Paid,"&gt;="&amp;EX$3,Dep_Paid,"&lt;="&amp;EX$4,Dep_Cash,1)</f>
        <v>-0</v>
      </c>
      <c r="EY110" s="21" t="n">
        <f aca="false">-SUMIFS(Dep_Keur,Dep_Paid,"&gt;="&amp;EY$3,Dep_Paid,"&lt;="&amp;EY$4,Dep_Cash,1)</f>
        <v>-0</v>
      </c>
      <c r="EZ110" s="21" t="n">
        <f aca="false">-SUMIFS(Dep_Keur,Dep_Paid,"&gt;="&amp;EZ$3,Dep_Paid,"&lt;="&amp;EZ$4,Dep_Cash,1)</f>
        <v>-0</v>
      </c>
      <c r="FA110" s="21" t="n">
        <f aca="false">-SUMIFS(Dep_Keur,Dep_Paid,"&gt;="&amp;FA$3,Dep_Paid,"&lt;="&amp;FA$4,Dep_Cash,1)</f>
        <v>-0</v>
      </c>
      <c r="FB110" s="21" t="n">
        <f aca="false">-SUMIFS(Dep_Keur,Dep_Paid,"&gt;="&amp;FB$3,Dep_Paid,"&lt;="&amp;FB$4,Dep_Cash,1)</f>
        <v>-0</v>
      </c>
      <c r="FC110" s="21" t="n">
        <f aca="false">-SUMIFS(Dep_Keur,Dep_Paid,"&gt;="&amp;FC$3,Dep_Paid,"&lt;="&amp;FC$4,Dep_Cash,1)</f>
        <v>-0</v>
      </c>
      <c r="FD110" s="21" t="n">
        <f aca="false">-SUMIFS(Dep_Keur,Dep_Paid,"&gt;="&amp;FD$3,Dep_Paid,"&lt;="&amp;FD$4,Dep_Cash,1)</f>
        <v>-0</v>
      </c>
      <c r="FE110" s="21" t="n">
        <f aca="false">-SUMIFS(Dep_Keur,Dep_Paid,"&gt;="&amp;FE$3,Dep_Paid,"&lt;="&amp;FE$4,Dep_Cash,1)</f>
        <v>-0</v>
      </c>
      <c r="FF110" s="21" t="n">
        <f aca="false">-SUMIFS(Dep_Keur,Dep_Paid,"&gt;="&amp;FF$3,Dep_Paid,"&lt;="&amp;FF$4,Dep_Cash,1)</f>
        <v>-0</v>
      </c>
      <c r="FG110" s="21" t="n">
        <f aca="false">-SUMIFS(Dep_Keur,Dep_Paid,"&gt;="&amp;FG$3,Dep_Paid,"&lt;="&amp;FG$4,Dep_Cash,1)</f>
        <v>-0</v>
      </c>
      <c r="FH110" s="21" t="n">
        <f aca="false">-SUMIFS(Dep_Keur,Dep_Paid,"&gt;="&amp;FH$3,Dep_Paid,"&lt;="&amp;FH$4,Dep_Cash,1)</f>
        <v>-0</v>
      </c>
    </row>
    <row r="111" customFormat="false" ht="15" hidden="false" customHeight="false" outlineLevel="0" collapsed="false">
      <c r="C111" s="1" t="s">
        <v>753</v>
      </c>
      <c r="D111" s="12" t="s">
        <v>358</v>
      </c>
      <c r="E111" s="21" t="n">
        <f aca="false">SUMIFS(Dep_Keur,Dep_Exit,1,Dep_Cash,1)</f>
        <v>562.5</v>
      </c>
      <c r="I111" s="21" t="n">
        <f aca="false">SUM(J111:FH111)</f>
        <v>1213.875</v>
      </c>
      <c r="J111" s="21" t="n">
        <f aca="false">SUMIFS(Dep_Keur,Dep_Rel,"&gt;="&amp;J$3,Dep_Rel,"&lt;="&amp;J$4,Dep_Cash,1)</f>
        <v>0</v>
      </c>
      <c r="K111" s="21" t="n">
        <f aca="false">SUMIFS(Dep_Keur,Dep_Rel,"&gt;="&amp;K$3,Dep_Rel,"&lt;="&amp;K$4,Dep_Cash,1)</f>
        <v>1213.875</v>
      </c>
      <c r="L111" s="21" t="n">
        <f aca="false">SUMIFS(Dep_Keur,Dep_Rel,"&gt;="&amp;L$3,Dep_Rel,"&lt;="&amp;L$4,Dep_Cash,1)</f>
        <v>0</v>
      </c>
      <c r="M111" s="21" t="n">
        <f aca="false">SUMIFS(Dep_Keur,Dep_Rel,"&gt;="&amp;M$3,Dep_Rel,"&lt;="&amp;M$4,Dep_Cash,1)</f>
        <v>0</v>
      </c>
      <c r="N111" s="21" t="n">
        <f aca="false">SUMIFS(Dep_Keur,Dep_Rel,"&gt;="&amp;N$3,Dep_Rel,"&lt;="&amp;N$4,Dep_Cash,1)</f>
        <v>0</v>
      </c>
      <c r="O111" s="21" t="n">
        <f aca="false">SUMIFS(Dep_Keur,Dep_Rel,"&gt;="&amp;O$3,Dep_Rel,"&lt;="&amp;O$4,Dep_Cash,1)</f>
        <v>0</v>
      </c>
      <c r="P111" s="21" t="n">
        <f aca="false">SUMIFS(Dep_Keur,Dep_Rel,"&gt;="&amp;P$3,Dep_Rel,"&lt;="&amp;P$4,Dep_Cash,1)</f>
        <v>0</v>
      </c>
      <c r="Q111" s="21" t="n">
        <f aca="false">SUMIFS(Dep_Keur,Dep_Rel,"&gt;="&amp;Q$3,Dep_Rel,"&lt;="&amp;Q$4,Dep_Cash,1)</f>
        <v>0</v>
      </c>
      <c r="R111" s="21" t="n">
        <f aca="false">SUMIFS(Dep_Keur,Dep_Rel,"&gt;="&amp;R$3,Dep_Rel,"&lt;="&amp;R$4,Dep_Cash,1)</f>
        <v>0</v>
      </c>
      <c r="S111" s="21" t="n">
        <f aca="false">SUMIFS(Dep_Keur,Dep_Rel,"&gt;="&amp;S$3,Dep_Rel,"&lt;="&amp;S$4,Dep_Cash,1)</f>
        <v>0</v>
      </c>
      <c r="T111" s="21" t="n">
        <f aca="false">SUMIFS(Dep_Keur,Dep_Rel,"&gt;="&amp;T$3,Dep_Rel,"&lt;="&amp;T$4,Dep_Cash,1)</f>
        <v>0</v>
      </c>
      <c r="U111" s="21" t="n">
        <f aca="false">SUMIFS(Dep_Keur,Dep_Rel,"&gt;="&amp;U$3,Dep_Rel,"&lt;="&amp;U$4,Dep_Cash,1)</f>
        <v>0</v>
      </c>
      <c r="V111" s="21" t="n">
        <f aca="false">SUMIFS(Dep_Keur,Dep_Rel,"&gt;="&amp;V$3,Dep_Rel,"&lt;="&amp;V$4,Dep_Cash,1)</f>
        <v>0</v>
      </c>
      <c r="W111" s="21" t="n">
        <f aca="false">SUMIFS(Dep_Keur,Dep_Rel,"&gt;="&amp;W$3,Dep_Rel,"&lt;="&amp;W$4,Dep_Cash,1)</f>
        <v>0</v>
      </c>
      <c r="X111" s="21" t="n">
        <f aca="false">SUMIFS(Dep_Keur,Dep_Rel,"&gt;="&amp;X$3,Dep_Rel,"&lt;="&amp;X$4,Dep_Cash,1)</f>
        <v>0</v>
      </c>
      <c r="Y111" s="21" t="n">
        <f aca="false">SUMIFS(Dep_Keur,Dep_Rel,"&gt;="&amp;Y$3,Dep_Rel,"&lt;="&amp;Y$4,Dep_Cash,1)</f>
        <v>0</v>
      </c>
      <c r="Z111" s="21" t="n">
        <f aca="false">SUMIFS(Dep_Keur,Dep_Rel,"&gt;="&amp;Z$3,Dep_Rel,"&lt;="&amp;Z$4,Dep_Cash,1)</f>
        <v>0</v>
      </c>
      <c r="AA111" s="21" t="n">
        <f aca="false">SUMIFS(Dep_Keur,Dep_Rel,"&gt;="&amp;AA$3,Dep_Rel,"&lt;="&amp;AA$4,Dep_Cash,1)</f>
        <v>0</v>
      </c>
      <c r="AB111" s="21" t="n">
        <f aca="false">SUMIFS(Dep_Keur,Dep_Rel,"&gt;="&amp;AB$3,Dep_Rel,"&lt;="&amp;AB$4,Dep_Cash,1)</f>
        <v>0</v>
      </c>
      <c r="AC111" s="21" t="n">
        <f aca="false">SUMIFS(Dep_Keur,Dep_Rel,"&gt;="&amp;AC$3,Dep_Rel,"&lt;="&amp;AC$4,Dep_Cash,1)</f>
        <v>0</v>
      </c>
      <c r="AD111" s="21" t="n">
        <f aca="false">SUMIFS(Dep_Keur,Dep_Rel,"&gt;="&amp;AD$3,Dep_Rel,"&lt;="&amp;AD$4,Dep_Cash,1)</f>
        <v>0</v>
      </c>
      <c r="AE111" s="21" t="n">
        <f aca="false">SUMIFS(Dep_Keur,Dep_Rel,"&gt;="&amp;AE$3,Dep_Rel,"&lt;="&amp;AE$4,Dep_Cash,1)</f>
        <v>0</v>
      </c>
      <c r="AF111" s="21" t="n">
        <f aca="false">SUMIFS(Dep_Keur,Dep_Rel,"&gt;="&amp;AF$3,Dep_Rel,"&lt;="&amp;AF$4,Dep_Cash,1)</f>
        <v>0</v>
      </c>
      <c r="AG111" s="21" t="n">
        <f aca="false">SUMIFS(Dep_Keur,Dep_Rel,"&gt;="&amp;AG$3,Dep_Rel,"&lt;="&amp;AG$4,Dep_Cash,1)</f>
        <v>0</v>
      </c>
      <c r="AH111" s="21" t="n">
        <f aca="false">SUMIFS(Dep_Keur,Dep_Rel,"&gt;="&amp;AH$3,Dep_Rel,"&lt;="&amp;AH$4,Dep_Cash,1)</f>
        <v>0</v>
      </c>
      <c r="AI111" s="21" t="n">
        <f aca="false">SUMIFS(Dep_Keur,Dep_Rel,"&gt;="&amp;AI$3,Dep_Rel,"&lt;="&amp;AI$4,Dep_Cash,1)</f>
        <v>0</v>
      </c>
      <c r="AJ111" s="21" t="n">
        <f aca="false">SUMIFS(Dep_Keur,Dep_Rel,"&gt;="&amp;AJ$3,Dep_Rel,"&lt;="&amp;AJ$4,Dep_Cash,1)</f>
        <v>0</v>
      </c>
      <c r="AK111" s="21" t="n">
        <f aca="false">SUMIFS(Dep_Keur,Dep_Rel,"&gt;="&amp;AK$3,Dep_Rel,"&lt;="&amp;AK$4,Dep_Cash,1)</f>
        <v>0</v>
      </c>
      <c r="AL111" s="21" t="n">
        <f aca="false">SUMIFS(Dep_Keur,Dep_Rel,"&gt;="&amp;AL$3,Dep_Rel,"&lt;="&amp;AL$4,Dep_Cash,1)</f>
        <v>0</v>
      </c>
      <c r="AM111" s="21" t="n">
        <f aca="false">SUMIFS(Dep_Keur,Dep_Rel,"&gt;="&amp;AM$3,Dep_Rel,"&lt;="&amp;AM$4,Dep_Cash,1)</f>
        <v>0</v>
      </c>
      <c r="AN111" s="21" t="n">
        <f aca="false">SUMIFS(Dep_Keur,Dep_Rel,"&gt;="&amp;AN$3,Dep_Rel,"&lt;="&amp;AN$4,Dep_Cash,1)</f>
        <v>0</v>
      </c>
      <c r="AO111" s="21" t="n">
        <f aca="false">SUMIFS(Dep_Keur,Dep_Rel,"&gt;="&amp;AO$3,Dep_Rel,"&lt;="&amp;AO$4,Dep_Cash,1)</f>
        <v>0</v>
      </c>
      <c r="AP111" s="21" t="n">
        <f aca="false">SUMIFS(Dep_Keur,Dep_Rel,"&gt;="&amp;AP$3,Dep_Rel,"&lt;="&amp;AP$4,Dep_Cash,1)</f>
        <v>0</v>
      </c>
      <c r="AQ111" s="21" t="n">
        <f aca="false">SUMIFS(Dep_Keur,Dep_Rel,"&gt;="&amp;AQ$3,Dep_Rel,"&lt;="&amp;AQ$4,Dep_Cash,1)</f>
        <v>0</v>
      </c>
      <c r="AR111" s="21" t="n">
        <f aca="false">SUMIFS(Dep_Keur,Dep_Rel,"&gt;="&amp;AR$3,Dep_Rel,"&lt;="&amp;AR$4,Dep_Cash,1)</f>
        <v>0</v>
      </c>
      <c r="AS111" s="21" t="n">
        <f aca="false">SUMIFS(Dep_Keur,Dep_Rel,"&gt;="&amp;AS$3,Dep_Rel,"&lt;="&amp;AS$4,Dep_Cash,1)</f>
        <v>0</v>
      </c>
      <c r="AT111" s="21" t="n">
        <f aca="false">SUMIFS(Dep_Keur,Dep_Rel,"&gt;="&amp;AT$3,Dep_Rel,"&lt;="&amp;AT$4,Dep_Cash,1)</f>
        <v>0</v>
      </c>
      <c r="AU111" s="21" t="n">
        <f aca="false">SUMIFS(Dep_Keur,Dep_Rel,"&gt;="&amp;AU$3,Dep_Rel,"&lt;="&amp;AU$4,Dep_Cash,1)</f>
        <v>0</v>
      </c>
      <c r="AV111" s="21" t="n">
        <f aca="false">SUMIFS(Dep_Keur,Dep_Rel,"&gt;="&amp;AV$3,Dep_Rel,"&lt;="&amp;AV$4,Dep_Cash,1)</f>
        <v>0</v>
      </c>
      <c r="AW111" s="21" t="n">
        <f aca="false">SUMIFS(Dep_Keur,Dep_Rel,"&gt;="&amp;AW$3,Dep_Rel,"&lt;="&amp;AW$4,Dep_Cash,1)</f>
        <v>0</v>
      </c>
      <c r="AX111" s="21" t="n">
        <f aca="false">SUMIFS(Dep_Keur,Dep_Rel,"&gt;="&amp;AX$3,Dep_Rel,"&lt;="&amp;AX$4,Dep_Cash,1)</f>
        <v>0</v>
      </c>
      <c r="AY111" s="21" t="n">
        <f aca="false">SUMIFS(Dep_Keur,Dep_Rel,"&gt;="&amp;AY$3,Dep_Rel,"&lt;="&amp;AY$4,Dep_Cash,1)</f>
        <v>0</v>
      </c>
      <c r="AZ111" s="21" t="n">
        <f aca="false">SUMIFS(Dep_Keur,Dep_Rel,"&gt;="&amp;AZ$3,Dep_Rel,"&lt;="&amp;AZ$4,Dep_Cash,1)</f>
        <v>0</v>
      </c>
      <c r="BA111" s="21" t="n">
        <f aca="false">SUMIFS(Dep_Keur,Dep_Rel,"&gt;="&amp;BA$3,Dep_Rel,"&lt;="&amp;BA$4,Dep_Cash,1)</f>
        <v>0</v>
      </c>
      <c r="BB111" s="21" t="n">
        <f aca="false">SUMIFS(Dep_Keur,Dep_Rel,"&gt;="&amp;BB$3,Dep_Rel,"&lt;="&amp;BB$4,Dep_Cash,1)</f>
        <v>0</v>
      </c>
      <c r="BC111" s="21" t="n">
        <f aca="false">SUMIFS(Dep_Keur,Dep_Rel,"&gt;="&amp;BC$3,Dep_Rel,"&lt;="&amp;BC$4,Dep_Cash,1)</f>
        <v>0</v>
      </c>
      <c r="BD111" s="21" t="n">
        <f aca="false">SUMIFS(Dep_Keur,Dep_Rel,"&gt;="&amp;BD$3,Dep_Rel,"&lt;="&amp;BD$4,Dep_Cash,1)</f>
        <v>0</v>
      </c>
      <c r="BE111" s="21" t="n">
        <f aca="false">SUMIFS(Dep_Keur,Dep_Rel,"&gt;="&amp;BE$3,Dep_Rel,"&lt;="&amp;BE$4,Dep_Cash,1)</f>
        <v>0</v>
      </c>
      <c r="BF111" s="21" t="n">
        <f aca="false">SUMIFS(Dep_Keur,Dep_Rel,"&gt;="&amp;BF$3,Dep_Rel,"&lt;="&amp;BF$4,Dep_Cash,1)</f>
        <v>0</v>
      </c>
      <c r="BG111" s="21" t="n">
        <f aca="false">SUMIFS(Dep_Keur,Dep_Rel,"&gt;="&amp;BG$3,Dep_Rel,"&lt;="&amp;BG$4,Dep_Cash,1)</f>
        <v>0</v>
      </c>
      <c r="BH111" s="21" t="n">
        <f aca="false">SUMIFS(Dep_Keur,Dep_Rel,"&gt;="&amp;BH$3,Dep_Rel,"&lt;="&amp;BH$4,Dep_Cash,1)</f>
        <v>0</v>
      </c>
      <c r="BI111" s="21" t="n">
        <f aca="false">SUMIFS(Dep_Keur,Dep_Rel,"&gt;="&amp;BI$3,Dep_Rel,"&lt;="&amp;BI$4,Dep_Cash,1)</f>
        <v>0</v>
      </c>
      <c r="BJ111" s="21" t="n">
        <f aca="false">SUMIFS(Dep_Keur,Dep_Rel,"&gt;="&amp;BJ$3,Dep_Rel,"&lt;="&amp;BJ$4,Dep_Cash,1)</f>
        <v>0</v>
      </c>
      <c r="BK111" s="21" t="n">
        <f aca="false">SUMIFS(Dep_Keur,Dep_Rel,"&gt;="&amp;BK$3,Dep_Rel,"&lt;="&amp;BK$4,Dep_Cash,1)</f>
        <v>0</v>
      </c>
      <c r="BL111" s="21" t="n">
        <f aca="false">SUMIFS(Dep_Keur,Dep_Rel,"&gt;="&amp;BL$3,Dep_Rel,"&lt;="&amp;BL$4,Dep_Cash,1)</f>
        <v>0</v>
      </c>
      <c r="BM111" s="21" t="n">
        <f aca="false">SUMIFS(Dep_Keur,Dep_Rel,"&gt;="&amp;BM$3,Dep_Rel,"&lt;="&amp;BM$4,Dep_Cash,1)</f>
        <v>0</v>
      </c>
      <c r="BN111" s="21" t="n">
        <f aca="false">SUMIFS(Dep_Keur,Dep_Rel,"&gt;="&amp;BN$3,Dep_Rel,"&lt;="&amp;BN$4,Dep_Cash,1)</f>
        <v>0</v>
      </c>
      <c r="BO111" s="21" t="n">
        <f aca="false">SUMIFS(Dep_Keur,Dep_Rel,"&gt;="&amp;BO$3,Dep_Rel,"&lt;="&amp;BO$4,Dep_Cash,1)</f>
        <v>0</v>
      </c>
      <c r="BP111" s="21" t="n">
        <f aca="false">SUMIFS(Dep_Keur,Dep_Rel,"&gt;="&amp;BP$3,Dep_Rel,"&lt;="&amp;BP$4,Dep_Cash,1)</f>
        <v>0</v>
      </c>
      <c r="BQ111" s="21" t="n">
        <f aca="false">SUMIFS(Dep_Keur,Dep_Rel,"&gt;="&amp;BQ$3,Dep_Rel,"&lt;="&amp;BQ$4,Dep_Cash,1)</f>
        <v>0</v>
      </c>
      <c r="BR111" s="21" t="n">
        <f aca="false">SUMIFS(Dep_Keur,Dep_Rel,"&gt;="&amp;BR$3,Dep_Rel,"&lt;="&amp;BR$4,Dep_Cash,1)</f>
        <v>0</v>
      </c>
      <c r="BS111" s="21" t="n">
        <f aca="false">SUMIFS(Dep_Keur,Dep_Rel,"&gt;="&amp;BS$3,Dep_Rel,"&lt;="&amp;BS$4,Dep_Cash,1)</f>
        <v>0</v>
      </c>
      <c r="BT111" s="21" t="n">
        <f aca="false">SUMIFS(Dep_Keur,Dep_Rel,"&gt;="&amp;BT$3,Dep_Rel,"&lt;="&amp;BT$4,Dep_Cash,1)</f>
        <v>0</v>
      </c>
      <c r="BU111" s="21" t="n">
        <f aca="false">SUMIFS(Dep_Keur,Dep_Rel,"&gt;="&amp;BU$3,Dep_Rel,"&lt;="&amp;BU$4,Dep_Cash,1)</f>
        <v>0</v>
      </c>
      <c r="BV111" s="21" t="n">
        <f aca="false">SUMIFS(Dep_Keur,Dep_Rel,"&gt;="&amp;BV$3,Dep_Rel,"&lt;="&amp;BV$4,Dep_Cash,1)</f>
        <v>0</v>
      </c>
      <c r="BW111" s="21" t="n">
        <f aca="false">SUMIFS(Dep_Keur,Dep_Rel,"&gt;="&amp;BW$3,Dep_Rel,"&lt;="&amp;BW$4,Dep_Cash,1)</f>
        <v>0</v>
      </c>
      <c r="BX111" s="21" t="n">
        <f aca="false">SUMIFS(Dep_Keur,Dep_Rel,"&gt;="&amp;BX$3,Dep_Rel,"&lt;="&amp;BX$4,Dep_Cash,1)</f>
        <v>0</v>
      </c>
      <c r="BY111" s="21" t="n">
        <f aca="false">SUMIFS(Dep_Keur,Dep_Rel,"&gt;="&amp;BY$3,Dep_Rel,"&lt;="&amp;BY$4,Dep_Cash,1)</f>
        <v>0</v>
      </c>
      <c r="BZ111" s="21" t="n">
        <f aca="false">SUMIFS(Dep_Keur,Dep_Rel,"&gt;="&amp;BZ$3,Dep_Rel,"&lt;="&amp;BZ$4,Dep_Cash,1)</f>
        <v>0</v>
      </c>
      <c r="CA111" s="21" t="n">
        <f aca="false">SUMIFS(Dep_Keur,Dep_Rel,"&gt;="&amp;CA$3,Dep_Rel,"&lt;="&amp;CA$4,Dep_Cash,1)</f>
        <v>0</v>
      </c>
      <c r="CB111" s="21" t="n">
        <f aca="false">SUMIFS(Dep_Keur,Dep_Rel,"&gt;="&amp;CB$3,Dep_Rel,"&lt;="&amp;CB$4,Dep_Cash,1)</f>
        <v>0</v>
      </c>
      <c r="CC111" s="21" t="n">
        <f aca="false">SUMIFS(Dep_Keur,Dep_Rel,"&gt;="&amp;CC$3,Dep_Rel,"&lt;="&amp;CC$4,Dep_Cash,1)</f>
        <v>0</v>
      </c>
      <c r="CD111" s="21" t="n">
        <f aca="false">SUMIFS(Dep_Keur,Dep_Rel,"&gt;="&amp;CD$3,Dep_Rel,"&lt;="&amp;CD$4,Dep_Cash,1)</f>
        <v>0</v>
      </c>
      <c r="CE111" s="21" t="n">
        <f aca="false">SUMIFS(Dep_Keur,Dep_Rel,"&gt;="&amp;CE$3,Dep_Rel,"&lt;="&amp;CE$4,Dep_Cash,1)</f>
        <v>0</v>
      </c>
      <c r="CF111" s="21" t="n">
        <f aca="false">SUMIFS(Dep_Keur,Dep_Rel,"&gt;="&amp;CF$3,Dep_Rel,"&lt;="&amp;CF$4,Dep_Cash,1)</f>
        <v>0</v>
      </c>
      <c r="CG111" s="21" t="n">
        <f aca="false">SUMIFS(Dep_Keur,Dep_Rel,"&gt;="&amp;CG$3,Dep_Rel,"&lt;="&amp;CG$4,Dep_Cash,1)</f>
        <v>0</v>
      </c>
      <c r="CH111" s="21" t="n">
        <f aca="false">SUMIFS(Dep_Keur,Dep_Rel,"&gt;="&amp;CH$3,Dep_Rel,"&lt;="&amp;CH$4,Dep_Cash,1)</f>
        <v>0</v>
      </c>
      <c r="CI111" s="21" t="n">
        <f aca="false">SUMIFS(Dep_Keur,Dep_Rel,"&gt;="&amp;CI$3,Dep_Rel,"&lt;="&amp;CI$4,Dep_Cash,1)</f>
        <v>0</v>
      </c>
      <c r="CJ111" s="21" t="n">
        <f aca="false">SUMIFS(Dep_Keur,Dep_Rel,"&gt;="&amp;CJ$3,Dep_Rel,"&lt;="&amp;CJ$4,Dep_Cash,1)</f>
        <v>0</v>
      </c>
      <c r="CK111" s="21" t="n">
        <f aca="false">SUMIFS(Dep_Keur,Dep_Rel,"&gt;="&amp;CK$3,Dep_Rel,"&lt;="&amp;CK$4,Dep_Cash,1)</f>
        <v>0</v>
      </c>
      <c r="CL111" s="21" t="n">
        <f aca="false">SUMIFS(Dep_Keur,Dep_Rel,"&gt;="&amp;CL$3,Dep_Rel,"&lt;="&amp;CL$4,Dep_Cash,1)</f>
        <v>0</v>
      </c>
      <c r="CM111" s="21" t="n">
        <f aca="false">SUMIFS(Dep_Keur,Dep_Rel,"&gt;="&amp;CM$3,Dep_Rel,"&lt;="&amp;CM$4,Dep_Cash,1)</f>
        <v>0</v>
      </c>
      <c r="CN111" s="21" t="n">
        <f aca="false">SUMIFS(Dep_Keur,Dep_Rel,"&gt;="&amp;CN$3,Dep_Rel,"&lt;="&amp;CN$4,Dep_Cash,1)</f>
        <v>0</v>
      </c>
      <c r="CO111" s="21" t="n">
        <f aca="false">SUMIFS(Dep_Keur,Dep_Rel,"&gt;="&amp;CO$3,Dep_Rel,"&lt;="&amp;CO$4,Dep_Cash,1)</f>
        <v>0</v>
      </c>
      <c r="CP111" s="21" t="n">
        <f aca="false">SUMIFS(Dep_Keur,Dep_Rel,"&gt;="&amp;CP$3,Dep_Rel,"&lt;="&amp;CP$4,Dep_Cash,1)</f>
        <v>0</v>
      </c>
      <c r="CQ111" s="21" t="n">
        <f aca="false">SUMIFS(Dep_Keur,Dep_Rel,"&gt;="&amp;CQ$3,Dep_Rel,"&lt;="&amp;CQ$4,Dep_Cash,1)</f>
        <v>0</v>
      </c>
      <c r="CR111" s="21" t="n">
        <f aca="false">SUMIFS(Dep_Keur,Dep_Rel,"&gt;="&amp;CR$3,Dep_Rel,"&lt;="&amp;CR$4,Dep_Cash,1)</f>
        <v>0</v>
      </c>
      <c r="CS111" s="21" t="n">
        <f aca="false">SUMIFS(Dep_Keur,Dep_Rel,"&gt;="&amp;CS$3,Dep_Rel,"&lt;="&amp;CS$4,Dep_Cash,1)</f>
        <v>0</v>
      </c>
      <c r="CT111" s="21" t="n">
        <f aca="false">SUMIFS(Dep_Keur,Dep_Rel,"&gt;="&amp;CT$3,Dep_Rel,"&lt;="&amp;CT$4,Dep_Cash,1)</f>
        <v>0</v>
      </c>
      <c r="CU111" s="21" t="n">
        <f aca="false">SUMIFS(Dep_Keur,Dep_Rel,"&gt;="&amp;CU$3,Dep_Rel,"&lt;="&amp;CU$4,Dep_Cash,1)</f>
        <v>0</v>
      </c>
      <c r="CV111" s="21" t="n">
        <f aca="false">SUMIFS(Dep_Keur,Dep_Rel,"&gt;="&amp;CV$3,Dep_Rel,"&lt;="&amp;CV$4,Dep_Cash,1)</f>
        <v>0</v>
      </c>
      <c r="CW111" s="21" t="n">
        <f aca="false">SUMIFS(Dep_Keur,Dep_Rel,"&gt;="&amp;CW$3,Dep_Rel,"&lt;="&amp;CW$4,Dep_Cash,1)</f>
        <v>0</v>
      </c>
      <c r="CX111" s="21" t="n">
        <f aca="false">SUMIFS(Dep_Keur,Dep_Rel,"&gt;="&amp;CX$3,Dep_Rel,"&lt;="&amp;CX$4,Dep_Cash,1)</f>
        <v>0</v>
      </c>
      <c r="CY111" s="21" t="n">
        <f aca="false">SUMIFS(Dep_Keur,Dep_Rel,"&gt;="&amp;CY$3,Dep_Rel,"&lt;="&amp;CY$4,Dep_Cash,1)</f>
        <v>0</v>
      </c>
      <c r="CZ111" s="21" t="n">
        <f aca="false">SUMIFS(Dep_Keur,Dep_Rel,"&gt;="&amp;CZ$3,Dep_Rel,"&lt;="&amp;CZ$4,Dep_Cash,1)</f>
        <v>0</v>
      </c>
      <c r="DA111" s="21" t="n">
        <f aca="false">SUMIFS(Dep_Keur,Dep_Rel,"&gt;="&amp;DA$3,Dep_Rel,"&lt;="&amp;DA$4,Dep_Cash,1)</f>
        <v>0</v>
      </c>
      <c r="DB111" s="21" t="n">
        <f aca="false">SUMIFS(Dep_Keur,Dep_Rel,"&gt;="&amp;DB$3,Dep_Rel,"&lt;="&amp;DB$4,Dep_Cash,1)</f>
        <v>0</v>
      </c>
      <c r="DC111" s="21" t="n">
        <f aca="false">SUMIFS(Dep_Keur,Dep_Rel,"&gt;="&amp;DC$3,Dep_Rel,"&lt;="&amp;DC$4,Dep_Cash,1)</f>
        <v>0</v>
      </c>
      <c r="DD111" s="21" t="n">
        <f aca="false">SUMIFS(Dep_Keur,Dep_Rel,"&gt;="&amp;DD$3,Dep_Rel,"&lt;="&amp;DD$4,Dep_Cash,1)</f>
        <v>0</v>
      </c>
      <c r="DE111" s="21" t="n">
        <f aca="false">SUMIFS(Dep_Keur,Dep_Rel,"&gt;="&amp;DE$3,Dep_Rel,"&lt;="&amp;DE$4,Dep_Cash,1)</f>
        <v>0</v>
      </c>
      <c r="DF111" s="21" t="n">
        <f aca="false">SUMIFS(Dep_Keur,Dep_Rel,"&gt;="&amp;DF$3,Dep_Rel,"&lt;="&amp;DF$4,Dep_Cash,1)</f>
        <v>0</v>
      </c>
      <c r="DG111" s="21" t="n">
        <f aca="false">SUMIFS(Dep_Keur,Dep_Rel,"&gt;="&amp;DG$3,Dep_Rel,"&lt;="&amp;DG$4,Dep_Cash,1)</f>
        <v>0</v>
      </c>
      <c r="DH111" s="21" t="n">
        <f aca="false">SUMIFS(Dep_Keur,Dep_Rel,"&gt;="&amp;DH$3,Dep_Rel,"&lt;="&amp;DH$4,Dep_Cash,1)</f>
        <v>0</v>
      </c>
      <c r="DI111" s="21" t="n">
        <f aca="false">SUMIFS(Dep_Keur,Dep_Rel,"&gt;="&amp;DI$3,Dep_Rel,"&lt;="&amp;DI$4,Dep_Cash,1)</f>
        <v>0</v>
      </c>
      <c r="DJ111" s="21" t="n">
        <f aca="false">SUMIFS(Dep_Keur,Dep_Rel,"&gt;="&amp;DJ$3,Dep_Rel,"&lt;="&amp;DJ$4,Dep_Cash,1)</f>
        <v>0</v>
      </c>
      <c r="DK111" s="21" t="n">
        <f aca="false">SUMIFS(Dep_Keur,Dep_Rel,"&gt;="&amp;DK$3,Dep_Rel,"&lt;="&amp;DK$4,Dep_Cash,1)</f>
        <v>0</v>
      </c>
      <c r="DL111" s="21" t="n">
        <f aca="false">SUMIFS(Dep_Keur,Dep_Rel,"&gt;="&amp;DL$3,Dep_Rel,"&lt;="&amp;DL$4,Dep_Cash,1)</f>
        <v>0</v>
      </c>
      <c r="DM111" s="21" t="n">
        <f aca="false">SUMIFS(Dep_Keur,Dep_Rel,"&gt;="&amp;DM$3,Dep_Rel,"&lt;="&amp;DM$4,Dep_Cash,1)</f>
        <v>0</v>
      </c>
      <c r="DN111" s="21" t="n">
        <f aca="false">SUMIFS(Dep_Keur,Dep_Rel,"&gt;="&amp;DN$3,Dep_Rel,"&lt;="&amp;DN$4,Dep_Cash,1)</f>
        <v>0</v>
      </c>
      <c r="DO111" s="21" t="n">
        <f aca="false">SUMIFS(Dep_Keur,Dep_Rel,"&gt;="&amp;DO$3,Dep_Rel,"&lt;="&amp;DO$4,Dep_Cash,1)</f>
        <v>0</v>
      </c>
      <c r="DP111" s="21" t="n">
        <f aca="false">SUMIFS(Dep_Keur,Dep_Rel,"&gt;="&amp;DP$3,Dep_Rel,"&lt;="&amp;DP$4,Dep_Cash,1)</f>
        <v>0</v>
      </c>
      <c r="DQ111" s="21" t="n">
        <f aca="false">SUMIFS(Dep_Keur,Dep_Rel,"&gt;="&amp;DQ$3,Dep_Rel,"&lt;="&amp;DQ$4,Dep_Cash,1)</f>
        <v>0</v>
      </c>
      <c r="DR111" s="21" t="n">
        <f aca="false">SUMIFS(Dep_Keur,Dep_Rel,"&gt;="&amp;DR$3,Dep_Rel,"&lt;="&amp;DR$4,Dep_Cash,1)</f>
        <v>0</v>
      </c>
      <c r="DS111" s="21" t="n">
        <f aca="false">SUMIFS(Dep_Keur,Dep_Rel,"&gt;="&amp;DS$3,Dep_Rel,"&lt;="&amp;DS$4,Dep_Cash,1)</f>
        <v>0</v>
      </c>
      <c r="DT111" s="21" t="n">
        <f aca="false">SUMIFS(Dep_Keur,Dep_Rel,"&gt;="&amp;DT$3,Dep_Rel,"&lt;="&amp;DT$4,Dep_Cash,1)</f>
        <v>0</v>
      </c>
      <c r="DU111" s="21" t="n">
        <f aca="false">SUMIFS(Dep_Keur,Dep_Rel,"&gt;="&amp;DU$3,Dep_Rel,"&lt;="&amp;DU$4,Dep_Cash,1)</f>
        <v>0</v>
      </c>
      <c r="DV111" s="21" t="n">
        <f aca="false">SUMIFS(Dep_Keur,Dep_Rel,"&gt;="&amp;DV$3,Dep_Rel,"&lt;="&amp;DV$4,Dep_Cash,1)</f>
        <v>0</v>
      </c>
      <c r="DW111" s="21" t="n">
        <f aca="false">SUMIFS(Dep_Keur,Dep_Rel,"&gt;="&amp;DW$3,Dep_Rel,"&lt;="&amp;DW$4,Dep_Cash,1)</f>
        <v>0</v>
      </c>
      <c r="DX111" s="21" t="n">
        <f aca="false">SUMIFS(Dep_Keur,Dep_Rel,"&gt;="&amp;DX$3,Dep_Rel,"&lt;="&amp;DX$4,Dep_Cash,1)</f>
        <v>0</v>
      </c>
      <c r="DY111" s="21" t="n">
        <f aca="false">SUMIFS(Dep_Keur,Dep_Rel,"&gt;="&amp;DY$3,Dep_Rel,"&lt;="&amp;DY$4,Dep_Cash,1)</f>
        <v>0</v>
      </c>
      <c r="DZ111" s="21" t="n">
        <f aca="false">SUMIFS(Dep_Keur,Dep_Rel,"&gt;="&amp;DZ$3,Dep_Rel,"&lt;="&amp;DZ$4,Dep_Cash,1)</f>
        <v>0</v>
      </c>
      <c r="EA111" s="21" t="n">
        <f aca="false">SUMIFS(Dep_Keur,Dep_Rel,"&gt;="&amp;EA$3,Dep_Rel,"&lt;="&amp;EA$4,Dep_Cash,1)</f>
        <v>0</v>
      </c>
      <c r="EB111" s="21" t="n">
        <f aca="false">SUMIFS(Dep_Keur,Dep_Rel,"&gt;="&amp;EB$3,Dep_Rel,"&lt;="&amp;EB$4,Dep_Cash,1)</f>
        <v>0</v>
      </c>
      <c r="EC111" s="21" t="n">
        <f aca="false">SUMIFS(Dep_Keur,Dep_Rel,"&gt;="&amp;EC$3,Dep_Rel,"&lt;="&amp;EC$4,Dep_Cash,1)</f>
        <v>0</v>
      </c>
      <c r="ED111" s="21" t="n">
        <f aca="false">SUMIFS(Dep_Keur,Dep_Rel,"&gt;="&amp;ED$3,Dep_Rel,"&lt;="&amp;ED$4,Dep_Cash,1)</f>
        <v>0</v>
      </c>
      <c r="EE111" s="21" t="n">
        <f aca="false">SUMIFS(Dep_Keur,Dep_Rel,"&gt;="&amp;EE$3,Dep_Rel,"&lt;="&amp;EE$4,Dep_Cash,1)</f>
        <v>0</v>
      </c>
      <c r="EF111" s="21" t="n">
        <f aca="false">SUMIFS(Dep_Keur,Dep_Rel,"&gt;="&amp;EF$3,Dep_Rel,"&lt;="&amp;EF$4,Dep_Cash,1)</f>
        <v>0</v>
      </c>
      <c r="EG111" s="21" t="n">
        <f aca="false">SUMIFS(Dep_Keur,Dep_Rel,"&gt;="&amp;EG$3,Dep_Rel,"&lt;="&amp;EG$4,Dep_Cash,1)</f>
        <v>0</v>
      </c>
      <c r="EH111" s="21" t="n">
        <f aca="false">SUMIFS(Dep_Keur,Dep_Rel,"&gt;="&amp;EH$3,Dep_Rel,"&lt;="&amp;EH$4,Dep_Cash,1)</f>
        <v>0</v>
      </c>
      <c r="EI111" s="21" t="n">
        <f aca="false">SUMIFS(Dep_Keur,Dep_Rel,"&gt;="&amp;EI$3,Dep_Rel,"&lt;="&amp;EI$4,Dep_Cash,1)</f>
        <v>0</v>
      </c>
      <c r="EJ111" s="21" t="n">
        <f aca="false">SUMIFS(Dep_Keur,Dep_Rel,"&gt;="&amp;EJ$3,Dep_Rel,"&lt;="&amp;EJ$4,Dep_Cash,1)</f>
        <v>0</v>
      </c>
      <c r="EK111" s="21" t="n">
        <f aca="false">SUMIFS(Dep_Keur,Dep_Rel,"&gt;="&amp;EK$3,Dep_Rel,"&lt;="&amp;EK$4,Dep_Cash,1)</f>
        <v>0</v>
      </c>
      <c r="EL111" s="21" t="n">
        <f aca="false">SUMIFS(Dep_Keur,Dep_Rel,"&gt;="&amp;EL$3,Dep_Rel,"&lt;="&amp;EL$4,Dep_Cash,1)</f>
        <v>0</v>
      </c>
      <c r="EM111" s="21" t="n">
        <f aca="false">SUMIFS(Dep_Keur,Dep_Rel,"&gt;="&amp;EM$3,Dep_Rel,"&lt;="&amp;EM$4,Dep_Cash,1)</f>
        <v>0</v>
      </c>
      <c r="EN111" s="21" t="n">
        <f aca="false">SUMIFS(Dep_Keur,Dep_Rel,"&gt;="&amp;EN$3,Dep_Rel,"&lt;="&amp;EN$4,Dep_Cash,1)</f>
        <v>0</v>
      </c>
      <c r="EO111" s="21" t="n">
        <f aca="false">SUMIFS(Dep_Keur,Dep_Rel,"&gt;="&amp;EO$3,Dep_Rel,"&lt;="&amp;EO$4,Dep_Cash,1)</f>
        <v>0</v>
      </c>
      <c r="EP111" s="21" t="n">
        <f aca="false">SUMIFS(Dep_Keur,Dep_Rel,"&gt;="&amp;EP$3,Dep_Rel,"&lt;="&amp;EP$4,Dep_Cash,1)</f>
        <v>0</v>
      </c>
      <c r="EQ111" s="21" t="n">
        <f aca="false">SUMIFS(Dep_Keur,Dep_Rel,"&gt;="&amp;EQ$3,Dep_Rel,"&lt;="&amp;EQ$4,Dep_Cash,1)</f>
        <v>0</v>
      </c>
      <c r="ER111" s="21" t="n">
        <f aca="false">SUMIFS(Dep_Keur,Dep_Rel,"&gt;="&amp;ER$3,Dep_Rel,"&lt;="&amp;ER$4,Dep_Cash,1)</f>
        <v>0</v>
      </c>
      <c r="ES111" s="21" t="n">
        <f aca="false">SUMIFS(Dep_Keur,Dep_Rel,"&gt;="&amp;ES$3,Dep_Rel,"&lt;="&amp;ES$4,Dep_Cash,1)</f>
        <v>0</v>
      </c>
      <c r="ET111" s="21" t="n">
        <f aca="false">SUMIFS(Dep_Keur,Dep_Rel,"&gt;="&amp;ET$3,Dep_Rel,"&lt;="&amp;ET$4,Dep_Cash,1)</f>
        <v>0</v>
      </c>
      <c r="EU111" s="21" t="n">
        <f aca="false">SUMIFS(Dep_Keur,Dep_Rel,"&gt;="&amp;EU$3,Dep_Rel,"&lt;="&amp;EU$4,Dep_Cash,1)</f>
        <v>0</v>
      </c>
      <c r="EV111" s="21" t="n">
        <f aca="false">SUMIFS(Dep_Keur,Dep_Rel,"&gt;="&amp;EV$3,Dep_Rel,"&lt;="&amp;EV$4,Dep_Cash,1)</f>
        <v>0</v>
      </c>
      <c r="EW111" s="21" t="n">
        <f aca="false">SUMIFS(Dep_Keur,Dep_Rel,"&gt;="&amp;EW$3,Dep_Rel,"&lt;="&amp;EW$4,Dep_Cash,1)</f>
        <v>0</v>
      </c>
      <c r="EX111" s="21" t="n">
        <f aca="false">SUMIFS(Dep_Keur,Dep_Rel,"&gt;="&amp;EX$3,Dep_Rel,"&lt;="&amp;EX$4,Dep_Cash,1)</f>
        <v>0</v>
      </c>
      <c r="EY111" s="21" t="n">
        <f aca="false">SUMIFS(Dep_Keur,Dep_Rel,"&gt;="&amp;EY$3,Dep_Rel,"&lt;="&amp;EY$4,Dep_Cash,1)</f>
        <v>0</v>
      </c>
      <c r="EZ111" s="21" t="n">
        <f aca="false">SUMIFS(Dep_Keur,Dep_Rel,"&gt;="&amp;EZ$3,Dep_Rel,"&lt;="&amp;EZ$4,Dep_Cash,1)</f>
        <v>0</v>
      </c>
      <c r="FA111" s="21" t="n">
        <f aca="false">SUMIFS(Dep_Keur,Dep_Rel,"&gt;="&amp;FA$3,Dep_Rel,"&lt;="&amp;FA$4,Dep_Cash,1)</f>
        <v>0</v>
      </c>
      <c r="FB111" s="21" t="n">
        <f aca="false">SUMIFS(Dep_Keur,Dep_Rel,"&gt;="&amp;FB$3,Dep_Rel,"&lt;="&amp;FB$4,Dep_Cash,1)</f>
        <v>0</v>
      </c>
      <c r="FC111" s="21" t="n">
        <f aca="false">SUMIFS(Dep_Keur,Dep_Rel,"&gt;="&amp;FC$3,Dep_Rel,"&lt;="&amp;FC$4,Dep_Cash,1)</f>
        <v>0</v>
      </c>
      <c r="FD111" s="21" t="n">
        <f aca="false">SUMIFS(Dep_Keur,Dep_Rel,"&gt;="&amp;FD$3,Dep_Rel,"&lt;="&amp;FD$4,Dep_Cash,1)</f>
        <v>0</v>
      </c>
      <c r="FE111" s="21" t="n">
        <f aca="false">SUMIFS(Dep_Keur,Dep_Rel,"&gt;="&amp;FE$3,Dep_Rel,"&lt;="&amp;FE$4,Dep_Cash,1)</f>
        <v>0</v>
      </c>
      <c r="FF111" s="21" t="n">
        <f aca="false">SUMIFS(Dep_Keur,Dep_Rel,"&gt;="&amp;FF$3,Dep_Rel,"&lt;="&amp;FF$4,Dep_Cash,1)</f>
        <v>0</v>
      </c>
      <c r="FG111" s="21" t="n">
        <f aca="false">SUMIFS(Dep_Keur,Dep_Rel,"&gt;="&amp;FG$3,Dep_Rel,"&lt;="&amp;FG$4,Dep_Cash,1)</f>
        <v>0</v>
      </c>
      <c r="FH111" s="21" t="n">
        <f aca="false">SUMIFS(Dep_Keur,Dep_Rel,"&gt;="&amp;FH$3,Dep_Rel,"&lt;="&amp;FH$4,Dep_Cash,1)</f>
        <v>0</v>
      </c>
    </row>
    <row r="112" customFormat="false" ht="15" hidden="false" customHeight="false" outlineLevel="0" collapsed="false">
      <c r="C112" s="1" t="s">
        <v>754</v>
      </c>
      <c r="D112" s="12" t="s">
        <v>358</v>
      </c>
      <c r="I112" s="21" t="n">
        <f aca="false">SUM(J112:FH112)</f>
        <v>562.5</v>
      </c>
      <c r="J112" s="21" t="n">
        <f aca="false">$E111*J22</f>
        <v>0</v>
      </c>
      <c r="K112" s="21" t="n">
        <f aca="false">$E111*K22</f>
        <v>0</v>
      </c>
      <c r="L112" s="21" t="n">
        <f aca="false">$E111*L22</f>
        <v>0</v>
      </c>
      <c r="M112" s="21" t="n">
        <f aca="false">$E111*M22</f>
        <v>0</v>
      </c>
      <c r="N112" s="21" t="n">
        <f aca="false">$E111*N22</f>
        <v>0</v>
      </c>
      <c r="O112" s="21" t="n">
        <f aca="false">$E111*O22</f>
        <v>0</v>
      </c>
      <c r="P112" s="21" t="n">
        <f aca="false">$E111*P22</f>
        <v>0</v>
      </c>
      <c r="Q112" s="21" t="n">
        <f aca="false">$E111*Q22</f>
        <v>0</v>
      </c>
      <c r="R112" s="21" t="n">
        <f aca="false">$E111*R22</f>
        <v>0</v>
      </c>
      <c r="S112" s="21" t="n">
        <f aca="false">$E111*S22</f>
        <v>562.5</v>
      </c>
      <c r="T112" s="21" t="n">
        <f aca="false">$E111*T22</f>
        <v>0</v>
      </c>
      <c r="U112" s="21" t="n">
        <f aca="false">$E111*U22</f>
        <v>0</v>
      </c>
      <c r="V112" s="21" t="n">
        <f aca="false">$E111*V22</f>
        <v>0</v>
      </c>
      <c r="W112" s="21" t="n">
        <f aca="false">$E111*W22</f>
        <v>0</v>
      </c>
      <c r="X112" s="21" t="n">
        <f aca="false">$E111*X22</f>
        <v>0</v>
      </c>
      <c r="Y112" s="21" t="n">
        <f aca="false">$E111*Y22</f>
        <v>0</v>
      </c>
      <c r="Z112" s="21" t="n">
        <f aca="false">$E111*Z22</f>
        <v>0</v>
      </c>
      <c r="AA112" s="21" t="n">
        <f aca="false">$E111*AA22</f>
        <v>0</v>
      </c>
      <c r="AB112" s="21" t="n">
        <f aca="false">$E111*AB22</f>
        <v>0</v>
      </c>
      <c r="AC112" s="21" t="n">
        <f aca="false">$E111*AC22</f>
        <v>0</v>
      </c>
      <c r="AD112" s="21" t="n">
        <f aca="false">$E111*AD22</f>
        <v>0</v>
      </c>
      <c r="AE112" s="21" t="n">
        <f aca="false">$E111*AE22</f>
        <v>0</v>
      </c>
      <c r="AF112" s="21" t="n">
        <f aca="false">$E111*AF22</f>
        <v>0</v>
      </c>
      <c r="AG112" s="21" t="n">
        <f aca="false">$E111*AG22</f>
        <v>0</v>
      </c>
      <c r="AH112" s="21" t="n">
        <f aca="false">$E111*AH22</f>
        <v>0</v>
      </c>
      <c r="AI112" s="21" t="n">
        <f aca="false">$E111*AI22</f>
        <v>0</v>
      </c>
      <c r="AJ112" s="21" t="n">
        <f aca="false">$E111*AJ22</f>
        <v>0</v>
      </c>
      <c r="AK112" s="21" t="n">
        <f aca="false">$E111*AK22</f>
        <v>0</v>
      </c>
      <c r="AL112" s="21" t="n">
        <f aca="false">$E111*AL22</f>
        <v>0</v>
      </c>
      <c r="AM112" s="21" t="n">
        <f aca="false">$E111*AM22</f>
        <v>0</v>
      </c>
      <c r="AN112" s="21" t="n">
        <f aca="false">$E111*AN22</f>
        <v>0</v>
      </c>
      <c r="AO112" s="21" t="n">
        <f aca="false">$E111*AO22</f>
        <v>0</v>
      </c>
      <c r="AP112" s="21" t="n">
        <f aca="false">$E111*AP22</f>
        <v>0</v>
      </c>
      <c r="AQ112" s="21" t="n">
        <f aca="false">$E111*AQ22</f>
        <v>0</v>
      </c>
      <c r="AR112" s="21" t="n">
        <f aca="false">$E111*AR22</f>
        <v>0</v>
      </c>
      <c r="AS112" s="21" t="n">
        <f aca="false">$E111*AS22</f>
        <v>0</v>
      </c>
      <c r="AT112" s="21" t="n">
        <f aca="false">$E111*AT22</f>
        <v>0</v>
      </c>
      <c r="AU112" s="21" t="n">
        <f aca="false">$E111*AU22</f>
        <v>0</v>
      </c>
      <c r="AV112" s="21" t="n">
        <f aca="false">$E111*AV22</f>
        <v>0</v>
      </c>
      <c r="AW112" s="21" t="n">
        <f aca="false">$E111*AW22</f>
        <v>0</v>
      </c>
      <c r="AX112" s="21" t="n">
        <f aca="false">$E111*AX22</f>
        <v>0</v>
      </c>
      <c r="AY112" s="21" t="n">
        <f aca="false">$E111*AY22</f>
        <v>0</v>
      </c>
      <c r="AZ112" s="21" t="n">
        <f aca="false">$E111*AZ22</f>
        <v>0</v>
      </c>
      <c r="BA112" s="21" t="n">
        <f aca="false">$E111*BA22</f>
        <v>0</v>
      </c>
      <c r="BB112" s="21" t="n">
        <f aca="false">$E111*BB22</f>
        <v>0</v>
      </c>
      <c r="BC112" s="21" t="n">
        <f aca="false">$E111*BC22</f>
        <v>0</v>
      </c>
      <c r="BD112" s="21" t="n">
        <f aca="false">$E111*BD22</f>
        <v>0</v>
      </c>
      <c r="BE112" s="21" t="n">
        <f aca="false">$E111*BE22</f>
        <v>0</v>
      </c>
      <c r="BF112" s="21" t="n">
        <f aca="false">$E111*BF22</f>
        <v>0</v>
      </c>
      <c r="BG112" s="21" t="n">
        <f aca="false">$E111*BG22</f>
        <v>0</v>
      </c>
      <c r="BH112" s="21" t="n">
        <f aca="false">$E111*BH22</f>
        <v>0</v>
      </c>
      <c r="BI112" s="21" t="n">
        <f aca="false">$E111*BI22</f>
        <v>0</v>
      </c>
      <c r="BJ112" s="21" t="n">
        <f aca="false">$E111*BJ22</f>
        <v>0</v>
      </c>
      <c r="BK112" s="21" t="n">
        <f aca="false">$E111*BK22</f>
        <v>0</v>
      </c>
      <c r="BL112" s="21" t="n">
        <f aca="false">$E111*BL22</f>
        <v>0</v>
      </c>
      <c r="BM112" s="21" t="n">
        <f aca="false">$E111*BM22</f>
        <v>0</v>
      </c>
      <c r="BN112" s="21" t="n">
        <f aca="false">$E111*BN22</f>
        <v>0</v>
      </c>
      <c r="BO112" s="21" t="n">
        <f aca="false">$E111*BO22</f>
        <v>0</v>
      </c>
      <c r="BP112" s="21" t="n">
        <f aca="false">$E111*BP22</f>
        <v>0</v>
      </c>
      <c r="BQ112" s="21" t="n">
        <f aca="false">$E111*BQ22</f>
        <v>0</v>
      </c>
      <c r="BR112" s="21" t="n">
        <f aca="false">$E111*BR22</f>
        <v>0</v>
      </c>
      <c r="BS112" s="21" t="n">
        <f aca="false">$E111*BS22</f>
        <v>0</v>
      </c>
      <c r="BT112" s="21" t="n">
        <f aca="false">$E111*BT22</f>
        <v>0</v>
      </c>
      <c r="BU112" s="21" t="n">
        <f aca="false">$E111*BU22</f>
        <v>0</v>
      </c>
      <c r="BV112" s="21" t="n">
        <f aca="false">$E111*BV22</f>
        <v>0</v>
      </c>
      <c r="BW112" s="21" t="n">
        <f aca="false">$E111*BW22</f>
        <v>0</v>
      </c>
      <c r="BX112" s="21" t="n">
        <f aca="false">$E111*BX22</f>
        <v>0</v>
      </c>
      <c r="BY112" s="21" t="n">
        <f aca="false">$E111*BY22</f>
        <v>0</v>
      </c>
      <c r="BZ112" s="21" t="n">
        <f aca="false">$E111*BZ22</f>
        <v>0</v>
      </c>
      <c r="CA112" s="21" t="n">
        <f aca="false">$E111*CA22</f>
        <v>0</v>
      </c>
      <c r="CB112" s="21" t="n">
        <f aca="false">$E111*CB22</f>
        <v>0</v>
      </c>
      <c r="CC112" s="21" t="n">
        <f aca="false">$E111*CC22</f>
        <v>0</v>
      </c>
      <c r="CD112" s="21" t="n">
        <f aca="false">$E111*CD22</f>
        <v>0</v>
      </c>
      <c r="CE112" s="21" t="n">
        <f aca="false">$E111*CE22</f>
        <v>0</v>
      </c>
      <c r="CF112" s="21" t="n">
        <f aca="false">$E111*CF22</f>
        <v>0</v>
      </c>
      <c r="CG112" s="21" t="n">
        <f aca="false">$E111*CG22</f>
        <v>0</v>
      </c>
      <c r="CH112" s="21" t="n">
        <f aca="false">$E111*CH22</f>
        <v>0</v>
      </c>
      <c r="CI112" s="21" t="n">
        <f aca="false">$E111*CI22</f>
        <v>0</v>
      </c>
      <c r="CJ112" s="21" t="n">
        <f aca="false">$E111*CJ22</f>
        <v>0</v>
      </c>
      <c r="CK112" s="21" t="n">
        <f aca="false">$E111*CK22</f>
        <v>0</v>
      </c>
      <c r="CL112" s="21" t="n">
        <f aca="false">$E111*CL22</f>
        <v>0</v>
      </c>
      <c r="CM112" s="21" t="n">
        <f aca="false">$E111*CM22</f>
        <v>0</v>
      </c>
      <c r="CN112" s="21" t="n">
        <f aca="false">$E111*CN22</f>
        <v>0</v>
      </c>
      <c r="CO112" s="21" t="n">
        <f aca="false">$E111*CO22</f>
        <v>0</v>
      </c>
      <c r="CP112" s="21" t="n">
        <f aca="false">$E111*CP22</f>
        <v>0</v>
      </c>
      <c r="CQ112" s="21" t="n">
        <f aca="false">$E111*CQ22</f>
        <v>0</v>
      </c>
      <c r="CR112" s="21" t="n">
        <f aca="false">$E111*CR22</f>
        <v>0</v>
      </c>
      <c r="CS112" s="21" t="n">
        <f aca="false">$E111*CS22</f>
        <v>0</v>
      </c>
      <c r="CT112" s="21" t="n">
        <f aca="false">$E111*CT22</f>
        <v>0</v>
      </c>
      <c r="CU112" s="21" t="n">
        <f aca="false">$E111*CU22</f>
        <v>0</v>
      </c>
      <c r="CV112" s="21" t="n">
        <f aca="false">$E111*CV22</f>
        <v>0</v>
      </c>
      <c r="CW112" s="21" t="n">
        <f aca="false">$E111*CW22</f>
        <v>0</v>
      </c>
      <c r="CX112" s="21" t="n">
        <f aca="false">$E111*CX22</f>
        <v>0</v>
      </c>
      <c r="CY112" s="21" t="n">
        <f aca="false">$E111*CY22</f>
        <v>0</v>
      </c>
      <c r="CZ112" s="21" t="n">
        <f aca="false">$E111*CZ22</f>
        <v>0</v>
      </c>
      <c r="DA112" s="21" t="n">
        <f aca="false">$E111*DA22</f>
        <v>0</v>
      </c>
      <c r="DB112" s="21" t="n">
        <f aca="false">$E111*DB22</f>
        <v>0</v>
      </c>
      <c r="DC112" s="21" t="n">
        <f aca="false">$E111*DC22</f>
        <v>0</v>
      </c>
      <c r="DD112" s="21" t="n">
        <f aca="false">$E111*DD22</f>
        <v>0</v>
      </c>
      <c r="DE112" s="21" t="n">
        <f aca="false">$E111*DE22</f>
        <v>0</v>
      </c>
      <c r="DF112" s="21" t="n">
        <f aca="false">$E111*DF22</f>
        <v>0</v>
      </c>
      <c r="DG112" s="21" t="n">
        <f aca="false">$E111*DG22</f>
        <v>0</v>
      </c>
      <c r="DH112" s="21" t="n">
        <f aca="false">$E111*DH22</f>
        <v>0</v>
      </c>
      <c r="DI112" s="21" t="n">
        <f aca="false">$E111*DI22</f>
        <v>0</v>
      </c>
      <c r="DJ112" s="21" t="n">
        <f aca="false">$E111*DJ22</f>
        <v>0</v>
      </c>
      <c r="DK112" s="21" t="n">
        <f aca="false">$E111*DK22</f>
        <v>0</v>
      </c>
      <c r="DL112" s="21" t="n">
        <f aca="false">$E111*DL22</f>
        <v>0</v>
      </c>
      <c r="DM112" s="21" t="n">
        <f aca="false">$E111*DM22</f>
        <v>0</v>
      </c>
      <c r="DN112" s="21" t="n">
        <f aca="false">$E111*DN22</f>
        <v>0</v>
      </c>
      <c r="DO112" s="21" t="n">
        <f aca="false">$E111*DO22</f>
        <v>0</v>
      </c>
      <c r="DP112" s="21" t="n">
        <f aca="false">$E111*DP22</f>
        <v>0</v>
      </c>
      <c r="DQ112" s="21" t="n">
        <f aca="false">$E111*DQ22</f>
        <v>0</v>
      </c>
      <c r="DR112" s="21" t="n">
        <f aca="false">$E111*DR22</f>
        <v>0</v>
      </c>
      <c r="DS112" s="21" t="n">
        <f aca="false">$E111*DS22</f>
        <v>0</v>
      </c>
      <c r="DT112" s="21" t="n">
        <f aca="false">$E111*DT22</f>
        <v>0</v>
      </c>
      <c r="DU112" s="21" t="n">
        <f aca="false">$E111*DU22</f>
        <v>0</v>
      </c>
      <c r="DV112" s="21" t="n">
        <f aca="false">$E111*DV22</f>
        <v>0</v>
      </c>
      <c r="DW112" s="21" t="n">
        <f aca="false">$E111*DW22</f>
        <v>0</v>
      </c>
      <c r="DX112" s="21" t="n">
        <f aca="false">$E111*DX22</f>
        <v>0</v>
      </c>
      <c r="DY112" s="21" t="n">
        <f aca="false">$E111*DY22</f>
        <v>0</v>
      </c>
      <c r="DZ112" s="21" t="n">
        <f aca="false">$E111*DZ22</f>
        <v>0</v>
      </c>
      <c r="EA112" s="21" t="n">
        <f aca="false">$E111*EA22</f>
        <v>0</v>
      </c>
      <c r="EB112" s="21" t="n">
        <f aca="false">$E111*EB22</f>
        <v>0</v>
      </c>
      <c r="EC112" s="21" t="n">
        <f aca="false">$E111*EC22</f>
        <v>0</v>
      </c>
      <c r="ED112" s="21" t="n">
        <f aca="false">$E111*ED22</f>
        <v>0</v>
      </c>
      <c r="EE112" s="21" t="n">
        <f aca="false">$E111*EE22</f>
        <v>0</v>
      </c>
      <c r="EF112" s="21" t="n">
        <f aca="false">$E111*EF22</f>
        <v>0</v>
      </c>
      <c r="EG112" s="21" t="n">
        <f aca="false">$E111*EG22</f>
        <v>0</v>
      </c>
      <c r="EH112" s="21" t="n">
        <f aca="false">$E111*EH22</f>
        <v>0</v>
      </c>
      <c r="EI112" s="21" t="n">
        <f aca="false">$E111*EI22</f>
        <v>0</v>
      </c>
      <c r="EJ112" s="21" t="n">
        <f aca="false">$E111*EJ22</f>
        <v>0</v>
      </c>
      <c r="EK112" s="21" t="n">
        <f aca="false">$E111*EK22</f>
        <v>0</v>
      </c>
      <c r="EL112" s="21" t="n">
        <f aca="false">$E111*EL22</f>
        <v>0</v>
      </c>
      <c r="EM112" s="21" t="n">
        <f aca="false">$E111*EM22</f>
        <v>0</v>
      </c>
      <c r="EN112" s="21" t="n">
        <f aca="false">$E111*EN22</f>
        <v>0</v>
      </c>
      <c r="EO112" s="21" t="n">
        <f aca="false">$E111*EO22</f>
        <v>0</v>
      </c>
      <c r="EP112" s="21" t="n">
        <f aca="false">$E111*EP22</f>
        <v>0</v>
      </c>
      <c r="EQ112" s="21" t="n">
        <f aca="false">$E111*EQ22</f>
        <v>0</v>
      </c>
      <c r="ER112" s="21" t="n">
        <f aca="false">$E111*ER22</f>
        <v>0</v>
      </c>
      <c r="ES112" s="21" t="n">
        <f aca="false">$E111*ES22</f>
        <v>0</v>
      </c>
      <c r="ET112" s="21" t="n">
        <f aca="false">$E111*ET22</f>
        <v>0</v>
      </c>
      <c r="EU112" s="21" t="n">
        <f aca="false">$E111*EU22</f>
        <v>0</v>
      </c>
      <c r="EV112" s="21" t="n">
        <f aca="false">$E111*EV22</f>
        <v>0</v>
      </c>
      <c r="EW112" s="21" t="n">
        <f aca="false">$E111*EW22</f>
        <v>0</v>
      </c>
      <c r="EX112" s="21" t="n">
        <f aca="false">$E111*EX22</f>
        <v>0</v>
      </c>
      <c r="EY112" s="21" t="n">
        <f aca="false">$E111*EY22</f>
        <v>0</v>
      </c>
      <c r="EZ112" s="21" t="n">
        <f aca="false">$E111*EZ22</f>
        <v>0</v>
      </c>
      <c r="FA112" s="21" t="n">
        <f aca="false">$E111*FA22</f>
        <v>0</v>
      </c>
      <c r="FB112" s="21" t="n">
        <f aca="false">$E111*FB22</f>
        <v>0</v>
      </c>
      <c r="FC112" s="21" t="n">
        <f aca="false">$E111*FC22</f>
        <v>0</v>
      </c>
      <c r="FD112" s="21" t="n">
        <f aca="false">$E111*FD22</f>
        <v>0</v>
      </c>
      <c r="FE112" s="21" t="n">
        <f aca="false">$E111*FE22</f>
        <v>0</v>
      </c>
      <c r="FF112" s="21" t="n">
        <f aca="false">$E111*FF22</f>
        <v>0</v>
      </c>
      <c r="FG112" s="21" t="n">
        <f aca="false">$E111*FG22</f>
        <v>0</v>
      </c>
      <c r="FH112" s="21" t="n">
        <f aca="false">$E111*FH22</f>
        <v>0</v>
      </c>
    </row>
    <row r="113" customFormat="false" ht="15" hidden="false" customHeight="false" outlineLevel="0" collapsed="false">
      <c r="C113" s="1" t="s">
        <v>755</v>
      </c>
      <c r="D113" s="12" t="s">
        <v>358</v>
      </c>
      <c r="E113" s="50" t="n">
        <f aca="false">In_BG_Base+In_BG_Margin</f>
        <v>0.0362</v>
      </c>
      <c r="J113" s="21" t="n">
        <f aca="false">SUMIFS(Dep_Keur,Dep_Paid,"&lt;="&amp;J$4,Dep_Rel,"&gt;"&amp;J$4,Dep_Cash,0)</f>
        <v>0</v>
      </c>
      <c r="K113" s="21" t="n">
        <f aca="false">SUMIFS(Dep_Keur,Dep_Paid,"&lt;="&amp;K$4,Dep_Rel,"&gt;"&amp;K$4,Dep_Cash,0)</f>
        <v>0</v>
      </c>
      <c r="L113" s="21" t="n">
        <f aca="false">SUMIFS(Dep_Keur,Dep_Paid,"&lt;="&amp;L$4,Dep_Rel,"&gt;"&amp;L$4,Dep_Cash,0)</f>
        <v>0</v>
      </c>
      <c r="M113" s="21" t="n">
        <f aca="false">SUMIFS(Dep_Keur,Dep_Paid,"&lt;="&amp;M$4,Dep_Rel,"&gt;"&amp;M$4,Dep_Cash,0)</f>
        <v>0</v>
      </c>
      <c r="N113" s="21" t="n">
        <f aca="false">SUMIFS(Dep_Keur,Dep_Paid,"&lt;="&amp;N$4,Dep_Rel,"&gt;"&amp;N$4,Dep_Cash,0)</f>
        <v>0</v>
      </c>
      <c r="O113" s="21" t="n">
        <f aca="false">SUMIFS(Dep_Keur,Dep_Paid,"&lt;="&amp;O$4,Dep_Rel,"&gt;"&amp;O$4,Dep_Cash,0)</f>
        <v>0</v>
      </c>
      <c r="P113" s="21" t="n">
        <f aca="false">SUMIFS(Dep_Keur,Dep_Paid,"&lt;="&amp;P$4,Dep_Rel,"&gt;"&amp;P$4,Dep_Cash,0)</f>
        <v>0</v>
      </c>
      <c r="Q113" s="21" t="n">
        <f aca="false">SUMIFS(Dep_Keur,Dep_Paid,"&lt;="&amp;Q$4,Dep_Rel,"&gt;"&amp;Q$4,Dep_Cash,0)</f>
        <v>0</v>
      </c>
      <c r="R113" s="21" t="n">
        <f aca="false">SUMIFS(Dep_Keur,Dep_Paid,"&lt;="&amp;R$4,Dep_Rel,"&gt;"&amp;R$4,Dep_Cash,0)</f>
        <v>0</v>
      </c>
      <c r="S113" s="21" t="n">
        <f aca="false">SUMIFS(Dep_Keur,Dep_Paid,"&lt;="&amp;S$4,Dep_Rel,"&gt;"&amp;S$4,Dep_Cash,0)</f>
        <v>0</v>
      </c>
      <c r="T113" s="21" t="n">
        <f aca="false">SUMIFS(Dep_Keur,Dep_Paid,"&lt;="&amp;T$4,Dep_Rel,"&gt;"&amp;T$4,Dep_Cash,0)</f>
        <v>0</v>
      </c>
      <c r="U113" s="21" t="n">
        <f aca="false">SUMIFS(Dep_Keur,Dep_Paid,"&lt;="&amp;U$4,Dep_Rel,"&gt;"&amp;U$4,Dep_Cash,0)</f>
        <v>0</v>
      </c>
      <c r="V113" s="21" t="n">
        <f aca="false">SUMIFS(Dep_Keur,Dep_Paid,"&lt;="&amp;V$4,Dep_Rel,"&gt;"&amp;V$4,Dep_Cash,0)</f>
        <v>0</v>
      </c>
      <c r="W113" s="21" t="n">
        <f aca="false">SUMIFS(Dep_Keur,Dep_Paid,"&lt;="&amp;W$4,Dep_Rel,"&gt;"&amp;W$4,Dep_Cash,0)</f>
        <v>0</v>
      </c>
      <c r="X113" s="21" t="n">
        <f aca="false">SUMIFS(Dep_Keur,Dep_Paid,"&lt;="&amp;X$4,Dep_Rel,"&gt;"&amp;X$4,Dep_Cash,0)</f>
        <v>0</v>
      </c>
      <c r="Y113" s="21" t="n">
        <f aca="false">SUMIFS(Dep_Keur,Dep_Paid,"&lt;="&amp;Y$4,Dep_Rel,"&gt;"&amp;Y$4,Dep_Cash,0)</f>
        <v>0</v>
      </c>
      <c r="Z113" s="21" t="n">
        <f aca="false">SUMIFS(Dep_Keur,Dep_Paid,"&lt;="&amp;Z$4,Dep_Rel,"&gt;"&amp;Z$4,Dep_Cash,0)</f>
        <v>0</v>
      </c>
      <c r="AA113" s="21" t="n">
        <f aca="false">SUMIFS(Dep_Keur,Dep_Paid,"&lt;="&amp;AA$4,Dep_Rel,"&gt;"&amp;AA$4,Dep_Cash,0)</f>
        <v>0</v>
      </c>
      <c r="AB113" s="21" t="n">
        <f aca="false">SUMIFS(Dep_Keur,Dep_Paid,"&lt;="&amp;AB$4,Dep_Rel,"&gt;"&amp;AB$4,Dep_Cash,0)</f>
        <v>0</v>
      </c>
      <c r="AC113" s="21" t="n">
        <f aca="false">SUMIFS(Dep_Keur,Dep_Paid,"&lt;="&amp;AC$4,Dep_Rel,"&gt;"&amp;AC$4,Dep_Cash,0)</f>
        <v>0</v>
      </c>
      <c r="AD113" s="21" t="n">
        <f aca="false">SUMIFS(Dep_Keur,Dep_Paid,"&lt;="&amp;AD$4,Dep_Rel,"&gt;"&amp;AD$4,Dep_Cash,0)</f>
        <v>0</v>
      </c>
      <c r="AE113" s="21" t="n">
        <f aca="false">SUMIFS(Dep_Keur,Dep_Paid,"&lt;="&amp;AE$4,Dep_Rel,"&gt;"&amp;AE$4,Dep_Cash,0)</f>
        <v>0</v>
      </c>
      <c r="AF113" s="21" t="n">
        <f aca="false">SUMIFS(Dep_Keur,Dep_Paid,"&lt;="&amp;AF$4,Dep_Rel,"&gt;"&amp;AF$4,Dep_Cash,0)</f>
        <v>0</v>
      </c>
      <c r="AG113" s="21" t="n">
        <f aca="false">SUMIFS(Dep_Keur,Dep_Paid,"&lt;="&amp;AG$4,Dep_Rel,"&gt;"&amp;AG$4,Dep_Cash,0)</f>
        <v>0</v>
      </c>
      <c r="AH113" s="21" t="n">
        <f aca="false">SUMIFS(Dep_Keur,Dep_Paid,"&lt;="&amp;AH$4,Dep_Rel,"&gt;"&amp;AH$4,Dep_Cash,0)</f>
        <v>0</v>
      </c>
      <c r="AI113" s="21" t="n">
        <f aca="false">SUMIFS(Dep_Keur,Dep_Paid,"&lt;="&amp;AI$4,Dep_Rel,"&gt;"&amp;AI$4,Dep_Cash,0)</f>
        <v>0</v>
      </c>
      <c r="AJ113" s="21" t="n">
        <f aca="false">SUMIFS(Dep_Keur,Dep_Paid,"&lt;="&amp;AJ$4,Dep_Rel,"&gt;"&amp;AJ$4,Dep_Cash,0)</f>
        <v>0</v>
      </c>
      <c r="AK113" s="21" t="n">
        <f aca="false">SUMIFS(Dep_Keur,Dep_Paid,"&lt;="&amp;AK$4,Dep_Rel,"&gt;"&amp;AK$4,Dep_Cash,0)</f>
        <v>0</v>
      </c>
      <c r="AL113" s="21" t="n">
        <f aca="false">SUMIFS(Dep_Keur,Dep_Paid,"&lt;="&amp;AL$4,Dep_Rel,"&gt;"&amp;AL$4,Dep_Cash,0)</f>
        <v>0</v>
      </c>
      <c r="AM113" s="21" t="n">
        <f aca="false">SUMIFS(Dep_Keur,Dep_Paid,"&lt;="&amp;AM$4,Dep_Rel,"&gt;"&amp;AM$4,Dep_Cash,0)</f>
        <v>0</v>
      </c>
      <c r="AN113" s="21" t="n">
        <f aca="false">SUMIFS(Dep_Keur,Dep_Paid,"&lt;="&amp;AN$4,Dep_Rel,"&gt;"&amp;AN$4,Dep_Cash,0)</f>
        <v>0</v>
      </c>
      <c r="AO113" s="21" t="n">
        <f aca="false">SUMIFS(Dep_Keur,Dep_Paid,"&lt;="&amp;AO$4,Dep_Rel,"&gt;"&amp;AO$4,Dep_Cash,0)</f>
        <v>0</v>
      </c>
      <c r="AP113" s="21" t="n">
        <f aca="false">SUMIFS(Dep_Keur,Dep_Paid,"&lt;="&amp;AP$4,Dep_Rel,"&gt;"&amp;AP$4,Dep_Cash,0)</f>
        <v>0</v>
      </c>
      <c r="AQ113" s="21" t="n">
        <f aca="false">SUMIFS(Dep_Keur,Dep_Paid,"&lt;="&amp;AQ$4,Dep_Rel,"&gt;"&amp;AQ$4,Dep_Cash,0)</f>
        <v>0</v>
      </c>
      <c r="AR113" s="21" t="n">
        <f aca="false">SUMIFS(Dep_Keur,Dep_Paid,"&lt;="&amp;AR$4,Dep_Rel,"&gt;"&amp;AR$4,Dep_Cash,0)</f>
        <v>0</v>
      </c>
      <c r="AS113" s="21" t="n">
        <f aca="false">SUMIFS(Dep_Keur,Dep_Paid,"&lt;="&amp;AS$4,Dep_Rel,"&gt;"&amp;AS$4,Dep_Cash,0)</f>
        <v>0</v>
      </c>
      <c r="AT113" s="21" t="n">
        <f aca="false">SUMIFS(Dep_Keur,Dep_Paid,"&lt;="&amp;AT$4,Dep_Rel,"&gt;"&amp;AT$4,Dep_Cash,0)</f>
        <v>0</v>
      </c>
      <c r="AU113" s="21" t="n">
        <f aca="false">SUMIFS(Dep_Keur,Dep_Paid,"&lt;="&amp;AU$4,Dep_Rel,"&gt;"&amp;AU$4,Dep_Cash,0)</f>
        <v>0</v>
      </c>
      <c r="AV113" s="21" t="n">
        <f aca="false">SUMIFS(Dep_Keur,Dep_Paid,"&lt;="&amp;AV$4,Dep_Rel,"&gt;"&amp;AV$4,Dep_Cash,0)</f>
        <v>0</v>
      </c>
      <c r="AW113" s="21" t="n">
        <f aca="false">SUMIFS(Dep_Keur,Dep_Paid,"&lt;="&amp;AW$4,Dep_Rel,"&gt;"&amp;AW$4,Dep_Cash,0)</f>
        <v>0</v>
      </c>
      <c r="AX113" s="21" t="n">
        <f aca="false">SUMIFS(Dep_Keur,Dep_Paid,"&lt;="&amp;AX$4,Dep_Rel,"&gt;"&amp;AX$4,Dep_Cash,0)</f>
        <v>0</v>
      </c>
      <c r="AY113" s="21" t="n">
        <f aca="false">SUMIFS(Dep_Keur,Dep_Paid,"&lt;="&amp;AY$4,Dep_Rel,"&gt;"&amp;AY$4,Dep_Cash,0)</f>
        <v>0</v>
      </c>
      <c r="AZ113" s="21" t="n">
        <f aca="false">SUMIFS(Dep_Keur,Dep_Paid,"&lt;="&amp;AZ$4,Dep_Rel,"&gt;"&amp;AZ$4,Dep_Cash,0)</f>
        <v>0</v>
      </c>
      <c r="BA113" s="21" t="n">
        <f aca="false">SUMIFS(Dep_Keur,Dep_Paid,"&lt;="&amp;BA$4,Dep_Rel,"&gt;"&amp;BA$4,Dep_Cash,0)</f>
        <v>0</v>
      </c>
      <c r="BB113" s="21" t="n">
        <f aca="false">SUMIFS(Dep_Keur,Dep_Paid,"&lt;="&amp;BB$4,Dep_Rel,"&gt;"&amp;BB$4,Dep_Cash,0)</f>
        <v>0</v>
      </c>
      <c r="BC113" s="21" t="n">
        <f aca="false">SUMIFS(Dep_Keur,Dep_Paid,"&lt;="&amp;BC$4,Dep_Rel,"&gt;"&amp;BC$4,Dep_Cash,0)</f>
        <v>0</v>
      </c>
      <c r="BD113" s="21" t="n">
        <f aca="false">SUMIFS(Dep_Keur,Dep_Paid,"&lt;="&amp;BD$4,Dep_Rel,"&gt;"&amp;BD$4,Dep_Cash,0)</f>
        <v>0</v>
      </c>
      <c r="BE113" s="21" t="n">
        <f aca="false">SUMIFS(Dep_Keur,Dep_Paid,"&lt;="&amp;BE$4,Dep_Rel,"&gt;"&amp;BE$4,Dep_Cash,0)</f>
        <v>0</v>
      </c>
      <c r="BF113" s="21" t="n">
        <f aca="false">SUMIFS(Dep_Keur,Dep_Paid,"&lt;="&amp;BF$4,Dep_Rel,"&gt;"&amp;BF$4,Dep_Cash,0)</f>
        <v>0</v>
      </c>
      <c r="BG113" s="21" t="n">
        <f aca="false">SUMIFS(Dep_Keur,Dep_Paid,"&lt;="&amp;BG$4,Dep_Rel,"&gt;"&amp;BG$4,Dep_Cash,0)</f>
        <v>0</v>
      </c>
      <c r="BH113" s="21" t="n">
        <f aca="false">SUMIFS(Dep_Keur,Dep_Paid,"&lt;="&amp;BH$4,Dep_Rel,"&gt;"&amp;BH$4,Dep_Cash,0)</f>
        <v>0</v>
      </c>
      <c r="BI113" s="21" t="n">
        <f aca="false">SUMIFS(Dep_Keur,Dep_Paid,"&lt;="&amp;BI$4,Dep_Rel,"&gt;"&amp;BI$4,Dep_Cash,0)</f>
        <v>0</v>
      </c>
      <c r="BJ113" s="21" t="n">
        <f aca="false">SUMIFS(Dep_Keur,Dep_Paid,"&lt;="&amp;BJ$4,Dep_Rel,"&gt;"&amp;BJ$4,Dep_Cash,0)</f>
        <v>0</v>
      </c>
      <c r="BK113" s="21" t="n">
        <f aca="false">SUMIFS(Dep_Keur,Dep_Paid,"&lt;="&amp;BK$4,Dep_Rel,"&gt;"&amp;BK$4,Dep_Cash,0)</f>
        <v>0</v>
      </c>
      <c r="BL113" s="21" t="n">
        <f aca="false">SUMIFS(Dep_Keur,Dep_Paid,"&lt;="&amp;BL$4,Dep_Rel,"&gt;"&amp;BL$4,Dep_Cash,0)</f>
        <v>0</v>
      </c>
      <c r="BM113" s="21" t="n">
        <f aca="false">SUMIFS(Dep_Keur,Dep_Paid,"&lt;="&amp;BM$4,Dep_Rel,"&gt;"&amp;BM$4,Dep_Cash,0)</f>
        <v>0</v>
      </c>
      <c r="BN113" s="21" t="n">
        <f aca="false">SUMIFS(Dep_Keur,Dep_Paid,"&lt;="&amp;BN$4,Dep_Rel,"&gt;"&amp;BN$4,Dep_Cash,0)</f>
        <v>0</v>
      </c>
      <c r="BO113" s="21" t="n">
        <f aca="false">SUMIFS(Dep_Keur,Dep_Paid,"&lt;="&amp;BO$4,Dep_Rel,"&gt;"&amp;BO$4,Dep_Cash,0)</f>
        <v>0</v>
      </c>
      <c r="BP113" s="21" t="n">
        <f aca="false">SUMIFS(Dep_Keur,Dep_Paid,"&lt;="&amp;BP$4,Dep_Rel,"&gt;"&amp;BP$4,Dep_Cash,0)</f>
        <v>0</v>
      </c>
      <c r="BQ113" s="21" t="n">
        <f aca="false">SUMIFS(Dep_Keur,Dep_Paid,"&lt;="&amp;BQ$4,Dep_Rel,"&gt;"&amp;BQ$4,Dep_Cash,0)</f>
        <v>0</v>
      </c>
      <c r="BR113" s="21" t="n">
        <f aca="false">SUMIFS(Dep_Keur,Dep_Paid,"&lt;="&amp;BR$4,Dep_Rel,"&gt;"&amp;BR$4,Dep_Cash,0)</f>
        <v>0</v>
      </c>
      <c r="BS113" s="21" t="n">
        <f aca="false">SUMIFS(Dep_Keur,Dep_Paid,"&lt;="&amp;BS$4,Dep_Rel,"&gt;"&amp;BS$4,Dep_Cash,0)</f>
        <v>0</v>
      </c>
      <c r="BT113" s="21" t="n">
        <f aca="false">SUMIFS(Dep_Keur,Dep_Paid,"&lt;="&amp;BT$4,Dep_Rel,"&gt;"&amp;BT$4,Dep_Cash,0)</f>
        <v>0</v>
      </c>
      <c r="BU113" s="21" t="n">
        <f aca="false">SUMIFS(Dep_Keur,Dep_Paid,"&lt;="&amp;BU$4,Dep_Rel,"&gt;"&amp;BU$4,Dep_Cash,0)</f>
        <v>0</v>
      </c>
      <c r="BV113" s="21" t="n">
        <f aca="false">SUMIFS(Dep_Keur,Dep_Paid,"&lt;="&amp;BV$4,Dep_Rel,"&gt;"&amp;BV$4,Dep_Cash,0)</f>
        <v>0</v>
      </c>
      <c r="BW113" s="21" t="n">
        <f aca="false">SUMIFS(Dep_Keur,Dep_Paid,"&lt;="&amp;BW$4,Dep_Rel,"&gt;"&amp;BW$4,Dep_Cash,0)</f>
        <v>0</v>
      </c>
      <c r="BX113" s="21" t="n">
        <f aca="false">SUMIFS(Dep_Keur,Dep_Paid,"&lt;="&amp;BX$4,Dep_Rel,"&gt;"&amp;BX$4,Dep_Cash,0)</f>
        <v>0</v>
      </c>
      <c r="BY113" s="21" t="n">
        <f aca="false">SUMIFS(Dep_Keur,Dep_Paid,"&lt;="&amp;BY$4,Dep_Rel,"&gt;"&amp;BY$4,Dep_Cash,0)</f>
        <v>0</v>
      </c>
      <c r="BZ113" s="21" t="n">
        <f aca="false">SUMIFS(Dep_Keur,Dep_Paid,"&lt;="&amp;BZ$4,Dep_Rel,"&gt;"&amp;BZ$4,Dep_Cash,0)</f>
        <v>0</v>
      </c>
      <c r="CA113" s="21" t="n">
        <f aca="false">SUMIFS(Dep_Keur,Dep_Paid,"&lt;="&amp;CA$4,Dep_Rel,"&gt;"&amp;CA$4,Dep_Cash,0)</f>
        <v>0</v>
      </c>
      <c r="CB113" s="21" t="n">
        <f aca="false">SUMIFS(Dep_Keur,Dep_Paid,"&lt;="&amp;CB$4,Dep_Rel,"&gt;"&amp;CB$4,Dep_Cash,0)</f>
        <v>0</v>
      </c>
      <c r="CC113" s="21" t="n">
        <f aca="false">SUMIFS(Dep_Keur,Dep_Paid,"&lt;="&amp;CC$4,Dep_Rel,"&gt;"&amp;CC$4,Dep_Cash,0)</f>
        <v>0</v>
      </c>
      <c r="CD113" s="21" t="n">
        <f aca="false">SUMIFS(Dep_Keur,Dep_Paid,"&lt;="&amp;CD$4,Dep_Rel,"&gt;"&amp;CD$4,Dep_Cash,0)</f>
        <v>0</v>
      </c>
      <c r="CE113" s="21" t="n">
        <f aca="false">SUMIFS(Dep_Keur,Dep_Paid,"&lt;="&amp;CE$4,Dep_Rel,"&gt;"&amp;CE$4,Dep_Cash,0)</f>
        <v>0</v>
      </c>
      <c r="CF113" s="21" t="n">
        <f aca="false">SUMIFS(Dep_Keur,Dep_Paid,"&lt;="&amp;CF$4,Dep_Rel,"&gt;"&amp;CF$4,Dep_Cash,0)</f>
        <v>0</v>
      </c>
      <c r="CG113" s="21" t="n">
        <f aca="false">SUMIFS(Dep_Keur,Dep_Paid,"&lt;="&amp;CG$4,Dep_Rel,"&gt;"&amp;CG$4,Dep_Cash,0)</f>
        <v>0</v>
      </c>
      <c r="CH113" s="21" t="n">
        <f aca="false">SUMIFS(Dep_Keur,Dep_Paid,"&lt;="&amp;CH$4,Dep_Rel,"&gt;"&amp;CH$4,Dep_Cash,0)</f>
        <v>0</v>
      </c>
      <c r="CI113" s="21" t="n">
        <f aca="false">SUMIFS(Dep_Keur,Dep_Paid,"&lt;="&amp;CI$4,Dep_Rel,"&gt;"&amp;CI$4,Dep_Cash,0)</f>
        <v>0</v>
      </c>
      <c r="CJ113" s="21" t="n">
        <f aca="false">SUMIFS(Dep_Keur,Dep_Paid,"&lt;="&amp;CJ$4,Dep_Rel,"&gt;"&amp;CJ$4,Dep_Cash,0)</f>
        <v>0</v>
      </c>
      <c r="CK113" s="21" t="n">
        <f aca="false">SUMIFS(Dep_Keur,Dep_Paid,"&lt;="&amp;CK$4,Dep_Rel,"&gt;"&amp;CK$4,Dep_Cash,0)</f>
        <v>0</v>
      </c>
      <c r="CL113" s="21" t="n">
        <f aca="false">SUMIFS(Dep_Keur,Dep_Paid,"&lt;="&amp;CL$4,Dep_Rel,"&gt;"&amp;CL$4,Dep_Cash,0)</f>
        <v>0</v>
      </c>
      <c r="CM113" s="21" t="n">
        <f aca="false">SUMIFS(Dep_Keur,Dep_Paid,"&lt;="&amp;CM$4,Dep_Rel,"&gt;"&amp;CM$4,Dep_Cash,0)</f>
        <v>0</v>
      </c>
      <c r="CN113" s="21" t="n">
        <f aca="false">SUMIFS(Dep_Keur,Dep_Paid,"&lt;="&amp;CN$4,Dep_Rel,"&gt;"&amp;CN$4,Dep_Cash,0)</f>
        <v>0</v>
      </c>
      <c r="CO113" s="21" t="n">
        <f aca="false">SUMIFS(Dep_Keur,Dep_Paid,"&lt;="&amp;CO$4,Dep_Rel,"&gt;"&amp;CO$4,Dep_Cash,0)</f>
        <v>0</v>
      </c>
      <c r="CP113" s="21" t="n">
        <f aca="false">SUMIFS(Dep_Keur,Dep_Paid,"&lt;="&amp;CP$4,Dep_Rel,"&gt;"&amp;CP$4,Dep_Cash,0)</f>
        <v>0</v>
      </c>
      <c r="CQ113" s="21" t="n">
        <f aca="false">SUMIFS(Dep_Keur,Dep_Paid,"&lt;="&amp;CQ$4,Dep_Rel,"&gt;"&amp;CQ$4,Dep_Cash,0)</f>
        <v>0</v>
      </c>
      <c r="CR113" s="21" t="n">
        <f aca="false">SUMIFS(Dep_Keur,Dep_Paid,"&lt;="&amp;CR$4,Dep_Rel,"&gt;"&amp;CR$4,Dep_Cash,0)</f>
        <v>0</v>
      </c>
      <c r="CS113" s="21" t="n">
        <f aca="false">SUMIFS(Dep_Keur,Dep_Paid,"&lt;="&amp;CS$4,Dep_Rel,"&gt;"&amp;CS$4,Dep_Cash,0)</f>
        <v>0</v>
      </c>
      <c r="CT113" s="21" t="n">
        <f aca="false">SUMIFS(Dep_Keur,Dep_Paid,"&lt;="&amp;CT$4,Dep_Rel,"&gt;"&amp;CT$4,Dep_Cash,0)</f>
        <v>0</v>
      </c>
      <c r="CU113" s="21" t="n">
        <f aca="false">SUMIFS(Dep_Keur,Dep_Paid,"&lt;="&amp;CU$4,Dep_Rel,"&gt;"&amp;CU$4,Dep_Cash,0)</f>
        <v>0</v>
      </c>
      <c r="CV113" s="21" t="n">
        <f aca="false">SUMIFS(Dep_Keur,Dep_Paid,"&lt;="&amp;CV$4,Dep_Rel,"&gt;"&amp;CV$4,Dep_Cash,0)</f>
        <v>0</v>
      </c>
      <c r="CW113" s="21" t="n">
        <f aca="false">SUMIFS(Dep_Keur,Dep_Paid,"&lt;="&amp;CW$4,Dep_Rel,"&gt;"&amp;CW$4,Dep_Cash,0)</f>
        <v>0</v>
      </c>
      <c r="CX113" s="21" t="n">
        <f aca="false">SUMIFS(Dep_Keur,Dep_Paid,"&lt;="&amp;CX$4,Dep_Rel,"&gt;"&amp;CX$4,Dep_Cash,0)</f>
        <v>0</v>
      </c>
      <c r="CY113" s="21" t="n">
        <f aca="false">SUMIFS(Dep_Keur,Dep_Paid,"&lt;="&amp;CY$4,Dep_Rel,"&gt;"&amp;CY$4,Dep_Cash,0)</f>
        <v>0</v>
      </c>
      <c r="CZ113" s="21" t="n">
        <f aca="false">SUMIFS(Dep_Keur,Dep_Paid,"&lt;="&amp;CZ$4,Dep_Rel,"&gt;"&amp;CZ$4,Dep_Cash,0)</f>
        <v>0</v>
      </c>
      <c r="DA113" s="21" t="n">
        <f aca="false">SUMIFS(Dep_Keur,Dep_Paid,"&lt;="&amp;DA$4,Dep_Rel,"&gt;"&amp;DA$4,Dep_Cash,0)</f>
        <v>0</v>
      </c>
      <c r="DB113" s="21" t="n">
        <f aca="false">SUMIFS(Dep_Keur,Dep_Paid,"&lt;="&amp;DB$4,Dep_Rel,"&gt;"&amp;DB$4,Dep_Cash,0)</f>
        <v>0</v>
      </c>
      <c r="DC113" s="21" t="n">
        <f aca="false">SUMIFS(Dep_Keur,Dep_Paid,"&lt;="&amp;DC$4,Dep_Rel,"&gt;"&amp;DC$4,Dep_Cash,0)</f>
        <v>0</v>
      </c>
      <c r="DD113" s="21" t="n">
        <f aca="false">SUMIFS(Dep_Keur,Dep_Paid,"&lt;="&amp;DD$4,Dep_Rel,"&gt;"&amp;DD$4,Dep_Cash,0)</f>
        <v>0</v>
      </c>
      <c r="DE113" s="21" t="n">
        <f aca="false">SUMIFS(Dep_Keur,Dep_Paid,"&lt;="&amp;DE$4,Dep_Rel,"&gt;"&amp;DE$4,Dep_Cash,0)</f>
        <v>0</v>
      </c>
      <c r="DF113" s="21" t="n">
        <f aca="false">SUMIFS(Dep_Keur,Dep_Paid,"&lt;="&amp;DF$4,Dep_Rel,"&gt;"&amp;DF$4,Dep_Cash,0)</f>
        <v>0</v>
      </c>
      <c r="DG113" s="21" t="n">
        <f aca="false">SUMIFS(Dep_Keur,Dep_Paid,"&lt;="&amp;DG$4,Dep_Rel,"&gt;"&amp;DG$4,Dep_Cash,0)</f>
        <v>0</v>
      </c>
      <c r="DH113" s="21" t="n">
        <f aca="false">SUMIFS(Dep_Keur,Dep_Paid,"&lt;="&amp;DH$4,Dep_Rel,"&gt;"&amp;DH$4,Dep_Cash,0)</f>
        <v>0</v>
      </c>
      <c r="DI113" s="21" t="n">
        <f aca="false">SUMIFS(Dep_Keur,Dep_Paid,"&lt;="&amp;DI$4,Dep_Rel,"&gt;"&amp;DI$4,Dep_Cash,0)</f>
        <v>0</v>
      </c>
      <c r="DJ113" s="21" t="n">
        <f aca="false">SUMIFS(Dep_Keur,Dep_Paid,"&lt;="&amp;DJ$4,Dep_Rel,"&gt;"&amp;DJ$4,Dep_Cash,0)</f>
        <v>0</v>
      </c>
      <c r="DK113" s="21" t="n">
        <f aca="false">SUMIFS(Dep_Keur,Dep_Paid,"&lt;="&amp;DK$4,Dep_Rel,"&gt;"&amp;DK$4,Dep_Cash,0)</f>
        <v>0</v>
      </c>
      <c r="DL113" s="21" t="n">
        <f aca="false">SUMIFS(Dep_Keur,Dep_Paid,"&lt;="&amp;DL$4,Dep_Rel,"&gt;"&amp;DL$4,Dep_Cash,0)</f>
        <v>0</v>
      </c>
      <c r="DM113" s="21" t="n">
        <f aca="false">SUMIFS(Dep_Keur,Dep_Paid,"&lt;="&amp;DM$4,Dep_Rel,"&gt;"&amp;DM$4,Dep_Cash,0)</f>
        <v>0</v>
      </c>
      <c r="DN113" s="21" t="n">
        <f aca="false">SUMIFS(Dep_Keur,Dep_Paid,"&lt;="&amp;DN$4,Dep_Rel,"&gt;"&amp;DN$4,Dep_Cash,0)</f>
        <v>0</v>
      </c>
      <c r="DO113" s="21" t="n">
        <f aca="false">SUMIFS(Dep_Keur,Dep_Paid,"&lt;="&amp;DO$4,Dep_Rel,"&gt;"&amp;DO$4,Dep_Cash,0)</f>
        <v>0</v>
      </c>
      <c r="DP113" s="21" t="n">
        <f aca="false">SUMIFS(Dep_Keur,Dep_Paid,"&lt;="&amp;DP$4,Dep_Rel,"&gt;"&amp;DP$4,Dep_Cash,0)</f>
        <v>0</v>
      </c>
      <c r="DQ113" s="21" t="n">
        <f aca="false">SUMIFS(Dep_Keur,Dep_Paid,"&lt;="&amp;DQ$4,Dep_Rel,"&gt;"&amp;DQ$4,Dep_Cash,0)</f>
        <v>0</v>
      </c>
      <c r="DR113" s="21" t="n">
        <f aca="false">SUMIFS(Dep_Keur,Dep_Paid,"&lt;="&amp;DR$4,Dep_Rel,"&gt;"&amp;DR$4,Dep_Cash,0)</f>
        <v>0</v>
      </c>
      <c r="DS113" s="21" t="n">
        <f aca="false">SUMIFS(Dep_Keur,Dep_Paid,"&lt;="&amp;DS$4,Dep_Rel,"&gt;"&amp;DS$4,Dep_Cash,0)</f>
        <v>0</v>
      </c>
      <c r="DT113" s="21" t="n">
        <f aca="false">SUMIFS(Dep_Keur,Dep_Paid,"&lt;="&amp;DT$4,Dep_Rel,"&gt;"&amp;DT$4,Dep_Cash,0)</f>
        <v>0</v>
      </c>
      <c r="DU113" s="21" t="n">
        <f aca="false">SUMIFS(Dep_Keur,Dep_Paid,"&lt;="&amp;DU$4,Dep_Rel,"&gt;"&amp;DU$4,Dep_Cash,0)</f>
        <v>0</v>
      </c>
      <c r="DV113" s="21" t="n">
        <f aca="false">SUMIFS(Dep_Keur,Dep_Paid,"&lt;="&amp;DV$4,Dep_Rel,"&gt;"&amp;DV$4,Dep_Cash,0)</f>
        <v>0</v>
      </c>
      <c r="DW113" s="21" t="n">
        <f aca="false">SUMIFS(Dep_Keur,Dep_Paid,"&lt;="&amp;DW$4,Dep_Rel,"&gt;"&amp;DW$4,Dep_Cash,0)</f>
        <v>0</v>
      </c>
      <c r="DX113" s="21" t="n">
        <f aca="false">SUMIFS(Dep_Keur,Dep_Paid,"&lt;="&amp;DX$4,Dep_Rel,"&gt;"&amp;DX$4,Dep_Cash,0)</f>
        <v>0</v>
      </c>
      <c r="DY113" s="21" t="n">
        <f aca="false">SUMIFS(Dep_Keur,Dep_Paid,"&lt;="&amp;DY$4,Dep_Rel,"&gt;"&amp;DY$4,Dep_Cash,0)</f>
        <v>0</v>
      </c>
      <c r="DZ113" s="21" t="n">
        <f aca="false">SUMIFS(Dep_Keur,Dep_Paid,"&lt;="&amp;DZ$4,Dep_Rel,"&gt;"&amp;DZ$4,Dep_Cash,0)</f>
        <v>0</v>
      </c>
      <c r="EA113" s="21" t="n">
        <f aca="false">SUMIFS(Dep_Keur,Dep_Paid,"&lt;="&amp;EA$4,Dep_Rel,"&gt;"&amp;EA$4,Dep_Cash,0)</f>
        <v>0</v>
      </c>
      <c r="EB113" s="21" t="n">
        <f aca="false">SUMIFS(Dep_Keur,Dep_Paid,"&lt;="&amp;EB$4,Dep_Rel,"&gt;"&amp;EB$4,Dep_Cash,0)</f>
        <v>0</v>
      </c>
      <c r="EC113" s="21" t="n">
        <f aca="false">SUMIFS(Dep_Keur,Dep_Paid,"&lt;="&amp;EC$4,Dep_Rel,"&gt;"&amp;EC$4,Dep_Cash,0)</f>
        <v>0</v>
      </c>
      <c r="ED113" s="21" t="n">
        <f aca="false">SUMIFS(Dep_Keur,Dep_Paid,"&lt;="&amp;ED$4,Dep_Rel,"&gt;"&amp;ED$4,Dep_Cash,0)</f>
        <v>0</v>
      </c>
      <c r="EE113" s="21" t="n">
        <f aca="false">SUMIFS(Dep_Keur,Dep_Paid,"&lt;="&amp;EE$4,Dep_Rel,"&gt;"&amp;EE$4,Dep_Cash,0)</f>
        <v>0</v>
      </c>
      <c r="EF113" s="21" t="n">
        <f aca="false">SUMIFS(Dep_Keur,Dep_Paid,"&lt;="&amp;EF$4,Dep_Rel,"&gt;"&amp;EF$4,Dep_Cash,0)</f>
        <v>0</v>
      </c>
      <c r="EG113" s="21" t="n">
        <f aca="false">SUMIFS(Dep_Keur,Dep_Paid,"&lt;="&amp;EG$4,Dep_Rel,"&gt;"&amp;EG$4,Dep_Cash,0)</f>
        <v>0</v>
      </c>
      <c r="EH113" s="21" t="n">
        <f aca="false">SUMIFS(Dep_Keur,Dep_Paid,"&lt;="&amp;EH$4,Dep_Rel,"&gt;"&amp;EH$4,Dep_Cash,0)</f>
        <v>0</v>
      </c>
      <c r="EI113" s="21" t="n">
        <f aca="false">SUMIFS(Dep_Keur,Dep_Paid,"&lt;="&amp;EI$4,Dep_Rel,"&gt;"&amp;EI$4,Dep_Cash,0)</f>
        <v>0</v>
      </c>
      <c r="EJ113" s="21" t="n">
        <f aca="false">SUMIFS(Dep_Keur,Dep_Paid,"&lt;="&amp;EJ$4,Dep_Rel,"&gt;"&amp;EJ$4,Dep_Cash,0)</f>
        <v>0</v>
      </c>
      <c r="EK113" s="21" t="n">
        <f aca="false">SUMIFS(Dep_Keur,Dep_Paid,"&lt;="&amp;EK$4,Dep_Rel,"&gt;"&amp;EK$4,Dep_Cash,0)</f>
        <v>0</v>
      </c>
      <c r="EL113" s="21" t="n">
        <f aca="false">SUMIFS(Dep_Keur,Dep_Paid,"&lt;="&amp;EL$4,Dep_Rel,"&gt;"&amp;EL$4,Dep_Cash,0)</f>
        <v>0</v>
      </c>
      <c r="EM113" s="21" t="n">
        <f aca="false">SUMIFS(Dep_Keur,Dep_Paid,"&lt;="&amp;EM$4,Dep_Rel,"&gt;"&amp;EM$4,Dep_Cash,0)</f>
        <v>0</v>
      </c>
      <c r="EN113" s="21" t="n">
        <f aca="false">SUMIFS(Dep_Keur,Dep_Paid,"&lt;="&amp;EN$4,Dep_Rel,"&gt;"&amp;EN$4,Dep_Cash,0)</f>
        <v>0</v>
      </c>
      <c r="EO113" s="21" t="n">
        <f aca="false">SUMIFS(Dep_Keur,Dep_Paid,"&lt;="&amp;EO$4,Dep_Rel,"&gt;"&amp;EO$4,Dep_Cash,0)</f>
        <v>0</v>
      </c>
      <c r="EP113" s="21" t="n">
        <f aca="false">SUMIFS(Dep_Keur,Dep_Paid,"&lt;="&amp;EP$4,Dep_Rel,"&gt;"&amp;EP$4,Dep_Cash,0)</f>
        <v>0</v>
      </c>
      <c r="EQ113" s="21" t="n">
        <f aca="false">SUMIFS(Dep_Keur,Dep_Paid,"&lt;="&amp;EQ$4,Dep_Rel,"&gt;"&amp;EQ$4,Dep_Cash,0)</f>
        <v>0</v>
      </c>
      <c r="ER113" s="21" t="n">
        <f aca="false">SUMIFS(Dep_Keur,Dep_Paid,"&lt;="&amp;ER$4,Dep_Rel,"&gt;"&amp;ER$4,Dep_Cash,0)</f>
        <v>0</v>
      </c>
      <c r="ES113" s="21" t="n">
        <f aca="false">SUMIFS(Dep_Keur,Dep_Paid,"&lt;="&amp;ES$4,Dep_Rel,"&gt;"&amp;ES$4,Dep_Cash,0)</f>
        <v>0</v>
      </c>
      <c r="ET113" s="21" t="n">
        <f aca="false">SUMIFS(Dep_Keur,Dep_Paid,"&lt;="&amp;ET$4,Dep_Rel,"&gt;"&amp;ET$4,Dep_Cash,0)</f>
        <v>0</v>
      </c>
      <c r="EU113" s="21" t="n">
        <f aca="false">SUMIFS(Dep_Keur,Dep_Paid,"&lt;="&amp;EU$4,Dep_Rel,"&gt;"&amp;EU$4,Dep_Cash,0)</f>
        <v>0</v>
      </c>
      <c r="EV113" s="21" t="n">
        <f aca="false">SUMIFS(Dep_Keur,Dep_Paid,"&lt;="&amp;EV$4,Dep_Rel,"&gt;"&amp;EV$4,Dep_Cash,0)</f>
        <v>0</v>
      </c>
      <c r="EW113" s="21" t="n">
        <f aca="false">SUMIFS(Dep_Keur,Dep_Paid,"&lt;="&amp;EW$4,Dep_Rel,"&gt;"&amp;EW$4,Dep_Cash,0)</f>
        <v>0</v>
      </c>
      <c r="EX113" s="21" t="n">
        <f aca="false">SUMIFS(Dep_Keur,Dep_Paid,"&lt;="&amp;EX$4,Dep_Rel,"&gt;"&amp;EX$4,Dep_Cash,0)</f>
        <v>0</v>
      </c>
      <c r="EY113" s="21" t="n">
        <f aca="false">SUMIFS(Dep_Keur,Dep_Paid,"&lt;="&amp;EY$4,Dep_Rel,"&gt;"&amp;EY$4,Dep_Cash,0)</f>
        <v>0</v>
      </c>
      <c r="EZ113" s="21" t="n">
        <f aca="false">SUMIFS(Dep_Keur,Dep_Paid,"&lt;="&amp;EZ$4,Dep_Rel,"&gt;"&amp;EZ$4,Dep_Cash,0)</f>
        <v>0</v>
      </c>
      <c r="FA113" s="21" t="n">
        <f aca="false">SUMIFS(Dep_Keur,Dep_Paid,"&lt;="&amp;FA$4,Dep_Rel,"&gt;"&amp;FA$4,Dep_Cash,0)</f>
        <v>0</v>
      </c>
      <c r="FB113" s="21" t="n">
        <f aca="false">SUMIFS(Dep_Keur,Dep_Paid,"&lt;="&amp;FB$4,Dep_Rel,"&gt;"&amp;FB$4,Dep_Cash,0)</f>
        <v>0</v>
      </c>
      <c r="FC113" s="21" t="n">
        <f aca="false">SUMIFS(Dep_Keur,Dep_Paid,"&lt;="&amp;FC$4,Dep_Rel,"&gt;"&amp;FC$4,Dep_Cash,0)</f>
        <v>0</v>
      </c>
      <c r="FD113" s="21" t="n">
        <f aca="false">SUMIFS(Dep_Keur,Dep_Paid,"&lt;="&amp;FD$4,Dep_Rel,"&gt;"&amp;FD$4,Dep_Cash,0)</f>
        <v>0</v>
      </c>
      <c r="FE113" s="21" t="n">
        <f aca="false">SUMIFS(Dep_Keur,Dep_Paid,"&lt;="&amp;FE$4,Dep_Rel,"&gt;"&amp;FE$4,Dep_Cash,0)</f>
        <v>0</v>
      </c>
      <c r="FF113" s="21" t="n">
        <f aca="false">SUMIFS(Dep_Keur,Dep_Paid,"&lt;="&amp;FF$4,Dep_Rel,"&gt;"&amp;FF$4,Dep_Cash,0)</f>
        <v>0</v>
      </c>
      <c r="FG113" s="21" t="n">
        <f aca="false">SUMIFS(Dep_Keur,Dep_Paid,"&lt;="&amp;FG$4,Dep_Rel,"&gt;"&amp;FG$4,Dep_Cash,0)</f>
        <v>0</v>
      </c>
      <c r="FH113" s="21" t="n">
        <f aca="false">SUMIFS(Dep_Keur,Dep_Paid,"&lt;="&amp;FH$4,Dep_Rel,"&gt;"&amp;FH$4,Dep_Cash,0)</f>
        <v>0</v>
      </c>
    </row>
    <row r="114" customFormat="false" ht="15" hidden="false" customHeight="false" outlineLevel="0" collapsed="false">
      <c r="C114" s="1" t="s">
        <v>756</v>
      </c>
      <c r="D114" s="12" t="s">
        <v>358</v>
      </c>
      <c r="J114" s="21" t="n">
        <f aca="false">SUMIFS(Dep_Keur,Dep_Paid,"&lt;="&amp;J$4,Dep_Exit,1,Dep_Cash,0)</f>
        <v>0</v>
      </c>
      <c r="K114" s="21" t="n">
        <f aca="false">SUMIFS(Dep_Keur,Dep_Paid,"&lt;="&amp;K$4,Dep_Exit,1,Dep_Cash,0)</f>
        <v>606.9375</v>
      </c>
      <c r="L114" s="21" t="n">
        <f aca="false">SUMIFS(Dep_Keur,Dep_Paid,"&lt;="&amp;L$4,Dep_Exit,1,Dep_Cash,0)</f>
        <v>809.25</v>
      </c>
      <c r="M114" s="21" t="n">
        <f aca="false">SUMIFS(Dep_Keur,Dep_Paid,"&lt;="&amp;M$4,Dep_Exit,1,Dep_Cash,0)</f>
        <v>809.25</v>
      </c>
      <c r="N114" s="21" t="n">
        <f aca="false">SUMIFS(Dep_Keur,Dep_Paid,"&lt;="&amp;N$4,Dep_Exit,1,Dep_Cash,0)</f>
        <v>809.25</v>
      </c>
      <c r="O114" s="21" t="n">
        <f aca="false">SUMIFS(Dep_Keur,Dep_Paid,"&lt;="&amp;O$4,Dep_Exit,1,Dep_Cash,0)</f>
        <v>809.25</v>
      </c>
      <c r="P114" s="21" t="n">
        <f aca="false">SUMIFS(Dep_Keur,Dep_Paid,"&lt;="&amp;P$4,Dep_Exit,1,Dep_Cash,0)</f>
        <v>809.25</v>
      </c>
      <c r="Q114" s="21" t="n">
        <f aca="false">SUMIFS(Dep_Keur,Dep_Paid,"&lt;="&amp;Q$4,Dep_Exit,1,Dep_Cash,0)</f>
        <v>809.25</v>
      </c>
      <c r="R114" s="21" t="n">
        <f aca="false">SUMIFS(Dep_Keur,Dep_Paid,"&lt;="&amp;R$4,Dep_Exit,1,Dep_Cash,0)</f>
        <v>809.25</v>
      </c>
      <c r="S114" s="21" t="n">
        <f aca="false">SUMIFS(Dep_Keur,Dep_Paid,"&lt;="&amp;S$4,Dep_Exit,1,Dep_Cash,0)</f>
        <v>809.25</v>
      </c>
      <c r="T114" s="21" t="n">
        <f aca="false">SUMIFS(Dep_Keur,Dep_Paid,"&lt;="&amp;T$4,Dep_Exit,1,Dep_Cash,0)</f>
        <v>809.25</v>
      </c>
      <c r="U114" s="21" t="n">
        <f aca="false">SUMIFS(Dep_Keur,Dep_Paid,"&lt;="&amp;U$4,Dep_Exit,1,Dep_Cash,0)</f>
        <v>809.25</v>
      </c>
      <c r="V114" s="21" t="n">
        <f aca="false">SUMIFS(Dep_Keur,Dep_Paid,"&lt;="&amp;V$4,Dep_Exit,1,Dep_Cash,0)</f>
        <v>809.25</v>
      </c>
      <c r="W114" s="21" t="n">
        <f aca="false">SUMIFS(Dep_Keur,Dep_Paid,"&lt;="&amp;W$4,Dep_Exit,1,Dep_Cash,0)</f>
        <v>809.25</v>
      </c>
      <c r="X114" s="21" t="n">
        <f aca="false">SUMIFS(Dep_Keur,Dep_Paid,"&lt;="&amp;X$4,Dep_Exit,1,Dep_Cash,0)</f>
        <v>809.25</v>
      </c>
      <c r="Y114" s="21" t="n">
        <f aca="false">SUMIFS(Dep_Keur,Dep_Paid,"&lt;="&amp;Y$4,Dep_Exit,1,Dep_Cash,0)</f>
        <v>809.25</v>
      </c>
      <c r="Z114" s="21" t="n">
        <f aca="false">SUMIFS(Dep_Keur,Dep_Paid,"&lt;="&amp;Z$4,Dep_Exit,1,Dep_Cash,0)</f>
        <v>809.25</v>
      </c>
      <c r="AA114" s="21" t="n">
        <f aca="false">SUMIFS(Dep_Keur,Dep_Paid,"&lt;="&amp;AA$4,Dep_Exit,1,Dep_Cash,0)</f>
        <v>809.25</v>
      </c>
      <c r="AB114" s="21" t="n">
        <f aca="false">SUMIFS(Dep_Keur,Dep_Paid,"&lt;="&amp;AB$4,Dep_Exit,1,Dep_Cash,0)</f>
        <v>809.25</v>
      </c>
      <c r="AC114" s="21" t="n">
        <f aca="false">SUMIFS(Dep_Keur,Dep_Paid,"&lt;="&amp;AC$4,Dep_Exit,1,Dep_Cash,0)</f>
        <v>809.25</v>
      </c>
      <c r="AD114" s="21" t="n">
        <f aca="false">SUMIFS(Dep_Keur,Dep_Paid,"&lt;="&amp;AD$4,Dep_Exit,1,Dep_Cash,0)</f>
        <v>809.25</v>
      </c>
      <c r="AE114" s="21" t="n">
        <f aca="false">SUMIFS(Dep_Keur,Dep_Paid,"&lt;="&amp;AE$4,Dep_Exit,1,Dep_Cash,0)</f>
        <v>809.25</v>
      </c>
      <c r="AF114" s="21" t="n">
        <f aca="false">SUMIFS(Dep_Keur,Dep_Paid,"&lt;="&amp;AF$4,Dep_Exit,1,Dep_Cash,0)</f>
        <v>809.25</v>
      </c>
      <c r="AG114" s="21" t="n">
        <f aca="false">SUMIFS(Dep_Keur,Dep_Paid,"&lt;="&amp;AG$4,Dep_Exit,1,Dep_Cash,0)</f>
        <v>809.25</v>
      </c>
      <c r="AH114" s="21" t="n">
        <f aca="false">SUMIFS(Dep_Keur,Dep_Paid,"&lt;="&amp;AH$4,Dep_Exit,1,Dep_Cash,0)</f>
        <v>809.25</v>
      </c>
      <c r="AI114" s="21" t="n">
        <f aca="false">SUMIFS(Dep_Keur,Dep_Paid,"&lt;="&amp;AI$4,Dep_Exit,1,Dep_Cash,0)</f>
        <v>809.25</v>
      </c>
      <c r="AJ114" s="21" t="n">
        <f aca="false">SUMIFS(Dep_Keur,Dep_Paid,"&lt;="&amp;AJ$4,Dep_Exit,1,Dep_Cash,0)</f>
        <v>809.25</v>
      </c>
      <c r="AK114" s="21" t="n">
        <f aca="false">SUMIFS(Dep_Keur,Dep_Paid,"&lt;="&amp;AK$4,Dep_Exit,1,Dep_Cash,0)</f>
        <v>809.25</v>
      </c>
      <c r="AL114" s="21" t="n">
        <f aca="false">SUMIFS(Dep_Keur,Dep_Paid,"&lt;="&amp;AL$4,Dep_Exit,1,Dep_Cash,0)</f>
        <v>809.25</v>
      </c>
      <c r="AM114" s="21" t="n">
        <f aca="false">SUMIFS(Dep_Keur,Dep_Paid,"&lt;="&amp;AM$4,Dep_Exit,1,Dep_Cash,0)</f>
        <v>809.25</v>
      </c>
      <c r="AN114" s="21" t="n">
        <f aca="false">SUMIFS(Dep_Keur,Dep_Paid,"&lt;="&amp;AN$4,Dep_Exit,1,Dep_Cash,0)</f>
        <v>809.25</v>
      </c>
      <c r="AO114" s="21" t="n">
        <f aca="false">SUMIFS(Dep_Keur,Dep_Paid,"&lt;="&amp;AO$4,Dep_Exit,1,Dep_Cash,0)</f>
        <v>809.25</v>
      </c>
      <c r="AP114" s="21" t="n">
        <f aca="false">SUMIFS(Dep_Keur,Dep_Paid,"&lt;="&amp;AP$4,Dep_Exit,1,Dep_Cash,0)</f>
        <v>809.25</v>
      </c>
      <c r="AQ114" s="21" t="n">
        <f aca="false">SUMIFS(Dep_Keur,Dep_Paid,"&lt;="&amp;AQ$4,Dep_Exit,1,Dep_Cash,0)</f>
        <v>809.25</v>
      </c>
      <c r="AR114" s="21" t="n">
        <f aca="false">SUMIFS(Dep_Keur,Dep_Paid,"&lt;="&amp;AR$4,Dep_Exit,1,Dep_Cash,0)</f>
        <v>809.25</v>
      </c>
      <c r="AS114" s="21" t="n">
        <f aca="false">SUMIFS(Dep_Keur,Dep_Paid,"&lt;="&amp;AS$4,Dep_Exit,1,Dep_Cash,0)</f>
        <v>809.25</v>
      </c>
      <c r="AT114" s="21" t="n">
        <f aca="false">SUMIFS(Dep_Keur,Dep_Paid,"&lt;="&amp;AT$4,Dep_Exit,1,Dep_Cash,0)</f>
        <v>809.25</v>
      </c>
      <c r="AU114" s="21" t="n">
        <f aca="false">SUMIFS(Dep_Keur,Dep_Paid,"&lt;="&amp;AU$4,Dep_Exit,1,Dep_Cash,0)</f>
        <v>809.25</v>
      </c>
      <c r="AV114" s="21" t="n">
        <f aca="false">SUMIFS(Dep_Keur,Dep_Paid,"&lt;="&amp;AV$4,Dep_Exit,1,Dep_Cash,0)</f>
        <v>809.25</v>
      </c>
      <c r="AW114" s="21" t="n">
        <f aca="false">SUMIFS(Dep_Keur,Dep_Paid,"&lt;="&amp;AW$4,Dep_Exit,1,Dep_Cash,0)</f>
        <v>809.25</v>
      </c>
      <c r="AX114" s="21" t="n">
        <f aca="false">SUMIFS(Dep_Keur,Dep_Paid,"&lt;="&amp;AX$4,Dep_Exit,1,Dep_Cash,0)</f>
        <v>809.25</v>
      </c>
      <c r="AY114" s="21" t="n">
        <f aca="false">SUMIFS(Dep_Keur,Dep_Paid,"&lt;="&amp;AY$4,Dep_Exit,1,Dep_Cash,0)</f>
        <v>809.25</v>
      </c>
      <c r="AZ114" s="21" t="n">
        <f aca="false">SUMIFS(Dep_Keur,Dep_Paid,"&lt;="&amp;AZ$4,Dep_Exit,1,Dep_Cash,0)</f>
        <v>809.25</v>
      </c>
      <c r="BA114" s="21" t="n">
        <f aca="false">SUMIFS(Dep_Keur,Dep_Paid,"&lt;="&amp;BA$4,Dep_Exit,1,Dep_Cash,0)</f>
        <v>809.25</v>
      </c>
      <c r="BB114" s="21" t="n">
        <f aca="false">SUMIFS(Dep_Keur,Dep_Paid,"&lt;="&amp;BB$4,Dep_Exit,1,Dep_Cash,0)</f>
        <v>809.25</v>
      </c>
      <c r="BC114" s="21" t="n">
        <f aca="false">SUMIFS(Dep_Keur,Dep_Paid,"&lt;="&amp;BC$4,Dep_Exit,1,Dep_Cash,0)</f>
        <v>809.25</v>
      </c>
      <c r="BD114" s="21" t="n">
        <f aca="false">SUMIFS(Dep_Keur,Dep_Paid,"&lt;="&amp;BD$4,Dep_Exit,1,Dep_Cash,0)</f>
        <v>809.25</v>
      </c>
      <c r="BE114" s="21" t="n">
        <f aca="false">SUMIFS(Dep_Keur,Dep_Paid,"&lt;="&amp;BE$4,Dep_Exit,1,Dep_Cash,0)</f>
        <v>809.25</v>
      </c>
      <c r="BF114" s="21" t="n">
        <f aca="false">SUMIFS(Dep_Keur,Dep_Paid,"&lt;="&amp;BF$4,Dep_Exit,1,Dep_Cash,0)</f>
        <v>809.25</v>
      </c>
      <c r="BG114" s="21" t="n">
        <f aca="false">SUMIFS(Dep_Keur,Dep_Paid,"&lt;="&amp;BG$4,Dep_Exit,1,Dep_Cash,0)</f>
        <v>809.25</v>
      </c>
      <c r="BH114" s="21" t="n">
        <f aca="false">SUMIFS(Dep_Keur,Dep_Paid,"&lt;="&amp;BH$4,Dep_Exit,1,Dep_Cash,0)</f>
        <v>809.25</v>
      </c>
      <c r="BI114" s="21" t="n">
        <f aca="false">SUMIFS(Dep_Keur,Dep_Paid,"&lt;="&amp;BI$4,Dep_Exit,1,Dep_Cash,0)</f>
        <v>809.25</v>
      </c>
      <c r="BJ114" s="21" t="n">
        <f aca="false">SUMIFS(Dep_Keur,Dep_Paid,"&lt;="&amp;BJ$4,Dep_Exit,1,Dep_Cash,0)</f>
        <v>809.25</v>
      </c>
      <c r="BK114" s="21" t="n">
        <f aca="false">SUMIFS(Dep_Keur,Dep_Paid,"&lt;="&amp;BK$4,Dep_Exit,1,Dep_Cash,0)</f>
        <v>809.25</v>
      </c>
      <c r="BL114" s="21" t="n">
        <f aca="false">SUMIFS(Dep_Keur,Dep_Paid,"&lt;="&amp;BL$4,Dep_Exit,1,Dep_Cash,0)</f>
        <v>809.25</v>
      </c>
      <c r="BM114" s="21" t="n">
        <f aca="false">SUMIFS(Dep_Keur,Dep_Paid,"&lt;="&amp;BM$4,Dep_Exit,1,Dep_Cash,0)</f>
        <v>809.25</v>
      </c>
      <c r="BN114" s="21" t="n">
        <f aca="false">SUMIFS(Dep_Keur,Dep_Paid,"&lt;="&amp;BN$4,Dep_Exit,1,Dep_Cash,0)</f>
        <v>809.25</v>
      </c>
      <c r="BO114" s="21" t="n">
        <f aca="false">SUMIFS(Dep_Keur,Dep_Paid,"&lt;="&amp;BO$4,Dep_Exit,1,Dep_Cash,0)</f>
        <v>809.25</v>
      </c>
      <c r="BP114" s="21" t="n">
        <f aca="false">SUMIFS(Dep_Keur,Dep_Paid,"&lt;="&amp;BP$4,Dep_Exit,1,Dep_Cash,0)</f>
        <v>809.25</v>
      </c>
      <c r="BQ114" s="21" t="n">
        <f aca="false">SUMIFS(Dep_Keur,Dep_Paid,"&lt;="&amp;BQ$4,Dep_Exit,1,Dep_Cash,0)</f>
        <v>809.25</v>
      </c>
      <c r="BR114" s="21" t="n">
        <f aca="false">SUMIFS(Dep_Keur,Dep_Paid,"&lt;="&amp;BR$4,Dep_Exit,1,Dep_Cash,0)</f>
        <v>809.25</v>
      </c>
      <c r="BS114" s="21" t="n">
        <f aca="false">SUMIFS(Dep_Keur,Dep_Paid,"&lt;="&amp;BS$4,Dep_Exit,1,Dep_Cash,0)</f>
        <v>809.25</v>
      </c>
      <c r="BT114" s="21" t="n">
        <f aca="false">SUMIFS(Dep_Keur,Dep_Paid,"&lt;="&amp;BT$4,Dep_Exit,1,Dep_Cash,0)</f>
        <v>809.25</v>
      </c>
      <c r="BU114" s="21" t="n">
        <f aca="false">SUMIFS(Dep_Keur,Dep_Paid,"&lt;="&amp;BU$4,Dep_Exit,1,Dep_Cash,0)</f>
        <v>809.25</v>
      </c>
      <c r="BV114" s="21" t="n">
        <f aca="false">SUMIFS(Dep_Keur,Dep_Paid,"&lt;="&amp;BV$4,Dep_Exit,1,Dep_Cash,0)</f>
        <v>809.25</v>
      </c>
      <c r="BW114" s="21" t="n">
        <f aca="false">SUMIFS(Dep_Keur,Dep_Paid,"&lt;="&amp;BW$4,Dep_Exit,1,Dep_Cash,0)</f>
        <v>809.25</v>
      </c>
      <c r="BX114" s="21" t="n">
        <f aca="false">SUMIFS(Dep_Keur,Dep_Paid,"&lt;="&amp;BX$4,Dep_Exit,1,Dep_Cash,0)</f>
        <v>809.25</v>
      </c>
      <c r="BY114" s="21" t="n">
        <f aca="false">SUMIFS(Dep_Keur,Dep_Paid,"&lt;="&amp;BY$4,Dep_Exit,1,Dep_Cash,0)</f>
        <v>809.25</v>
      </c>
      <c r="BZ114" s="21" t="n">
        <f aca="false">SUMIFS(Dep_Keur,Dep_Paid,"&lt;="&amp;BZ$4,Dep_Exit,1,Dep_Cash,0)</f>
        <v>809.25</v>
      </c>
      <c r="CA114" s="21" t="n">
        <f aca="false">SUMIFS(Dep_Keur,Dep_Paid,"&lt;="&amp;CA$4,Dep_Exit,1,Dep_Cash,0)</f>
        <v>809.25</v>
      </c>
      <c r="CB114" s="21" t="n">
        <f aca="false">SUMIFS(Dep_Keur,Dep_Paid,"&lt;="&amp;CB$4,Dep_Exit,1,Dep_Cash,0)</f>
        <v>809.25</v>
      </c>
      <c r="CC114" s="21" t="n">
        <f aca="false">SUMIFS(Dep_Keur,Dep_Paid,"&lt;="&amp;CC$4,Dep_Exit,1,Dep_Cash,0)</f>
        <v>809.25</v>
      </c>
      <c r="CD114" s="21" t="n">
        <f aca="false">SUMIFS(Dep_Keur,Dep_Paid,"&lt;="&amp;CD$4,Dep_Exit,1,Dep_Cash,0)</f>
        <v>809.25</v>
      </c>
      <c r="CE114" s="21" t="n">
        <f aca="false">SUMIFS(Dep_Keur,Dep_Paid,"&lt;="&amp;CE$4,Dep_Exit,1,Dep_Cash,0)</f>
        <v>809.25</v>
      </c>
      <c r="CF114" s="21" t="n">
        <f aca="false">SUMIFS(Dep_Keur,Dep_Paid,"&lt;="&amp;CF$4,Dep_Exit,1,Dep_Cash,0)</f>
        <v>809.25</v>
      </c>
      <c r="CG114" s="21" t="n">
        <f aca="false">SUMIFS(Dep_Keur,Dep_Paid,"&lt;="&amp;CG$4,Dep_Exit,1,Dep_Cash,0)</f>
        <v>809.25</v>
      </c>
      <c r="CH114" s="21" t="n">
        <f aca="false">SUMIFS(Dep_Keur,Dep_Paid,"&lt;="&amp;CH$4,Dep_Exit,1,Dep_Cash,0)</f>
        <v>809.25</v>
      </c>
      <c r="CI114" s="21" t="n">
        <f aca="false">SUMIFS(Dep_Keur,Dep_Paid,"&lt;="&amp;CI$4,Dep_Exit,1,Dep_Cash,0)</f>
        <v>809.25</v>
      </c>
      <c r="CJ114" s="21" t="n">
        <f aca="false">SUMIFS(Dep_Keur,Dep_Paid,"&lt;="&amp;CJ$4,Dep_Exit,1,Dep_Cash,0)</f>
        <v>809.25</v>
      </c>
      <c r="CK114" s="21" t="n">
        <f aca="false">SUMIFS(Dep_Keur,Dep_Paid,"&lt;="&amp;CK$4,Dep_Exit,1,Dep_Cash,0)</f>
        <v>809.25</v>
      </c>
      <c r="CL114" s="21" t="n">
        <f aca="false">SUMIFS(Dep_Keur,Dep_Paid,"&lt;="&amp;CL$4,Dep_Exit,1,Dep_Cash,0)</f>
        <v>809.25</v>
      </c>
      <c r="CM114" s="21" t="n">
        <f aca="false">SUMIFS(Dep_Keur,Dep_Paid,"&lt;="&amp;CM$4,Dep_Exit,1,Dep_Cash,0)</f>
        <v>809.25</v>
      </c>
      <c r="CN114" s="21" t="n">
        <f aca="false">SUMIFS(Dep_Keur,Dep_Paid,"&lt;="&amp;CN$4,Dep_Exit,1,Dep_Cash,0)</f>
        <v>809.25</v>
      </c>
      <c r="CO114" s="21" t="n">
        <f aca="false">SUMIFS(Dep_Keur,Dep_Paid,"&lt;="&amp;CO$4,Dep_Exit,1,Dep_Cash,0)</f>
        <v>809.25</v>
      </c>
      <c r="CP114" s="21" t="n">
        <f aca="false">SUMIFS(Dep_Keur,Dep_Paid,"&lt;="&amp;CP$4,Dep_Exit,1,Dep_Cash,0)</f>
        <v>809.25</v>
      </c>
      <c r="CQ114" s="21" t="n">
        <f aca="false">SUMIFS(Dep_Keur,Dep_Paid,"&lt;="&amp;CQ$4,Dep_Exit,1,Dep_Cash,0)</f>
        <v>809.25</v>
      </c>
      <c r="CR114" s="21" t="n">
        <f aca="false">SUMIFS(Dep_Keur,Dep_Paid,"&lt;="&amp;CR$4,Dep_Exit,1,Dep_Cash,0)</f>
        <v>809.25</v>
      </c>
      <c r="CS114" s="21" t="n">
        <f aca="false">SUMIFS(Dep_Keur,Dep_Paid,"&lt;="&amp;CS$4,Dep_Exit,1,Dep_Cash,0)</f>
        <v>809.25</v>
      </c>
      <c r="CT114" s="21" t="n">
        <f aca="false">SUMIFS(Dep_Keur,Dep_Paid,"&lt;="&amp;CT$4,Dep_Exit,1,Dep_Cash,0)</f>
        <v>809.25</v>
      </c>
      <c r="CU114" s="21" t="n">
        <f aca="false">SUMIFS(Dep_Keur,Dep_Paid,"&lt;="&amp;CU$4,Dep_Exit,1,Dep_Cash,0)</f>
        <v>809.25</v>
      </c>
      <c r="CV114" s="21" t="n">
        <f aca="false">SUMIFS(Dep_Keur,Dep_Paid,"&lt;="&amp;CV$4,Dep_Exit,1,Dep_Cash,0)</f>
        <v>809.25</v>
      </c>
      <c r="CW114" s="21" t="n">
        <f aca="false">SUMIFS(Dep_Keur,Dep_Paid,"&lt;="&amp;CW$4,Dep_Exit,1,Dep_Cash,0)</f>
        <v>809.25</v>
      </c>
      <c r="CX114" s="21" t="n">
        <f aca="false">SUMIFS(Dep_Keur,Dep_Paid,"&lt;="&amp;CX$4,Dep_Exit,1,Dep_Cash,0)</f>
        <v>809.25</v>
      </c>
      <c r="CY114" s="21" t="n">
        <f aca="false">SUMIFS(Dep_Keur,Dep_Paid,"&lt;="&amp;CY$4,Dep_Exit,1,Dep_Cash,0)</f>
        <v>809.25</v>
      </c>
      <c r="CZ114" s="21" t="n">
        <f aca="false">SUMIFS(Dep_Keur,Dep_Paid,"&lt;="&amp;CZ$4,Dep_Exit,1,Dep_Cash,0)</f>
        <v>809.25</v>
      </c>
      <c r="DA114" s="21" t="n">
        <f aca="false">SUMIFS(Dep_Keur,Dep_Paid,"&lt;="&amp;DA$4,Dep_Exit,1,Dep_Cash,0)</f>
        <v>809.25</v>
      </c>
      <c r="DB114" s="21" t="n">
        <f aca="false">SUMIFS(Dep_Keur,Dep_Paid,"&lt;="&amp;DB$4,Dep_Exit,1,Dep_Cash,0)</f>
        <v>809.25</v>
      </c>
      <c r="DC114" s="21" t="n">
        <f aca="false">SUMIFS(Dep_Keur,Dep_Paid,"&lt;="&amp;DC$4,Dep_Exit,1,Dep_Cash,0)</f>
        <v>809.25</v>
      </c>
      <c r="DD114" s="21" t="n">
        <f aca="false">SUMIFS(Dep_Keur,Dep_Paid,"&lt;="&amp;DD$4,Dep_Exit,1,Dep_Cash,0)</f>
        <v>809.25</v>
      </c>
      <c r="DE114" s="21" t="n">
        <f aca="false">SUMIFS(Dep_Keur,Dep_Paid,"&lt;="&amp;DE$4,Dep_Exit,1,Dep_Cash,0)</f>
        <v>809.25</v>
      </c>
      <c r="DF114" s="21" t="n">
        <f aca="false">SUMIFS(Dep_Keur,Dep_Paid,"&lt;="&amp;DF$4,Dep_Exit,1,Dep_Cash,0)</f>
        <v>809.25</v>
      </c>
      <c r="DG114" s="21" t="n">
        <f aca="false">SUMIFS(Dep_Keur,Dep_Paid,"&lt;="&amp;DG$4,Dep_Exit,1,Dep_Cash,0)</f>
        <v>809.25</v>
      </c>
      <c r="DH114" s="21" t="n">
        <f aca="false">SUMIFS(Dep_Keur,Dep_Paid,"&lt;="&amp;DH$4,Dep_Exit,1,Dep_Cash,0)</f>
        <v>809.25</v>
      </c>
      <c r="DI114" s="21" t="n">
        <f aca="false">SUMIFS(Dep_Keur,Dep_Paid,"&lt;="&amp;DI$4,Dep_Exit,1,Dep_Cash,0)</f>
        <v>809.25</v>
      </c>
      <c r="DJ114" s="21" t="n">
        <f aca="false">SUMIFS(Dep_Keur,Dep_Paid,"&lt;="&amp;DJ$4,Dep_Exit,1,Dep_Cash,0)</f>
        <v>809.25</v>
      </c>
      <c r="DK114" s="21" t="n">
        <f aca="false">SUMIFS(Dep_Keur,Dep_Paid,"&lt;="&amp;DK$4,Dep_Exit,1,Dep_Cash,0)</f>
        <v>809.25</v>
      </c>
      <c r="DL114" s="21" t="n">
        <f aca="false">SUMIFS(Dep_Keur,Dep_Paid,"&lt;="&amp;DL$4,Dep_Exit,1,Dep_Cash,0)</f>
        <v>809.25</v>
      </c>
      <c r="DM114" s="21" t="n">
        <f aca="false">SUMIFS(Dep_Keur,Dep_Paid,"&lt;="&amp;DM$4,Dep_Exit,1,Dep_Cash,0)</f>
        <v>809.25</v>
      </c>
      <c r="DN114" s="21" t="n">
        <f aca="false">SUMIFS(Dep_Keur,Dep_Paid,"&lt;="&amp;DN$4,Dep_Exit,1,Dep_Cash,0)</f>
        <v>809.25</v>
      </c>
      <c r="DO114" s="21" t="n">
        <f aca="false">SUMIFS(Dep_Keur,Dep_Paid,"&lt;="&amp;DO$4,Dep_Exit,1,Dep_Cash,0)</f>
        <v>809.25</v>
      </c>
      <c r="DP114" s="21" t="n">
        <f aca="false">SUMIFS(Dep_Keur,Dep_Paid,"&lt;="&amp;DP$4,Dep_Exit,1,Dep_Cash,0)</f>
        <v>809.25</v>
      </c>
      <c r="DQ114" s="21" t="n">
        <f aca="false">SUMIFS(Dep_Keur,Dep_Paid,"&lt;="&amp;DQ$4,Dep_Exit,1,Dep_Cash,0)</f>
        <v>809.25</v>
      </c>
      <c r="DR114" s="21" t="n">
        <f aca="false">SUMIFS(Dep_Keur,Dep_Paid,"&lt;="&amp;DR$4,Dep_Exit,1,Dep_Cash,0)</f>
        <v>809.25</v>
      </c>
      <c r="DS114" s="21" t="n">
        <f aca="false">SUMIFS(Dep_Keur,Dep_Paid,"&lt;="&amp;DS$4,Dep_Exit,1,Dep_Cash,0)</f>
        <v>809.25</v>
      </c>
      <c r="DT114" s="21" t="n">
        <f aca="false">SUMIFS(Dep_Keur,Dep_Paid,"&lt;="&amp;DT$4,Dep_Exit,1,Dep_Cash,0)</f>
        <v>809.25</v>
      </c>
      <c r="DU114" s="21" t="n">
        <f aca="false">SUMIFS(Dep_Keur,Dep_Paid,"&lt;="&amp;DU$4,Dep_Exit,1,Dep_Cash,0)</f>
        <v>809.25</v>
      </c>
      <c r="DV114" s="21" t="n">
        <f aca="false">SUMIFS(Dep_Keur,Dep_Paid,"&lt;="&amp;DV$4,Dep_Exit,1,Dep_Cash,0)</f>
        <v>809.25</v>
      </c>
      <c r="DW114" s="21" t="n">
        <f aca="false">SUMIFS(Dep_Keur,Dep_Paid,"&lt;="&amp;DW$4,Dep_Exit,1,Dep_Cash,0)</f>
        <v>809.25</v>
      </c>
      <c r="DX114" s="21" t="n">
        <f aca="false">SUMIFS(Dep_Keur,Dep_Paid,"&lt;="&amp;DX$4,Dep_Exit,1,Dep_Cash,0)</f>
        <v>809.25</v>
      </c>
      <c r="DY114" s="21" t="n">
        <f aca="false">SUMIFS(Dep_Keur,Dep_Paid,"&lt;="&amp;DY$4,Dep_Exit,1,Dep_Cash,0)</f>
        <v>809.25</v>
      </c>
      <c r="DZ114" s="21" t="n">
        <f aca="false">SUMIFS(Dep_Keur,Dep_Paid,"&lt;="&amp;DZ$4,Dep_Exit,1,Dep_Cash,0)</f>
        <v>809.25</v>
      </c>
      <c r="EA114" s="21" t="n">
        <f aca="false">SUMIFS(Dep_Keur,Dep_Paid,"&lt;="&amp;EA$4,Dep_Exit,1,Dep_Cash,0)</f>
        <v>809.25</v>
      </c>
      <c r="EB114" s="21" t="n">
        <f aca="false">SUMIFS(Dep_Keur,Dep_Paid,"&lt;="&amp;EB$4,Dep_Exit,1,Dep_Cash,0)</f>
        <v>809.25</v>
      </c>
      <c r="EC114" s="21" t="n">
        <f aca="false">SUMIFS(Dep_Keur,Dep_Paid,"&lt;="&amp;EC$4,Dep_Exit,1,Dep_Cash,0)</f>
        <v>809.25</v>
      </c>
      <c r="ED114" s="21" t="n">
        <f aca="false">SUMIFS(Dep_Keur,Dep_Paid,"&lt;="&amp;ED$4,Dep_Exit,1,Dep_Cash,0)</f>
        <v>809.25</v>
      </c>
      <c r="EE114" s="21" t="n">
        <f aca="false">SUMIFS(Dep_Keur,Dep_Paid,"&lt;="&amp;EE$4,Dep_Exit,1,Dep_Cash,0)</f>
        <v>809.25</v>
      </c>
      <c r="EF114" s="21" t="n">
        <f aca="false">SUMIFS(Dep_Keur,Dep_Paid,"&lt;="&amp;EF$4,Dep_Exit,1,Dep_Cash,0)</f>
        <v>809.25</v>
      </c>
      <c r="EG114" s="21" t="n">
        <f aca="false">SUMIFS(Dep_Keur,Dep_Paid,"&lt;="&amp;EG$4,Dep_Exit,1,Dep_Cash,0)</f>
        <v>809.25</v>
      </c>
      <c r="EH114" s="21" t="n">
        <f aca="false">SUMIFS(Dep_Keur,Dep_Paid,"&lt;="&amp;EH$4,Dep_Exit,1,Dep_Cash,0)</f>
        <v>809.25</v>
      </c>
      <c r="EI114" s="21" t="n">
        <f aca="false">SUMIFS(Dep_Keur,Dep_Paid,"&lt;="&amp;EI$4,Dep_Exit,1,Dep_Cash,0)</f>
        <v>809.25</v>
      </c>
      <c r="EJ114" s="21" t="n">
        <f aca="false">SUMIFS(Dep_Keur,Dep_Paid,"&lt;="&amp;EJ$4,Dep_Exit,1,Dep_Cash,0)</f>
        <v>809.25</v>
      </c>
      <c r="EK114" s="21" t="n">
        <f aca="false">SUMIFS(Dep_Keur,Dep_Paid,"&lt;="&amp;EK$4,Dep_Exit,1,Dep_Cash,0)</f>
        <v>809.25</v>
      </c>
      <c r="EL114" s="21" t="n">
        <f aca="false">SUMIFS(Dep_Keur,Dep_Paid,"&lt;="&amp;EL$4,Dep_Exit,1,Dep_Cash,0)</f>
        <v>809.25</v>
      </c>
      <c r="EM114" s="21" t="n">
        <f aca="false">SUMIFS(Dep_Keur,Dep_Paid,"&lt;="&amp;EM$4,Dep_Exit,1,Dep_Cash,0)</f>
        <v>809.25</v>
      </c>
      <c r="EN114" s="21" t="n">
        <f aca="false">SUMIFS(Dep_Keur,Dep_Paid,"&lt;="&amp;EN$4,Dep_Exit,1,Dep_Cash,0)</f>
        <v>809.25</v>
      </c>
      <c r="EO114" s="21" t="n">
        <f aca="false">SUMIFS(Dep_Keur,Dep_Paid,"&lt;="&amp;EO$4,Dep_Exit,1,Dep_Cash,0)</f>
        <v>809.25</v>
      </c>
      <c r="EP114" s="21" t="n">
        <f aca="false">SUMIFS(Dep_Keur,Dep_Paid,"&lt;="&amp;EP$4,Dep_Exit,1,Dep_Cash,0)</f>
        <v>809.25</v>
      </c>
      <c r="EQ114" s="21" t="n">
        <f aca="false">SUMIFS(Dep_Keur,Dep_Paid,"&lt;="&amp;EQ$4,Dep_Exit,1,Dep_Cash,0)</f>
        <v>809.25</v>
      </c>
      <c r="ER114" s="21" t="n">
        <f aca="false">SUMIFS(Dep_Keur,Dep_Paid,"&lt;="&amp;ER$4,Dep_Exit,1,Dep_Cash,0)</f>
        <v>809.25</v>
      </c>
      <c r="ES114" s="21" t="n">
        <f aca="false">SUMIFS(Dep_Keur,Dep_Paid,"&lt;="&amp;ES$4,Dep_Exit,1,Dep_Cash,0)</f>
        <v>809.25</v>
      </c>
      <c r="ET114" s="21" t="n">
        <f aca="false">SUMIFS(Dep_Keur,Dep_Paid,"&lt;="&amp;ET$4,Dep_Exit,1,Dep_Cash,0)</f>
        <v>809.25</v>
      </c>
      <c r="EU114" s="21" t="n">
        <f aca="false">SUMIFS(Dep_Keur,Dep_Paid,"&lt;="&amp;EU$4,Dep_Exit,1,Dep_Cash,0)</f>
        <v>809.25</v>
      </c>
      <c r="EV114" s="21" t="n">
        <f aca="false">SUMIFS(Dep_Keur,Dep_Paid,"&lt;="&amp;EV$4,Dep_Exit,1,Dep_Cash,0)</f>
        <v>809.25</v>
      </c>
      <c r="EW114" s="21" t="n">
        <f aca="false">SUMIFS(Dep_Keur,Dep_Paid,"&lt;="&amp;EW$4,Dep_Exit,1,Dep_Cash,0)</f>
        <v>809.25</v>
      </c>
      <c r="EX114" s="21" t="n">
        <f aca="false">SUMIFS(Dep_Keur,Dep_Paid,"&lt;="&amp;EX$4,Dep_Exit,1,Dep_Cash,0)</f>
        <v>809.25</v>
      </c>
      <c r="EY114" s="21" t="n">
        <f aca="false">SUMIFS(Dep_Keur,Dep_Paid,"&lt;="&amp;EY$4,Dep_Exit,1,Dep_Cash,0)</f>
        <v>809.25</v>
      </c>
      <c r="EZ114" s="21" t="n">
        <f aca="false">SUMIFS(Dep_Keur,Dep_Paid,"&lt;="&amp;EZ$4,Dep_Exit,1,Dep_Cash,0)</f>
        <v>809.25</v>
      </c>
      <c r="FA114" s="21" t="n">
        <f aca="false">SUMIFS(Dep_Keur,Dep_Paid,"&lt;="&amp;FA$4,Dep_Exit,1,Dep_Cash,0)</f>
        <v>809.25</v>
      </c>
      <c r="FB114" s="21" t="n">
        <f aca="false">SUMIFS(Dep_Keur,Dep_Paid,"&lt;="&amp;FB$4,Dep_Exit,1,Dep_Cash,0)</f>
        <v>809.25</v>
      </c>
      <c r="FC114" s="21" t="n">
        <f aca="false">SUMIFS(Dep_Keur,Dep_Paid,"&lt;="&amp;FC$4,Dep_Exit,1,Dep_Cash,0)</f>
        <v>809.25</v>
      </c>
      <c r="FD114" s="21" t="n">
        <f aca="false">SUMIFS(Dep_Keur,Dep_Paid,"&lt;="&amp;FD$4,Dep_Exit,1,Dep_Cash,0)</f>
        <v>809.25</v>
      </c>
      <c r="FE114" s="21" t="n">
        <f aca="false">SUMIFS(Dep_Keur,Dep_Paid,"&lt;="&amp;FE$4,Dep_Exit,1,Dep_Cash,0)</f>
        <v>809.25</v>
      </c>
      <c r="FF114" s="21" t="n">
        <f aca="false">SUMIFS(Dep_Keur,Dep_Paid,"&lt;="&amp;FF$4,Dep_Exit,1,Dep_Cash,0)</f>
        <v>809.25</v>
      </c>
      <c r="FG114" s="21" t="n">
        <f aca="false">SUMIFS(Dep_Keur,Dep_Paid,"&lt;="&amp;FG$4,Dep_Exit,1,Dep_Cash,0)</f>
        <v>809.25</v>
      </c>
      <c r="FH114" s="21" t="n">
        <f aca="false">SUMIFS(Dep_Keur,Dep_Paid,"&lt;="&amp;FH$4,Dep_Exit,1,Dep_Cash,0)</f>
        <v>809.25</v>
      </c>
    </row>
    <row r="115" customFormat="false" ht="15" hidden="false" customHeight="false" outlineLevel="0" collapsed="false">
      <c r="C115" s="1" t="s">
        <v>757</v>
      </c>
      <c r="D115" s="12" t="s">
        <v>358</v>
      </c>
      <c r="E115" s="21" t="n">
        <f aca="false">SUMIF($J$3:$FH$3,"&lt;="&amp;$E20,$J115:$FH115)</f>
        <v>-27.4890030821918</v>
      </c>
      <c r="F115" s="21" t="n">
        <f aca="false">SUMIF($J$4:$FH$4,"&lt;="&amp;$E22,$J115:$FH115)</f>
        <v>-64.0875006164384</v>
      </c>
      <c r="I115" s="21" t="n">
        <f aca="false">SUM(J115:FH115)</f>
        <v>-64.0875006164384</v>
      </c>
      <c r="J115" s="21" t="n">
        <f aca="false">-(J113+J114*(1-J26))*$E113*J$5/Days_In_Year</f>
        <v>-0</v>
      </c>
      <c r="K115" s="21" t="n">
        <f aca="false">-(K113+K114*(1-K26))*$E113*K$5/Days_In_Year</f>
        <v>-5.41754075342466</v>
      </c>
      <c r="L115" s="21" t="n">
        <f aca="false">-(L113+L114*(1-L26))*$E113*L$5/Days_In_Year</f>
        <v>-7.30364753424658</v>
      </c>
      <c r="M115" s="21" t="n">
        <f aca="false">-(M113+M114*(1-M26))*$E113*M$5/Days_In_Year</f>
        <v>-7.38390739726027</v>
      </c>
      <c r="N115" s="21" t="n">
        <f aca="false">-(N113+N114*(1-N26))*$E113*N$5/Days_In_Year</f>
        <v>-7.38390739726027</v>
      </c>
      <c r="O115" s="21" t="n">
        <f aca="false">-(O113+O114*(1-O26))*$E113*O$5/Days_In_Year</f>
        <v>-7.22338767123288</v>
      </c>
      <c r="P115" s="21" t="n">
        <f aca="false">-(P113+P114*(1-P26))*$E113*P$5/Days_In_Year</f>
        <v>-7.30364753424658</v>
      </c>
      <c r="Q115" s="21" t="n">
        <f aca="false">-(Q113+Q114*(1-Q26))*$E113*Q$5/Days_In_Year</f>
        <v>-7.38390739726027</v>
      </c>
      <c r="R115" s="21" t="n">
        <f aca="false">-(R113+R114*(1-R26))*$E113*R$5/Days_In_Year</f>
        <v>-7.38390739726027</v>
      </c>
      <c r="S115" s="21" t="n">
        <f aca="false">-(S113+S114*(1-S26))*$E113*S$5/Days_In_Year</f>
        <v>-7.30364753424658</v>
      </c>
      <c r="T115" s="21" t="n">
        <f aca="false">-(T113+T114*(1-T26))*$E113*T$5/Days_In_Year</f>
        <v>-0</v>
      </c>
      <c r="U115" s="21" t="n">
        <f aca="false">-(U113+U114*(1-U26))*$E113*U$5/Days_In_Year</f>
        <v>-0</v>
      </c>
      <c r="V115" s="21" t="n">
        <f aca="false">-(V113+V114*(1-V26))*$E113*V$5/Days_In_Year</f>
        <v>-0</v>
      </c>
      <c r="W115" s="21" t="n">
        <f aca="false">-(W113+W114*(1-W26))*$E113*W$5/Days_In_Year</f>
        <v>-0</v>
      </c>
      <c r="X115" s="21" t="n">
        <f aca="false">-(X113+X114*(1-X26))*$E113*X$5/Days_In_Year</f>
        <v>-0</v>
      </c>
      <c r="Y115" s="21" t="n">
        <f aca="false">-(Y113+Y114*(1-Y26))*$E113*Y$5/Days_In_Year</f>
        <v>-0</v>
      </c>
      <c r="Z115" s="21" t="n">
        <f aca="false">-(Z113+Z114*(1-Z26))*$E113*Z$5/Days_In_Year</f>
        <v>-0</v>
      </c>
      <c r="AA115" s="21" t="n">
        <f aca="false">-(AA113+AA114*(1-AA26))*$E113*AA$5/Days_In_Year</f>
        <v>-0</v>
      </c>
      <c r="AB115" s="21" t="n">
        <f aca="false">-(AB113+AB114*(1-AB26))*$E113*AB$5/Days_In_Year</f>
        <v>-0</v>
      </c>
      <c r="AC115" s="21" t="n">
        <f aca="false">-(AC113+AC114*(1-AC26))*$E113*AC$5/Days_In_Year</f>
        <v>-0</v>
      </c>
      <c r="AD115" s="21" t="n">
        <f aca="false">-(AD113+AD114*(1-AD26))*$E113*AD$5/Days_In_Year</f>
        <v>-0</v>
      </c>
      <c r="AE115" s="21" t="n">
        <f aca="false">-(AE113+AE114*(1-AE26))*$E113*AE$5/Days_In_Year</f>
        <v>-0</v>
      </c>
      <c r="AF115" s="21" t="n">
        <f aca="false">-(AF113+AF114*(1-AF26))*$E113*AF$5/Days_In_Year</f>
        <v>-0</v>
      </c>
      <c r="AG115" s="21" t="n">
        <f aca="false">-(AG113+AG114*(1-AG26))*$E113*AG$5/Days_In_Year</f>
        <v>-0</v>
      </c>
      <c r="AH115" s="21" t="n">
        <f aca="false">-(AH113+AH114*(1-AH26))*$E113*AH$5/Days_In_Year</f>
        <v>-0</v>
      </c>
      <c r="AI115" s="21" t="n">
        <f aca="false">-(AI113+AI114*(1-AI26))*$E113*AI$5/Days_In_Year</f>
        <v>-0</v>
      </c>
      <c r="AJ115" s="21" t="n">
        <f aca="false">-(AJ113+AJ114*(1-AJ26))*$E113*AJ$5/Days_In_Year</f>
        <v>-0</v>
      </c>
      <c r="AK115" s="21" t="n">
        <f aca="false">-(AK113+AK114*(1-AK26))*$E113*AK$5/Days_In_Year</f>
        <v>-0</v>
      </c>
      <c r="AL115" s="21" t="n">
        <f aca="false">-(AL113+AL114*(1-AL26))*$E113*AL$5/Days_In_Year</f>
        <v>-0</v>
      </c>
      <c r="AM115" s="21" t="n">
        <f aca="false">-(AM113+AM114*(1-AM26))*$E113*AM$5/Days_In_Year</f>
        <v>-0</v>
      </c>
      <c r="AN115" s="21" t="n">
        <f aca="false">-(AN113+AN114*(1-AN26))*$E113*AN$5/Days_In_Year</f>
        <v>-0</v>
      </c>
      <c r="AO115" s="21" t="n">
        <f aca="false">-(AO113+AO114*(1-AO26))*$E113*AO$5/Days_In_Year</f>
        <v>-0</v>
      </c>
      <c r="AP115" s="21" t="n">
        <f aca="false">-(AP113+AP114*(1-AP26))*$E113*AP$5/Days_In_Year</f>
        <v>-0</v>
      </c>
      <c r="AQ115" s="21" t="n">
        <f aca="false">-(AQ113+AQ114*(1-AQ26))*$E113*AQ$5/Days_In_Year</f>
        <v>-0</v>
      </c>
      <c r="AR115" s="21" t="n">
        <f aca="false">-(AR113+AR114*(1-AR26))*$E113*AR$5/Days_In_Year</f>
        <v>-0</v>
      </c>
      <c r="AS115" s="21" t="n">
        <f aca="false">-(AS113+AS114*(1-AS26))*$E113*AS$5/Days_In_Year</f>
        <v>-0</v>
      </c>
      <c r="AT115" s="21" t="n">
        <f aca="false">-(AT113+AT114*(1-AT26))*$E113*AT$5/Days_In_Year</f>
        <v>-0</v>
      </c>
      <c r="AU115" s="21" t="n">
        <f aca="false">-(AU113+AU114*(1-AU26))*$E113*AU$5/Days_In_Year</f>
        <v>-0</v>
      </c>
      <c r="AV115" s="21" t="n">
        <f aca="false">-(AV113+AV114*(1-AV26))*$E113*AV$5/Days_In_Year</f>
        <v>-0</v>
      </c>
      <c r="AW115" s="21" t="n">
        <f aca="false">-(AW113+AW114*(1-AW26))*$E113*AW$5/Days_In_Year</f>
        <v>-0</v>
      </c>
      <c r="AX115" s="21" t="n">
        <f aca="false">-(AX113+AX114*(1-AX26))*$E113*AX$5/Days_In_Year</f>
        <v>-0</v>
      </c>
      <c r="AY115" s="21" t="n">
        <f aca="false">-(AY113+AY114*(1-AY26))*$E113*AY$5/Days_In_Year</f>
        <v>-0</v>
      </c>
      <c r="AZ115" s="21" t="n">
        <f aca="false">-(AZ113+AZ114*(1-AZ26))*$E113*AZ$5/Days_In_Year</f>
        <v>-0</v>
      </c>
      <c r="BA115" s="21" t="n">
        <f aca="false">-(BA113+BA114*(1-BA26))*$E113*BA$5/Days_In_Year</f>
        <v>-0</v>
      </c>
      <c r="BB115" s="21" t="n">
        <f aca="false">-(BB113+BB114*(1-BB26))*$E113*BB$5/Days_In_Year</f>
        <v>-0</v>
      </c>
      <c r="BC115" s="21" t="n">
        <f aca="false">-(BC113+BC114*(1-BC26))*$E113*BC$5/Days_In_Year</f>
        <v>-0</v>
      </c>
      <c r="BD115" s="21" t="n">
        <f aca="false">-(BD113+BD114*(1-BD26))*$E113*BD$5/Days_In_Year</f>
        <v>-0</v>
      </c>
      <c r="BE115" s="21" t="n">
        <f aca="false">-(BE113+BE114*(1-BE26))*$E113*BE$5/Days_In_Year</f>
        <v>-0</v>
      </c>
      <c r="BF115" s="21" t="n">
        <f aca="false">-(BF113+BF114*(1-BF26))*$E113*BF$5/Days_In_Year</f>
        <v>-0</v>
      </c>
      <c r="BG115" s="21" t="n">
        <f aca="false">-(BG113+BG114*(1-BG26))*$E113*BG$5/Days_In_Year</f>
        <v>-0</v>
      </c>
      <c r="BH115" s="21" t="n">
        <f aca="false">-(BH113+BH114*(1-BH26))*$E113*BH$5/Days_In_Year</f>
        <v>-0</v>
      </c>
      <c r="BI115" s="21" t="n">
        <f aca="false">-(BI113+BI114*(1-BI26))*$E113*BI$5/Days_In_Year</f>
        <v>-0</v>
      </c>
      <c r="BJ115" s="21" t="n">
        <f aca="false">-(BJ113+BJ114*(1-BJ26))*$E113*BJ$5/Days_In_Year</f>
        <v>-0</v>
      </c>
      <c r="BK115" s="21" t="n">
        <f aca="false">-(BK113+BK114*(1-BK26))*$E113*BK$5/Days_In_Year</f>
        <v>-0</v>
      </c>
      <c r="BL115" s="21" t="n">
        <f aca="false">-(BL113+BL114*(1-BL26))*$E113*BL$5/Days_In_Year</f>
        <v>-0</v>
      </c>
      <c r="BM115" s="21" t="n">
        <f aca="false">-(BM113+BM114*(1-BM26))*$E113*BM$5/Days_In_Year</f>
        <v>-0</v>
      </c>
      <c r="BN115" s="21" t="n">
        <f aca="false">-(BN113+BN114*(1-BN26))*$E113*BN$5/Days_In_Year</f>
        <v>-0</v>
      </c>
      <c r="BO115" s="21" t="n">
        <f aca="false">-(BO113+BO114*(1-BO26))*$E113*BO$5/Days_In_Year</f>
        <v>-0</v>
      </c>
      <c r="BP115" s="21" t="n">
        <f aca="false">-(BP113+BP114*(1-BP26))*$E113*BP$5/Days_In_Year</f>
        <v>-0</v>
      </c>
      <c r="BQ115" s="21" t="n">
        <f aca="false">-(BQ113+BQ114*(1-BQ26))*$E113*BQ$5/Days_In_Year</f>
        <v>-0</v>
      </c>
      <c r="BR115" s="21" t="n">
        <f aca="false">-(BR113+BR114*(1-BR26))*$E113*BR$5/Days_In_Year</f>
        <v>-0</v>
      </c>
      <c r="BS115" s="21" t="n">
        <f aca="false">-(BS113+BS114*(1-BS26))*$E113*BS$5/Days_In_Year</f>
        <v>-0</v>
      </c>
      <c r="BT115" s="21" t="n">
        <f aca="false">-(BT113+BT114*(1-BT26))*$E113*BT$5/Days_In_Year</f>
        <v>-0</v>
      </c>
      <c r="BU115" s="21" t="n">
        <f aca="false">-(BU113+BU114*(1-BU26))*$E113*BU$5/Days_In_Year</f>
        <v>-0</v>
      </c>
      <c r="BV115" s="21" t="n">
        <f aca="false">-(BV113+BV114*(1-BV26))*$E113*BV$5/Days_In_Year</f>
        <v>-0</v>
      </c>
      <c r="BW115" s="21" t="n">
        <f aca="false">-(BW113+BW114*(1-BW26))*$E113*BW$5/Days_In_Year</f>
        <v>-0</v>
      </c>
      <c r="BX115" s="21" t="n">
        <f aca="false">-(BX113+BX114*(1-BX26))*$E113*BX$5/Days_In_Year</f>
        <v>-0</v>
      </c>
      <c r="BY115" s="21" t="n">
        <f aca="false">-(BY113+BY114*(1-BY26))*$E113*BY$5/Days_In_Year</f>
        <v>-0</v>
      </c>
      <c r="BZ115" s="21" t="n">
        <f aca="false">-(BZ113+BZ114*(1-BZ26))*$E113*BZ$5/Days_In_Year</f>
        <v>-0</v>
      </c>
      <c r="CA115" s="21" t="n">
        <f aca="false">-(CA113+CA114*(1-CA26))*$E113*CA$5/Days_In_Year</f>
        <v>-0</v>
      </c>
      <c r="CB115" s="21" t="n">
        <f aca="false">-(CB113+CB114*(1-CB26))*$E113*CB$5/Days_In_Year</f>
        <v>-0</v>
      </c>
      <c r="CC115" s="21" t="n">
        <f aca="false">-(CC113+CC114*(1-CC26))*$E113*CC$5/Days_In_Year</f>
        <v>-0</v>
      </c>
      <c r="CD115" s="21" t="n">
        <f aca="false">-(CD113+CD114*(1-CD26))*$E113*CD$5/Days_In_Year</f>
        <v>-0</v>
      </c>
      <c r="CE115" s="21" t="n">
        <f aca="false">-(CE113+CE114*(1-CE26))*$E113*CE$5/Days_In_Year</f>
        <v>-0</v>
      </c>
      <c r="CF115" s="21" t="n">
        <f aca="false">-(CF113+CF114*(1-CF26))*$E113*CF$5/Days_In_Year</f>
        <v>-0</v>
      </c>
      <c r="CG115" s="21" t="n">
        <f aca="false">-(CG113+CG114*(1-CG26))*$E113*CG$5/Days_In_Year</f>
        <v>-0</v>
      </c>
      <c r="CH115" s="21" t="n">
        <f aca="false">-(CH113+CH114*(1-CH26))*$E113*CH$5/Days_In_Year</f>
        <v>-0</v>
      </c>
      <c r="CI115" s="21" t="n">
        <f aca="false">-(CI113+CI114*(1-CI26))*$E113*CI$5/Days_In_Year</f>
        <v>-0</v>
      </c>
      <c r="CJ115" s="21" t="n">
        <f aca="false">-(CJ113+CJ114*(1-CJ26))*$E113*CJ$5/Days_In_Year</f>
        <v>-0</v>
      </c>
      <c r="CK115" s="21" t="n">
        <f aca="false">-(CK113+CK114*(1-CK26))*$E113*CK$5/Days_In_Year</f>
        <v>-0</v>
      </c>
      <c r="CL115" s="21" t="n">
        <f aca="false">-(CL113+CL114*(1-CL26))*$E113*CL$5/Days_In_Year</f>
        <v>-0</v>
      </c>
      <c r="CM115" s="21" t="n">
        <f aca="false">-(CM113+CM114*(1-CM26))*$E113*CM$5/Days_In_Year</f>
        <v>-0</v>
      </c>
      <c r="CN115" s="21" t="n">
        <f aca="false">-(CN113+CN114*(1-CN26))*$E113*CN$5/Days_In_Year</f>
        <v>-0</v>
      </c>
      <c r="CO115" s="21" t="n">
        <f aca="false">-(CO113+CO114*(1-CO26))*$E113*CO$5/Days_In_Year</f>
        <v>-0</v>
      </c>
      <c r="CP115" s="21" t="n">
        <f aca="false">-(CP113+CP114*(1-CP26))*$E113*CP$5/Days_In_Year</f>
        <v>-0</v>
      </c>
      <c r="CQ115" s="21" t="n">
        <f aca="false">-(CQ113+CQ114*(1-CQ26))*$E113*CQ$5/Days_In_Year</f>
        <v>-0</v>
      </c>
      <c r="CR115" s="21" t="n">
        <f aca="false">-(CR113+CR114*(1-CR26))*$E113*CR$5/Days_In_Year</f>
        <v>-0</v>
      </c>
      <c r="CS115" s="21" t="n">
        <f aca="false">-(CS113+CS114*(1-CS26))*$E113*CS$5/Days_In_Year</f>
        <v>-0</v>
      </c>
      <c r="CT115" s="21" t="n">
        <f aca="false">-(CT113+CT114*(1-CT26))*$E113*CT$5/Days_In_Year</f>
        <v>-0</v>
      </c>
      <c r="CU115" s="21" t="n">
        <f aca="false">-(CU113+CU114*(1-CU26))*$E113*CU$5/Days_In_Year</f>
        <v>-0</v>
      </c>
      <c r="CV115" s="21" t="n">
        <f aca="false">-(CV113+CV114*(1-CV26))*$E113*CV$5/Days_In_Year</f>
        <v>-0</v>
      </c>
      <c r="CW115" s="21" t="n">
        <f aca="false">-(CW113+CW114*(1-CW26))*$E113*CW$5/Days_In_Year</f>
        <v>-0</v>
      </c>
      <c r="CX115" s="21" t="n">
        <f aca="false">-(CX113+CX114*(1-CX26))*$E113*CX$5/Days_In_Year</f>
        <v>-0</v>
      </c>
      <c r="CY115" s="21" t="n">
        <f aca="false">-(CY113+CY114*(1-CY26))*$E113*CY$5/Days_In_Year</f>
        <v>-0</v>
      </c>
      <c r="CZ115" s="21" t="n">
        <f aca="false">-(CZ113+CZ114*(1-CZ26))*$E113*CZ$5/Days_In_Year</f>
        <v>-0</v>
      </c>
      <c r="DA115" s="21" t="n">
        <f aca="false">-(DA113+DA114*(1-DA26))*$E113*DA$5/Days_In_Year</f>
        <v>-0</v>
      </c>
      <c r="DB115" s="21" t="n">
        <f aca="false">-(DB113+DB114*(1-DB26))*$E113*DB$5/Days_In_Year</f>
        <v>-0</v>
      </c>
      <c r="DC115" s="21" t="n">
        <f aca="false">-(DC113+DC114*(1-DC26))*$E113*DC$5/Days_In_Year</f>
        <v>-0</v>
      </c>
      <c r="DD115" s="21" t="n">
        <f aca="false">-(DD113+DD114*(1-DD26))*$E113*DD$5/Days_In_Year</f>
        <v>-0</v>
      </c>
      <c r="DE115" s="21" t="n">
        <f aca="false">-(DE113+DE114*(1-DE26))*$E113*DE$5/Days_In_Year</f>
        <v>-0</v>
      </c>
      <c r="DF115" s="21" t="n">
        <f aca="false">-(DF113+DF114*(1-DF26))*$E113*DF$5/Days_In_Year</f>
        <v>-0</v>
      </c>
      <c r="DG115" s="21" t="n">
        <f aca="false">-(DG113+DG114*(1-DG26))*$E113*DG$5/Days_In_Year</f>
        <v>-0</v>
      </c>
      <c r="DH115" s="21" t="n">
        <f aca="false">-(DH113+DH114*(1-DH26))*$E113*DH$5/Days_In_Year</f>
        <v>-0</v>
      </c>
      <c r="DI115" s="21" t="n">
        <f aca="false">-(DI113+DI114*(1-DI26))*$E113*DI$5/Days_In_Year</f>
        <v>-0</v>
      </c>
      <c r="DJ115" s="21" t="n">
        <f aca="false">-(DJ113+DJ114*(1-DJ26))*$E113*DJ$5/Days_In_Year</f>
        <v>-0</v>
      </c>
      <c r="DK115" s="21" t="n">
        <f aca="false">-(DK113+DK114*(1-DK26))*$E113*DK$5/Days_In_Year</f>
        <v>-0</v>
      </c>
      <c r="DL115" s="21" t="n">
        <f aca="false">-(DL113+DL114*(1-DL26))*$E113*DL$5/Days_In_Year</f>
        <v>-0</v>
      </c>
      <c r="DM115" s="21" t="n">
        <f aca="false">-(DM113+DM114*(1-DM26))*$E113*DM$5/Days_In_Year</f>
        <v>-0</v>
      </c>
      <c r="DN115" s="21" t="n">
        <f aca="false">-(DN113+DN114*(1-DN26))*$E113*DN$5/Days_In_Year</f>
        <v>-0</v>
      </c>
      <c r="DO115" s="21" t="n">
        <f aca="false">-(DO113+DO114*(1-DO26))*$E113*DO$5/Days_In_Year</f>
        <v>-0</v>
      </c>
      <c r="DP115" s="21" t="n">
        <f aca="false">-(DP113+DP114*(1-DP26))*$E113*DP$5/Days_In_Year</f>
        <v>-0</v>
      </c>
      <c r="DQ115" s="21" t="n">
        <f aca="false">-(DQ113+DQ114*(1-DQ26))*$E113*DQ$5/Days_In_Year</f>
        <v>-0</v>
      </c>
      <c r="DR115" s="21" t="n">
        <f aca="false">-(DR113+DR114*(1-DR26))*$E113*DR$5/Days_In_Year</f>
        <v>-0</v>
      </c>
      <c r="DS115" s="21" t="n">
        <f aca="false">-(DS113+DS114*(1-DS26))*$E113*DS$5/Days_In_Year</f>
        <v>-0</v>
      </c>
      <c r="DT115" s="21" t="n">
        <f aca="false">-(DT113+DT114*(1-DT26))*$E113*DT$5/Days_In_Year</f>
        <v>-0</v>
      </c>
      <c r="DU115" s="21" t="n">
        <f aca="false">-(DU113+DU114*(1-DU26))*$E113*DU$5/Days_In_Year</f>
        <v>-0</v>
      </c>
      <c r="DV115" s="21" t="n">
        <f aca="false">-(DV113+DV114*(1-DV26))*$E113*DV$5/Days_In_Year</f>
        <v>-0</v>
      </c>
      <c r="DW115" s="21" t="n">
        <f aca="false">-(DW113+DW114*(1-DW26))*$E113*DW$5/Days_In_Year</f>
        <v>-0</v>
      </c>
      <c r="DX115" s="21" t="n">
        <f aca="false">-(DX113+DX114*(1-DX26))*$E113*DX$5/Days_In_Year</f>
        <v>-0</v>
      </c>
      <c r="DY115" s="21" t="n">
        <f aca="false">-(DY113+DY114*(1-DY26))*$E113*DY$5/Days_In_Year</f>
        <v>-0</v>
      </c>
      <c r="DZ115" s="21" t="n">
        <f aca="false">-(DZ113+DZ114*(1-DZ26))*$E113*DZ$5/Days_In_Year</f>
        <v>-0</v>
      </c>
      <c r="EA115" s="21" t="n">
        <f aca="false">-(EA113+EA114*(1-EA26))*$E113*EA$5/Days_In_Year</f>
        <v>-0</v>
      </c>
      <c r="EB115" s="21" t="n">
        <f aca="false">-(EB113+EB114*(1-EB26))*$E113*EB$5/Days_In_Year</f>
        <v>-0</v>
      </c>
      <c r="EC115" s="21" t="n">
        <f aca="false">-(EC113+EC114*(1-EC26))*$E113*EC$5/Days_In_Year</f>
        <v>-0</v>
      </c>
      <c r="ED115" s="21" t="n">
        <f aca="false">-(ED113+ED114*(1-ED26))*$E113*ED$5/Days_In_Year</f>
        <v>-0</v>
      </c>
      <c r="EE115" s="21" t="n">
        <f aca="false">-(EE113+EE114*(1-EE26))*$E113*EE$5/Days_In_Year</f>
        <v>-0</v>
      </c>
      <c r="EF115" s="21" t="n">
        <f aca="false">-(EF113+EF114*(1-EF26))*$E113*EF$5/Days_In_Year</f>
        <v>-0</v>
      </c>
      <c r="EG115" s="21" t="n">
        <f aca="false">-(EG113+EG114*(1-EG26))*$E113*EG$5/Days_In_Year</f>
        <v>-0</v>
      </c>
      <c r="EH115" s="21" t="n">
        <f aca="false">-(EH113+EH114*(1-EH26))*$E113*EH$5/Days_In_Year</f>
        <v>-0</v>
      </c>
      <c r="EI115" s="21" t="n">
        <f aca="false">-(EI113+EI114*(1-EI26))*$E113*EI$5/Days_In_Year</f>
        <v>-0</v>
      </c>
      <c r="EJ115" s="21" t="n">
        <f aca="false">-(EJ113+EJ114*(1-EJ26))*$E113*EJ$5/Days_In_Year</f>
        <v>-0</v>
      </c>
      <c r="EK115" s="21" t="n">
        <f aca="false">-(EK113+EK114*(1-EK26))*$E113*EK$5/Days_In_Year</f>
        <v>-0</v>
      </c>
      <c r="EL115" s="21" t="n">
        <f aca="false">-(EL113+EL114*(1-EL26))*$E113*EL$5/Days_In_Year</f>
        <v>-0</v>
      </c>
      <c r="EM115" s="21" t="n">
        <f aca="false">-(EM113+EM114*(1-EM26))*$E113*EM$5/Days_In_Year</f>
        <v>-0</v>
      </c>
      <c r="EN115" s="21" t="n">
        <f aca="false">-(EN113+EN114*(1-EN26))*$E113*EN$5/Days_In_Year</f>
        <v>-0</v>
      </c>
      <c r="EO115" s="21" t="n">
        <f aca="false">-(EO113+EO114*(1-EO26))*$E113*EO$5/Days_In_Year</f>
        <v>-0</v>
      </c>
      <c r="EP115" s="21" t="n">
        <f aca="false">-(EP113+EP114*(1-EP26))*$E113*EP$5/Days_In_Year</f>
        <v>-0</v>
      </c>
      <c r="EQ115" s="21" t="n">
        <f aca="false">-(EQ113+EQ114*(1-EQ26))*$E113*EQ$5/Days_In_Year</f>
        <v>-0</v>
      </c>
      <c r="ER115" s="21" t="n">
        <f aca="false">-(ER113+ER114*(1-ER26))*$E113*ER$5/Days_In_Year</f>
        <v>-0</v>
      </c>
      <c r="ES115" s="21" t="n">
        <f aca="false">-(ES113+ES114*(1-ES26))*$E113*ES$5/Days_In_Year</f>
        <v>-0</v>
      </c>
      <c r="ET115" s="21" t="n">
        <f aca="false">-(ET113+ET114*(1-ET26))*$E113*ET$5/Days_In_Year</f>
        <v>-0</v>
      </c>
      <c r="EU115" s="21" t="n">
        <f aca="false">-(EU113+EU114*(1-EU26))*$E113*EU$5/Days_In_Year</f>
        <v>-0</v>
      </c>
      <c r="EV115" s="21" t="n">
        <f aca="false">-(EV113+EV114*(1-EV26))*$E113*EV$5/Days_In_Year</f>
        <v>-0</v>
      </c>
      <c r="EW115" s="21" t="n">
        <f aca="false">-(EW113+EW114*(1-EW26))*$E113*EW$5/Days_In_Year</f>
        <v>-0</v>
      </c>
      <c r="EX115" s="21" t="n">
        <f aca="false">-(EX113+EX114*(1-EX26))*$E113*EX$5/Days_In_Year</f>
        <v>-0</v>
      </c>
      <c r="EY115" s="21" t="n">
        <f aca="false">-(EY113+EY114*(1-EY26))*$E113*EY$5/Days_In_Year</f>
        <v>-0</v>
      </c>
      <c r="EZ115" s="21" t="n">
        <f aca="false">-(EZ113+EZ114*(1-EZ26))*$E113*EZ$5/Days_In_Year</f>
        <v>-0</v>
      </c>
      <c r="FA115" s="21" t="n">
        <f aca="false">-(FA113+FA114*(1-FA26))*$E113*FA$5/Days_In_Year</f>
        <v>-0</v>
      </c>
      <c r="FB115" s="21" t="n">
        <f aca="false">-(FB113+FB114*(1-FB26))*$E113*FB$5/Days_In_Year</f>
        <v>-0</v>
      </c>
      <c r="FC115" s="21" t="n">
        <f aca="false">-(FC113+FC114*(1-FC26))*$E113*FC$5/Days_In_Year</f>
        <v>-0</v>
      </c>
      <c r="FD115" s="21" t="n">
        <f aca="false">-(FD113+FD114*(1-FD26))*$E113*FD$5/Days_In_Year</f>
        <v>-0</v>
      </c>
      <c r="FE115" s="21" t="n">
        <f aca="false">-(FE113+FE114*(1-FE26))*$E113*FE$5/Days_In_Year</f>
        <v>-0</v>
      </c>
      <c r="FF115" s="21" t="n">
        <f aca="false">-(FF113+FF114*(1-FF26))*$E113*FF$5/Days_In_Year</f>
        <v>-0</v>
      </c>
      <c r="FG115" s="21" t="n">
        <f aca="false">-(FG113+FG114*(1-FG26))*$E113*FG$5/Days_In_Year</f>
        <v>-0</v>
      </c>
      <c r="FH115" s="21" t="n">
        <f aca="false">-(FH113+FH114*(1-FH26))*$E113*FH$5/Days_In_Year</f>
        <v>-0</v>
      </c>
    </row>
    <row r="116" customFormat="false" ht="15" hidden="false" customHeight="false" outlineLevel="0" collapsed="false">
      <c r="C116" s="1" t="s">
        <v>758</v>
      </c>
      <c r="D116" s="12" t="s">
        <v>358</v>
      </c>
      <c r="I116" s="21" t="n">
        <f aca="false">SUM(J116:FH116)</f>
        <v>-27.4890030821918</v>
      </c>
      <c r="J116" s="21" t="n">
        <f aca="false">J115*(1-J25)</f>
        <v>-0</v>
      </c>
      <c r="K116" s="21" t="n">
        <f aca="false">K115*(1-K25)</f>
        <v>-5.41754075342466</v>
      </c>
      <c r="L116" s="21" t="n">
        <f aca="false">L115*(1-L25)</f>
        <v>-7.30364753424658</v>
      </c>
      <c r="M116" s="21" t="n">
        <f aca="false">M115*(1-M25)</f>
        <v>-7.38390739726027</v>
      </c>
      <c r="N116" s="21" t="n">
        <f aca="false">N115*(1-N25)</f>
        <v>-7.38390739726027</v>
      </c>
      <c r="O116" s="21" t="n">
        <f aca="false">O115*(1-O25)</f>
        <v>-0</v>
      </c>
      <c r="P116" s="21" t="n">
        <f aca="false">P115*(1-P25)</f>
        <v>-0</v>
      </c>
      <c r="Q116" s="21" t="n">
        <f aca="false">Q115*(1-Q25)</f>
        <v>-0</v>
      </c>
      <c r="R116" s="21" t="n">
        <f aca="false">R115*(1-R25)</f>
        <v>-0</v>
      </c>
      <c r="S116" s="21" t="n">
        <f aca="false">S115*(1-S25)</f>
        <v>-0</v>
      </c>
      <c r="T116" s="21" t="n">
        <f aca="false">T115*(1-T25)</f>
        <v>-0</v>
      </c>
      <c r="U116" s="21" t="n">
        <f aca="false">U115*(1-U25)</f>
        <v>-0</v>
      </c>
      <c r="V116" s="21" t="n">
        <f aca="false">V115*(1-V25)</f>
        <v>-0</v>
      </c>
      <c r="W116" s="21" t="n">
        <f aca="false">W115*(1-W25)</f>
        <v>-0</v>
      </c>
      <c r="X116" s="21" t="n">
        <f aca="false">X115*(1-X25)</f>
        <v>-0</v>
      </c>
      <c r="Y116" s="21" t="n">
        <f aca="false">Y115*(1-Y25)</f>
        <v>-0</v>
      </c>
      <c r="Z116" s="21" t="n">
        <f aca="false">Z115*(1-Z25)</f>
        <v>-0</v>
      </c>
      <c r="AA116" s="21" t="n">
        <f aca="false">AA115*(1-AA25)</f>
        <v>-0</v>
      </c>
      <c r="AB116" s="21" t="n">
        <f aca="false">AB115*(1-AB25)</f>
        <v>-0</v>
      </c>
      <c r="AC116" s="21" t="n">
        <f aca="false">AC115*(1-AC25)</f>
        <v>-0</v>
      </c>
      <c r="AD116" s="21" t="n">
        <f aca="false">AD115*(1-AD25)</f>
        <v>-0</v>
      </c>
      <c r="AE116" s="21" t="n">
        <f aca="false">AE115*(1-AE25)</f>
        <v>-0</v>
      </c>
      <c r="AF116" s="21" t="n">
        <f aca="false">AF115*(1-AF25)</f>
        <v>-0</v>
      </c>
      <c r="AG116" s="21" t="n">
        <f aca="false">AG115*(1-AG25)</f>
        <v>-0</v>
      </c>
      <c r="AH116" s="21" t="n">
        <f aca="false">AH115*(1-AH25)</f>
        <v>-0</v>
      </c>
      <c r="AI116" s="21" t="n">
        <f aca="false">AI115*(1-AI25)</f>
        <v>-0</v>
      </c>
      <c r="AJ116" s="21" t="n">
        <f aca="false">AJ115*(1-AJ25)</f>
        <v>-0</v>
      </c>
      <c r="AK116" s="21" t="n">
        <f aca="false">AK115*(1-AK25)</f>
        <v>-0</v>
      </c>
      <c r="AL116" s="21" t="n">
        <f aca="false">AL115*(1-AL25)</f>
        <v>-0</v>
      </c>
      <c r="AM116" s="21" t="n">
        <f aca="false">AM115*(1-AM25)</f>
        <v>-0</v>
      </c>
      <c r="AN116" s="21" t="n">
        <f aca="false">AN115*(1-AN25)</f>
        <v>-0</v>
      </c>
      <c r="AO116" s="21" t="n">
        <f aca="false">AO115*(1-AO25)</f>
        <v>-0</v>
      </c>
      <c r="AP116" s="21" t="n">
        <f aca="false">AP115*(1-AP25)</f>
        <v>-0</v>
      </c>
      <c r="AQ116" s="21" t="n">
        <f aca="false">AQ115*(1-AQ25)</f>
        <v>-0</v>
      </c>
      <c r="AR116" s="21" t="n">
        <f aca="false">AR115*(1-AR25)</f>
        <v>-0</v>
      </c>
      <c r="AS116" s="21" t="n">
        <f aca="false">AS115*(1-AS25)</f>
        <v>-0</v>
      </c>
      <c r="AT116" s="21" t="n">
        <f aca="false">AT115*(1-AT25)</f>
        <v>-0</v>
      </c>
      <c r="AU116" s="21" t="n">
        <f aca="false">AU115*(1-AU25)</f>
        <v>-0</v>
      </c>
      <c r="AV116" s="21" t="n">
        <f aca="false">AV115*(1-AV25)</f>
        <v>-0</v>
      </c>
      <c r="AW116" s="21" t="n">
        <f aca="false">AW115*(1-AW25)</f>
        <v>-0</v>
      </c>
      <c r="AX116" s="21" t="n">
        <f aca="false">AX115*(1-AX25)</f>
        <v>-0</v>
      </c>
      <c r="AY116" s="21" t="n">
        <f aca="false">AY115*(1-AY25)</f>
        <v>-0</v>
      </c>
      <c r="AZ116" s="21" t="n">
        <f aca="false">AZ115*(1-AZ25)</f>
        <v>-0</v>
      </c>
      <c r="BA116" s="21" t="n">
        <f aca="false">BA115*(1-BA25)</f>
        <v>-0</v>
      </c>
      <c r="BB116" s="21" t="n">
        <f aca="false">BB115*(1-BB25)</f>
        <v>-0</v>
      </c>
      <c r="BC116" s="21" t="n">
        <f aca="false">BC115*(1-BC25)</f>
        <v>-0</v>
      </c>
      <c r="BD116" s="21" t="n">
        <f aca="false">BD115*(1-BD25)</f>
        <v>-0</v>
      </c>
      <c r="BE116" s="21" t="n">
        <f aca="false">BE115*(1-BE25)</f>
        <v>-0</v>
      </c>
      <c r="BF116" s="21" t="n">
        <f aca="false">BF115*(1-BF25)</f>
        <v>-0</v>
      </c>
      <c r="BG116" s="21" t="n">
        <f aca="false">BG115*(1-BG25)</f>
        <v>-0</v>
      </c>
      <c r="BH116" s="21" t="n">
        <f aca="false">BH115*(1-BH25)</f>
        <v>-0</v>
      </c>
      <c r="BI116" s="21" t="n">
        <f aca="false">BI115*(1-BI25)</f>
        <v>-0</v>
      </c>
      <c r="BJ116" s="21" t="n">
        <f aca="false">BJ115*(1-BJ25)</f>
        <v>-0</v>
      </c>
      <c r="BK116" s="21" t="n">
        <f aca="false">BK115*(1-BK25)</f>
        <v>-0</v>
      </c>
      <c r="BL116" s="21" t="n">
        <f aca="false">BL115*(1-BL25)</f>
        <v>-0</v>
      </c>
      <c r="BM116" s="21" t="n">
        <f aca="false">BM115*(1-BM25)</f>
        <v>-0</v>
      </c>
      <c r="BN116" s="21" t="n">
        <f aca="false">BN115*(1-BN25)</f>
        <v>-0</v>
      </c>
      <c r="BO116" s="21" t="n">
        <f aca="false">BO115*(1-BO25)</f>
        <v>-0</v>
      </c>
      <c r="BP116" s="21" t="n">
        <f aca="false">BP115*(1-BP25)</f>
        <v>-0</v>
      </c>
      <c r="BQ116" s="21" t="n">
        <f aca="false">BQ115*(1-BQ25)</f>
        <v>-0</v>
      </c>
      <c r="BR116" s="21" t="n">
        <f aca="false">BR115*(1-BR25)</f>
        <v>-0</v>
      </c>
      <c r="BS116" s="21" t="n">
        <f aca="false">BS115*(1-BS25)</f>
        <v>-0</v>
      </c>
      <c r="BT116" s="21" t="n">
        <f aca="false">BT115*(1-BT25)</f>
        <v>-0</v>
      </c>
      <c r="BU116" s="21" t="n">
        <f aca="false">BU115*(1-BU25)</f>
        <v>-0</v>
      </c>
      <c r="BV116" s="21" t="n">
        <f aca="false">BV115*(1-BV25)</f>
        <v>-0</v>
      </c>
      <c r="BW116" s="21" t="n">
        <f aca="false">BW115*(1-BW25)</f>
        <v>-0</v>
      </c>
      <c r="BX116" s="21" t="n">
        <f aca="false">BX115*(1-BX25)</f>
        <v>-0</v>
      </c>
      <c r="BY116" s="21" t="n">
        <f aca="false">BY115*(1-BY25)</f>
        <v>-0</v>
      </c>
      <c r="BZ116" s="21" t="n">
        <f aca="false">BZ115*(1-BZ25)</f>
        <v>-0</v>
      </c>
      <c r="CA116" s="21" t="n">
        <f aca="false">CA115*(1-CA25)</f>
        <v>-0</v>
      </c>
      <c r="CB116" s="21" t="n">
        <f aca="false">CB115*(1-CB25)</f>
        <v>-0</v>
      </c>
      <c r="CC116" s="21" t="n">
        <f aca="false">CC115*(1-CC25)</f>
        <v>-0</v>
      </c>
      <c r="CD116" s="21" t="n">
        <f aca="false">CD115*(1-CD25)</f>
        <v>-0</v>
      </c>
      <c r="CE116" s="21" t="n">
        <f aca="false">CE115*(1-CE25)</f>
        <v>-0</v>
      </c>
      <c r="CF116" s="21" t="n">
        <f aca="false">CF115*(1-CF25)</f>
        <v>-0</v>
      </c>
      <c r="CG116" s="21" t="n">
        <f aca="false">CG115*(1-CG25)</f>
        <v>-0</v>
      </c>
      <c r="CH116" s="21" t="n">
        <f aca="false">CH115*(1-CH25)</f>
        <v>-0</v>
      </c>
      <c r="CI116" s="21" t="n">
        <f aca="false">CI115*(1-CI25)</f>
        <v>-0</v>
      </c>
      <c r="CJ116" s="21" t="n">
        <f aca="false">CJ115*(1-CJ25)</f>
        <v>-0</v>
      </c>
      <c r="CK116" s="21" t="n">
        <f aca="false">CK115*(1-CK25)</f>
        <v>-0</v>
      </c>
      <c r="CL116" s="21" t="n">
        <f aca="false">CL115*(1-CL25)</f>
        <v>-0</v>
      </c>
      <c r="CM116" s="21" t="n">
        <f aca="false">CM115*(1-CM25)</f>
        <v>-0</v>
      </c>
      <c r="CN116" s="21" t="n">
        <f aca="false">CN115*(1-CN25)</f>
        <v>-0</v>
      </c>
      <c r="CO116" s="21" t="n">
        <f aca="false">CO115*(1-CO25)</f>
        <v>-0</v>
      </c>
      <c r="CP116" s="21" t="n">
        <f aca="false">CP115*(1-CP25)</f>
        <v>-0</v>
      </c>
      <c r="CQ116" s="21" t="n">
        <f aca="false">CQ115*(1-CQ25)</f>
        <v>-0</v>
      </c>
      <c r="CR116" s="21" t="n">
        <f aca="false">CR115*(1-CR25)</f>
        <v>-0</v>
      </c>
      <c r="CS116" s="21" t="n">
        <f aca="false">CS115*(1-CS25)</f>
        <v>-0</v>
      </c>
      <c r="CT116" s="21" t="n">
        <f aca="false">CT115*(1-CT25)</f>
        <v>-0</v>
      </c>
      <c r="CU116" s="21" t="n">
        <f aca="false">CU115*(1-CU25)</f>
        <v>-0</v>
      </c>
      <c r="CV116" s="21" t="n">
        <f aca="false">CV115*(1-CV25)</f>
        <v>-0</v>
      </c>
      <c r="CW116" s="21" t="n">
        <f aca="false">CW115*(1-CW25)</f>
        <v>-0</v>
      </c>
      <c r="CX116" s="21" t="n">
        <f aca="false">CX115*(1-CX25)</f>
        <v>-0</v>
      </c>
      <c r="CY116" s="21" t="n">
        <f aca="false">CY115*(1-CY25)</f>
        <v>-0</v>
      </c>
      <c r="CZ116" s="21" t="n">
        <f aca="false">CZ115*(1-CZ25)</f>
        <v>-0</v>
      </c>
      <c r="DA116" s="21" t="n">
        <f aca="false">DA115*(1-DA25)</f>
        <v>-0</v>
      </c>
      <c r="DB116" s="21" t="n">
        <f aca="false">DB115*(1-DB25)</f>
        <v>-0</v>
      </c>
      <c r="DC116" s="21" t="n">
        <f aca="false">DC115*(1-DC25)</f>
        <v>-0</v>
      </c>
      <c r="DD116" s="21" t="n">
        <f aca="false">DD115*(1-DD25)</f>
        <v>-0</v>
      </c>
      <c r="DE116" s="21" t="n">
        <f aca="false">DE115*(1-DE25)</f>
        <v>-0</v>
      </c>
      <c r="DF116" s="21" t="n">
        <f aca="false">DF115*(1-DF25)</f>
        <v>-0</v>
      </c>
      <c r="DG116" s="21" t="n">
        <f aca="false">DG115*(1-DG25)</f>
        <v>-0</v>
      </c>
      <c r="DH116" s="21" t="n">
        <f aca="false">DH115*(1-DH25)</f>
        <v>-0</v>
      </c>
      <c r="DI116" s="21" t="n">
        <f aca="false">DI115*(1-DI25)</f>
        <v>-0</v>
      </c>
      <c r="DJ116" s="21" t="n">
        <f aca="false">DJ115*(1-DJ25)</f>
        <v>-0</v>
      </c>
      <c r="DK116" s="21" t="n">
        <f aca="false">DK115*(1-DK25)</f>
        <v>-0</v>
      </c>
      <c r="DL116" s="21" t="n">
        <f aca="false">DL115*(1-DL25)</f>
        <v>-0</v>
      </c>
      <c r="DM116" s="21" t="n">
        <f aca="false">DM115*(1-DM25)</f>
        <v>-0</v>
      </c>
      <c r="DN116" s="21" t="n">
        <f aca="false">DN115*(1-DN25)</f>
        <v>-0</v>
      </c>
      <c r="DO116" s="21" t="n">
        <f aca="false">DO115*(1-DO25)</f>
        <v>-0</v>
      </c>
      <c r="DP116" s="21" t="n">
        <f aca="false">DP115*(1-DP25)</f>
        <v>-0</v>
      </c>
      <c r="DQ116" s="21" t="n">
        <f aca="false">DQ115*(1-DQ25)</f>
        <v>-0</v>
      </c>
      <c r="DR116" s="21" t="n">
        <f aca="false">DR115*(1-DR25)</f>
        <v>-0</v>
      </c>
      <c r="DS116" s="21" t="n">
        <f aca="false">DS115*(1-DS25)</f>
        <v>-0</v>
      </c>
      <c r="DT116" s="21" t="n">
        <f aca="false">DT115*(1-DT25)</f>
        <v>-0</v>
      </c>
      <c r="DU116" s="21" t="n">
        <f aca="false">DU115*(1-DU25)</f>
        <v>-0</v>
      </c>
      <c r="DV116" s="21" t="n">
        <f aca="false">DV115*(1-DV25)</f>
        <v>-0</v>
      </c>
      <c r="DW116" s="21" t="n">
        <f aca="false">DW115*(1-DW25)</f>
        <v>-0</v>
      </c>
      <c r="DX116" s="21" t="n">
        <f aca="false">DX115*(1-DX25)</f>
        <v>-0</v>
      </c>
      <c r="DY116" s="21" t="n">
        <f aca="false">DY115*(1-DY25)</f>
        <v>-0</v>
      </c>
      <c r="DZ116" s="21" t="n">
        <f aca="false">DZ115*(1-DZ25)</f>
        <v>-0</v>
      </c>
      <c r="EA116" s="21" t="n">
        <f aca="false">EA115*(1-EA25)</f>
        <v>-0</v>
      </c>
      <c r="EB116" s="21" t="n">
        <f aca="false">EB115*(1-EB25)</f>
        <v>-0</v>
      </c>
      <c r="EC116" s="21" t="n">
        <f aca="false">EC115*(1-EC25)</f>
        <v>-0</v>
      </c>
      <c r="ED116" s="21" t="n">
        <f aca="false">ED115*(1-ED25)</f>
        <v>-0</v>
      </c>
      <c r="EE116" s="21" t="n">
        <f aca="false">EE115*(1-EE25)</f>
        <v>-0</v>
      </c>
      <c r="EF116" s="21" t="n">
        <f aca="false">EF115*(1-EF25)</f>
        <v>-0</v>
      </c>
      <c r="EG116" s="21" t="n">
        <f aca="false">EG115*(1-EG25)</f>
        <v>-0</v>
      </c>
      <c r="EH116" s="21" t="n">
        <f aca="false">EH115*(1-EH25)</f>
        <v>-0</v>
      </c>
      <c r="EI116" s="21" t="n">
        <f aca="false">EI115*(1-EI25)</f>
        <v>-0</v>
      </c>
      <c r="EJ116" s="21" t="n">
        <f aca="false">EJ115*(1-EJ25)</f>
        <v>-0</v>
      </c>
      <c r="EK116" s="21" t="n">
        <f aca="false">EK115*(1-EK25)</f>
        <v>-0</v>
      </c>
      <c r="EL116" s="21" t="n">
        <f aca="false">EL115*(1-EL25)</f>
        <v>-0</v>
      </c>
      <c r="EM116" s="21" t="n">
        <f aca="false">EM115*(1-EM25)</f>
        <v>-0</v>
      </c>
      <c r="EN116" s="21" t="n">
        <f aca="false">EN115*(1-EN25)</f>
        <v>-0</v>
      </c>
      <c r="EO116" s="21" t="n">
        <f aca="false">EO115*(1-EO25)</f>
        <v>-0</v>
      </c>
      <c r="EP116" s="21" t="n">
        <f aca="false">EP115*(1-EP25)</f>
        <v>-0</v>
      </c>
      <c r="EQ116" s="21" t="n">
        <f aca="false">EQ115*(1-EQ25)</f>
        <v>-0</v>
      </c>
      <c r="ER116" s="21" t="n">
        <f aca="false">ER115*(1-ER25)</f>
        <v>-0</v>
      </c>
      <c r="ES116" s="21" t="n">
        <f aca="false">ES115*(1-ES25)</f>
        <v>-0</v>
      </c>
      <c r="ET116" s="21" t="n">
        <f aca="false">ET115*(1-ET25)</f>
        <v>-0</v>
      </c>
      <c r="EU116" s="21" t="n">
        <f aca="false">EU115*(1-EU25)</f>
        <v>-0</v>
      </c>
      <c r="EV116" s="21" t="n">
        <f aca="false">EV115*(1-EV25)</f>
        <v>-0</v>
      </c>
      <c r="EW116" s="21" t="n">
        <f aca="false">EW115*(1-EW25)</f>
        <v>-0</v>
      </c>
      <c r="EX116" s="21" t="n">
        <f aca="false">EX115*(1-EX25)</f>
        <v>-0</v>
      </c>
      <c r="EY116" s="21" t="n">
        <f aca="false">EY115*(1-EY25)</f>
        <v>-0</v>
      </c>
      <c r="EZ116" s="21" t="n">
        <f aca="false">EZ115*(1-EZ25)</f>
        <v>-0</v>
      </c>
      <c r="FA116" s="21" t="n">
        <f aca="false">FA115*(1-FA25)</f>
        <v>-0</v>
      </c>
      <c r="FB116" s="21" t="n">
        <f aca="false">FB115*(1-FB25)</f>
        <v>-0</v>
      </c>
      <c r="FC116" s="21" t="n">
        <f aca="false">FC115*(1-FC25)</f>
        <v>-0</v>
      </c>
      <c r="FD116" s="21" t="n">
        <f aca="false">FD115*(1-FD25)</f>
        <v>-0</v>
      </c>
      <c r="FE116" s="21" t="n">
        <f aca="false">FE115*(1-FE25)</f>
        <v>-0</v>
      </c>
      <c r="FF116" s="21" t="n">
        <f aca="false">FF115*(1-FF25)</f>
        <v>-0</v>
      </c>
      <c r="FG116" s="21" t="n">
        <f aca="false">FG115*(1-FG25)</f>
        <v>-0</v>
      </c>
      <c r="FH116" s="21" t="n">
        <f aca="false">FH115*(1-FH25)</f>
        <v>-0</v>
      </c>
    </row>
    <row r="118" customFormat="false" ht="15" hidden="false" customHeight="false" outlineLevel="0" collapsed="false">
      <c r="A118" s="10" t="s">
        <v>14</v>
      </c>
      <c r="B118" s="10"/>
      <c r="C118" s="10" t="s">
        <v>759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</row>
    <row r="119" customFormat="false" ht="15" hidden="false" customHeight="false" outlineLevel="0" collapsed="false">
      <c r="C119" s="1" t="s">
        <v>760</v>
      </c>
      <c r="D119" s="12" t="s">
        <v>358</v>
      </c>
      <c r="E119" s="21" t="n">
        <f aca="false">(In_PV_Capex*$E13+In_Cable_Capex+In_Substation)*(1+In_Capex_Adj)+In_Land_Capex+$F119</f>
        <v>57170</v>
      </c>
      <c r="F119" s="21" t="n">
        <f aca="false">In_BESS_Capex*$F18*(1+In_Capex_Adj)</f>
        <v>22000</v>
      </c>
      <c r="I119" s="21" t="n">
        <f aca="false">SUM(J119:FH119)</f>
        <v>-55660</v>
      </c>
      <c r="J119" s="21" t="n">
        <f aca="false">-($E119+$I107+$I108)*J27</f>
        <v>-0</v>
      </c>
      <c r="K119" s="21" t="n">
        <f aca="false">-($E119+$I107+$I108)*K27</f>
        <v>-0</v>
      </c>
      <c r="L119" s="21" t="n">
        <f aca="false">-($E119+$I107+$I108)*L27</f>
        <v>-0</v>
      </c>
      <c r="M119" s="21" t="n">
        <f aca="false">-($E119+$I107+$I108)*M27</f>
        <v>-0</v>
      </c>
      <c r="N119" s="21" t="n">
        <f aca="false">-($E119+$I107+$I108)*N27</f>
        <v>-0</v>
      </c>
      <c r="O119" s="21" t="n">
        <f aca="false">-($E119+$I107+$I108)*O27</f>
        <v>-0</v>
      </c>
      <c r="P119" s="21" t="n">
        <f aca="false">-($E119+$I107+$I108)*P27</f>
        <v>-13838.9617486339</v>
      </c>
      <c r="Q119" s="21" t="n">
        <f aca="false">-($E119+$I107+$I108)*Q27</f>
        <v>-13991.0382513661</v>
      </c>
      <c r="R119" s="21" t="n">
        <f aca="false">-($E119+$I107+$I108)*R27</f>
        <v>-13991.0382513661</v>
      </c>
      <c r="S119" s="21" t="n">
        <f aca="false">-($E119+$I107+$I108)*S27</f>
        <v>-13838.9617486339</v>
      </c>
      <c r="T119" s="21" t="n">
        <f aca="false">-($E119+$I107+$I108)*T27</f>
        <v>-0</v>
      </c>
      <c r="U119" s="21" t="n">
        <f aca="false">-($E119+$I107+$I108)*U27</f>
        <v>-0</v>
      </c>
      <c r="V119" s="21" t="n">
        <f aca="false">-($E119+$I107+$I108)*V27</f>
        <v>-0</v>
      </c>
      <c r="W119" s="21" t="n">
        <f aca="false">-($E119+$I107+$I108)*W27</f>
        <v>-0</v>
      </c>
      <c r="X119" s="21" t="n">
        <f aca="false">-($E119+$I107+$I108)*X27</f>
        <v>-0</v>
      </c>
      <c r="Y119" s="21" t="n">
        <f aca="false">-($E119+$I107+$I108)*Y27</f>
        <v>-0</v>
      </c>
      <c r="Z119" s="21" t="n">
        <f aca="false">-($E119+$I107+$I108)*Z27</f>
        <v>-0</v>
      </c>
      <c r="AA119" s="21" t="n">
        <f aca="false">-($E119+$I107+$I108)*AA27</f>
        <v>-0</v>
      </c>
      <c r="AB119" s="21" t="n">
        <f aca="false">-($E119+$I107+$I108)*AB27</f>
        <v>-0</v>
      </c>
      <c r="AC119" s="21" t="n">
        <f aca="false">-($E119+$I107+$I108)*AC27</f>
        <v>-0</v>
      </c>
      <c r="AD119" s="21" t="n">
        <f aca="false">-($E119+$I107+$I108)*AD27</f>
        <v>-0</v>
      </c>
      <c r="AE119" s="21" t="n">
        <f aca="false">-($E119+$I107+$I108)*AE27</f>
        <v>-0</v>
      </c>
      <c r="AF119" s="21" t="n">
        <f aca="false">-($E119+$I107+$I108)*AF27</f>
        <v>-0</v>
      </c>
      <c r="AG119" s="21" t="n">
        <f aca="false">-($E119+$I107+$I108)*AG27</f>
        <v>-0</v>
      </c>
      <c r="AH119" s="21" t="n">
        <f aca="false">-($E119+$I107+$I108)*AH27</f>
        <v>-0</v>
      </c>
      <c r="AI119" s="21" t="n">
        <f aca="false">-($E119+$I107+$I108)*AI27</f>
        <v>-0</v>
      </c>
      <c r="AJ119" s="21" t="n">
        <f aca="false">-($E119+$I107+$I108)*AJ27</f>
        <v>-0</v>
      </c>
      <c r="AK119" s="21" t="n">
        <f aca="false">-($E119+$I107+$I108)*AK27</f>
        <v>-0</v>
      </c>
      <c r="AL119" s="21" t="n">
        <f aca="false">-($E119+$I107+$I108)*AL27</f>
        <v>-0</v>
      </c>
      <c r="AM119" s="21" t="n">
        <f aca="false">-($E119+$I107+$I108)*AM27</f>
        <v>-0</v>
      </c>
      <c r="AN119" s="21" t="n">
        <f aca="false">-($E119+$I107+$I108)*AN27</f>
        <v>-0</v>
      </c>
      <c r="AO119" s="21" t="n">
        <f aca="false">-($E119+$I107+$I108)*AO27</f>
        <v>-0</v>
      </c>
      <c r="AP119" s="21" t="n">
        <f aca="false">-($E119+$I107+$I108)*AP27</f>
        <v>-0</v>
      </c>
      <c r="AQ119" s="21" t="n">
        <f aca="false">-($E119+$I107+$I108)*AQ27</f>
        <v>-0</v>
      </c>
      <c r="AR119" s="21" t="n">
        <f aca="false">-($E119+$I107+$I108)*AR27</f>
        <v>-0</v>
      </c>
      <c r="AS119" s="21" t="n">
        <f aca="false">-($E119+$I107+$I108)*AS27</f>
        <v>-0</v>
      </c>
      <c r="AT119" s="21" t="n">
        <f aca="false">-($E119+$I107+$I108)*AT27</f>
        <v>-0</v>
      </c>
      <c r="AU119" s="21" t="n">
        <f aca="false">-($E119+$I107+$I108)*AU27</f>
        <v>-0</v>
      </c>
      <c r="AV119" s="21" t="n">
        <f aca="false">-($E119+$I107+$I108)*AV27</f>
        <v>-0</v>
      </c>
      <c r="AW119" s="21" t="n">
        <f aca="false">-($E119+$I107+$I108)*AW27</f>
        <v>-0</v>
      </c>
      <c r="AX119" s="21" t="n">
        <f aca="false">-($E119+$I107+$I108)*AX27</f>
        <v>-0</v>
      </c>
      <c r="AY119" s="21" t="n">
        <f aca="false">-($E119+$I107+$I108)*AY27</f>
        <v>-0</v>
      </c>
      <c r="AZ119" s="21" t="n">
        <f aca="false">-($E119+$I107+$I108)*AZ27</f>
        <v>-0</v>
      </c>
      <c r="BA119" s="21" t="n">
        <f aca="false">-($E119+$I107+$I108)*BA27</f>
        <v>-0</v>
      </c>
      <c r="BB119" s="21" t="n">
        <f aca="false">-($E119+$I107+$I108)*BB27</f>
        <v>-0</v>
      </c>
      <c r="BC119" s="21" t="n">
        <f aca="false">-($E119+$I107+$I108)*BC27</f>
        <v>-0</v>
      </c>
      <c r="BD119" s="21" t="n">
        <f aca="false">-($E119+$I107+$I108)*BD27</f>
        <v>-0</v>
      </c>
      <c r="BE119" s="21" t="n">
        <f aca="false">-($E119+$I107+$I108)*BE27</f>
        <v>-0</v>
      </c>
      <c r="BF119" s="21" t="n">
        <f aca="false">-($E119+$I107+$I108)*BF27</f>
        <v>-0</v>
      </c>
      <c r="BG119" s="21" t="n">
        <f aca="false">-($E119+$I107+$I108)*BG27</f>
        <v>-0</v>
      </c>
      <c r="BH119" s="21" t="n">
        <f aca="false">-($E119+$I107+$I108)*BH27</f>
        <v>-0</v>
      </c>
      <c r="BI119" s="21" t="n">
        <f aca="false">-($E119+$I107+$I108)*BI27</f>
        <v>-0</v>
      </c>
      <c r="BJ119" s="21" t="n">
        <f aca="false">-($E119+$I107+$I108)*BJ27</f>
        <v>-0</v>
      </c>
      <c r="BK119" s="21" t="n">
        <f aca="false">-($E119+$I107+$I108)*BK27</f>
        <v>-0</v>
      </c>
      <c r="BL119" s="21" t="n">
        <f aca="false">-($E119+$I107+$I108)*BL27</f>
        <v>-0</v>
      </c>
      <c r="BM119" s="21" t="n">
        <f aca="false">-($E119+$I107+$I108)*BM27</f>
        <v>-0</v>
      </c>
      <c r="BN119" s="21" t="n">
        <f aca="false">-($E119+$I107+$I108)*BN27</f>
        <v>-0</v>
      </c>
      <c r="BO119" s="21" t="n">
        <f aca="false">-($E119+$I107+$I108)*BO27</f>
        <v>-0</v>
      </c>
      <c r="BP119" s="21" t="n">
        <f aca="false">-($E119+$I107+$I108)*BP27</f>
        <v>-0</v>
      </c>
      <c r="BQ119" s="21" t="n">
        <f aca="false">-($E119+$I107+$I108)*BQ27</f>
        <v>-0</v>
      </c>
      <c r="BR119" s="21" t="n">
        <f aca="false">-($E119+$I107+$I108)*BR27</f>
        <v>-0</v>
      </c>
      <c r="BS119" s="21" t="n">
        <f aca="false">-($E119+$I107+$I108)*BS27</f>
        <v>-0</v>
      </c>
      <c r="BT119" s="21" t="n">
        <f aca="false">-($E119+$I107+$I108)*BT27</f>
        <v>-0</v>
      </c>
      <c r="BU119" s="21" t="n">
        <f aca="false">-($E119+$I107+$I108)*BU27</f>
        <v>-0</v>
      </c>
      <c r="BV119" s="21" t="n">
        <f aca="false">-($E119+$I107+$I108)*BV27</f>
        <v>-0</v>
      </c>
      <c r="BW119" s="21" t="n">
        <f aca="false">-($E119+$I107+$I108)*BW27</f>
        <v>-0</v>
      </c>
      <c r="BX119" s="21" t="n">
        <f aca="false">-($E119+$I107+$I108)*BX27</f>
        <v>-0</v>
      </c>
      <c r="BY119" s="21" t="n">
        <f aca="false">-($E119+$I107+$I108)*BY27</f>
        <v>-0</v>
      </c>
      <c r="BZ119" s="21" t="n">
        <f aca="false">-($E119+$I107+$I108)*BZ27</f>
        <v>-0</v>
      </c>
      <c r="CA119" s="21" t="n">
        <f aca="false">-($E119+$I107+$I108)*CA27</f>
        <v>-0</v>
      </c>
      <c r="CB119" s="21" t="n">
        <f aca="false">-($E119+$I107+$I108)*CB27</f>
        <v>-0</v>
      </c>
      <c r="CC119" s="21" t="n">
        <f aca="false">-($E119+$I107+$I108)*CC27</f>
        <v>-0</v>
      </c>
      <c r="CD119" s="21" t="n">
        <f aca="false">-($E119+$I107+$I108)*CD27</f>
        <v>-0</v>
      </c>
      <c r="CE119" s="21" t="n">
        <f aca="false">-($E119+$I107+$I108)*CE27</f>
        <v>-0</v>
      </c>
      <c r="CF119" s="21" t="n">
        <f aca="false">-($E119+$I107+$I108)*CF27</f>
        <v>-0</v>
      </c>
      <c r="CG119" s="21" t="n">
        <f aca="false">-($E119+$I107+$I108)*CG27</f>
        <v>-0</v>
      </c>
      <c r="CH119" s="21" t="n">
        <f aca="false">-($E119+$I107+$I108)*CH27</f>
        <v>-0</v>
      </c>
      <c r="CI119" s="21" t="n">
        <f aca="false">-($E119+$I107+$I108)*CI27</f>
        <v>-0</v>
      </c>
      <c r="CJ119" s="21" t="n">
        <f aca="false">-($E119+$I107+$I108)*CJ27</f>
        <v>-0</v>
      </c>
      <c r="CK119" s="21" t="n">
        <f aca="false">-($E119+$I107+$I108)*CK27</f>
        <v>-0</v>
      </c>
      <c r="CL119" s="21" t="n">
        <f aca="false">-($E119+$I107+$I108)*CL27</f>
        <v>-0</v>
      </c>
      <c r="CM119" s="21" t="n">
        <f aca="false">-($E119+$I107+$I108)*CM27</f>
        <v>-0</v>
      </c>
      <c r="CN119" s="21" t="n">
        <f aca="false">-($E119+$I107+$I108)*CN27</f>
        <v>-0</v>
      </c>
      <c r="CO119" s="21" t="n">
        <f aca="false">-($E119+$I107+$I108)*CO27</f>
        <v>-0</v>
      </c>
      <c r="CP119" s="21" t="n">
        <f aca="false">-($E119+$I107+$I108)*CP27</f>
        <v>-0</v>
      </c>
      <c r="CQ119" s="21" t="n">
        <f aca="false">-($E119+$I107+$I108)*CQ27</f>
        <v>-0</v>
      </c>
      <c r="CR119" s="21" t="n">
        <f aca="false">-($E119+$I107+$I108)*CR27</f>
        <v>-0</v>
      </c>
      <c r="CS119" s="21" t="n">
        <f aca="false">-($E119+$I107+$I108)*CS27</f>
        <v>-0</v>
      </c>
      <c r="CT119" s="21" t="n">
        <f aca="false">-($E119+$I107+$I108)*CT27</f>
        <v>-0</v>
      </c>
      <c r="CU119" s="21" t="n">
        <f aca="false">-($E119+$I107+$I108)*CU27</f>
        <v>-0</v>
      </c>
      <c r="CV119" s="21" t="n">
        <f aca="false">-($E119+$I107+$I108)*CV27</f>
        <v>-0</v>
      </c>
      <c r="CW119" s="21" t="n">
        <f aca="false">-($E119+$I107+$I108)*CW27</f>
        <v>-0</v>
      </c>
      <c r="CX119" s="21" t="n">
        <f aca="false">-($E119+$I107+$I108)*CX27</f>
        <v>-0</v>
      </c>
      <c r="CY119" s="21" t="n">
        <f aca="false">-($E119+$I107+$I108)*CY27</f>
        <v>-0</v>
      </c>
      <c r="CZ119" s="21" t="n">
        <f aca="false">-($E119+$I107+$I108)*CZ27</f>
        <v>-0</v>
      </c>
      <c r="DA119" s="21" t="n">
        <f aca="false">-($E119+$I107+$I108)*DA27</f>
        <v>-0</v>
      </c>
      <c r="DB119" s="21" t="n">
        <f aca="false">-($E119+$I107+$I108)*DB27</f>
        <v>-0</v>
      </c>
      <c r="DC119" s="21" t="n">
        <f aca="false">-($E119+$I107+$I108)*DC27</f>
        <v>-0</v>
      </c>
      <c r="DD119" s="21" t="n">
        <f aca="false">-($E119+$I107+$I108)*DD27</f>
        <v>-0</v>
      </c>
      <c r="DE119" s="21" t="n">
        <f aca="false">-($E119+$I107+$I108)*DE27</f>
        <v>-0</v>
      </c>
      <c r="DF119" s="21" t="n">
        <f aca="false">-($E119+$I107+$I108)*DF27</f>
        <v>-0</v>
      </c>
      <c r="DG119" s="21" t="n">
        <f aca="false">-($E119+$I107+$I108)*DG27</f>
        <v>-0</v>
      </c>
      <c r="DH119" s="21" t="n">
        <f aca="false">-($E119+$I107+$I108)*DH27</f>
        <v>-0</v>
      </c>
      <c r="DI119" s="21" t="n">
        <f aca="false">-($E119+$I107+$I108)*DI27</f>
        <v>-0</v>
      </c>
      <c r="DJ119" s="21" t="n">
        <f aca="false">-($E119+$I107+$I108)*DJ27</f>
        <v>-0</v>
      </c>
      <c r="DK119" s="21" t="n">
        <f aca="false">-($E119+$I107+$I108)*DK27</f>
        <v>-0</v>
      </c>
      <c r="DL119" s="21" t="n">
        <f aca="false">-($E119+$I107+$I108)*DL27</f>
        <v>-0</v>
      </c>
      <c r="DM119" s="21" t="n">
        <f aca="false">-($E119+$I107+$I108)*DM27</f>
        <v>-0</v>
      </c>
      <c r="DN119" s="21" t="n">
        <f aca="false">-($E119+$I107+$I108)*DN27</f>
        <v>-0</v>
      </c>
      <c r="DO119" s="21" t="n">
        <f aca="false">-($E119+$I107+$I108)*DO27</f>
        <v>-0</v>
      </c>
      <c r="DP119" s="21" t="n">
        <f aca="false">-($E119+$I107+$I108)*DP27</f>
        <v>-0</v>
      </c>
      <c r="DQ119" s="21" t="n">
        <f aca="false">-($E119+$I107+$I108)*DQ27</f>
        <v>-0</v>
      </c>
      <c r="DR119" s="21" t="n">
        <f aca="false">-($E119+$I107+$I108)*DR27</f>
        <v>-0</v>
      </c>
      <c r="DS119" s="21" t="n">
        <f aca="false">-($E119+$I107+$I108)*DS27</f>
        <v>-0</v>
      </c>
      <c r="DT119" s="21" t="n">
        <f aca="false">-($E119+$I107+$I108)*DT27</f>
        <v>-0</v>
      </c>
      <c r="DU119" s="21" t="n">
        <f aca="false">-($E119+$I107+$I108)*DU27</f>
        <v>-0</v>
      </c>
      <c r="DV119" s="21" t="n">
        <f aca="false">-($E119+$I107+$I108)*DV27</f>
        <v>-0</v>
      </c>
      <c r="DW119" s="21" t="n">
        <f aca="false">-($E119+$I107+$I108)*DW27</f>
        <v>-0</v>
      </c>
      <c r="DX119" s="21" t="n">
        <f aca="false">-($E119+$I107+$I108)*DX27</f>
        <v>-0</v>
      </c>
      <c r="DY119" s="21" t="n">
        <f aca="false">-($E119+$I107+$I108)*DY27</f>
        <v>-0</v>
      </c>
      <c r="DZ119" s="21" t="n">
        <f aca="false">-($E119+$I107+$I108)*DZ27</f>
        <v>-0</v>
      </c>
      <c r="EA119" s="21" t="n">
        <f aca="false">-($E119+$I107+$I108)*EA27</f>
        <v>-0</v>
      </c>
      <c r="EB119" s="21" t="n">
        <f aca="false">-($E119+$I107+$I108)*EB27</f>
        <v>-0</v>
      </c>
      <c r="EC119" s="21" t="n">
        <f aca="false">-($E119+$I107+$I108)*EC27</f>
        <v>-0</v>
      </c>
      <c r="ED119" s="21" t="n">
        <f aca="false">-($E119+$I107+$I108)*ED27</f>
        <v>-0</v>
      </c>
      <c r="EE119" s="21" t="n">
        <f aca="false">-($E119+$I107+$I108)*EE27</f>
        <v>-0</v>
      </c>
      <c r="EF119" s="21" t="n">
        <f aca="false">-($E119+$I107+$I108)*EF27</f>
        <v>-0</v>
      </c>
      <c r="EG119" s="21" t="n">
        <f aca="false">-($E119+$I107+$I108)*EG27</f>
        <v>-0</v>
      </c>
      <c r="EH119" s="21" t="n">
        <f aca="false">-($E119+$I107+$I108)*EH27</f>
        <v>-0</v>
      </c>
      <c r="EI119" s="21" t="n">
        <f aca="false">-($E119+$I107+$I108)*EI27</f>
        <v>-0</v>
      </c>
      <c r="EJ119" s="21" t="n">
        <f aca="false">-($E119+$I107+$I108)*EJ27</f>
        <v>-0</v>
      </c>
      <c r="EK119" s="21" t="n">
        <f aca="false">-($E119+$I107+$I108)*EK27</f>
        <v>-0</v>
      </c>
      <c r="EL119" s="21" t="n">
        <f aca="false">-($E119+$I107+$I108)*EL27</f>
        <v>-0</v>
      </c>
      <c r="EM119" s="21" t="n">
        <f aca="false">-($E119+$I107+$I108)*EM27</f>
        <v>-0</v>
      </c>
      <c r="EN119" s="21" t="n">
        <f aca="false">-($E119+$I107+$I108)*EN27</f>
        <v>-0</v>
      </c>
      <c r="EO119" s="21" t="n">
        <f aca="false">-($E119+$I107+$I108)*EO27</f>
        <v>-0</v>
      </c>
      <c r="EP119" s="21" t="n">
        <f aca="false">-($E119+$I107+$I108)*EP27</f>
        <v>-0</v>
      </c>
      <c r="EQ119" s="21" t="n">
        <f aca="false">-($E119+$I107+$I108)*EQ27</f>
        <v>-0</v>
      </c>
      <c r="ER119" s="21" t="n">
        <f aca="false">-($E119+$I107+$I108)*ER27</f>
        <v>-0</v>
      </c>
      <c r="ES119" s="21" t="n">
        <f aca="false">-($E119+$I107+$I108)*ES27</f>
        <v>-0</v>
      </c>
      <c r="ET119" s="21" t="n">
        <f aca="false">-($E119+$I107+$I108)*ET27</f>
        <v>-0</v>
      </c>
      <c r="EU119" s="21" t="n">
        <f aca="false">-($E119+$I107+$I108)*EU27</f>
        <v>-0</v>
      </c>
      <c r="EV119" s="21" t="n">
        <f aca="false">-($E119+$I107+$I108)*EV27</f>
        <v>-0</v>
      </c>
      <c r="EW119" s="21" t="n">
        <f aca="false">-($E119+$I107+$I108)*EW27</f>
        <v>-0</v>
      </c>
      <c r="EX119" s="21" t="n">
        <f aca="false">-($E119+$I107+$I108)*EX27</f>
        <v>-0</v>
      </c>
      <c r="EY119" s="21" t="n">
        <f aca="false">-($E119+$I107+$I108)*EY27</f>
        <v>-0</v>
      </c>
      <c r="EZ119" s="21" t="n">
        <f aca="false">-($E119+$I107+$I108)*EZ27</f>
        <v>-0</v>
      </c>
      <c r="FA119" s="21" t="n">
        <f aca="false">-($E119+$I107+$I108)*FA27</f>
        <v>-0</v>
      </c>
      <c r="FB119" s="21" t="n">
        <f aca="false">-($E119+$I107+$I108)*FB27</f>
        <v>-0</v>
      </c>
      <c r="FC119" s="21" t="n">
        <f aca="false">-($E119+$I107+$I108)*FC27</f>
        <v>-0</v>
      </c>
      <c r="FD119" s="21" t="n">
        <f aca="false">-($E119+$I107+$I108)*FD27</f>
        <v>-0</v>
      </c>
      <c r="FE119" s="21" t="n">
        <f aca="false">-($E119+$I107+$I108)*FE27</f>
        <v>-0</v>
      </c>
      <c r="FF119" s="21" t="n">
        <f aca="false">-($E119+$I107+$I108)*FF27</f>
        <v>-0</v>
      </c>
      <c r="FG119" s="21" t="n">
        <f aca="false">-($E119+$I107+$I108)*FG27</f>
        <v>-0</v>
      </c>
      <c r="FH119" s="21" t="n">
        <f aca="false">-($E119+$I107+$I108)*FH27</f>
        <v>-0</v>
      </c>
    </row>
    <row r="120" customFormat="false" ht="15" hidden="false" customHeight="false" outlineLevel="0" collapsed="false">
      <c r="C120" s="1" t="s">
        <v>761</v>
      </c>
      <c r="D120" s="12" t="s">
        <v>358</v>
      </c>
      <c r="I120" s="21" t="n">
        <f aca="false">SUM(J120:FH120)</f>
        <v>-34726.098</v>
      </c>
      <c r="J120" s="21" t="n">
        <f aca="false">-In_Augment_Cost*In_Repower*$F18*IF(In_Fix_Augment=1,J41,1)*(J$7=$E53)*J38</f>
        <v>-0</v>
      </c>
      <c r="K120" s="21" t="n">
        <f aca="false">-In_Augment_Cost*In_Repower*$F18*IF(In_Fix_Augment=1,K41,1)*(K$7=$E53)*K38</f>
        <v>-0</v>
      </c>
      <c r="L120" s="21" t="n">
        <f aca="false">-In_Augment_Cost*In_Repower*$F18*IF(In_Fix_Augment=1,L41,1)*(L$7=$E53)*L38</f>
        <v>-0</v>
      </c>
      <c r="M120" s="21" t="n">
        <f aca="false">-In_Augment_Cost*In_Repower*$F18*IF(In_Fix_Augment=1,M41,1)*(M$7=$E53)*M38</f>
        <v>-0</v>
      </c>
      <c r="N120" s="21" t="n">
        <f aca="false">-In_Augment_Cost*In_Repower*$F18*IF(In_Fix_Augment=1,N41,1)*(N$7=$E53)*N38</f>
        <v>-0</v>
      </c>
      <c r="O120" s="21" t="n">
        <f aca="false">-In_Augment_Cost*In_Repower*$F18*IF(In_Fix_Augment=1,O41,1)*(O$7=$E53)*O38</f>
        <v>-0</v>
      </c>
      <c r="P120" s="21" t="n">
        <f aca="false">-In_Augment_Cost*In_Repower*$F18*IF(In_Fix_Augment=1,P41,1)*(P$7=$E53)*P38</f>
        <v>-0</v>
      </c>
      <c r="Q120" s="21" t="n">
        <f aca="false">-In_Augment_Cost*In_Repower*$F18*IF(In_Fix_Augment=1,Q41,1)*(Q$7=$E53)*Q38</f>
        <v>-0</v>
      </c>
      <c r="R120" s="21" t="n">
        <f aca="false">-In_Augment_Cost*In_Repower*$F18*IF(In_Fix_Augment=1,R41,1)*(R$7=$E53)*R38</f>
        <v>-0</v>
      </c>
      <c r="S120" s="21" t="n">
        <f aca="false">-In_Augment_Cost*In_Repower*$F18*IF(In_Fix_Augment=1,S41,1)*(S$7=$E53)*S38</f>
        <v>-0</v>
      </c>
      <c r="T120" s="21" t="n">
        <f aca="false">-In_Augment_Cost*In_Repower*$F18*IF(In_Fix_Augment=1,T41,1)*(T$7=$E53)*T38</f>
        <v>-0</v>
      </c>
      <c r="U120" s="21" t="n">
        <f aca="false">-In_Augment_Cost*In_Repower*$F18*IF(In_Fix_Augment=1,U41,1)*(U$7=$E53)*U38</f>
        <v>-0</v>
      </c>
      <c r="V120" s="21" t="n">
        <f aca="false">-In_Augment_Cost*In_Repower*$F18*IF(In_Fix_Augment=1,V41,1)*(V$7=$E53)*V38</f>
        <v>-0</v>
      </c>
      <c r="W120" s="21" t="n">
        <f aca="false">-In_Augment_Cost*In_Repower*$F18*IF(In_Fix_Augment=1,W41,1)*(W$7=$E53)*W38</f>
        <v>-0</v>
      </c>
      <c r="X120" s="21" t="n">
        <f aca="false">-In_Augment_Cost*In_Repower*$F18*IF(In_Fix_Augment=1,X41,1)*(X$7=$E53)*X38</f>
        <v>-0</v>
      </c>
      <c r="Y120" s="21" t="n">
        <f aca="false">-In_Augment_Cost*In_Repower*$F18*IF(In_Fix_Augment=1,Y41,1)*(Y$7=$E53)*Y38</f>
        <v>-0</v>
      </c>
      <c r="Z120" s="21" t="n">
        <f aca="false">-In_Augment_Cost*In_Repower*$F18*IF(In_Fix_Augment=1,Z41,1)*(Z$7=$E53)*Z38</f>
        <v>-0</v>
      </c>
      <c r="AA120" s="21" t="n">
        <f aca="false">-In_Augment_Cost*In_Repower*$F18*IF(In_Fix_Augment=1,AA41,1)*(AA$7=$E53)*AA38</f>
        <v>-0</v>
      </c>
      <c r="AB120" s="21" t="n">
        <f aca="false">-In_Augment_Cost*In_Repower*$F18*IF(In_Fix_Augment=1,AB41,1)*(AB$7=$E53)*AB38</f>
        <v>-0</v>
      </c>
      <c r="AC120" s="21" t="n">
        <f aca="false">-In_Augment_Cost*In_Repower*$F18*IF(In_Fix_Augment=1,AC41,1)*(AC$7=$E53)*AC38</f>
        <v>-0</v>
      </c>
      <c r="AD120" s="21" t="n">
        <f aca="false">-In_Augment_Cost*In_Repower*$F18*IF(In_Fix_Augment=1,AD41,1)*(AD$7=$E53)*AD38</f>
        <v>-0</v>
      </c>
      <c r="AE120" s="21" t="n">
        <f aca="false">-In_Augment_Cost*In_Repower*$F18*IF(In_Fix_Augment=1,AE41,1)*(AE$7=$E53)*AE38</f>
        <v>-0</v>
      </c>
      <c r="AF120" s="21" t="n">
        <f aca="false">-In_Augment_Cost*In_Repower*$F18*IF(In_Fix_Augment=1,AF41,1)*(AF$7=$E53)*AF38</f>
        <v>-0</v>
      </c>
      <c r="AG120" s="21" t="n">
        <f aca="false">-In_Augment_Cost*In_Repower*$F18*IF(In_Fix_Augment=1,AG41,1)*(AG$7=$E53)*AG38</f>
        <v>-0</v>
      </c>
      <c r="AH120" s="21" t="n">
        <f aca="false">-In_Augment_Cost*In_Repower*$F18*IF(In_Fix_Augment=1,AH41,1)*(AH$7=$E53)*AH38</f>
        <v>-0</v>
      </c>
      <c r="AI120" s="21" t="n">
        <f aca="false">-In_Augment_Cost*In_Repower*$F18*IF(In_Fix_Augment=1,AI41,1)*(AI$7=$E53)*AI38</f>
        <v>-0</v>
      </c>
      <c r="AJ120" s="21" t="n">
        <f aca="false">-In_Augment_Cost*In_Repower*$F18*IF(In_Fix_Augment=1,AJ41,1)*(AJ$7=$E53)*AJ38</f>
        <v>-0</v>
      </c>
      <c r="AK120" s="21" t="n">
        <f aca="false">-In_Augment_Cost*In_Repower*$F18*IF(In_Fix_Augment=1,AK41,1)*(AK$7=$E53)*AK38</f>
        <v>-0</v>
      </c>
      <c r="AL120" s="21" t="n">
        <f aca="false">-In_Augment_Cost*In_Repower*$F18*IF(In_Fix_Augment=1,AL41,1)*(AL$7=$E53)*AL38</f>
        <v>-0</v>
      </c>
      <c r="AM120" s="21" t="n">
        <f aca="false">-In_Augment_Cost*In_Repower*$F18*IF(In_Fix_Augment=1,AM41,1)*(AM$7=$E53)*AM38</f>
        <v>-0</v>
      </c>
      <c r="AN120" s="21" t="n">
        <f aca="false">-In_Augment_Cost*In_Repower*$F18*IF(In_Fix_Augment=1,AN41,1)*(AN$7=$E53)*AN38</f>
        <v>-0</v>
      </c>
      <c r="AO120" s="21" t="n">
        <f aca="false">-In_Augment_Cost*In_Repower*$F18*IF(In_Fix_Augment=1,AO41,1)*(AO$7=$E53)*AO38</f>
        <v>-0</v>
      </c>
      <c r="AP120" s="21" t="n">
        <f aca="false">-In_Augment_Cost*In_Repower*$F18*IF(In_Fix_Augment=1,AP41,1)*(AP$7=$E53)*AP38</f>
        <v>-0</v>
      </c>
      <c r="AQ120" s="21" t="n">
        <f aca="false">-In_Augment_Cost*In_Repower*$F18*IF(In_Fix_Augment=1,AQ41,1)*(AQ$7=$E53)*AQ38</f>
        <v>-0</v>
      </c>
      <c r="AR120" s="21" t="n">
        <f aca="false">-In_Augment_Cost*In_Repower*$F18*IF(In_Fix_Augment=1,AR41,1)*(AR$7=$E53)*AR38</f>
        <v>-0</v>
      </c>
      <c r="AS120" s="21" t="n">
        <f aca="false">-In_Augment_Cost*In_Repower*$F18*IF(In_Fix_Augment=1,AS41,1)*(AS$7=$E53)*AS38</f>
        <v>-0</v>
      </c>
      <c r="AT120" s="21" t="n">
        <f aca="false">-In_Augment_Cost*In_Repower*$F18*IF(In_Fix_Augment=1,AT41,1)*(AT$7=$E53)*AT38</f>
        <v>-0</v>
      </c>
      <c r="AU120" s="21" t="n">
        <f aca="false">-In_Augment_Cost*In_Repower*$F18*IF(In_Fix_Augment=1,AU41,1)*(AU$7=$E53)*AU38</f>
        <v>-0</v>
      </c>
      <c r="AV120" s="21" t="n">
        <f aca="false">-In_Augment_Cost*In_Repower*$F18*IF(In_Fix_Augment=1,AV41,1)*(AV$7=$E53)*AV38</f>
        <v>-0</v>
      </c>
      <c r="AW120" s="21" t="n">
        <f aca="false">-In_Augment_Cost*In_Repower*$F18*IF(In_Fix_Augment=1,AW41,1)*(AW$7=$E53)*AW38</f>
        <v>-0</v>
      </c>
      <c r="AX120" s="21" t="n">
        <f aca="false">-In_Augment_Cost*In_Repower*$F18*IF(In_Fix_Augment=1,AX41,1)*(AX$7=$E53)*AX38</f>
        <v>-0</v>
      </c>
      <c r="AY120" s="21" t="n">
        <f aca="false">-In_Augment_Cost*In_Repower*$F18*IF(In_Fix_Augment=1,AY41,1)*(AY$7=$E53)*AY38</f>
        <v>-0</v>
      </c>
      <c r="AZ120" s="21" t="n">
        <f aca="false">-In_Augment_Cost*In_Repower*$F18*IF(In_Fix_Augment=1,AZ41,1)*(AZ$7=$E53)*AZ38</f>
        <v>-0</v>
      </c>
      <c r="BA120" s="21" t="n">
        <f aca="false">-In_Augment_Cost*In_Repower*$F18*IF(In_Fix_Augment=1,BA41,1)*(BA$7=$E53)*BA38</f>
        <v>-0</v>
      </c>
      <c r="BB120" s="21" t="n">
        <f aca="false">-In_Augment_Cost*In_Repower*$F18*IF(In_Fix_Augment=1,BB41,1)*(BB$7=$E53)*BB38</f>
        <v>-0</v>
      </c>
      <c r="BC120" s="21" t="n">
        <f aca="false">-In_Augment_Cost*In_Repower*$F18*IF(In_Fix_Augment=1,BC41,1)*(BC$7=$E53)*BC38</f>
        <v>-0</v>
      </c>
      <c r="BD120" s="21" t="n">
        <f aca="false">-In_Augment_Cost*In_Repower*$F18*IF(In_Fix_Augment=1,BD41,1)*(BD$7=$E53)*BD38</f>
        <v>-0</v>
      </c>
      <c r="BE120" s="21" t="n">
        <f aca="false">-In_Augment_Cost*In_Repower*$F18*IF(In_Fix_Augment=1,BE41,1)*(BE$7=$E53)*BE38</f>
        <v>-0</v>
      </c>
      <c r="BF120" s="21" t="n">
        <f aca="false">-In_Augment_Cost*In_Repower*$F18*IF(In_Fix_Augment=1,BF41,1)*(BF$7=$E53)*BF38</f>
        <v>-0</v>
      </c>
      <c r="BG120" s="21" t="n">
        <f aca="false">-In_Augment_Cost*In_Repower*$F18*IF(In_Fix_Augment=1,BG41,1)*(BG$7=$E53)*BG38</f>
        <v>-0</v>
      </c>
      <c r="BH120" s="21" t="n">
        <f aca="false">-In_Augment_Cost*In_Repower*$F18*IF(In_Fix_Augment=1,BH41,1)*(BH$7=$E53)*BH38</f>
        <v>-0</v>
      </c>
      <c r="BI120" s="21" t="n">
        <f aca="false">-In_Augment_Cost*In_Repower*$F18*IF(In_Fix_Augment=1,BI41,1)*(BI$7=$E53)*BI38</f>
        <v>-0</v>
      </c>
      <c r="BJ120" s="21" t="n">
        <f aca="false">-In_Augment_Cost*In_Repower*$F18*IF(In_Fix_Augment=1,BJ41,1)*(BJ$7=$E53)*BJ38</f>
        <v>-0</v>
      </c>
      <c r="BK120" s="21" t="n">
        <f aca="false">-In_Augment_Cost*In_Repower*$F18*IF(In_Fix_Augment=1,BK41,1)*(BK$7=$E53)*BK38</f>
        <v>-0</v>
      </c>
      <c r="BL120" s="21" t="n">
        <f aca="false">-In_Augment_Cost*In_Repower*$F18*IF(In_Fix_Augment=1,BL41,1)*(BL$7=$E53)*BL38</f>
        <v>-0</v>
      </c>
      <c r="BM120" s="21" t="n">
        <f aca="false">-In_Augment_Cost*In_Repower*$F18*IF(In_Fix_Augment=1,BM41,1)*(BM$7=$E53)*BM38</f>
        <v>-0</v>
      </c>
      <c r="BN120" s="21" t="n">
        <f aca="false">-In_Augment_Cost*In_Repower*$F18*IF(In_Fix_Augment=1,BN41,1)*(BN$7=$E53)*BN38</f>
        <v>-0</v>
      </c>
      <c r="BO120" s="21" t="n">
        <f aca="false">-In_Augment_Cost*In_Repower*$F18*IF(In_Fix_Augment=1,BO41,1)*(BO$7=$E53)*BO38</f>
        <v>-0</v>
      </c>
      <c r="BP120" s="21" t="n">
        <f aca="false">-In_Augment_Cost*In_Repower*$F18*IF(In_Fix_Augment=1,BP41,1)*(BP$7=$E53)*BP38</f>
        <v>-0</v>
      </c>
      <c r="BQ120" s="21" t="n">
        <f aca="false">-In_Augment_Cost*In_Repower*$F18*IF(In_Fix_Augment=1,BQ41,1)*(BQ$7=$E53)*BQ38</f>
        <v>-0</v>
      </c>
      <c r="BR120" s="21" t="n">
        <f aca="false">-In_Augment_Cost*In_Repower*$F18*IF(In_Fix_Augment=1,BR41,1)*(BR$7=$E53)*BR38</f>
        <v>-0</v>
      </c>
      <c r="BS120" s="21" t="n">
        <f aca="false">-In_Augment_Cost*In_Repower*$F18*IF(In_Fix_Augment=1,BS41,1)*(BS$7=$E53)*BS38</f>
        <v>-0</v>
      </c>
      <c r="BT120" s="21" t="n">
        <f aca="false">-In_Augment_Cost*In_Repower*$F18*IF(In_Fix_Augment=1,BT41,1)*(BT$7=$E53)*BT38</f>
        <v>-0</v>
      </c>
      <c r="BU120" s="21" t="n">
        <f aca="false">-In_Augment_Cost*In_Repower*$F18*IF(In_Fix_Augment=1,BU41,1)*(BU$7=$E53)*BU38</f>
        <v>-0</v>
      </c>
      <c r="BV120" s="21" t="n">
        <f aca="false">-In_Augment_Cost*In_Repower*$F18*IF(In_Fix_Augment=1,BV41,1)*(BV$7=$E53)*BV38</f>
        <v>-0</v>
      </c>
      <c r="BW120" s="21" t="n">
        <f aca="false">-In_Augment_Cost*In_Repower*$F18*IF(In_Fix_Augment=1,BW41,1)*(BW$7=$E53)*BW38</f>
        <v>-0</v>
      </c>
      <c r="BX120" s="21" t="n">
        <f aca="false">-In_Augment_Cost*In_Repower*$F18*IF(In_Fix_Augment=1,BX41,1)*(BX$7=$E53)*BX38</f>
        <v>-0</v>
      </c>
      <c r="BY120" s="21" t="n">
        <f aca="false">-In_Augment_Cost*In_Repower*$F18*IF(In_Fix_Augment=1,BY41,1)*(BY$7=$E53)*BY38</f>
        <v>-0</v>
      </c>
      <c r="BZ120" s="21" t="n">
        <f aca="false">-In_Augment_Cost*In_Repower*$F18*IF(In_Fix_Augment=1,BZ41,1)*(BZ$7=$E53)*BZ38</f>
        <v>-0</v>
      </c>
      <c r="CA120" s="21" t="n">
        <f aca="false">-In_Augment_Cost*In_Repower*$F18*IF(In_Fix_Augment=1,CA41,1)*(CA$7=$E53)*CA38</f>
        <v>-0</v>
      </c>
      <c r="CB120" s="21" t="n">
        <f aca="false">-In_Augment_Cost*In_Repower*$F18*IF(In_Fix_Augment=1,CB41,1)*(CB$7=$E53)*CB38</f>
        <v>-0</v>
      </c>
      <c r="CC120" s="21" t="n">
        <f aca="false">-In_Augment_Cost*In_Repower*$F18*IF(In_Fix_Augment=1,CC41,1)*(CC$7=$E53)*CC38</f>
        <v>-0</v>
      </c>
      <c r="CD120" s="21" t="n">
        <f aca="false">-In_Augment_Cost*In_Repower*$F18*IF(In_Fix_Augment=1,CD41,1)*(CD$7=$E53)*CD38</f>
        <v>-0</v>
      </c>
      <c r="CE120" s="21" t="n">
        <f aca="false">-In_Augment_Cost*In_Repower*$F18*IF(In_Fix_Augment=1,CE41,1)*(CE$7=$E53)*CE38</f>
        <v>-0</v>
      </c>
      <c r="CF120" s="21" t="n">
        <f aca="false">-In_Augment_Cost*In_Repower*$F18*IF(In_Fix_Augment=1,CF41,1)*(CF$7=$E53)*CF38</f>
        <v>-0</v>
      </c>
      <c r="CG120" s="21" t="n">
        <f aca="false">-In_Augment_Cost*In_Repower*$F18*IF(In_Fix_Augment=1,CG41,1)*(CG$7=$E53)*CG38</f>
        <v>-0</v>
      </c>
      <c r="CH120" s="21" t="n">
        <f aca="false">-In_Augment_Cost*In_Repower*$F18*IF(In_Fix_Augment=1,CH41,1)*(CH$7=$E53)*CH38</f>
        <v>-0</v>
      </c>
      <c r="CI120" s="21" t="n">
        <f aca="false">-In_Augment_Cost*In_Repower*$F18*IF(In_Fix_Augment=1,CI41,1)*(CI$7=$E53)*CI38</f>
        <v>-0</v>
      </c>
      <c r="CJ120" s="21" t="n">
        <f aca="false">-In_Augment_Cost*In_Repower*$F18*IF(In_Fix_Augment=1,CJ41,1)*(CJ$7=$E53)*CJ38</f>
        <v>-0</v>
      </c>
      <c r="CK120" s="21" t="n">
        <f aca="false">-In_Augment_Cost*In_Repower*$F18*IF(In_Fix_Augment=1,CK41,1)*(CK$7=$E53)*CK38</f>
        <v>-0</v>
      </c>
      <c r="CL120" s="21" t="n">
        <f aca="false">-In_Augment_Cost*In_Repower*$F18*IF(In_Fix_Augment=1,CL41,1)*(CL$7=$E53)*CL38</f>
        <v>-0</v>
      </c>
      <c r="CM120" s="21" t="n">
        <f aca="false">-In_Augment_Cost*In_Repower*$F18*IF(In_Fix_Augment=1,CM41,1)*(CM$7=$E53)*CM38</f>
        <v>-0</v>
      </c>
      <c r="CN120" s="21" t="n">
        <f aca="false">-In_Augment_Cost*In_Repower*$F18*IF(In_Fix_Augment=1,CN41,1)*(CN$7=$E53)*CN38</f>
        <v>-0</v>
      </c>
      <c r="CO120" s="21" t="n">
        <f aca="false">-In_Augment_Cost*In_Repower*$F18*IF(In_Fix_Augment=1,CO41,1)*(CO$7=$E53)*CO38</f>
        <v>-0</v>
      </c>
      <c r="CP120" s="21" t="n">
        <f aca="false">-In_Augment_Cost*In_Repower*$F18*IF(In_Fix_Augment=1,CP41,1)*(CP$7=$E53)*CP38</f>
        <v>-0</v>
      </c>
      <c r="CQ120" s="21" t="n">
        <f aca="false">-In_Augment_Cost*In_Repower*$F18*IF(In_Fix_Augment=1,CQ41,1)*(CQ$7=$E53)*CQ38</f>
        <v>-0</v>
      </c>
      <c r="CR120" s="21" t="n">
        <f aca="false">-In_Augment_Cost*In_Repower*$F18*IF(In_Fix_Augment=1,CR41,1)*(CR$7=$E53)*CR38</f>
        <v>-0</v>
      </c>
      <c r="CS120" s="21" t="n">
        <f aca="false">-In_Augment_Cost*In_Repower*$F18*IF(In_Fix_Augment=1,CS41,1)*(CS$7=$E53)*CS38</f>
        <v>-0</v>
      </c>
      <c r="CT120" s="21" t="n">
        <f aca="false">-In_Augment_Cost*In_Repower*$F18*IF(In_Fix_Augment=1,CT41,1)*(CT$7=$E53)*CT38</f>
        <v>-0</v>
      </c>
      <c r="CU120" s="21" t="n">
        <f aca="false">-In_Augment_Cost*In_Repower*$F18*IF(In_Fix_Augment=1,CU41,1)*(CU$7=$E53)*CU38</f>
        <v>-34726.098</v>
      </c>
      <c r="CV120" s="21" t="n">
        <f aca="false">-In_Augment_Cost*In_Repower*$F18*IF(In_Fix_Augment=1,CV41,1)*(CV$7=$E53)*CV38</f>
        <v>-0</v>
      </c>
      <c r="CW120" s="21" t="n">
        <f aca="false">-In_Augment_Cost*In_Repower*$F18*IF(In_Fix_Augment=1,CW41,1)*(CW$7=$E53)*CW38</f>
        <v>-0</v>
      </c>
      <c r="CX120" s="21" t="n">
        <f aca="false">-In_Augment_Cost*In_Repower*$F18*IF(In_Fix_Augment=1,CX41,1)*(CX$7=$E53)*CX38</f>
        <v>-0</v>
      </c>
      <c r="CY120" s="21" t="n">
        <f aca="false">-In_Augment_Cost*In_Repower*$F18*IF(In_Fix_Augment=1,CY41,1)*(CY$7=$E53)*CY38</f>
        <v>-0</v>
      </c>
      <c r="CZ120" s="21" t="n">
        <f aca="false">-In_Augment_Cost*In_Repower*$F18*IF(In_Fix_Augment=1,CZ41,1)*(CZ$7=$E53)*CZ38</f>
        <v>-0</v>
      </c>
      <c r="DA120" s="21" t="n">
        <f aca="false">-In_Augment_Cost*In_Repower*$F18*IF(In_Fix_Augment=1,DA41,1)*(DA$7=$E53)*DA38</f>
        <v>-0</v>
      </c>
      <c r="DB120" s="21" t="n">
        <f aca="false">-In_Augment_Cost*In_Repower*$F18*IF(In_Fix_Augment=1,DB41,1)*(DB$7=$E53)*DB38</f>
        <v>-0</v>
      </c>
      <c r="DC120" s="21" t="n">
        <f aca="false">-In_Augment_Cost*In_Repower*$F18*IF(In_Fix_Augment=1,DC41,1)*(DC$7=$E53)*DC38</f>
        <v>-0</v>
      </c>
      <c r="DD120" s="21" t="n">
        <f aca="false">-In_Augment_Cost*In_Repower*$F18*IF(In_Fix_Augment=1,DD41,1)*(DD$7=$E53)*DD38</f>
        <v>-0</v>
      </c>
      <c r="DE120" s="21" t="n">
        <f aca="false">-In_Augment_Cost*In_Repower*$F18*IF(In_Fix_Augment=1,DE41,1)*(DE$7=$E53)*DE38</f>
        <v>-0</v>
      </c>
      <c r="DF120" s="21" t="n">
        <f aca="false">-In_Augment_Cost*In_Repower*$F18*IF(In_Fix_Augment=1,DF41,1)*(DF$7=$E53)*DF38</f>
        <v>-0</v>
      </c>
      <c r="DG120" s="21" t="n">
        <f aca="false">-In_Augment_Cost*In_Repower*$F18*IF(In_Fix_Augment=1,DG41,1)*(DG$7=$E53)*DG38</f>
        <v>-0</v>
      </c>
      <c r="DH120" s="21" t="n">
        <f aca="false">-In_Augment_Cost*In_Repower*$F18*IF(In_Fix_Augment=1,DH41,1)*(DH$7=$E53)*DH38</f>
        <v>-0</v>
      </c>
      <c r="DI120" s="21" t="n">
        <f aca="false">-In_Augment_Cost*In_Repower*$F18*IF(In_Fix_Augment=1,DI41,1)*(DI$7=$E53)*DI38</f>
        <v>-0</v>
      </c>
      <c r="DJ120" s="21" t="n">
        <f aca="false">-In_Augment_Cost*In_Repower*$F18*IF(In_Fix_Augment=1,DJ41,1)*(DJ$7=$E53)*DJ38</f>
        <v>-0</v>
      </c>
      <c r="DK120" s="21" t="n">
        <f aca="false">-In_Augment_Cost*In_Repower*$F18*IF(In_Fix_Augment=1,DK41,1)*(DK$7=$E53)*DK38</f>
        <v>-0</v>
      </c>
      <c r="DL120" s="21" t="n">
        <f aca="false">-In_Augment_Cost*In_Repower*$F18*IF(In_Fix_Augment=1,DL41,1)*(DL$7=$E53)*DL38</f>
        <v>-0</v>
      </c>
      <c r="DM120" s="21" t="n">
        <f aca="false">-In_Augment_Cost*In_Repower*$F18*IF(In_Fix_Augment=1,DM41,1)*(DM$7=$E53)*DM38</f>
        <v>-0</v>
      </c>
      <c r="DN120" s="21" t="n">
        <f aca="false">-In_Augment_Cost*In_Repower*$F18*IF(In_Fix_Augment=1,DN41,1)*(DN$7=$E53)*DN38</f>
        <v>-0</v>
      </c>
      <c r="DO120" s="21" t="n">
        <f aca="false">-In_Augment_Cost*In_Repower*$F18*IF(In_Fix_Augment=1,DO41,1)*(DO$7=$E53)*DO38</f>
        <v>-0</v>
      </c>
      <c r="DP120" s="21" t="n">
        <f aca="false">-In_Augment_Cost*In_Repower*$F18*IF(In_Fix_Augment=1,DP41,1)*(DP$7=$E53)*DP38</f>
        <v>-0</v>
      </c>
      <c r="DQ120" s="21" t="n">
        <f aca="false">-In_Augment_Cost*In_Repower*$F18*IF(In_Fix_Augment=1,DQ41,1)*(DQ$7=$E53)*DQ38</f>
        <v>-0</v>
      </c>
      <c r="DR120" s="21" t="n">
        <f aca="false">-In_Augment_Cost*In_Repower*$F18*IF(In_Fix_Augment=1,DR41,1)*(DR$7=$E53)*DR38</f>
        <v>-0</v>
      </c>
      <c r="DS120" s="21" t="n">
        <f aca="false">-In_Augment_Cost*In_Repower*$F18*IF(In_Fix_Augment=1,DS41,1)*(DS$7=$E53)*DS38</f>
        <v>-0</v>
      </c>
      <c r="DT120" s="21" t="n">
        <f aca="false">-In_Augment_Cost*In_Repower*$F18*IF(In_Fix_Augment=1,DT41,1)*(DT$7=$E53)*DT38</f>
        <v>-0</v>
      </c>
      <c r="DU120" s="21" t="n">
        <f aca="false">-In_Augment_Cost*In_Repower*$F18*IF(In_Fix_Augment=1,DU41,1)*(DU$7=$E53)*DU38</f>
        <v>-0</v>
      </c>
      <c r="DV120" s="21" t="n">
        <f aca="false">-In_Augment_Cost*In_Repower*$F18*IF(In_Fix_Augment=1,DV41,1)*(DV$7=$E53)*DV38</f>
        <v>-0</v>
      </c>
      <c r="DW120" s="21" t="n">
        <f aca="false">-In_Augment_Cost*In_Repower*$F18*IF(In_Fix_Augment=1,DW41,1)*(DW$7=$E53)*DW38</f>
        <v>-0</v>
      </c>
      <c r="DX120" s="21" t="n">
        <f aca="false">-In_Augment_Cost*In_Repower*$F18*IF(In_Fix_Augment=1,DX41,1)*(DX$7=$E53)*DX38</f>
        <v>-0</v>
      </c>
      <c r="DY120" s="21" t="n">
        <f aca="false">-In_Augment_Cost*In_Repower*$F18*IF(In_Fix_Augment=1,DY41,1)*(DY$7=$E53)*DY38</f>
        <v>-0</v>
      </c>
      <c r="DZ120" s="21" t="n">
        <f aca="false">-In_Augment_Cost*In_Repower*$F18*IF(In_Fix_Augment=1,DZ41,1)*(DZ$7=$E53)*DZ38</f>
        <v>-0</v>
      </c>
      <c r="EA120" s="21" t="n">
        <f aca="false">-In_Augment_Cost*In_Repower*$F18*IF(In_Fix_Augment=1,EA41,1)*(EA$7=$E53)*EA38</f>
        <v>-0</v>
      </c>
      <c r="EB120" s="21" t="n">
        <f aca="false">-In_Augment_Cost*In_Repower*$F18*IF(In_Fix_Augment=1,EB41,1)*(EB$7=$E53)*EB38</f>
        <v>-0</v>
      </c>
      <c r="EC120" s="21" t="n">
        <f aca="false">-In_Augment_Cost*In_Repower*$F18*IF(In_Fix_Augment=1,EC41,1)*(EC$7=$E53)*EC38</f>
        <v>-0</v>
      </c>
      <c r="ED120" s="21" t="n">
        <f aca="false">-In_Augment_Cost*In_Repower*$F18*IF(In_Fix_Augment=1,ED41,1)*(ED$7=$E53)*ED38</f>
        <v>-0</v>
      </c>
      <c r="EE120" s="21" t="n">
        <f aca="false">-In_Augment_Cost*In_Repower*$F18*IF(In_Fix_Augment=1,EE41,1)*(EE$7=$E53)*EE38</f>
        <v>-0</v>
      </c>
      <c r="EF120" s="21" t="n">
        <f aca="false">-In_Augment_Cost*In_Repower*$F18*IF(In_Fix_Augment=1,EF41,1)*(EF$7=$E53)*EF38</f>
        <v>-0</v>
      </c>
      <c r="EG120" s="21" t="n">
        <f aca="false">-In_Augment_Cost*In_Repower*$F18*IF(In_Fix_Augment=1,EG41,1)*(EG$7=$E53)*EG38</f>
        <v>-0</v>
      </c>
      <c r="EH120" s="21" t="n">
        <f aca="false">-In_Augment_Cost*In_Repower*$F18*IF(In_Fix_Augment=1,EH41,1)*(EH$7=$E53)*EH38</f>
        <v>-0</v>
      </c>
      <c r="EI120" s="21" t="n">
        <f aca="false">-In_Augment_Cost*In_Repower*$F18*IF(In_Fix_Augment=1,EI41,1)*(EI$7=$E53)*EI38</f>
        <v>-0</v>
      </c>
      <c r="EJ120" s="21" t="n">
        <f aca="false">-In_Augment_Cost*In_Repower*$F18*IF(In_Fix_Augment=1,EJ41,1)*(EJ$7=$E53)*EJ38</f>
        <v>-0</v>
      </c>
      <c r="EK120" s="21" t="n">
        <f aca="false">-In_Augment_Cost*In_Repower*$F18*IF(In_Fix_Augment=1,EK41,1)*(EK$7=$E53)*EK38</f>
        <v>-0</v>
      </c>
      <c r="EL120" s="21" t="n">
        <f aca="false">-In_Augment_Cost*In_Repower*$F18*IF(In_Fix_Augment=1,EL41,1)*(EL$7=$E53)*EL38</f>
        <v>-0</v>
      </c>
      <c r="EM120" s="21" t="n">
        <f aca="false">-In_Augment_Cost*In_Repower*$F18*IF(In_Fix_Augment=1,EM41,1)*(EM$7=$E53)*EM38</f>
        <v>-0</v>
      </c>
      <c r="EN120" s="21" t="n">
        <f aca="false">-In_Augment_Cost*In_Repower*$F18*IF(In_Fix_Augment=1,EN41,1)*(EN$7=$E53)*EN38</f>
        <v>-0</v>
      </c>
      <c r="EO120" s="21" t="n">
        <f aca="false">-In_Augment_Cost*In_Repower*$F18*IF(In_Fix_Augment=1,EO41,1)*(EO$7=$E53)*EO38</f>
        <v>-0</v>
      </c>
      <c r="EP120" s="21" t="n">
        <f aca="false">-In_Augment_Cost*In_Repower*$F18*IF(In_Fix_Augment=1,EP41,1)*(EP$7=$E53)*EP38</f>
        <v>-0</v>
      </c>
      <c r="EQ120" s="21" t="n">
        <f aca="false">-In_Augment_Cost*In_Repower*$F18*IF(In_Fix_Augment=1,EQ41,1)*(EQ$7=$E53)*EQ38</f>
        <v>-0</v>
      </c>
      <c r="ER120" s="21" t="n">
        <f aca="false">-In_Augment_Cost*In_Repower*$F18*IF(In_Fix_Augment=1,ER41,1)*(ER$7=$E53)*ER38</f>
        <v>-0</v>
      </c>
      <c r="ES120" s="21" t="n">
        <f aca="false">-In_Augment_Cost*In_Repower*$F18*IF(In_Fix_Augment=1,ES41,1)*(ES$7=$E53)*ES38</f>
        <v>-0</v>
      </c>
      <c r="ET120" s="21" t="n">
        <f aca="false">-In_Augment_Cost*In_Repower*$F18*IF(In_Fix_Augment=1,ET41,1)*(ET$7=$E53)*ET38</f>
        <v>-0</v>
      </c>
      <c r="EU120" s="21" t="n">
        <f aca="false">-In_Augment_Cost*In_Repower*$F18*IF(In_Fix_Augment=1,EU41,1)*(EU$7=$E53)*EU38</f>
        <v>-0</v>
      </c>
      <c r="EV120" s="21" t="n">
        <f aca="false">-In_Augment_Cost*In_Repower*$F18*IF(In_Fix_Augment=1,EV41,1)*(EV$7=$E53)*EV38</f>
        <v>-0</v>
      </c>
      <c r="EW120" s="21" t="n">
        <f aca="false">-In_Augment_Cost*In_Repower*$F18*IF(In_Fix_Augment=1,EW41,1)*(EW$7=$E53)*EW38</f>
        <v>-0</v>
      </c>
      <c r="EX120" s="21" t="n">
        <f aca="false">-In_Augment_Cost*In_Repower*$F18*IF(In_Fix_Augment=1,EX41,1)*(EX$7=$E53)*EX38</f>
        <v>-0</v>
      </c>
      <c r="EY120" s="21" t="n">
        <f aca="false">-In_Augment_Cost*In_Repower*$F18*IF(In_Fix_Augment=1,EY41,1)*(EY$7=$E53)*EY38</f>
        <v>-0</v>
      </c>
      <c r="EZ120" s="21" t="n">
        <f aca="false">-In_Augment_Cost*In_Repower*$F18*IF(In_Fix_Augment=1,EZ41,1)*(EZ$7=$E53)*EZ38</f>
        <v>-0</v>
      </c>
      <c r="FA120" s="21" t="n">
        <f aca="false">-In_Augment_Cost*In_Repower*$F18*IF(In_Fix_Augment=1,FA41,1)*(FA$7=$E53)*FA38</f>
        <v>-0</v>
      </c>
      <c r="FB120" s="21" t="n">
        <f aca="false">-In_Augment_Cost*In_Repower*$F18*IF(In_Fix_Augment=1,FB41,1)*(FB$7=$E53)*FB38</f>
        <v>-0</v>
      </c>
      <c r="FC120" s="21" t="n">
        <f aca="false">-In_Augment_Cost*In_Repower*$F18*IF(In_Fix_Augment=1,FC41,1)*(FC$7=$E53)*FC38</f>
        <v>-0</v>
      </c>
      <c r="FD120" s="21" t="n">
        <f aca="false">-In_Augment_Cost*In_Repower*$F18*IF(In_Fix_Augment=1,FD41,1)*(FD$7=$E53)*FD38</f>
        <v>-0</v>
      </c>
      <c r="FE120" s="21" t="n">
        <f aca="false">-In_Augment_Cost*In_Repower*$F18*IF(In_Fix_Augment=1,FE41,1)*(FE$7=$E53)*FE38</f>
        <v>-0</v>
      </c>
      <c r="FF120" s="21" t="n">
        <f aca="false">-In_Augment_Cost*In_Repower*$F18*IF(In_Fix_Augment=1,FF41,1)*(FF$7=$E53)*FF38</f>
        <v>-0</v>
      </c>
      <c r="FG120" s="21" t="n">
        <f aca="false">-In_Augment_Cost*In_Repower*$F18*IF(In_Fix_Augment=1,FG41,1)*(FG$7=$E53)*FG38</f>
        <v>-0</v>
      </c>
      <c r="FH120" s="21" t="n">
        <f aca="false">-In_Augment_Cost*In_Repower*$F18*IF(In_Fix_Augment=1,FH41,1)*(FH$7=$E53)*FH38</f>
        <v>-0</v>
      </c>
    </row>
    <row r="121" customFormat="false" ht="15" hidden="false" customHeight="false" outlineLevel="0" collapsed="false">
      <c r="C121" s="28" t="s">
        <v>762</v>
      </c>
      <c r="D121" s="12" t="s">
        <v>358</v>
      </c>
      <c r="E121" s="63" t="n">
        <f aca="false">SUMPRODUCT($J121:$FH121/$J36:$FH36)*$E36</f>
        <v>-57474.2605115313</v>
      </c>
      <c r="I121" s="63" t="n">
        <f aca="false">SUM(J121:FH121)</f>
        <v>-56385</v>
      </c>
      <c r="J121" s="63" t="n">
        <f aca="false">J119+J108</f>
        <v>-0</v>
      </c>
      <c r="K121" s="63" t="n">
        <f aca="false">K119+K108</f>
        <v>-0</v>
      </c>
      <c r="L121" s="63" t="n">
        <f aca="false">L119+L108</f>
        <v>-0</v>
      </c>
      <c r="M121" s="63" t="n">
        <f aca="false">M119+M108</f>
        <v>-0</v>
      </c>
      <c r="N121" s="63" t="n">
        <f aca="false">N119+N108</f>
        <v>-0</v>
      </c>
      <c r="O121" s="63" t="n">
        <f aca="false">O119+O108</f>
        <v>-725</v>
      </c>
      <c r="P121" s="63" t="n">
        <f aca="false">P119+P108</f>
        <v>-13838.9617486339</v>
      </c>
      <c r="Q121" s="63" t="n">
        <f aca="false">Q119+Q108</f>
        <v>-13991.0382513661</v>
      </c>
      <c r="R121" s="63" t="n">
        <f aca="false">R119+R108</f>
        <v>-13991.0382513661</v>
      </c>
      <c r="S121" s="63" t="n">
        <f aca="false">S119+S108</f>
        <v>-13838.9617486339</v>
      </c>
      <c r="T121" s="63" t="n">
        <f aca="false">T119+T108</f>
        <v>-0</v>
      </c>
      <c r="U121" s="63" t="n">
        <f aca="false">U119+U108</f>
        <v>-0</v>
      </c>
      <c r="V121" s="63" t="n">
        <f aca="false">V119+V108</f>
        <v>-0</v>
      </c>
      <c r="W121" s="63" t="n">
        <f aca="false">W119+W108</f>
        <v>-0</v>
      </c>
      <c r="X121" s="63" t="n">
        <f aca="false">X119+X108</f>
        <v>-0</v>
      </c>
      <c r="Y121" s="63" t="n">
        <f aca="false">Y119+Y108</f>
        <v>-0</v>
      </c>
      <c r="Z121" s="63" t="n">
        <f aca="false">Z119+Z108</f>
        <v>-0</v>
      </c>
      <c r="AA121" s="63" t="n">
        <f aca="false">AA119+AA108</f>
        <v>-0</v>
      </c>
      <c r="AB121" s="63" t="n">
        <f aca="false">AB119+AB108</f>
        <v>-0</v>
      </c>
      <c r="AC121" s="63" t="n">
        <f aca="false">AC119+AC108</f>
        <v>-0</v>
      </c>
      <c r="AD121" s="63" t="n">
        <f aca="false">AD119+AD108</f>
        <v>-0</v>
      </c>
      <c r="AE121" s="63" t="n">
        <f aca="false">AE119+AE108</f>
        <v>-0</v>
      </c>
      <c r="AF121" s="63" t="n">
        <f aca="false">AF119+AF108</f>
        <v>-0</v>
      </c>
      <c r="AG121" s="63" t="n">
        <f aca="false">AG119+AG108</f>
        <v>-0</v>
      </c>
      <c r="AH121" s="63" t="n">
        <f aca="false">AH119+AH108</f>
        <v>-0</v>
      </c>
      <c r="AI121" s="63" t="n">
        <f aca="false">AI119+AI108</f>
        <v>-0</v>
      </c>
      <c r="AJ121" s="63" t="n">
        <f aca="false">AJ119+AJ108</f>
        <v>-0</v>
      </c>
      <c r="AK121" s="63" t="n">
        <f aca="false">AK119+AK108</f>
        <v>-0</v>
      </c>
      <c r="AL121" s="63" t="n">
        <f aca="false">AL119+AL108</f>
        <v>-0</v>
      </c>
      <c r="AM121" s="63" t="n">
        <f aca="false">AM119+AM108</f>
        <v>-0</v>
      </c>
      <c r="AN121" s="63" t="n">
        <f aca="false">AN119+AN108</f>
        <v>-0</v>
      </c>
      <c r="AO121" s="63" t="n">
        <f aca="false">AO119+AO108</f>
        <v>-0</v>
      </c>
      <c r="AP121" s="63" t="n">
        <f aca="false">AP119+AP108</f>
        <v>-0</v>
      </c>
      <c r="AQ121" s="63" t="n">
        <f aca="false">AQ119+AQ108</f>
        <v>-0</v>
      </c>
      <c r="AR121" s="63" t="n">
        <f aca="false">AR119+AR108</f>
        <v>-0</v>
      </c>
      <c r="AS121" s="63" t="n">
        <f aca="false">AS119+AS108</f>
        <v>-0</v>
      </c>
      <c r="AT121" s="63" t="n">
        <f aca="false">AT119+AT108</f>
        <v>-0</v>
      </c>
      <c r="AU121" s="63" t="n">
        <f aca="false">AU119+AU108</f>
        <v>-0</v>
      </c>
      <c r="AV121" s="63" t="n">
        <f aca="false">AV119+AV108</f>
        <v>-0</v>
      </c>
      <c r="AW121" s="63" t="n">
        <f aca="false">AW119+AW108</f>
        <v>-0</v>
      </c>
      <c r="AX121" s="63" t="n">
        <f aca="false">AX119+AX108</f>
        <v>-0</v>
      </c>
      <c r="AY121" s="63" t="n">
        <f aca="false">AY119+AY108</f>
        <v>-0</v>
      </c>
      <c r="AZ121" s="63" t="n">
        <f aca="false">AZ119+AZ108</f>
        <v>-0</v>
      </c>
      <c r="BA121" s="63" t="n">
        <f aca="false">BA119+BA108</f>
        <v>-0</v>
      </c>
      <c r="BB121" s="63" t="n">
        <f aca="false">BB119+BB108</f>
        <v>-0</v>
      </c>
      <c r="BC121" s="63" t="n">
        <f aca="false">BC119+BC108</f>
        <v>-0</v>
      </c>
      <c r="BD121" s="63" t="n">
        <f aca="false">BD119+BD108</f>
        <v>-0</v>
      </c>
      <c r="BE121" s="63" t="n">
        <f aca="false">BE119+BE108</f>
        <v>-0</v>
      </c>
      <c r="BF121" s="63" t="n">
        <f aca="false">BF119+BF108</f>
        <v>-0</v>
      </c>
      <c r="BG121" s="63" t="n">
        <f aca="false">BG119+BG108</f>
        <v>-0</v>
      </c>
      <c r="BH121" s="63" t="n">
        <f aca="false">BH119+BH108</f>
        <v>-0</v>
      </c>
      <c r="BI121" s="63" t="n">
        <f aca="false">BI119+BI108</f>
        <v>-0</v>
      </c>
      <c r="BJ121" s="63" t="n">
        <f aca="false">BJ119+BJ108</f>
        <v>-0</v>
      </c>
      <c r="BK121" s="63" t="n">
        <f aca="false">BK119+BK108</f>
        <v>-0</v>
      </c>
      <c r="BL121" s="63" t="n">
        <f aca="false">BL119+BL108</f>
        <v>-0</v>
      </c>
      <c r="BM121" s="63" t="n">
        <f aca="false">BM119+BM108</f>
        <v>-0</v>
      </c>
      <c r="BN121" s="63" t="n">
        <f aca="false">BN119+BN108</f>
        <v>-0</v>
      </c>
      <c r="BO121" s="63" t="n">
        <f aca="false">BO119+BO108</f>
        <v>-0</v>
      </c>
      <c r="BP121" s="63" t="n">
        <f aca="false">BP119+BP108</f>
        <v>-0</v>
      </c>
      <c r="BQ121" s="63" t="n">
        <f aca="false">BQ119+BQ108</f>
        <v>-0</v>
      </c>
      <c r="BR121" s="63" t="n">
        <f aca="false">BR119+BR108</f>
        <v>-0</v>
      </c>
      <c r="BS121" s="63" t="n">
        <f aca="false">BS119+BS108</f>
        <v>-0</v>
      </c>
      <c r="BT121" s="63" t="n">
        <f aca="false">BT119+BT108</f>
        <v>-0</v>
      </c>
      <c r="BU121" s="63" t="n">
        <f aca="false">BU119+BU108</f>
        <v>-0</v>
      </c>
      <c r="BV121" s="63" t="n">
        <f aca="false">BV119+BV108</f>
        <v>-0</v>
      </c>
      <c r="BW121" s="63" t="n">
        <f aca="false">BW119+BW108</f>
        <v>-0</v>
      </c>
      <c r="BX121" s="63" t="n">
        <f aca="false">BX119+BX108</f>
        <v>-0</v>
      </c>
      <c r="BY121" s="63" t="n">
        <f aca="false">BY119+BY108</f>
        <v>-0</v>
      </c>
      <c r="BZ121" s="63" t="n">
        <f aca="false">BZ119+BZ108</f>
        <v>-0</v>
      </c>
      <c r="CA121" s="63" t="n">
        <f aca="false">CA119+CA108</f>
        <v>-0</v>
      </c>
      <c r="CB121" s="63" t="n">
        <f aca="false">CB119+CB108</f>
        <v>-0</v>
      </c>
      <c r="CC121" s="63" t="n">
        <f aca="false">CC119+CC108</f>
        <v>-0</v>
      </c>
      <c r="CD121" s="63" t="n">
        <f aca="false">CD119+CD108</f>
        <v>-0</v>
      </c>
      <c r="CE121" s="63" t="n">
        <f aca="false">CE119+CE108</f>
        <v>-0</v>
      </c>
      <c r="CF121" s="63" t="n">
        <f aca="false">CF119+CF108</f>
        <v>-0</v>
      </c>
      <c r="CG121" s="63" t="n">
        <f aca="false">CG119+CG108</f>
        <v>-0</v>
      </c>
      <c r="CH121" s="63" t="n">
        <f aca="false">CH119+CH108</f>
        <v>-0</v>
      </c>
      <c r="CI121" s="63" t="n">
        <f aca="false">CI119+CI108</f>
        <v>-0</v>
      </c>
      <c r="CJ121" s="63" t="n">
        <f aca="false">CJ119+CJ108</f>
        <v>-0</v>
      </c>
      <c r="CK121" s="63" t="n">
        <f aca="false">CK119+CK108</f>
        <v>-0</v>
      </c>
      <c r="CL121" s="63" t="n">
        <f aca="false">CL119+CL108</f>
        <v>-0</v>
      </c>
      <c r="CM121" s="63" t="n">
        <f aca="false">CM119+CM108</f>
        <v>-0</v>
      </c>
      <c r="CN121" s="63" t="n">
        <f aca="false">CN119+CN108</f>
        <v>-0</v>
      </c>
      <c r="CO121" s="63" t="n">
        <f aca="false">CO119+CO108</f>
        <v>-0</v>
      </c>
      <c r="CP121" s="63" t="n">
        <f aca="false">CP119+CP108</f>
        <v>-0</v>
      </c>
      <c r="CQ121" s="63" t="n">
        <f aca="false">CQ119+CQ108</f>
        <v>-0</v>
      </c>
      <c r="CR121" s="63" t="n">
        <f aca="false">CR119+CR108</f>
        <v>-0</v>
      </c>
      <c r="CS121" s="63" t="n">
        <f aca="false">CS119+CS108</f>
        <v>-0</v>
      </c>
      <c r="CT121" s="63" t="n">
        <f aca="false">CT119+CT108</f>
        <v>-0</v>
      </c>
      <c r="CU121" s="63" t="n">
        <f aca="false">CU119+CU108</f>
        <v>-0</v>
      </c>
      <c r="CV121" s="63" t="n">
        <f aca="false">CV119+CV108</f>
        <v>-0</v>
      </c>
      <c r="CW121" s="63" t="n">
        <f aca="false">CW119+CW108</f>
        <v>-0</v>
      </c>
      <c r="CX121" s="63" t="n">
        <f aca="false">CX119+CX108</f>
        <v>-0</v>
      </c>
      <c r="CY121" s="63" t="n">
        <f aca="false">CY119+CY108</f>
        <v>-0</v>
      </c>
      <c r="CZ121" s="63" t="n">
        <f aca="false">CZ119+CZ108</f>
        <v>-0</v>
      </c>
      <c r="DA121" s="63" t="n">
        <f aca="false">DA119+DA108</f>
        <v>-0</v>
      </c>
      <c r="DB121" s="63" t="n">
        <f aca="false">DB119+DB108</f>
        <v>-0</v>
      </c>
      <c r="DC121" s="63" t="n">
        <f aca="false">DC119+DC108</f>
        <v>-0</v>
      </c>
      <c r="DD121" s="63" t="n">
        <f aca="false">DD119+DD108</f>
        <v>-0</v>
      </c>
      <c r="DE121" s="63" t="n">
        <f aca="false">DE119+DE108</f>
        <v>-0</v>
      </c>
      <c r="DF121" s="63" t="n">
        <f aca="false">DF119+DF108</f>
        <v>-0</v>
      </c>
      <c r="DG121" s="63" t="n">
        <f aca="false">DG119+DG108</f>
        <v>-0</v>
      </c>
      <c r="DH121" s="63" t="n">
        <f aca="false">DH119+DH108</f>
        <v>-0</v>
      </c>
      <c r="DI121" s="63" t="n">
        <f aca="false">DI119+DI108</f>
        <v>-0</v>
      </c>
      <c r="DJ121" s="63" t="n">
        <f aca="false">DJ119+DJ108</f>
        <v>-0</v>
      </c>
      <c r="DK121" s="63" t="n">
        <f aca="false">DK119+DK108</f>
        <v>-0</v>
      </c>
      <c r="DL121" s="63" t="n">
        <f aca="false">DL119+DL108</f>
        <v>-0</v>
      </c>
      <c r="DM121" s="63" t="n">
        <f aca="false">DM119+DM108</f>
        <v>-0</v>
      </c>
      <c r="DN121" s="63" t="n">
        <f aca="false">DN119+DN108</f>
        <v>-0</v>
      </c>
      <c r="DO121" s="63" t="n">
        <f aca="false">DO119+DO108</f>
        <v>-0</v>
      </c>
      <c r="DP121" s="63" t="n">
        <f aca="false">DP119+DP108</f>
        <v>-0</v>
      </c>
      <c r="DQ121" s="63" t="n">
        <f aca="false">DQ119+DQ108</f>
        <v>-0</v>
      </c>
      <c r="DR121" s="63" t="n">
        <f aca="false">DR119+DR108</f>
        <v>-0</v>
      </c>
      <c r="DS121" s="63" t="n">
        <f aca="false">DS119+DS108</f>
        <v>-0</v>
      </c>
      <c r="DT121" s="63" t="n">
        <f aca="false">DT119+DT108</f>
        <v>-0</v>
      </c>
      <c r="DU121" s="63" t="n">
        <f aca="false">DU119+DU108</f>
        <v>-0</v>
      </c>
      <c r="DV121" s="63" t="n">
        <f aca="false">DV119+DV108</f>
        <v>-0</v>
      </c>
      <c r="DW121" s="63" t="n">
        <f aca="false">DW119+DW108</f>
        <v>-0</v>
      </c>
      <c r="DX121" s="63" t="n">
        <f aca="false">DX119+DX108</f>
        <v>-0</v>
      </c>
      <c r="DY121" s="63" t="n">
        <f aca="false">DY119+DY108</f>
        <v>-0</v>
      </c>
      <c r="DZ121" s="63" t="n">
        <f aca="false">DZ119+DZ108</f>
        <v>-0</v>
      </c>
      <c r="EA121" s="63" t="n">
        <f aca="false">EA119+EA108</f>
        <v>-0</v>
      </c>
      <c r="EB121" s="63" t="n">
        <f aca="false">EB119+EB108</f>
        <v>-0</v>
      </c>
      <c r="EC121" s="63" t="n">
        <f aca="false">EC119+EC108</f>
        <v>-0</v>
      </c>
      <c r="ED121" s="63" t="n">
        <f aca="false">ED119+ED108</f>
        <v>-0</v>
      </c>
      <c r="EE121" s="63" t="n">
        <f aca="false">EE119+EE108</f>
        <v>-0</v>
      </c>
      <c r="EF121" s="63" t="n">
        <f aca="false">EF119+EF108</f>
        <v>-0</v>
      </c>
      <c r="EG121" s="63" t="n">
        <f aca="false">EG119+EG108</f>
        <v>-0</v>
      </c>
      <c r="EH121" s="63" t="n">
        <f aca="false">EH119+EH108</f>
        <v>-0</v>
      </c>
      <c r="EI121" s="63" t="n">
        <f aca="false">EI119+EI108</f>
        <v>-0</v>
      </c>
      <c r="EJ121" s="63" t="n">
        <f aca="false">EJ119+EJ108</f>
        <v>-0</v>
      </c>
      <c r="EK121" s="63" t="n">
        <f aca="false">EK119+EK108</f>
        <v>-0</v>
      </c>
      <c r="EL121" s="63" t="n">
        <f aca="false">EL119+EL108</f>
        <v>-0</v>
      </c>
      <c r="EM121" s="63" t="n">
        <f aca="false">EM119+EM108</f>
        <v>-0</v>
      </c>
      <c r="EN121" s="63" t="n">
        <f aca="false">EN119+EN108</f>
        <v>-0</v>
      </c>
      <c r="EO121" s="63" t="n">
        <f aca="false">EO119+EO108</f>
        <v>-0</v>
      </c>
      <c r="EP121" s="63" t="n">
        <f aca="false">EP119+EP108</f>
        <v>-0</v>
      </c>
      <c r="EQ121" s="63" t="n">
        <f aca="false">EQ119+EQ108</f>
        <v>-0</v>
      </c>
      <c r="ER121" s="63" t="n">
        <f aca="false">ER119+ER108</f>
        <v>-0</v>
      </c>
      <c r="ES121" s="63" t="n">
        <f aca="false">ES119+ES108</f>
        <v>-0</v>
      </c>
      <c r="ET121" s="63" t="n">
        <f aca="false">ET119+ET108</f>
        <v>-0</v>
      </c>
      <c r="EU121" s="63" t="n">
        <f aca="false">EU119+EU108</f>
        <v>-0</v>
      </c>
      <c r="EV121" s="63" t="n">
        <f aca="false">EV119+EV108</f>
        <v>-0</v>
      </c>
      <c r="EW121" s="63" t="n">
        <f aca="false">EW119+EW108</f>
        <v>-0</v>
      </c>
      <c r="EX121" s="63" t="n">
        <f aca="false">EX119+EX108</f>
        <v>-0</v>
      </c>
      <c r="EY121" s="63" t="n">
        <f aca="false">EY119+EY108</f>
        <v>-0</v>
      </c>
      <c r="EZ121" s="63" t="n">
        <f aca="false">EZ119+EZ108</f>
        <v>-0</v>
      </c>
      <c r="FA121" s="63" t="n">
        <f aca="false">FA119+FA108</f>
        <v>-0</v>
      </c>
      <c r="FB121" s="63" t="n">
        <f aca="false">FB119+FB108</f>
        <v>-0</v>
      </c>
      <c r="FC121" s="63" t="n">
        <f aca="false">FC119+FC108</f>
        <v>-0</v>
      </c>
      <c r="FD121" s="63" t="n">
        <f aca="false">FD119+FD108</f>
        <v>-0</v>
      </c>
      <c r="FE121" s="63" t="n">
        <f aca="false">FE119+FE108</f>
        <v>-0</v>
      </c>
      <c r="FF121" s="63" t="n">
        <f aca="false">FF119+FF108</f>
        <v>-0</v>
      </c>
      <c r="FG121" s="63" t="n">
        <f aca="false">FG119+FG108</f>
        <v>-0</v>
      </c>
      <c r="FH121" s="63" t="n">
        <f aca="false">FH119+FH108</f>
        <v>-0</v>
      </c>
    </row>
    <row r="123" customFormat="false" ht="15" hidden="false" customHeight="false" outlineLevel="0" collapsed="false">
      <c r="A123" s="10" t="s">
        <v>14</v>
      </c>
      <c r="B123" s="10"/>
      <c r="C123" s="10" t="s">
        <v>763</v>
      </c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</row>
    <row r="124" customFormat="false" ht="15" hidden="false" customHeight="false" outlineLevel="0" collapsed="false">
      <c r="C124" s="1" t="s">
        <v>764</v>
      </c>
      <c r="D124" s="12" t="s">
        <v>358</v>
      </c>
      <c r="J124" s="64" t="n">
        <v>0</v>
      </c>
      <c r="K124" s="64" t="n">
        <v>0</v>
      </c>
      <c r="L124" s="64" t="n">
        <v>0</v>
      </c>
      <c r="M124" s="64" t="n">
        <v>0</v>
      </c>
      <c r="N124" s="64" t="n">
        <v>0</v>
      </c>
      <c r="O124" s="64" t="n">
        <v>0</v>
      </c>
      <c r="P124" s="64" t="n">
        <v>0</v>
      </c>
      <c r="Q124" s="64" t="n">
        <v>0</v>
      </c>
      <c r="R124" s="64" t="n">
        <v>0</v>
      </c>
      <c r="S124" s="64" t="n">
        <v>0</v>
      </c>
      <c r="T124" s="64" t="n">
        <v>-47.2167276816157</v>
      </c>
      <c r="U124" s="64" t="n">
        <v>-72.2956371355276</v>
      </c>
      <c r="V124" s="64" t="n">
        <v>-96.4906201435734</v>
      </c>
      <c r="W124" s="64" t="n">
        <v>-61.1067629274569</v>
      </c>
      <c r="X124" s="64" t="n">
        <v>-62.501050019908</v>
      </c>
      <c r="Y124" s="64" t="n">
        <v>-63.8978529727227</v>
      </c>
      <c r="Z124" s="64" t="n">
        <v>-64.2394268188104</v>
      </c>
      <c r="AA124" s="64" t="n">
        <v>-47.6405307491273</v>
      </c>
      <c r="AB124" s="64" t="n">
        <v>-48.8931732435097</v>
      </c>
      <c r="AC124" s="64" t="n">
        <v>-50.1487793934137</v>
      </c>
      <c r="AD124" s="64" t="n">
        <v>-50.517918851858</v>
      </c>
      <c r="AE124" s="64" t="n">
        <v>-55.4970894589113</v>
      </c>
      <c r="AF124" s="64" t="n">
        <v>-56.835020056255</v>
      </c>
      <c r="AG124" s="64" t="n">
        <v>-58.176047640009</v>
      </c>
      <c r="AH124" s="64" t="n">
        <v>-58.5634316510068</v>
      </c>
      <c r="AI124" s="64" t="n">
        <v>-63.5364129107409</v>
      </c>
      <c r="AJ124" s="64" t="n">
        <v>-63.9381415743045</v>
      </c>
      <c r="AK124" s="64" t="n">
        <v>-65.3608754203131</v>
      </c>
      <c r="AL124" s="64" t="n">
        <v>-65.773086613583</v>
      </c>
      <c r="AM124" s="64" t="n">
        <v>-60.4593608419414</v>
      </c>
      <c r="AN124" s="64" t="n">
        <v>-61.8565988384399</v>
      </c>
      <c r="AO124" s="64" t="n">
        <v>-63.257496934276</v>
      </c>
      <c r="AP124" s="64" t="n">
        <v>-63.6929739401708</v>
      </c>
      <c r="AQ124" s="64" t="n">
        <v>-58.2993198089517</v>
      </c>
      <c r="AR124" s="64" t="n">
        <v>-59.6773401467636</v>
      </c>
      <c r="AS124" s="64" t="n">
        <v>-61.0594061465806</v>
      </c>
      <c r="AT124" s="64" t="n">
        <v>-61.5233999692608</v>
      </c>
      <c r="AU124" s="64" t="n">
        <v>-61.9776126092052</v>
      </c>
      <c r="AV124" s="64" t="n">
        <v>-63.3983029173729</v>
      </c>
      <c r="AW124" s="64" t="n">
        <v>-64.8233393958607</v>
      </c>
      <c r="AX124" s="64" t="n">
        <v>-65.3139734767587</v>
      </c>
      <c r="AY124" s="64" t="n">
        <v>-61.9735676629525</v>
      </c>
      <c r="AZ124" s="64" t="n">
        <v>-62.4789171773396</v>
      </c>
      <c r="BA124" s="64" t="n">
        <v>-63.8958589568573</v>
      </c>
      <c r="BB124" s="64" t="n">
        <v>-64.4143103260472</v>
      </c>
      <c r="BC124" s="64" t="n">
        <v>-66.949617000863</v>
      </c>
      <c r="BD124" s="64" t="n">
        <v>-68.425706439508</v>
      </c>
      <c r="BE124" s="64" t="n">
        <v>-69.9066688892142</v>
      </c>
      <c r="BF124" s="64" t="n">
        <v>-70.4508801058552</v>
      </c>
      <c r="BG124" s="64" t="n">
        <v>-67.4762410474541</v>
      </c>
      <c r="BH124" s="64" t="n">
        <v>-118.298397153176</v>
      </c>
      <c r="BI124" s="64" t="n">
        <v>-120.330619560059</v>
      </c>
      <c r="BJ124" s="64" t="n">
        <v>-120.906554827403</v>
      </c>
      <c r="BK124" s="64" t="n">
        <v>-120.306970706295</v>
      </c>
      <c r="BL124" s="64" t="n">
        <v>-122.381462631859</v>
      </c>
      <c r="BM124" s="64" t="n">
        <v>-124.461583784913</v>
      </c>
      <c r="BN124" s="64" t="n">
        <v>-125.070513828111</v>
      </c>
      <c r="BO124" s="64" t="n">
        <v>-125.418351619778</v>
      </c>
      <c r="BP124" s="64" t="n">
        <v>-126.046639946623</v>
      </c>
      <c r="BQ124" s="64" t="n">
        <v>-128.171121249303</v>
      </c>
      <c r="BR124" s="64" t="n">
        <v>-128.815635417493</v>
      </c>
      <c r="BS124" s="64" t="n">
        <v>-125.429979474345</v>
      </c>
      <c r="BT124" s="64" t="n">
        <v>-127.568821481034</v>
      </c>
      <c r="BU124" s="64" t="n">
        <v>-129.714170312276</v>
      </c>
      <c r="BV124" s="64" t="n">
        <v>-130.39592865279</v>
      </c>
      <c r="BW124" s="64" t="n">
        <v>-133.557397726838</v>
      </c>
      <c r="BX124" s="64" t="n">
        <v>-135.78841108721</v>
      </c>
      <c r="BY124" s="64" t="n">
        <v>-138.026334653789</v>
      </c>
      <c r="BZ124" s="64" t="n">
        <v>-138.74511147759</v>
      </c>
      <c r="CA124" s="64" t="n">
        <v>-136.354738026822</v>
      </c>
      <c r="CB124" s="64" t="n">
        <v>-138.619420094931</v>
      </c>
      <c r="CC124" s="64" t="n">
        <v>-140.045434373094</v>
      </c>
      <c r="CD124" s="64" t="n">
        <v>-139.947163397003</v>
      </c>
      <c r="CE124" s="64" t="n">
        <v>-136.859068969954</v>
      </c>
      <c r="CF124" s="64" t="n">
        <v>-136.761997396062</v>
      </c>
      <c r="CG124" s="64" t="n">
        <v>-138.166811678708</v>
      </c>
      <c r="CH124" s="64" t="n">
        <v>-138.067743878269</v>
      </c>
      <c r="CI124" s="64" t="n">
        <v>-139.971366701342</v>
      </c>
      <c r="CJ124" s="64" t="n">
        <v>-141.426942575214</v>
      </c>
      <c r="CK124" s="64" t="n">
        <v>-142.879284431397</v>
      </c>
      <c r="CL124" s="64" t="n">
        <v>-142.776442863958</v>
      </c>
      <c r="CM124" s="64" t="n">
        <v>-141.265415261125</v>
      </c>
      <c r="CN124" s="64" t="n">
        <v>-142.733252309793</v>
      </c>
      <c r="CO124" s="64" t="n">
        <v>-144.197786639475</v>
      </c>
      <c r="CP124" s="64" t="n">
        <v>-144.09276037501</v>
      </c>
      <c r="CQ124" s="64" t="n">
        <v>-142.163268887065</v>
      </c>
      <c r="CR124" s="64" t="n">
        <v>-143.639564549728</v>
      </c>
      <c r="CS124" s="64" t="n">
        <v>-145.112508249303</v>
      </c>
      <c r="CT124" s="64" t="n">
        <v>-145.005916025344</v>
      </c>
      <c r="CU124" s="64" t="n">
        <v>-139.471132942994</v>
      </c>
      <c r="CV124" s="64" t="n">
        <v>-61.4901672169096</v>
      </c>
      <c r="CW124" s="64" t="n">
        <v>-62.0608368582389</v>
      </c>
      <c r="CX124" s="64" t="n">
        <v>-61.9547159780841</v>
      </c>
      <c r="CY124" s="64" t="n">
        <v>-105.51944078983</v>
      </c>
      <c r="CZ124" s="64" t="n">
        <v>-106.587048254743</v>
      </c>
      <c r="DA124" s="64" t="n">
        <v>-107.651253960335</v>
      </c>
      <c r="DB124" s="64" t="n">
        <v>-107.543078219146</v>
      </c>
      <c r="DC124" s="64" t="n">
        <v>-99.7374375326191</v>
      </c>
      <c r="DD124" s="64" t="n">
        <v>-100.740388483679</v>
      </c>
      <c r="DE124" s="64" t="n">
        <v>-101.739924304936</v>
      </c>
      <c r="DF124" s="64" t="n">
        <v>-101.631323383236</v>
      </c>
      <c r="DG124" s="64" t="n">
        <v>-96.0604813821814</v>
      </c>
      <c r="DH124" s="64" t="n">
        <v>-97.0219358824614</v>
      </c>
      <c r="DI124" s="64" t="n">
        <v>-97.9799544400722</v>
      </c>
      <c r="DJ124" s="64" t="n">
        <v>-97.8706916704846</v>
      </c>
      <c r="DK124" s="64" t="n">
        <v>-90.9968315992745</v>
      </c>
      <c r="DL124" s="64" t="n">
        <v>-90.8901663468533</v>
      </c>
      <c r="DM124" s="64" t="n">
        <v>-91.7812027330253</v>
      </c>
      <c r="DN124" s="64" t="n">
        <v>-91.6723439650357</v>
      </c>
      <c r="DO124" s="64" t="n">
        <v>-95.6303311391979</v>
      </c>
      <c r="DP124" s="64" t="n">
        <v>-96.5843286954299</v>
      </c>
      <c r="DQ124" s="64" t="n">
        <v>-97.5348034241935</v>
      </c>
      <c r="DR124" s="64" t="n">
        <v>-97.4227777232365</v>
      </c>
      <c r="DS124" s="64" t="n">
        <v>-97.1443043100616</v>
      </c>
      <c r="DT124" s="64" t="n">
        <v>-98.1137236226054</v>
      </c>
      <c r="DU124" s="64" t="n">
        <v>-99.0795746722226</v>
      </c>
      <c r="DV124" s="64" t="n">
        <v>-98.9661041264344</v>
      </c>
      <c r="DW124" s="64" t="n">
        <v>-96.1984315660701</v>
      </c>
      <c r="DX124" s="64" t="n">
        <v>-97.1558591021893</v>
      </c>
      <c r="DY124" s="64" t="n">
        <v>-98.109670281896</v>
      </c>
      <c r="DZ124" s="64" t="n">
        <v>-97.9946703661583</v>
      </c>
      <c r="EA124" s="64" t="n">
        <v>-96.3282512801563</v>
      </c>
      <c r="EB124" s="64" t="n">
        <v>-96.2151588659723</v>
      </c>
      <c r="EC124" s="64" t="n">
        <v>-97.1582187290123</v>
      </c>
      <c r="ED124" s="64" t="n">
        <v>-97.0428006280134</v>
      </c>
      <c r="EE124" s="64" t="n">
        <v>-100.794447421414</v>
      </c>
      <c r="EF124" s="64" t="n">
        <v>-101.799392936694</v>
      </c>
      <c r="EG124" s="64" t="n">
        <v>-102.800606934904</v>
      </c>
      <c r="EH124" s="64" t="n">
        <v>-102.681944917162</v>
      </c>
      <c r="EI124" s="64" t="n">
        <v>-112.750582427352</v>
      </c>
      <c r="EJ124" s="64" t="n">
        <v>-220.411558363645</v>
      </c>
      <c r="EK124" s="64" t="n">
        <v>-222.711054286768</v>
      </c>
      <c r="EL124" s="64" t="n">
        <v>-222.587191146983</v>
      </c>
      <c r="EM124" s="64" t="n">
        <v>-223.739672906275</v>
      </c>
      <c r="EN124" s="64" t="n">
        <v>-226.101356586728</v>
      </c>
      <c r="EO124" s="64" t="n">
        <v>-228.459006319406</v>
      </c>
      <c r="EP124" s="64" t="n">
        <v>-228.330727023547</v>
      </c>
      <c r="EQ124" s="64" t="n">
        <v>-222.924632860789</v>
      </c>
      <c r="ER124" s="64" t="n">
        <v>-222.798282611118</v>
      </c>
      <c r="ES124" s="64" t="n">
        <v>-225.118972322441</v>
      </c>
      <c r="ET124" s="64" t="n">
        <v>-224.990023745447</v>
      </c>
      <c r="EU124" s="64" t="n">
        <v>-224.372344147873</v>
      </c>
      <c r="EV124" s="64" t="n">
        <v>-226.738292079016</v>
      </c>
      <c r="EW124" s="64" t="n">
        <v>-229.100116324164</v>
      </c>
      <c r="EX124" s="64" t="n">
        <v>-228.968983358276</v>
      </c>
      <c r="EY124" s="64" t="n">
        <v>-228.340475858295</v>
      </c>
      <c r="EZ124" s="64" t="n">
        <v>-230.74836143851</v>
      </c>
      <c r="FA124" s="64" t="n">
        <v>-233.152053477488</v>
      </c>
      <c r="FB124" s="64" t="n">
        <v>-233.018699119158</v>
      </c>
      <c r="FC124" s="64" t="n">
        <v>-232.379173003904</v>
      </c>
      <c r="FD124" s="64" t="n">
        <v>0</v>
      </c>
      <c r="FE124" s="64" t="n">
        <v>0</v>
      </c>
      <c r="FF124" s="64" t="n">
        <v>0</v>
      </c>
      <c r="FG124" s="64" t="n">
        <v>0</v>
      </c>
      <c r="FH124" s="64" t="n">
        <v>0</v>
      </c>
    </row>
    <row r="125" customFormat="false" ht="15" hidden="false" customHeight="false" outlineLevel="0" collapsed="false">
      <c r="C125" s="1" t="s">
        <v>765</v>
      </c>
      <c r="D125" s="12" t="s">
        <v>358</v>
      </c>
      <c r="I125" s="21" t="n">
        <f aca="false">SUM(J125:FH125)</f>
        <v>273727.320115739</v>
      </c>
      <c r="J125" s="21" t="n">
        <f aca="false">(J101+J124)*J26</f>
        <v>0</v>
      </c>
      <c r="K125" s="21" t="n">
        <f aca="false">(K101+K124)*K26</f>
        <v>0</v>
      </c>
      <c r="L125" s="21" t="n">
        <f aca="false">(L101+L124)*L26</f>
        <v>0</v>
      </c>
      <c r="M125" s="21" t="n">
        <f aca="false">(M101+M124)*M26</f>
        <v>0</v>
      </c>
      <c r="N125" s="21" t="n">
        <f aca="false">(N101+N124)*N26</f>
        <v>0</v>
      </c>
      <c r="O125" s="21" t="n">
        <f aca="false">(O101+O124)*O26</f>
        <v>0</v>
      </c>
      <c r="P125" s="21" t="n">
        <f aca="false">(P101+P124)*P26</f>
        <v>0</v>
      </c>
      <c r="Q125" s="21" t="n">
        <f aca="false">(Q101+Q124)*Q26</f>
        <v>0</v>
      </c>
      <c r="R125" s="21" t="n">
        <f aca="false">(R101+R124)*R26</f>
        <v>0</v>
      </c>
      <c r="S125" s="21" t="n">
        <f aca="false">(S101+S124)*S26</f>
        <v>0</v>
      </c>
      <c r="T125" s="21" t="n">
        <f aca="false">(T101+T124)*T26</f>
        <v>2263.71932821506</v>
      </c>
      <c r="U125" s="21" t="n">
        <f aca="false">(U101+U124)*U26</f>
        <v>2263.04390687845</v>
      </c>
      <c r="V125" s="21" t="n">
        <f aca="false">(V101+V124)*V26</f>
        <v>2237.84737025859</v>
      </c>
      <c r="W125" s="21" t="n">
        <f aca="false">(W101+W124)*W26</f>
        <v>1856.45914945758</v>
      </c>
      <c r="X125" s="21" t="n">
        <f aca="false">(X101+X124)*X26</f>
        <v>1875.44891571286</v>
      </c>
      <c r="Y125" s="21" t="n">
        <f aca="false">(Y101+Y124)*Y26</f>
        <v>1894.4062395876</v>
      </c>
      <c r="Z125" s="21" t="n">
        <f aca="false">(Z101+Z124)*Z26</f>
        <v>1893.11300420519</v>
      </c>
      <c r="AA125" s="21" t="n">
        <f aca="false">(AA101+AA124)*AA26</f>
        <v>1701.42862568766</v>
      </c>
      <c r="AB125" s="21" t="n">
        <f aca="false">(AB101+AB124)*AB26</f>
        <v>1718.750308249</v>
      </c>
      <c r="AC125" s="21" t="n">
        <f aca="false">(AC101+AC124)*AC26</f>
        <v>1736.04112739358</v>
      </c>
      <c r="AD125" s="21" t="n">
        <f aca="false">(AD101+AD124)*AD26</f>
        <v>1734.78477721107</v>
      </c>
      <c r="AE125" s="21" t="n">
        <f aca="false">(AE101+AE124)*AE26</f>
        <v>1761.03377173338</v>
      </c>
      <c r="AF125" s="21" t="n">
        <f aca="false">(AF101+AF124)*AF26</f>
        <v>1778.96989437997</v>
      </c>
      <c r="AG125" s="21" t="n">
        <f aca="false">(AG101+AG124)*AG26</f>
        <v>1796.87340276572</v>
      </c>
      <c r="AH125" s="21" t="n">
        <f aca="false">(AH101+AH124)*AH26</f>
        <v>1795.5473712089</v>
      </c>
      <c r="AI125" s="21" t="n">
        <f aca="false">(AI101+AI124)*AI26</f>
        <v>1830.99887003509</v>
      </c>
      <c r="AJ125" s="21" t="n">
        <f aca="false">(AJ101+AJ124)*AJ26</f>
        <v>1829.68598679048</v>
      </c>
      <c r="AK125" s="21" t="n">
        <f aca="false">(AK101+AK124)*AK26</f>
        <v>1848.15183179119</v>
      </c>
      <c r="AL125" s="21" t="n">
        <f aca="false">(AL101+AL124)*AL26</f>
        <v>1846.80972859571</v>
      </c>
      <c r="AM125" s="21" t="n">
        <f aca="false">(AM101+AM124)*AM26</f>
        <v>1768.45833236697</v>
      </c>
      <c r="AN125" s="21" t="n">
        <f aca="false">(AN101+AN124)*AN26</f>
        <v>1786.45974975758</v>
      </c>
      <c r="AO125" s="21" t="n">
        <f aca="false">(AO101+AO124)*AO26</f>
        <v>1804.42756697275</v>
      </c>
      <c r="AP125" s="21" t="n">
        <f aca="false">(AP101+AP124)*AP26</f>
        <v>1803.03999735334</v>
      </c>
      <c r="AQ125" s="21" t="n">
        <f aca="false">(AQ101+AQ124)*AQ26</f>
        <v>1723.59621808901</v>
      </c>
      <c r="AR125" s="21" t="n">
        <f aca="false">(AR101+AR124)*AR26</f>
        <v>1741.11555235498</v>
      </c>
      <c r="AS125" s="21" t="n">
        <f aca="false">(AS101+AS124)*AS26</f>
        <v>1758.60158777196</v>
      </c>
      <c r="AT125" s="21" t="n">
        <f aca="false">(AT101+AT124)*AT26</f>
        <v>1757.20734436792</v>
      </c>
      <c r="AU125" s="21" t="n">
        <f aca="false">(AU101+AU124)*AU26</f>
        <v>1736.59329767103</v>
      </c>
      <c r="AV125" s="21" t="n">
        <f aca="false">(AV101+AV124)*AV26</f>
        <v>1754.24164090312</v>
      </c>
      <c r="AW125" s="21" t="n">
        <f aca="false">(AW101+AW124)*AW26</f>
        <v>1771.85594336112</v>
      </c>
      <c r="AX125" s="21" t="n">
        <f aca="false">(AX101+AX124)*AX26</f>
        <v>1770.42102267159</v>
      </c>
      <c r="AY125" s="21" t="n">
        <f aca="false">(AY101+AY124)*AY26</f>
        <v>1720.64766825006</v>
      </c>
      <c r="AZ125" s="21" t="n">
        <f aca="false">(AZ101+AZ124)*AZ26</f>
        <v>1719.20064319362</v>
      </c>
      <c r="BA125" s="21" t="n">
        <f aca="false">(BA101+BA124)*BA26</f>
        <v>1736.41128692169</v>
      </c>
      <c r="BB125" s="21" t="n">
        <f aca="false">(BB101+BB124)*BB26</f>
        <v>1734.93179494154</v>
      </c>
      <c r="BC125" s="21" t="n">
        <f aca="false">(BC101+BC124)*BC26</f>
        <v>1734.71609794821</v>
      </c>
      <c r="BD125" s="21" t="n">
        <f aca="false">(BD101+BD124)*BD26</f>
        <v>1752.27271683687</v>
      </c>
      <c r="BE125" s="21" t="n">
        <f aca="false">(BE101+BE124)*BE26</f>
        <v>1769.79247350786</v>
      </c>
      <c r="BF125" s="21" t="n">
        <f aca="false">(BF101+BF124)*BF26</f>
        <v>1768.23100745115</v>
      </c>
      <c r="BG125" s="21" t="n">
        <f aca="false">(BG101+BG124)*BG26</f>
        <v>1711.95692174227</v>
      </c>
      <c r="BH125" s="21" t="n">
        <f aca="false">(BH101+BH124)*BH26</f>
        <v>1679.91328338301</v>
      </c>
      <c r="BI125" s="21" t="n">
        <f aca="false">(BI101+BI124)*BI26</f>
        <v>1696.62735710177</v>
      </c>
      <c r="BJ125" s="21" t="n">
        <f aca="false">(BJ101+BJ124)*BJ26</f>
        <v>1695.02677623623</v>
      </c>
      <c r="BK125" s="21" t="n">
        <f aca="false">(BK101+BK124)*BK26</f>
        <v>1674.45094895139</v>
      </c>
      <c r="BL125" s="21" t="n">
        <f aca="false">(BL101+BL124)*BL26</f>
        <v>1691.3140029113</v>
      </c>
      <c r="BM125" s="21" t="n">
        <f aca="false">(BM101+BM124)*BM26</f>
        <v>1708.13884105967</v>
      </c>
      <c r="BN125" s="21" t="n">
        <f aca="false">(BN101+BN124)*BN26</f>
        <v>1706.49365960993</v>
      </c>
      <c r="BO125" s="21" t="n">
        <f aca="false">(BO101+BO124)*BO26</f>
        <v>1698.61269853998</v>
      </c>
      <c r="BP125" s="21" t="n">
        <f aca="false">(BP101+BP124)*BP26</f>
        <v>1696.96697824325</v>
      </c>
      <c r="BQ125" s="21" t="n">
        <f aca="false">(BQ101+BQ124)*BQ26</f>
        <v>1713.84777129664</v>
      </c>
      <c r="BR125" s="21" t="n">
        <f aca="false">(BR101+BR124)*BR26</f>
        <v>1712.16490219804</v>
      </c>
      <c r="BS125" s="21" t="n">
        <f aca="false">(BS101+BS124)*BS26</f>
        <v>1662.63339982362</v>
      </c>
      <c r="BT125" s="21" t="n">
        <f aca="false">(BT101+BT124)*BT26</f>
        <v>1679.35189385374</v>
      </c>
      <c r="BU125" s="21" t="n">
        <f aca="false">(BU101+BU124)*BU26</f>
        <v>1696.03110541934</v>
      </c>
      <c r="BV125" s="21" t="n">
        <f aca="false">(BV101+BV124)*BV26</f>
        <v>1694.30708370532</v>
      </c>
      <c r="BW125" s="21" t="n">
        <f aca="false">(BW101+BW124)*BW26</f>
        <v>1710.55133560081</v>
      </c>
      <c r="BX125" s="21" t="n">
        <f aca="false">(BX101+BX124)*BX26</f>
        <v>1727.77354326403</v>
      </c>
      <c r="BY125" s="21" t="n">
        <f aca="false">(BY101+BY124)*BY26</f>
        <v>1744.95519408489</v>
      </c>
      <c r="BZ125" s="21" t="n">
        <f aca="false">(BZ101+BZ124)*BZ26</f>
        <v>1743.16645626149</v>
      </c>
      <c r="CA125" s="21" t="n">
        <f aca="false">(CA101+CA124)*CA26</f>
        <v>1702.83090973377</v>
      </c>
      <c r="CB125" s="21" t="n">
        <f aca="false">(CB101+CB124)*CB26</f>
        <v>1719.94348738618</v>
      </c>
      <c r="CC125" s="21" t="n">
        <f aca="false">(CC101+CC124)*CC26</f>
        <v>1737.86039629376</v>
      </c>
      <c r="CD125" s="21" t="n">
        <f aca="false">(CD101+CD124)*CD26</f>
        <v>1736.86676753551</v>
      </c>
      <c r="CE125" s="21" t="n">
        <f aca="false">(CE101+CE124)*CE26</f>
        <v>1702.14438156697</v>
      </c>
      <c r="CF125" s="21" t="n">
        <f aca="false">(CF101+CF124)*CF26</f>
        <v>1701.16288009762</v>
      </c>
      <c r="CG125" s="21" t="n">
        <f aca="false">(CG101+CG124)*CG26</f>
        <v>1718.86543349496</v>
      </c>
      <c r="CH125" s="21" t="n">
        <f aca="false">(CH101+CH124)*CH26</f>
        <v>1717.86374795719</v>
      </c>
      <c r="CI125" s="21" t="n">
        <f aca="false">(CI101+CI124)*CI26</f>
        <v>1730.11484964486</v>
      </c>
      <c r="CJ125" s="21" t="n">
        <f aca="false">(CJ101+CJ124)*CJ26</f>
        <v>1748.33065913127</v>
      </c>
      <c r="CK125" s="21" t="n">
        <f aca="false">(CK101+CK124)*CK26</f>
        <v>1766.51376910549</v>
      </c>
      <c r="CL125" s="21" t="n">
        <f aca="false">(CL101+CL124)*CL26</f>
        <v>1765.47392659028</v>
      </c>
      <c r="CM125" s="21" t="n">
        <f aca="false">(CM101+CM124)*CM26</f>
        <v>1743.199118416</v>
      </c>
      <c r="CN125" s="21" t="n">
        <f aca="false">(CN101+CN124)*CN26</f>
        <v>1761.53890200312</v>
      </c>
      <c r="CO125" s="21" t="n">
        <f aca="false">(CO101+CO124)*CO26</f>
        <v>1779.84529143161</v>
      </c>
      <c r="CP125" s="21" t="n">
        <f aca="false">(CP101+CP124)*CP26</f>
        <v>1778.78335920202</v>
      </c>
      <c r="CQ125" s="21" t="n">
        <f aca="false">(CQ101+CQ124)*CQ26</f>
        <v>1752.27741618939</v>
      </c>
      <c r="CR125" s="21" t="n">
        <f aca="false">(CR101+CR124)*CR26</f>
        <v>1770.70272576246</v>
      </c>
      <c r="CS125" s="21" t="n">
        <f aca="false">(CS101+CS124)*CS26</f>
        <v>1789.09414326432</v>
      </c>
      <c r="CT125" s="21" t="n">
        <f aca="false">(CT101+CT124)*CT26</f>
        <v>1788.01637744428</v>
      </c>
      <c r="CU125" s="21" t="n">
        <f aca="false">(CU101+CU124)*CU26</f>
        <v>1728.5552506277</v>
      </c>
      <c r="CV125" s="21" t="n">
        <f aca="false">(CV101+CV124)*CV26</f>
        <v>1805.38085487254</v>
      </c>
      <c r="CW125" s="21" t="n">
        <f aca="false">(CW101+CW124)*CW26</f>
        <v>1824.15806827542</v>
      </c>
      <c r="CX125" s="21" t="n">
        <f aca="false">(CX101+CX124)*CX26</f>
        <v>1823.08506826497</v>
      </c>
      <c r="CY125" s="21" t="n">
        <f aca="false">(CY101+CY124)*CY26</f>
        <v>2237.55862285818</v>
      </c>
      <c r="CZ125" s="21" t="n">
        <f aca="false">(CZ101+CZ124)*CZ26</f>
        <v>2261.36042981063</v>
      </c>
      <c r="DA125" s="21" t="n">
        <f aca="false">(DA101+DA124)*DA26</f>
        <v>2285.12784119662</v>
      </c>
      <c r="DB125" s="21" t="n">
        <f aca="false">(DB101+DB124)*DB26</f>
        <v>2284.03406425792</v>
      </c>
      <c r="DC125" s="21" t="n">
        <f aca="false">(DC101+DC124)*DC26</f>
        <v>2179.09614547971</v>
      </c>
      <c r="DD125" s="21" t="n">
        <f aca="false">(DD101+DD124)*DD26</f>
        <v>2202.24420323654</v>
      </c>
      <c r="DE125" s="21" t="n">
        <f aca="false">(DE101+DE124)*DE26</f>
        <v>2225.35773023647</v>
      </c>
      <c r="DF125" s="21" t="n">
        <f aca="false">(DF101+DF124)*DF26</f>
        <v>2224.25965425039</v>
      </c>
      <c r="DG125" s="21" t="n">
        <f aca="false">(DG101+DG124)*DG26</f>
        <v>2141.91803329195</v>
      </c>
      <c r="DH125" s="21" t="n">
        <f aca="false">(DH101+DH124)*DH26</f>
        <v>2164.64651582423</v>
      </c>
      <c r="DI125" s="21" t="n">
        <f aca="false">(DI101+DI124)*DI26</f>
        <v>2187.3402571584</v>
      </c>
      <c r="DJ125" s="21" t="n">
        <f aca="false">(DJ101+DJ124)*DJ26</f>
        <v>2186.23548915479</v>
      </c>
      <c r="DK125" s="21" t="n">
        <f aca="false">(DK101+DK124)*DK26</f>
        <v>2103.72601696089</v>
      </c>
      <c r="DL125" s="21" t="n">
        <f aca="false">(DL101+DL124)*DL26</f>
        <v>2102.64751274197</v>
      </c>
      <c r="DM125" s="21" t="n">
        <f aca="false">(DM101+DM124)*DM26</f>
        <v>2124.66398989826</v>
      </c>
      <c r="DN125" s="21" t="n">
        <f aca="false">(DN101+DN124)*DN26</f>
        <v>2123.5633067997</v>
      </c>
      <c r="DO125" s="21" t="n">
        <f aca="false">(DO101+DO124)*DO26</f>
        <v>2137.56873639067</v>
      </c>
      <c r="DP125" s="21" t="n">
        <f aca="false">(DP101+DP124)*DP26</f>
        <v>2160.22182093313</v>
      </c>
      <c r="DQ125" s="21" t="n">
        <f aca="false">(DQ101+DQ124)*DQ26</f>
        <v>2182.83928577563</v>
      </c>
      <c r="DR125" s="21" t="n">
        <f aca="false">(DR101+DR124)*DR26</f>
        <v>2181.70658146595</v>
      </c>
      <c r="DS125" s="21" t="n">
        <f aca="false">(DS101+DS124)*DS26</f>
        <v>2152.87668734052</v>
      </c>
      <c r="DT125" s="21" t="n">
        <f aca="false">(DT101+DT124)*DT26</f>
        <v>2175.68570297457</v>
      </c>
      <c r="DU125" s="21" t="n">
        <f aca="false">(DU101+DU124)*DU26</f>
        <v>2198.4586395057</v>
      </c>
      <c r="DV125" s="21" t="n">
        <f aca="false">(DV101+DV124)*DV26</f>
        <v>2197.3113262094</v>
      </c>
      <c r="DW125" s="21" t="n">
        <f aca="false">(DW101+DW124)*DW26</f>
        <v>2143.31286292905</v>
      </c>
      <c r="DX125" s="21" t="n">
        <f aca="false">(DX101+DX124)*DX26</f>
        <v>2166.00062837925</v>
      </c>
      <c r="DY125" s="21" t="n">
        <f aca="false">(DY101+DY124)*DY26</f>
        <v>2188.65182844795</v>
      </c>
      <c r="DZ125" s="21" t="n">
        <f aca="false">(DZ101+DZ124)*DZ26</f>
        <v>2187.48905152216</v>
      </c>
      <c r="EA125" s="21" t="n">
        <f aca="false">(EA101+EA124)*EA26</f>
        <v>2157.63259373425</v>
      </c>
      <c r="EB125" s="21" t="n">
        <f aca="false">(EB101+EB124)*EB26</f>
        <v>2156.48910376861</v>
      </c>
      <c r="EC125" s="21" t="n">
        <f aca="false">(EC101+EC124)*EC26</f>
        <v>2179.03159607991</v>
      </c>
      <c r="ED125" s="21" t="n">
        <f aca="false">(ED101+ED124)*ED26</f>
        <v>2177.86459083647</v>
      </c>
      <c r="EE125" s="21" t="n">
        <f aca="false">(EE101+EE124)*EE26</f>
        <v>2189.78368991086</v>
      </c>
      <c r="EF125" s="21" t="n">
        <f aca="false">(EF101+EF124)*EF26</f>
        <v>2212.95191492814</v>
      </c>
      <c r="EG125" s="21" t="n">
        <f aca="false">(EG101+EG124)*EG26</f>
        <v>2236.0824101617</v>
      </c>
      <c r="EH125" s="21" t="n">
        <f aca="false">(EH101+EH124)*EH26</f>
        <v>2234.88260531565</v>
      </c>
      <c r="EI125" s="21" t="n">
        <f aca="false">(EI101+EI124)*EI26</f>
        <v>2310.67349941534</v>
      </c>
      <c r="EJ125" s="21" t="n">
        <f aca="false">(EJ101+EJ124)*EJ26</f>
        <v>2228.60575678796</v>
      </c>
      <c r="EK125" s="21" t="n">
        <f aca="false">(EK101+EK124)*EK26</f>
        <v>2251.85621556621</v>
      </c>
      <c r="EL125" s="21" t="n">
        <f aca="false">(EL101+EL124)*EL26</f>
        <v>2250.60382159727</v>
      </c>
      <c r="EM125" s="21" t="n">
        <f aca="false">(EM101+EM124)*EM26</f>
        <v>2262.256692719</v>
      </c>
      <c r="EN125" s="21" t="n">
        <f aca="false">(EN101+EN124)*EN26</f>
        <v>2286.13593882136</v>
      </c>
      <c r="EO125" s="21" t="n">
        <f aca="false">(EO101+EO124)*EO26</f>
        <v>2309.97439722955</v>
      </c>
      <c r="EP125" s="21" t="n">
        <f aca="false">(EP101+EP124)*EP26</f>
        <v>2308.67735101586</v>
      </c>
      <c r="EQ125" s="21" t="n">
        <f aca="false">(EQ101+EQ124)*EQ26</f>
        <v>2254.01573225909</v>
      </c>
      <c r="ER125" s="21" t="n">
        <f aca="false">(ER101+ER124)*ER26</f>
        <v>2252.73819084575</v>
      </c>
      <c r="ES125" s="21" t="n">
        <f aca="false">(ES101+ES124)*ES26</f>
        <v>2276.20294237135</v>
      </c>
      <c r="ET125" s="21" t="n">
        <f aca="false">(ET101+ET124)*ET26</f>
        <v>2274.89912898174</v>
      </c>
      <c r="EU125" s="21" t="n">
        <f aca="false">(EU101+EU124)*EU26</f>
        <v>2268.6537019396</v>
      </c>
      <c r="EV125" s="21" t="n">
        <f aca="false">(EV101+EV124)*EV26</f>
        <v>2292.5760643545</v>
      </c>
      <c r="EW125" s="21" t="n">
        <f aca="false">(EW101+EW124)*EW26</f>
        <v>2316.4567317221</v>
      </c>
      <c r="EX125" s="21" t="n">
        <f aca="false">(EX101+EX124)*EX26</f>
        <v>2315.13083173368</v>
      </c>
      <c r="EY125" s="21" t="n">
        <f aca="false">(EY101+EY124)*EY26</f>
        <v>2308.77592256721</v>
      </c>
      <c r="EZ125" s="21" t="n">
        <f aca="false">(EZ101+EZ124)*EZ26</f>
        <v>2333.1223212116</v>
      </c>
      <c r="FA125" s="21" t="n">
        <f aca="false">(FA101+FA124)*FA26</f>
        <v>2357.4263184946</v>
      </c>
      <c r="FB125" s="21" t="n">
        <f aca="false">(FB101+FB124)*FB26</f>
        <v>2356.07795776037</v>
      </c>
      <c r="FC125" s="21" t="n">
        <f aca="false">(FC101+FC124)*FC26</f>
        <v>2349.61163815059</v>
      </c>
      <c r="FD125" s="21" t="n">
        <f aca="false">(FD101+FD124)*FD26</f>
        <v>0</v>
      </c>
      <c r="FE125" s="21" t="n">
        <f aca="false">(FE101+FE124)*FE26</f>
        <v>0</v>
      </c>
      <c r="FF125" s="21" t="n">
        <f aca="false">(FF101+FF124)*FF26</f>
        <v>0</v>
      </c>
      <c r="FG125" s="21" t="n">
        <f aca="false">(FG101+FG124)*FG26</f>
        <v>0</v>
      </c>
      <c r="FH125" s="21" t="n">
        <f aca="false">(FH101+FH124)*FH26</f>
        <v>0</v>
      </c>
    </row>
    <row r="126" customFormat="false" ht="15" hidden="false" customHeight="false" outlineLevel="0" collapsed="false">
      <c r="C126" s="1" t="s">
        <v>766</v>
      </c>
      <c r="D126" s="12" t="s">
        <v>546</v>
      </c>
      <c r="J126" s="61" t="n">
        <f aca="false">IF(J93&gt;0,(J94/In_DSCR_Contracted+(J93-J94)/In_DSCR_Merchant)/J93,0)</f>
        <v>0</v>
      </c>
      <c r="K126" s="61" t="n">
        <f aca="false">IF(K93&gt;0,(K94/In_DSCR_Contracted+(K93-K94)/In_DSCR_Merchant)/K93,0)</f>
        <v>0</v>
      </c>
      <c r="L126" s="61" t="n">
        <f aca="false">IF(L93&gt;0,(L94/In_DSCR_Contracted+(L93-L94)/In_DSCR_Merchant)/L93,0)</f>
        <v>0</v>
      </c>
      <c r="M126" s="61" t="n">
        <f aca="false">IF(M93&gt;0,(M94/In_DSCR_Contracted+(M93-M94)/In_DSCR_Merchant)/M93,0)</f>
        <v>0</v>
      </c>
      <c r="N126" s="61" t="n">
        <f aca="false">IF(N93&gt;0,(N94/In_DSCR_Contracted+(N93-N94)/In_DSCR_Merchant)/N93,0)</f>
        <v>0</v>
      </c>
      <c r="O126" s="61" t="n">
        <f aca="false">IF(O93&gt;0,(O94/In_DSCR_Contracted+(O93-O94)/In_DSCR_Merchant)/O93,0)</f>
        <v>0</v>
      </c>
      <c r="P126" s="61" t="n">
        <f aca="false">IF(P93&gt;0,(P94/In_DSCR_Contracted+(P93-P94)/In_DSCR_Merchant)/P93,0)</f>
        <v>0</v>
      </c>
      <c r="Q126" s="61" t="n">
        <f aca="false">IF(Q93&gt;0,(Q94/In_DSCR_Contracted+(Q93-Q94)/In_DSCR_Merchant)/Q93,0)</f>
        <v>0</v>
      </c>
      <c r="R126" s="61" t="n">
        <f aca="false">IF(R93&gt;0,(R94/In_DSCR_Contracted+(R93-R94)/In_DSCR_Merchant)/R93,0)</f>
        <v>0</v>
      </c>
      <c r="S126" s="61" t="n">
        <f aca="false">IF(S93&gt;0,(S94/In_DSCR_Contracted+(S93-S94)/In_DSCR_Merchant)/S93,0)</f>
        <v>0</v>
      </c>
      <c r="T126" s="61" t="n">
        <f aca="false">IF(T93&gt;0,(T94/In_DSCR_Contracted+(T93-T94)/In_DSCR_Merchant)/T93,0)</f>
        <v>0.740740740740741</v>
      </c>
      <c r="U126" s="61" t="n">
        <f aca="false">IF(U93&gt;0,(U94/In_DSCR_Contracted+(U93-U94)/In_DSCR_Merchant)/U93,0)</f>
        <v>0.740740740740741</v>
      </c>
      <c r="V126" s="61" t="n">
        <f aca="false">IF(V93&gt;0,(V94/In_DSCR_Contracted+(V93-V94)/In_DSCR_Merchant)/V93,0)</f>
        <v>0.740740740740741</v>
      </c>
      <c r="W126" s="61" t="n">
        <f aca="false">IF(W93&gt;0,(W94/In_DSCR_Contracted+(W93-W94)/In_DSCR_Merchant)/W93,0)</f>
        <v>0.740740740740741</v>
      </c>
      <c r="X126" s="61" t="n">
        <f aca="false">IF(X93&gt;0,(X94/In_DSCR_Contracted+(X93-X94)/In_DSCR_Merchant)/X93,0)</f>
        <v>0.740740740740741</v>
      </c>
      <c r="Y126" s="61" t="n">
        <f aca="false">IF(Y93&gt;0,(Y94/In_DSCR_Contracted+(Y93-Y94)/In_DSCR_Merchant)/Y93,0)</f>
        <v>0.740740740740741</v>
      </c>
      <c r="Z126" s="61" t="n">
        <f aca="false">IF(Z93&gt;0,(Z94/In_DSCR_Contracted+(Z93-Z94)/In_DSCR_Merchant)/Z93,0)</f>
        <v>0.740740740740741</v>
      </c>
      <c r="AA126" s="61" t="n">
        <f aca="false">IF(AA93&gt;0,(AA94/In_DSCR_Contracted+(AA93-AA94)/In_DSCR_Merchant)/AA93,0)</f>
        <v>0.740740740740741</v>
      </c>
      <c r="AB126" s="61" t="n">
        <f aca="false">IF(AB93&gt;0,(AB94/In_DSCR_Contracted+(AB93-AB94)/In_DSCR_Merchant)/AB93,0)</f>
        <v>0.740740740740741</v>
      </c>
      <c r="AC126" s="61" t="n">
        <f aca="false">IF(AC93&gt;0,(AC94/In_DSCR_Contracted+(AC93-AC94)/In_DSCR_Merchant)/AC93,0)</f>
        <v>0.740740740740741</v>
      </c>
      <c r="AD126" s="61" t="n">
        <f aca="false">IF(AD93&gt;0,(AD94/In_DSCR_Contracted+(AD93-AD94)/In_DSCR_Merchant)/AD93,0)</f>
        <v>0.740740740740741</v>
      </c>
      <c r="AE126" s="61" t="n">
        <f aca="false">IF(AE93&gt;0,(AE94/In_DSCR_Contracted+(AE93-AE94)/In_DSCR_Merchant)/AE93,0)</f>
        <v>0.740740740740741</v>
      </c>
      <c r="AF126" s="61" t="n">
        <f aca="false">IF(AF93&gt;0,(AF94/In_DSCR_Contracted+(AF93-AF94)/In_DSCR_Merchant)/AF93,0)</f>
        <v>0.740740740740741</v>
      </c>
      <c r="AG126" s="61" t="n">
        <f aca="false">IF(AG93&gt;0,(AG94/In_DSCR_Contracted+(AG93-AG94)/In_DSCR_Merchant)/AG93,0)</f>
        <v>0.740740740740741</v>
      </c>
      <c r="AH126" s="61" t="n">
        <f aca="false">IF(AH93&gt;0,(AH94/In_DSCR_Contracted+(AH93-AH94)/In_DSCR_Merchant)/AH93,0)</f>
        <v>0.740740740740741</v>
      </c>
      <c r="AI126" s="61" t="n">
        <f aca="false">IF(AI93&gt;0,(AI94/In_DSCR_Contracted+(AI93-AI94)/In_DSCR_Merchant)/AI93,0)</f>
        <v>0.740740740740741</v>
      </c>
      <c r="AJ126" s="61" t="n">
        <f aca="false">IF(AJ93&gt;0,(AJ94/In_DSCR_Contracted+(AJ93-AJ94)/In_DSCR_Merchant)/AJ93,0)</f>
        <v>0.740740740740741</v>
      </c>
      <c r="AK126" s="61" t="n">
        <f aca="false">IF(AK93&gt;0,(AK94/In_DSCR_Contracted+(AK93-AK94)/In_DSCR_Merchant)/AK93,0)</f>
        <v>0.740740740740741</v>
      </c>
      <c r="AL126" s="61" t="n">
        <f aca="false">IF(AL93&gt;0,(AL94/In_DSCR_Contracted+(AL93-AL94)/In_DSCR_Merchant)/AL93,0)</f>
        <v>0.740740740740741</v>
      </c>
      <c r="AM126" s="61" t="n">
        <f aca="false">IF(AM93&gt;0,(AM94/In_DSCR_Contracted+(AM93-AM94)/In_DSCR_Merchant)/AM93,0)</f>
        <v>0.740740740740741</v>
      </c>
      <c r="AN126" s="61" t="n">
        <f aca="false">IF(AN93&gt;0,(AN94/In_DSCR_Contracted+(AN93-AN94)/In_DSCR_Merchant)/AN93,0)</f>
        <v>0.740740740740741</v>
      </c>
      <c r="AO126" s="61" t="n">
        <f aca="false">IF(AO93&gt;0,(AO94/In_DSCR_Contracted+(AO93-AO94)/In_DSCR_Merchant)/AO93,0)</f>
        <v>0.740740740740741</v>
      </c>
      <c r="AP126" s="61" t="n">
        <f aca="false">IF(AP93&gt;0,(AP94/In_DSCR_Contracted+(AP93-AP94)/In_DSCR_Merchant)/AP93,0)</f>
        <v>0.740740740740741</v>
      </c>
      <c r="AQ126" s="61" t="n">
        <f aca="false">IF(AQ93&gt;0,(AQ94/In_DSCR_Contracted+(AQ93-AQ94)/In_DSCR_Merchant)/AQ93,0)</f>
        <v>0.740740740740741</v>
      </c>
      <c r="AR126" s="61" t="n">
        <f aca="false">IF(AR93&gt;0,(AR94/In_DSCR_Contracted+(AR93-AR94)/In_DSCR_Merchant)/AR93,0)</f>
        <v>0.740740740740741</v>
      </c>
      <c r="AS126" s="61" t="n">
        <f aca="false">IF(AS93&gt;0,(AS94/In_DSCR_Contracted+(AS93-AS94)/In_DSCR_Merchant)/AS93,0)</f>
        <v>0.740740740740741</v>
      </c>
      <c r="AT126" s="61" t="n">
        <f aca="false">IF(AT93&gt;0,(AT94/In_DSCR_Contracted+(AT93-AT94)/In_DSCR_Merchant)/AT93,0)</f>
        <v>0.740740740740741</v>
      </c>
      <c r="AU126" s="61" t="n">
        <f aca="false">IF(AU93&gt;0,(AU94/In_DSCR_Contracted+(AU93-AU94)/In_DSCR_Merchant)/AU93,0)</f>
        <v>0.740740740740741</v>
      </c>
      <c r="AV126" s="61" t="n">
        <f aca="false">IF(AV93&gt;0,(AV94/In_DSCR_Contracted+(AV93-AV94)/In_DSCR_Merchant)/AV93,0)</f>
        <v>0.740740740740741</v>
      </c>
      <c r="AW126" s="61" t="n">
        <f aca="false">IF(AW93&gt;0,(AW94/In_DSCR_Contracted+(AW93-AW94)/In_DSCR_Merchant)/AW93,0)</f>
        <v>0.740740740740741</v>
      </c>
      <c r="AX126" s="61" t="n">
        <f aca="false">IF(AX93&gt;0,(AX94/In_DSCR_Contracted+(AX93-AX94)/In_DSCR_Merchant)/AX93,0)</f>
        <v>0.740740740740741</v>
      </c>
      <c r="AY126" s="61" t="n">
        <f aca="false">IF(AY93&gt;0,(AY94/In_DSCR_Contracted+(AY93-AY94)/In_DSCR_Merchant)/AY93,0)</f>
        <v>0.740740740740741</v>
      </c>
      <c r="AZ126" s="61" t="n">
        <f aca="false">IF(AZ93&gt;0,(AZ94/In_DSCR_Contracted+(AZ93-AZ94)/In_DSCR_Merchant)/AZ93,0)</f>
        <v>0.740740740740741</v>
      </c>
      <c r="BA126" s="61" t="n">
        <f aca="false">IF(BA93&gt;0,(BA94/In_DSCR_Contracted+(BA93-BA94)/In_DSCR_Merchant)/BA93,0)</f>
        <v>0.740740740740741</v>
      </c>
      <c r="BB126" s="61" t="n">
        <f aca="false">IF(BB93&gt;0,(BB94/In_DSCR_Contracted+(BB93-BB94)/In_DSCR_Merchant)/BB93,0)</f>
        <v>0.740740740740741</v>
      </c>
      <c r="BC126" s="61" t="n">
        <f aca="false">IF(BC93&gt;0,(BC94/In_DSCR_Contracted+(BC93-BC94)/In_DSCR_Merchant)/BC93,0)</f>
        <v>0.740740740740741</v>
      </c>
      <c r="BD126" s="61" t="n">
        <f aca="false">IF(BD93&gt;0,(BD94/In_DSCR_Contracted+(BD93-BD94)/In_DSCR_Merchant)/BD93,0)</f>
        <v>0.740740740740741</v>
      </c>
      <c r="BE126" s="61" t="n">
        <f aca="false">IF(BE93&gt;0,(BE94/In_DSCR_Contracted+(BE93-BE94)/In_DSCR_Merchant)/BE93,0)</f>
        <v>0.740740740740741</v>
      </c>
      <c r="BF126" s="61" t="n">
        <f aca="false">IF(BF93&gt;0,(BF94/In_DSCR_Contracted+(BF93-BF94)/In_DSCR_Merchant)/BF93,0)</f>
        <v>0.740740740740741</v>
      </c>
      <c r="BG126" s="61" t="n">
        <f aca="false">IF(BG93&gt;0,(BG94/In_DSCR_Contracted+(BG93-BG94)/In_DSCR_Merchant)/BG93,0)</f>
        <v>0.740740740740741</v>
      </c>
      <c r="BH126" s="61" t="n">
        <f aca="false">IF(BH93&gt;0,(BH94/In_DSCR_Contracted+(BH93-BH94)/In_DSCR_Merchant)/BH93,0)</f>
        <v>0.740740740740741</v>
      </c>
      <c r="BI126" s="61" t="n">
        <f aca="false">IF(BI93&gt;0,(BI94/In_DSCR_Contracted+(BI93-BI94)/In_DSCR_Merchant)/BI93,0)</f>
        <v>0.740740740740741</v>
      </c>
      <c r="BJ126" s="61" t="n">
        <f aca="false">IF(BJ93&gt;0,(BJ94/In_DSCR_Contracted+(BJ93-BJ94)/In_DSCR_Merchant)/BJ93,0)</f>
        <v>0.740740740740741</v>
      </c>
      <c r="BK126" s="61" t="n">
        <f aca="false">IF(BK93&gt;0,(BK94/In_DSCR_Contracted+(BK93-BK94)/In_DSCR_Merchant)/BK93,0)</f>
        <v>0.740740740740741</v>
      </c>
      <c r="BL126" s="61" t="n">
        <f aca="false">IF(BL93&gt;0,(BL94/In_DSCR_Contracted+(BL93-BL94)/In_DSCR_Merchant)/BL93,0)</f>
        <v>0.740740740740741</v>
      </c>
      <c r="BM126" s="61" t="n">
        <f aca="false">IF(BM93&gt;0,(BM94/In_DSCR_Contracted+(BM93-BM94)/In_DSCR_Merchant)/BM93,0)</f>
        <v>0.740740740740741</v>
      </c>
      <c r="BN126" s="61" t="n">
        <f aca="false">IF(BN93&gt;0,(BN94/In_DSCR_Contracted+(BN93-BN94)/In_DSCR_Merchant)/BN93,0)</f>
        <v>0.740740740740741</v>
      </c>
      <c r="BO126" s="61" t="n">
        <f aca="false">IF(BO93&gt;0,(BO94/In_DSCR_Contracted+(BO93-BO94)/In_DSCR_Merchant)/BO93,0)</f>
        <v>0.740740740740741</v>
      </c>
      <c r="BP126" s="61" t="n">
        <f aca="false">IF(BP93&gt;0,(BP94/In_DSCR_Contracted+(BP93-BP94)/In_DSCR_Merchant)/BP93,0)</f>
        <v>0.740740740740741</v>
      </c>
      <c r="BQ126" s="61" t="n">
        <f aca="false">IF(BQ93&gt;0,(BQ94/In_DSCR_Contracted+(BQ93-BQ94)/In_DSCR_Merchant)/BQ93,0)</f>
        <v>0.740740740740741</v>
      </c>
      <c r="BR126" s="61" t="n">
        <f aca="false">IF(BR93&gt;0,(BR94/In_DSCR_Contracted+(BR93-BR94)/In_DSCR_Merchant)/BR93,0)</f>
        <v>0.740740740740741</v>
      </c>
      <c r="BS126" s="61" t="n">
        <f aca="false">IF(BS93&gt;0,(BS94/In_DSCR_Contracted+(BS93-BS94)/In_DSCR_Merchant)/BS93,0)</f>
        <v>0.740740740740741</v>
      </c>
      <c r="BT126" s="61" t="n">
        <f aca="false">IF(BT93&gt;0,(BT94/In_DSCR_Contracted+(BT93-BT94)/In_DSCR_Merchant)/BT93,0)</f>
        <v>0.740740740740741</v>
      </c>
      <c r="BU126" s="61" t="n">
        <f aca="false">IF(BU93&gt;0,(BU94/In_DSCR_Contracted+(BU93-BU94)/In_DSCR_Merchant)/BU93,0)</f>
        <v>0.740740740740741</v>
      </c>
      <c r="BV126" s="61" t="n">
        <f aca="false">IF(BV93&gt;0,(BV94/In_DSCR_Contracted+(BV93-BV94)/In_DSCR_Merchant)/BV93,0)</f>
        <v>0.740740740740741</v>
      </c>
      <c r="BW126" s="61" t="n">
        <f aca="false">IF(BW93&gt;0,(BW94/In_DSCR_Contracted+(BW93-BW94)/In_DSCR_Merchant)/BW93,0)</f>
        <v>0.740740740740741</v>
      </c>
      <c r="BX126" s="61" t="n">
        <f aca="false">IF(BX93&gt;0,(BX94/In_DSCR_Contracted+(BX93-BX94)/In_DSCR_Merchant)/BX93,0)</f>
        <v>0.740740740740741</v>
      </c>
      <c r="BY126" s="61" t="n">
        <f aca="false">IF(BY93&gt;0,(BY94/In_DSCR_Contracted+(BY93-BY94)/In_DSCR_Merchant)/BY93,0)</f>
        <v>0.740740740740741</v>
      </c>
      <c r="BZ126" s="61" t="n">
        <f aca="false">IF(BZ93&gt;0,(BZ94/In_DSCR_Contracted+(BZ93-BZ94)/In_DSCR_Merchant)/BZ93,0)</f>
        <v>0.740740740740741</v>
      </c>
      <c r="CA126" s="61" t="n">
        <f aca="false">IF(CA93&gt;0,(CA94/In_DSCR_Contracted+(CA93-CA94)/In_DSCR_Merchant)/CA93,0)</f>
        <v>0.740740740740741</v>
      </c>
      <c r="CB126" s="61" t="n">
        <f aca="false">IF(CB93&gt;0,(CB94/In_DSCR_Contracted+(CB93-CB94)/In_DSCR_Merchant)/CB93,0)</f>
        <v>0.740740740740741</v>
      </c>
      <c r="CC126" s="61" t="n">
        <f aca="false">IF(CC93&gt;0,(CC94/In_DSCR_Contracted+(CC93-CC94)/In_DSCR_Merchant)/CC93,0)</f>
        <v>0.740740740740741</v>
      </c>
      <c r="CD126" s="61" t="n">
        <f aca="false">IF(CD93&gt;0,(CD94/In_DSCR_Contracted+(CD93-CD94)/In_DSCR_Merchant)/CD93,0)</f>
        <v>0.740740740740741</v>
      </c>
      <c r="CE126" s="61" t="n">
        <f aca="false">IF(CE93&gt;0,(CE94/In_DSCR_Contracted+(CE93-CE94)/In_DSCR_Merchant)/CE93,0)</f>
        <v>0.740740740740741</v>
      </c>
      <c r="CF126" s="61" t="n">
        <f aca="false">IF(CF93&gt;0,(CF94/In_DSCR_Contracted+(CF93-CF94)/In_DSCR_Merchant)/CF93,0)</f>
        <v>0.740740740740741</v>
      </c>
      <c r="CG126" s="61" t="n">
        <f aca="false">IF(CG93&gt;0,(CG94/In_DSCR_Contracted+(CG93-CG94)/In_DSCR_Merchant)/CG93,0)</f>
        <v>0.740740740740741</v>
      </c>
      <c r="CH126" s="61" t="n">
        <f aca="false">IF(CH93&gt;0,(CH94/In_DSCR_Contracted+(CH93-CH94)/In_DSCR_Merchant)/CH93,0)</f>
        <v>0.740740740740741</v>
      </c>
      <c r="CI126" s="61" t="n">
        <f aca="false">IF(CI93&gt;0,(CI94/In_DSCR_Contracted+(CI93-CI94)/In_DSCR_Merchant)/CI93,0)</f>
        <v>0.740740740740741</v>
      </c>
      <c r="CJ126" s="61" t="n">
        <f aca="false">IF(CJ93&gt;0,(CJ94/In_DSCR_Contracted+(CJ93-CJ94)/In_DSCR_Merchant)/CJ93,0)</f>
        <v>0.740740740740741</v>
      </c>
      <c r="CK126" s="61" t="n">
        <f aca="false">IF(CK93&gt;0,(CK94/In_DSCR_Contracted+(CK93-CK94)/In_DSCR_Merchant)/CK93,0)</f>
        <v>0.740740740740741</v>
      </c>
      <c r="CL126" s="61" t="n">
        <f aca="false">IF(CL93&gt;0,(CL94/In_DSCR_Contracted+(CL93-CL94)/In_DSCR_Merchant)/CL93,0)</f>
        <v>0.740740740740741</v>
      </c>
      <c r="CM126" s="61" t="n">
        <f aca="false">IF(CM93&gt;0,(CM94/In_DSCR_Contracted+(CM93-CM94)/In_DSCR_Merchant)/CM93,0)</f>
        <v>0.740740740740741</v>
      </c>
      <c r="CN126" s="61" t="n">
        <f aca="false">IF(CN93&gt;0,(CN94/In_DSCR_Contracted+(CN93-CN94)/In_DSCR_Merchant)/CN93,0)</f>
        <v>0.740740740740741</v>
      </c>
      <c r="CO126" s="61" t="n">
        <f aca="false">IF(CO93&gt;0,(CO94/In_DSCR_Contracted+(CO93-CO94)/In_DSCR_Merchant)/CO93,0)</f>
        <v>0.740740740740741</v>
      </c>
      <c r="CP126" s="61" t="n">
        <f aca="false">IF(CP93&gt;0,(CP94/In_DSCR_Contracted+(CP93-CP94)/In_DSCR_Merchant)/CP93,0)</f>
        <v>0.740740740740741</v>
      </c>
      <c r="CQ126" s="61" t="n">
        <f aca="false">IF(CQ93&gt;0,(CQ94/In_DSCR_Contracted+(CQ93-CQ94)/In_DSCR_Merchant)/CQ93,0)</f>
        <v>0.740740740740741</v>
      </c>
      <c r="CR126" s="61" t="n">
        <f aca="false">IF(CR93&gt;0,(CR94/In_DSCR_Contracted+(CR93-CR94)/In_DSCR_Merchant)/CR93,0)</f>
        <v>0.740740740740741</v>
      </c>
      <c r="CS126" s="61" t="n">
        <f aca="false">IF(CS93&gt;0,(CS94/In_DSCR_Contracted+(CS93-CS94)/In_DSCR_Merchant)/CS93,0)</f>
        <v>0.740740740740741</v>
      </c>
      <c r="CT126" s="61" t="n">
        <f aca="false">IF(CT93&gt;0,(CT94/In_DSCR_Contracted+(CT93-CT94)/In_DSCR_Merchant)/CT93,0)</f>
        <v>0.740740740740741</v>
      </c>
      <c r="CU126" s="61" t="n">
        <f aca="false">IF(CU93&gt;0,(CU94/In_DSCR_Contracted+(CU93-CU94)/In_DSCR_Merchant)/CU93,0)</f>
        <v>0.740740740740741</v>
      </c>
      <c r="CV126" s="61" t="n">
        <f aca="false">IF(CV93&gt;0,(CV94/In_DSCR_Contracted+(CV93-CV94)/In_DSCR_Merchant)/CV93,0)</f>
        <v>0.740740740740741</v>
      </c>
      <c r="CW126" s="61" t="n">
        <f aca="false">IF(CW93&gt;0,(CW94/In_DSCR_Contracted+(CW93-CW94)/In_DSCR_Merchant)/CW93,0)</f>
        <v>0.740740740740741</v>
      </c>
      <c r="CX126" s="61" t="n">
        <f aca="false">IF(CX93&gt;0,(CX94/In_DSCR_Contracted+(CX93-CX94)/In_DSCR_Merchant)/CX93,0)</f>
        <v>0.740740740740741</v>
      </c>
      <c r="CY126" s="61" t="n">
        <f aca="false">IF(CY93&gt;0,(CY94/In_DSCR_Contracted+(CY93-CY94)/In_DSCR_Merchant)/CY93,0)</f>
        <v>0.740740740740741</v>
      </c>
      <c r="CZ126" s="61" t="n">
        <f aca="false">IF(CZ93&gt;0,(CZ94/In_DSCR_Contracted+(CZ93-CZ94)/In_DSCR_Merchant)/CZ93,0)</f>
        <v>0.740740740740741</v>
      </c>
      <c r="DA126" s="61" t="n">
        <f aca="false">IF(DA93&gt;0,(DA94/In_DSCR_Contracted+(DA93-DA94)/In_DSCR_Merchant)/DA93,0)</f>
        <v>0.740740740740741</v>
      </c>
      <c r="DB126" s="61" t="n">
        <f aca="false">IF(DB93&gt;0,(DB94/In_DSCR_Contracted+(DB93-DB94)/In_DSCR_Merchant)/DB93,0)</f>
        <v>0.740740740740741</v>
      </c>
      <c r="DC126" s="61" t="n">
        <f aca="false">IF(DC93&gt;0,(DC94/In_DSCR_Contracted+(DC93-DC94)/In_DSCR_Merchant)/DC93,0)</f>
        <v>0.740740740740741</v>
      </c>
      <c r="DD126" s="61" t="n">
        <f aca="false">IF(DD93&gt;0,(DD94/In_DSCR_Contracted+(DD93-DD94)/In_DSCR_Merchant)/DD93,0)</f>
        <v>0.740740740740741</v>
      </c>
      <c r="DE126" s="61" t="n">
        <f aca="false">IF(DE93&gt;0,(DE94/In_DSCR_Contracted+(DE93-DE94)/In_DSCR_Merchant)/DE93,0)</f>
        <v>0.740740740740741</v>
      </c>
      <c r="DF126" s="61" t="n">
        <f aca="false">IF(DF93&gt;0,(DF94/In_DSCR_Contracted+(DF93-DF94)/In_DSCR_Merchant)/DF93,0)</f>
        <v>0.740740740740741</v>
      </c>
      <c r="DG126" s="61" t="n">
        <f aca="false">IF(DG93&gt;0,(DG94/In_DSCR_Contracted+(DG93-DG94)/In_DSCR_Merchant)/DG93,0)</f>
        <v>0.740740740740741</v>
      </c>
      <c r="DH126" s="61" t="n">
        <f aca="false">IF(DH93&gt;0,(DH94/In_DSCR_Contracted+(DH93-DH94)/In_DSCR_Merchant)/DH93,0)</f>
        <v>0.740740740740741</v>
      </c>
      <c r="DI126" s="61" t="n">
        <f aca="false">IF(DI93&gt;0,(DI94/In_DSCR_Contracted+(DI93-DI94)/In_DSCR_Merchant)/DI93,0)</f>
        <v>0.740740740740741</v>
      </c>
      <c r="DJ126" s="61" t="n">
        <f aca="false">IF(DJ93&gt;0,(DJ94/In_DSCR_Contracted+(DJ93-DJ94)/In_DSCR_Merchant)/DJ93,0)</f>
        <v>0.740740740740741</v>
      </c>
      <c r="DK126" s="61" t="n">
        <f aca="false">IF(DK93&gt;0,(DK94/In_DSCR_Contracted+(DK93-DK94)/In_DSCR_Merchant)/DK93,0)</f>
        <v>0.740740740740741</v>
      </c>
      <c r="DL126" s="61" t="n">
        <f aca="false">IF(DL93&gt;0,(DL94/In_DSCR_Contracted+(DL93-DL94)/In_DSCR_Merchant)/DL93,0)</f>
        <v>0.740740740740741</v>
      </c>
      <c r="DM126" s="61" t="n">
        <f aca="false">IF(DM93&gt;0,(DM94/In_DSCR_Contracted+(DM93-DM94)/In_DSCR_Merchant)/DM93,0)</f>
        <v>0.740740740740741</v>
      </c>
      <c r="DN126" s="61" t="n">
        <f aca="false">IF(DN93&gt;0,(DN94/In_DSCR_Contracted+(DN93-DN94)/In_DSCR_Merchant)/DN93,0)</f>
        <v>0.740740740740741</v>
      </c>
      <c r="DO126" s="61" t="n">
        <f aca="false">IF(DO93&gt;0,(DO94/In_DSCR_Contracted+(DO93-DO94)/In_DSCR_Merchant)/DO93,0)</f>
        <v>0.740740740740741</v>
      </c>
      <c r="DP126" s="61" t="n">
        <f aca="false">IF(DP93&gt;0,(DP94/In_DSCR_Contracted+(DP93-DP94)/In_DSCR_Merchant)/DP93,0)</f>
        <v>0.740740740740741</v>
      </c>
      <c r="DQ126" s="61" t="n">
        <f aca="false">IF(DQ93&gt;0,(DQ94/In_DSCR_Contracted+(DQ93-DQ94)/In_DSCR_Merchant)/DQ93,0)</f>
        <v>0.740740740740741</v>
      </c>
      <c r="DR126" s="61" t="n">
        <f aca="false">IF(DR93&gt;0,(DR94/In_DSCR_Contracted+(DR93-DR94)/In_DSCR_Merchant)/DR93,0)</f>
        <v>0.740740740740741</v>
      </c>
      <c r="DS126" s="61" t="n">
        <f aca="false">IF(DS93&gt;0,(DS94/In_DSCR_Contracted+(DS93-DS94)/In_DSCR_Merchant)/DS93,0)</f>
        <v>0.740740740740741</v>
      </c>
      <c r="DT126" s="61" t="n">
        <f aca="false">IF(DT93&gt;0,(DT94/In_DSCR_Contracted+(DT93-DT94)/In_DSCR_Merchant)/DT93,0)</f>
        <v>0.740740740740741</v>
      </c>
      <c r="DU126" s="61" t="n">
        <f aca="false">IF(DU93&gt;0,(DU94/In_DSCR_Contracted+(DU93-DU94)/In_DSCR_Merchant)/DU93,0)</f>
        <v>0.740740740740741</v>
      </c>
      <c r="DV126" s="61" t="n">
        <f aca="false">IF(DV93&gt;0,(DV94/In_DSCR_Contracted+(DV93-DV94)/In_DSCR_Merchant)/DV93,0)</f>
        <v>0.740740740740741</v>
      </c>
      <c r="DW126" s="61" t="n">
        <f aca="false">IF(DW93&gt;0,(DW94/In_DSCR_Contracted+(DW93-DW94)/In_DSCR_Merchant)/DW93,0)</f>
        <v>0.740740740740741</v>
      </c>
      <c r="DX126" s="61" t="n">
        <f aca="false">IF(DX93&gt;0,(DX94/In_DSCR_Contracted+(DX93-DX94)/In_DSCR_Merchant)/DX93,0)</f>
        <v>0.740740740740741</v>
      </c>
      <c r="DY126" s="61" t="n">
        <f aca="false">IF(DY93&gt;0,(DY94/In_DSCR_Contracted+(DY93-DY94)/In_DSCR_Merchant)/DY93,0)</f>
        <v>0.740740740740741</v>
      </c>
      <c r="DZ126" s="61" t="n">
        <f aca="false">IF(DZ93&gt;0,(DZ94/In_DSCR_Contracted+(DZ93-DZ94)/In_DSCR_Merchant)/DZ93,0)</f>
        <v>0.740740740740741</v>
      </c>
      <c r="EA126" s="61" t="n">
        <f aca="false">IF(EA93&gt;0,(EA94/In_DSCR_Contracted+(EA93-EA94)/In_DSCR_Merchant)/EA93,0)</f>
        <v>0.740740740740741</v>
      </c>
      <c r="EB126" s="61" t="n">
        <f aca="false">IF(EB93&gt;0,(EB94/In_DSCR_Contracted+(EB93-EB94)/In_DSCR_Merchant)/EB93,0)</f>
        <v>0.740740740740741</v>
      </c>
      <c r="EC126" s="61" t="n">
        <f aca="false">IF(EC93&gt;0,(EC94/In_DSCR_Contracted+(EC93-EC94)/In_DSCR_Merchant)/EC93,0)</f>
        <v>0.740740740740741</v>
      </c>
      <c r="ED126" s="61" t="n">
        <f aca="false">IF(ED93&gt;0,(ED94/In_DSCR_Contracted+(ED93-ED94)/In_DSCR_Merchant)/ED93,0)</f>
        <v>0.740740740740741</v>
      </c>
      <c r="EE126" s="61" t="n">
        <f aca="false">IF(EE93&gt;0,(EE94/In_DSCR_Contracted+(EE93-EE94)/In_DSCR_Merchant)/EE93,0)</f>
        <v>0.740740740740741</v>
      </c>
      <c r="EF126" s="61" t="n">
        <f aca="false">IF(EF93&gt;0,(EF94/In_DSCR_Contracted+(EF93-EF94)/In_DSCR_Merchant)/EF93,0)</f>
        <v>0.740740740740741</v>
      </c>
      <c r="EG126" s="61" t="n">
        <f aca="false">IF(EG93&gt;0,(EG94/In_DSCR_Contracted+(EG93-EG94)/In_DSCR_Merchant)/EG93,0)</f>
        <v>0.740740740740741</v>
      </c>
      <c r="EH126" s="61" t="n">
        <f aca="false">IF(EH93&gt;0,(EH94/In_DSCR_Contracted+(EH93-EH94)/In_DSCR_Merchant)/EH93,0)</f>
        <v>0.740740740740741</v>
      </c>
      <c r="EI126" s="61" t="n">
        <f aca="false">IF(EI93&gt;0,(EI94/In_DSCR_Contracted+(EI93-EI94)/In_DSCR_Merchant)/EI93,0)</f>
        <v>0.740740740740741</v>
      </c>
      <c r="EJ126" s="61" t="n">
        <f aca="false">IF(EJ93&gt;0,(EJ94/In_DSCR_Contracted+(EJ93-EJ94)/In_DSCR_Merchant)/EJ93,0)</f>
        <v>0.740740740740741</v>
      </c>
      <c r="EK126" s="61" t="n">
        <f aca="false">IF(EK93&gt;0,(EK94/In_DSCR_Contracted+(EK93-EK94)/In_DSCR_Merchant)/EK93,0)</f>
        <v>0.740740740740741</v>
      </c>
      <c r="EL126" s="61" t="n">
        <f aca="false">IF(EL93&gt;0,(EL94/In_DSCR_Contracted+(EL93-EL94)/In_DSCR_Merchant)/EL93,0)</f>
        <v>0.740740740740741</v>
      </c>
      <c r="EM126" s="61" t="n">
        <f aca="false">IF(EM93&gt;0,(EM94/In_DSCR_Contracted+(EM93-EM94)/In_DSCR_Merchant)/EM93,0)</f>
        <v>0.740740740740741</v>
      </c>
      <c r="EN126" s="61" t="n">
        <f aca="false">IF(EN93&gt;0,(EN94/In_DSCR_Contracted+(EN93-EN94)/In_DSCR_Merchant)/EN93,0)</f>
        <v>0.740740740740741</v>
      </c>
      <c r="EO126" s="61" t="n">
        <f aca="false">IF(EO93&gt;0,(EO94/In_DSCR_Contracted+(EO93-EO94)/In_DSCR_Merchant)/EO93,0)</f>
        <v>0.740740740740741</v>
      </c>
      <c r="EP126" s="61" t="n">
        <f aca="false">IF(EP93&gt;0,(EP94/In_DSCR_Contracted+(EP93-EP94)/In_DSCR_Merchant)/EP93,0)</f>
        <v>0.740740740740741</v>
      </c>
      <c r="EQ126" s="61" t="n">
        <f aca="false">IF(EQ93&gt;0,(EQ94/In_DSCR_Contracted+(EQ93-EQ94)/In_DSCR_Merchant)/EQ93,0)</f>
        <v>0.740740740740741</v>
      </c>
      <c r="ER126" s="61" t="n">
        <f aca="false">IF(ER93&gt;0,(ER94/In_DSCR_Contracted+(ER93-ER94)/In_DSCR_Merchant)/ER93,0)</f>
        <v>0.740740740740741</v>
      </c>
      <c r="ES126" s="61" t="n">
        <f aca="false">IF(ES93&gt;0,(ES94/In_DSCR_Contracted+(ES93-ES94)/In_DSCR_Merchant)/ES93,0)</f>
        <v>0.740740740740741</v>
      </c>
      <c r="ET126" s="61" t="n">
        <f aca="false">IF(ET93&gt;0,(ET94/In_DSCR_Contracted+(ET93-ET94)/In_DSCR_Merchant)/ET93,0)</f>
        <v>0.740740740740741</v>
      </c>
      <c r="EU126" s="61" t="n">
        <f aca="false">IF(EU93&gt;0,(EU94/In_DSCR_Contracted+(EU93-EU94)/In_DSCR_Merchant)/EU93,0)</f>
        <v>0.740740740740741</v>
      </c>
      <c r="EV126" s="61" t="n">
        <f aca="false">IF(EV93&gt;0,(EV94/In_DSCR_Contracted+(EV93-EV94)/In_DSCR_Merchant)/EV93,0)</f>
        <v>0.740740740740741</v>
      </c>
      <c r="EW126" s="61" t="n">
        <f aca="false">IF(EW93&gt;0,(EW94/In_DSCR_Contracted+(EW93-EW94)/In_DSCR_Merchant)/EW93,0)</f>
        <v>0.740740740740741</v>
      </c>
      <c r="EX126" s="61" t="n">
        <f aca="false">IF(EX93&gt;0,(EX94/In_DSCR_Contracted+(EX93-EX94)/In_DSCR_Merchant)/EX93,0)</f>
        <v>0.740740740740741</v>
      </c>
      <c r="EY126" s="61" t="n">
        <f aca="false">IF(EY93&gt;0,(EY94/In_DSCR_Contracted+(EY93-EY94)/In_DSCR_Merchant)/EY93,0)</f>
        <v>0.740740740740741</v>
      </c>
      <c r="EZ126" s="61" t="n">
        <f aca="false">IF(EZ93&gt;0,(EZ94/In_DSCR_Contracted+(EZ93-EZ94)/In_DSCR_Merchant)/EZ93,0)</f>
        <v>0.740740740740741</v>
      </c>
      <c r="FA126" s="61" t="n">
        <f aca="false">IF(FA93&gt;0,(FA94/In_DSCR_Contracted+(FA93-FA94)/In_DSCR_Merchant)/FA93,0)</f>
        <v>0.740740740740741</v>
      </c>
      <c r="FB126" s="61" t="n">
        <f aca="false">IF(FB93&gt;0,(FB94/In_DSCR_Contracted+(FB93-FB94)/In_DSCR_Merchant)/FB93,0)</f>
        <v>0.740740740740741</v>
      </c>
      <c r="FC126" s="61" t="n">
        <f aca="false">IF(FC93&gt;0,(FC94/In_DSCR_Contracted+(FC93-FC94)/In_DSCR_Merchant)/FC93,0)</f>
        <v>0.740740740740741</v>
      </c>
      <c r="FD126" s="61" t="n">
        <f aca="false">IF(FD93&gt;0,(FD94/In_DSCR_Contracted+(FD93-FD94)/In_DSCR_Merchant)/FD93,0)</f>
        <v>0</v>
      </c>
      <c r="FE126" s="61" t="n">
        <f aca="false">IF(FE93&gt;0,(FE94/In_DSCR_Contracted+(FE93-FE94)/In_DSCR_Merchant)/FE93,0)</f>
        <v>0</v>
      </c>
      <c r="FF126" s="61" t="n">
        <f aca="false">IF(FF93&gt;0,(FF94/In_DSCR_Contracted+(FF93-FF94)/In_DSCR_Merchant)/FF93,0)</f>
        <v>0</v>
      </c>
      <c r="FG126" s="61" t="n">
        <f aca="false">IF(FG93&gt;0,(FG94/In_DSCR_Contracted+(FG93-FG94)/In_DSCR_Merchant)/FG93,0)</f>
        <v>0</v>
      </c>
      <c r="FH126" s="61" t="n">
        <f aca="false">IF(FH93&gt;0,(FH94/In_DSCR_Contracted+(FH93-FH94)/In_DSCR_Merchant)/FH93,0)</f>
        <v>0</v>
      </c>
    </row>
    <row r="127" customFormat="false" ht="15" hidden="false" customHeight="false" outlineLevel="0" collapsed="false">
      <c r="C127" s="1" t="s">
        <v>767</v>
      </c>
      <c r="D127" s="12" t="s">
        <v>358</v>
      </c>
      <c r="E127" s="21" t="n">
        <f aca="false">PV($F36,In_Debt_Tenor*Months_In_Year/Months_Per_Period,-$F127)</f>
        <v>51768.9750114834</v>
      </c>
      <c r="F127" s="21" t="n">
        <f aca="false">MIN($J127:$FH127)</f>
        <v>1231.58029616565</v>
      </c>
      <c r="J127" s="21" t="str">
        <f aca="false">IF(J32=1,J125*J126,"")</f>
        <v/>
      </c>
      <c r="K127" s="21" t="str">
        <f aca="false">IF(K32=1,K125*K126,"")</f>
        <v/>
      </c>
      <c r="L127" s="21" t="str">
        <f aca="false">IF(L32=1,L125*L126,"")</f>
        <v/>
      </c>
      <c r="M127" s="21" t="str">
        <f aca="false">IF(M32=1,M125*M126,"")</f>
        <v/>
      </c>
      <c r="N127" s="21" t="str">
        <f aca="false">IF(N32=1,N125*N126,"")</f>
        <v/>
      </c>
      <c r="O127" s="21" t="str">
        <f aca="false">IF(O32=1,O125*O126,"")</f>
        <v/>
      </c>
      <c r="P127" s="21" t="str">
        <f aca="false">IF(P32=1,P125*P126,"")</f>
        <v/>
      </c>
      <c r="Q127" s="21" t="str">
        <f aca="false">IF(Q32=1,Q125*Q126,"")</f>
        <v/>
      </c>
      <c r="R127" s="21" t="str">
        <f aca="false">IF(R32=1,R125*R126,"")</f>
        <v/>
      </c>
      <c r="S127" s="21" t="str">
        <f aca="false">IF(S32=1,S125*S126,"")</f>
        <v/>
      </c>
      <c r="T127" s="21" t="n">
        <f aca="false">IF(T32=1,T125*T126,"")</f>
        <v>1676.82913201116</v>
      </c>
      <c r="U127" s="21" t="n">
        <f aca="false">IF(U32=1,U125*U126,"")</f>
        <v>1676.32881990997</v>
      </c>
      <c r="V127" s="21" t="n">
        <f aca="false">IF(V32=1,V125*V126,"")</f>
        <v>1657.66471871007</v>
      </c>
      <c r="W127" s="21" t="n">
        <f aca="false">IF(W32=1,W125*W126,"")</f>
        <v>1375.15492552413</v>
      </c>
      <c r="X127" s="21" t="n">
        <f aca="false">IF(X32=1,X125*X126,"")</f>
        <v>1389.22141904657</v>
      </c>
      <c r="Y127" s="21" t="n">
        <f aca="false">IF(Y32=1,Y125*Y126,"")</f>
        <v>1403.263881176</v>
      </c>
      <c r="Z127" s="21" t="n">
        <f aca="false">IF(Z32=1,Z125*Z126,"")</f>
        <v>1402.30592904088</v>
      </c>
      <c r="AA127" s="21" t="n">
        <f aca="false">IF(AA32=1,AA125*AA126,"")</f>
        <v>1260.31750050938</v>
      </c>
      <c r="AB127" s="21" t="n">
        <f aca="false">IF(AB32=1,AB125*AB126,"")</f>
        <v>1273.14837648074</v>
      </c>
      <c r="AC127" s="21" t="n">
        <f aca="false">IF(AC32=1,AC125*AC126,"")</f>
        <v>1285.95639066191</v>
      </c>
      <c r="AD127" s="21" t="n">
        <f aca="false">IF(AD32=1,AD125*AD126,"")</f>
        <v>1285.02576089709</v>
      </c>
      <c r="AE127" s="21" t="n">
        <f aca="false">IF(AE32=1,AE125*AE126,"")</f>
        <v>1304.46946054324</v>
      </c>
      <c r="AF127" s="21" t="n">
        <f aca="false">IF(AF32=1,AF125*AF126,"")</f>
        <v>1317.75547731849</v>
      </c>
      <c r="AG127" s="21" t="n">
        <f aca="false">IF(AG32=1,AG125*AG126,"")</f>
        <v>1331.01733538202</v>
      </c>
      <c r="AH127" s="21" t="n">
        <f aca="false">IF(AH32=1,AH125*AH126,"")</f>
        <v>1330.03508978437</v>
      </c>
      <c r="AI127" s="21" t="n">
        <f aca="false">IF(AI32=1,AI125*AI126,"")</f>
        <v>1356.29545928525</v>
      </c>
      <c r="AJ127" s="21" t="n">
        <f aca="false">IF(AJ32=1,AJ125*AJ126,"")</f>
        <v>1355.32295317813</v>
      </c>
      <c r="AK127" s="21" t="n">
        <f aca="false">IF(AK32=1,AK125*AK126,"")</f>
        <v>1369.00135688236</v>
      </c>
      <c r="AL127" s="21" t="n">
        <f aca="false">IF(AL32=1,AL125*AL126,"")</f>
        <v>1368.00720636719</v>
      </c>
      <c r="AM127" s="21" t="n">
        <f aca="false">IF(AM32=1,AM125*AM126,"")</f>
        <v>1309.96913508664</v>
      </c>
      <c r="AN127" s="21" t="n">
        <f aca="false">IF(AN32=1,AN125*AN126,"")</f>
        <v>1323.30351833895</v>
      </c>
      <c r="AO127" s="21" t="n">
        <f aca="false">IF(AO32=1,AO125*AO126,"")</f>
        <v>1336.61301257241</v>
      </c>
      <c r="AP127" s="21" t="n">
        <f aca="false">IF(AP32=1,AP125*AP126,"")</f>
        <v>1335.58518322469</v>
      </c>
      <c r="AQ127" s="21" t="n">
        <f aca="false">IF(AQ32=1,AQ125*AQ126,"")</f>
        <v>1276.73793932519</v>
      </c>
      <c r="AR127" s="21" t="n">
        <f aca="false">IF(AR32=1,AR125*AR126,"")</f>
        <v>1289.71522396665</v>
      </c>
      <c r="AS127" s="21" t="n">
        <f aca="false">IF(AS32=1,AS125*AS126,"")</f>
        <v>1302.66784279404</v>
      </c>
      <c r="AT127" s="21" t="n">
        <f aca="false">IF(AT32=1,AT125*AT126,"")</f>
        <v>1301.63506990217</v>
      </c>
      <c r="AU127" s="21" t="n">
        <f aca="false">IF(AU32=1,AU125*AU126,"")</f>
        <v>1286.36540568225</v>
      </c>
      <c r="AV127" s="21" t="n">
        <f aca="false">IF(AV32=1,AV125*AV126,"")</f>
        <v>1299.43825252083</v>
      </c>
      <c r="AW127" s="21" t="n">
        <f aca="false">IF(AW32=1,AW125*AW126,"")</f>
        <v>1312.4858839712</v>
      </c>
      <c r="AX127" s="21" t="n">
        <f aca="false">IF(AX32=1,AX125*AX126,"")</f>
        <v>1311.42297975673</v>
      </c>
      <c r="AY127" s="21" t="n">
        <f aca="false">IF(AY32=1,AY125*AY126,"")</f>
        <v>1274.55382833338</v>
      </c>
      <c r="AZ127" s="21" t="n">
        <f aca="false">IF(AZ32=1,AZ125*AZ126,"")</f>
        <v>1273.4819579212</v>
      </c>
      <c r="BA127" s="21" t="n">
        <f aca="false">IF(BA32=1,BA125*BA126,"")</f>
        <v>1286.23058290495</v>
      </c>
      <c r="BB127" s="21" t="n">
        <f aca="false">IF(BB32=1,BB125*BB126,"")</f>
        <v>1285.13466291966</v>
      </c>
      <c r="BC127" s="21" t="n">
        <f aca="false">IF(BC32=1,BC125*BC126,"")</f>
        <v>1284.97488736904</v>
      </c>
      <c r="BD127" s="21" t="n">
        <f aca="false">IF(BD32=1,BD125*BD126,"")</f>
        <v>1297.97979024953</v>
      </c>
      <c r="BE127" s="21" t="n">
        <f aca="false">IF(BE32=1,BE125*BE126,"")</f>
        <v>1310.9573877836</v>
      </c>
      <c r="BF127" s="21" t="n">
        <f aca="false">IF(BF32=1,BF125*BF126,"")</f>
        <v>1309.80074626011</v>
      </c>
      <c r="BG127" s="21" t="n">
        <f aca="false">IF(BG32=1,BG125*BG126,"")</f>
        <v>1268.11623832761</v>
      </c>
      <c r="BH127" s="21" t="n">
        <f aca="false">IF(BH32=1,BH125*BH126,"")</f>
        <v>1244.38020991334</v>
      </c>
      <c r="BI127" s="21" t="n">
        <f aca="false">IF(BI32=1,BI125*BI126,"")</f>
        <v>1256.76100526057</v>
      </c>
      <c r="BJ127" s="21" t="n">
        <f aca="false">IF(BJ32=1,BJ125*BJ126,"")</f>
        <v>1255.57538980462</v>
      </c>
      <c r="BK127" s="21" t="n">
        <f aca="false">IF(BK32=1,BK125*BK126,"")</f>
        <v>1240.33403626029</v>
      </c>
      <c r="BL127" s="21" t="n">
        <f aca="false">IF(BL32=1,BL125*BL126,"")</f>
        <v>1252.8251873417</v>
      </c>
      <c r="BM127" s="21" t="n">
        <f aca="false">IF(BM32=1,BM125*BM126,"")</f>
        <v>1265.28803041457</v>
      </c>
      <c r="BN127" s="21" t="n">
        <f aca="false">IF(BN32=1,BN125*BN126,"")</f>
        <v>1264.06937748884</v>
      </c>
      <c r="BO127" s="21" t="n">
        <f aca="false">IF(BO32=1,BO125*BO126,"")</f>
        <v>1258.23162854814</v>
      </c>
      <c r="BP127" s="21" t="n">
        <f aca="false">IF(BP32=1,BP125*BP126,"")</f>
        <v>1257.01257647648</v>
      </c>
      <c r="BQ127" s="21" t="n">
        <f aca="false">IF(BQ32=1,BQ125*BQ126,"")</f>
        <v>1269.51686762714</v>
      </c>
      <c r="BR127" s="21" t="n">
        <f aca="false">IF(BR32=1,BR125*BR126,"")</f>
        <v>1268.27029792447</v>
      </c>
      <c r="BS127" s="21" t="n">
        <f aca="false">IF(BS32=1,BS125*BS126,"")</f>
        <v>1231.58029616565</v>
      </c>
      <c r="BT127" s="21" t="n">
        <f aca="false">IF(BT32=1,BT125*BT126,"")</f>
        <v>1243.96436581759</v>
      </c>
      <c r="BU127" s="21" t="n">
        <f aca="false">IF(BU32=1,BU125*BU126,"")</f>
        <v>1256.31933734766</v>
      </c>
      <c r="BV127" s="21" t="n">
        <f aca="false">IF(BV32=1,BV125*BV126,"")</f>
        <v>1255.04228422616</v>
      </c>
      <c r="BW127" s="21" t="n">
        <f aca="false">IF(BW32=1,BW125*BW126,"")</f>
        <v>1267.07506340801</v>
      </c>
      <c r="BX127" s="21" t="n">
        <f aca="false">IF(BX32=1,BX125*BX126,"")</f>
        <v>1279.83225426965</v>
      </c>
      <c r="BY127" s="21" t="n">
        <f aca="false">IF(BY32=1,BY125*BY126,"")</f>
        <v>1292.55940302585</v>
      </c>
      <c r="BZ127" s="21" t="n">
        <f aca="false">IF(BZ32=1,BZ125*BZ126,"")</f>
        <v>1291.23441204555</v>
      </c>
      <c r="CA127" s="21" t="n">
        <f aca="false">IF(CA32=1,CA125*CA126,"")</f>
        <v>1261.35622943242</v>
      </c>
      <c r="CB127" s="21" t="str">
        <f aca="false">IF(CB32=1,CB125*CB126,"")</f>
        <v/>
      </c>
      <c r="CC127" s="21" t="str">
        <f aca="false">IF(CC32=1,CC125*CC126,"")</f>
        <v/>
      </c>
      <c r="CD127" s="21" t="str">
        <f aca="false">IF(CD32=1,CD125*CD126,"")</f>
        <v/>
      </c>
      <c r="CE127" s="21" t="str">
        <f aca="false">IF(CE32=1,CE125*CE126,"")</f>
        <v/>
      </c>
      <c r="CF127" s="21" t="str">
        <f aca="false">IF(CF32=1,CF125*CF126,"")</f>
        <v/>
      </c>
      <c r="CG127" s="21" t="str">
        <f aca="false">IF(CG32=1,CG125*CG126,"")</f>
        <v/>
      </c>
      <c r="CH127" s="21" t="str">
        <f aca="false">IF(CH32=1,CH125*CH126,"")</f>
        <v/>
      </c>
      <c r="CI127" s="21" t="str">
        <f aca="false">IF(CI32=1,CI125*CI126,"")</f>
        <v/>
      </c>
      <c r="CJ127" s="21" t="str">
        <f aca="false">IF(CJ32=1,CJ125*CJ126,"")</f>
        <v/>
      </c>
      <c r="CK127" s="21" t="str">
        <f aca="false">IF(CK32=1,CK125*CK126,"")</f>
        <v/>
      </c>
      <c r="CL127" s="21" t="str">
        <f aca="false">IF(CL32=1,CL125*CL126,"")</f>
        <v/>
      </c>
      <c r="CM127" s="21" t="str">
        <f aca="false">IF(CM32=1,CM125*CM126,"")</f>
        <v/>
      </c>
      <c r="CN127" s="21" t="str">
        <f aca="false">IF(CN32=1,CN125*CN126,"")</f>
        <v/>
      </c>
      <c r="CO127" s="21" t="str">
        <f aca="false">IF(CO32=1,CO125*CO126,"")</f>
        <v/>
      </c>
      <c r="CP127" s="21" t="str">
        <f aca="false">IF(CP32=1,CP125*CP126,"")</f>
        <v/>
      </c>
      <c r="CQ127" s="21" t="str">
        <f aca="false">IF(CQ32=1,CQ125*CQ126,"")</f>
        <v/>
      </c>
      <c r="CR127" s="21" t="str">
        <f aca="false">IF(CR32=1,CR125*CR126,"")</f>
        <v/>
      </c>
      <c r="CS127" s="21" t="str">
        <f aca="false">IF(CS32=1,CS125*CS126,"")</f>
        <v/>
      </c>
      <c r="CT127" s="21" t="str">
        <f aca="false">IF(CT32=1,CT125*CT126,"")</f>
        <v/>
      </c>
      <c r="CU127" s="21" t="str">
        <f aca="false">IF(CU32=1,CU125*CU126,"")</f>
        <v/>
      </c>
      <c r="CV127" s="21" t="str">
        <f aca="false">IF(CV32=1,CV125*CV126,"")</f>
        <v/>
      </c>
      <c r="CW127" s="21" t="str">
        <f aca="false">IF(CW32=1,CW125*CW126,"")</f>
        <v/>
      </c>
      <c r="CX127" s="21" t="str">
        <f aca="false">IF(CX32=1,CX125*CX126,"")</f>
        <v/>
      </c>
      <c r="CY127" s="21" t="str">
        <f aca="false">IF(CY32=1,CY125*CY126,"")</f>
        <v/>
      </c>
      <c r="CZ127" s="21" t="str">
        <f aca="false">IF(CZ32=1,CZ125*CZ126,"")</f>
        <v/>
      </c>
      <c r="DA127" s="21" t="str">
        <f aca="false">IF(DA32=1,DA125*DA126,"")</f>
        <v/>
      </c>
      <c r="DB127" s="21" t="str">
        <f aca="false">IF(DB32=1,DB125*DB126,"")</f>
        <v/>
      </c>
      <c r="DC127" s="21" t="str">
        <f aca="false">IF(DC32=1,DC125*DC126,"")</f>
        <v/>
      </c>
      <c r="DD127" s="21" t="str">
        <f aca="false">IF(DD32=1,DD125*DD126,"")</f>
        <v/>
      </c>
      <c r="DE127" s="21" t="str">
        <f aca="false">IF(DE32=1,DE125*DE126,"")</f>
        <v/>
      </c>
      <c r="DF127" s="21" t="str">
        <f aca="false">IF(DF32=1,DF125*DF126,"")</f>
        <v/>
      </c>
      <c r="DG127" s="21" t="str">
        <f aca="false">IF(DG32=1,DG125*DG126,"")</f>
        <v/>
      </c>
      <c r="DH127" s="21" t="str">
        <f aca="false">IF(DH32=1,DH125*DH126,"")</f>
        <v/>
      </c>
      <c r="DI127" s="21" t="str">
        <f aca="false">IF(DI32=1,DI125*DI126,"")</f>
        <v/>
      </c>
      <c r="DJ127" s="21" t="str">
        <f aca="false">IF(DJ32=1,DJ125*DJ126,"")</f>
        <v/>
      </c>
      <c r="DK127" s="21" t="str">
        <f aca="false">IF(DK32=1,DK125*DK126,"")</f>
        <v/>
      </c>
      <c r="DL127" s="21" t="str">
        <f aca="false">IF(DL32=1,DL125*DL126,"")</f>
        <v/>
      </c>
      <c r="DM127" s="21" t="str">
        <f aca="false">IF(DM32=1,DM125*DM126,"")</f>
        <v/>
      </c>
      <c r="DN127" s="21" t="str">
        <f aca="false">IF(DN32=1,DN125*DN126,"")</f>
        <v/>
      </c>
      <c r="DO127" s="21" t="str">
        <f aca="false">IF(DO32=1,DO125*DO126,"")</f>
        <v/>
      </c>
      <c r="DP127" s="21" t="str">
        <f aca="false">IF(DP32=1,DP125*DP126,"")</f>
        <v/>
      </c>
      <c r="DQ127" s="21" t="str">
        <f aca="false">IF(DQ32=1,DQ125*DQ126,"")</f>
        <v/>
      </c>
      <c r="DR127" s="21" t="str">
        <f aca="false">IF(DR32=1,DR125*DR126,"")</f>
        <v/>
      </c>
      <c r="DS127" s="21" t="str">
        <f aca="false">IF(DS32=1,DS125*DS126,"")</f>
        <v/>
      </c>
      <c r="DT127" s="21" t="str">
        <f aca="false">IF(DT32=1,DT125*DT126,"")</f>
        <v/>
      </c>
      <c r="DU127" s="21" t="str">
        <f aca="false">IF(DU32=1,DU125*DU126,"")</f>
        <v/>
      </c>
      <c r="DV127" s="21" t="str">
        <f aca="false">IF(DV32=1,DV125*DV126,"")</f>
        <v/>
      </c>
      <c r="DW127" s="21" t="str">
        <f aca="false">IF(DW32=1,DW125*DW126,"")</f>
        <v/>
      </c>
      <c r="DX127" s="21" t="str">
        <f aca="false">IF(DX32=1,DX125*DX126,"")</f>
        <v/>
      </c>
      <c r="DY127" s="21" t="str">
        <f aca="false">IF(DY32=1,DY125*DY126,"")</f>
        <v/>
      </c>
      <c r="DZ127" s="21" t="str">
        <f aca="false">IF(DZ32=1,DZ125*DZ126,"")</f>
        <v/>
      </c>
      <c r="EA127" s="21" t="str">
        <f aca="false">IF(EA32=1,EA125*EA126,"")</f>
        <v/>
      </c>
      <c r="EB127" s="21" t="str">
        <f aca="false">IF(EB32=1,EB125*EB126,"")</f>
        <v/>
      </c>
      <c r="EC127" s="21" t="str">
        <f aca="false">IF(EC32=1,EC125*EC126,"")</f>
        <v/>
      </c>
      <c r="ED127" s="21" t="str">
        <f aca="false">IF(ED32=1,ED125*ED126,"")</f>
        <v/>
      </c>
      <c r="EE127" s="21" t="str">
        <f aca="false">IF(EE32=1,EE125*EE126,"")</f>
        <v/>
      </c>
      <c r="EF127" s="21" t="str">
        <f aca="false">IF(EF32=1,EF125*EF126,"")</f>
        <v/>
      </c>
      <c r="EG127" s="21" t="str">
        <f aca="false">IF(EG32=1,EG125*EG126,"")</f>
        <v/>
      </c>
      <c r="EH127" s="21" t="str">
        <f aca="false">IF(EH32=1,EH125*EH126,"")</f>
        <v/>
      </c>
      <c r="EI127" s="21" t="str">
        <f aca="false">IF(EI32=1,EI125*EI126,"")</f>
        <v/>
      </c>
      <c r="EJ127" s="21" t="str">
        <f aca="false">IF(EJ32=1,EJ125*EJ126,"")</f>
        <v/>
      </c>
      <c r="EK127" s="21" t="str">
        <f aca="false">IF(EK32=1,EK125*EK126,"")</f>
        <v/>
      </c>
      <c r="EL127" s="21" t="str">
        <f aca="false">IF(EL32=1,EL125*EL126,"")</f>
        <v/>
      </c>
      <c r="EM127" s="21" t="str">
        <f aca="false">IF(EM32=1,EM125*EM126,"")</f>
        <v/>
      </c>
      <c r="EN127" s="21" t="str">
        <f aca="false">IF(EN32=1,EN125*EN126,"")</f>
        <v/>
      </c>
      <c r="EO127" s="21" t="str">
        <f aca="false">IF(EO32=1,EO125*EO126,"")</f>
        <v/>
      </c>
      <c r="EP127" s="21" t="str">
        <f aca="false">IF(EP32=1,EP125*EP126,"")</f>
        <v/>
      </c>
      <c r="EQ127" s="21" t="str">
        <f aca="false">IF(EQ32=1,EQ125*EQ126,"")</f>
        <v/>
      </c>
      <c r="ER127" s="21" t="str">
        <f aca="false">IF(ER32=1,ER125*ER126,"")</f>
        <v/>
      </c>
      <c r="ES127" s="21" t="str">
        <f aca="false">IF(ES32=1,ES125*ES126,"")</f>
        <v/>
      </c>
      <c r="ET127" s="21" t="str">
        <f aca="false">IF(ET32=1,ET125*ET126,"")</f>
        <v/>
      </c>
      <c r="EU127" s="21" t="str">
        <f aca="false">IF(EU32=1,EU125*EU126,"")</f>
        <v/>
      </c>
      <c r="EV127" s="21" t="str">
        <f aca="false">IF(EV32=1,EV125*EV126,"")</f>
        <v/>
      </c>
      <c r="EW127" s="21" t="str">
        <f aca="false">IF(EW32=1,EW125*EW126,"")</f>
        <v/>
      </c>
      <c r="EX127" s="21" t="str">
        <f aca="false">IF(EX32=1,EX125*EX126,"")</f>
        <v/>
      </c>
      <c r="EY127" s="21" t="str">
        <f aca="false">IF(EY32=1,EY125*EY126,"")</f>
        <v/>
      </c>
      <c r="EZ127" s="21" t="str">
        <f aca="false">IF(EZ32=1,EZ125*EZ126,"")</f>
        <v/>
      </c>
      <c r="FA127" s="21" t="str">
        <f aca="false">IF(FA32=1,FA125*FA126,"")</f>
        <v/>
      </c>
      <c r="FB127" s="21" t="str">
        <f aca="false">IF(FB32=1,FB125*FB126,"")</f>
        <v/>
      </c>
      <c r="FC127" s="21" t="str">
        <f aca="false">IF(FC32=1,FC125*FC126,"")</f>
        <v/>
      </c>
      <c r="FD127" s="21" t="str">
        <f aca="false">IF(FD32=1,FD125*FD126,"")</f>
        <v/>
      </c>
      <c r="FE127" s="21" t="str">
        <f aca="false">IF(FE32=1,FE125*FE126,"")</f>
        <v/>
      </c>
      <c r="FF127" s="21" t="str">
        <f aca="false">IF(FF32=1,FF125*FF126,"")</f>
        <v/>
      </c>
      <c r="FG127" s="21" t="str">
        <f aca="false">IF(FG32=1,FG125*FG126,"")</f>
        <v/>
      </c>
      <c r="FH127" s="21" t="str">
        <f aca="false">IF(FH32=1,FH125*FH126,"")</f>
        <v/>
      </c>
    </row>
    <row r="128" customFormat="false" ht="15" hidden="false" customHeight="false" outlineLevel="0" collapsed="false">
      <c r="C128" s="1" t="s">
        <v>768</v>
      </c>
      <c r="D128" s="12" t="s">
        <v>358</v>
      </c>
      <c r="E128" s="21" t="n">
        <f aca="false">IF(In_Debt_Per_MW&gt;0,In_Debt_Per_MW*$E13,-$E121)</f>
        <v>57474.2605115313</v>
      </c>
    </row>
    <row r="129" customFormat="false" ht="15" hidden="false" customHeight="false" outlineLevel="0" collapsed="false">
      <c r="C129" s="28" t="s">
        <v>769</v>
      </c>
      <c r="D129" s="12" t="s">
        <v>32</v>
      </c>
      <c r="E129" s="33" t="n">
        <f aca="false">MAX(0,MIN(In_Gearing,$E127/-$E121,$E128/-$E121))</f>
        <v>0.55</v>
      </c>
      <c r="F129" s="33" t="n">
        <f aca="false">$E129*-$E121/$E127</f>
        <v>0.610613659519631</v>
      </c>
    </row>
    <row r="130" customFormat="false" ht="15" hidden="false" customHeight="false" outlineLevel="0" collapsed="false">
      <c r="C130" s="1" t="s">
        <v>770</v>
      </c>
      <c r="D130" s="12" t="s">
        <v>358</v>
      </c>
      <c r="E130" s="21" t="n">
        <f aca="false">$E129*-$E121</f>
        <v>31610.8432813422</v>
      </c>
      <c r="F130" s="21" t="n">
        <f aca="false">PMT($F36,In_Debt_Tenor*Months_In_Year/Months_Per_Period,-$E130)</f>
        <v>752.019751633974</v>
      </c>
    </row>
    <row r="132" customFormat="false" ht="15" hidden="false" customHeight="false" outlineLevel="0" collapsed="false">
      <c r="A132" s="10" t="s">
        <v>14</v>
      </c>
      <c r="B132" s="10"/>
      <c r="C132" s="10" t="s">
        <v>771</v>
      </c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</row>
    <row r="133" customFormat="false" ht="15" hidden="false" customHeight="false" outlineLevel="0" collapsed="false">
      <c r="C133" s="1" t="s">
        <v>772</v>
      </c>
      <c r="D133" s="12" t="s">
        <v>358</v>
      </c>
      <c r="I133" s="21" t="n">
        <f aca="false">SUM(J133:FH133)</f>
        <v>-13510.3418166962</v>
      </c>
      <c r="J133" s="21" t="n">
        <f aca="false">-I142*$F36*J26</f>
        <v>-0</v>
      </c>
      <c r="K133" s="21" t="n">
        <f aca="false">-J142*$F36*K26</f>
        <v>-0</v>
      </c>
      <c r="L133" s="21" t="n">
        <f aca="false">-K142*$F36*L26</f>
        <v>-0</v>
      </c>
      <c r="M133" s="21" t="n">
        <f aca="false">-L142*$F36*M26</f>
        <v>-0</v>
      </c>
      <c r="N133" s="21" t="n">
        <f aca="false">-M142*$F36*N26</f>
        <v>-0</v>
      </c>
      <c r="O133" s="21" t="n">
        <f aca="false">-N142*$F36*O26</f>
        <v>-0</v>
      </c>
      <c r="P133" s="21" t="n">
        <f aca="false">-O142*$F36*P26</f>
        <v>-0</v>
      </c>
      <c r="Q133" s="21" t="n">
        <f aca="false">-P142*$F36*Q26</f>
        <v>-0</v>
      </c>
      <c r="R133" s="21" t="n">
        <f aca="false">-Q142*$F36*R26</f>
        <v>-0</v>
      </c>
      <c r="S133" s="21" t="n">
        <f aca="false">-R142*$F36*S26</f>
        <v>-0</v>
      </c>
      <c r="T133" s="21" t="n">
        <f aca="false">-S142*$F36*T26</f>
        <v>-395.135541016778</v>
      </c>
      <c r="U133" s="21" t="n">
        <f aca="false">-T142*$F36*U26</f>
        <v>-390.674488384063</v>
      </c>
      <c r="V133" s="21" t="n">
        <f aca="false">-U142*$F36*V26</f>
        <v>-386.157672593439</v>
      </c>
      <c r="W133" s="21" t="n">
        <f aca="false">-V142*$F36*W26</f>
        <v>-381.584396605432</v>
      </c>
      <c r="X133" s="21" t="n">
        <f aca="false">-W142*$F36*X26</f>
        <v>-376.953954667576</v>
      </c>
      <c r="Y133" s="21" t="n">
        <f aca="false">-X142*$F36*Y26</f>
        <v>-372.265632205496</v>
      </c>
      <c r="Z133" s="21" t="n">
        <f aca="false">-Y142*$F36*Z26</f>
        <v>-367.51870571264</v>
      </c>
      <c r="AA133" s="21" t="n">
        <f aca="false">-Z142*$F36*AA26</f>
        <v>-362.712442638623</v>
      </c>
      <c r="AB133" s="21" t="n">
        <f aca="false">-AA142*$F36*AB26</f>
        <v>-357.846101276181</v>
      </c>
      <c r="AC133" s="21" t="n">
        <f aca="false">-AB142*$F36*AC26</f>
        <v>-352.918930646709</v>
      </c>
      <c r="AD133" s="21" t="n">
        <f aca="false">-AC142*$F36*AD26</f>
        <v>-347.930170384368</v>
      </c>
      <c r="AE133" s="21" t="n">
        <f aca="false">-AD142*$F36*AE26</f>
        <v>-342.879050618748</v>
      </c>
      <c r="AF133" s="21" t="n">
        <f aca="false">-AE142*$F36*AF26</f>
        <v>-337.764791856057</v>
      </c>
      <c r="AG133" s="21" t="n">
        <f aca="false">-AF142*$F36*AG26</f>
        <v>-332.586604858833</v>
      </c>
      <c r="AH133" s="21" t="n">
        <f aca="false">-AG142*$F36*AH26</f>
        <v>-327.343690524144</v>
      </c>
      <c r="AI133" s="21" t="n">
        <f aca="false">-AH142*$F36*AI26</f>
        <v>-322.035239760271</v>
      </c>
      <c r="AJ133" s="21" t="n">
        <f aca="false">-AI142*$F36*AJ26</f>
        <v>-316.66043336185</v>
      </c>
      <c r="AK133" s="21" t="n">
        <f aca="false">-AJ142*$F36*AK26</f>
        <v>-311.218441883448</v>
      </c>
      <c r="AL133" s="21" t="n">
        <f aca="false">-AK142*$F36*AL26</f>
        <v>-305.708425511567</v>
      </c>
      <c r="AM133" s="21" t="n">
        <f aca="false">-AL142*$F36*AM26</f>
        <v>-300.129533935037</v>
      </c>
      <c r="AN133" s="21" t="n">
        <f aca="false">-AM142*$F36*AN26</f>
        <v>-294.4809062138</v>
      </c>
      <c r="AO133" s="21" t="n">
        <f aca="false">-AN142*$F36*AO26</f>
        <v>-288.761670646048</v>
      </c>
      <c r="AP133" s="21" t="n">
        <f aca="false">-AO142*$F36*AP26</f>
        <v>-282.970944633699</v>
      </c>
      <c r="AQ133" s="21" t="n">
        <f aca="false">-AP142*$F36*AQ26</f>
        <v>-277.107834546195</v>
      </c>
      <c r="AR133" s="21" t="n">
        <f aca="false">-AQ142*$F36*AR26</f>
        <v>-271.171435582598</v>
      </c>
      <c r="AS133" s="21" t="n">
        <f aca="false">-AR142*$F36*AS26</f>
        <v>-265.160831631956</v>
      </c>
      <c r="AT133" s="21" t="n">
        <f aca="false">-AS142*$F36*AT26</f>
        <v>-259.075095131931</v>
      </c>
      <c r="AU133" s="21" t="n">
        <f aca="false">-AT142*$F36*AU26</f>
        <v>-252.913286925655</v>
      </c>
      <c r="AV133" s="21" t="n">
        <f aca="false">-AU142*$F36*AV26</f>
        <v>-246.674456116801</v>
      </c>
      <c r="AW133" s="21" t="n">
        <f aca="false">-AV142*$F36*AW26</f>
        <v>-240.357639922837</v>
      </c>
      <c r="AX133" s="21" t="n">
        <f aca="false">-AW142*$F36*AX26</f>
        <v>-233.961863526447</v>
      </c>
      <c r="AY133" s="21" t="n">
        <f aca="false">-AX142*$F36*AY26</f>
        <v>-227.486139925103</v>
      </c>
      <c r="AZ133" s="21" t="n">
        <f aca="false">-AY142*$F36*AZ26</f>
        <v>-220.929469778742</v>
      </c>
      <c r="BA133" s="21" t="n">
        <f aca="false">-AZ142*$F36*BA26</f>
        <v>-214.290841255552</v>
      </c>
      <c r="BB133" s="21" t="n">
        <f aca="false">-BA142*$F36*BB26</f>
        <v>-207.569229875822</v>
      </c>
      <c r="BC133" s="21" t="n">
        <f aca="false">-BB142*$F36*BC26</f>
        <v>-200.763598353845</v>
      </c>
      <c r="BD133" s="21" t="n">
        <f aca="false">-BC142*$F36*BD26</f>
        <v>-193.872896437843</v>
      </c>
      <c r="BE133" s="21" t="n">
        <f aca="false">-BD142*$F36*BE26</f>
        <v>-186.896060747892</v>
      </c>
      <c r="BF133" s="21" t="n">
        <f aca="false">-BE142*$F36*BF26</f>
        <v>-179.832014611815</v>
      </c>
      <c r="BG133" s="21" t="n">
        <f aca="false">-BF142*$F36*BG26</f>
        <v>-172.679667899039</v>
      </c>
      <c r="BH133" s="21" t="n">
        <f aca="false">-BG142*$F36*BH26</f>
        <v>-165.437916852352</v>
      </c>
      <c r="BI133" s="21" t="n">
        <f aca="false">-BH142*$F36*BI26</f>
        <v>-158.105643917582</v>
      </c>
      <c r="BJ133" s="21" t="n">
        <f aca="false">-BI142*$F36*BJ26</f>
        <v>-150.681717571127</v>
      </c>
      <c r="BK133" s="21" t="n">
        <f aca="false">-BJ142*$F36*BK26</f>
        <v>-143.164992145341</v>
      </c>
      <c r="BL133" s="21" t="n">
        <f aca="false">-BK142*$F36*BL26</f>
        <v>-135.554307651733</v>
      </c>
      <c r="BM133" s="21" t="n">
        <f aca="false">-BL142*$F36*BM26</f>
        <v>-127.848489601955</v>
      </c>
      <c r="BN133" s="21" t="n">
        <f aca="false">-BM142*$F36*BN26</f>
        <v>-120.046348826555</v>
      </c>
      <c r="BO133" s="21" t="n">
        <f aca="false">-BN142*$F36*BO26</f>
        <v>-112.146681291462</v>
      </c>
      <c r="BP133" s="21" t="n">
        <f aca="false">-BO142*$F36*BP26</f>
        <v>-104.148267912181</v>
      </c>
      <c r="BQ133" s="21" t="n">
        <f aca="false">-BP142*$F36*BQ26</f>
        <v>-96.0498743656583</v>
      </c>
      <c r="BR133" s="21" t="n">
        <f aca="false">-BQ142*$F36*BR26</f>
        <v>-87.8502508998043</v>
      </c>
      <c r="BS133" s="21" t="n">
        <f aca="false">-BR142*$F36*BS26</f>
        <v>-79.5481321406272</v>
      </c>
      <c r="BT133" s="21" t="n">
        <f aca="false">-BS142*$F36*BT26</f>
        <v>-71.1422368969603</v>
      </c>
      <c r="BU133" s="21" t="n">
        <f aca="false">-BT142*$F36*BU26</f>
        <v>-62.6312679627477</v>
      </c>
      <c r="BV133" s="21" t="n">
        <f aca="false">-BU142*$F36*BV26</f>
        <v>-54.0139119168573</v>
      </c>
      <c r="BW133" s="21" t="n">
        <f aca="false">-BV142*$F36*BW26</f>
        <v>-45.2888389203934</v>
      </c>
      <c r="BX133" s="21" t="n">
        <f aca="false">-BW142*$F36*BX26</f>
        <v>-36.4547025114736</v>
      </c>
      <c r="BY133" s="21" t="n">
        <f aca="false">-BX142*$F36*BY26</f>
        <v>-27.5101393974423</v>
      </c>
      <c r="BZ133" s="21" t="n">
        <f aca="false">-BY142*$F36*BZ26</f>
        <v>-18.4537692444857</v>
      </c>
      <c r="CA133" s="21" t="n">
        <f aca="false">-BZ142*$F36*CA26</f>
        <v>-9.28419446461707</v>
      </c>
      <c r="CB133" s="21" t="n">
        <f aca="false">-CA142*$F36*CB26</f>
        <v>-1.06581410364015E-013</v>
      </c>
      <c r="CC133" s="21" t="n">
        <f aca="false">-CB142*$F36*CC26</f>
        <v>-1.06581410364015E-013</v>
      </c>
      <c r="CD133" s="21" t="n">
        <f aca="false">-CC142*$F36*CD26</f>
        <v>-1.06581410364015E-013</v>
      </c>
      <c r="CE133" s="21" t="n">
        <f aca="false">-CD142*$F36*CE26</f>
        <v>-1.06581410364015E-013</v>
      </c>
      <c r="CF133" s="21" t="n">
        <f aca="false">-CE142*$F36*CF26</f>
        <v>-1.06581410364015E-013</v>
      </c>
      <c r="CG133" s="21" t="n">
        <f aca="false">-CF142*$F36*CG26</f>
        <v>-1.06581410364015E-013</v>
      </c>
      <c r="CH133" s="21" t="n">
        <f aca="false">-CG142*$F36*CH26</f>
        <v>-1.06581410364015E-013</v>
      </c>
      <c r="CI133" s="21" t="n">
        <f aca="false">-CH142*$F36*CI26</f>
        <v>-1.06581410364015E-013</v>
      </c>
      <c r="CJ133" s="21" t="n">
        <f aca="false">-CI142*$F36*CJ26</f>
        <v>-1.06581410364015E-013</v>
      </c>
      <c r="CK133" s="21" t="n">
        <f aca="false">-CJ142*$F36*CK26</f>
        <v>-1.06581410364015E-013</v>
      </c>
      <c r="CL133" s="21" t="n">
        <f aca="false">-CK142*$F36*CL26</f>
        <v>-1.06581410364015E-013</v>
      </c>
      <c r="CM133" s="21" t="n">
        <f aca="false">-CL142*$F36*CM26</f>
        <v>-1.06581410364015E-013</v>
      </c>
      <c r="CN133" s="21" t="n">
        <f aca="false">-CM142*$F36*CN26</f>
        <v>-1.06581410364015E-013</v>
      </c>
      <c r="CO133" s="21" t="n">
        <f aca="false">-CN142*$F36*CO26</f>
        <v>-1.06581410364015E-013</v>
      </c>
      <c r="CP133" s="21" t="n">
        <f aca="false">-CO142*$F36*CP26</f>
        <v>-1.06581410364015E-013</v>
      </c>
      <c r="CQ133" s="21" t="n">
        <f aca="false">-CP142*$F36*CQ26</f>
        <v>-1.06581410364015E-013</v>
      </c>
      <c r="CR133" s="21" t="n">
        <f aca="false">-CQ142*$F36*CR26</f>
        <v>-1.06581410364015E-013</v>
      </c>
      <c r="CS133" s="21" t="n">
        <f aca="false">-CR142*$F36*CS26</f>
        <v>-1.06581410364015E-013</v>
      </c>
      <c r="CT133" s="21" t="n">
        <f aca="false">-CS142*$F36*CT26</f>
        <v>-1.06581410364015E-013</v>
      </c>
      <c r="CU133" s="21" t="n">
        <f aca="false">-CT142*$F36*CU26</f>
        <v>-1.06581410364015E-013</v>
      </c>
      <c r="CV133" s="21" t="n">
        <f aca="false">-CU142*$F36*CV26</f>
        <v>-1.06581410364015E-013</v>
      </c>
      <c r="CW133" s="21" t="n">
        <f aca="false">-CV142*$F36*CW26</f>
        <v>-1.06581410364015E-013</v>
      </c>
      <c r="CX133" s="21" t="n">
        <f aca="false">-CW142*$F36*CX26</f>
        <v>-1.06581410364015E-013</v>
      </c>
      <c r="CY133" s="21" t="n">
        <f aca="false">-CX142*$F36*CY26</f>
        <v>-1.06581410364015E-013</v>
      </c>
      <c r="CZ133" s="21" t="n">
        <f aca="false">-CY142*$F36*CZ26</f>
        <v>-1.06581410364015E-013</v>
      </c>
      <c r="DA133" s="21" t="n">
        <f aca="false">-CZ142*$F36*DA26</f>
        <v>-1.06581410364015E-013</v>
      </c>
      <c r="DB133" s="21" t="n">
        <f aca="false">-DA142*$F36*DB26</f>
        <v>-1.06581410364015E-013</v>
      </c>
      <c r="DC133" s="21" t="n">
        <f aca="false">-DB142*$F36*DC26</f>
        <v>-1.06581410364015E-013</v>
      </c>
      <c r="DD133" s="21" t="n">
        <f aca="false">-DC142*$F36*DD26</f>
        <v>-1.06581410364015E-013</v>
      </c>
      <c r="DE133" s="21" t="n">
        <f aca="false">-DD142*$F36*DE26</f>
        <v>-1.06581410364015E-013</v>
      </c>
      <c r="DF133" s="21" t="n">
        <f aca="false">-DE142*$F36*DF26</f>
        <v>-1.06581410364015E-013</v>
      </c>
      <c r="DG133" s="21" t="n">
        <f aca="false">-DF142*$F36*DG26</f>
        <v>-1.06581410364015E-013</v>
      </c>
      <c r="DH133" s="21" t="n">
        <f aca="false">-DG142*$F36*DH26</f>
        <v>-1.06581410364015E-013</v>
      </c>
      <c r="DI133" s="21" t="n">
        <f aca="false">-DH142*$F36*DI26</f>
        <v>-1.06581410364015E-013</v>
      </c>
      <c r="DJ133" s="21" t="n">
        <f aca="false">-DI142*$F36*DJ26</f>
        <v>-1.06581410364015E-013</v>
      </c>
      <c r="DK133" s="21" t="n">
        <f aca="false">-DJ142*$F36*DK26</f>
        <v>-1.06581410364015E-013</v>
      </c>
      <c r="DL133" s="21" t="n">
        <f aca="false">-DK142*$F36*DL26</f>
        <v>-1.06581410364015E-013</v>
      </c>
      <c r="DM133" s="21" t="n">
        <f aca="false">-DL142*$F36*DM26</f>
        <v>-1.06581410364015E-013</v>
      </c>
      <c r="DN133" s="21" t="n">
        <f aca="false">-DM142*$F36*DN26</f>
        <v>-1.06581410364015E-013</v>
      </c>
      <c r="DO133" s="21" t="n">
        <f aca="false">-DN142*$F36*DO26</f>
        <v>-1.06581410364015E-013</v>
      </c>
      <c r="DP133" s="21" t="n">
        <f aca="false">-DO142*$F36*DP26</f>
        <v>-1.06581410364015E-013</v>
      </c>
      <c r="DQ133" s="21" t="n">
        <f aca="false">-DP142*$F36*DQ26</f>
        <v>-1.06581410364015E-013</v>
      </c>
      <c r="DR133" s="21" t="n">
        <f aca="false">-DQ142*$F36*DR26</f>
        <v>-1.06581410364015E-013</v>
      </c>
      <c r="DS133" s="21" t="n">
        <f aca="false">-DR142*$F36*DS26</f>
        <v>-1.06581410364015E-013</v>
      </c>
      <c r="DT133" s="21" t="n">
        <f aca="false">-DS142*$F36*DT26</f>
        <v>-1.06581410364015E-013</v>
      </c>
      <c r="DU133" s="21" t="n">
        <f aca="false">-DT142*$F36*DU26</f>
        <v>-1.06581410364015E-013</v>
      </c>
      <c r="DV133" s="21" t="n">
        <f aca="false">-DU142*$F36*DV26</f>
        <v>-1.06581410364015E-013</v>
      </c>
      <c r="DW133" s="21" t="n">
        <f aca="false">-DV142*$F36*DW26</f>
        <v>-1.06581410364015E-013</v>
      </c>
      <c r="DX133" s="21" t="n">
        <f aca="false">-DW142*$F36*DX26</f>
        <v>-1.06581410364015E-013</v>
      </c>
      <c r="DY133" s="21" t="n">
        <f aca="false">-DX142*$F36*DY26</f>
        <v>-1.06581410364015E-013</v>
      </c>
      <c r="DZ133" s="21" t="n">
        <f aca="false">-DY142*$F36*DZ26</f>
        <v>-1.06581410364015E-013</v>
      </c>
      <c r="EA133" s="21" t="n">
        <f aca="false">-DZ142*$F36*EA26</f>
        <v>-1.06581410364015E-013</v>
      </c>
      <c r="EB133" s="21" t="n">
        <f aca="false">-EA142*$F36*EB26</f>
        <v>-1.06581410364015E-013</v>
      </c>
      <c r="EC133" s="21" t="n">
        <f aca="false">-EB142*$F36*EC26</f>
        <v>-1.06581410364015E-013</v>
      </c>
      <c r="ED133" s="21" t="n">
        <f aca="false">-EC142*$F36*ED26</f>
        <v>-1.06581410364015E-013</v>
      </c>
      <c r="EE133" s="21" t="n">
        <f aca="false">-ED142*$F36*EE26</f>
        <v>-1.06581410364015E-013</v>
      </c>
      <c r="EF133" s="21" t="n">
        <f aca="false">-EE142*$F36*EF26</f>
        <v>-1.06581410364015E-013</v>
      </c>
      <c r="EG133" s="21" t="n">
        <f aca="false">-EF142*$F36*EG26</f>
        <v>-1.06581410364015E-013</v>
      </c>
      <c r="EH133" s="21" t="n">
        <f aca="false">-EG142*$F36*EH26</f>
        <v>-1.06581410364015E-013</v>
      </c>
      <c r="EI133" s="21" t="n">
        <f aca="false">-EH142*$F36*EI26</f>
        <v>-1.06581410364015E-013</v>
      </c>
      <c r="EJ133" s="21" t="n">
        <f aca="false">-EI142*$F36*EJ26</f>
        <v>-1.06581410364015E-013</v>
      </c>
      <c r="EK133" s="21" t="n">
        <f aca="false">-EJ142*$F36*EK26</f>
        <v>-1.06581410364015E-013</v>
      </c>
      <c r="EL133" s="21" t="n">
        <f aca="false">-EK142*$F36*EL26</f>
        <v>-1.06581410364015E-013</v>
      </c>
      <c r="EM133" s="21" t="n">
        <f aca="false">-EL142*$F36*EM26</f>
        <v>-1.06581410364015E-013</v>
      </c>
      <c r="EN133" s="21" t="n">
        <f aca="false">-EM142*$F36*EN26</f>
        <v>-1.06581410364015E-013</v>
      </c>
      <c r="EO133" s="21" t="n">
        <f aca="false">-EN142*$F36*EO26</f>
        <v>-1.06581410364015E-013</v>
      </c>
      <c r="EP133" s="21" t="n">
        <f aca="false">-EO142*$F36*EP26</f>
        <v>-1.06581410364015E-013</v>
      </c>
      <c r="EQ133" s="21" t="n">
        <f aca="false">-EP142*$F36*EQ26</f>
        <v>-1.06581410364015E-013</v>
      </c>
      <c r="ER133" s="21" t="n">
        <f aca="false">-EQ142*$F36*ER26</f>
        <v>-1.06581410364015E-013</v>
      </c>
      <c r="ES133" s="21" t="n">
        <f aca="false">-ER142*$F36*ES26</f>
        <v>-1.06581410364015E-013</v>
      </c>
      <c r="ET133" s="21" t="n">
        <f aca="false">-ES142*$F36*ET26</f>
        <v>-1.06581410364015E-013</v>
      </c>
      <c r="EU133" s="21" t="n">
        <f aca="false">-ET142*$F36*EU26</f>
        <v>-1.06581410364015E-013</v>
      </c>
      <c r="EV133" s="21" t="n">
        <f aca="false">-EU142*$F36*EV26</f>
        <v>-1.06581410364015E-013</v>
      </c>
      <c r="EW133" s="21" t="n">
        <f aca="false">-EV142*$F36*EW26</f>
        <v>-1.06581410364015E-013</v>
      </c>
      <c r="EX133" s="21" t="n">
        <f aca="false">-EW142*$F36*EX26</f>
        <v>-1.06581410364015E-013</v>
      </c>
      <c r="EY133" s="21" t="n">
        <f aca="false">-EX142*$F36*EY26</f>
        <v>-1.06581410364015E-013</v>
      </c>
      <c r="EZ133" s="21" t="n">
        <f aca="false">-EY142*$F36*EZ26</f>
        <v>-1.06581410364015E-013</v>
      </c>
      <c r="FA133" s="21" t="n">
        <f aca="false">-EZ142*$F36*FA26</f>
        <v>-1.06581410364015E-013</v>
      </c>
      <c r="FB133" s="21" t="n">
        <f aca="false">-FA142*$F36*FB26</f>
        <v>-1.06581410364015E-013</v>
      </c>
      <c r="FC133" s="21" t="n">
        <f aca="false">-FB142*$F36*FC26</f>
        <v>-1.06581410364015E-013</v>
      </c>
      <c r="FD133" s="21" t="n">
        <f aca="false">-FC142*$F36*FD26</f>
        <v>-1.06581410364015E-013</v>
      </c>
      <c r="FE133" s="21" t="n">
        <f aca="false">-FD142*$F36*FE26</f>
        <v>-1.06581410364015E-013</v>
      </c>
      <c r="FF133" s="21" t="n">
        <f aca="false">-FE142*$F36*FF26</f>
        <v>-1.06581410364015E-013</v>
      </c>
      <c r="FG133" s="21" t="n">
        <f aca="false">-FF142*$F36*FG26</f>
        <v>-1.06581410364015E-013</v>
      </c>
      <c r="FH133" s="21" t="n">
        <f aca="false">-FG142*$F36*FH26</f>
        <v>-1.06581410364015E-013</v>
      </c>
    </row>
    <row r="134" customFormat="false" ht="15" hidden="false" customHeight="false" outlineLevel="0" collapsed="false">
      <c r="C134" s="1" t="s">
        <v>773</v>
      </c>
      <c r="D134" s="12" t="s">
        <v>358</v>
      </c>
      <c r="I134" s="21" t="n">
        <f aca="false">SUM(J134:FH134)</f>
        <v>-31610.8432813422</v>
      </c>
      <c r="J134" s="21" t="n">
        <f aca="false">-MIN(I142,$F130+J133)*J32</f>
        <v>-0</v>
      </c>
      <c r="K134" s="21" t="n">
        <f aca="false">-MIN(J142,$F130+K133)*K32</f>
        <v>-0</v>
      </c>
      <c r="L134" s="21" t="n">
        <f aca="false">-MIN(K142,$F130+L133)*L32</f>
        <v>-0</v>
      </c>
      <c r="M134" s="21" t="n">
        <f aca="false">-MIN(L142,$F130+M133)*M32</f>
        <v>-0</v>
      </c>
      <c r="N134" s="21" t="n">
        <f aca="false">-MIN(M142,$F130+N133)*N32</f>
        <v>-0</v>
      </c>
      <c r="O134" s="21" t="n">
        <f aca="false">-MIN(N142,$F130+O133)*O32</f>
        <v>-0</v>
      </c>
      <c r="P134" s="21" t="n">
        <f aca="false">-MIN(O142,$F130+P133)*P32</f>
        <v>-0</v>
      </c>
      <c r="Q134" s="21" t="n">
        <f aca="false">-MIN(P142,$F130+Q133)*Q32</f>
        <v>-0</v>
      </c>
      <c r="R134" s="21" t="n">
        <f aca="false">-MIN(Q142,$F130+R133)*R32</f>
        <v>-0</v>
      </c>
      <c r="S134" s="21" t="n">
        <f aca="false">-MIN(R142,$F130+S133)*S32</f>
        <v>-0</v>
      </c>
      <c r="T134" s="21" t="n">
        <f aca="false">-MIN(S142,$F130+T133)*T32</f>
        <v>-356.884210617196</v>
      </c>
      <c r="U134" s="21" t="n">
        <f aca="false">-MIN(T142,$F130+U133)*U32</f>
        <v>-361.345263249911</v>
      </c>
      <c r="V134" s="21" t="n">
        <f aca="false">-MIN(U142,$F130+V133)*V32</f>
        <v>-365.862079040535</v>
      </c>
      <c r="W134" s="21" t="n">
        <f aca="false">-MIN(V142,$F130+W133)*W32</f>
        <v>-370.435355028542</v>
      </c>
      <c r="X134" s="21" t="n">
        <f aca="false">-MIN(W142,$F130+X133)*X32</f>
        <v>-375.065796966399</v>
      </c>
      <c r="Y134" s="21" t="n">
        <f aca="false">-MIN(X142,$F130+Y133)*Y32</f>
        <v>-379.754119428479</v>
      </c>
      <c r="Z134" s="21" t="n">
        <f aca="false">-MIN(Y142,$F130+Z133)*Z32</f>
        <v>-384.501045921335</v>
      </c>
      <c r="AA134" s="21" t="n">
        <f aca="false">-MIN(Z142,$F130+AA133)*AA32</f>
        <v>-389.307308995351</v>
      </c>
      <c r="AB134" s="21" t="n">
        <f aca="false">-MIN(AA142,$F130+AB133)*AB32</f>
        <v>-394.173650357793</v>
      </c>
      <c r="AC134" s="21" t="n">
        <f aca="false">-MIN(AB142,$F130+AC133)*AC32</f>
        <v>-399.100820987266</v>
      </c>
      <c r="AD134" s="21" t="n">
        <f aca="false">-MIN(AC142,$F130+AD133)*AD32</f>
        <v>-404.089581249606</v>
      </c>
      <c r="AE134" s="21" t="n">
        <f aca="false">-MIN(AD142,$F130+AE133)*AE32</f>
        <v>-409.140701015227</v>
      </c>
      <c r="AF134" s="21" t="n">
        <f aca="false">-MIN(AE142,$F130+AF133)*AF32</f>
        <v>-414.254959777917</v>
      </c>
      <c r="AG134" s="21" t="n">
        <f aca="false">-MIN(AF142,$F130+AG133)*AG32</f>
        <v>-419.433146775141</v>
      </c>
      <c r="AH134" s="21" t="n">
        <f aca="false">-MIN(AG142,$F130+AH133)*AH32</f>
        <v>-424.67606110983</v>
      </c>
      <c r="AI134" s="21" t="n">
        <f aca="false">-MIN(AH142,$F130+AI133)*AI32</f>
        <v>-429.984511873703</v>
      </c>
      <c r="AJ134" s="21" t="n">
        <f aca="false">-MIN(AI142,$F130+AJ133)*AJ32</f>
        <v>-435.359318272124</v>
      </c>
      <c r="AK134" s="21" t="n">
        <f aca="false">-MIN(AJ142,$F130+AK133)*AK32</f>
        <v>-440.801309750526</v>
      </c>
      <c r="AL134" s="21" t="n">
        <f aca="false">-MIN(AK142,$F130+AL133)*AL32</f>
        <v>-446.311326122407</v>
      </c>
      <c r="AM134" s="21" t="n">
        <f aca="false">-MIN(AL142,$F130+AM133)*AM32</f>
        <v>-451.890217698937</v>
      </c>
      <c r="AN134" s="21" t="n">
        <f aca="false">-MIN(AM142,$F130+AN133)*AN32</f>
        <v>-457.538845420174</v>
      </c>
      <c r="AO134" s="21" t="n">
        <f aca="false">-MIN(AN142,$F130+AO133)*AO32</f>
        <v>-463.258080987926</v>
      </c>
      <c r="AP134" s="21" t="n">
        <f aca="false">-MIN(AO142,$F130+AP133)*AP32</f>
        <v>-469.048807000275</v>
      </c>
      <c r="AQ134" s="21" t="n">
        <f aca="false">-MIN(AP142,$F130+AQ133)*AQ32</f>
        <v>-474.911917087779</v>
      </c>
      <c r="AR134" s="21" t="n">
        <f aca="false">-MIN(AQ142,$F130+AR133)*AR32</f>
        <v>-480.848316051376</v>
      </c>
      <c r="AS134" s="21" t="n">
        <f aca="false">-MIN(AR142,$F130+AS133)*AS32</f>
        <v>-486.858920002018</v>
      </c>
      <c r="AT134" s="21" t="n">
        <f aca="false">-MIN(AS142,$F130+AT133)*AT32</f>
        <v>-492.944656502044</v>
      </c>
      <c r="AU134" s="21" t="n">
        <f aca="false">-MIN(AT142,$F130+AU133)*AU32</f>
        <v>-499.106464708319</v>
      </c>
      <c r="AV134" s="21" t="n">
        <f aca="false">-MIN(AU142,$F130+AV133)*AV32</f>
        <v>-505.345295517173</v>
      </c>
      <c r="AW134" s="21" t="n">
        <f aca="false">-MIN(AV142,$F130+AW133)*AW32</f>
        <v>-511.662111711138</v>
      </c>
      <c r="AX134" s="21" t="n">
        <f aca="false">-MIN(AW142,$F130+AX133)*AX32</f>
        <v>-518.057888107527</v>
      </c>
      <c r="AY134" s="21" t="n">
        <f aca="false">-MIN(AX142,$F130+AY133)*AY32</f>
        <v>-524.533611708871</v>
      </c>
      <c r="AZ134" s="21" t="n">
        <f aca="false">-MIN(AY142,$F130+AZ133)*AZ32</f>
        <v>-531.090281855232</v>
      </c>
      <c r="BA134" s="21" t="n">
        <f aca="false">-MIN(AZ142,$F130+BA133)*BA32</f>
        <v>-537.728910378422</v>
      </c>
      <c r="BB134" s="21" t="n">
        <f aca="false">-MIN(BA142,$F130+BB133)*BB32</f>
        <v>-544.450521758153</v>
      </c>
      <c r="BC134" s="21" t="n">
        <f aca="false">-MIN(BB142,$F130+BC133)*BC32</f>
        <v>-551.256153280129</v>
      </c>
      <c r="BD134" s="21" t="n">
        <f aca="false">-MIN(BC142,$F130+BD133)*BD32</f>
        <v>-558.146855196131</v>
      </c>
      <c r="BE134" s="21" t="n">
        <f aca="false">-MIN(BD142,$F130+BE133)*BE32</f>
        <v>-565.123690886083</v>
      </c>
      <c r="BF134" s="21" t="n">
        <f aca="false">-MIN(BE142,$F130+BF133)*BF32</f>
        <v>-572.187737022159</v>
      </c>
      <c r="BG134" s="21" t="n">
        <f aca="false">-MIN(BF142,$F130+BG133)*BG32</f>
        <v>-579.340083734936</v>
      </c>
      <c r="BH134" s="21" t="n">
        <f aca="false">-MIN(BG142,$F130+BH133)*BH32</f>
        <v>-586.581834781622</v>
      </c>
      <c r="BI134" s="21" t="n">
        <f aca="false">-MIN(BH142,$F130+BI133)*BI32</f>
        <v>-593.914107716393</v>
      </c>
      <c r="BJ134" s="21" t="n">
        <f aca="false">-MIN(BI142,$F130+BJ133)*BJ32</f>
        <v>-601.338034062848</v>
      </c>
      <c r="BK134" s="21" t="n">
        <f aca="false">-MIN(BJ142,$F130+BK133)*BK32</f>
        <v>-608.854759488633</v>
      </c>
      <c r="BL134" s="21" t="n">
        <f aca="false">-MIN(BK142,$F130+BL133)*BL32</f>
        <v>-616.465443982241</v>
      </c>
      <c r="BM134" s="21" t="n">
        <f aca="false">-MIN(BL142,$F130+BM133)*BM32</f>
        <v>-624.171262032019</v>
      </c>
      <c r="BN134" s="21" t="n">
        <f aca="false">-MIN(BM142,$F130+BN133)*BN32</f>
        <v>-631.97340280742</v>
      </c>
      <c r="BO134" s="21" t="n">
        <f aca="false">-MIN(BN142,$F130+BO133)*BO32</f>
        <v>-639.873070342512</v>
      </c>
      <c r="BP134" s="21" t="n">
        <f aca="false">-MIN(BO142,$F130+BP133)*BP32</f>
        <v>-647.871483721794</v>
      </c>
      <c r="BQ134" s="21" t="n">
        <f aca="false">-MIN(BP142,$F130+BQ133)*BQ32</f>
        <v>-655.969877268316</v>
      </c>
      <c r="BR134" s="21" t="n">
        <f aca="false">-MIN(BQ142,$F130+BR133)*BR32</f>
        <v>-664.16950073417</v>
      </c>
      <c r="BS134" s="21" t="n">
        <f aca="false">-MIN(BR142,$F130+BS133)*BS32</f>
        <v>-672.471619493347</v>
      </c>
      <c r="BT134" s="21" t="n">
        <f aca="false">-MIN(BS142,$F130+BT133)*BT32</f>
        <v>-680.877514737014</v>
      </c>
      <c r="BU134" s="21" t="n">
        <f aca="false">-MIN(BT142,$F130+BU133)*BU32</f>
        <v>-689.388483671227</v>
      </c>
      <c r="BV134" s="21" t="n">
        <f aca="false">-MIN(BU142,$F130+BV133)*BV32</f>
        <v>-698.005839717117</v>
      </c>
      <c r="BW134" s="21" t="n">
        <f aca="false">-MIN(BV142,$F130+BW133)*BW32</f>
        <v>-706.730912713581</v>
      </c>
      <c r="BX134" s="21" t="n">
        <f aca="false">-MIN(BW142,$F130+BX133)*BX32</f>
        <v>-715.565049122501</v>
      </c>
      <c r="BY134" s="21" t="n">
        <f aca="false">-MIN(BX142,$F130+BY133)*BY32</f>
        <v>-724.509612236532</v>
      </c>
      <c r="BZ134" s="21" t="n">
        <f aca="false">-MIN(BY142,$F130+BZ133)*BZ32</f>
        <v>-733.565982389489</v>
      </c>
      <c r="CA134" s="21" t="n">
        <f aca="false">-MIN(BZ142,$F130+CA133)*CA32</f>
        <v>-742.735557169357</v>
      </c>
      <c r="CB134" s="21" t="n">
        <f aca="false">-MIN(CA142,$F130+CB133)*CB32</f>
        <v>-0</v>
      </c>
      <c r="CC134" s="21" t="n">
        <f aca="false">-MIN(CB142,$F130+CC133)*CC32</f>
        <v>-0</v>
      </c>
      <c r="CD134" s="21" t="n">
        <f aca="false">-MIN(CC142,$F130+CD133)*CD32</f>
        <v>-0</v>
      </c>
      <c r="CE134" s="21" t="n">
        <f aca="false">-MIN(CD142,$F130+CE133)*CE32</f>
        <v>-0</v>
      </c>
      <c r="CF134" s="21" t="n">
        <f aca="false">-MIN(CE142,$F130+CF133)*CF32</f>
        <v>-0</v>
      </c>
      <c r="CG134" s="21" t="n">
        <f aca="false">-MIN(CF142,$F130+CG133)*CG32</f>
        <v>-0</v>
      </c>
      <c r="CH134" s="21" t="n">
        <f aca="false">-MIN(CG142,$F130+CH133)*CH32</f>
        <v>-0</v>
      </c>
      <c r="CI134" s="21" t="n">
        <f aca="false">-MIN(CH142,$F130+CI133)*CI32</f>
        <v>-0</v>
      </c>
      <c r="CJ134" s="21" t="n">
        <f aca="false">-MIN(CI142,$F130+CJ133)*CJ32</f>
        <v>-0</v>
      </c>
      <c r="CK134" s="21" t="n">
        <f aca="false">-MIN(CJ142,$F130+CK133)*CK32</f>
        <v>-0</v>
      </c>
      <c r="CL134" s="21" t="n">
        <f aca="false">-MIN(CK142,$F130+CL133)*CL32</f>
        <v>-0</v>
      </c>
      <c r="CM134" s="21" t="n">
        <f aca="false">-MIN(CL142,$F130+CM133)*CM32</f>
        <v>-0</v>
      </c>
      <c r="CN134" s="21" t="n">
        <f aca="false">-MIN(CM142,$F130+CN133)*CN32</f>
        <v>-0</v>
      </c>
      <c r="CO134" s="21" t="n">
        <f aca="false">-MIN(CN142,$F130+CO133)*CO32</f>
        <v>-0</v>
      </c>
      <c r="CP134" s="21" t="n">
        <f aca="false">-MIN(CO142,$F130+CP133)*CP32</f>
        <v>-0</v>
      </c>
      <c r="CQ134" s="21" t="n">
        <f aca="false">-MIN(CP142,$F130+CQ133)*CQ32</f>
        <v>-0</v>
      </c>
      <c r="CR134" s="21" t="n">
        <f aca="false">-MIN(CQ142,$F130+CR133)*CR32</f>
        <v>-0</v>
      </c>
      <c r="CS134" s="21" t="n">
        <f aca="false">-MIN(CR142,$F130+CS133)*CS32</f>
        <v>-0</v>
      </c>
      <c r="CT134" s="21" t="n">
        <f aca="false">-MIN(CS142,$F130+CT133)*CT32</f>
        <v>-0</v>
      </c>
      <c r="CU134" s="21" t="n">
        <f aca="false">-MIN(CT142,$F130+CU133)*CU32</f>
        <v>-0</v>
      </c>
      <c r="CV134" s="21" t="n">
        <f aca="false">-MIN(CU142,$F130+CV133)*CV32</f>
        <v>-0</v>
      </c>
      <c r="CW134" s="21" t="n">
        <f aca="false">-MIN(CV142,$F130+CW133)*CW32</f>
        <v>-0</v>
      </c>
      <c r="CX134" s="21" t="n">
        <f aca="false">-MIN(CW142,$F130+CX133)*CX32</f>
        <v>-0</v>
      </c>
      <c r="CY134" s="21" t="n">
        <f aca="false">-MIN(CX142,$F130+CY133)*CY32</f>
        <v>-0</v>
      </c>
      <c r="CZ134" s="21" t="n">
        <f aca="false">-MIN(CY142,$F130+CZ133)*CZ32</f>
        <v>-0</v>
      </c>
      <c r="DA134" s="21" t="n">
        <f aca="false">-MIN(CZ142,$F130+DA133)*DA32</f>
        <v>-0</v>
      </c>
      <c r="DB134" s="21" t="n">
        <f aca="false">-MIN(DA142,$F130+DB133)*DB32</f>
        <v>-0</v>
      </c>
      <c r="DC134" s="21" t="n">
        <f aca="false">-MIN(DB142,$F130+DC133)*DC32</f>
        <v>-0</v>
      </c>
      <c r="DD134" s="21" t="n">
        <f aca="false">-MIN(DC142,$F130+DD133)*DD32</f>
        <v>-0</v>
      </c>
      <c r="DE134" s="21" t="n">
        <f aca="false">-MIN(DD142,$F130+DE133)*DE32</f>
        <v>-0</v>
      </c>
      <c r="DF134" s="21" t="n">
        <f aca="false">-MIN(DE142,$F130+DF133)*DF32</f>
        <v>-0</v>
      </c>
      <c r="DG134" s="21" t="n">
        <f aca="false">-MIN(DF142,$F130+DG133)*DG32</f>
        <v>-0</v>
      </c>
      <c r="DH134" s="21" t="n">
        <f aca="false">-MIN(DG142,$F130+DH133)*DH32</f>
        <v>-0</v>
      </c>
      <c r="DI134" s="21" t="n">
        <f aca="false">-MIN(DH142,$F130+DI133)*DI32</f>
        <v>-0</v>
      </c>
      <c r="DJ134" s="21" t="n">
        <f aca="false">-MIN(DI142,$F130+DJ133)*DJ32</f>
        <v>-0</v>
      </c>
      <c r="DK134" s="21" t="n">
        <f aca="false">-MIN(DJ142,$F130+DK133)*DK32</f>
        <v>-0</v>
      </c>
      <c r="DL134" s="21" t="n">
        <f aca="false">-MIN(DK142,$F130+DL133)*DL32</f>
        <v>-0</v>
      </c>
      <c r="DM134" s="21" t="n">
        <f aca="false">-MIN(DL142,$F130+DM133)*DM32</f>
        <v>-0</v>
      </c>
      <c r="DN134" s="21" t="n">
        <f aca="false">-MIN(DM142,$F130+DN133)*DN32</f>
        <v>-0</v>
      </c>
      <c r="DO134" s="21" t="n">
        <f aca="false">-MIN(DN142,$F130+DO133)*DO32</f>
        <v>-0</v>
      </c>
      <c r="DP134" s="21" t="n">
        <f aca="false">-MIN(DO142,$F130+DP133)*DP32</f>
        <v>-0</v>
      </c>
      <c r="DQ134" s="21" t="n">
        <f aca="false">-MIN(DP142,$F130+DQ133)*DQ32</f>
        <v>-0</v>
      </c>
      <c r="DR134" s="21" t="n">
        <f aca="false">-MIN(DQ142,$F130+DR133)*DR32</f>
        <v>-0</v>
      </c>
      <c r="DS134" s="21" t="n">
        <f aca="false">-MIN(DR142,$F130+DS133)*DS32</f>
        <v>-0</v>
      </c>
      <c r="DT134" s="21" t="n">
        <f aca="false">-MIN(DS142,$F130+DT133)*DT32</f>
        <v>-0</v>
      </c>
      <c r="DU134" s="21" t="n">
        <f aca="false">-MIN(DT142,$F130+DU133)*DU32</f>
        <v>-0</v>
      </c>
      <c r="DV134" s="21" t="n">
        <f aca="false">-MIN(DU142,$F130+DV133)*DV32</f>
        <v>-0</v>
      </c>
      <c r="DW134" s="21" t="n">
        <f aca="false">-MIN(DV142,$F130+DW133)*DW32</f>
        <v>-0</v>
      </c>
      <c r="DX134" s="21" t="n">
        <f aca="false">-MIN(DW142,$F130+DX133)*DX32</f>
        <v>-0</v>
      </c>
      <c r="DY134" s="21" t="n">
        <f aca="false">-MIN(DX142,$F130+DY133)*DY32</f>
        <v>-0</v>
      </c>
      <c r="DZ134" s="21" t="n">
        <f aca="false">-MIN(DY142,$F130+DZ133)*DZ32</f>
        <v>-0</v>
      </c>
      <c r="EA134" s="21" t="n">
        <f aca="false">-MIN(DZ142,$F130+EA133)*EA32</f>
        <v>-0</v>
      </c>
      <c r="EB134" s="21" t="n">
        <f aca="false">-MIN(EA142,$F130+EB133)*EB32</f>
        <v>-0</v>
      </c>
      <c r="EC134" s="21" t="n">
        <f aca="false">-MIN(EB142,$F130+EC133)*EC32</f>
        <v>-0</v>
      </c>
      <c r="ED134" s="21" t="n">
        <f aca="false">-MIN(EC142,$F130+ED133)*ED32</f>
        <v>-0</v>
      </c>
      <c r="EE134" s="21" t="n">
        <f aca="false">-MIN(ED142,$F130+EE133)*EE32</f>
        <v>-0</v>
      </c>
      <c r="EF134" s="21" t="n">
        <f aca="false">-MIN(EE142,$F130+EF133)*EF32</f>
        <v>-0</v>
      </c>
      <c r="EG134" s="21" t="n">
        <f aca="false">-MIN(EF142,$F130+EG133)*EG32</f>
        <v>-0</v>
      </c>
      <c r="EH134" s="21" t="n">
        <f aca="false">-MIN(EG142,$F130+EH133)*EH32</f>
        <v>-0</v>
      </c>
      <c r="EI134" s="21" t="n">
        <f aca="false">-MIN(EH142,$F130+EI133)*EI32</f>
        <v>-0</v>
      </c>
      <c r="EJ134" s="21" t="n">
        <f aca="false">-MIN(EI142,$F130+EJ133)*EJ32</f>
        <v>-0</v>
      </c>
      <c r="EK134" s="21" t="n">
        <f aca="false">-MIN(EJ142,$F130+EK133)*EK32</f>
        <v>-0</v>
      </c>
      <c r="EL134" s="21" t="n">
        <f aca="false">-MIN(EK142,$F130+EL133)*EL32</f>
        <v>-0</v>
      </c>
      <c r="EM134" s="21" t="n">
        <f aca="false">-MIN(EL142,$F130+EM133)*EM32</f>
        <v>-0</v>
      </c>
      <c r="EN134" s="21" t="n">
        <f aca="false">-MIN(EM142,$F130+EN133)*EN32</f>
        <v>-0</v>
      </c>
      <c r="EO134" s="21" t="n">
        <f aca="false">-MIN(EN142,$F130+EO133)*EO32</f>
        <v>-0</v>
      </c>
      <c r="EP134" s="21" t="n">
        <f aca="false">-MIN(EO142,$F130+EP133)*EP32</f>
        <v>-0</v>
      </c>
      <c r="EQ134" s="21" t="n">
        <f aca="false">-MIN(EP142,$F130+EQ133)*EQ32</f>
        <v>-0</v>
      </c>
      <c r="ER134" s="21" t="n">
        <f aca="false">-MIN(EQ142,$F130+ER133)*ER32</f>
        <v>-0</v>
      </c>
      <c r="ES134" s="21" t="n">
        <f aca="false">-MIN(ER142,$F130+ES133)*ES32</f>
        <v>-0</v>
      </c>
      <c r="ET134" s="21" t="n">
        <f aca="false">-MIN(ES142,$F130+ET133)*ET32</f>
        <v>-0</v>
      </c>
      <c r="EU134" s="21" t="n">
        <f aca="false">-MIN(ET142,$F130+EU133)*EU32</f>
        <v>-0</v>
      </c>
      <c r="EV134" s="21" t="n">
        <f aca="false">-MIN(EU142,$F130+EV133)*EV32</f>
        <v>-0</v>
      </c>
      <c r="EW134" s="21" t="n">
        <f aca="false">-MIN(EV142,$F130+EW133)*EW32</f>
        <v>-0</v>
      </c>
      <c r="EX134" s="21" t="n">
        <f aca="false">-MIN(EW142,$F130+EX133)*EX32</f>
        <v>-0</v>
      </c>
      <c r="EY134" s="21" t="n">
        <f aca="false">-MIN(EX142,$F130+EY133)*EY32</f>
        <v>-0</v>
      </c>
      <c r="EZ134" s="21" t="n">
        <f aca="false">-MIN(EY142,$F130+EZ133)*EZ32</f>
        <v>-0</v>
      </c>
      <c r="FA134" s="21" t="n">
        <f aca="false">-MIN(EZ142,$F130+FA133)*FA32</f>
        <v>-0</v>
      </c>
      <c r="FB134" s="21" t="n">
        <f aca="false">-MIN(FA142,$F130+FB133)*FB32</f>
        <v>-0</v>
      </c>
      <c r="FC134" s="21" t="n">
        <f aca="false">-MIN(FB142,$F130+FC133)*FC32</f>
        <v>-0</v>
      </c>
      <c r="FD134" s="21" t="n">
        <f aca="false">-MIN(FC142,$F130+FD133)*FD32</f>
        <v>-0</v>
      </c>
      <c r="FE134" s="21" t="n">
        <f aca="false">-MIN(FD142,$F130+FE133)*FE32</f>
        <v>-0</v>
      </c>
      <c r="FF134" s="21" t="n">
        <f aca="false">-MIN(FE142,$F130+FF133)*FF32</f>
        <v>-0</v>
      </c>
      <c r="FG134" s="21" t="n">
        <f aca="false">-MIN(FF142,$F130+FG133)*FG32</f>
        <v>-0</v>
      </c>
      <c r="FH134" s="21" t="n">
        <f aca="false">-MIN(FG142,$F130+FH133)*FH32</f>
        <v>-0</v>
      </c>
    </row>
    <row r="135" customFormat="false" ht="15" hidden="false" customHeight="false" outlineLevel="0" collapsed="false">
      <c r="C135" s="1" t="s">
        <v>774</v>
      </c>
      <c r="D135" s="12" t="s">
        <v>358</v>
      </c>
      <c r="I135" s="21" t="n">
        <f aca="false">SUM(J135:FH135)</f>
        <v>-45121.1850980385</v>
      </c>
      <c r="J135" s="21" t="n">
        <f aca="false">J133+J134</f>
        <v>-0</v>
      </c>
      <c r="K135" s="21" t="n">
        <f aca="false">K133+K134</f>
        <v>-0</v>
      </c>
      <c r="L135" s="21" t="n">
        <f aca="false">L133+L134</f>
        <v>-0</v>
      </c>
      <c r="M135" s="21" t="n">
        <f aca="false">M133+M134</f>
        <v>-0</v>
      </c>
      <c r="N135" s="21" t="n">
        <f aca="false">N133+N134</f>
        <v>-0</v>
      </c>
      <c r="O135" s="21" t="n">
        <f aca="false">O133+O134</f>
        <v>-0</v>
      </c>
      <c r="P135" s="21" t="n">
        <f aca="false">P133+P134</f>
        <v>-0</v>
      </c>
      <c r="Q135" s="21" t="n">
        <f aca="false">Q133+Q134</f>
        <v>-0</v>
      </c>
      <c r="R135" s="21" t="n">
        <f aca="false">R133+R134</f>
        <v>-0</v>
      </c>
      <c r="S135" s="21" t="n">
        <f aca="false">S133+S134</f>
        <v>-0</v>
      </c>
      <c r="T135" s="21" t="n">
        <f aca="false">T133+T134</f>
        <v>-752.019751633974</v>
      </c>
      <c r="U135" s="21" t="n">
        <f aca="false">U133+U134</f>
        <v>-752.019751633974</v>
      </c>
      <c r="V135" s="21" t="n">
        <f aca="false">V133+V134</f>
        <v>-752.019751633974</v>
      </c>
      <c r="W135" s="21" t="n">
        <f aca="false">W133+W134</f>
        <v>-752.019751633974</v>
      </c>
      <c r="X135" s="21" t="n">
        <f aca="false">X133+X134</f>
        <v>-752.019751633974</v>
      </c>
      <c r="Y135" s="21" t="n">
        <f aca="false">Y133+Y134</f>
        <v>-752.019751633974</v>
      </c>
      <c r="Z135" s="21" t="n">
        <f aca="false">Z133+Z134</f>
        <v>-752.019751633974</v>
      </c>
      <c r="AA135" s="21" t="n">
        <f aca="false">AA133+AA134</f>
        <v>-752.019751633974</v>
      </c>
      <c r="AB135" s="21" t="n">
        <f aca="false">AB133+AB134</f>
        <v>-752.019751633974</v>
      </c>
      <c r="AC135" s="21" t="n">
        <f aca="false">AC133+AC134</f>
        <v>-752.019751633974</v>
      </c>
      <c r="AD135" s="21" t="n">
        <f aca="false">AD133+AD134</f>
        <v>-752.019751633974</v>
      </c>
      <c r="AE135" s="21" t="n">
        <f aca="false">AE133+AE134</f>
        <v>-752.019751633974</v>
      </c>
      <c r="AF135" s="21" t="n">
        <f aca="false">AF133+AF134</f>
        <v>-752.019751633974</v>
      </c>
      <c r="AG135" s="21" t="n">
        <f aca="false">AG133+AG134</f>
        <v>-752.019751633974</v>
      </c>
      <c r="AH135" s="21" t="n">
        <f aca="false">AH133+AH134</f>
        <v>-752.019751633974</v>
      </c>
      <c r="AI135" s="21" t="n">
        <f aca="false">AI133+AI134</f>
        <v>-752.019751633974</v>
      </c>
      <c r="AJ135" s="21" t="n">
        <f aca="false">AJ133+AJ134</f>
        <v>-752.019751633974</v>
      </c>
      <c r="AK135" s="21" t="n">
        <f aca="false">AK133+AK134</f>
        <v>-752.019751633974</v>
      </c>
      <c r="AL135" s="21" t="n">
        <f aca="false">AL133+AL134</f>
        <v>-752.019751633974</v>
      </c>
      <c r="AM135" s="21" t="n">
        <f aca="false">AM133+AM134</f>
        <v>-752.019751633974</v>
      </c>
      <c r="AN135" s="21" t="n">
        <f aca="false">AN133+AN134</f>
        <v>-752.019751633974</v>
      </c>
      <c r="AO135" s="21" t="n">
        <f aca="false">AO133+AO134</f>
        <v>-752.019751633974</v>
      </c>
      <c r="AP135" s="21" t="n">
        <f aca="false">AP133+AP134</f>
        <v>-752.019751633974</v>
      </c>
      <c r="AQ135" s="21" t="n">
        <f aca="false">AQ133+AQ134</f>
        <v>-752.019751633974</v>
      </c>
      <c r="AR135" s="21" t="n">
        <f aca="false">AR133+AR134</f>
        <v>-752.019751633974</v>
      </c>
      <c r="AS135" s="21" t="n">
        <f aca="false">AS133+AS134</f>
        <v>-752.019751633974</v>
      </c>
      <c r="AT135" s="21" t="n">
        <f aca="false">AT133+AT134</f>
        <v>-752.019751633974</v>
      </c>
      <c r="AU135" s="21" t="n">
        <f aca="false">AU133+AU134</f>
        <v>-752.019751633974</v>
      </c>
      <c r="AV135" s="21" t="n">
        <f aca="false">AV133+AV134</f>
        <v>-752.019751633974</v>
      </c>
      <c r="AW135" s="21" t="n">
        <f aca="false">AW133+AW134</f>
        <v>-752.019751633974</v>
      </c>
      <c r="AX135" s="21" t="n">
        <f aca="false">AX133+AX134</f>
        <v>-752.019751633974</v>
      </c>
      <c r="AY135" s="21" t="n">
        <f aca="false">AY133+AY134</f>
        <v>-752.019751633974</v>
      </c>
      <c r="AZ135" s="21" t="n">
        <f aca="false">AZ133+AZ134</f>
        <v>-752.019751633974</v>
      </c>
      <c r="BA135" s="21" t="n">
        <f aca="false">BA133+BA134</f>
        <v>-752.019751633974</v>
      </c>
      <c r="BB135" s="21" t="n">
        <f aca="false">BB133+BB134</f>
        <v>-752.019751633974</v>
      </c>
      <c r="BC135" s="21" t="n">
        <f aca="false">BC133+BC134</f>
        <v>-752.019751633974</v>
      </c>
      <c r="BD135" s="21" t="n">
        <f aca="false">BD133+BD134</f>
        <v>-752.019751633974</v>
      </c>
      <c r="BE135" s="21" t="n">
        <f aca="false">BE133+BE134</f>
        <v>-752.019751633974</v>
      </c>
      <c r="BF135" s="21" t="n">
        <f aca="false">BF133+BF134</f>
        <v>-752.019751633974</v>
      </c>
      <c r="BG135" s="21" t="n">
        <f aca="false">BG133+BG134</f>
        <v>-752.019751633974</v>
      </c>
      <c r="BH135" s="21" t="n">
        <f aca="false">BH133+BH134</f>
        <v>-752.019751633974</v>
      </c>
      <c r="BI135" s="21" t="n">
        <f aca="false">BI133+BI134</f>
        <v>-752.019751633974</v>
      </c>
      <c r="BJ135" s="21" t="n">
        <f aca="false">BJ133+BJ134</f>
        <v>-752.019751633974</v>
      </c>
      <c r="BK135" s="21" t="n">
        <f aca="false">BK133+BK134</f>
        <v>-752.019751633974</v>
      </c>
      <c r="BL135" s="21" t="n">
        <f aca="false">BL133+BL134</f>
        <v>-752.019751633974</v>
      </c>
      <c r="BM135" s="21" t="n">
        <f aca="false">BM133+BM134</f>
        <v>-752.019751633974</v>
      </c>
      <c r="BN135" s="21" t="n">
        <f aca="false">BN133+BN134</f>
        <v>-752.019751633974</v>
      </c>
      <c r="BO135" s="21" t="n">
        <f aca="false">BO133+BO134</f>
        <v>-752.019751633974</v>
      </c>
      <c r="BP135" s="21" t="n">
        <f aca="false">BP133+BP134</f>
        <v>-752.019751633974</v>
      </c>
      <c r="BQ135" s="21" t="n">
        <f aca="false">BQ133+BQ134</f>
        <v>-752.019751633974</v>
      </c>
      <c r="BR135" s="21" t="n">
        <f aca="false">BR133+BR134</f>
        <v>-752.019751633974</v>
      </c>
      <c r="BS135" s="21" t="n">
        <f aca="false">BS133+BS134</f>
        <v>-752.019751633974</v>
      </c>
      <c r="BT135" s="21" t="n">
        <f aca="false">BT133+BT134</f>
        <v>-752.019751633974</v>
      </c>
      <c r="BU135" s="21" t="n">
        <f aca="false">BU133+BU134</f>
        <v>-752.019751633974</v>
      </c>
      <c r="BV135" s="21" t="n">
        <f aca="false">BV133+BV134</f>
        <v>-752.019751633974</v>
      </c>
      <c r="BW135" s="21" t="n">
        <f aca="false">BW133+BW134</f>
        <v>-752.019751633974</v>
      </c>
      <c r="BX135" s="21" t="n">
        <f aca="false">BX133+BX134</f>
        <v>-752.019751633974</v>
      </c>
      <c r="BY135" s="21" t="n">
        <f aca="false">BY133+BY134</f>
        <v>-752.019751633974</v>
      </c>
      <c r="BZ135" s="21" t="n">
        <f aca="false">BZ133+BZ134</f>
        <v>-752.019751633974</v>
      </c>
      <c r="CA135" s="21" t="n">
        <f aca="false">CA133+CA134</f>
        <v>-752.019751633974</v>
      </c>
      <c r="CB135" s="21" t="n">
        <f aca="false">CB133+CB134</f>
        <v>-1.06581410364015E-013</v>
      </c>
      <c r="CC135" s="21" t="n">
        <f aca="false">CC133+CC134</f>
        <v>-1.06581410364015E-013</v>
      </c>
      <c r="CD135" s="21" t="n">
        <f aca="false">CD133+CD134</f>
        <v>-1.06581410364015E-013</v>
      </c>
      <c r="CE135" s="21" t="n">
        <f aca="false">CE133+CE134</f>
        <v>-1.06581410364015E-013</v>
      </c>
      <c r="CF135" s="21" t="n">
        <f aca="false">CF133+CF134</f>
        <v>-1.06581410364015E-013</v>
      </c>
      <c r="CG135" s="21" t="n">
        <f aca="false">CG133+CG134</f>
        <v>-1.06581410364015E-013</v>
      </c>
      <c r="CH135" s="21" t="n">
        <f aca="false">CH133+CH134</f>
        <v>-1.06581410364015E-013</v>
      </c>
      <c r="CI135" s="21" t="n">
        <f aca="false">CI133+CI134</f>
        <v>-1.06581410364015E-013</v>
      </c>
      <c r="CJ135" s="21" t="n">
        <f aca="false">CJ133+CJ134</f>
        <v>-1.06581410364015E-013</v>
      </c>
      <c r="CK135" s="21" t="n">
        <f aca="false">CK133+CK134</f>
        <v>-1.06581410364015E-013</v>
      </c>
      <c r="CL135" s="21" t="n">
        <f aca="false">CL133+CL134</f>
        <v>-1.06581410364015E-013</v>
      </c>
      <c r="CM135" s="21" t="n">
        <f aca="false">CM133+CM134</f>
        <v>-1.06581410364015E-013</v>
      </c>
      <c r="CN135" s="21" t="n">
        <f aca="false">CN133+CN134</f>
        <v>-1.06581410364015E-013</v>
      </c>
      <c r="CO135" s="21" t="n">
        <f aca="false">CO133+CO134</f>
        <v>-1.06581410364015E-013</v>
      </c>
      <c r="CP135" s="21" t="n">
        <f aca="false">CP133+CP134</f>
        <v>-1.06581410364015E-013</v>
      </c>
      <c r="CQ135" s="21" t="n">
        <f aca="false">CQ133+CQ134</f>
        <v>-1.06581410364015E-013</v>
      </c>
      <c r="CR135" s="21" t="n">
        <f aca="false">CR133+CR134</f>
        <v>-1.06581410364015E-013</v>
      </c>
      <c r="CS135" s="21" t="n">
        <f aca="false">CS133+CS134</f>
        <v>-1.06581410364015E-013</v>
      </c>
      <c r="CT135" s="21" t="n">
        <f aca="false">CT133+CT134</f>
        <v>-1.06581410364015E-013</v>
      </c>
      <c r="CU135" s="21" t="n">
        <f aca="false">CU133+CU134</f>
        <v>-1.06581410364015E-013</v>
      </c>
      <c r="CV135" s="21" t="n">
        <f aca="false">CV133+CV134</f>
        <v>-1.06581410364015E-013</v>
      </c>
      <c r="CW135" s="21" t="n">
        <f aca="false">CW133+CW134</f>
        <v>-1.06581410364015E-013</v>
      </c>
      <c r="CX135" s="21" t="n">
        <f aca="false">CX133+CX134</f>
        <v>-1.06581410364015E-013</v>
      </c>
      <c r="CY135" s="21" t="n">
        <f aca="false">CY133+CY134</f>
        <v>-1.06581410364015E-013</v>
      </c>
      <c r="CZ135" s="21" t="n">
        <f aca="false">CZ133+CZ134</f>
        <v>-1.06581410364015E-013</v>
      </c>
      <c r="DA135" s="21" t="n">
        <f aca="false">DA133+DA134</f>
        <v>-1.06581410364015E-013</v>
      </c>
      <c r="DB135" s="21" t="n">
        <f aca="false">DB133+DB134</f>
        <v>-1.06581410364015E-013</v>
      </c>
      <c r="DC135" s="21" t="n">
        <f aca="false">DC133+DC134</f>
        <v>-1.06581410364015E-013</v>
      </c>
      <c r="DD135" s="21" t="n">
        <f aca="false">DD133+DD134</f>
        <v>-1.06581410364015E-013</v>
      </c>
      <c r="DE135" s="21" t="n">
        <f aca="false">DE133+DE134</f>
        <v>-1.06581410364015E-013</v>
      </c>
      <c r="DF135" s="21" t="n">
        <f aca="false">DF133+DF134</f>
        <v>-1.06581410364015E-013</v>
      </c>
      <c r="DG135" s="21" t="n">
        <f aca="false">DG133+DG134</f>
        <v>-1.06581410364015E-013</v>
      </c>
      <c r="DH135" s="21" t="n">
        <f aca="false">DH133+DH134</f>
        <v>-1.06581410364015E-013</v>
      </c>
      <c r="DI135" s="21" t="n">
        <f aca="false">DI133+DI134</f>
        <v>-1.06581410364015E-013</v>
      </c>
      <c r="DJ135" s="21" t="n">
        <f aca="false">DJ133+DJ134</f>
        <v>-1.06581410364015E-013</v>
      </c>
      <c r="DK135" s="21" t="n">
        <f aca="false">DK133+DK134</f>
        <v>-1.06581410364015E-013</v>
      </c>
      <c r="DL135" s="21" t="n">
        <f aca="false">DL133+DL134</f>
        <v>-1.06581410364015E-013</v>
      </c>
      <c r="DM135" s="21" t="n">
        <f aca="false">DM133+DM134</f>
        <v>-1.06581410364015E-013</v>
      </c>
      <c r="DN135" s="21" t="n">
        <f aca="false">DN133+DN134</f>
        <v>-1.06581410364015E-013</v>
      </c>
      <c r="DO135" s="21" t="n">
        <f aca="false">DO133+DO134</f>
        <v>-1.06581410364015E-013</v>
      </c>
      <c r="DP135" s="21" t="n">
        <f aca="false">DP133+DP134</f>
        <v>-1.06581410364015E-013</v>
      </c>
      <c r="DQ135" s="21" t="n">
        <f aca="false">DQ133+DQ134</f>
        <v>-1.06581410364015E-013</v>
      </c>
      <c r="DR135" s="21" t="n">
        <f aca="false">DR133+DR134</f>
        <v>-1.06581410364015E-013</v>
      </c>
      <c r="DS135" s="21" t="n">
        <f aca="false">DS133+DS134</f>
        <v>-1.06581410364015E-013</v>
      </c>
      <c r="DT135" s="21" t="n">
        <f aca="false">DT133+DT134</f>
        <v>-1.06581410364015E-013</v>
      </c>
      <c r="DU135" s="21" t="n">
        <f aca="false">DU133+DU134</f>
        <v>-1.06581410364015E-013</v>
      </c>
      <c r="DV135" s="21" t="n">
        <f aca="false">DV133+DV134</f>
        <v>-1.06581410364015E-013</v>
      </c>
      <c r="DW135" s="21" t="n">
        <f aca="false">DW133+DW134</f>
        <v>-1.06581410364015E-013</v>
      </c>
      <c r="DX135" s="21" t="n">
        <f aca="false">DX133+DX134</f>
        <v>-1.06581410364015E-013</v>
      </c>
      <c r="DY135" s="21" t="n">
        <f aca="false">DY133+DY134</f>
        <v>-1.06581410364015E-013</v>
      </c>
      <c r="DZ135" s="21" t="n">
        <f aca="false">DZ133+DZ134</f>
        <v>-1.06581410364015E-013</v>
      </c>
      <c r="EA135" s="21" t="n">
        <f aca="false">EA133+EA134</f>
        <v>-1.06581410364015E-013</v>
      </c>
      <c r="EB135" s="21" t="n">
        <f aca="false">EB133+EB134</f>
        <v>-1.06581410364015E-013</v>
      </c>
      <c r="EC135" s="21" t="n">
        <f aca="false">EC133+EC134</f>
        <v>-1.06581410364015E-013</v>
      </c>
      <c r="ED135" s="21" t="n">
        <f aca="false">ED133+ED134</f>
        <v>-1.06581410364015E-013</v>
      </c>
      <c r="EE135" s="21" t="n">
        <f aca="false">EE133+EE134</f>
        <v>-1.06581410364015E-013</v>
      </c>
      <c r="EF135" s="21" t="n">
        <f aca="false">EF133+EF134</f>
        <v>-1.06581410364015E-013</v>
      </c>
      <c r="EG135" s="21" t="n">
        <f aca="false">EG133+EG134</f>
        <v>-1.06581410364015E-013</v>
      </c>
      <c r="EH135" s="21" t="n">
        <f aca="false">EH133+EH134</f>
        <v>-1.06581410364015E-013</v>
      </c>
      <c r="EI135" s="21" t="n">
        <f aca="false">EI133+EI134</f>
        <v>-1.06581410364015E-013</v>
      </c>
      <c r="EJ135" s="21" t="n">
        <f aca="false">EJ133+EJ134</f>
        <v>-1.06581410364015E-013</v>
      </c>
      <c r="EK135" s="21" t="n">
        <f aca="false">EK133+EK134</f>
        <v>-1.06581410364015E-013</v>
      </c>
      <c r="EL135" s="21" t="n">
        <f aca="false">EL133+EL134</f>
        <v>-1.06581410364015E-013</v>
      </c>
      <c r="EM135" s="21" t="n">
        <f aca="false">EM133+EM134</f>
        <v>-1.06581410364015E-013</v>
      </c>
      <c r="EN135" s="21" t="n">
        <f aca="false">EN133+EN134</f>
        <v>-1.06581410364015E-013</v>
      </c>
      <c r="EO135" s="21" t="n">
        <f aca="false">EO133+EO134</f>
        <v>-1.06581410364015E-013</v>
      </c>
      <c r="EP135" s="21" t="n">
        <f aca="false">EP133+EP134</f>
        <v>-1.06581410364015E-013</v>
      </c>
      <c r="EQ135" s="21" t="n">
        <f aca="false">EQ133+EQ134</f>
        <v>-1.06581410364015E-013</v>
      </c>
      <c r="ER135" s="21" t="n">
        <f aca="false">ER133+ER134</f>
        <v>-1.06581410364015E-013</v>
      </c>
      <c r="ES135" s="21" t="n">
        <f aca="false">ES133+ES134</f>
        <v>-1.06581410364015E-013</v>
      </c>
      <c r="ET135" s="21" t="n">
        <f aca="false">ET133+ET134</f>
        <v>-1.06581410364015E-013</v>
      </c>
      <c r="EU135" s="21" t="n">
        <f aca="false">EU133+EU134</f>
        <v>-1.06581410364015E-013</v>
      </c>
      <c r="EV135" s="21" t="n">
        <f aca="false">EV133+EV134</f>
        <v>-1.06581410364015E-013</v>
      </c>
      <c r="EW135" s="21" t="n">
        <f aca="false">EW133+EW134</f>
        <v>-1.06581410364015E-013</v>
      </c>
      <c r="EX135" s="21" t="n">
        <f aca="false">EX133+EX134</f>
        <v>-1.06581410364015E-013</v>
      </c>
      <c r="EY135" s="21" t="n">
        <f aca="false">EY133+EY134</f>
        <v>-1.06581410364015E-013</v>
      </c>
      <c r="EZ135" s="21" t="n">
        <f aca="false">EZ133+EZ134</f>
        <v>-1.06581410364015E-013</v>
      </c>
      <c r="FA135" s="21" t="n">
        <f aca="false">FA133+FA134</f>
        <v>-1.06581410364015E-013</v>
      </c>
      <c r="FB135" s="21" t="n">
        <f aca="false">FB133+FB134</f>
        <v>-1.06581410364015E-013</v>
      </c>
      <c r="FC135" s="21" t="n">
        <f aca="false">FC133+FC134</f>
        <v>-1.06581410364015E-013</v>
      </c>
      <c r="FD135" s="21" t="n">
        <f aca="false">FD133+FD134</f>
        <v>-1.06581410364015E-013</v>
      </c>
      <c r="FE135" s="21" t="n">
        <f aca="false">FE133+FE134</f>
        <v>-1.06581410364015E-013</v>
      </c>
      <c r="FF135" s="21" t="n">
        <f aca="false">FF133+FF134</f>
        <v>-1.06581410364015E-013</v>
      </c>
      <c r="FG135" s="21" t="n">
        <f aca="false">FG133+FG134</f>
        <v>-1.06581410364015E-013</v>
      </c>
      <c r="FH135" s="21" t="n">
        <f aca="false">FH133+FH134</f>
        <v>-1.06581410364015E-013</v>
      </c>
    </row>
    <row r="136" customFormat="false" ht="15" hidden="false" customHeight="false" outlineLevel="0" collapsed="false">
      <c r="C136" s="1" t="s">
        <v>775</v>
      </c>
      <c r="D136" s="12" t="s">
        <v>358</v>
      </c>
      <c r="I136" s="21" t="n">
        <f aca="false">SUM(J136:FH136)</f>
        <v>0</v>
      </c>
      <c r="J136" s="21" t="n">
        <f aca="false">-MIN(I142+J134,In_Sweep*MAX(0,J125+J135))*J26</f>
        <v>-0</v>
      </c>
      <c r="K136" s="21" t="n">
        <f aca="false">-MIN(J142+K134,In_Sweep*MAX(0,K125+K135))*K26</f>
        <v>-0</v>
      </c>
      <c r="L136" s="21" t="n">
        <f aca="false">-MIN(K142+L134,In_Sweep*MAX(0,L125+L135))*L26</f>
        <v>-0</v>
      </c>
      <c r="M136" s="21" t="n">
        <f aca="false">-MIN(L142+M134,In_Sweep*MAX(0,M125+M135))*M26</f>
        <v>-0</v>
      </c>
      <c r="N136" s="21" t="n">
        <f aca="false">-MIN(M142+N134,In_Sweep*MAX(0,N125+N135))*N26</f>
        <v>-0</v>
      </c>
      <c r="O136" s="21" t="n">
        <f aca="false">-MIN(N142+O134,In_Sweep*MAX(0,O125+O135))*O26</f>
        <v>-0</v>
      </c>
      <c r="P136" s="21" t="n">
        <f aca="false">-MIN(O142+P134,In_Sweep*MAX(0,P125+P135))*P26</f>
        <v>-0</v>
      </c>
      <c r="Q136" s="21" t="n">
        <f aca="false">-MIN(P142+Q134,In_Sweep*MAX(0,Q125+Q135))*Q26</f>
        <v>-0</v>
      </c>
      <c r="R136" s="21" t="n">
        <f aca="false">-MIN(Q142+R134,In_Sweep*MAX(0,R125+R135))*R26</f>
        <v>-0</v>
      </c>
      <c r="S136" s="21" t="n">
        <f aca="false">-MIN(R142+S134,In_Sweep*MAX(0,S125+S135))*S26</f>
        <v>-0</v>
      </c>
      <c r="T136" s="21" t="n">
        <f aca="false">-MIN(S142+T134,In_Sweep*MAX(0,T125+T135))*T26</f>
        <v>-0</v>
      </c>
      <c r="U136" s="21" t="n">
        <f aca="false">-MIN(T142+U134,In_Sweep*MAX(0,U125+U135))*U26</f>
        <v>-0</v>
      </c>
      <c r="V136" s="21" t="n">
        <f aca="false">-MIN(U142+V134,In_Sweep*MAX(0,V125+V135))*V26</f>
        <v>-0</v>
      </c>
      <c r="W136" s="21" t="n">
        <f aca="false">-MIN(V142+W134,In_Sweep*MAX(0,W125+W135))*W26</f>
        <v>-0</v>
      </c>
      <c r="X136" s="21" t="n">
        <f aca="false">-MIN(W142+X134,In_Sweep*MAX(0,X125+X135))*X26</f>
        <v>-0</v>
      </c>
      <c r="Y136" s="21" t="n">
        <f aca="false">-MIN(X142+Y134,In_Sweep*MAX(0,Y125+Y135))*Y26</f>
        <v>-0</v>
      </c>
      <c r="Z136" s="21" t="n">
        <f aca="false">-MIN(Y142+Z134,In_Sweep*MAX(0,Z125+Z135))*Z26</f>
        <v>-0</v>
      </c>
      <c r="AA136" s="21" t="n">
        <f aca="false">-MIN(Z142+AA134,In_Sweep*MAX(0,AA125+AA135))*AA26</f>
        <v>-0</v>
      </c>
      <c r="AB136" s="21" t="n">
        <f aca="false">-MIN(AA142+AB134,In_Sweep*MAX(0,AB125+AB135))*AB26</f>
        <v>-0</v>
      </c>
      <c r="AC136" s="21" t="n">
        <f aca="false">-MIN(AB142+AC134,In_Sweep*MAX(0,AC125+AC135))*AC26</f>
        <v>-0</v>
      </c>
      <c r="AD136" s="21" t="n">
        <f aca="false">-MIN(AC142+AD134,In_Sweep*MAX(0,AD125+AD135))*AD26</f>
        <v>-0</v>
      </c>
      <c r="AE136" s="21" t="n">
        <f aca="false">-MIN(AD142+AE134,In_Sweep*MAX(0,AE125+AE135))*AE26</f>
        <v>-0</v>
      </c>
      <c r="AF136" s="21" t="n">
        <f aca="false">-MIN(AE142+AF134,In_Sweep*MAX(0,AF125+AF135))*AF26</f>
        <v>-0</v>
      </c>
      <c r="AG136" s="21" t="n">
        <f aca="false">-MIN(AF142+AG134,In_Sweep*MAX(0,AG125+AG135))*AG26</f>
        <v>-0</v>
      </c>
      <c r="AH136" s="21" t="n">
        <f aca="false">-MIN(AG142+AH134,In_Sweep*MAX(0,AH125+AH135))*AH26</f>
        <v>-0</v>
      </c>
      <c r="AI136" s="21" t="n">
        <f aca="false">-MIN(AH142+AI134,In_Sweep*MAX(0,AI125+AI135))*AI26</f>
        <v>-0</v>
      </c>
      <c r="AJ136" s="21" t="n">
        <f aca="false">-MIN(AI142+AJ134,In_Sweep*MAX(0,AJ125+AJ135))*AJ26</f>
        <v>-0</v>
      </c>
      <c r="AK136" s="21" t="n">
        <f aca="false">-MIN(AJ142+AK134,In_Sweep*MAX(0,AK125+AK135))*AK26</f>
        <v>-0</v>
      </c>
      <c r="AL136" s="21" t="n">
        <f aca="false">-MIN(AK142+AL134,In_Sweep*MAX(0,AL125+AL135))*AL26</f>
        <v>-0</v>
      </c>
      <c r="AM136" s="21" t="n">
        <f aca="false">-MIN(AL142+AM134,In_Sweep*MAX(0,AM125+AM135))*AM26</f>
        <v>-0</v>
      </c>
      <c r="AN136" s="21" t="n">
        <f aca="false">-MIN(AM142+AN134,In_Sweep*MAX(0,AN125+AN135))*AN26</f>
        <v>-0</v>
      </c>
      <c r="AO136" s="21" t="n">
        <f aca="false">-MIN(AN142+AO134,In_Sweep*MAX(0,AO125+AO135))*AO26</f>
        <v>-0</v>
      </c>
      <c r="AP136" s="21" t="n">
        <f aca="false">-MIN(AO142+AP134,In_Sweep*MAX(0,AP125+AP135))*AP26</f>
        <v>-0</v>
      </c>
      <c r="AQ136" s="21" t="n">
        <f aca="false">-MIN(AP142+AQ134,In_Sweep*MAX(0,AQ125+AQ135))*AQ26</f>
        <v>-0</v>
      </c>
      <c r="AR136" s="21" t="n">
        <f aca="false">-MIN(AQ142+AR134,In_Sweep*MAX(0,AR125+AR135))*AR26</f>
        <v>-0</v>
      </c>
      <c r="AS136" s="21" t="n">
        <f aca="false">-MIN(AR142+AS134,In_Sweep*MAX(0,AS125+AS135))*AS26</f>
        <v>-0</v>
      </c>
      <c r="AT136" s="21" t="n">
        <f aca="false">-MIN(AS142+AT134,In_Sweep*MAX(0,AT125+AT135))*AT26</f>
        <v>-0</v>
      </c>
      <c r="AU136" s="21" t="n">
        <f aca="false">-MIN(AT142+AU134,In_Sweep*MAX(0,AU125+AU135))*AU26</f>
        <v>-0</v>
      </c>
      <c r="AV136" s="21" t="n">
        <f aca="false">-MIN(AU142+AV134,In_Sweep*MAX(0,AV125+AV135))*AV26</f>
        <v>-0</v>
      </c>
      <c r="AW136" s="21" t="n">
        <f aca="false">-MIN(AV142+AW134,In_Sweep*MAX(0,AW125+AW135))*AW26</f>
        <v>-0</v>
      </c>
      <c r="AX136" s="21" t="n">
        <f aca="false">-MIN(AW142+AX134,In_Sweep*MAX(0,AX125+AX135))*AX26</f>
        <v>-0</v>
      </c>
      <c r="AY136" s="21" t="n">
        <f aca="false">-MIN(AX142+AY134,In_Sweep*MAX(0,AY125+AY135))*AY26</f>
        <v>-0</v>
      </c>
      <c r="AZ136" s="21" t="n">
        <f aca="false">-MIN(AY142+AZ134,In_Sweep*MAX(0,AZ125+AZ135))*AZ26</f>
        <v>-0</v>
      </c>
      <c r="BA136" s="21" t="n">
        <f aca="false">-MIN(AZ142+BA134,In_Sweep*MAX(0,BA125+BA135))*BA26</f>
        <v>-0</v>
      </c>
      <c r="BB136" s="21" t="n">
        <f aca="false">-MIN(BA142+BB134,In_Sweep*MAX(0,BB125+BB135))*BB26</f>
        <v>-0</v>
      </c>
      <c r="BC136" s="21" t="n">
        <f aca="false">-MIN(BB142+BC134,In_Sweep*MAX(0,BC125+BC135))*BC26</f>
        <v>-0</v>
      </c>
      <c r="BD136" s="21" t="n">
        <f aca="false">-MIN(BC142+BD134,In_Sweep*MAX(0,BD125+BD135))*BD26</f>
        <v>-0</v>
      </c>
      <c r="BE136" s="21" t="n">
        <f aca="false">-MIN(BD142+BE134,In_Sweep*MAX(0,BE125+BE135))*BE26</f>
        <v>-0</v>
      </c>
      <c r="BF136" s="21" t="n">
        <f aca="false">-MIN(BE142+BF134,In_Sweep*MAX(0,BF125+BF135))*BF26</f>
        <v>-0</v>
      </c>
      <c r="BG136" s="21" t="n">
        <f aca="false">-MIN(BF142+BG134,In_Sweep*MAX(0,BG125+BG135))*BG26</f>
        <v>-0</v>
      </c>
      <c r="BH136" s="21" t="n">
        <f aca="false">-MIN(BG142+BH134,In_Sweep*MAX(0,BH125+BH135))*BH26</f>
        <v>-0</v>
      </c>
      <c r="BI136" s="21" t="n">
        <f aca="false">-MIN(BH142+BI134,In_Sweep*MAX(0,BI125+BI135))*BI26</f>
        <v>-0</v>
      </c>
      <c r="BJ136" s="21" t="n">
        <f aca="false">-MIN(BI142+BJ134,In_Sweep*MAX(0,BJ125+BJ135))*BJ26</f>
        <v>-0</v>
      </c>
      <c r="BK136" s="21" t="n">
        <f aca="false">-MIN(BJ142+BK134,In_Sweep*MAX(0,BK125+BK135))*BK26</f>
        <v>-0</v>
      </c>
      <c r="BL136" s="21" t="n">
        <f aca="false">-MIN(BK142+BL134,In_Sweep*MAX(0,BL125+BL135))*BL26</f>
        <v>-0</v>
      </c>
      <c r="BM136" s="21" t="n">
        <f aca="false">-MIN(BL142+BM134,In_Sweep*MAX(0,BM125+BM135))*BM26</f>
        <v>-0</v>
      </c>
      <c r="BN136" s="21" t="n">
        <f aca="false">-MIN(BM142+BN134,In_Sweep*MAX(0,BN125+BN135))*BN26</f>
        <v>-0</v>
      </c>
      <c r="BO136" s="21" t="n">
        <f aca="false">-MIN(BN142+BO134,In_Sweep*MAX(0,BO125+BO135))*BO26</f>
        <v>-0</v>
      </c>
      <c r="BP136" s="21" t="n">
        <f aca="false">-MIN(BO142+BP134,In_Sweep*MAX(0,BP125+BP135))*BP26</f>
        <v>-0</v>
      </c>
      <c r="BQ136" s="21" t="n">
        <f aca="false">-MIN(BP142+BQ134,In_Sweep*MAX(0,BQ125+BQ135))*BQ26</f>
        <v>-0</v>
      </c>
      <c r="BR136" s="21" t="n">
        <f aca="false">-MIN(BQ142+BR134,In_Sweep*MAX(0,BR125+BR135))*BR26</f>
        <v>-0</v>
      </c>
      <c r="BS136" s="21" t="n">
        <f aca="false">-MIN(BR142+BS134,In_Sweep*MAX(0,BS125+BS135))*BS26</f>
        <v>-0</v>
      </c>
      <c r="BT136" s="21" t="n">
        <f aca="false">-MIN(BS142+BT134,In_Sweep*MAX(0,BT125+BT135))*BT26</f>
        <v>-0</v>
      </c>
      <c r="BU136" s="21" t="n">
        <f aca="false">-MIN(BT142+BU134,In_Sweep*MAX(0,BU125+BU135))*BU26</f>
        <v>-0</v>
      </c>
      <c r="BV136" s="21" t="n">
        <f aca="false">-MIN(BU142+BV134,In_Sweep*MAX(0,BV125+BV135))*BV26</f>
        <v>-0</v>
      </c>
      <c r="BW136" s="21" t="n">
        <f aca="false">-MIN(BV142+BW134,In_Sweep*MAX(0,BW125+BW135))*BW26</f>
        <v>-0</v>
      </c>
      <c r="BX136" s="21" t="n">
        <f aca="false">-MIN(BW142+BX134,In_Sweep*MAX(0,BX125+BX135))*BX26</f>
        <v>-0</v>
      </c>
      <c r="BY136" s="21" t="n">
        <f aca="false">-MIN(BX142+BY134,In_Sweep*MAX(0,BY125+BY135))*BY26</f>
        <v>-0</v>
      </c>
      <c r="BZ136" s="21" t="n">
        <f aca="false">-MIN(BY142+BZ134,In_Sweep*MAX(0,BZ125+BZ135))*BZ26</f>
        <v>-0</v>
      </c>
      <c r="CA136" s="21" t="n">
        <f aca="false">-MIN(BZ142+CA134,In_Sweep*MAX(0,CA125+CA135))*CA26</f>
        <v>-0</v>
      </c>
      <c r="CB136" s="21" t="n">
        <f aca="false">-MIN(CA142+CB134,In_Sweep*MAX(0,CB125+CB135))*CB26</f>
        <v>-0</v>
      </c>
      <c r="CC136" s="21" t="n">
        <f aca="false">-MIN(CB142+CC134,In_Sweep*MAX(0,CC125+CC135))*CC26</f>
        <v>-0</v>
      </c>
      <c r="CD136" s="21" t="n">
        <f aca="false">-MIN(CC142+CD134,In_Sweep*MAX(0,CD125+CD135))*CD26</f>
        <v>-0</v>
      </c>
      <c r="CE136" s="21" t="n">
        <f aca="false">-MIN(CD142+CE134,In_Sweep*MAX(0,CE125+CE135))*CE26</f>
        <v>-0</v>
      </c>
      <c r="CF136" s="21" t="n">
        <f aca="false">-MIN(CE142+CF134,In_Sweep*MAX(0,CF125+CF135))*CF26</f>
        <v>-0</v>
      </c>
      <c r="CG136" s="21" t="n">
        <f aca="false">-MIN(CF142+CG134,In_Sweep*MAX(0,CG125+CG135))*CG26</f>
        <v>-0</v>
      </c>
      <c r="CH136" s="21" t="n">
        <f aca="false">-MIN(CG142+CH134,In_Sweep*MAX(0,CH125+CH135))*CH26</f>
        <v>-0</v>
      </c>
      <c r="CI136" s="21" t="n">
        <f aca="false">-MIN(CH142+CI134,In_Sweep*MAX(0,CI125+CI135))*CI26</f>
        <v>-0</v>
      </c>
      <c r="CJ136" s="21" t="n">
        <f aca="false">-MIN(CI142+CJ134,In_Sweep*MAX(0,CJ125+CJ135))*CJ26</f>
        <v>-0</v>
      </c>
      <c r="CK136" s="21" t="n">
        <f aca="false">-MIN(CJ142+CK134,In_Sweep*MAX(0,CK125+CK135))*CK26</f>
        <v>-0</v>
      </c>
      <c r="CL136" s="21" t="n">
        <f aca="false">-MIN(CK142+CL134,In_Sweep*MAX(0,CL125+CL135))*CL26</f>
        <v>-0</v>
      </c>
      <c r="CM136" s="21" t="n">
        <f aca="false">-MIN(CL142+CM134,In_Sweep*MAX(0,CM125+CM135))*CM26</f>
        <v>-0</v>
      </c>
      <c r="CN136" s="21" t="n">
        <f aca="false">-MIN(CM142+CN134,In_Sweep*MAX(0,CN125+CN135))*CN26</f>
        <v>-0</v>
      </c>
      <c r="CO136" s="21" t="n">
        <f aca="false">-MIN(CN142+CO134,In_Sweep*MAX(0,CO125+CO135))*CO26</f>
        <v>-0</v>
      </c>
      <c r="CP136" s="21" t="n">
        <f aca="false">-MIN(CO142+CP134,In_Sweep*MAX(0,CP125+CP135))*CP26</f>
        <v>-0</v>
      </c>
      <c r="CQ136" s="21" t="n">
        <f aca="false">-MIN(CP142+CQ134,In_Sweep*MAX(0,CQ125+CQ135))*CQ26</f>
        <v>-0</v>
      </c>
      <c r="CR136" s="21" t="n">
        <f aca="false">-MIN(CQ142+CR134,In_Sweep*MAX(0,CR125+CR135))*CR26</f>
        <v>-0</v>
      </c>
      <c r="CS136" s="21" t="n">
        <f aca="false">-MIN(CR142+CS134,In_Sweep*MAX(0,CS125+CS135))*CS26</f>
        <v>-0</v>
      </c>
      <c r="CT136" s="21" t="n">
        <f aca="false">-MIN(CS142+CT134,In_Sweep*MAX(0,CT125+CT135))*CT26</f>
        <v>-0</v>
      </c>
      <c r="CU136" s="21" t="n">
        <f aca="false">-MIN(CT142+CU134,In_Sweep*MAX(0,CU125+CU135))*CU26</f>
        <v>-0</v>
      </c>
      <c r="CV136" s="21" t="n">
        <f aca="false">-MIN(CU142+CV134,In_Sweep*MAX(0,CV125+CV135))*CV26</f>
        <v>-0</v>
      </c>
      <c r="CW136" s="21" t="n">
        <f aca="false">-MIN(CV142+CW134,In_Sweep*MAX(0,CW125+CW135))*CW26</f>
        <v>-0</v>
      </c>
      <c r="CX136" s="21" t="n">
        <f aca="false">-MIN(CW142+CX134,In_Sweep*MAX(0,CX125+CX135))*CX26</f>
        <v>-0</v>
      </c>
      <c r="CY136" s="21" t="n">
        <f aca="false">-MIN(CX142+CY134,In_Sweep*MAX(0,CY125+CY135))*CY26</f>
        <v>-0</v>
      </c>
      <c r="CZ136" s="21" t="n">
        <f aca="false">-MIN(CY142+CZ134,In_Sweep*MAX(0,CZ125+CZ135))*CZ26</f>
        <v>-0</v>
      </c>
      <c r="DA136" s="21" t="n">
        <f aca="false">-MIN(CZ142+DA134,In_Sweep*MAX(0,DA125+DA135))*DA26</f>
        <v>-0</v>
      </c>
      <c r="DB136" s="21" t="n">
        <f aca="false">-MIN(DA142+DB134,In_Sweep*MAX(0,DB125+DB135))*DB26</f>
        <v>-0</v>
      </c>
      <c r="DC136" s="21" t="n">
        <f aca="false">-MIN(DB142+DC134,In_Sweep*MAX(0,DC125+DC135))*DC26</f>
        <v>-0</v>
      </c>
      <c r="DD136" s="21" t="n">
        <f aca="false">-MIN(DC142+DD134,In_Sweep*MAX(0,DD125+DD135))*DD26</f>
        <v>-0</v>
      </c>
      <c r="DE136" s="21" t="n">
        <f aca="false">-MIN(DD142+DE134,In_Sweep*MAX(0,DE125+DE135))*DE26</f>
        <v>-0</v>
      </c>
      <c r="DF136" s="21" t="n">
        <f aca="false">-MIN(DE142+DF134,In_Sweep*MAX(0,DF125+DF135))*DF26</f>
        <v>-0</v>
      </c>
      <c r="DG136" s="21" t="n">
        <f aca="false">-MIN(DF142+DG134,In_Sweep*MAX(0,DG125+DG135))*DG26</f>
        <v>-0</v>
      </c>
      <c r="DH136" s="21" t="n">
        <f aca="false">-MIN(DG142+DH134,In_Sweep*MAX(0,DH125+DH135))*DH26</f>
        <v>-0</v>
      </c>
      <c r="DI136" s="21" t="n">
        <f aca="false">-MIN(DH142+DI134,In_Sweep*MAX(0,DI125+DI135))*DI26</f>
        <v>-0</v>
      </c>
      <c r="DJ136" s="21" t="n">
        <f aca="false">-MIN(DI142+DJ134,In_Sweep*MAX(0,DJ125+DJ135))*DJ26</f>
        <v>-0</v>
      </c>
      <c r="DK136" s="21" t="n">
        <f aca="false">-MIN(DJ142+DK134,In_Sweep*MAX(0,DK125+DK135))*DK26</f>
        <v>-0</v>
      </c>
      <c r="DL136" s="21" t="n">
        <f aca="false">-MIN(DK142+DL134,In_Sweep*MAX(0,DL125+DL135))*DL26</f>
        <v>-0</v>
      </c>
      <c r="DM136" s="21" t="n">
        <f aca="false">-MIN(DL142+DM134,In_Sweep*MAX(0,DM125+DM135))*DM26</f>
        <v>-0</v>
      </c>
      <c r="DN136" s="21" t="n">
        <f aca="false">-MIN(DM142+DN134,In_Sweep*MAX(0,DN125+DN135))*DN26</f>
        <v>-0</v>
      </c>
      <c r="DO136" s="21" t="n">
        <f aca="false">-MIN(DN142+DO134,In_Sweep*MAX(0,DO125+DO135))*DO26</f>
        <v>-0</v>
      </c>
      <c r="DP136" s="21" t="n">
        <f aca="false">-MIN(DO142+DP134,In_Sweep*MAX(0,DP125+DP135))*DP26</f>
        <v>-0</v>
      </c>
      <c r="DQ136" s="21" t="n">
        <f aca="false">-MIN(DP142+DQ134,In_Sweep*MAX(0,DQ125+DQ135))*DQ26</f>
        <v>-0</v>
      </c>
      <c r="DR136" s="21" t="n">
        <f aca="false">-MIN(DQ142+DR134,In_Sweep*MAX(0,DR125+DR135))*DR26</f>
        <v>-0</v>
      </c>
      <c r="DS136" s="21" t="n">
        <f aca="false">-MIN(DR142+DS134,In_Sweep*MAX(0,DS125+DS135))*DS26</f>
        <v>-0</v>
      </c>
      <c r="DT136" s="21" t="n">
        <f aca="false">-MIN(DS142+DT134,In_Sweep*MAX(0,DT125+DT135))*DT26</f>
        <v>-0</v>
      </c>
      <c r="DU136" s="21" t="n">
        <f aca="false">-MIN(DT142+DU134,In_Sweep*MAX(0,DU125+DU135))*DU26</f>
        <v>-0</v>
      </c>
      <c r="DV136" s="21" t="n">
        <f aca="false">-MIN(DU142+DV134,In_Sweep*MAX(0,DV125+DV135))*DV26</f>
        <v>-0</v>
      </c>
      <c r="DW136" s="21" t="n">
        <f aca="false">-MIN(DV142+DW134,In_Sweep*MAX(0,DW125+DW135))*DW26</f>
        <v>-0</v>
      </c>
      <c r="DX136" s="21" t="n">
        <f aca="false">-MIN(DW142+DX134,In_Sweep*MAX(0,DX125+DX135))*DX26</f>
        <v>-0</v>
      </c>
      <c r="DY136" s="21" t="n">
        <f aca="false">-MIN(DX142+DY134,In_Sweep*MAX(0,DY125+DY135))*DY26</f>
        <v>-0</v>
      </c>
      <c r="DZ136" s="21" t="n">
        <f aca="false">-MIN(DY142+DZ134,In_Sweep*MAX(0,DZ125+DZ135))*DZ26</f>
        <v>-0</v>
      </c>
      <c r="EA136" s="21" t="n">
        <f aca="false">-MIN(DZ142+EA134,In_Sweep*MAX(0,EA125+EA135))*EA26</f>
        <v>-0</v>
      </c>
      <c r="EB136" s="21" t="n">
        <f aca="false">-MIN(EA142+EB134,In_Sweep*MAX(0,EB125+EB135))*EB26</f>
        <v>-0</v>
      </c>
      <c r="EC136" s="21" t="n">
        <f aca="false">-MIN(EB142+EC134,In_Sweep*MAX(0,EC125+EC135))*EC26</f>
        <v>-0</v>
      </c>
      <c r="ED136" s="21" t="n">
        <f aca="false">-MIN(EC142+ED134,In_Sweep*MAX(0,ED125+ED135))*ED26</f>
        <v>-0</v>
      </c>
      <c r="EE136" s="21" t="n">
        <f aca="false">-MIN(ED142+EE134,In_Sweep*MAX(0,EE125+EE135))*EE26</f>
        <v>-0</v>
      </c>
      <c r="EF136" s="21" t="n">
        <f aca="false">-MIN(EE142+EF134,In_Sweep*MAX(0,EF125+EF135))*EF26</f>
        <v>-0</v>
      </c>
      <c r="EG136" s="21" t="n">
        <f aca="false">-MIN(EF142+EG134,In_Sweep*MAX(0,EG125+EG135))*EG26</f>
        <v>-0</v>
      </c>
      <c r="EH136" s="21" t="n">
        <f aca="false">-MIN(EG142+EH134,In_Sweep*MAX(0,EH125+EH135))*EH26</f>
        <v>-0</v>
      </c>
      <c r="EI136" s="21" t="n">
        <f aca="false">-MIN(EH142+EI134,In_Sweep*MAX(0,EI125+EI135))*EI26</f>
        <v>-0</v>
      </c>
      <c r="EJ136" s="21" t="n">
        <f aca="false">-MIN(EI142+EJ134,In_Sweep*MAX(0,EJ125+EJ135))*EJ26</f>
        <v>-0</v>
      </c>
      <c r="EK136" s="21" t="n">
        <f aca="false">-MIN(EJ142+EK134,In_Sweep*MAX(0,EK125+EK135))*EK26</f>
        <v>-0</v>
      </c>
      <c r="EL136" s="21" t="n">
        <f aca="false">-MIN(EK142+EL134,In_Sweep*MAX(0,EL125+EL135))*EL26</f>
        <v>-0</v>
      </c>
      <c r="EM136" s="21" t="n">
        <f aca="false">-MIN(EL142+EM134,In_Sweep*MAX(0,EM125+EM135))*EM26</f>
        <v>-0</v>
      </c>
      <c r="EN136" s="21" t="n">
        <f aca="false">-MIN(EM142+EN134,In_Sweep*MAX(0,EN125+EN135))*EN26</f>
        <v>-0</v>
      </c>
      <c r="EO136" s="21" t="n">
        <f aca="false">-MIN(EN142+EO134,In_Sweep*MAX(0,EO125+EO135))*EO26</f>
        <v>-0</v>
      </c>
      <c r="EP136" s="21" t="n">
        <f aca="false">-MIN(EO142+EP134,In_Sweep*MAX(0,EP125+EP135))*EP26</f>
        <v>-0</v>
      </c>
      <c r="EQ136" s="21" t="n">
        <f aca="false">-MIN(EP142+EQ134,In_Sweep*MAX(0,EQ125+EQ135))*EQ26</f>
        <v>-0</v>
      </c>
      <c r="ER136" s="21" t="n">
        <f aca="false">-MIN(EQ142+ER134,In_Sweep*MAX(0,ER125+ER135))*ER26</f>
        <v>-0</v>
      </c>
      <c r="ES136" s="21" t="n">
        <f aca="false">-MIN(ER142+ES134,In_Sweep*MAX(0,ES125+ES135))*ES26</f>
        <v>-0</v>
      </c>
      <c r="ET136" s="21" t="n">
        <f aca="false">-MIN(ES142+ET134,In_Sweep*MAX(0,ET125+ET135))*ET26</f>
        <v>-0</v>
      </c>
      <c r="EU136" s="21" t="n">
        <f aca="false">-MIN(ET142+EU134,In_Sweep*MAX(0,EU125+EU135))*EU26</f>
        <v>-0</v>
      </c>
      <c r="EV136" s="21" t="n">
        <f aca="false">-MIN(EU142+EV134,In_Sweep*MAX(0,EV125+EV135))*EV26</f>
        <v>-0</v>
      </c>
      <c r="EW136" s="21" t="n">
        <f aca="false">-MIN(EV142+EW134,In_Sweep*MAX(0,EW125+EW135))*EW26</f>
        <v>-0</v>
      </c>
      <c r="EX136" s="21" t="n">
        <f aca="false">-MIN(EW142+EX134,In_Sweep*MAX(0,EX125+EX135))*EX26</f>
        <v>-0</v>
      </c>
      <c r="EY136" s="21" t="n">
        <f aca="false">-MIN(EX142+EY134,In_Sweep*MAX(0,EY125+EY135))*EY26</f>
        <v>-0</v>
      </c>
      <c r="EZ136" s="21" t="n">
        <f aca="false">-MIN(EY142+EZ134,In_Sweep*MAX(0,EZ125+EZ135))*EZ26</f>
        <v>-0</v>
      </c>
      <c r="FA136" s="21" t="n">
        <f aca="false">-MIN(EZ142+FA134,In_Sweep*MAX(0,FA125+FA135))*FA26</f>
        <v>-0</v>
      </c>
      <c r="FB136" s="21" t="n">
        <f aca="false">-MIN(FA142+FB134,In_Sweep*MAX(0,FB125+FB135))*FB26</f>
        <v>-0</v>
      </c>
      <c r="FC136" s="21" t="n">
        <f aca="false">-MIN(FB142+FC134,In_Sweep*MAX(0,FC125+FC135))*FC26</f>
        <v>-0</v>
      </c>
      <c r="FD136" s="21" t="n">
        <f aca="false">-MIN(FC142+FD134,In_Sweep*MAX(0,FD125+FD135))*FD26</f>
        <v>-0</v>
      </c>
      <c r="FE136" s="21" t="n">
        <f aca="false">-MIN(FD142+FE134,In_Sweep*MAX(0,FE125+FE135))*FE26</f>
        <v>-0</v>
      </c>
      <c r="FF136" s="21" t="n">
        <f aca="false">-MIN(FE142+FF134,In_Sweep*MAX(0,FF125+FF135))*FF26</f>
        <v>-0</v>
      </c>
      <c r="FG136" s="21" t="n">
        <f aca="false">-MIN(FF142+FG134,In_Sweep*MAX(0,FG125+FG135))*FG26</f>
        <v>-0</v>
      </c>
      <c r="FH136" s="21" t="n">
        <f aca="false">-MIN(FG142+FH134,In_Sweep*MAX(0,FH125+FH135))*FH26</f>
        <v>-0</v>
      </c>
    </row>
    <row r="137" customFormat="false" ht="15" hidden="false" customHeight="false" outlineLevel="0" collapsed="false">
      <c r="C137" s="1" t="s">
        <v>776</v>
      </c>
      <c r="D137" s="12" t="s">
        <v>358</v>
      </c>
      <c r="I137" s="21" t="n">
        <f aca="false">SUM(J137:FH137)</f>
        <v>-45121.1850980385</v>
      </c>
      <c r="J137" s="21" t="n">
        <f aca="false">J135+J136</f>
        <v>-0</v>
      </c>
      <c r="K137" s="21" t="n">
        <f aca="false">K135+K136</f>
        <v>-0</v>
      </c>
      <c r="L137" s="21" t="n">
        <f aca="false">L135+L136</f>
        <v>-0</v>
      </c>
      <c r="M137" s="21" t="n">
        <f aca="false">M135+M136</f>
        <v>-0</v>
      </c>
      <c r="N137" s="21" t="n">
        <f aca="false">N135+N136</f>
        <v>-0</v>
      </c>
      <c r="O137" s="21" t="n">
        <f aca="false">O135+O136</f>
        <v>-0</v>
      </c>
      <c r="P137" s="21" t="n">
        <f aca="false">P135+P136</f>
        <v>-0</v>
      </c>
      <c r="Q137" s="21" t="n">
        <f aca="false">Q135+Q136</f>
        <v>-0</v>
      </c>
      <c r="R137" s="21" t="n">
        <f aca="false">R135+R136</f>
        <v>-0</v>
      </c>
      <c r="S137" s="21" t="n">
        <f aca="false">S135+S136</f>
        <v>-0</v>
      </c>
      <c r="T137" s="21" t="n">
        <f aca="false">T135+T136</f>
        <v>-752.019751633974</v>
      </c>
      <c r="U137" s="21" t="n">
        <f aca="false">U135+U136</f>
        <v>-752.019751633974</v>
      </c>
      <c r="V137" s="21" t="n">
        <f aca="false">V135+V136</f>
        <v>-752.019751633974</v>
      </c>
      <c r="W137" s="21" t="n">
        <f aca="false">W135+W136</f>
        <v>-752.019751633974</v>
      </c>
      <c r="X137" s="21" t="n">
        <f aca="false">X135+X136</f>
        <v>-752.019751633974</v>
      </c>
      <c r="Y137" s="21" t="n">
        <f aca="false">Y135+Y136</f>
        <v>-752.019751633974</v>
      </c>
      <c r="Z137" s="21" t="n">
        <f aca="false">Z135+Z136</f>
        <v>-752.019751633974</v>
      </c>
      <c r="AA137" s="21" t="n">
        <f aca="false">AA135+AA136</f>
        <v>-752.019751633974</v>
      </c>
      <c r="AB137" s="21" t="n">
        <f aca="false">AB135+AB136</f>
        <v>-752.019751633974</v>
      </c>
      <c r="AC137" s="21" t="n">
        <f aca="false">AC135+AC136</f>
        <v>-752.019751633974</v>
      </c>
      <c r="AD137" s="21" t="n">
        <f aca="false">AD135+AD136</f>
        <v>-752.019751633974</v>
      </c>
      <c r="AE137" s="21" t="n">
        <f aca="false">AE135+AE136</f>
        <v>-752.019751633974</v>
      </c>
      <c r="AF137" s="21" t="n">
        <f aca="false">AF135+AF136</f>
        <v>-752.019751633974</v>
      </c>
      <c r="AG137" s="21" t="n">
        <f aca="false">AG135+AG136</f>
        <v>-752.019751633974</v>
      </c>
      <c r="AH137" s="21" t="n">
        <f aca="false">AH135+AH136</f>
        <v>-752.019751633974</v>
      </c>
      <c r="AI137" s="21" t="n">
        <f aca="false">AI135+AI136</f>
        <v>-752.019751633974</v>
      </c>
      <c r="AJ137" s="21" t="n">
        <f aca="false">AJ135+AJ136</f>
        <v>-752.019751633974</v>
      </c>
      <c r="AK137" s="21" t="n">
        <f aca="false">AK135+AK136</f>
        <v>-752.019751633974</v>
      </c>
      <c r="AL137" s="21" t="n">
        <f aca="false">AL135+AL136</f>
        <v>-752.019751633974</v>
      </c>
      <c r="AM137" s="21" t="n">
        <f aca="false">AM135+AM136</f>
        <v>-752.019751633974</v>
      </c>
      <c r="AN137" s="21" t="n">
        <f aca="false">AN135+AN136</f>
        <v>-752.019751633974</v>
      </c>
      <c r="AO137" s="21" t="n">
        <f aca="false">AO135+AO136</f>
        <v>-752.019751633974</v>
      </c>
      <c r="AP137" s="21" t="n">
        <f aca="false">AP135+AP136</f>
        <v>-752.019751633974</v>
      </c>
      <c r="AQ137" s="21" t="n">
        <f aca="false">AQ135+AQ136</f>
        <v>-752.019751633974</v>
      </c>
      <c r="AR137" s="21" t="n">
        <f aca="false">AR135+AR136</f>
        <v>-752.019751633974</v>
      </c>
      <c r="AS137" s="21" t="n">
        <f aca="false">AS135+AS136</f>
        <v>-752.019751633974</v>
      </c>
      <c r="AT137" s="21" t="n">
        <f aca="false">AT135+AT136</f>
        <v>-752.019751633974</v>
      </c>
      <c r="AU137" s="21" t="n">
        <f aca="false">AU135+AU136</f>
        <v>-752.019751633974</v>
      </c>
      <c r="AV137" s="21" t="n">
        <f aca="false">AV135+AV136</f>
        <v>-752.019751633974</v>
      </c>
      <c r="AW137" s="21" t="n">
        <f aca="false">AW135+AW136</f>
        <v>-752.019751633974</v>
      </c>
      <c r="AX137" s="21" t="n">
        <f aca="false">AX135+AX136</f>
        <v>-752.019751633974</v>
      </c>
      <c r="AY137" s="21" t="n">
        <f aca="false">AY135+AY136</f>
        <v>-752.019751633974</v>
      </c>
      <c r="AZ137" s="21" t="n">
        <f aca="false">AZ135+AZ136</f>
        <v>-752.019751633974</v>
      </c>
      <c r="BA137" s="21" t="n">
        <f aca="false">BA135+BA136</f>
        <v>-752.019751633974</v>
      </c>
      <c r="BB137" s="21" t="n">
        <f aca="false">BB135+BB136</f>
        <v>-752.019751633974</v>
      </c>
      <c r="BC137" s="21" t="n">
        <f aca="false">BC135+BC136</f>
        <v>-752.019751633974</v>
      </c>
      <c r="BD137" s="21" t="n">
        <f aca="false">BD135+BD136</f>
        <v>-752.019751633974</v>
      </c>
      <c r="BE137" s="21" t="n">
        <f aca="false">BE135+BE136</f>
        <v>-752.019751633974</v>
      </c>
      <c r="BF137" s="21" t="n">
        <f aca="false">BF135+BF136</f>
        <v>-752.019751633974</v>
      </c>
      <c r="BG137" s="21" t="n">
        <f aca="false">BG135+BG136</f>
        <v>-752.019751633974</v>
      </c>
      <c r="BH137" s="21" t="n">
        <f aca="false">BH135+BH136</f>
        <v>-752.019751633974</v>
      </c>
      <c r="BI137" s="21" t="n">
        <f aca="false">BI135+BI136</f>
        <v>-752.019751633974</v>
      </c>
      <c r="BJ137" s="21" t="n">
        <f aca="false">BJ135+BJ136</f>
        <v>-752.019751633974</v>
      </c>
      <c r="BK137" s="21" t="n">
        <f aca="false">BK135+BK136</f>
        <v>-752.019751633974</v>
      </c>
      <c r="BL137" s="21" t="n">
        <f aca="false">BL135+BL136</f>
        <v>-752.019751633974</v>
      </c>
      <c r="BM137" s="21" t="n">
        <f aca="false">BM135+BM136</f>
        <v>-752.019751633974</v>
      </c>
      <c r="BN137" s="21" t="n">
        <f aca="false">BN135+BN136</f>
        <v>-752.019751633974</v>
      </c>
      <c r="BO137" s="21" t="n">
        <f aca="false">BO135+BO136</f>
        <v>-752.019751633974</v>
      </c>
      <c r="BP137" s="21" t="n">
        <f aca="false">BP135+BP136</f>
        <v>-752.019751633974</v>
      </c>
      <c r="BQ137" s="21" t="n">
        <f aca="false">BQ135+BQ136</f>
        <v>-752.019751633974</v>
      </c>
      <c r="BR137" s="21" t="n">
        <f aca="false">BR135+BR136</f>
        <v>-752.019751633974</v>
      </c>
      <c r="BS137" s="21" t="n">
        <f aca="false">BS135+BS136</f>
        <v>-752.019751633974</v>
      </c>
      <c r="BT137" s="21" t="n">
        <f aca="false">BT135+BT136</f>
        <v>-752.019751633974</v>
      </c>
      <c r="BU137" s="21" t="n">
        <f aca="false">BU135+BU136</f>
        <v>-752.019751633974</v>
      </c>
      <c r="BV137" s="21" t="n">
        <f aca="false">BV135+BV136</f>
        <v>-752.019751633974</v>
      </c>
      <c r="BW137" s="21" t="n">
        <f aca="false">BW135+BW136</f>
        <v>-752.019751633974</v>
      </c>
      <c r="BX137" s="21" t="n">
        <f aca="false">BX135+BX136</f>
        <v>-752.019751633974</v>
      </c>
      <c r="BY137" s="21" t="n">
        <f aca="false">BY135+BY136</f>
        <v>-752.019751633974</v>
      </c>
      <c r="BZ137" s="21" t="n">
        <f aca="false">BZ135+BZ136</f>
        <v>-752.019751633974</v>
      </c>
      <c r="CA137" s="21" t="n">
        <f aca="false">CA135+CA136</f>
        <v>-752.019751633974</v>
      </c>
      <c r="CB137" s="21" t="n">
        <f aca="false">CB135+CB136</f>
        <v>-1.06581410364015E-013</v>
      </c>
      <c r="CC137" s="21" t="n">
        <f aca="false">CC135+CC136</f>
        <v>-1.06581410364015E-013</v>
      </c>
      <c r="CD137" s="21" t="n">
        <f aca="false">CD135+CD136</f>
        <v>-1.06581410364015E-013</v>
      </c>
      <c r="CE137" s="21" t="n">
        <f aca="false">CE135+CE136</f>
        <v>-1.06581410364015E-013</v>
      </c>
      <c r="CF137" s="21" t="n">
        <f aca="false">CF135+CF136</f>
        <v>-1.06581410364015E-013</v>
      </c>
      <c r="CG137" s="21" t="n">
        <f aca="false">CG135+CG136</f>
        <v>-1.06581410364015E-013</v>
      </c>
      <c r="CH137" s="21" t="n">
        <f aca="false">CH135+CH136</f>
        <v>-1.06581410364015E-013</v>
      </c>
      <c r="CI137" s="21" t="n">
        <f aca="false">CI135+CI136</f>
        <v>-1.06581410364015E-013</v>
      </c>
      <c r="CJ137" s="21" t="n">
        <f aca="false">CJ135+CJ136</f>
        <v>-1.06581410364015E-013</v>
      </c>
      <c r="CK137" s="21" t="n">
        <f aca="false">CK135+CK136</f>
        <v>-1.06581410364015E-013</v>
      </c>
      <c r="CL137" s="21" t="n">
        <f aca="false">CL135+CL136</f>
        <v>-1.06581410364015E-013</v>
      </c>
      <c r="CM137" s="21" t="n">
        <f aca="false">CM135+CM136</f>
        <v>-1.06581410364015E-013</v>
      </c>
      <c r="CN137" s="21" t="n">
        <f aca="false">CN135+CN136</f>
        <v>-1.06581410364015E-013</v>
      </c>
      <c r="CO137" s="21" t="n">
        <f aca="false">CO135+CO136</f>
        <v>-1.06581410364015E-013</v>
      </c>
      <c r="CP137" s="21" t="n">
        <f aca="false">CP135+CP136</f>
        <v>-1.06581410364015E-013</v>
      </c>
      <c r="CQ137" s="21" t="n">
        <f aca="false">CQ135+CQ136</f>
        <v>-1.06581410364015E-013</v>
      </c>
      <c r="CR137" s="21" t="n">
        <f aca="false">CR135+CR136</f>
        <v>-1.06581410364015E-013</v>
      </c>
      <c r="CS137" s="21" t="n">
        <f aca="false">CS135+CS136</f>
        <v>-1.06581410364015E-013</v>
      </c>
      <c r="CT137" s="21" t="n">
        <f aca="false">CT135+CT136</f>
        <v>-1.06581410364015E-013</v>
      </c>
      <c r="CU137" s="21" t="n">
        <f aca="false">CU135+CU136</f>
        <v>-1.06581410364015E-013</v>
      </c>
      <c r="CV137" s="21" t="n">
        <f aca="false">CV135+CV136</f>
        <v>-1.06581410364015E-013</v>
      </c>
      <c r="CW137" s="21" t="n">
        <f aca="false">CW135+CW136</f>
        <v>-1.06581410364015E-013</v>
      </c>
      <c r="CX137" s="21" t="n">
        <f aca="false">CX135+CX136</f>
        <v>-1.06581410364015E-013</v>
      </c>
      <c r="CY137" s="21" t="n">
        <f aca="false">CY135+CY136</f>
        <v>-1.06581410364015E-013</v>
      </c>
      <c r="CZ137" s="21" t="n">
        <f aca="false">CZ135+CZ136</f>
        <v>-1.06581410364015E-013</v>
      </c>
      <c r="DA137" s="21" t="n">
        <f aca="false">DA135+DA136</f>
        <v>-1.06581410364015E-013</v>
      </c>
      <c r="DB137" s="21" t="n">
        <f aca="false">DB135+DB136</f>
        <v>-1.06581410364015E-013</v>
      </c>
      <c r="DC137" s="21" t="n">
        <f aca="false">DC135+DC136</f>
        <v>-1.06581410364015E-013</v>
      </c>
      <c r="DD137" s="21" t="n">
        <f aca="false">DD135+DD136</f>
        <v>-1.06581410364015E-013</v>
      </c>
      <c r="DE137" s="21" t="n">
        <f aca="false">DE135+DE136</f>
        <v>-1.06581410364015E-013</v>
      </c>
      <c r="DF137" s="21" t="n">
        <f aca="false">DF135+DF136</f>
        <v>-1.06581410364015E-013</v>
      </c>
      <c r="DG137" s="21" t="n">
        <f aca="false">DG135+DG136</f>
        <v>-1.06581410364015E-013</v>
      </c>
      <c r="DH137" s="21" t="n">
        <f aca="false">DH135+DH136</f>
        <v>-1.06581410364015E-013</v>
      </c>
      <c r="DI137" s="21" t="n">
        <f aca="false">DI135+DI136</f>
        <v>-1.06581410364015E-013</v>
      </c>
      <c r="DJ137" s="21" t="n">
        <f aca="false">DJ135+DJ136</f>
        <v>-1.06581410364015E-013</v>
      </c>
      <c r="DK137" s="21" t="n">
        <f aca="false">DK135+DK136</f>
        <v>-1.06581410364015E-013</v>
      </c>
      <c r="DL137" s="21" t="n">
        <f aca="false">DL135+DL136</f>
        <v>-1.06581410364015E-013</v>
      </c>
      <c r="DM137" s="21" t="n">
        <f aca="false">DM135+DM136</f>
        <v>-1.06581410364015E-013</v>
      </c>
      <c r="DN137" s="21" t="n">
        <f aca="false">DN135+DN136</f>
        <v>-1.06581410364015E-013</v>
      </c>
      <c r="DO137" s="21" t="n">
        <f aca="false">DO135+DO136</f>
        <v>-1.06581410364015E-013</v>
      </c>
      <c r="DP137" s="21" t="n">
        <f aca="false">DP135+DP136</f>
        <v>-1.06581410364015E-013</v>
      </c>
      <c r="DQ137" s="21" t="n">
        <f aca="false">DQ135+DQ136</f>
        <v>-1.06581410364015E-013</v>
      </c>
      <c r="DR137" s="21" t="n">
        <f aca="false">DR135+DR136</f>
        <v>-1.06581410364015E-013</v>
      </c>
      <c r="DS137" s="21" t="n">
        <f aca="false">DS135+DS136</f>
        <v>-1.06581410364015E-013</v>
      </c>
      <c r="DT137" s="21" t="n">
        <f aca="false">DT135+DT136</f>
        <v>-1.06581410364015E-013</v>
      </c>
      <c r="DU137" s="21" t="n">
        <f aca="false">DU135+DU136</f>
        <v>-1.06581410364015E-013</v>
      </c>
      <c r="DV137" s="21" t="n">
        <f aca="false">DV135+DV136</f>
        <v>-1.06581410364015E-013</v>
      </c>
      <c r="DW137" s="21" t="n">
        <f aca="false">DW135+DW136</f>
        <v>-1.06581410364015E-013</v>
      </c>
      <c r="DX137" s="21" t="n">
        <f aca="false">DX135+DX136</f>
        <v>-1.06581410364015E-013</v>
      </c>
      <c r="DY137" s="21" t="n">
        <f aca="false">DY135+DY136</f>
        <v>-1.06581410364015E-013</v>
      </c>
      <c r="DZ137" s="21" t="n">
        <f aca="false">DZ135+DZ136</f>
        <v>-1.06581410364015E-013</v>
      </c>
      <c r="EA137" s="21" t="n">
        <f aca="false">EA135+EA136</f>
        <v>-1.06581410364015E-013</v>
      </c>
      <c r="EB137" s="21" t="n">
        <f aca="false">EB135+EB136</f>
        <v>-1.06581410364015E-013</v>
      </c>
      <c r="EC137" s="21" t="n">
        <f aca="false">EC135+EC136</f>
        <v>-1.06581410364015E-013</v>
      </c>
      <c r="ED137" s="21" t="n">
        <f aca="false">ED135+ED136</f>
        <v>-1.06581410364015E-013</v>
      </c>
      <c r="EE137" s="21" t="n">
        <f aca="false">EE135+EE136</f>
        <v>-1.06581410364015E-013</v>
      </c>
      <c r="EF137" s="21" t="n">
        <f aca="false">EF135+EF136</f>
        <v>-1.06581410364015E-013</v>
      </c>
      <c r="EG137" s="21" t="n">
        <f aca="false">EG135+EG136</f>
        <v>-1.06581410364015E-013</v>
      </c>
      <c r="EH137" s="21" t="n">
        <f aca="false">EH135+EH136</f>
        <v>-1.06581410364015E-013</v>
      </c>
      <c r="EI137" s="21" t="n">
        <f aca="false">EI135+EI136</f>
        <v>-1.06581410364015E-013</v>
      </c>
      <c r="EJ137" s="21" t="n">
        <f aca="false">EJ135+EJ136</f>
        <v>-1.06581410364015E-013</v>
      </c>
      <c r="EK137" s="21" t="n">
        <f aca="false">EK135+EK136</f>
        <v>-1.06581410364015E-013</v>
      </c>
      <c r="EL137" s="21" t="n">
        <f aca="false">EL135+EL136</f>
        <v>-1.06581410364015E-013</v>
      </c>
      <c r="EM137" s="21" t="n">
        <f aca="false">EM135+EM136</f>
        <v>-1.06581410364015E-013</v>
      </c>
      <c r="EN137" s="21" t="n">
        <f aca="false">EN135+EN136</f>
        <v>-1.06581410364015E-013</v>
      </c>
      <c r="EO137" s="21" t="n">
        <f aca="false">EO135+EO136</f>
        <v>-1.06581410364015E-013</v>
      </c>
      <c r="EP137" s="21" t="n">
        <f aca="false">EP135+EP136</f>
        <v>-1.06581410364015E-013</v>
      </c>
      <c r="EQ137" s="21" t="n">
        <f aca="false">EQ135+EQ136</f>
        <v>-1.06581410364015E-013</v>
      </c>
      <c r="ER137" s="21" t="n">
        <f aca="false">ER135+ER136</f>
        <v>-1.06581410364015E-013</v>
      </c>
      <c r="ES137" s="21" t="n">
        <f aca="false">ES135+ES136</f>
        <v>-1.06581410364015E-013</v>
      </c>
      <c r="ET137" s="21" t="n">
        <f aca="false">ET135+ET136</f>
        <v>-1.06581410364015E-013</v>
      </c>
      <c r="EU137" s="21" t="n">
        <f aca="false">EU135+EU136</f>
        <v>-1.06581410364015E-013</v>
      </c>
      <c r="EV137" s="21" t="n">
        <f aca="false">EV135+EV136</f>
        <v>-1.06581410364015E-013</v>
      </c>
      <c r="EW137" s="21" t="n">
        <f aca="false">EW135+EW136</f>
        <v>-1.06581410364015E-013</v>
      </c>
      <c r="EX137" s="21" t="n">
        <f aca="false">EX135+EX136</f>
        <v>-1.06581410364015E-013</v>
      </c>
      <c r="EY137" s="21" t="n">
        <f aca="false">EY135+EY136</f>
        <v>-1.06581410364015E-013</v>
      </c>
      <c r="EZ137" s="21" t="n">
        <f aca="false">EZ135+EZ136</f>
        <v>-1.06581410364015E-013</v>
      </c>
      <c r="FA137" s="21" t="n">
        <f aca="false">FA135+FA136</f>
        <v>-1.06581410364015E-013</v>
      </c>
      <c r="FB137" s="21" t="n">
        <f aca="false">FB135+FB136</f>
        <v>-1.06581410364015E-013</v>
      </c>
      <c r="FC137" s="21" t="n">
        <f aca="false">FC135+FC136</f>
        <v>-1.06581410364015E-013</v>
      </c>
      <c r="FD137" s="21" t="n">
        <f aca="false">FD135+FD136</f>
        <v>-1.06581410364015E-013</v>
      </c>
      <c r="FE137" s="21" t="n">
        <f aca="false">FE135+FE136</f>
        <v>-1.06581410364015E-013</v>
      </c>
      <c r="FF137" s="21" t="n">
        <f aca="false">FF135+FF136</f>
        <v>-1.06581410364015E-013</v>
      </c>
      <c r="FG137" s="21" t="n">
        <f aca="false">FG135+FG136</f>
        <v>-1.06581410364015E-013</v>
      </c>
      <c r="FH137" s="21" t="n">
        <f aca="false">FH135+FH136</f>
        <v>-1.06581410364015E-013</v>
      </c>
    </row>
    <row r="138" customFormat="false" ht="15" hidden="false" customHeight="false" outlineLevel="0" collapsed="false">
      <c r="C138" s="1" t="s">
        <v>777</v>
      </c>
      <c r="D138" s="12" t="s">
        <v>358</v>
      </c>
      <c r="J138" s="22" t="n">
        <f aca="false">I142</f>
        <v>0</v>
      </c>
      <c r="K138" s="22" t="n">
        <f aca="false">J142</f>
        <v>0</v>
      </c>
      <c r="L138" s="22" t="n">
        <f aca="false">K142</f>
        <v>0</v>
      </c>
      <c r="M138" s="22" t="n">
        <f aca="false">L142</f>
        <v>0</v>
      </c>
      <c r="N138" s="22" t="n">
        <f aca="false">M142</f>
        <v>0</v>
      </c>
      <c r="O138" s="22" t="n">
        <f aca="false">N142</f>
        <v>0</v>
      </c>
      <c r="P138" s="22" t="n">
        <f aca="false">O142</f>
        <v>398.75</v>
      </c>
      <c r="Q138" s="22" t="n">
        <f aca="false">P142</f>
        <v>8015.16333674863</v>
      </c>
      <c r="R138" s="22" t="n">
        <f aca="false">Q142</f>
        <v>15810.4239167094</v>
      </c>
      <c r="S138" s="22" t="n">
        <f aca="false">R142</f>
        <v>23703.1252539196</v>
      </c>
      <c r="T138" s="22" t="n">
        <f aca="false">S142</f>
        <v>31610.8432813422</v>
      </c>
      <c r="U138" s="22" t="n">
        <f aca="false">T142</f>
        <v>31253.959070725</v>
      </c>
      <c r="V138" s="22" t="n">
        <f aca="false">U142</f>
        <v>30892.6138074751</v>
      </c>
      <c r="W138" s="22" t="n">
        <f aca="false">V142</f>
        <v>30526.7517284346</v>
      </c>
      <c r="X138" s="22" t="n">
        <f aca="false">W142</f>
        <v>30156.316373406</v>
      </c>
      <c r="Y138" s="22" t="n">
        <f aca="false">X142</f>
        <v>29781.2505764396</v>
      </c>
      <c r="Z138" s="22" t="n">
        <f aca="false">Y142</f>
        <v>29401.4964570112</v>
      </c>
      <c r="AA138" s="22" t="n">
        <f aca="false">Z142</f>
        <v>29016.9954110898</v>
      </c>
      <c r="AB138" s="22" t="n">
        <f aca="false">AA142</f>
        <v>28627.6881020945</v>
      </c>
      <c r="AC138" s="22" t="n">
        <f aca="false">AB142</f>
        <v>28233.5144517367</v>
      </c>
      <c r="AD138" s="22" t="n">
        <f aca="false">AC142</f>
        <v>27834.4136307494</v>
      </c>
      <c r="AE138" s="22" t="n">
        <f aca="false">AD142</f>
        <v>27430.3240494998</v>
      </c>
      <c r="AF138" s="22" t="n">
        <f aca="false">AE142</f>
        <v>27021.1833484846</v>
      </c>
      <c r="AG138" s="22" t="n">
        <f aca="false">AF142</f>
        <v>26606.9283887067</v>
      </c>
      <c r="AH138" s="22" t="n">
        <f aca="false">AG142</f>
        <v>26187.4952419315</v>
      </c>
      <c r="AI138" s="22" t="n">
        <f aca="false">AH142</f>
        <v>25762.8191808217</v>
      </c>
      <c r="AJ138" s="22" t="n">
        <f aca="false">AI142</f>
        <v>25332.834668948</v>
      </c>
      <c r="AK138" s="22" t="n">
        <f aca="false">AJ142</f>
        <v>24897.4753506759</v>
      </c>
      <c r="AL138" s="22" t="n">
        <f aca="false">AK142</f>
        <v>24456.6740409253</v>
      </c>
      <c r="AM138" s="22" t="n">
        <f aca="false">AL142</f>
        <v>24010.3627148029</v>
      </c>
      <c r="AN138" s="22" t="n">
        <f aca="false">AM142</f>
        <v>23558.472497104</v>
      </c>
      <c r="AO138" s="22" t="n">
        <f aca="false">AN142</f>
        <v>23100.9336516838</v>
      </c>
      <c r="AP138" s="22" t="n">
        <f aca="false">AO142</f>
        <v>22637.6755706959</v>
      </c>
      <c r="AQ138" s="22" t="n">
        <f aca="false">AP142</f>
        <v>22168.6267636956</v>
      </c>
      <c r="AR138" s="22" t="n">
        <f aca="false">AQ142</f>
        <v>21693.7148466079</v>
      </c>
      <c r="AS138" s="22" t="n">
        <f aca="false">AR142</f>
        <v>21212.8665305565</v>
      </c>
      <c r="AT138" s="22" t="n">
        <f aca="false">AS142</f>
        <v>20726.0076105545</v>
      </c>
      <c r="AU138" s="22" t="n">
        <f aca="false">AT142</f>
        <v>20233.0629540524</v>
      </c>
      <c r="AV138" s="22" t="n">
        <f aca="false">AU142</f>
        <v>19733.9564893441</v>
      </c>
      <c r="AW138" s="22" t="n">
        <f aca="false">AV142</f>
        <v>19228.6111938269</v>
      </c>
      <c r="AX138" s="22" t="n">
        <f aca="false">AW142</f>
        <v>18716.9490821158</v>
      </c>
      <c r="AY138" s="22" t="n">
        <f aca="false">AX142</f>
        <v>18198.8911940083</v>
      </c>
      <c r="AZ138" s="22" t="n">
        <f aca="false">AY142</f>
        <v>17674.3575822994</v>
      </c>
      <c r="BA138" s="22" t="n">
        <f aca="false">AZ142</f>
        <v>17143.2673004442</v>
      </c>
      <c r="BB138" s="22" t="n">
        <f aca="false">BA142</f>
        <v>16605.5383900657</v>
      </c>
      <c r="BC138" s="22" t="n">
        <f aca="false">BB142</f>
        <v>16061.0878683076</v>
      </c>
      <c r="BD138" s="22" t="n">
        <f aca="false">BC142</f>
        <v>15509.8317150275</v>
      </c>
      <c r="BE138" s="22" t="n">
        <f aca="false">BD142</f>
        <v>14951.6848598313</v>
      </c>
      <c r="BF138" s="22" t="n">
        <f aca="false">BE142</f>
        <v>14386.5611689452</v>
      </c>
      <c r="BG138" s="22" t="n">
        <f aca="false">BF142</f>
        <v>13814.3734319231</v>
      </c>
      <c r="BH138" s="22" t="n">
        <f aca="false">BG142</f>
        <v>13235.0333481881</v>
      </c>
      <c r="BI138" s="22" t="n">
        <f aca="false">BH142</f>
        <v>12648.4515134065</v>
      </c>
      <c r="BJ138" s="22" t="n">
        <f aca="false">BI142</f>
        <v>12054.5374056901</v>
      </c>
      <c r="BK138" s="22" t="n">
        <f aca="false">BJ142</f>
        <v>11453.1993716273</v>
      </c>
      <c r="BL138" s="22" t="n">
        <f aca="false">BK142</f>
        <v>10844.3446121386</v>
      </c>
      <c r="BM138" s="22" t="n">
        <f aca="false">BL142</f>
        <v>10227.8791681564</v>
      </c>
      <c r="BN138" s="22" t="n">
        <f aca="false">BM142</f>
        <v>9603.70790612438</v>
      </c>
      <c r="BO138" s="22" t="n">
        <f aca="false">BN142</f>
        <v>8971.73450331696</v>
      </c>
      <c r="BP138" s="22" t="n">
        <f aca="false">BO142</f>
        <v>8331.86143297445</v>
      </c>
      <c r="BQ138" s="22" t="n">
        <f aca="false">BP142</f>
        <v>7683.98994925266</v>
      </c>
      <c r="BR138" s="22" t="n">
        <f aca="false">BQ142</f>
        <v>7028.02007198434</v>
      </c>
      <c r="BS138" s="22" t="n">
        <f aca="false">BR142</f>
        <v>6363.85057125017</v>
      </c>
      <c r="BT138" s="22" t="n">
        <f aca="false">BS142</f>
        <v>5691.37895175683</v>
      </c>
      <c r="BU138" s="22" t="n">
        <f aca="false">BT142</f>
        <v>5010.50143701981</v>
      </c>
      <c r="BV138" s="22" t="n">
        <f aca="false">BU142</f>
        <v>4321.11295334859</v>
      </c>
      <c r="BW138" s="22" t="n">
        <f aca="false">BV142</f>
        <v>3623.10711363147</v>
      </c>
      <c r="BX138" s="22" t="n">
        <f aca="false">BW142</f>
        <v>2916.37620091789</v>
      </c>
      <c r="BY138" s="22" t="n">
        <f aca="false">BX142</f>
        <v>2200.81115179539</v>
      </c>
      <c r="BZ138" s="22" t="n">
        <f aca="false">BY142</f>
        <v>1476.30153955885</v>
      </c>
      <c r="CA138" s="22" t="n">
        <f aca="false">BZ142</f>
        <v>742.735557169366</v>
      </c>
      <c r="CB138" s="22" t="n">
        <f aca="false">CA142</f>
        <v>8.5265128291212E-012</v>
      </c>
      <c r="CC138" s="22" t="n">
        <f aca="false">CB142</f>
        <v>8.5265128291212E-012</v>
      </c>
      <c r="CD138" s="22" t="n">
        <f aca="false">CC142</f>
        <v>8.5265128291212E-012</v>
      </c>
      <c r="CE138" s="22" t="n">
        <f aca="false">CD142</f>
        <v>8.5265128291212E-012</v>
      </c>
      <c r="CF138" s="22" t="n">
        <f aca="false">CE142</f>
        <v>8.5265128291212E-012</v>
      </c>
      <c r="CG138" s="22" t="n">
        <f aca="false">CF142</f>
        <v>8.5265128291212E-012</v>
      </c>
      <c r="CH138" s="22" t="n">
        <f aca="false">CG142</f>
        <v>8.5265128291212E-012</v>
      </c>
      <c r="CI138" s="22" t="n">
        <f aca="false">CH142</f>
        <v>8.5265128291212E-012</v>
      </c>
      <c r="CJ138" s="22" t="n">
        <f aca="false">CI142</f>
        <v>8.5265128291212E-012</v>
      </c>
      <c r="CK138" s="22" t="n">
        <f aca="false">CJ142</f>
        <v>8.5265128291212E-012</v>
      </c>
      <c r="CL138" s="22" t="n">
        <f aca="false">CK142</f>
        <v>8.5265128291212E-012</v>
      </c>
      <c r="CM138" s="22" t="n">
        <f aca="false">CL142</f>
        <v>8.5265128291212E-012</v>
      </c>
      <c r="CN138" s="22" t="n">
        <f aca="false">CM142</f>
        <v>8.5265128291212E-012</v>
      </c>
      <c r="CO138" s="22" t="n">
        <f aca="false">CN142</f>
        <v>8.5265128291212E-012</v>
      </c>
      <c r="CP138" s="22" t="n">
        <f aca="false">CO142</f>
        <v>8.5265128291212E-012</v>
      </c>
      <c r="CQ138" s="22" t="n">
        <f aca="false">CP142</f>
        <v>8.5265128291212E-012</v>
      </c>
      <c r="CR138" s="22" t="n">
        <f aca="false">CQ142</f>
        <v>8.5265128291212E-012</v>
      </c>
      <c r="CS138" s="22" t="n">
        <f aca="false">CR142</f>
        <v>8.5265128291212E-012</v>
      </c>
      <c r="CT138" s="22" t="n">
        <f aca="false">CS142</f>
        <v>8.5265128291212E-012</v>
      </c>
      <c r="CU138" s="22" t="n">
        <f aca="false">CT142</f>
        <v>8.5265128291212E-012</v>
      </c>
      <c r="CV138" s="22" t="n">
        <f aca="false">CU142</f>
        <v>8.5265128291212E-012</v>
      </c>
      <c r="CW138" s="22" t="n">
        <f aca="false">CV142</f>
        <v>8.5265128291212E-012</v>
      </c>
      <c r="CX138" s="22" t="n">
        <f aca="false">CW142</f>
        <v>8.5265128291212E-012</v>
      </c>
      <c r="CY138" s="22" t="n">
        <f aca="false">CX142</f>
        <v>8.5265128291212E-012</v>
      </c>
      <c r="CZ138" s="22" t="n">
        <f aca="false">CY142</f>
        <v>8.5265128291212E-012</v>
      </c>
      <c r="DA138" s="22" t="n">
        <f aca="false">CZ142</f>
        <v>8.5265128291212E-012</v>
      </c>
      <c r="DB138" s="22" t="n">
        <f aca="false">DA142</f>
        <v>8.5265128291212E-012</v>
      </c>
      <c r="DC138" s="22" t="n">
        <f aca="false">DB142</f>
        <v>8.5265128291212E-012</v>
      </c>
      <c r="DD138" s="22" t="n">
        <f aca="false">DC142</f>
        <v>8.5265128291212E-012</v>
      </c>
      <c r="DE138" s="22" t="n">
        <f aca="false">DD142</f>
        <v>8.5265128291212E-012</v>
      </c>
      <c r="DF138" s="22" t="n">
        <f aca="false">DE142</f>
        <v>8.5265128291212E-012</v>
      </c>
      <c r="DG138" s="22" t="n">
        <f aca="false">DF142</f>
        <v>8.5265128291212E-012</v>
      </c>
      <c r="DH138" s="22" t="n">
        <f aca="false">DG142</f>
        <v>8.5265128291212E-012</v>
      </c>
      <c r="DI138" s="22" t="n">
        <f aca="false">DH142</f>
        <v>8.5265128291212E-012</v>
      </c>
      <c r="DJ138" s="22" t="n">
        <f aca="false">DI142</f>
        <v>8.5265128291212E-012</v>
      </c>
      <c r="DK138" s="22" t="n">
        <f aca="false">DJ142</f>
        <v>8.5265128291212E-012</v>
      </c>
      <c r="DL138" s="22" t="n">
        <f aca="false">DK142</f>
        <v>8.5265128291212E-012</v>
      </c>
      <c r="DM138" s="22" t="n">
        <f aca="false">DL142</f>
        <v>8.5265128291212E-012</v>
      </c>
      <c r="DN138" s="22" t="n">
        <f aca="false">DM142</f>
        <v>8.5265128291212E-012</v>
      </c>
      <c r="DO138" s="22" t="n">
        <f aca="false">DN142</f>
        <v>8.5265128291212E-012</v>
      </c>
      <c r="DP138" s="22" t="n">
        <f aca="false">DO142</f>
        <v>8.5265128291212E-012</v>
      </c>
      <c r="DQ138" s="22" t="n">
        <f aca="false">DP142</f>
        <v>8.5265128291212E-012</v>
      </c>
      <c r="DR138" s="22" t="n">
        <f aca="false">DQ142</f>
        <v>8.5265128291212E-012</v>
      </c>
      <c r="DS138" s="22" t="n">
        <f aca="false">DR142</f>
        <v>8.5265128291212E-012</v>
      </c>
      <c r="DT138" s="22" t="n">
        <f aca="false">DS142</f>
        <v>8.5265128291212E-012</v>
      </c>
      <c r="DU138" s="22" t="n">
        <f aca="false">DT142</f>
        <v>8.5265128291212E-012</v>
      </c>
      <c r="DV138" s="22" t="n">
        <f aca="false">DU142</f>
        <v>8.5265128291212E-012</v>
      </c>
      <c r="DW138" s="22" t="n">
        <f aca="false">DV142</f>
        <v>8.5265128291212E-012</v>
      </c>
      <c r="DX138" s="22" t="n">
        <f aca="false">DW142</f>
        <v>8.5265128291212E-012</v>
      </c>
      <c r="DY138" s="22" t="n">
        <f aca="false">DX142</f>
        <v>8.5265128291212E-012</v>
      </c>
      <c r="DZ138" s="22" t="n">
        <f aca="false">DY142</f>
        <v>8.5265128291212E-012</v>
      </c>
      <c r="EA138" s="22" t="n">
        <f aca="false">DZ142</f>
        <v>8.5265128291212E-012</v>
      </c>
      <c r="EB138" s="22" t="n">
        <f aca="false">EA142</f>
        <v>8.5265128291212E-012</v>
      </c>
      <c r="EC138" s="22" t="n">
        <f aca="false">EB142</f>
        <v>8.5265128291212E-012</v>
      </c>
      <c r="ED138" s="22" t="n">
        <f aca="false">EC142</f>
        <v>8.5265128291212E-012</v>
      </c>
      <c r="EE138" s="22" t="n">
        <f aca="false">ED142</f>
        <v>8.5265128291212E-012</v>
      </c>
      <c r="EF138" s="22" t="n">
        <f aca="false">EE142</f>
        <v>8.5265128291212E-012</v>
      </c>
      <c r="EG138" s="22" t="n">
        <f aca="false">EF142</f>
        <v>8.5265128291212E-012</v>
      </c>
      <c r="EH138" s="22" t="n">
        <f aca="false">EG142</f>
        <v>8.5265128291212E-012</v>
      </c>
      <c r="EI138" s="22" t="n">
        <f aca="false">EH142</f>
        <v>8.5265128291212E-012</v>
      </c>
      <c r="EJ138" s="22" t="n">
        <f aca="false">EI142</f>
        <v>8.5265128291212E-012</v>
      </c>
      <c r="EK138" s="22" t="n">
        <f aca="false">EJ142</f>
        <v>8.5265128291212E-012</v>
      </c>
      <c r="EL138" s="22" t="n">
        <f aca="false">EK142</f>
        <v>8.5265128291212E-012</v>
      </c>
      <c r="EM138" s="22" t="n">
        <f aca="false">EL142</f>
        <v>8.5265128291212E-012</v>
      </c>
      <c r="EN138" s="22" t="n">
        <f aca="false">EM142</f>
        <v>8.5265128291212E-012</v>
      </c>
      <c r="EO138" s="22" t="n">
        <f aca="false">EN142</f>
        <v>8.5265128291212E-012</v>
      </c>
      <c r="EP138" s="22" t="n">
        <f aca="false">EO142</f>
        <v>8.5265128291212E-012</v>
      </c>
      <c r="EQ138" s="22" t="n">
        <f aca="false">EP142</f>
        <v>8.5265128291212E-012</v>
      </c>
      <c r="ER138" s="22" t="n">
        <f aca="false">EQ142</f>
        <v>8.5265128291212E-012</v>
      </c>
      <c r="ES138" s="22" t="n">
        <f aca="false">ER142</f>
        <v>8.5265128291212E-012</v>
      </c>
      <c r="ET138" s="22" t="n">
        <f aca="false">ES142</f>
        <v>8.5265128291212E-012</v>
      </c>
      <c r="EU138" s="22" t="n">
        <f aca="false">ET142</f>
        <v>8.5265128291212E-012</v>
      </c>
      <c r="EV138" s="22" t="n">
        <f aca="false">EU142</f>
        <v>8.5265128291212E-012</v>
      </c>
      <c r="EW138" s="22" t="n">
        <f aca="false">EV142</f>
        <v>8.5265128291212E-012</v>
      </c>
      <c r="EX138" s="22" t="n">
        <f aca="false">EW142</f>
        <v>8.5265128291212E-012</v>
      </c>
      <c r="EY138" s="22" t="n">
        <f aca="false">EX142</f>
        <v>8.5265128291212E-012</v>
      </c>
      <c r="EZ138" s="22" t="n">
        <f aca="false">EY142</f>
        <v>8.5265128291212E-012</v>
      </c>
      <c r="FA138" s="22" t="n">
        <f aca="false">EZ142</f>
        <v>8.5265128291212E-012</v>
      </c>
      <c r="FB138" s="22" t="n">
        <f aca="false">FA142</f>
        <v>8.5265128291212E-012</v>
      </c>
      <c r="FC138" s="22" t="n">
        <f aca="false">FB142</f>
        <v>8.5265128291212E-012</v>
      </c>
      <c r="FD138" s="22" t="n">
        <f aca="false">FC142</f>
        <v>8.5265128291212E-012</v>
      </c>
      <c r="FE138" s="22" t="n">
        <f aca="false">FD142</f>
        <v>8.5265128291212E-012</v>
      </c>
      <c r="FF138" s="22" t="n">
        <f aca="false">FE142</f>
        <v>8.5265128291212E-012</v>
      </c>
      <c r="FG138" s="22" t="n">
        <f aca="false">FF142</f>
        <v>8.5265128291212E-012</v>
      </c>
      <c r="FH138" s="22" t="n">
        <f aca="false">FG142</f>
        <v>8.5265128291212E-012</v>
      </c>
    </row>
    <row r="139" customFormat="false" ht="15" hidden="false" customHeight="false" outlineLevel="0" collapsed="false">
      <c r="C139" s="1" t="s">
        <v>778</v>
      </c>
      <c r="D139" s="12" t="s">
        <v>358</v>
      </c>
      <c r="I139" s="21" t="n">
        <f aca="false">SUM(J139:FH139)</f>
        <v>31011.75</v>
      </c>
      <c r="J139" s="21" t="n">
        <f aca="false">-$E129*J121</f>
        <v>0</v>
      </c>
      <c r="K139" s="21" t="n">
        <f aca="false">-$E129*K121</f>
        <v>0</v>
      </c>
      <c r="L139" s="21" t="n">
        <f aca="false">-$E129*L121</f>
        <v>0</v>
      </c>
      <c r="M139" s="21" t="n">
        <f aca="false">-$E129*M121</f>
        <v>0</v>
      </c>
      <c r="N139" s="21" t="n">
        <f aca="false">-$E129*N121</f>
        <v>0</v>
      </c>
      <c r="O139" s="21" t="n">
        <f aca="false">-$E129*O121</f>
        <v>398.75</v>
      </c>
      <c r="P139" s="21" t="n">
        <f aca="false">-$E129*P121</f>
        <v>7611.42896174863</v>
      </c>
      <c r="Q139" s="21" t="n">
        <f aca="false">-$E129*Q121</f>
        <v>7695.07103825137</v>
      </c>
      <c r="R139" s="21" t="n">
        <f aca="false">-$E129*R121</f>
        <v>7695.07103825137</v>
      </c>
      <c r="S139" s="21" t="n">
        <f aca="false">-$E129*S121</f>
        <v>7611.42896174863</v>
      </c>
      <c r="T139" s="21" t="n">
        <f aca="false">-$E129*T121</f>
        <v>0</v>
      </c>
      <c r="U139" s="21" t="n">
        <f aca="false">-$E129*U121</f>
        <v>0</v>
      </c>
      <c r="V139" s="21" t="n">
        <f aca="false">-$E129*V121</f>
        <v>0</v>
      </c>
      <c r="W139" s="21" t="n">
        <f aca="false">-$E129*W121</f>
        <v>0</v>
      </c>
      <c r="X139" s="21" t="n">
        <f aca="false">-$E129*X121</f>
        <v>0</v>
      </c>
      <c r="Y139" s="21" t="n">
        <f aca="false">-$E129*Y121</f>
        <v>0</v>
      </c>
      <c r="Z139" s="21" t="n">
        <f aca="false">-$E129*Z121</f>
        <v>0</v>
      </c>
      <c r="AA139" s="21" t="n">
        <f aca="false">-$E129*AA121</f>
        <v>0</v>
      </c>
      <c r="AB139" s="21" t="n">
        <f aca="false">-$E129*AB121</f>
        <v>0</v>
      </c>
      <c r="AC139" s="21" t="n">
        <f aca="false">-$E129*AC121</f>
        <v>0</v>
      </c>
      <c r="AD139" s="21" t="n">
        <f aca="false">-$E129*AD121</f>
        <v>0</v>
      </c>
      <c r="AE139" s="21" t="n">
        <f aca="false">-$E129*AE121</f>
        <v>0</v>
      </c>
      <c r="AF139" s="21" t="n">
        <f aca="false">-$E129*AF121</f>
        <v>0</v>
      </c>
      <c r="AG139" s="21" t="n">
        <f aca="false">-$E129*AG121</f>
        <v>0</v>
      </c>
      <c r="AH139" s="21" t="n">
        <f aca="false">-$E129*AH121</f>
        <v>0</v>
      </c>
      <c r="AI139" s="21" t="n">
        <f aca="false">-$E129*AI121</f>
        <v>0</v>
      </c>
      <c r="AJ139" s="21" t="n">
        <f aca="false">-$E129*AJ121</f>
        <v>0</v>
      </c>
      <c r="AK139" s="21" t="n">
        <f aca="false">-$E129*AK121</f>
        <v>0</v>
      </c>
      <c r="AL139" s="21" t="n">
        <f aca="false">-$E129*AL121</f>
        <v>0</v>
      </c>
      <c r="AM139" s="21" t="n">
        <f aca="false">-$E129*AM121</f>
        <v>0</v>
      </c>
      <c r="AN139" s="21" t="n">
        <f aca="false">-$E129*AN121</f>
        <v>0</v>
      </c>
      <c r="AO139" s="21" t="n">
        <f aca="false">-$E129*AO121</f>
        <v>0</v>
      </c>
      <c r="AP139" s="21" t="n">
        <f aca="false">-$E129*AP121</f>
        <v>0</v>
      </c>
      <c r="AQ139" s="21" t="n">
        <f aca="false">-$E129*AQ121</f>
        <v>0</v>
      </c>
      <c r="AR139" s="21" t="n">
        <f aca="false">-$E129*AR121</f>
        <v>0</v>
      </c>
      <c r="AS139" s="21" t="n">
        <f aca="false">-$E129*AS121</f>
        <v>0</v>
      </c>
      <c r="AT139" s="21" t="n">
        <f aca="false">-$E129*AT121</f>
        <v>0</v>
      </c>
      <c r="AU139" s="21" t="n">
        <f aca="false">-$E129*AU121</f>
        <v>0</v>
      </c>
      <c r="AV139" s="21" t="n">
        <f aca="false">-$E129*AV121</f>
        <v>0</v>
      </c>
      <c r="AW139" s="21" t="n">
        <f aca="false">-$E129*AW121</f>
        <v>0</v>
      </c>
      <c r="AX139" s="21" t="n">
        <f aca="false">-$E129*AX121</f>
        <v>0</v>
      </c>
      <c r="AY139" s="21" t="n">
        <f aca="false">-$E129*AY121</f>
        <v>0</v>
      </c>
      <c r="AZ139" s="21" t="n">
        <f aca="false">-$E129*AZ121</f>
        <v>0</v>
      </c>
      <c r="BA139" s="21" t="n">
        <f aca="false">-$E129*BA121</f>
        <v>0</v>
      </c>
      <c r="BB139" s="21" t="n">
        <f aca="false">-$E129*BB121</f>
        <v>0</v>
      </c>
      <c r="BC139" s="21" t="n">
        <f aca="false">-$E129*BC121</f>
        <v>0</v>
      </c>
      <c r="BD139" s="21" t="n">
        <f aca="false">-$E129*BD121</f>
        <v>0</v>
      </c>
      <c r="BE139" s="21" t="n">
        <f aca="false">-$E129*BE121</f>
        <v>0</v>
      </c>
      <c r="BF139" s="21" t="n">
        <f aca="false">-$E129*BF121</f>
        <v>0</v>
      </c>
      <c r="BG139" s="21" t="n">
        <f aca="false">-$E129*BG121</f>
        <v>0</v>
      </c>
      <c r="BH139" s="21" t="n">
        <f aca="false">-$E129*BH121</f>
        <v>0</v>
      </c>
      <c r="BI139" s="21" t="n">
        <f aca="false">-$E129*BI121</f>
        <v>0</v>
      </c>
      <c r="BJ139" s="21" t="n">
        <f aca="false">-$E129*BJ121</f>
        <v>0</v>
      </c>
      <c r="BK139" s="21" t="n">
        <f aca="false">-$E129*BK121</f>
        <v>0</v>
      </c>
      <c r="BL139" s="21" t="n">
        <f aca="false">-$E129*BL121</f>
        <v>0</v>
      </c>
      <c r="BM139" s="21" t="n">
        <f aca="false">-$E129*BM121</f>
        <v>0</v>
      </c>
      <c r="BN139" s="21" t="n">
        <f aca="false">-$E129*BN121</f>
        <v>0</v>
      </c>
      <c r="BO139" s="21" t="n">
        <f aca="false">-$E129*BO121</f>
        <v>0</v>
      </c>
      <c r="BP139" s="21" t="n">
        <f aca="false">-$E129*BP121</f>
        <v>0</v>
      </c>
      <c r="BQ139" s="21" t="n">
        <f aca="false">-$E129*BQ121</f>
        <v>0</v>
      </c>
      <c r="BR139" s="21" t="n">
        <f aca="false">-$E129*BR121</f>
        <v>0</v>
      </c>
      <c r="BS139" s="21" t="n">
        <f aca="false">-$E129*BS121</f>
        <v>0</v>
      </c>
      <c r="BT139" s="21" t="n">
        <f aca="false">-$E129*BT121</f>
        <v>0</v>
      </c>
      <c r="BU139" s="21" t="n">
        <f aca="false">-$E129*BU121</f>
        <v>0</v>
      </c>
      <c r="BV139" s="21" t="n">
        <f aca="false">-$E129*BV121</f>
        <v>0</v>
      </c>
      <c r="BW139" s="21" t="n">
        <f aca="false">-$E129*BW121</f>
        <v>0</v>
      </c>
      <c r="BX139" s="21" t="n">
        <f aca="false">-$E129*BX121</f>
        <v>0</v>
      </c>
      <c r="BY139" s="21" t="n">
        <f aca="false">-$E129*BY121</f>
        <v>0</v>
      </c>
      <c r="BZ139" s="21" t="n">
        <f aca="false">-$E129*BZ121</f>
        <v>0</v>
      </c>
      <c r="CA139" s="21" t="n">
        <f aca="false">-$E129*CA121</f>
        <v>0</v>
      </c>
      <c r="CB139" s="21" t="n">
        <f aca="false">-$E129*CB121</f>
        <v>0</v>
      </c>
      <c r="CC139" s="21" t="n">
        <f aca="false">-$E129*CC121</f>
        <v>0</v>
      </c>
      <c r="CD139" s="21" t="n">
        <f aca="false">-$E129*CD121</f>
        <v>0</v>
      </c>
      <c r="CE139" s="21" t="n">
        <f aca="false">-$E129*CE121</f>
        <v>0</v>
      </c>
      <c r="CF139" s="21" t="n">
        <f aca="false">-$E129*CF121</f>
        <v>0</v>
      </c>
      <c r="CG139" s="21" t="n">
        <f aca="false">-$E129*CG121</f>
        <v>0</v>
      </c>
      <c r="CH139" s="21" t="n">
        <f aca="false">-$E129*CH121</f>
        <v>0</v>
      </c>
      <c r="CI139" s="21" t="n">
        <f aca="false">-$E129*CI121</f>
        <v>0</v>
      </c>
      <c r="CJ139" s="21" t="n">
        <f aca="false">-$E129*CJ121</f>
        <v>0</v>
      </c>
      <c r="CK139" s="21" t="n">
        <f aca="false">-$E129*CK121</f>
        <v>0</v>
      </c>
      <c r="CL139" s="21" t="n">
        <f aca="false">-$E129*CL121</f>
        <v>0</v>
      </c>
      <c r="CM139" s="21" t="n">
        <f aca="false">-$E129*CM121</f>
        <v>0</v>
      </c>
      <c r="CN139" s="21" t="n">
        <f aca="false">-$E129*CN121</f>
        <v>0</v>
      </c>
      <c r="CO139" s="21" t="n">
        <f aca="false">-$E129*CO121</f>
        <v>0</v>
      </c>
      <c r="CP139" s="21" t="n">
        <f aca="false">-$E129*CP121</f>
        <v>0</v>
      </c>
      <c r="CQ139" s="21" t="n">
        <f aca="false">-$E129*CQ121</f>
        <v>0</v>
      </c>
      <c r="CR139" s="21" t="n">
        <f aca="false">-$E129*CR121</f>
        <v>0</v>
      </c>
      <c r="CS139" s="21" t="n">
        <f aca="false">-$E129*CS121</f>
        <v>0</v>
      </c>
      <c r="CT139" s="21" t="n">
        <f aca="false">-$E129*CT121</f>
        <v>0</v>
      </c>
      <c r="CU139" s="21" t="n">
        <f aca="false">-$E129*CU121</f>
        <v>0</v>
      </c>
      <c r="CV139" s="21" t="n">
        <f aca="false">-$E129*CV121</f>
        <v>0</v>
      </c>
      <c r="CW139" s="21" t="n">
        <f aca="false">-$E129*CW121</f>
        <v>0</v>
      </c>
      <c r="CX139" s="21" t="n">
        <f aca="false">-$E129*CX121</f>
        <v>0</v>
      </c>
      <c r="CY139" s="21" t="n">
        <f aca="false">-$E129*CY121</f>
        <v>0</v>
      </c>
      <c r="CZ139" s="21" t="n">
        <f aca="false">-$E129*CZ121</f>
        <v>0</v>
      </c>
      <c r="DA139" s="21" t="n">
        <f aca="false">-$E129*DA121</f>
        <v>0</v>
      </c>
      <c r="DB139" s="21" t="n">
        <f aca="false">-$E129*DB121</f>
        <v>0</v>
      </c>
      <c r="DC139" s="21" t="n">
        <f aca="false">-$E129*DC121</f>
        <v>0</v>
      </c>
      <c r="DD139" s="21" t="n">
        <f aca="false">-$E129*DD121</f>
        <v>0</v>
      </c>
      <c r="DE139" s="21" t="n">
        <f aca="false">-$E129*DE121</f>
        <v>0</v>
      </c>
      <c r="DF139" s="21" t="n">
        <f aca="false">-$E129*DF121</f>
        <v>0</v>
      </c>
      <c r="DG139" s="21" t="n">
        <f aca="false">-$E129*DG121</f>
        <v>0</v>
      </c>
      <c r="DH139" s="21" t="n">
        <f aca="false">-$E129*DH121</f>
        <v>0</v>
      </c>
      <c r="DI139" s="21" t="n">
        <f aca="false">-$E129*DI121</f>
        <v>0</v>
      </c>
      <c r="DJ139" s="21" t="n">
        <f aca="false">-$E129*DJ121</f>
        <v>0</v>
      </c>
      <c r="DK139" s="21" t="n">
        <f aca="false">-$E129*DK121</f>
        <v>0</v>
      </c>
      <c r="DL139" s="21" t="n">
        <f aca="false">-$E129*DL121</f>
        <v>0</v>
      </c>
      <c r="DM139" s="21" t="n">
        <f aca="false">-$E129*DM121</f>
        <v>0</v>
      </c>
      <c r="DN139" s="21" t="n">
        <f aca="false">-$E129*DN121</f>
        <v>0</v>
      </c>
      <c r="DO139" s="21" t="n">
        <f aca="false">-$E129*DO121</f>
        <v>0</v>
      </c>
      <c r="DP139" s="21" t="n">
        <f aca="false">-$E129*DP121</f>
        <v>0</v>
      </c>
      <c r="DQ139" s="21" t="n">
        <f aca="false">-$E129*DQ121</f>
        <v>0</v>
      </c>
      <c r="DR139" s="21" t="n">
        <f aca="false">-$E129*DR121</f>
        <v>0</v>
      </c>
      <c r="DS139" s="21" t="n">
        <f aca="false">-$E129*DS121</f>
        <v>0</v>
      </c>
      <c r="DT139" s="21" t="n">
        <f aca="false">-$E129*DT121</f>
        <v>0</v>
      </c>
      <c r="DU139" s="21" t="n">
        <f aca="false">-$E129*DU121</f>
        <v>0</v>
      </c>
      <c r="DV139" s="21" t="n">
        <f aca="false">-$E129*DV121</f>
        <v>0</v>
      </c>
      <c r="DW139" s="21" t="n">
        <f aca="false">-$E129*DW121</f>
        <v>0</v>
      </c>
      <c r="DX139" s="21" t="n">
        <f aca="false">-$E129*DX121</f>
        <v>0</v>
      </c>
      <c r="DY139" s="21" t="n">
        <f aca="false">-$E129*DY121</f>
        <v>0</v>
      </c>
      <c r="DZ139" s="21" t="n">
        <f aca="false">-$E129*DZ121</f>
        <v>0</v>
      </c>
      <c r="EA139" s="21" t="n">
        <f aca="false">-$E129*EA121</f>
        <v>0</v>
      </c>
      <c r="EB139" s="21" t="n">
        <f aca="false">-$E129*EB121</f>
        <v>0</v>
      </c>
      <c r="EC139" s="21" t="n">
        <f aca="false">-$E129*EC121</f>
        <v>0</v>
      </c>
      <c r="ED139" s="21" t="n">
        <f aca="false">-$E129*ED121</f>
        <v>0</v>
      </c>
      <c r="EE139" s="21" t="n">
        <f aca="false">-$E129*EE121</f>
        <v>0</v>
      </c>
      <c r="EF139" s="21" t="n">
        <f aca="false">-$E129*EF121</f>
        <v>0</v>
      </c>
      <c r="EG139" s="21" t="n">
        <f aca="false">-$E129*EG121</f>
        <v>0</v>
      </c>
      <c r="EH139" s="21" t="n">
        <f aca="false">-$E129*EH121</f>
        <v>0</v>
      </c>
      <c r="EI139" s="21" t="n">
        <f aca="false">-$E129*EI121</f>
        <v>0</v>
      </c>
      <c r="EJ139" s="21" t="n">
        <f aca="false">-$E129*EJ121</f>
        <v>0</v>
      </c>
      <c r="EK139" s="21" t="n">
        <f aca="false">-$E129*EK121</f>
        <v>0</v>
      </c>
      <c r="EL139" s="21" t="n">
        <f aca="false">-$E129*EL121</f>
        <v>0</v>
      </c>
      <c r="EM139" s="21" t="n">
        <f aca="false">-$E129*EM121</f>
        <v>0</v>
      </c>
      <c r="EN139" s="21" t="n">
        <f aca="false">-$E129*EN121</f>
        <v>0</v>
      </c>
      <c r="EO139" s="21" t="n">
        <f aca="false">-$E129*EO121</f>
        <v>0</v>
      </c>
      <c r="EP139" s="21" t="n">
        <f aca="false">-$E129*EP121</f>
        <v>0</v>
      </c>
      <c r="EQ139" s="21" t="n">
        <f aca="false">-$E129*EQ121</f>
        <v>0</v>
      </c>
      <c r="ER139" s="21" t="n">
        <f aca="false">-$E129*ER121</f>
        <v>0</v>
      </c>
      <c r="ES139" s="21" t="n">
        <f aca="false">-$E129*ES121</f>
        <v>0</v>
      </c>
      <c r="ET139" s="21" t="n">
        <f aca="false">-$E129*ET121</f>
        <v>0</v>
      </c>
      <c r="EU139" s="21" t="n">
        <f aca="false">-$E129*EU121</f>
        <v>0</v>
      </c>
      <c r="EV139" s="21" t="n">
        <f aca="false">-$E129*EV121</f>
        <v>0</v>
      </c>
      <c r="EW139" s="21" t="n">
        <f aca="false">-$E129*EW121</f>
        <v>0</v>
      </c>
      <c r="EX139" s="21" t="n">
        <f aca="false">-$E129*EX121</f>
        <v>0</v>
      </c>
      <c r="EY139" s="21" t="n">
        <f aca="false">-$E129*EY121</f>
        <v>0</v>
      </c>
      <c r="EZ139" s="21" t="n">
        <f aca="false">-$E129*EZ121</f>
        <v>0</v>
      </c>
      <c r="FA139" s="21" t="n">
        <f aca="false">-$E129*FA121</f>
        <v>0</v>
      </c>
      <c r="FB139" s="21" t="n">
        <f aca="false">-$E129*FB121</f>
        <v>0</v>
      </c>
      <c r="FC139" s="21" t="n">
        <f aca="false">-$E129*FC121</f>
        <v>0</v>
      </c>
      <c r="FD139" s="21" t="n">
        <f aca="false">-$E129*FD121</f>
        <v>0</v>
      </c>
      <c r="FE139" s="21" t="n">
        <f aca="false">-$E129*FE121</f>
        <v>0</v>
      </c>
      <c r="FF139" s="21" t="n">
        <f aca="false">-$E129*FF121</f>
        <v>0</v>
      </c>
      <c r="FG139" s="21" t="n">
        <f aca="false">-$E129*FG121</f>
        <v>0</v>
      </c>
      <c r="FH139" s="21" t="n">
        <f aca="false">-$E129*FH121</f>
        <v>0</v>
      </c>
    </row>
    <row r="140" customFormat="false" ht="15" hidden="false" customHeight="false" outlineLevel="0" collapsed="false">
      <c r="C140" s="1" t="s">
        <v>779</v>
      </c>
      <c r="D140" s="12" t="s">
        <v>358</v>
      </c>
      <c r="I140" s="21" t="n">
        <f aca="false">SUM(J140:FH140)</f>
        <v>599.09328134222</v>
      </c>
      <c r="J140" s="21" t="n">
        <f aca="false">J138*$F36*(1-J26)</f>
        <v>0</v>
      </c>
      <c r="K140" s="21" t="n">
        <f aca="false">K138*$F36*(1-K26)</f>
        <v>0</v>
      </c>
      <c r="L140" s="21" t="n">
        <f aca="false">L138*$F36*(1-L26)</f>
        <v>0</v>
      </c>
      <c r="M140" s="21" t="n">
        <f aca="false">M138*$F36*(1-M26)</f>
        <v>0</v>
      </c>
      <c r="N140" s="21" t="n">
        <f aca="false">N138*$F36*(1-N26)</f>
        <v>0</v>
      </c>
      <c r="O140" s="21" t="n">
        <f aca="false">O138*$F36*(1-O26)</f>
        <v>0</v>
      </c>
      <c r="P140" s="21" t="n">
        <f aca="false">P138*$F36*(1-P26)</f>
        <v>4.984375</v>
      </c>
      <c r="Q140" s="21" t="n">
        <f aca="false">Q138*$F36*(1-Q26)</f>
        <v>100.189541709358</v>
      </c>
      <c r="R140" s="21" t="n">
        <f aca="false">R138*$F36*(1-R26)</f>
        <v>197.630298958867</v>
      </c>
      <c r="S140" s="21" t="n">
        <f aca="false">S138*$F36*(1-S26)</f>
        <v>296.289065673995</v>
      </c>
      <c r="T140" s="21" t="n">
        <f aca="false">T138*$F36*(1-T26)</f>
        <v>0</v>
      </c>
      <c r="U140" s="21" t="n">
        <f aca="false">U138*$F36*(1-U26)</f>
        <v>0</v>
      </c>
      <c r="V140" s="21" t="n">
        <f aca="false">V138*$F36*(1-V26)</f>
        <v>0</v>
      </c>
      <c r="W140" s="21" t="n">
        <f aca="false">W138*$F36*(1-W26)</f>
        <v>0</v>
      </c>
      <c r="X140" s="21" t="n">
        <f aca="false">X138*$F36*(1-X26)</f>
        <v>0</v>
      </c>
      <c r="Y140" s="21" t="n">
        <f aca="false">Y138*$F36*(1-Y26)</f>
        <v>0</v>
      </c>
      <c r="Z140" s="21" t="n">
        <f aca="false">Z138*$F36*(1-Z26)</f>
        <v>0</v>
      </c>
      <c r="AA140" s="21" t="n">
        <f aca="false">AA138*$F36*(1-AA26)</f>
        <v>0</v>
      </c>
      <c r="AB140" s="21" t="n">
        <f aca="false">AB138*$F36*(1-AB26)</f>
        <v>0</v>
      </c>
      <c r="AC140" s="21" t="n">
        <f aca="false">AC138*$F36*(1-AC26)</f>
        <v>0</v>
      </c>
      <c r="AD140" s="21" t="n">
        <f aca="false">AD138*$F36*(1-AD26)</f>
        <v>0</v>
      </c>
      <c r="AE140" s="21" t="n">
        <f aca="false">AE138*$F36*(1-AE26)</f>
        <v>0</v>
      </c>
      <c r="AF140" s="21" t="n">
        <f aca="false">AF138*$F36*(1-AF26)</f>
        <v>0</v>
      </c>
      <c r="AG140" s="21" t="n">
        <f aca="false">AG138*$F36*(1-AG26)</f>
        <v>0</v>
      </c>
      <c r="AH140" s="21" t="n">
        <f aca="false">AH138*$F36*(1-AH26)</f>
        <v>0</v>
      </c>
      <c r="AI140" s="21" t="n">
        <f aca="false">AI138*$F36*(1-AI26)</f>
        <v>0</v>
      </c>
      <c r="AJ140" s="21" t="n">
        <f aca="false">AJ138*$F36*(1-AJ26)</f>
        <v>0</v>
      </c>
      <c r="AK140" s="21" t="n">
        <f aca="false">AK138*$F36*(1-AK26)</f>
        <v>0</v>
      </c>
      <c r="AL140" s="21" t="n">
        <f aca="false">AL138*$F36*(1-AL26)</f>
        <v>0</v>
      </c>
      <c r="AM140" s="21" t="n">
        <f aca="false">AM138*$F36*(1-AM26)</f>
        <v>0</v>
      </c>
      <c r="AN140" s="21" t="n">
        <f aca="false">AN138*$F36*(1-AN26)</f>
        <v>0</v>
      </c>
      <c r="AO140" s="21" t="n">
        <f aca="false">AO138*$F36*(1-AO26)</f>
        <v>0</v>
      </c>
      <c r="AP140" s="21" t="n">
        <f aca="false">AP138*$F36*(1-AP26)</f>
        <v>0</v>
      </c>
      <c r="AQ140" s="21" t="n">
        <f aca="false">AQ138*$F36*(1-AQ26)</f>
        <v>0</v>
      </c>
      <c r="AR140" s="21" t="n">
        <f aca="false">AR138*$F36*(1-AR26)</f>
        <v>0</v>
      </c>
      <c r="AS140" s="21" t="n">
        <f aca="false">AS138*$F36*(1-AS26)</f>
        <v>0</v>
      </c>
      <c r="AT140" s="21" t="n">
        <f aca="false">AT138*$F36*(1-AT26)</f>
        <v>0</v>
      </c>
      <c r="AU140" s="21" t="n">
        <f aca="false">AU138*$F36*(1-AU26)</f>
        <v>0</v>
      </c>
      <c r="AV140" s="21" t="n">
        <f aca="false">AV138*$F36*(1-AV26)</f>
        <v>0</v>
      </c>
      <c r="AW140" s="21" t="n">
        <f aca="false">AW138*$F36*(1-AW26)</f>
        <v>0</v>
      </c>
      <c r="AX140" s="21" t="n">
        <f aca="false">AX138*$F36*(1-AX26)</f>
        <v>0</v>
      </c>
      <c r="AY140" s="21" t="n">
        <f aca="false">AY138*$F36*(1-AY26)</f>
        <v>0</v>
      </c>
      <c r="AZ140" s="21" t="n">
        <f aca="false">AZ138*$F36*(1-AZ26)</f>
        <v>0</v>
      </c>
      <c r="BA140" s="21" t="n">
        <f aca="false">BA138*$F36*(1-BA26)</f>
        <v>0</v>
      </c>
      <c r="BB140" s="21" t="n">
        <f aca="false">BB138*$F36*(1-BB26)</f>
        <v>0</v>
      </c>
      <c r="BC140" s="21" t="n">
        <f aca="false">BC138*$F36*(1-BC26)</f>
        <v>0</v>
      </c>
      <c r="BD140" s="21" t="n">
        <f aca="false">BD138*$F36*(1-BD26)</f>
        <v>0</v>
      </c>
      <c r="BE140" s="21" t="n">
        <f aca="false">BE138*$F36*(1-BE26)</f>
        <v>0</v>
      </c>
      <c r="BF140" s="21" t="n">
        <f aca="false">BF138*$F36*(1-BF26)</f>
        <v>0</v>
      </c>
      <c r="BG140" s="21" t="n">
        <f aca="false">BG138*$F36*(1-BG26)</f>
        <v>0</v>
      </c>
      <c r="BH140" s="21" t="n">
        <f aca="false">BH138*$F36*(1-BH26)</f>
        <v>0</v>
      </c>
      <c r="BI140" s="21" t="n">
        <f aca="false">BI138*$F36*(1-BI26)</f>
        <v>0</v>
      </c>
      <c r="BJ140" s="21" t="n">
        <f aca="false">BJ138*$F36*(1-BJ26)</f>
        <v>0</v>
      </c>
      <c r="BK140" s="21" t="n">
        <f aca="false">BK138*$F36*(1-BK26)</f>
        <v>0</v>
      </c>
      <c r="BL140" s="21" t="n">
        <f aca="false">BL138*$F36*(1-BL26)</f>
        <v>0</v>
      </c>
      <c r="BM140" s="21" t="n">
        <f aca="false">BM138*$F36*(1-BM26)</f>
        <v>0</v>
      </c>
      <c r="BN140" s="21" t="n">
        <f aca="false">BN138*$F36*(1-BN26)</f>
        <v>0</v>
      </c>
      <c r="BO140" s="21" t="n">
        <f aca="false">BO138*$F36*(1-BO26)</f>
        <v>0</v>
      </c>
      <c r="BP140" s="21" t="n">
        <f aca="false">BP138*$F36*(1-BP26)</f>
        <v>0</v>
      </c>
      <c r="BQ140" s="21" t="n">
        <f aca="false">BQ138*$F36*(1-BQ26)</f>
        <v>0</v>
      </c>
      <c r="BR140" s="21" t="n">
        <f aca="false">BR138*$F36*(1-BR26)</f>
        <v>0</v>
      </c>
      <c r="BS140" s="21" t="n">
        <f aca="false">BS138*$F36*(1-BS26)</f>
        <v>0</v>
      </c>
      <c r="BT140" s="21" t="n">
        <f aca="false">BT138*$F36*(1-BT26)</f>
        <v>0</v>
      </c>
      <c r="BU140" s="21" t="n">
        <f aca="false">BU138*$F36*(1-BU26)</f>
        <v>0</v>
      </c>
      <c r="BV140" s="21" t="n">
        <f aca="false">BV138*$F36*(1-BV26)</f>
        <v>0</v>
      </c>
      <c r="BW140" s="21" t="n">
        <f aca="false">BW138*$F36*(1-BW26)</f>
        <v>0</v>
      </c>
      <c r="BX140" s="21" t="n">
        <f aca="false">BX138*$F36*(1-BX26)</f>
        <v>0</v>
      </c>
      <c r="BY140" s="21" t="n">
        <f aca="false">BY138*$F36*(1-BY26)</f>
        <v>0</v>
      </c>
      <c r="BZ140" s="21" t="n">
        <f aca="false">BZ138*$F36*(1-BZ26)</f>
        <v>0</v>
      </c>
      <c r="CA140" s="21" t="n">
        <f aca="false">CA138*$F36*(1-CA26)</f>
        <v>0</v>
      </c>
      <c r="CB140" s="21" t="n">
        <f aca="false">CB138*$F36*(1-CB26)</f>
        <v>0</v>
      </c>
      <c r="CC140" s="21" t="n">
        <f aca="false">CC138*$F36*(1-CC26)</f>
        <v>0</v>
      </c>
      <c r="CD140" s="21" t="n">
        <f aca="false">CD138*$F36*(1-CD26)</f>
        <v>0</v>
      </c>
      <c r="CE140" s="21" t="n">
        <f aca="false">CE138*$F36*(1-CE26)</f>
        <v>0</v>
      </c>
      <c r="CF140" s="21" t="n">
        <f aca="false">CF138*$F36*(1-CF26)</f>
        <v>0</v>
      </c>
      <c r="CG140" s="21" t="n">
        <f aca="false">CG138*$F36*(1-CG26)</f>
        <v>0</v>
      </c>
      <c r="CH140" s="21" t="n">
        <f aca="false">CH138*$F36*(1-CH26)</f>
        <v>0</v>
      </c>
      <c r="CI140" s="21" t="n">
        <f aca="false">CI138*$F36*(1-CI26)</f>
        <v>0</v>
      </c>
      <c r="CJ140" s="21" t="n">
        <f aca="false">CJ138*$F36*(1-CJ26)</f>
        <v>0</v>
      </c>
      <c r="CK140" s="21" t="n">
        <f aca="false">CK138*$F36*(1-CK26)</f>
        <v>0</v>
      </c>
      <c r="CL140" s="21" t="n">
        <f aca="false">CL138*$F36*(1-CL26)</f>
        <v>0</v>
      </c>
      <c r="CM140" s="21" t="n">
        <f aca="false">CM138*$F36*(1-CM26)</f>
        <v>0</v>
      </c>
      <c r="CN140" s="21" t="n">
        <f aca="false">CN138*$F36*(1-CN26)</f>
        <v>0</v>
      </c>
      <c r="CO140" s="21" t="n">
        <f aca="false">CO138*$F36*(1-CO26)</f>
        <v>0</v>
      </c>
      <c r="CP140" s="21" t="n">
        <f aca="false">CP138*$F36*(1-CP26)</f>
        <v>0</v>
      </c>
      <c r="CQ140" s="21" t="n">
        <f aca="false">CQ138*$F36*(1-CQ26)</f>
        <v>0</v>
      </c>
      <c r="CR140" s="21" t="n">
        <f aca="false">CR138*$F36*(1-CR26)</f>
        <v>0</v>
      </c>
      <c r="CS140" s="21" t="n">
        <f aca="false">CS138*$F36*(1-CS26)</f>
        <v>0</v>
      </c>
      <c r="CT140" s="21" t="n">
        <f aca="false">CT138*$F36*(1-CT26)</f>
        <v>0</v>
      </c>
      <c r="CU140" s="21" t="n">
        <f aca="false">CU138*$F36*(1-CU26)</f>
        <v>0</v>
      </c>
      <c r="CV140" s="21" t="n">
        <f aca="false">CV138*$F36*(1-CV26)</f>
        <v>0</v>
      </c>
      <c r="CW140" s="21" t="n">
        <f aca="false">CW138*$F36*(1-CW26)</f>
        <v>0</v>
      </c>
      <c r="CX140" s="21" t="n">
        <f aca="false">CX138*$F36*(1-CX26)</f>
        <v>0</v>
      </c>
      <c r="CY140" s="21" t="n">
        <f aca="false">CY138*$F36*(1-CY26)</f>
        <v>0</v>
      </c>
      <c r="CZ140" s="21" t="n">
        <f aca="false">CZ138*$F36*(1-CZ26)</f>
        <v>0</v>
      </c>
      <c r="DA140" s="21" t="n">
        <f aca="false">DA138*$F36*(1-DA26)</f>
        <v>0</v>
      </c>
      <c r="DB140" s="21" t="n">
        <f aca="false">DB138*$F36*(1-DB26)</f>
        <v>0</v>
      </c>
      <c r="DC140" s="21" t="n">
        <f aca="false">DC138*$F36*(1-DC26)</f>
        <v>0</v>
      </c>
      <c r="DD140" s="21" t="n">
        <f aca="false">DD138*$F36*(1-DD26)</f>
        <v>0</v>
      </c>
      <c r="DE140" s="21" t="n">
        <f aca="false">DE138*$F36*(1-DE26)</f>
        <v>0</v>
      </c>
      <c r="DF140" s="21" t="n">
        <f aca="false">DF138*$F36*(1-DF26)</f>
        <v>0</v>
      </c>
      <c r="DG140" s="21" t="n">
        <f aca="false">DG138*$F36*(1-DG26)</f>
        <v>0</v>
      </c>
      <c r="DH140" s="21" t="n">
        <f aca="false">DH138*$F36*(1-DH26)</f>
        <v>0</v>
      </c>
      <c r="DI140" s="21" t="n">
        <f aca="false">DI138*$F36*(1-DI26)</f>
        <v>0</v>
      </c>
      <c r="DJ140" s="21" t="n">
        <f aca="false">DJ138*$F36*(1-DJ26)</f>
        <v>0</v>
      </c>
      <c r="DK140" s="21" t="n">
        <f aca="false">DK138*$F36*(1-DK26)</f>
        <v>0</v>
      </c>
      <c r="DL140" s="21" t="n">
        <f aca="false">DL138*$F36*(1-DL26)</f>
        <v>0</v>
      </c>
      <c r="DM140" s="21" t="n">
        <f aca="false">DM138*$F36*(1-DM26)</f>
        <v>0</v>
      </c>
      <c r="DN140" s="21" t="n">
        <f aca="false">DN138*$F36*(1-DN26)</f>
        <v>0</v>
      </c>
      <c r="DO140" s="21" t="n">
        <f aca="false">DO138*$F36*(1-DO26)</f>
        <v>0</v>
      </c>
      <c r="DP140" s="21" t="n">
        <f aca="false">DP138*$F36*(1-DP26)</f>
        <v>0</v>
      </c>
      <c r="DQ140" s="21" t="n">
        <f aca="false">DQ138*$F36*(1-DQ26)</f>
        <v>0</v>
      </c>
      <c r="DR140" s="21" t="n">
        <f aca="false">DR138*$F36*(1-DR26)</f>
        <v>0</v>
      </c>
      <c r="DS140" s="21" t="n">
        <f aca="false">DS138*$F36*(1-DS26)</f>
        <v>0</v>
      </c>
      <c r="DT140" s="21" t="n">
        <f aca="false">DT138*$F36*(1-DT26)</f>
        <v>0</v>
      </c>
      <c r="DU140" s="21" t="n">
        <f aca="false">DU138*$F36*(1-DU26)</f>
        <v>0</v>
      </c>
      <c r="DV140" s="21" t="n">
        <f aca="false">DV138*$F36*(1-DV26)</f>
        <v>0</v>
      </c>
      <c r="DW140" s="21" t="n">
        <f aca="false">DW138*$F36*(1-DW26)</f>
        <v>0</v>
      </c>
      <c r="DX140" s="21" t="n">
        <f aca="false">DX138*$F36*(1-DX26)</f>
        <v>0</v>
      </c>
      <c r="DY140" s="21" t="n">
        <f aca="false">DY138*$F36*(1-DY26)</f>
        <v>0</v>
      </c>
      <c r="DZ140" s="21" t="n">
        <f aca="false">DZ138*$F36*(1-DZ26)</f>
        <v>0</v>
      </c>
      <c r="EA140" s="21" t="n">
        <f aca="false">EA138*$F36*(1-EA26)</f>
        <v>0</v>
      </c>
      <c r="EB140" s="21" t="n">
        <f aca="false">EB138*$F36*(1-EB26)</f>
        <v>0</v>
      </c>
      <c r="EC140" s="21" t="n">
        <f aca="false">EC138*$F36*(1-EC26)</f>
        <v>0</v>
      </c>
      <c r="ED140" s="21" t="n">
        <f aca="false">ED138*$F36*(1-ED26)</f>
        <v>0</v>
      </c>
      <c r="EE140" s="21" t="n">
        <f aca="false">EE138*$F36*(1-EE26)</f>
        <v>0</v>
      </c>
      <c r="EF140" s="21" t="n">
        <f aca="false">EF138*$F36*(1-EF26)</f>
        <v>0</v>
      </c>
      <c r="EG140" s="21" t="n">
        <f aca="false">EG138*$F36*(1-EG26)</f>
        <v>0</v>
      </c>
      <c r="EH140" s="21" t="n">
        <f aca="false">EH138*$F36*(1-EH26)</f>
        <v>0</v>
      </c>
      <c r="EI140" s="21" t="n">
        <f aca="false">EI138*$F36*(1-EI26)</f>
        <v>0</v>
      </c>
      <c r="EJ140" s="21" t="n">
        <f aca="false">EJ138*$F36*(1-EJ26)</f>
        <v>0</v>
      </c>
      <c r="EK140" s="21" t="n">
        <f aca="false">EK138*$F36*(1-EK26)</f>
        <v>0</v>
      </c>
      <c r="EL140" s="21" t="n">
        <f aca="false">EL138*$F36*(1-EL26)</f>
        <v>0</v>
      </c>
      <c r="EM140" s="21" t="n">
        <f aca="false">EM138*$F36*(1-EM26)</f>
        <v>0</v>
      </c>
      <c r="EN140" s="21" t="n">
        <f aca="false">EN138*$F36*(1-EN26)</f>
        <v>0</v>
      </c>
      <c r="EO140" s="21" t="n">
        <f aca="false">EO138*$F36*(1-EO26)</f>
        <v>0</v>
      </c>
      <c r="EP140" s="21" t="n">
        <f aca="false">EP138*$F36*(1-EP26)</f>
        <v>0</v>
      </c>
      <c r="EQ140" s="21" t="n">
        <f aca="false">EQ138*$F36*(1-EQ26)</f>
        <v>0</v>
      </c>
      <c r="ER140" s="21" t="n">
        <f aca="false">ER138*$F36*(1-ER26)</f>
        <v>0</v>
      </c>
      <c r="ES140" s="21" t="n">
        <f aca="false">ES138*$F36*(1-ES26)</f>
        <v>0</v>
      </c>
      <c r="ET140" s="21" t="n">
        <f aca="false">ET138*$F36*(1-ET26)</f>
        <v>0</v>
      </c>
      <c r="EU140" s="21" t="n">
        <f aca="false">EU138*$F36*(1-EU26)</f>
        <v>0</v>
      </c>
      <c r="EV140" s="21" t="n">
        <f aca="false">EV138*$F36*(1-EV26)</f>
        <v>0</v>
      </c>
      <c r="EW140" s="21" t="n">
        <f aca="false">EW138*$F36*(1-EW26)</f>
        <v>0</v>
      </c>
      <c r="EX140" s="21" t="n">
        <f aca="false">EX138*$F36*(1-EX26)</f>
        <v>0</v>
      </c>
      <c r="EY140" s="21" t="n">
        <f aca="false">EY138*$F36*(1-EY26)</f>
        <v>0</v>
      </c>
      <c r="EZ140" s="21" t="n">
        <f aca="false">EZ138*$F36*(1-EZ26)</f>
        <v>0</v>
      </c>
      <c r="FA140" s="21" t="n">
        <f aca="false">FA138*$F36*(1-FA26)</f>
        <v>0</v>
      </c>
      <c r="FB140" s="21" t="n">
        <f aca="false">FB138*$F36*(1-FB26)</f>
        <v>0</v>
      </c>
      <c r="FC140" s="21" t="n">
        <f aca="false">FC138*$F36*(1-FC26)</f>
        <v>0</v>
      </c>
      <c r="FD140" s="21" t="n">
        <f aca="false">FD138*$F36*(1-FD26)</f>
        <v>0</v>
      </c>
      <c r="FE140" s="21" t="n">
        <f aca="false">FE138*$F36*(1-FE26)</f>
        <v>0</v>
      </c>
      <c r="FF140" s="21" t="n">
        <f aca="false">FF138*$F36*(1-FF26)</f>
        <v>0</v>
      </c>
      <c r="FG140" s="21" t="n">
        <f aca="false">FG138*$F36*(1-FG26)</f>
        <v>0</v>
      </c>
      <c r="FH140" s="21" t="n">
        <f aca="false">FH138*$F36*(1-FH26)</f>
        <v>0</v>
      </c>
    </row>
    <row r="141" customFormat="false" ht="15" hidden="false" customHeight="false" outlineLevel="0" collapsed="false">
      <c r="C141" s="1" t="s">
        <v>780</v>
      </c>
      <c r="D141" s="12" t="s">
        <v>358</v>
      </c>
      <c r="I141" s="21" t="n">
        <f aca="false">SUM(J141:FH141)</f>
        <v>-31610.8432813422</v>
      </c>
      <c r="J141" s="21" t="n">
        <f aca="false">J134+J136</f>
        <v>-0</v>
      </c>
      <c r="K141" s="21" t="n">
        <f aca="false">K134+K136</f>
        <v>-0</v>
      </c>
      <c r="L141" s="21" t="n">
        <f aca="false">L134+L136</f>
        <v>-0</v>
      </c>
      <c r="M141" s="21" t="n">
        <f aca="false">M134+M136</f>
        <v>-0</v>
      </c>
      <c r="N141" s="21" t="n">
        <f aca="false">N134+N136</f>
        <v>-0</v>
      </c>
      <c r="O141" s="21" t="n">
        <f aca="false">O134+O136</f>
        <v>-0</v>
      </c>
      <c r="P141" s="21" t="n">
        <f aca="false">P134+P136</f>
        <v>-0</v>
      </c>
      <c r="Q141" s="21" t="n">
        <f aca="false">Q134+Q136</f>
        <v>-0</v>
      </c>
      <c r="R141" s="21" t="n">
        <f aca="false">R134+R136</f>
        <v>-0</v>
      </c>
      <c r="S141" s="21" t="n">
        <f aca="false">S134+S136</f>
        <v>-0</v>
      </c>
      <c r="T141" s="21" t="n">
        <f aca="false">T134+T136</f>
        <v>-356.884210617196</v>
      </c>
      <c r="U141" s="21" t="n">
        <f aca="false">U134+U136</f>
        <v>-361.345263249911</v>
      </c>
      <c r="V141" s="21" t="n">
        <f aca="false">V134+V136</f>
        <v>-365.862079040535</v>
      </c>
      <c r="W141" s="21" t="n">
        <f aca="false">W134+W136</f>
        <v>-370.435355028542</v>
      </c>
      <c r="X141" s="21" t="n">
        <f aca="false">X134+X136</f>
        <v>-375.065796966399</v>
      </c>
      <c r="Y141" s="21" t="n">
        <f aca="false">Y134+Y136</f>
        <v>-379.754119428479</v>
      </c>
      <c r="Z141" s="21" t="n">
        <f aca="false">Z134+Z136</f>
        <v>-384.501045921335</v>
      </c>
      <c r="AA141" s="21" t="n">
        <f aca="false">AA134+AA136</f>
        <v>-389.307308995351</v>
      </c>
      <c r="AB141" s="21" t="n">
        <f aca="false">AB134+AB136</f>
        <v>-394.173650357793</v>
      </c>
      <c r="AC141" s="21" t="n">
        <f aca="false">AC134+AC136</f>
        <v>-399.100820987266</v>
      </c>
      <c r="AD141" s="21" t="n">
        <f aca="false">AD134+AD136</f>
        <v>-404.089581249606</v>
      </c>
      <c r="AE141" s="21" t="n">
        <f aca="false">AE134+AE136</f>
        <v>-409.140701015227</v>
      </c>
      <c r="AF141" s="21" t="n">
        <f aca="false">AF134+AF136</f>
        <v>-414.254959777917</v>
      </c>
      <c r="AG141" s="21" t="n">
        <f aca="false">AG134+AG136</f>
        <v>-419.433146775141</v>
      </c>
      <c r="AH141" s="21" t="n">
        <f aca="false">AH134+AH136</f>
        <v>-424.67606110983</v>
      </c>
      <c r="AI141" s="21" t="n">
        <f aca="false">AI134+AI136</f>
        <v>-429.984511873703</v>
      </c>
      <c r="AJ141" s="21" t="n">
        <f aca="false">AJ134+AJ136</f>
        <v>-435.359318272124</v>
      </c>
      <c r="AK141" s="21" t="n">
        <f aca="false">AK134+AK136</f>
        <v>-440.801309750526</v>
      </c>
      <c r="AL141" s="21" t="n">
        <f aca="false">AL134+AL136</f>
        <v>-446.311326122407</v>
      </c>
      <c r="AM141" s="21" t="n">
        <f aca="false">AM134+AM136</f>
        <v>-451.890217698937</v>
      </c>
      <c r="AN141" s="21" t="n">
        <f aca="false">AN134+AN136</f>
        <v>-457.538845420174</v>
      </c>
      <c r="AO141" s="21" t="n">
        <f aca="false">AO134+AO136</f>
        <v>-463.258080987926</v>
      </c>
      <c r="AP141" s="21" t="n">
        <f aca="false">AP134+AP136</f>
        <v>-469.048807000275</v>
      </c>
      <c r="AQ141" s="21" t="n">
        <f aca="false">AQ134+AQ136</f>
        <v>-474.911917087779</v>
      </c>
      <c r="AR141" s="21" t="n">
        <f aca="false">AR134+AR136</f>
        <v>-480.848316051376</v>
      </c>
      <c r="AS141" s="21" t="n">
        <f aca="false">AS134+AS136</f>
        <v>-486.858920002018</v>
      </c>
      <c r="AT141" s="21" t="n">
        <f aca="false">AT134+AT136</f>
        <v>-492.944656502044</v>
      </c>
      <c r="AU141" s="21" t="n">
        <f aca="false">AU134+AU136</f>
        <v>-499.106464708319</v>
      </c>
      <c r="AV141" s="21" t="n">
        <f aca="false">AV134+AV136</f>
        <v>-505.345295517173</v>
      </c>
      <c r="AW141" s="21" t="n">
        <f aca="false">AW134+AW136</f>
        <v>-511.662111711138</v>
      </c>
      <c r="AX141" s="21" t="n">
        <f aca="false">AX134+AX136</f>
        <v>-518.057888107527</v>
      </c>
      <c r="AY141" s="21" t="n">
        <f aca="false">AY134+AY136</f>
        <v>-524.533611708871</v>
      </c>
      <c r="AZ141" s="21" t="n">
        <f aca="false">AZ134+AZ136</f>
        <v>-531.090281855232</v>
      </c>
      <c r="BA141" s="21" t="n">
        <f aca="false">BA134+BA136</f>
        <v>-537.728910378422</v>
      </c>
      <c r="BB141" s="21" t="n">
        <f aca="false">BB134+BB136</f>
        <v>-544.450521758153</v>
      </c>
      <c r="BC141" s="21" t="n">
        <f aca="false">BC134+BC136</f>
        <v>-551.256153280129</v>
      </c>
      <c r="BD141" s="21" t="n">
        <f aca="false">BD134+BD136</f>
        <v>-558.146855196131</v>
      </c>
      <c r="BE141" s="21" t="n">
        <f aca="false">BE134+BE136</f>
        <v>-565.123690886083</v>
      </c>
      <c r="BF141" s="21" t="n">
        <f aca="false">BF134+BF136</f>
        <v>-572.187737022159</v>
      </c>
      <c r="BG141" s="21" t="n">
        <f aca="false">BG134+BG136</f>
        <v>-579.340083734936</v>
      </c>
      <c r="BH141" s="21" t="n">
        <f aca="false">BH134+BH136</f>
        <v>-586.581834781622</v>
      </c>
      <c r="BI141" s="21" t="n">
        <f aca="false">BI134+BI136</f>
        <v>-593.914107716393</v>
      </c>
      <c r="BJ141" s="21" t="n">
        <f aca="false">BJ134+BJ136</f>
        <v>-601.338034062848</v>
      </c>
      <c r="BK141" s="21" t="n">
        <f aca="false">BK134+BK136</f>
        <v>-608.854759488633</v>
      </c>
      <c r="BL141" s="21" t="n">
        <f aca="false">BL134+BL136</f>
        <v>-616.465443982241</v>
      </c>
      <c r="BM141" s="21" t="n">
        <f aca="false">BM134+BM136</f>
        <v>-624.171262032019</v>
      </c>
      <c r="BN141" s="21" t="n">
        <f aca="false">BN134+BN136</f>
        <v>-631.97340280742</v>
      </c>
      <c r="BO141" s="21" t="n">
        <f aca="false">BO134+BO136</f>
        <v>-639.873070342512</v>
      </c>
      <c r="BP141" s="21" t="n">
        <f aca="false">BP134+BP136</f>
        <v>-647.871483721794</v>
      </c>
      <c r="BQ141" s="21" t="n">
        <f aca="false">BQ134+BQ136</f>
        <v>-655.969877268316</v>
      </c>
      <c r="BR141" s="21" t="n">
        <f aca="false">BR134+BR136</f>
        <v>-664.16950073417</v>
      </c>
      <c r="BS141" s="21" t="n">
        <f aca="false">BS134+BS136</f>
        <v>-672.471619493347</v>
      </c>
      <c r="BT141" s="21" t="n">
        <f aca="false">BT134+BT136</f>
        <v>-680.877514737014</v>
      </c>
      <c r="BU141" s="21" t="n">
        <f aca="false">BU134+BU136</f>
        <v>-689.388483671227</v>
      </c>
      <c r="BV141" s="21" t="n">
        <f aca="false">BV134+BV136</f>
        <v>-698.005839717117</v>
      </c>
      <c r="BW141" s="21" t="n">
        <f aca="false">BW134+BW136</f>
        <v>-706.730912713581</v>
      </c>
      <c r="BX141" s="21" t="n">
        <f aca="false">BX134+BX136</f>
        <v>-715.565049122501</v>
      </c>
      <c r="BY141" s="21" t="n">
        <f aca="false">BY134+BY136</f>
        <v>-724.509612236532</v>
      </c>
      <c r="BZ141" s="21" t="n">
        <f aca="false">BZ134+BZ136</f>
        <v>-733.565982389489</v>
      </c>
      <c r="CA141" s="21" t="n">
        <f aca="false">CA134+CA136</f>
        <v>-742.735557169357</v>
      </c>
      <c r="CB141" s="21" t="n">
        <f aca="false">CB134+CB136</f>
        <v>-0</v>
      </c>
      <c r="CC141" s="21" t="n">
        <f aca="false">CC134+CC136</f>
        <v>-0</v>
      </c>
      <c r="CD141" s="21" t="n">
        <f aca="false">CD134+CD136</f>
        <v>-0</v>
      </c>
      <c r="CE141" s="21" t="n">
        <f aca="false">CE134+CE136</f>
        <v>-0</v>
      </c>
      <c r="CF141" s="21" t="n">
        <f aca="false">CF134+CF136</f>
        <v>-0</v>
      </c>
      <c r="CG141" s="21" t="n">
        <f aca="false">CG134+CG136</f>
        <v>-0</v>
      </c>
      <c r="CH141" s="21" t="n">
        <f aca="false">CH134+CH136</f>
        <v>-0</v>
      </c>
      <c r="CI141" s="21" t="n">
        <f aca="false">CI134+CI136</f>
        <v>-0</v>
      </c>
      <c r="CJ141" s="21" t="n">
        <f aca="false">CJ134+CJ136</f>
        <v>-0</v>
      </c>
      <c r="CK141" s="21" t="n">
        <f aca="false">CK134+CK136</f>
        <v>-0</v>
      </c>
      <c r="CL141" s="21" t="n">
        <f aca="false">CL134+CL136</f>
        <v>-0</v>
      </c>
      <c r="CM141" s="21" t="n">
        <f aca="false">CM134+CM136</f>
        <v>-0</v>
      </c>
      <c r="CN141" s="21" t="n">
        <f aca="false">CN134+CN136</f>
        <v>-0</v>
      </c>
      <c r="CO141" s="21" t="n">
        <f aca="false">CO134+CO136</f>
        <v>-0</v>
      </c>
      <c r="CP141" s="21" t="n">
        <f aca="false">CP134+CP136</f>
        <v>-0</v>
      </c>
      <c r="CQ141" s="21" t="n">
        <f aca="false">CQ134+CQ136</f>
        <v>-0</v>
      </c>
      <c r="CR141" s="21" t="n">
        <f aca="false">CR134+CR136</f>
        <v>-0</v>
      </c>
      <c r="CS141" s="21" t="n">
        <f aca="false">CS134+CS136</f>
        <v>-0</v>
      </c>
      <c r="CT141" s="21" t="n">
        <f aca="false">CT134+CT136</f>
        <v>-0</v>
      </c>
      <c r="CU141" s="21" t="n">
        <f aca="false">CU134+CU136</f>
        <v>-0</v>
      </c>
      <c r="CV141" s="21" t="n">
        <f aca="false">CV134+CV136</f>
        <v>-0</v>
      </c>
      <c r="CW141" s="21" t="n">
        <f aca="false">CW134+CW136</f>
        <v>-0</v>
      </c>
      <c r="CX141" s="21" t="n">
        <f aca="false">CX134+CX136</f>
        <v>-0</v>
      </c>
      <c r="CY141" s="21" t="n">
        <f aca="false">CY134+CY136</f>
        <v>-0</v>
      </c>
      <c r="CZ141" s="21" t="n">
        <f aca="false">CZ134+CZ136</f>
        <v>-0</v>
      </c>
      <c r="DA141" s="21" t="n">
        <f aca="false">DA134+DA136</f>
        <v>-0</v>
      </c>
      <c r="DB141" s="21" t="n">
        <f aca="false">DB134+DB136</f>
        <v>-0</v>
      </c>
      <c r="DC141" s="21" t="n">
        <f aca="false">DC134+DC136</f>
        <v>-0</v>
      </c>
      <c r="DD141" s="21" t="n">
        <f aca="false">DD134+DD136</f>
        <v>-0</v>
      </c>
      <c r="DE141" s="21" t="n">
        <f aca="false">DE134+DE136</f>
        <v>-0</v>
      </c>
      <c r="DF141" s="21" t="n">
        <f aca="false">DF134+DF136</f>
        <v>-0</v>
      </c>
      <c r="DG141" s="21" t="n">
        <f aca="false">DG134+DG136</f>
        <v>-0</v>
      </c>
      <c r="DH141" s="21" t="n">
        <f aca="false">DH134+DH136</f>
        <v>-0</v>
      </c>
      <c r="DI141" s="21" t="n">
        <f aca="false">DI134+DI136</f>
        <v>-0</v>
      </c>
      <c r="DJ141" s="21" t="n">
        <f aca="false">DJ134+DJ136</f>
        <v>-0</v>
      </c>
      <c r="DK141" s="21" t="n">
        <f aca="false">DK134+DK136</f>
        <v>-0</v>
      </c>
      <c r="DL141" s="21" t="n">
        <f aca="false">DL134+DL136</f>
        <v>-0</v>
      </c>
      <c r="DM141" s="21" t="n">
        <f aca="false">DM134+DM136</f>
        <v>-0</v>
      </c>
      <c r="DN141" s="21" t="n">
        <f aca="false">DN134+DN136</f>
        <v>-0</v>
      </c>
      <c r="DO141" s="21" t="n">
        <f aca="false">DO134+DO136</f>
        <v>-0</v>
      </c>
      <c r="DP141" s="21" t="n">
        <f aca="false">DP134+DP136</f>
        <v>-0</v>
      </c>
      <c r="DQ141" s="21" t="n">
        <f aca="false">DQ134+DQ136</f>
        <v>-0</v>
      </c>
      <c r="DR141" s="21" t="n">
        <f aca="false">DR134+DR136</f>
        <v>-0</v>
      </c>
      <c r="DS141" s="21" t="n">
        <f aca="false">DS134+DS136</f>
        <v>-0</v>
      </c>
      <c r="DT141" s="21" t="n">
        <f aca="false">DT134+DT136</f>
        <v>-0</v>
      </c>
      <c r="DU141" s="21" t="n">
        <f aca="false">DU134+DU136</f>
        <v>-0</v>
      </c>
      <c r="DV141" s="21" t="n">
        <f aca="false">DV134+DV136</f>
        <v>-0</v>
      </c>
      <c r="DW141" s="21" t="n">
        <f aca="false">DW134+DW136</f>
        <v>-0</v>
      </c>
      <c r="DX141" s="21" t="n">
        <f aca="false">DX134+DX136</f>
        <v>-0</v>
      </c>
      <c r="DY141" s="21" t="n">
        <f aca="false">DY134+DY136</f>
        <v>-0</v>
      </c>
      <c r="DZ141" s="21" t="n">
        <f aca="false">DZ134+DZ136</f>
        <v>-0</v>
      </c>
      <c r="EA141" s="21" t="n">
        <f aca="false">EA134+EA136</f>
        <v>-0</v>
      </c>
      <c r="EB141" s="21" t="n">
        <f aca="false">EB134+EB136</f>
        <v>-0</v>
      </c>
      <c r="EC141" s="21" t="n">
        <f aca="false">EC134+EC136</f>
        <v>-0</v>
      </c>
      <c r="ED141" s="21" t="n">
        <f aca="false">ED134+ED136</f>
        <v>-0</v>
      </c>
      <c r="EE141" s="21" t="n">
        <f aca="false">EE134+EE136</f>
        <v>-0</v>
      </c>
      <c r="EF141" s="21" t="n">
        <f aca="false">EF134+EF136</f>
        <v>-0</v>
      </c>
      <c r="EG141" s="21" t="n">
        <f aca="false">EG134+EG136</f>
        <v>-0</v>
      </c>
      <c r="EH141" s="21" t="n">
        <f aca="false">EH134+EH136</f>
        <v>-0</v>
      </c>
      <c r="EI141" s="21" t="n">
        <f aca="false">EI134+EI136</f>
        <v>-0</v>
      </c>
      <c r="EJ141" s="21" t="n">
        <f aca="false">EJ134+EJ136</f>
        <v>-0</v>
      </c>
      <c r="EK141" s="21" t="n">
        <f aca="false">EK134+EK136</f>
        <v>-0</v>
      </c>
      <c r="EL141" s="21" t="n">
        <f aca="false">EL134+EL136</f>
        <v>-0</v>
      </c>
      <c r="EM141" s="21" t="n">
        <f aca="false">EM134+EM136</f>
        <v>-0</v>
      </c>
      <c r="EN141" s="21" t="n">
        <f aca="false">EN134+EN136</f>
        <v>-0</v>
      </c>
      <c r="EO141" s="21" t="n">
        <f aca="false">EO134+EO136</f>
        <v>-0</v>
      </c>
      <c r="EP141" s="21" t="n">
        <f aca="false">EP134+EP136</f>
        <v>-0</v>
      </c>
      <c r="EQ141" s="21" t="n">
        <f aca="false">EQ134+EQ136</f>
        <v>-0</v>
      </c>
      <c r="ER141" s="21" t="n">
        <f aca="false">ER134+ER136</f>
        <v>-0</v>
      </c>
      <c r="ES141" s="21" t="n">
        <f aca="false">ES134+ES136</f>
        <v>-0</v>
      </c>
      <c r="ET141" s="21" t="n">
        <f aca="false">ET134+ET136</f>
        <v>-0</v>
      </c>
      <c r="EU141" s="21" t="n">
        <f aca="false">EU134+EU136</f>
        <v>-0</v>
      </c>
      <c r="EV141" s="21" t="n">
        <f aca="false">EV134+EV136</f>
        <v>-0</v>
      </c>
      <c r="EW141" s="21" t="n">
        <f aca="false">EW134+EW136</f>
        <v>-0</v>
      </c>
      <c r="EX141" s="21" t="n">
        <f aca="false">EX134+EX136</f>
        <v>-0</v>
      </c>
      <c r="EY141" s="21" t="n">
        <f aca="false">EY134+EY136</f>
        <v>-0</v>
      </c>
      <c r="EZ141" s="21" t="n">
        <f aca="false">EZ134+EZ136</f>
        <v>-0</v>
      </c>
      <c r="FA141" s="21" t="n">
        <f aca="false">FA134+FA136</f>
        <v>-0</v>
      </c>
      <c r="FB141" s="21" t="n">
        <f aca="false">FB134+FB136</f>
        <v>-0</v>
      </c>
      <c r="FC141" s="21" t="n">
        <f aca="false">FC134+FC136</f>
        <v>-0</v>
      </c>
      <c r="FD141" s="21" t="n">
        <f aca="false">FD134+FD136</f>
        <v>-0</v>
      </c>
      <c r="FE141" s="21" t="n">
        <f aca="false">FE134+FE136</f>
        <v>-0</v>
      </c>
      <c r="FF141" s="21" t="n">
        <f aca="false">FF134+FF136</f>
        <v>-0</v>
      </c>
      <c r="FG141" s="21" t="n">
        <f aca="false">FG134+FG136</f>
        <v>-0</v>
      </c>
      <c r="FH141" s="21" t="n">
        <f aca="false">FH134+FH136</f>
        <v>-0</v>
      </c>
    </row>
    <row r="142" customFormat="false" ht="15" hidden="false" customHeight="false" outlineLevel="0" collapsed="false">
      <c r="C142" s="28" t="s">
        <v>781</v>
      </c>
      <c r="D142" s="12" t="s">
        <v>358</v>
      </c>
      <c r="E142" s="63" t="n">
        <f aca="false">SUMIF($J$4:$FH$4,$F16,$J142:$FH142)</f>
        <v>31610.8432813422</v>
      </c>
      <c r="I142" s="65"/>
      <c r="J142" s="63" t="n">
        <f aca="false">SUM(J138:J141)</f>
        <v>0</v>
      </c>
      <c r="K142" s="63" t="n">
        <f aca="false">SUM(K138:K141)</f>
        <v>0</v>
      </c>
      <c r="L142" s="63" t="n">
        <f aca="false">SUM(L138:L141)</f>
        <v>0</v>
      </c>
      <c r="M142" s="63" t="n">
        <f aca="false">SUM(M138:M141)</f>
        <v>0</v>
      </c>
      <c r="N142" s="63" t="n">
        <f aca="false">SUM(N138:N141)</f>
        <v>0</v>
      </c>
      <c r="O142" s="63" t="n">
        <f aca="false">SUM(O138:O141)</f>
        <v>398.75</v>
      </c>
      <c r="P142" s="63" t="n">
        <f aca="false">SUM(P138:P141)</f>
        <v>8015.16333674863</v>
      </c>
      <c r="Q142" s="63" t="n">
        <f aca="false">SUM(Q138:Q141)</f>
        <v>15810.4239167094</v>
      </c>
      <c r="R142" s="63" t="n">
        <f aca="false">SUM(R138:R141)</f>
        <v>23703.1252539196</v>
      </c>
      <c r="S142" s="63" t="n">
        <f aca="false">SUM(S138:S141)</f>
        <v>31610.8432813422</v>
      </c>
      <c r="T142" s="63" t="n">
        <f aca="false">SUM(T138:T141)</f>
        <v>31253.959070725</v>
      </c>
      <c r="U142" s="63" t="n">
        <f aca="false">SUM(U138:U141)</f>
        <v>30892.6138074751</v>
      </c>
      <c r="V142" s="63" t="n">
        <f aca="false">SUM(V138:V141)</f>
        <v>30526.7517284346</v>
      </c>
      <c r="W142" s="63" t="n">
        <f aca="false">SUM(W138:W141)</f>
        <v>30156.316373406</v>
      </c>
      <c r="X142" s="63" t="n">
        <f aca="false">SUM(X138:X141)</f>
        <v>29781.2505764396</v>
      </c>
      <c r="Y142" s="63" t="n">
        <f aca="false">SUM(Y138:Y141)</f>
        <v>29401.4964570112</v>
      </c>
      <c r="Z142" s="63" t="n">
        <f aca="false">SUM(Z138:Z141)</f>
        <v>29016.9954110898</v>
      </c>
      <c r="AA142" s="63" t="n">
        <f aca="false">SUM(AA138:AA141)</f>
        <v>28627.6881020945</v>
      </c>
      <c r="AB142" s="63" t="n">
        <f aca="false">SUM(AB138:AB141)</f>
        <v>28233.5144517367</v>
      </c>
      <c r="AC142" s="63" t="n">
        <f aca="false">SUM(AC138:AC141)</f>
        <v>27834.4136307494</v>
      </c>
      <c r="AD142" s="63" t="n">
        <f aca="false">SUM(AD138:AD141)</f>
        <v>27430.3240494998</v>
      </c>
      <c r="AE142" s="63" t="n">
        <f aca="false">SUM(AE138:AE141)</f>
        <v>27021.1833484846</v>
      </c>
      <c r="AF142" s="63" t="n">
        <f aca="false">SUM(AF138:AF141)</f>
        <v>26606.9283887067</v>
      </c>
      <c r="AG142" s="63" t="n">
        <f aca="false">SUM(AG138:AG141)</f>
        <v>26187.4952419315</v>
      </c>
      <c r="AH142" s="63" t="n">
        <f aca="false">SUM(AH138:AH141)</f>
        <v>25762.8191808217</v>
      </c>
      <c r="AI142" s="63" t="n">
        <f aca="false">SUM(AI138:AI141)</f>
        <v>25332.834668948</v>
      </c>
      <c r="AJ142" s="63" t="n">
        <f aca="false">SUM(AJ138:AJ141)</f>
        <v>24897.4753506759</v>
      </c>
      <c r="AK142" s="63" t="n">
        <f aca="false">SUM(AK138:AK141)</f>
        <v>24456.6740409253</v>
      </c>
      <c r="AL142" s="63" t="n">
        <f aca="false">SUM(AL138:AL141)</f>
        <v>24010.3627148029</v>
      </c>
      <c r="AM142" s="63" t="n">
        <f aca="false">SUM(AM138:AM141)</f>
        <v>23558.472497104</v>
      </c>
      <c r="AN142" s="63" t="n">
        <f aca="false">SUM(AN138:AN141)</f>
        <v>23100.9336516838</v>
      </c>
      <c r="AO142" s="63" t="n">
        <f aca="false">SUM(AO138:AO141)</f>
        <v>22637.6755706959</v>
      </c>
      <c r="AP142" s="63" t="n">
        <f aca="false">SUM(AP138:AP141)</f>
        <v>22168.6267636956</v>
      </c>
      <c r="AQ142" s="63" t="n">
        <f aca="false">SUM(AQ138:AQ141)</f>
        <v>21693.7148466079</v>
      </c>
      <c r="AR142" s="63" t="n">
        <f aca="false">SUM(AR138:AR141)</f>
        <v>21212.8665305565</v>
      </c>
      <c r="AS142" s="63" t="n">
        <f aca="false">SUM(AS138:AS141)</f>
        <v>20726.0076105545</v>
      </c>
      <c r="AT142" s="63" t="n">
        <f aca="false">SUM(AT138:AT141)</f>
        <v>20233.0629540524</v>
      </c>
      <c r="AU142" s="63" t="n">
        <f aca="false">SUM(AU138:AU141)</f>
        <v>19733.9564893441</v>
      </c>
      <c r="AV142" s="63" t="n">
        <f aca="false">SUM(AV138:AV141)</f>
        <v>19228.6111938269</v>
      </c>
      <c r="AW142" s="63" t="n">
        <f aca="false">SUM(AW138:AW141)</f>
        <v>18716.9490821158</v>
      </c>
      <c r="AX142" s="63" t="n">
        <f aca="false">SUM(AX138:AX141)</f>
        <v>18198.8911940083</v>
      </c>
      <c r="AY142" s="63" t="n">
        <f aca="false">SUM(AY138:AY141)</f>
        <v>17674.3575822994</v>
      </c>
      <c r="AZ142" s="63" t="n">
        <f aca="false">SUM(AZ138:AZ141)</f>
        <v>17143.2673004442</v>
      </c>
      <c r="BA142" s="63" t="n">
        <f aca="false">SUM(BA138:BA141)</f>
        <v>16605.5383900657</v>
      </c>
      <c r="BB142" s="63" t="n">
        <f aca="false">SUM(BB138:BB141)</f>
        <v>16061.0878683076</v>
      </c>
      <c r="BC142" s="63" t="n">
        <f aca="false">SUM(BC138:BC141)</f>
        <v>15509.8317150275</v>
      </c>
      <c r="BD142" s="63" t="n">
        <f aca="false">SUM(BD138:BD141)</f>
        <v>14951.6848598313</v>
      </c>
      <c r="BE142" s="63" t="n">
        <f aca="false">SUM(BE138:BE141)</f>
        <v>14386.5611689452</v>
      </c>
      <c r="BF142" s="63" t="n">
        <f aca="false">SUM(BF138:BF141)</f>
        <v>13814.3734319231</v>
      </c>
      <c r="BG142" s="63" t="n">
        <f aca="false">SUM(BG138:BG141)</f>
        <v>13235.0333481881</v>
      </c>
      <c r="BH142" s="63" t="n">
        <f aca="false">SUM(BH138:BH141)</f>
        <v>12648.4515134065</v>
      </c>
      <c r="BI142" s="63" t="n">
        <f aca="false">SUM(BI138:BI141)</f>
        <v>12054.5374056901</v>
      </c>
      <c r="BJ142" s="63" t="n">
        <f aca="false">SUM(BJ138:BJ141)</f>
        <v>11453.1993716273</v>
      </c>
      <c r="BK142" s="63" t="n">
        <f aca="false">SUM(BK138:BK141)</f>
        <v>10844.3446121386</v>
      </c>
      <c r="BL142" s="63" t="n">
        <f aca="false">SUM(BL138:BL141)</f>
        <v>10227.8791681564</v>
      </c>
      <c r="BM142" s="63" t="n">
        <f aca="false">SUM(BM138:BM141)</f>
        <v>9603.70790612438</v>
      </c>
      <c r="BN142" s="63" t="n">
        <f aca="false">SUM(BN138:BN141)</f>
        <v>8971.73450331696</v>
      </c>
      <c r="BO142" s="63" t="n">
        <f aca="false">SUM(BO138:BO141)</f>
        <v>8331.86143297445</v>
      </c>
      <c r="BP142" s="63" t="n">
        <f aca="false">SUM(BP138:BP141)</f>
        <v>7683.98994925266</v>
      </c>
      <c r="BQ142" s="63" t="n">
        <f aca="false">SUM(BQ138:BQ141)</f>
        <v>7028.02007198434</v>
      </c>
      <c r="BR142" s="63" t="n">
        <f aca="false">SUM(BR138:BR141)</f>
        <v>6363.85057125017</v>
      </c>
      <c r="BS142" s="63" t="n">
        <f aca="false">SUM(BS138:BS141)</f>
        <v>5691.37895175683</v>
      </c>
      <c r="BT142" s="63" t="n">
        <f aca="false">SUM(BT138:BT141)</f>
        <v>5010.50143701981</v>
      </c>
      <c r="BU142" s="63" t="n">
        <f aca="false">SUM(BU138:BU141)</f>
        <v>4321.11295334859</v>
      </c>
      <c r="BV142" s="63" t="n">
        <f aca="false">SUM(BV138:BV141)</f>
        <v>3623.10711363147</v>
      </c>
      <c r="BW142" s="63" t="n">
        <f aca="false">SUM(BW138:BW141)</f>
        <v>2916.37620091789</v>
      </c>
      <c r="BX142" s="63" t="n">
        <f aca="false">SUM(BX138:BX141)</f>
        <v>2200.81115179539</v>
      </c>
      <c r="BY142" s="63" t="n">
        <f aca="false">SUM(BY138:BY141)</f>
        <v>1476.30153955885</v>
      </c>
      <c r="BZ142" s="63" t="n">
        <f aca="false">SUM(BZ138:BZ141)</f>
        <v>742.735557169366</v>
      </c>
      <c r="CA142" s="63" t="n">
        <f aca="false">SUM(CA138:CA141)</f>
        <v>8.5265128291212E-012</v>
      </c>
      <c r="CB142" s="63" t="n">
        <f aca="false">SUM(CB138:CB141)</f>
        <v>8.5265128291212E-012</v>
      </c>
      <c r="CC142" s="63" t="n">
        <f aca="false">SUM(CC138:CC141)</f>
        <v>8.5265128291212E-012</v>
      </c>
      <c r="CD142" s="63" t="n">
        <f aca="false">SUM(CD138:CD141)</f>
        <v>8.5265128291212E-012</v>
      </c>
      <c r="CE142" s="63" t="n">
        <f aca="false">SUM(CE138:CE141)</f>
        <v>8.5265128291212E-012</v>
      </c>
      <c r="CF142" s="63" t="n">
        <f aca="false">SUM(CF138:CF141)</f>
        <v>8.5265128291212E-012</v>
      </c>
      <c r="CG142" s="63" t="n">
        <f aca="false">SUM(CG138:CG141)</f>
        <v>8.5265128291212E-012</v>
      </c>
      <c r="CH142" s="63" t="n">
        <f aca="false">SUM(CH138:CH141)</f>
        <v>8.5265128291212E-012</v>
      </c>
      <c r="CI142" s="63" t="n">
        <f aca="false">SUM(CI138:CI141)</f>
        <v>8.5265128291212E-012</v>
      </c>
      <c r="CJ142" s="63" t="n">
        <f aca="false">SUM(CJ138:CJ141)</f>
        <v>8.5265128291212E-012</v>
      </c>
      <c r="CK142" s="63" t="n">
        <f aca="false">SUM(CK138:CK141)</f>
        <v>8.5265128291212E-012</v>
      </c>
      <c r="CL142" s="63" t="n">
        <f aca="false">SUM(CL138:CL141)</f>
        <v>8.5265128291212E-012</v>
      </c>
      <c r="CM142" s="63" t="n">
        <f aca="false">SUM(CM138:CM141)</f>
        <v>8.5265128291212E-012</v>
      </c>
      <c r="CN142" s="63" t="n">
        <f aca="false">SUM(CN138:CN141)</f>
        <v>8.5265128291212E-012</v>
      </c>
      <c r="CO142" s="63" t="n">
        <f aca="false">SUM(CO138:CO141)</f>
        <v>8.5265128291212E-012</v>
      </c>
      <c r="CP142" s="63" t="n">
        <f aca="false">SUM(CP138:CP141)</f>
        <v>8.5265128291212E-012</v>
      </c>
      <c r="CQ142" s="63" t="n">
        <f aca="false">SUM(CQ138:CQ141)</f>
        <v>8.5265128291212E-012</v>
      </c>
      <c r="CR142" s="63" t="n">
        <f aca="false">SUM(CR138:CR141)</f>
        <v>8.5265128291212E-012</v>
      </c>
      <c r="CS142" s="63" t="n">
        <f aca="false">SUM(CS138:CS141)</f>
        <v>8.5265128291212E-012</v>
      </c>
      <c r="CT142" s="63" t="n">
        <f aca="false">SUM(CT138:CT141)</f>
        <v>8.5265128291212E-012</v>
      </c>
      <c r="CU142" s="63" t="n">
        <f aca="false">SUM(CU138:CU141)</f>
        <v>8.5265128291212E-012</v>
      </c>
      <c r="CV142" s="63" t="n">
        <f aca="false">SUM(CV138:CV141)</f>
        <v>8.5265128291212E-012</v>
      </c>
      <c r="CW142" s="63" t="n">
        <f aca="false">SUM(CW138:CW141)</f>
        <v>8.5265128291212E-012</v>
      </c>
      <c r="CX142" s="63" t="n">
        <f aca="false">SUM(CX138:CX141)</f>
        <v>8.5265128291212E-012</v>
      </c>
      <c r="CY142" s="63" t="n">
        <f aca="false">SUM(CY138:CY141)</f>
        <v>8.5265128291212E-012</v>
      </c>
      <c r="CZ142" s="63" t="n">
        <f aca="false">SUM(CZ138:CZ141)</f>
        <v>8.5265128291212E-012</v>
      </c>
      <c r="DA142" s="63" t="n">
        <f aca="false">SUM(DA138:DA141)</f>
        <v>8.5265128291212E-012</v>
      </c>
      <c r="DB142" s="63" t="n">
        <f aca="false">SUM(DB138:DB141)</f>
        <v>8.5265128291212E-012</v>
      </c>
      <c r="DC142" s="63" t="n">
        <f aca="false">SUM(DC138:DC141)</f>
        <v>8.5265128291212E-012</v>
      </c>
      <c r="DD142" s="63" t="n">
        <f aca="false">SUM(DD138:DD141)</f>
        <v>8.5265128291212E-012</v>
      </c>
      <c r="DE142" s="63" t="n">
        <f aca="false">SUM(DE138:DE141)</f>
        <v>8.5265128291212E-012</v>
      </c>
      <c r="DF142" s="63" t="n">
        <f aca="false">SUM(DF138:DF141)</f>
        <v>8.5265128291212E-012</v>
      </c>
      <c r="DG142" s="63" t="n">
        <f aca="false">SUM(DG138:DG141)</f>
        <v>8.5265128291212E-012</v>
      </c>
      <c r="DH142" s="63" t="n">
        <f aca="false">SUM(DH138:DH141)</f>
        <v>8.5265128291212E-012</v>
      </c>
      <c r="DI142" s="63" t="n">
        <f aca="false">SUM(DI138:DI141)</f>
        <v>8.5265128291212E-012</v>
      </c>
      <c r="DJ142" s="63" t="n">
        <f aca="false">SUM(DJ138:DJ141)</f>
        <v>8.5265128291212E-012</v>
      </c>
      <c r="DK142" s="63" t="n">
        <f aca="false">SUM(DK138:DK141)</f>
        <v>8.5265128291212E-012</v>
      </c>
      <c r="DL142" s="63" t="n">
        <f aca="false">SUM(DL138:DL141)</f>
        <v>8.5265128291212E-012</v>
      </c>
      <c r="DM142" s="63" t="n">
        <f aca="false">SUM(DM138:DM141)</f>
        <v>8.5265128291212E-012</v>
      </c>
      <c r="DN142" s="63" t="n">
        <f aca="false">SUM(DN138:DN141)</f>
        <v>8.5265128291212E-012</v>
      </c>
      <c r="DO142" s="63" t="n">
        <f aca="false">SUM(DO138:DO141)</f>
        <v>8.5265128291212E-012</v>
      </c>
      <c r="DP142" s="63" t="n">
        <f aca="false">SUM(DP138:DP141)</f>
        <v>8.5265128291212E-012</v>
      </c>
      <c r="DQ142" s="63" t="n">
        <f aca="false">SUM(DQ138:DQ141)</f>
        <v>8.5265128291212E-012</v>
      </c>
      <c r="DR142" s="63" t="n">
        <f aca="false">SUM(DR138:DR141)</f>
        <v>8.5265128291212E-012</v>
      </c>
      <c r="DS142" s="63" t="n">
        <f aca="false">SUM(DS138:DS141)</f>
        <v>8.5265128291212E-012</v>
      </c>
      <c r="DT142" s="63" t="n">
        <f aca="false">SUM(DT138:DT141)</f>
        <v>8.5265128291212E-012</v>
      </c>
      <c r="DU142" s="63" t="n">
        <f aca="false">SUM(DU138:DU141)</f>
        <v>8.5265128291212E-012</v>
      </c>
      <c r="DV142" s="63" t="n">
        <f aca="false">SUM(DV138:DV141)</f>
        <v>8.5265128291212E-012</v>
      </c>
      <c r="DW142" s="63" t="n">
        <f aca="false">SUM(DW138:DW141)</f>
        <v>8.5265128291212E-012</v>
      </c>
      <c r="DX142" s="63" t="n">
        <f aca="false">SUM(DX138:DX141)</f>
        <v>8.5265128291212E-012</v>
      </c>
      <c r="DY142" s="63" t="n">
        <f aca="false">SUM(DY138:DY141)</f>
        <v>8.5265128291212E-012</v>
      </c>
      <c r="DZ142" s="63" t="n">
        <f aca="false">SUM(DZ138:DZ141)</f>
        <v>8.5265128291212E-012</v>
      </c>
      <c r="EA142" s="63" t="n">
        <f aca="false">SUM(EA138:EA141)</f>
        <v>8.5265128291212E-012</v>
      </c>
      <c r="EB142" s="63" t="n">
        <f aca="false">SUM(EB138:EB141)</f>
        <v>8.5265128291212E-012</v>
      </c>
      <c r="EC142" s="63" t="n">
        <f aca="false">SUM(EC138:EC141)</f>
        <v>8.5265128291212E-012</v>
      </c>
      <c r="ED142" s="63" t="n">
        <f aca="false">SUM(ED138:ED141)</f>
        <v>8.5265128291212E-012</v>
      </c>
      <c r="EE142" s="63" t="n">
        <f aca="false">SUM(EE138:EE141)</f>
        <v>8.5265128291212E-012</v>
      </c>
      <c r="EF142" s="63" t="n">
        <f aca="false">SUM(EF138:EF141)</f>
        <v>8.5265128291212E-012</v>
      </c>
      <c r="EG142" s="63" t="n">
        <f aca="false">SUM(EG138:EG141)</f>
        <v>8.5265128291212E-012</v>
      </c>
      <c r="EH142" s="63" t="n">
        <f aca="false">SUM(EH138:EH141)</f>
        <v>8.5265128291212E-012</v>
      </c>
      <c r="EI142" s="63" t="n">
        <f aca="false">SUM(EI138:EI141)</f>
        <v>8.5265128291212E-012</v>
      </c>
      <c r="EJ142" s="63" t="n">
        <f aca="false">SUM(EJ138:EJ141)</f>
        <v>8.5265128291212E-012</v>
      </c>
      <c r="EK142" s="63" t="n">
        <f aca="false">SUM(EK138:EK141)</f>
        <v>8.5265128291212E-012</v>
      </c>
      <c r="EL142" s="63" t="n">
        <f aca="false">SUM(EL138:EL141)</f>
        <v>8.5265128291212E-012</v>
      </c>
      <c r="EM142" s="63" t="n">
        <f aca="false">SUM(EM138:EM141)</f>
        <v>8.5265128291212E-012</v>
      </c>
      <c r="EN142" s="63" t="n">
        <f aca="false">SUM(EN138:EN141)</f>
        <v>8.5265128291212E-012</v>
      </c>
      <c r="EO142" s="63" t="n">
        <f aca="false">SUM(EO138:EO141)</f>
        <v>8.5265128291212E-012</v>
      </c>
      <c r="EP142" s="63" t="n">
        <f aca="false">SUM(EP138:EP141)</f>
        <v>8.5265128291212E-012</v>
      </c>
      <c r="EQ142" s="63" t="n">
        <f aca="false">SUM(EQ138:EQ141)</f>
        <v>8.5265128291212E-012</v>
      </c>
      <c r="ER142" s="63" t="n">
        <f aca="false">SUM(ER138:ER141)</f>
        <v>8.5265128291212E-012</v>
      </c>
      <c r="ES142" s="63" t="n">
        <f aca="false">SUM(ES138:ES141)</f>
        <v>8.5265128291212E-012</v>
      </c>
      <c r="ET142" s="63" t="n">
        <f aca="false">SUM(ET138:ET141)</f>
        <v>8.5265128291212E-012</v>
      </c>
      <c r="EU142" s="63" t="n">
        <f aca="false">SUM(EU138:EU141)</f>
        <v>8.5265128291212E-012</v>
      </c>
      <c r="EV142" s="63" t="n">
        <f aca="false">SUM(EV138:EV141)</f>
        <v>8.5265128291212E-012</v>
      </c>
      <c r="EW142" s="63" t="n">
        <f aca="false">SUM(EW138:EW141)</f>
        <v>8.5265128291212E-012</v>
      </c>
      <c r="EX142" s="63" t="n">
        <f aca="false">SUM(EX138:EX141)</f>
        <v>8.5265128291212E-012</v>
      </c>
      <c r="EY142" s="63" t="n">
        <f aca="false">SUM(EY138:EY141)</f>
        <v>8.5265128291212E-012</v>
      </c>
      <c r="EZ142" s="63" t="n">
        <f aca="false">SUM(EZ138:EZ141)</f>
        <v>8.5265128291212E-012</v>
      </c>
      <c r="FA142" s="63" t="n">
        <f aca="false">SUM(FA138:FA141)</f>
        <v>8.5265128291212E-012</v>
      </c>
      <c r="FB142" s="63" t="n">
        <f aca="false">SUM(FB138:FB141)</f>
        <v>8.5265128291212E-012</v>
      </c>
      <c r="FC142" s="63" t="n">
        <f aca="false">SUM(FC138:FC141)</f>
        <v>8.5265128291212E-012</v>
      </c>
      <c r="FD142" s="63" t="n">
        <f aca="false">SUM(FD138:FD141)</f>
        <v>8.5265128291212E-012</v>
      </c>
      <c r="FE142" s="63" t="n">
        <f aca="false">SUM(FE138:FE141)</f>
        <v>8.5265128291212E-012</v>
      </c>
      <c r="FF142" s="63" t="n">
        <f aca="false">SUM(FF138:FF141)</f>
        <v>8.5265128291212E-012</v>
      </c>
      <c r="FG142" s="63" t="n">
        <f aca="false">SUM(FG138:FG141)</f>
        <v>8.5265128291212E-012</v>
      </c>
      <c r="FH142" s="63" t="n">
        <f aca="false">SUM(FH138:FH141)</f>
        <v>8.5265128291212E-012</v>
      </c>
    </row>
    <row r="143" customFormat="false" ht="15" hidden="false" customHeight="false" outlineLevel="0" collapsed="false">
      <c r="C143" s="1" t="s">
        <v>782</v>
      </c>
      <c r="D143" s="12" t="s">
        <v>358</v>
      </c>
      <c r="I143" s="21" t="n">
        <f aca="false">SUM(J143:FH143)</f>
        <v>-553.189757423489</v>
      </c>
      <c r="J143" s="21" t="n">
        <f aca="false">-In_Upfront_Fee*$E142*(J138=0)*(J139&gt;0)</f>
        <v>-0</v>
      </c>
      <c r="K143" s="21" t="n">
        <f aca="false">-In_Upfront_Fee*$E142*(K138=0)*(K139&gt;0)</f>
        <v>-0</v>
      </c>
      <c r="L143" s="21" t="n">
        <f aca="false">-In_Upfront_Fee*$E142*(L138=0)*(L139&gt;0)</f>
        <v>-0</v>
      </c>
      <c r="M143" s="21" t="n">
        <f aca="false">-In_Upfront_Fee*$E142*(M138=0)*(M139&gt;0)</f>
        <v>-0</v>
      </c>
      <c r="N143" s="21" t="n">
        <f aca="false">-In_Upfront_Fee*$E142*(N138=0)*(N139&gt;0)</f>
        <v>-0</v>
      </c>
      <c r="O143" s="21" t="n">
        <f aca="false">-In_Upfront_Fee*$E142*(O138=0)*(O139&gt;0)</f>
        <v>-553.189757423489</v>
      </c>
      <c r="P143" s="21" t="n">
        <f aca="false">-In_Upfront_Fee*$E142*(P138=0)*(P139&gt;0)</f>
        <v>-0</v>
      </c>
      <c r="Q143" s="21" t="n">
        <f aca="false">-In_Upfront_Fee*$E142*(Q138=0)*(Q139&gt;0)</f>
        <v>-0</v>
      </c>
      <c r="R143" s="21" t="n">
        <f aca="false">-In_Upfront_Fee*$E142*(R138=0)*(R139&gt;0)</f>
        <v>-0</v>
      </c>
      <c r="S143" s="21" t="n">
        <f aca="false">-In_Upfront_Fee*$E142*(S138=0)*(S139&gt;0)</f>
        <v>-0</v>
      </c>
      <c r="T143" s="21" t="n">
        <f aca="false">-In_Upfront_Fee*$E142*(T138=0)*(T139&gt;0)</f>
        <v>-0</v>
      </c>
      <c r="U143" s="21" t="n">
        <f aca="false">-In_Upfront_Fee*$E142*(U138=0)*(U139&gt;0)</f>
        <v>-0</v>
      </c>
      <c r="V143" s="21" t="n">
        <f aca="false">-In_Upfront_Fee*$E142*(V138=0)*(V139&gt;0)</f>
        <v>-0</v>
      </c>
      <c r="W143" s="21" t="n">
        <f aca="false">-In_Upfront_Fee*$E142*(W138=0)*(W139&gt;0)</f>
        <v>-0</v>
      </c>
      <c r="X143" s="21" t="n">
        <f aca="false">-In_Upfront_Fee*$E142*(X138=0)*(X139&gt;0)</f>
        <v>-0</v>
      </c>
      <c r="Y143" s="21" t="n">
        <f aca="false">-In_Upfront_Fee*$E142*(Y138=0)*(Y139&gt;0)</f>
        <v>-0</v>
      </c>
      <c r="Z143" s="21" t="n">
        <f aca="false">-In_Upfront_Fee*$E142*(Z138=0)*(Z139&gt;0)</f>
        <v>-0</v>
      </c>
      <c r="AA143" s="21" t="n">
        <f aca="false">-In_Upfront_Fee*$E142*(AA138=0)*(AA139&gt;0)</f>
        <v>-0</v>
      </c>
      <c r="AB143" s="21" t="n">
        <f aca="false">-In_Upfront_Fee*$E142*(AB138=0)*(AB139&gt;0)</f>
        <v>-0</v>
      </c>
      <c r="AC143" s="21" t="n">
        <f aca="false">-In_Upfront_Fee*$E142*(AC138=0)*(AC139&gt;0)</f>
        <v>-0</v>
      </c>
      <c r="AD143" s="21" t="n">
        <f aca="false">-In_Upfront_Fee*$E142*(AD138=0)*(AD139&gt;0)</f>
        <v>-0</v>
      </c>
      <c r="AE143" s="21" t="n">
        <f aca="false">-In_Upfront_Fee*$E142*(AE138=0)*(AE139&gt;0)</f>
        <v>-0</v>
      </c>
      <c r="AF143" s="21" t="n">
        <f aca="false">-In_Upfront_Fee*$E142*(AF138=0)*(AF139&gt;0)</f>
        <v>-0</v>
      </c>
      <c r="AG143" s="21" t="n">
        <f aca="false">-In_Upfront_Fee*$E142*(AG138=0)*(AG139&gt;0)</f>
        <v>-0</v>
      </c>
      <c r="AH143" s="21" t="n">
        <f aca="false">-In_Upfront_Fee*$E142*(AH138=0)*(AH139&gt;0)</f>
        <v>-0</v>
      </c>
      <c r="AI143" s="21" t="n">
        <f aca="false">-In_Upfront_Fee*$E142*(AI138=0)*(AI139&gt;0)</f>
        <v>-0</v>
      </c>
      <c r="AJ143" s="21" t="n">
        <f aca="false">-In_Upfront_Fee*$E142*(AJ138=0)*(AJ139&gt;0)</f>
        <v>-0</v>
      </c>
      <c r="AK143" s="21" t="n">
        <f aca="false">-In_Upfront_Fee*$E142*(AK138=0)*(AK139&gt;0)</f>
        <v>-0</v>
      </c>
      <c r="AL143" s="21" t="n">
        <f aca="false">-In_Upfront_Fee*$E142*(AL138=0)*(AL139&gt;0)</f>
        <v>-0</v>
      </c>
      <c r="AM143" s="21" t="n">
        <f aca="false">-In_Upfront_Fee*$E142*(AM138=0)*(AM139&gt;0)</f>
        <v>-0</v>
      </c>
      <c r="AN143" s="21" t="n">
        <f aca="false">-In_Upfront_Fee*$E142*(AN138=0)*(AN139&gt;0)</f>
        <v>-0</v>
      </c>
      <c r="AO143" s="21" t="n">
        <f aca="false">-In_Upfront_Fee*$E142*(AO138=0)*(AO139&gt;0)</f>
        <v>-0</v>
      </c>
      <c r="AP143" s="21" t="n">
        <f aca="false">-In_Upfront_Fee*$E142*(AP138=0)*(AP139&gt;0)</f>
        <v>-0</v>
      </c>
      <c r="AQ143" s="21" t="n">
        <f aca="false">-In_Upfront_Fee*$E142*(AQ138=0)*(AQ139&gt;0)</f>
        <v>-0</v>
      </c>
      <c r="AR143" s="21" t="n">
        <f aca="false">-In_Upfront_Fee*$E142*(AR138=0)*(AR139&gt;0)</f>
        <v>-0</v>
      </c>
      <c r="AS143" s="21" t="n">
        <f aca="false">-In_Upfront_Fee*$E142*(AS138=0)*(AS139&gt;0)</f>
        <v>-0</v>
      </c>
      <c r="AT143" s="21" t="n">
        <f aca="false">-In_Upfront_Fee*$E142*(AT138=0)*(AT139&gt;0)</f>
        <v>-0</v>
      </c>
      <c r="AU143" s="21" t="n">
        <f aca="false">-In_Upfront_Fee*$E142*(AU138=0)*(AU139&gt;0)</f>
        <v>-0</v>
      </c>
      <c r="AV143" s="21" t="n">
        <f aca="false">-In_Upfront_Fee*$E142*(AV138=0)*(AV139&gt;0)</f>
        <v>-0</v>
      </c>
      <c r="AW143" s="21" t="n">
        <f aca="false">-In_Upfront_Fee*$E142*(AW138=0)*(AW139&gt;0)</f>
        <v>-0</v>
      </c>
      <c r="AX143" s="21" t="n">
        <f aca="false">-In_Upfront_Fee*$E142*(AX138=0)*(AX139&gt;0)</f>
        <v>-0</v>
      </c>
      <c r="AY143" s="21" t="n">
        <f aca="false">-In_Upfront_Fee*$E142*(AY138=0)*(AY139&gt;0)</f>
        <v>-0</v>
      </c>
      <c r="AZ143" s="21" t="n">
        <f aca="false">-In_Upfront_Fee*$E142*(AZ138=0)*(AZ139&gt;0)</f>
        <v>-0</v>
      </c>
      <c r="BA143" s="21" t="n">
        <f aca="false">-In_Upfront_Fee*$E142*(BA138=0)*(BA139&gt;0)</f>
        <v>-0</v>
      </c>
      <c r="BB143" s="21" t="n">
        <f aca="false">-In_Upfront_Fee*$E142*(BB138=0)*(BB139&gt;0)</f>
        <v>-0</v>
      </c>
      <c r="BC143" s="21" t="n">
        <f aca="false">-In_Upfront_Fee*$E142*(BC138=0)*(BC139&gt;0)</f>
        <v>-0</v>
      </c>
      <c r="BD143" s="21" t="n">
        <f aca="false">-In_Upfront_Fee*$E142*(BD138=0)*(BD139&gt;0)</f>
        <v>-0</v>
      </c>
      <c r="BE143" s="21" t="n">
        <f aca="false">-In_Upfront_Fee*$E142*(BE138=0)*(BE139&gt;0)</f>
        <v>-0</v>
      </c>
      <c r="BF143" s="21" t="n">
        <f aca="false">-In_Upfront_Fee*$E142*(BF138=0)*(BF139&gt;0)</f>
        <v>-0</v>
      </c>
      <c r="BG143" s="21" t="n">
        <f aca="false">-In_Upfront_Fee*$E142*(BG138=0)*(BG139&gt;0)</f>
        <v>-0</v>
      </c>
      <c r="BH143" s="21" t="n">
        <f aca="false">-In_Upfront_Fee*$E142*(BH138=0)*(BH139&gt;0)</f>
        <v>-0</v>
      </c>
      <c r="BI143" s="21" t="n">
        <f aca="false">-In_Upfront_Fee*$E142*(BI138=0)*(BI139&gt;0)</f>
        <v>-0</v>
      </c>
      <c r="BJ143" s="21" t="n">
        <f aca="false">-In_Upfront_Fee*$E142*(BJ138=0)*(BJ139&gt;0)</f>
        <v>-0</v>
      </c>
      <c r="BK143" s="21" t="n">
        <f aca="false">-In_Upfront_Fee*$E142*(BK138=0)*(BK139&gt;0)</f>
        <v>-0</v>
      </c>
      <c r="BL143" s="21" t="n">
        <f aca="false">-In_Upfront_Fee*$E142*(BL138=0)*(BL139&gt;0)</f>
        <v>-0</v>
      </c>
      <c r="BM143" s="21" t="n">
        <f aca="false">-In_Upfront_Fee*$E142*(BM138=0)*(BM139&gt;0)</f>
        <v>-0</v>
      </c>
      <c r="BN143" s="21" t="n">
        <f aca="false">-In_Upfront_Fee*$E142*(BN138=0)*(BN139&gt;0)</f>
        <v>-0</v>
      </c>
      <c r="BO143" s="21" t="n">
        <f aca="false">-In_Upfront_Fee*$E142*(BO138=0)*(BO139&gt;0)</f>
        <v>-0</v>
      </c>
      <c r="BP143" s="21" t="n">
        <f aca="false">-In_Upfront_Fee*$E142*(BP138=0)*(BP139&gt;0)</f>
        <v>-0</v>
      </c>
      <c r="BQ143" s="21" t="n">
        <f aca="false">-In_Upfront_Fee*$E142*(BQ138=0)*(BQ139&gt;0)</f>
        <v>-0</v>
      </c>
      <c r="BR143" s="21" t="n">
        <f aca="false">-In_Upfront_Fee*$E142*(BR138=0)*(BR139&gt;0)</f>
        <v>-0</v>
      </c>
      <c r="BS143" s="21" t="n">
        <f aca="false">-In_Upfront_Fee*$E142*(BS138=0)*(BS139&gt;0)</f>
        <v>-0</v>
      </c>
      <c r="BT143" s="21" t="n">
        <f aca="false">-In_Upfront_Fee*$E142*(BT138=0)*(BT139&gt;0)</f>
        <v>-0</v>
      </c>
      <c r="BU143" s="21" t="n">
        <f aca="false">-In_Upfront_Fee*$E142*(BU138=0)*(BU139&gt;0)</f>
        <v>-0</v>
      </c>
      <c r="BV143" s="21" t="n">
        <f aca="false">-In_Upfront_Fee*$E142*(BV138=0)*(BV139&gt;0)</f>
        <v>-0</v>
      </c>
      <c r="BW143" s="21" t="n">
        <f aca="false">-In_Upfront_Fee*$E142*(BW138=0)*(BW139&gt;0)</f>
        <v>-0</v>
      </c>
      <c r="BX143" s="21" t="n">
        <f aca="false">-In_Upfront_Fee*$E142*(BX138=0)*(BX139&gt;0)</f>
        <v>-0</v>
      </c>
      <c r="BY143" s="21" t="n">
        <f aca="false">-In_Upfront_Fee*$E142*(BY138=0)*(BY139&gt;0)</f>
        <v>-0</v>
      </c>
      <c r="BZ143" s="21" t="n">
        <f aca="false">-In_Upfront_Fee*$E142*(BZ138=0)*(BZ139&gt;0)</f>
        <v>-0</v>
      </c>
      <c r="CA143" s="21" t="n">
        <f aca="false">-In_Upfront_Fee*$E142*(CA138=0)*(CA139&gt;0)</f>
        <v>-0</v>
      </c>
      <c r="CB143" s="21" t="n">
        <f aca="false">-In_Upfront_Fee*$E142*(CB138=0)*(CB139&gt;0)</f>
        <v>-0</v>
      </c>
      <c r="CC143" s="21" t="n">
        <f aca="false">-In_Upfront_Fee*$E142*(CC138=0)*(CC139&gt;0)</f>
        <v>-0</v>
      </c>
      <c r="CD143" s="21" t="n">
        <f aca="false">-In_Upfront_Fee*$E142*(CD138=0)*(CD139&gt;0)</f>
        <v>-0</v>
      </c>
      <c r="CE143" s="21" t="n">
        <f aca="false">-In_Upfront_Fee*$E142*(CE138=0)*(CE139&gt;0)</f>
        <v>-0</v>
      </c>
      <c r="CF143" s="21" t="n">
        <f aca="false">-In_Upfront_Fee*$E142*(CF138=0)*(CF139&gt;0)</f>
        <v>-0</v>
      </c>
      <c r="CG143" s="21" t="n">
        <f aca="false">-In_Upfront_Fee*$E142*(CG138=0)*(CG139&gt;0)</f>
        <v>-0</v>
      </c>
      <c r="CH143" s="21" t="n">
        <f aca="false">-In_Upfront_Fee*$E142*(CH138=0)*(CH139&gt;0)</f>
        <v>-0</v>
      </c>
      <c r="CI143" s="21" t="n">
        <f aca="false">-In_Upfront_Fee*$E142*(CI138=0)*(CI139&gt;0)</f>
        <v>-0</v>
      </c>
      <c r="CJ143" s="21" t="n">
        <f aca="false">-In_Upfront_Fee*$E142*(CJ138=0)*(CJ139&gt;0)</f>
        <v>-0</v>
      </c>
      <c r="CK143" s="21" t="n">
        <f aca="false">-In_Upfront_Fee*$E142*(CK138=0)*(CK139&gt;0)</f>
        <v>-0</v>
      </c>
      <c r="CL143" s="21" t="n">
        <f aca="false">-In_Upfront_Fee*$E142*(CL138=0)*(CL139&gt;0)</f>
        <v>-0</v>
      </c>
      <c r="CM143" s="21" t="n">
        <f aca="false">-In_Upfront_Fee*$E142*(CM138=0)*(CM139&gt;0)</f>
        <v>-0</v>
      </c>
      <c r="CN143" s="21" t="n">
        <f aca="false">-In_Upfront_Fee*$E142*(CN138=0)*(CN139&gt;0)</f>
        <v>-0</v>
      </c>
      <c r="CO143" s="21" t="n">
        <f aca="false">-In_Upfront_Fee*$E142*(CO138=0)*(CO139&gt;0)</f>
        <v>-0</v>
      </c>
      <c r="CP143" s="21" t="n">
        <f aca="false">-In_Upfront_Fee*$E142*(CP138=0)*(CP139&gt;0)</f>
        <v>-0</v>
      </c>
      <c r="CQ143" s="21" t="n">
        <f aca="false">-In_Upfront_Fee*$E142*(CQ138=0)*(CQ139&gt;0)</f>
        <v>-0</v>
      </c>
      <c r="CR143" s="21" t="n">
        <f aca="false">-In_Upfront_Fee*$E142*(CR138=0)*(CR139&gt;0)</f>
        <v>-0</v>
      </c>
      <c r="CS143" s="21" t="n">
        <f aca="false">-In_Upfront_Fee*$E142*(CS138=0)*(CS139&gt;0)</f>
        <v>-0</v>
      </c>
      <c r="CT143" s="21" t="n">
        <f aca="false">-In_Upfront_Fee*$E142*(CT138=0)*(CT139&gt;0)</f>
        <v>-0</v>
      </c>
      <c r="CU143" s="21" t="n">
        <f aca="false">-In_Upfront_Fee*$E142*(CU138=0)*(CU139&gt;0)</f>
        <v>-0</v>
      </c>
      <c r="CV143" s="21" t="n">
        <f aca="false">-In_Upfront_Fee*$E142*(CV138=0)*(CV139&gt;0)</f>
        <v>-0</v>
      </c>
      <c r="CW143" s="21" t="n">
        <f aca="false">-In_Upfront_Fee*$E142*(CW138=0)*(CW139&gt;0)</f>
        <v>-0</v>
      </c>
      <c r="CX143" s="21" t="n">
        <f aca="false">-In_Upfront_Fee*$E142*(CX138=0)*(CX139&gt;0)</f>
        <v>-0</v>
      </c>
      <c r="CY143" s="21" t="n">
        <f aca="false">-In_Upfront_Fee*$E142*(CY138=0)*(CY139&gt;0)</f>
        <v>-0</v>
      </c>
      <c r="CZ143" s="21" t="n">
        <f aca="false">-In_Upfront_Fee*$E142*(CZ138=0)*(CZ139&gt;0)</f>
        <v>-0</v>
      </c>
      <c r="DA143" s="21" t="n">
        <f aca="false">-In_Upfront_Fee*$E142*(DA138=0)*(DA139&gt;0)</f>
        <v>-0</v>
      </c>
      <c r="DB143" s="21" t="n">
        <f aca="false">-In_Upfront_Fee*$E142*(DB138=0)*(DB139&gt;0)</f>
        <v>-0</v>
      </c>
      <c r="DC143" s="21" t="n">
        <f aca="false">-In_Upfront_Fee*$E142*(DC138=0)*(DC139&gt;0)</f>
        <v>-0</v>
      </c>
      <c r="DD143" s="21" t="n">
        <f aca="false">-In_Upfront_Fee*$E142*(DD138=0)*(DD139&gt;0)</f>
        <v>-0</v>
      </c>
      <c r="DE143" s="21" t="n">
        <f aca="false">-In_Upfront_Fee*$E142*(DE138=0)*(DE139&gt;0)</f>
        <v>-0</v>
      </c>
      <c r="DF143" s="21" t="n">
        <f aca="false">-In_Upfront_Fee*$E142*(DF138=0)*(DF139&gt;0)</f>
        <v>-0</v>
      </c>
      <c r="DG143" s="21" t="n">
        <f aca="false">-In_Upfront_Fee*$E142*(DG138=0)*(DG139&gt;0)</f>
        <v>-0</v>
      </c>
      <c r="DH143" s="21" t="n">
        <f aca="false">-In_Upfront_Fee*$E142*(DH138=0)*(DH139&gt;0)</f>
        <v>-0</v>
      </c>
      <c r="DI143" s="21" t="n">
        <f aca="false">-In_Upfront_Fee*$E142*(DI138=0)*(DI139&gt;0)</f>
        <v>-0</v>
      </c>
      <c r="DJ143" s="21" t="n">
        <f aca="false">-In_Upfront_Fee*$E142*(DJ138=0)*(DJ139&gt;0)</f>
        <v>-0</v>
      </c>
      <c r="DK143" s="21" t="n">
        <f aca="false">-In_Upfront_Fee*$E142*(DK138=0)*(DK139&gt;0)</f>
        <v>-0</v>
      </c>
      <c r="DL143" s="21" t="n">
        <f aca="false">-In_Upfront_Fee*$E142*(DL138=0)*(DL139&gt;0)</f>
        <v>-0</v>
      </c>
      <c r="DM143" s="21" t="n">
        <f aca="false">-In_Upfront_Fee*$E142*(DM138=0)*(DM139&gt;0)</f>
        <v>-0</v>
      </c>
      <c r="DN143" s="21" t="n">
        <f aca="false">-In_Upfront_Fee*$E142*(DN138=0)*(DN139&gt;0)</f>
        <v>-0</v>
      </c>
      <c r="DO143" s="21" t="n">
        <f aca="false">-In_Upfront_Fee*$E142*(DO138=0)*(DO139&gt;0)</f>
        <v>-0</v>
      </c>
      <c r="DP143" s="21" t="n">
        <f aca="false">-In_Upfront_Fee*$E142*(DP138=0)*(DP139&gt;0)</f>
        <v>-0</v>
      </c>
      <c r="DQ143" s="21" t="n">
        <f aca="false">-In_Upfront_Fee*$E142*(DQ138=0)*(DQ139&gt;0)</f>
        <v>-0</v>
      </c>
      <c r="DR143" s="21" t="n">
        <f aca="false">-In_Upfront_Fee*$E142*(DR138=0)*(DR139&gt;0)</f>
        <v>-0</v>
      </c>
      <c r="DS143" s="21" t="n">
        <f aca="false">-In_Upfront_Fee*$E142*(DS138=0)*(DS139&gt;0)</f>
        <v>-0</v>
      </c>
      <c r="DT143" s="21" t="n">
        <f aca="false">-In_Upfront_Fee*$E142*(DT138=0)*(DT139&gt;0)</f>
        <v>-0</v>
      </c>
      <c r="DU143" s="21" t="n">
        <f aca="false">-In_Upfront_Fee*$E142*(DU138=0)*(DU139&gt;0)</f>
        <v>-0</v>
      </c>
      <c r="DV143" s="21" t="n">
        <f aca="false">-In_Upfront_Fee*$E142*(DV138=0)*(DV139&gt;0)</f>
        <v>-0</v>
      </c>
      <c r="DW143" s="21" t="n">
        <f aca="false">-In_Upfront_Fee*$E142*(DW138=0)*(DW139&gt;0)</f>
        <v>-0</v>
      </c>
      <c r="DX143" s="21" t="n">
        <f aca="false">-In_Upfront_Fee*$E142*(DX138=0)*(DX139&gt;0)</f>
        <v>-0</v>
      </c>
      <c r="DY143" s="21" t="n">
        <f aca="false">-In_Upfront_Fee*$E142*(DY138=0)*(DY139&gt;0)</f>
        <v>-0</v>
      </c>
      <c r="DZ143" s="21" t="n">
        <f aca="false">-In_Upfront_Fee*$E142*(DZ138=0)*(DZ139&gt;0)</f>
        <v>-0</v>
      </c>
      <c r="EA143" s="21" t="n">
        <f aca="false">-In_Upfront_Fee*$E142*(EA138=0)*(EA139&gt;0)</f>
        <v>-0</v>
      </c>
      <c r="EB143" s="21" t="n">
        <f aca="false">-In_Upfront_Fee*$E142*(EB138=0)*(EB139&gt;0)</f>
        <v>-0</v>
      </c>
      <c r="EC143" s="21" t="n">
        <f aca="false">-In_Upfront_Fee*$E142*(EC138=0)*(EC139&gt;0)</f>
        <v>-0</v>
      </c>
      <c r="ED143" s="21" t="n">
        <f aca="false">-In_Upfront_Fee*$E142*(ED138=0)*(ED139&gt;0)</f>
        <v>-0</v>
      </c>
      <c r="EE143" s="21" t="n">
        <f aca="false">-In_Upfront_Fee*$E142*(EE138=0)*(EE139&gt;0)</f>
        <v>-0</v>
      </c>
      <c r="EF143" s="21" t="n">
        <f aca="false">-In_Upfront_Fee*$E142*(EF138=0)*(EF139&gt;0)</f>
        <v>-0</v>
      </c>
      <c r="EG143" s="21" t="n">
        <f aca="false">-In_Upfront_Fee*$E142*(EG138=0)*(EG139&gt;0)</f>
        <v>-0</v>
      </c>
      <c r="EH143" s="21" t="n">
        <f aca="false">-In_Upfront_Fee*$E142*(EH138=0)*(EH139&gt;0)</f>
        <v>-0</v>
      </c>
      <c r="EI143" s="21" t="n">
        <f aca="false">-In_Upfront_Fee*$E142*(EI138=0)*(EI139&gt;0)</f>
        <v>-0</v>
      </c>
      <c r="EJ143" s="21" t="n">
        <f aca="false">-In_Upfront_Fee*$E142*(EJ138=0)*(EJ139&gt;0)</f>
        <v>-0</v>
      </c>
      <c r="EK143" s="21" t="n">
        <f aca="false">-In_Upfront_Fee*$E142*(EK138=0)*(EK139&gt;0)</f>
        <v>-0</v>
      </c>
      <c r="EL143" s="21" t="n">
        <f aca="false">-In_Upfront_Fee*$E142*(EL138=0)*(EL139&gt;0)</f>
        <v>-0</v>
      </c>
      <c r="EM143" s="21" t="n">
        <f aca="false">-In_Upfront_Fee*$E142*(EM138=0)*(EM139&gt;0)</f>
        <v>-0</v>
      </c>
      <c r="EN143" s="21" t="n">
        <f aca="false">-In_Upfront_Fee*$E142*(EN138=0)*(EN139&gt;0)</f>
        <v>-0</v>
      </c>
      <c r="EO143" s="21" t="n">
        <f aca="false">-In_Upfront_Fee*$E142*(EO138=0)*(EO139&gt;0)</f>
        <v>-0</v>
      </c>
      <c r="EP143" s="21" t="n">
        <f aca="false">-In_Upfront_Fee*$E142*(EP138=0)*(EP139&gt;0)</f>
        <v>-0</v>
      </c>
      <c r="EQ143" s="21" t="n">
        <f aca="false">-In_Upfront_Fee*$E142*(EQ138=0)*(EQ139&gt;0)</f>
        <v>-0</v>
      </c>
      <c r="ER143" s="21" t="n">
        <f aca="false">-In_Upfront_Fee*$E142*(ER138=0)*(ER139&gt;0)</f>
        <v>-0</v>
      </c>
      <c r="ES143" s="21" t="n">
        <f aca="false">-In_Upfront_Fee*$E142*(ES138=0)*(ES139&gt;0)</f>
        <v>-0</v>
      </c>
      <c r="ET143" s="21" t="n">
        <f aca="false">-In_Upfront_Fee*$E142*(ET138=0)*(ET139&gt;0)</f>
        <v>-0</v>
      </c>
      <c r="EU143" s="21" t="n">
        <f aca="false">-In_Upfront_Fee*$E142*(EU138=0)*(EU139&gt;0)</f>
        <v>-0</v>
      </c>
      <c r="EV143" s="21" t="n">
        <f aca="false">-In_Upfront_Fee*$E142*(EV138=0)*(EV139&gt;0)</f>
        <v>-0</v>
      </c>
      <c r="EW143" s="21" t="n">
        <f aca="false">-In_Upfront_Fee*$E142*(EW138=0)*(EW139&gt;0)</f>
        <v>-0</v>
      </c>
      <c r="EX143" s="21" t="n">
        <f aca="false">-In_Upfront_Fee*$E142*(EX138=0)*(EX139&gt;0)</f>
        <v>-0</v>
      </c>
      <c r="EY143" s="21" t="n">
        <f aca="false">-In_Upfront_Fee*$E142*(EY138=0)*(EY139&gt;0)</f>
        <v>-0</v>
      </c>
      <c r="EZ143" s="21" t="n">
        <f aca="false">-In_Upfront_Fee*$E142*(EZ138=0)*(EZ139&gt;0)</f>
        <v>-0</v>
      </c>
      <c r="FA143" s="21" t="n">
        <f aca="false">-In_Upfront_Fee*$E142*(FA138=0)*(FA139&gt;0)</f>
        <v>-0</v>
      </c>
      <c r="FB143" s="21" t="n">
        <f aca="false">-In_Upfront_Fee*$E142*(FB138=0)*(FB139&gt;0)</f>
        <v>-0</v>
      </c>
      <c r="FC143" s="21" t="n">
        <f aca="false">-In_Upfront_Fee*$E142*(FC138=0)*(FC139&gt;0)</f>
        <v>-0</v>
      </c>
      <c r="FD143" s="21" t="n">
        <f aca="false">-In_Upfront_Fee*$E142*(FD138=0)*(FD139&gt;0)</f>
        <v>-0</v>
      </c>
      <c r="FE143" s="21" t="n">
        <f aca="false">-In_Upfront_Fee*$E142*(FE138=0)*(FE139&gt;0)</f>
        <v>-0</v>
      </c>
      <c r="FF143" s="21" t="n">
        <f aca="false">-In_Upfront_Fee*$E142*(FF138=0)*(FF139&gt;0)</f>
        <v>-0</v>
      </c>
      <c r="FG143" s="21" t="n">
        <f aca="false">-In_Upfront_Fee*$E142*(FG138=0)*(FG139&gt;0)</f>
        <v>-0</v>
      </c>
      <c r="FH143" s="21" t="n">
        <f aca="false">-In_Upfront_Fee*$E142*(FH138=0)*(FH139&gt;0)</f>
        <v>-0</v>
      </c>
    </row>
    <row r="144" customFormat="false" ht="15" hidden="false" customHeight="false" outlineLevel="0" collapsed="false">
      <c r="C144" s="1" t="s">
        <v>783</v>
      </c>
      <c r="D144" s="12" t="s">
        <v>358</v>
      </c>
      <c r="I144" s="21" t="n">
        <f aca="false">SUM(J144:FH144)</f>
        <v>-172.670931888614</v>
      </c>
      <c r="J144" s="21" t="n">
        <f aca="false">-In_Commitment_Fee*($I139-SUM($J139:J139)+J139)*J$6*(J27&gt;0)</f>
        <v>-0</v>
      </c>
      <c r="K144" s="21" t="n">
        <f aca="false">-In_Commitment_Fee*($I139-SUM($J139:K139)+K139)*K$6*(K27&gt;0)</f>
        <v>-0</v>
      </c>
      <c r="L144" s="21" t="n">
        <f aca="false">-In_Commitment_Fee*($I139-SUM($J139:L139)+L139)*L$6*(L27&gt;0)</f>
        <v>-0</v>
      </c>
      <c r="M144" s="21" t="n">
        <f aca="false">-In_Commitment_Fee*($I139-SUM($J139:M139)+M139)*M$6*(M27&gt;0)</f>
        <v>-0</v>
      </c>
      <c r="N144" s="21" t="n">
        <f aca="false">-In_Commitment_Fee*($I139-SUM($J139:N139)+N139)*N$6*(N27&gt;0)</f>
        <v>-0</v>
      </c>
      <c r="O144" s="21" t="n">
        <f aca="false">-In_Commitment_Fee*($I139-SUM($J139:O139)+O139)*O$6*(O27&gt;0)</f>
        <v>-0</v>
      </c>
      <c r="P144" s="21" t="n">
        <f aca="false">-In_Commitment_Fee*($I139-SUM($J139:P139)+P139)*P$6*(P27&gt;0)</f>
        <v>-68.6905397260274</v>
      </c>
      <c r="Q144" s="21" t="n">
        <f aca="false">-In_Commitment_Fee*($I139-SUM($J139:Q139)+Q139)*Q$6*(Q27&gt;0)</f>
        <v>-52.1789063552661</v>
      </c>
      <c r="R144" s="21" t="n">
        <f aca="false">-In_Commitment_Fee*($I139-SUM($J139:R139)+R139)*R$6*(R27&gt;0)</f>
        <v>-34.7226904109589</v>
      </c>
      <c r="S144" s="21" t="n">
        <f aca="false">-In_Commitment_Fee*($I139-SUM($J139:S139)+S139)*S$6*(S27&gt;0)</f>
        <v>-17.078795396362</v>
      </c>
      <c r="T144" s="21" t="n">
        <f aca="false">-In_Commitment_Fee*($I139-SUM($J139:T139)+T139)*T$6*(T27&gt;0)</f>
        <v>-0</v>
      </c>
      <c r="U144" s="21" t="n">
        <f aca="false">-In_Commitment_Fee*($I139-SUM($J139:U139)+U139)*U$6*(U27&gt;0)</f>
        <v>-0</v>
      </c>
      <c r="V144" s="21" t="n">
        <f aca="false">-In_Commitment_Fee*($I139-SUM($J139:V139)+V139)*V$6*(V27&gt;0)</f>
        <v>-0</v>
      </c>
      <c r="W144" s="21" t="n">
        <f aca="false">-In_Commitment_Fee*($I139-SUM($J139:W139)+W139)*W$6*(W27&gt;0)</f>
        <v>-0</v>
      </c>
      <c r="X144" s="21" t="n">
        <f aca="false">-In_Commitment_Fee*($I139-SUM($J139:X139)+X139)*X$6*(X27&gt;0)</f>
        <v>-0</v>
      </c>
      <c r="Y144" s="21" t="n">
        <f aca="false">-In_Commitment_Fee*($I139-SUM($J139:Y139)+Y139)*Y$6*(Y27&gt;0)</f>
        <v>-0</v>
      </c>
      <c r="Z144" s="21" t="n">
        <f aca="false">-In_Commitment_Fee*($I139-SUM($J139:Z139)+Z139)*Z$6*(Z27&gt;0)</f>
        <v>-0</v>
      </c>
      <c r="AA144" s="21" t="n">
        <f aca="false">-In_Commitment_Fee*($I139-SUM($J139:AA139)+AA139)*AA$6*(AA27&gt;0)</f>
        <v>-0</v>
      </c>
      <c r="AB144" s="21" t="n">
        <f aca="false">-In_Commitment_Fee*($I139-SUM($J139:AB139)+AB139)*AB$6*(AB27&gt;0)</f>
        <v>-0</v>
      </c>
      <c r="AC144" s="21" t="n">
        <f aca="false">-In_Commitment_Fee*($I139-SUM($J139:AC139)+AC139)*AC$6*(AC27&gt;0)</f>
        <v>-0</v>
      </c>
      <c r="AD144" s="21" t="n">
        <f aca="false">-In_Commitment_Fee*($I139-SUM($J139:AD139)+AD139)*AD$6*(AD27&gt;0)</f>
        <v>-0</v>
      </c>
      <c r="AE144" s="21" t="n">
        <f aca="false">-In_Commitment_Fee*($I139-SUM($J139:AE139)+AE139)*AE$6*(AE27&gt;0)</f>
        <v>-0</v>
      </c>
      <c r="AF144" s="21" t="n">
        <f aca="false">-In_Commitment_Fee*($I139-SUM($J139:AF139)+AF139)*AF$6*(AF27&gt;0)</f>
        <v>-0</v>
      </c>
      <c r="AG144" s="21" t="n">
        <f aca="false">-In_Commitment_Fee*($I139-SUM($J139:AG139)+AG139)*AG$6*(AG27&gt;0)</f>
        <v>-0</v>
      </c>
      <c r="AH144" s="21" t="n">
        <f aca="false">-In_Commitment_Fee*($I139-SUM($J139:AH139)+AH139)*AH$6*(AH27&gt;0)</f>
        <v>-0</v>
      </c>
      <c r="AI144" s="21" t="n">
        <f aca="false">-In_Commitment_Fee*($I139-SUM($J139:AI139)+AI139)*AI$6*(AI27&gt;0)</f>
        <v>-0</v>
      </c>
      <c r="AJ144" s="21" t="n">
        <f aca="false">-In_Commitment_Fee*($I139-SUM($J139:AJ139)+AJ139)*AJ$6*(AJ27&gt;0)</f>
        <v>-0</v>
      </c>
      <c r="AK144" s="21" t="n">
        <f aca="false">-In_Commitment_Fee*($I139-SUM($J139:AK139)+AK139)*AK$6*(AK27&gt;0)</f>
        <v>-0</v>
      </c>
      <c r="AL144" s="21" t="n">
        <f aca="false">-In_Commitment_Fee*($I139-SUM($J139:AL139)+AL139)*AL$6*(AL27&gt;0)</f>
        <v>-0</v>
      </c>
      <c r="AM144" s="21" t="n">
        <f aca="false">-In_Commitment_Fee*($I139-SUM($J139:AM139)+AM139)*AM$6*(AM27&gt;0)</f>
        <v>-0</v>
      </c>
      <c r="AN144" s="21" t="n">
        <f aca="false">-In_Commitment_Fee*($I139-SUM($J139:AN139)+AN139)*AN$6*(AN27&gt;0)</f>
        <v>-0</v>
      </c>
      <c r="AO144" s="21" t="n">
        <f aca="false">-In_Commitment_Fee*($I139-SUM($J139:AO139)+AO139)*AO$6*(AO27&gt;0)</f>
        <v>-0</v>
      </c>
      <c r="AP144" s="21" t="n">
        <f aca="false">-In_Commitment_Fee*($I139-SUM($J139:AP139)+AP139)*AP$6*(AP27&gt;0)</f>
        <v>-0</v>
      </c>
      <c r="AQ144" s="21" t="n">
        <f aca="false">-In_Commitment_Fee*($I139-SUM($J139:AQ139)+AQ139)*AQ$6*(AQ27&gt;0)</f>
        <v>-0</v>
      </c>
      <c r="AR144" s="21" t="n">
        <f aca="false">-In_Commitment_Fee*($I139-SUM($J139:AR139)+AR139)*AR$6*(AR27&gt;0)</f>
        <v>-0</v>
      </c>
      <c r="AS144" s="21" t="n">
        <f aca="false">-In_Commitment_Fee*($I139-SUM($J139:AS139)+AS139)*AS$6*(AS27&gt;0)</f>
        <v>-0</v>
      </c>
      <c r="AT144" s="21" t="n">
        <f aca="false">-In_Commitment_Fee*($I139-SUM($J139:AT139)+AT139)*AT$6*(AT27&gt;0)</f>
        <v>-0</v>
      </c>
      <c r="AU144" s="21" t="n">
        <f aca="false">-In_Commitment_Fee*($I139-SUM($J139:AU139)+AU139)*AU$6*(AU27&gt;0)</f>
        <v>-0</v>
      </c>
      <c r="AV144" s="21" t="n">
        <f aca="false">-In_Commitment_Fee*($I139-SUM($J139:AV139)+AV139)*AV$6*(AV27&gt;0)</f>
        <v>-0</v>
      </c>
      <c r="AW144" s="21" t="n">
        <f aca="false">-In_Commitment_Fee*($I139-SUM($J139:AW139)+AW139)*AW$6*(AW27&gt;0)</f>
        <v>-0</v>
      </c>
      <c r="AX144" s="21" t="n">
        <f aca="false">-In_Commitment_Fee*($I139-SUM($J139:AX139)+AX139)*AX$6*(AX27&gt;0)</f>
        <v>-0</v>
      </c>
      <c r="AY144" s="21" t="n">
        <f aca="false">-In_Commitment_Fee*($I139-SUM($J139:AY139)+AY139)*AY$6*(AY27&gt;0)</f>
        <v>-0</v>
      </c>
      <c r="AZ144" s="21" t="n">
        <f aca="false">-In_Commitment_Fee*($I139-SUM($J139:AZ139)+AZ139)*AZ$6*(AZ27&gt;0)</f>
        <v>-0</v>
      </c>
      <c r="BA144" s="21" t="n">
        <f aca="false">-In_Commitment_Fee*($I139-SUM($J139:BA139)+BA139)*BA$6*(BA27&gt;0)</f>
        <v>-0</v>
      </c>
      <c r="BB144" s="21" t="n">
        <f aca="false">-In_Commitment_Fee*($I139-SUM($J139:BB139)+BB139)*BB$6*(BB27&gt;0)</f>
        <v>-0</v>
      </c>
      <c r="BC144" s="21" t="n">
        <f aca="false">-In_Commitment_Fee*($I139-SUM($J139:BC139)+BC139)*BC$6*(BC27&gt;0)</f>
        <v>-0</v>
      </c>
      <c r="BD144" s="21" t="n">
        <f aca="false">-In_Commitment_Fee*($I139-SUM($J139:BD139)+BD139)*BD$6*(BD27&gt;0)</f>
        <v>-0</v>
      </c>
      <c r="BE144" s="21" t="n">
        <f aca="false">-In_Commitment_Fee*($I139-SUM($J139:BE139)+BE139)*BE$6*(BE27&gt;0)</f>
        <v>-0</v>
      </c>
      <c r="BF144" s="21" t="n">
        <f aca="false">-In_Commitment_Fee*($I139-SUM($J139:BF139)+BF139)*BF$6*(BF27&gt;0)</f>
        <v>-0</v>
      </c>
      <c r="BG144" s="21" t="n">
        <f aca="false">-In_Commitment_Fee*($I139-SUM($J139:BG139)+BG139)*BG$6*(BG27&gt;0)</f>
        <v>-0</v>
      </c>
      <c r="BH144" s="21" t="n">
        <f aca="false">-In_Commitment_Fee*($I139-SUM($J139:BH139)+BH139)*BH$6*(BH27&gt;0)</f>
        <v>-0</v>
      </c>
      <c r="BI144" s="21" t="n">
        <f aca="false">-In_Commitment_Fee*($I139-SUM($J139:BI139)+BI139)*BI$6*(BI27&gt;0)</f>
        <v>-0</v>
      </c>
      <c r="BJ144" s="21" t="n">
        <f aca="false">-In_Commitment_Fee*($I139-SUM($J139:BJ139)+BJ139)*BJ$6*(BJ27&gt;0)</f>
        <v>-0</v>
      </c>
      <c r="BK144" s="21" t="n">
        <f aca="false">-In_Commitment_Fee*($I139-SUM($J139:BK139)+BK139)*BK$6*(BK27&gt;0)</f>
        <v>-0</v>
      </c>
      <c r="BL144" s="21" t="n">
        <f aca="false">-In_Commitment_Fee*($I139-SUM($J139:BL139)+BL139)*BL$6*(BL27&gt;0)</f>
        <v>-0</v>
      </c>
      <c r="BM144" s="21" t="n">
        <f aca="false">-In_Commitment_Fee*($I139-SUM($J139:BM139)+BM139)*BM$6*(BM27&gt;0)</f>
        <v>-0</v>
      </c>
      <c r="BN144" s="21" t="n">
        <f aca="false">-In_Commitment_Fee*($I139-SUM($J139:BN139)+BN139)*BN$6*(BN27&gt;0)</f>
        <v>-0</v>
      </c>
      <c r="BO144" s="21" t="n">
        <f aca="false">-In_Commitment_Fee*($I139-SUM($J139:BO139)+BO139)*BO$6*(BO27&gt;0)</f>
        <v>-0</v>
      </c>
      <c r="BP144" s="21" t="n">
        <f aca="false">-In_Commitment_Fee*($I139-SUM($J139:BP139)+BP139)*BP$6*(BP27&gt;0)</f>
        <v>-0</v>
      </c>
      <c r="BQ144" s="21" t="n">
        <f aca="false">-In_Commitment_Fee*($I139-SUM($J139:BQ139)+BQ139)*BQ$6*(BQ27&gt;0)</f>
        <v>-0</v>
      </c>
      <c r="BR144" s="21" t="n">
        <f aca="false">-In_Commitment_Fee*($I139-SUM($J139:BR139)+BR139)*BR$6*(BR27&gt;0)</f>
        <v>-0</v>
      </c>
      <c r="BS144" s="21" t="n">
        <f aca="false">-In_Commitment_Fee*($I139-SUM($J139:BS139)+BS139)*BS$6*(BS27&gt;0)</f>
        <v>-0</v>
      </c>
      <c r="BT144" s="21" t="n">
        <f aca="false">-In_Commitment_Fee*($I139-SUM($J139:BT139)+BT139)*BT$6*(BT27&gt;0)</f>
        <v>-0</v>
      </c>
      <c r="BU144" s="21" t="n">
        <f aca="false">-In_Commitment_Fee*($I139-SUM($J139:BU139)+BU139)*BU$6*(BU27&gt;0)</f>
        <v>-0</v>
      </c>
      <c r="BV144" s="21" t="n">
        <f aca="false">-In_Commitment_Fee*($I139-SUM($J139:BV139)+BV139)*BV$6*(BV27&gt;0)</f>
        <v>-0</v>
      </c>
      <c r="BW144" s="21" t="n">
        <f aca="false">-In_Commitment_Fee*($I139-SUM($J139:BW139)+BW139)*BW$6*(BW27&gt;0)</f>
        <v>-0</v>
      </c>
      <c r="BX144" s="21" t="n">
        <f aca="false">-In_Commitment_Fee*($I139-SUM($J139:BX139)+BX139)*BX$6*(BX27&gt;0)</f>
        <v>-0</v>
      </c>
      <c r="BY144" s="21" t="n">
        <f aca="false">-In_Commitment_Fee*($I139-SUM($J139:BY139)+BY139)*BY$6*(BY27&gt;0)</f>
        <v>-0</v>
      </c>
      <c r="BZ144" s="21" t="n">
        <f aca="false">-In_Commitment_Fee*($I139-SUM($J139:BZ139)+BZ139)*BZ$6*(BZ27&gt;0)</f>
        <v>-0</v>
      </c>
      <c r="CA144" s="21" t="n">
        <f aca="false">-In_Commitment_Fee*($I139-SUM($J139:CA139)+CA139)*CA$6*(CA27&gt;0)</f>
        <v>-0</v>
      </c>
      <c r="CB144" s="21" t="n">
        <f aca="false">-In_Commitment_Fee*($I139-SUM($J139:CB139)+CB139)*CB$6*(CB27&gt;0)</f>
        <v>-0</v>
      </c>
      <c r="CC144" s="21" t="n">
        <f aca="false">-In_Commitment_Fee*($I139-SUM($J139:CC139)+CC139)*CC$6*(CC27&gt;0)</f>
        <v>-0</v>
      </c>
      <c r="CD144" s="21" t="n">
        <f aca="false">-In_Commitment_Fee*($I139-SUM($J139:CD139)+CD139)*CD$6*(CD27&gt;0)</f>
        <v>-0</v>
      </c>
      <c r="CE144" s="21" t="n">
        <f aca="false">-In_Commitment_Fee*($I139-SUM($J139:CE139)+CE139)*CE$6*(CE27&gt;0)</f>
        <v>-0</v>
      </c>
      <c r="CF144" s="21" t="n">
        <f aca="false">-In_Commitment_Fee*($I139-SUM($J139:CF139)+CF139)*CF$6*(CF27&gt;0)</f>
        <v>-0</v>
      </c>
      <c r="CG144" s="21" t="n">
        <f aca="false">-In_Commitment_Fee*($I139-SUM($J139:CG139)+CG139)*CG$6*(CG27&gt;0)</f>
        <v>-0</v>
      </c>
      <c r="CH144" s="21" t="n">
        <f aca="false">-In_Commitment_Fee*($I139-SUM($J139:CH139)+CH139)*CH$6*(CH27&gt;0)</f>
        <v>-0</v>
      </c>
      <c r="CI144" s="21" t="n">
        <f aca="false">-In_Commitment_Fee*($I139-SUM($J139:CI139)+CI139)*CI$6*(CI27&gt;0)</f>
        <v>-0</v>
      </c>
      <c r="CJ144" s="21" t="n">
        <f aca="false">-In_Commitment_Fee*($I139-SUM($J139:CJ139)+CJ139)*CJ$6*(CJ27&gt;0)</f>
        <v>-0</v>
      </c>
      <c r="CK144" s="21" t="n">
        <f aca="false">-In_Commitment_Fee*($I139-SUM($J139:CK139)+CK139)*CK$6*(CK27&gt;0)</f>
        <v>-0</v>
      </c>
      <c r="CL144" s="21" t="n">
        <f aca="false">-In_Commitment_Fee*($I139-SUM($J139:CL139)+CL139)*CL$6*(CL27&gt;0)</f>
        <v>-0</v>
      </c>
      <c r="CM144" s="21" t="n">
        <f aca="false">-In_Commitment_Fee*($I139-SUM($J139:CM139)+CM139)*CM$6*(CM27&gt;0)</f>
        <v>-0</v>
      </c>
      <c r="CN144" s="21" t="n">
        <f aca="false">-In_Commitment_Fee*($I139-SUM($J139:CN139)+CN139)*CN$6*(CN27&gt;0)</f>
        <v>-0</v>
      </c>
      <c r="CO144" s="21" t="n">
        <f aca="false">-In_Commitment_Fee*($I139-SUM($J139:CO139)+CO139)*CO$6*(CO27&gt;0)</f>
        <v>-0</v>
      </c>
      <c r="CP144" s="21" t="n">
        <f aca="false">-In_Commitment_Fee*($I139-SUM($J139:CP139)+CP139)*CP$6*(CP27&gt;0)</f>
        <v>-0</v>
      </c>
      <c r="CQ144" s="21" t="n">
        <f aca="false">-In_Commitment_Fee*($I139-SUM($J139:CQ139)+CQ139)*CQ$6*(CQ27&gt;0)</f>
        <v>-0</v>
      </c>
      <c r="CR144" s="21" t="n">
        <f aca="false">-In_Commitment_Fee*($I139-SUM($J139:CR139)+CR139)*CR$6*(CR27&gt;0)</f>
        <v>-0</v>
      </c>
      <c r="CS144" s="21" t="n">
        <f aca="false">-In_Commitment_Fee*($I139-SUM($J139:CS139)+CS139)*CS$6*(CS27&gt;0)</f>
        <v>-0</v>
      </c>
      <c r="CT144" s="21" t="n">
        <f aca="false">-In_Commitment_Fee*($I139-SUM($J139:CT139)+CT139)*CT$6*(CT27&gt;0)</f>
        <v>-0</v>
      </c>
      <c r="CU144" s="21" t="n">
        <f aca="false">-In_Commitment_Fee*($I139-SUM($J139:CU139)+CU139)*CU$6*(CU27&gt;0)</f>
        <v>-0</v>
      </c>
      <c r="CV144" s="21" t="n">
        <f aca="false">-In_Commitment_Fee*($I139-SUM($J139:CV139)+CV139)*CV$6*(CV27&gt;0)</f>
        <v>-0</v>
      </c>
      <c r="CW144" s="21" t="n">
        <f aca="false">-In_Commitment_Fee*($I139-SUM($J139:CW139)+CW139)*CW$6*(CW27&gt;0)</f>
        <v>-0</v>
      </c>
      <c r="CX144" s="21" t="n">
        <f aca="false">-In_Commitment_Fee*($I139-SUM($J139:CX139)+CX139)*CX$6*(CX27&gt;0)</f>
        <v>-0</v>
      </c>
      <c r="CY144" s="21" t="n">
        <f aca="false">-In_Commitment_Fee*($I139-SUM($J139:CY139)+CY139)*CY$6*(CY27&gt;0)</f>
        <v>-0</v>
      </c>
      <c r="CZ144" s="21" t="n">
        <f aca="false">-In_Commitment_Fee*($I139-SUM($J139:CZ139)+CZ139)*CZ$6*(CZ27&gt;0)</f>
        <v>-0</v>
      </c>
      <c r="DA144" s="21" t="n">
        <f aca="false">-In_Commitment_Fee*($I139-SUM($J139:DA139)+DA139)*DA$6*(DA27&gt;0)</f>
        <v>-0</v>
      </c>
      <c r="DB144" s="21" t="n">
        <f aca="false">-In_Commitment_Fee*($I139-SUM($J139:DB139)+DB139)*DB$6*(DB27&gt;0)</f>
        <v>-0</v>
      </c>
      <c r="DC144" s="21" t="n">
        <f aca="false">-In_Commitment_Fee*($I139-SUM($J139:DC139)+DC139)*DC$6*(DC27&gt;0)</f>
        <v>-0</v>
      </c>
      <c r="DD144" s="21" t="n">
        <f aca="false">-In_Commitment_Fee*($I139-SUM($J139:DD139)+DD139)*DD$6*(DD27&gt;0)</f>
        <v>-0</v>
      </c>
      <c r="DE144" s="21" t="n">
        <f aca="false">-In_Commitment_Fee*($I139-SUM($J139:DE139)+DE139)*DE$6*(DE27&gt;0)</f>
        <v>-0</v>
      </c>
      <c r="DF144" s="21" t="n">
        <f aca="false">-In_Commitment_Fee*($I139-SUM($J139:DF139)+DF139)*DF$6*(DF27&gt;0)</f>
        <v>-0</v>
      </c>
      <c r="DG144" s="21" t="n">
        <f aca="false">-In_Commitment_Fee*($I139-SUM($J139:DG139)+DG139)*DG$6*(DG27&gt;0)</f>
        <v>-0</v>
      </c>
      <c r="DH144" s="21" t="n">
        <f aca="false">-In_Commitment_Fee*($I139-SUM($J139:DH139)+DH139)*DH$6*(DH27&gt;0)</f>
        <v>-0</v>
      </c>
      <c r="DI144" s="21" t="n">
        <f aca="false">-In_Commitment_Fee*($I139-SUM($J139:DI139)+DI139)*DI$6*(DI27&gt;0)</f>
        <v>-0</v>
      </c>
      <c r="DJ144" s="21" t="n">
        <f aca="false">-In_Commitment_Fee*($I139-SUM($J139:DJ139)+DJ139)*DJ$6*(DJ27&gt;0)</f>
        <v>-0</v>
      </c>
      <c r="DK144" s="21" t="n">
        <f aca="false">-In_Commitment_Fee*($I139-SUM($J139:DK139)+DK139)*DK$6*(DK27&gt;0)</f>
        <v>-0</v>
      </c>
      <c r="DL144" s="21" t="n">
        <f aca="false">-In_Commitment_Fee*($I139-SUM($J139:DL139)+DL139)*DL$6*(DL27&gt;0)</f>
        <v>-0</v>
      </c>
      <c r="DM144" s="21" t="n">
        <f aca="false">-In_Commitment_Fee*($I139-SUM($J139:DM139)+DM139)*DM$6*(DM27&gt;0)</f>
        <v>-0</v>
      </c>
      <c r="DN144" s="21" t="n">
        <f aca="false">-In_Commitment_Fee*($I139-SUM($J139:DN139)+DN139)*DN$6*(DN27&gt;0)</f>
        <v>-0</v>
      </c>
      <c r="DO144" s="21" t="n">
        <f aca="false">-In_Commitment_Fee*($I139-SUM($J139:DO139)+DO139)*DO$6*(DO27&gt;0)</f>
        <v>-0</v>
      </c>
      <c r="DP144" s="21" t="n">
        <f aca="false">-In_Commitment_Fee*($I139-SUM($J139:DP139)+DP139)*DP$6*(DP27&gt;0)</f>
        <v>-0</v>
      </c>
      <c r="DQ144" s="21" t="n">
        <f aca="false">-In_Commitment_Fee*($I139-SUM($J139:DQ139)+DQ139)*DQ$6*(DQ27&gt;0)</f>
        <v>-0</v>
      </c>
      <c r="DR144" s="21" t="n">
        <f aca="false">-In_Commitment_Fee*($I139-SUM($J139:DR139)+DR139)*DR$6*(DR27&gt;0)</f>
        <v>-0</v>
      </c>
      <c r="DS144" s="21" t="n">
        <f aca="false">-In_Commitment_Fee*($I139-SUM($J139:DS139)+DS139)*DS$6*(DS27&gt;0)</f>
        <v>-0</v>
      </c>
      <c r="DT144" s="21" t="n">
        <f aca="false">-In_Commitment_Fee*($I139-SUM($J139:DT139)+DT139)*DT$6*(DT27&gt;0)</f>
        <v>-0</v>
      </c>
      <c r="DU144" s="21" t="n">
        <f aca="false">-In_Commitment_Fee*($I139-SUM($J139:DU139)+DU139)*DU$6*(DU27&gt;0)</f>
        <v>-0</v>
      </c>
      <c r="DV144" s="21" t="n">
        <f aca="false">-In_Commitment_Fee*($I139-SUM($J139:DV139)+DV139)*DV$6*(DV27&gt;0)</f>
        <v>-0</v>
      </c>
      <c r="DW144" s="21" t="n">
        <f aca="false">-In_Commitment_Fee*($I139-SUM($J139:DW139)+DW139)*DW$6*(DW27&gt;0)</f>
        <v>-0</v>
      </c>
      <c r="DX144" s="21" t="n">
        <f aca="false">-In_Commitment_Fee*($I139-SUM($J139:DX139)+DX139)*DX$6*(DX27&gt;0)</f>
        <v>-0</v>
      </c>
      <c r="DY144" s="21" t="n">
        <f aca="false">-In_Commitment_Fee*($I139-SUM($J139:DY139)+DY139)*DY$6*(DY27&gt;0)</f>
        <v>-0</v>
      </c>
      <c r="DZ144" s="21" t="n">
        <f aca="false">-In_Commitment_Fee*($I139-SUM($J139:DZ139)+DZ139)*DZ$6*(DZ27&gt;0)</f>
        <v>-0</v>
      </c>
      <c r="EA144" s="21" t="n">
        <f aca="false">-In_Commitment_Fee*($I139-SUM($J139:EA139)+EA139)*EA$6*(EA27&gt;0)</f>
        <v>-0</v>
      </c>
      <c r="EB144" s="21" t="n">
        <f aca="false">-In_Commitment_Fee*($I139-SUM($J139:EB139)+EB139)*EB$6*(EB27&gt;0)</f>
        <v>-0</v>
      </c>
      <c r="EC144" s="21" t="n">
        <f aca="false">-In_Commitment_Fee*($I139-SUM($J139:EC139)+EC139)*EC$6*(EC27&gt;0)</f>
        <v>-0</v>
      </c>
      <c r="ED144" s="21" t="n">
        <f aca="false">-In_Commitment_Fee*($I139-SUM($J139:ED139)+ED139)*ED$6*(ED27&gt;0)</f>
        <v>-0</v>
      </c>
      <c r="EE144" s="21" t="n">
        <f aca="false">-In_Commitment_Fee*($I139-SUM($J139:EE139)+EE139)*EE$6*(EE27&gt;0)</f>
        <v>-0</v>
      </c>
      <c r="EF144" s="21" t="n">
        <f aca="false">-In_Commitment_Fee*($I139-SUM($J139:EF139)+EF139)*EF$6*(EF27&gt;0)</f>
        <v>-0</v>
      </c>
      <c r="EG144" s="21" t="n">
        <f aca="false">-In_Commitment_Fee*($I139-SUM($J139:EG139)+EG139)*EG$6*(EG27&gt;0)</f>
        <v>-0</v>
      </c>
      <c r="EH144" s="21" t="n">
        <f aca="false">-In_Commitment_Fee*($I139-SUM($J139:EH139)+EH139)*EH$6*(EH27&gt;0)</f>
        <v>-0</v>
      </c>
      <c r="EI144" s="21" t="n">
        <f aca="false">-In_Commitment_Fee*($I139-SUM($J139:EI139)+EI139)*EI$6*(EI27&gt;0)</f>
        <v>-0</v>
      </c>
      <c r="EJ144" s="21" t="n">
        <f aca="false">-In_Commitment_Fee*($I139-SUM($J139:EJ139)+EJ139)*EJ$6*(EJ27&gt;0)</f>
        <v>-0</v>
      </c>
      <c r="EK144" s="21" t="n">
        <f aca="false">-In_Commitment_Fee*($I139-SUM($J139:EK139)+EK139)*EK$6*(EK27&gt;0)</f>
        <v>-0</v>
      </c>
      <c r="EL144" s="21" t="n">
        <f aca="false">-In_Commitment_Fee*($I139-SUM($J139:EL139)+EL139)*EL$6*(EL27&gt;0)</f>
        <v>-0</v>
      </c>
      <c r="EM144" s="21" t="n">
        <f aca="false">-In_Commitment_Fee*($I139-SUM($J139:EM139)+EM139)*EM$6*(EM27&gt;0)</f>
        <v>-0</v>
      </c>
      <c r="EN144" s="21" t="n">
        <f aca="false">-In_Commitment_Fee*($I139-SUM($J139:EN139)+EN139)*EN$6*(EN27&gt;0)</f>
        <v>-0</v>
      </c>
      <c r="EO144" s="21" t="n">
        <f aca="false">-In_Commitment_Fee*($I139-SUM($J139:EO139)+EO139)*EO$6*(EO27&gt;0)</f>
        <v>-0</v>
      </c>
      <c r="EP144" s="21" t="n">
        <f aca="false">-In_Commitment_Fee*($I139-SUM($J139:EP139)+EP139)*EP$6*(EP27&gt;0)</f>
        <v>-0</v>
      </c>
      <c r="EQ144" s="21" t="n">
        <f aca="false">-In_Commitment_Fee*($I139-SUM($J139:EQ139)+EQ139)*EQ$6*(EQ27&gt;0)</f>
        <v>-0</v>
      </c>
      <c r="ER144" s="21" t="n">
        <f aca="false">-In_Commitment_Fee*($I139-SUM($J139:ER139)+ER139)*ER$6*(ER27&gt;0)</f>
        <v>-0</v>
      </c>
      <c r="ES144" s="21" t="n">
        <f aca="false">-In_Commitment_Fee*($I139-SUM($J139:ES139)+ES139)*ES$6*(ES27&gt;0)</f>
        <v>-0</v>
      </c>
      <c r="ET144" s="21" t="n">
        <f aca="false">-In_Commitment_Fee*($I139-SUM($J139:ET139)+ET139)*ET$6*(ET27&gt;0)</f>
        <v>-0</v>
      </c>
      <c r="EU144" s="21" t="n">
        <f aca="false">-In_Commitment_Fee*($I139-SUM($J139:EU139)+EU139)*EU$6*(EU27&gt;0)</f>
        <v>-0</v>
      </c>
      <c r="EV144" s="21" t="n">
        <f aca="false">-In_Commitment_Fee*($I139-SUM($J139:EV139)+EV139)*EV$6*(EV27&gt;0)</f>
        <v>-0</v>
      </c>
      <c r="EW144" s="21" t="n">
        <f aca="false">-In_Commitment_Fee*($I139-SUM($J139:EW139)+EW139)*EW$6*(EW27&gt;0)</f>
        <v>-0</v>
      </c>
      <c r="EX144" s="21" t="n">
        <f aca="false">-In_Commitment_Fee*($I139-SUM($J139:EX139)+EX139)*EX$6*(EX27&gt;0)</f>
        <v>-0</v>
      </c>
      <c r="EY144" s="21" t="n">
        <f aca="false">-In_Commitment_Fee*($I139-SUM($J139:EY139)+EY139)*EY$6*(EY27&gt;0)</f>
        <v>-0</v>
      </c>
      <c r="EZ144" s="21" t="n">
        <f aca="false">-In_Commitment_Fee*($I139-SUM($J139:EZ139)+EZ139)*EZ$6*(EZ27&gt;0)</f>
        <v>-0</v>
      </c>
      <c r="FA144" s="21" t="n">
        <f aca="false">-In_Commitment_Fee*($I139-SUM($J139:FA139)+FA139)*FA$6*(FA27&gt;0)</f>
        <v>-0</v>
      </c>
      <c r="FB144" s="21" t="n">
        <f aca="false">-In_Commitment_Fee*($I139-SUM($J139:FB139)+FB139)*FB$6*(FB27&gt;0)</f>
        <v>-0</v>
      </c>
      <c r="FC144" s="21" t="n">
        <f aca="false">-In_Commitment_Fee*($I139-SUM($J139:FC139)+FC139)*FC$6*(FC27&gt;0)</f>
        <v>-0</v>
      </c>
      <c r="FD144" s="21" t="n">
        <f aca="false">-In_Commitment_Fee*($I139-SUM($J139:FD139)+FD139)*FD$6*(FD27&gt;0)</f>
        <v>-0</v>
      </c>
      <c r="FE144" s="21" t="n">
        <f aca="false">-In_Commitment_Fee*($I139-SUM($J139:FE139)+FE139)*FE$6*(FE27&gt;0)</f>
        <v>-0</v>
      </c>
      <c r="FF144" s="21" t="n">
        <f aca="false">-In_Commitment_Fee*($I139-SUM($J139:FF139)+FF139)*FF$6*(FF27&gt;0)</f>
        <v>-0</v>
      </c>
      <c r="FG144" s="21" t="n">
        <f aca="false">-In_Commitment_Fee*($I139-SUM($J139:FG139)+FG139)*FG$6*(FG27&gt;0)</f>
        <v>-0</v>
      </c>
      <c r="FH144" s="21" t="n">
        <f aca="false">-In_Commitment_Fee*($I139-SUM($J139:FH139)+FH139)*FH$6*(FH27&gt;0)</f>
        <v>-0</v>
      </c>
    </row>
    <row r="145" customFormat="false" ht="15" hidden="false" customHeight="false" outlineLevel="0" collapsed="false">
      <c r="C145" s="1" t="s">
        <v>784</v>
      </c>
      <c r="D145" s="12" t="s">
        <v>358</v>
      </c>
      <c r="E145" s="21" t="n">
        <f aca="false">-SUMIFS($J135:$FH135,$J$4:$FH$4,"&gt;"&amp;$F16,$J$4:$FH$4,"&lt;="&amp;EDATE($F16,In_DSRA_Months))</f>
        <v>1504.03950326795</v>
      </c>
      <c r="I145" s="21" t="n">
        <f aca="false">SUM(J145:FH145)</f>
        <v>0</v>
      </c>
      <c r="J145" s="21" t="n">
        <f aca="false">$E145*(J33-J22)</f>
        <v>0</v>
      </c>
      <c r="K145" s="21" t="n">
        <f aca="false">$E145*(K33-K22)</f>
        <v>0</v>
      </c>
      <c r="L145" s="21" t="n">
        <f aca="false">$E145*(L33-L22)</f>
        <v>0</v>
      </c>
      <c r="M145" s="21" t="n">
        <f aca="false">$E145*(M33-M22)</f>
        <v>0</v>
      </c>
      <c r="N145" s="21" t="n">
        <f aca="false">$E145*(N33-N22)</f>
        <v>0</v>
      </c>
      <c r="O145" s="21" t="n">
        <f aca="false">$E145*(O33-O22)</f>
        <v>0</v>
      </c>
      <c r="P145" s="21" t="n">
        <f aca="false">$E145*(P33-P22)</f>
        <v>0</v>
      </c>
      <c r="Q145" s="21" t="n">
        <f aca="false">$E145*(Q33-Q22)</f>
        <v>0</v>
      </c>
      <c r="R145" s="21" t="n">
        <f aca="false">$E145*(R33-R22)</f>
        <v>0</v>
      </c>
      <c r="S145" s="21" t="n">
        <f aca="false">$E145*(S33-S22)</f>
        <v>-1504.03950326795</v>
      </c>
      <c r="T145" s="21" t="n">
        <f aca="false">$E145*(T33-T22)</f>
        <v>0</v>
      </c>
      <c r="U145" s="21" t="n">
        <f aca="false">$E145*(U33-U22)</f>
        <v>0</v>
      </c>
      <c r="V145" s="21" t="n">
        <f aca="false">$E145*(V33-V22)</f>
        <v>0</v>
      </c>
      <c r="W145" s="21" t="n">
        <f aca="false">$E145*(W33-W22)</f>
        <v>0</v>
      </c>
      <c r="X145" s="21" t="n">
        <f aca="false">$E145*(X33-X22)</f>
        <v>0</v>
      </c>
      <c r="Y145" s="21" t="n">
        <f aca="false">$E145*(Y33-Y22)</f>
        <v>0</v>
      </c>
      <c r="Z145" s="21" t="n">
        <f aca="false">$E145*(Z33-Z22)</f>
        <v>0</v>
      </c>
      <c r="AA145" s="21" t="n">
        <f aca="false">$E145*(AA33-AA22)</f>
        <v>0</v>
      </c>
      <c r="AB145" s="21" t="n">
        <f aca="false">$E145*(AB33-AB22)</f>
        <v>0</v>
      </c>
      <c r="AC145" s="21" t="n">
        <f aca="false">$E145*(AC33-AC22)</f>
        <v>0</v>
      </c>
      <c r="AD145" s="21" t="n">
        <f aca="false">$E145*(AD33-AD22)</f>
        <v>0</v>
      </c>
      <c r="AE145" s="21" t="n">
        <f aca="false">$E145*(AE33-AE22)</f>
        <v>0</v>
      </c>
      <c r="AF145" s="21" t="n">
        <f aca="false">$E145*(AF33-AF22)</f>
        <v>0</v>
      </c>
      <c r="AG145" s="21" t="n">
        <f aca="false">$E145*(AG33-AG22)</f>
        <v>0</v>
      </c>
      <c r="AH145" s="21" t="n">
        <f aca="false">$E145*(AH33-AH22)</f>
        <v>0</v>
      </c>
      <c r="AI145" s="21" t="n">
        <f aca="false">$E145*(AI33-AI22)</f>
        <v>0</v>
      </c>
      <c r="AJ145" s="21" t="n">
        <f aca="false">$E145*(AJ33-AJ22)</f>
        <v>0</v>
      </c>
      <c r="AK145" s="21" t="n">
        <f aca="false">$E145*(AK33-AK22)</f>
        <v>0</v>
      </c>
      <c r="AL145" s="21" t="n">
        <f aca="false">$E145*(AL33-AL22)</f>
        <v>0</v>
      </c>
      <c r="AM145" s="21" t="n">
        <f aca="false">$E145*(AM33-AM22)</f>
        <v>0</v>
      </c>
      <c r="AN145" s="21" t="n">
        <f aca="false">$E145*(AN33-AN22)</f>
        <v>0</v>
      </c>
      <c r="AO145" s="21" t="n">
        <f aca="false">$E145*(AO33-AO22)</f>
        <v>0</v>
      </c>
      <c r="AP145" s="21" t="n">
        <f aca="false">$E145*(AP33-AP22)</f>
        <v>0</v>
      </c>
      <c r="AQ145" s="21" t="n">
        <f aca="false">$E145*(AQ33-AQ22)</f>
        <v>0</v>
      </c>
      <c r="AR145" s="21" t="n">
        <f aca="false">$E145*(AR33-AR22)</f>
        <v>0</v>
      </c>
      <c r="AS145" s="21" t="n">
        <f aca="false">$E145*(AS33-AS22)</f>
        <v>0</v>
      </c>
      <c r="AT145" s="21" t="n">
        <f aca="false">$E145*(AT33-AT22)</f>
        <v>0</v>
      </c>
      <c r="AU145" s="21" t="n">
        <f aca="false">$E145*(AU33-AU22)</f>
        <v>0</v>
      </c>
      <c r="AV145" s="21" t="n">
        <f aca="false">$E145*(AV33-AV22)</f>
        <v>0</v>
      </c>
      <c r="AW145" s="21" t="n">
        <f aca="false">$E145*(AW33-AW22)</f>
        <v>0</v>
      </c>
      <c r="AX145" s="21" t="n">
        <f aca="false">$E145*(AX33-AX22)</f>
        <v>0</v>
      </c>
      <c r="AY145" s="21" t="n">
        <f aca="false">$E145*(AY33-AY22)</f>
        <v>0</v>
      </c>
      <c r="AZ145" s="21" t="n">
        <f aca="false">$E145*(AZ33-AZ22)</f>
        <v>0</v>
      </c>
      <c r="BA145" s="21" t="n">
        <f aca="false">$E145*(BA33-BA22)</f>
        <v>0</v>
      </c>
      <c r="BB145" s="21" t="n">
        <f aca="false">$E145*(BB33-BB22)</f>
        <v>0</v>
      </c>
      <c r="BC145" s="21" t="n">
        <f aca="false">$E145*(BC33-BC22)</f>
        <v>0</v>
      </c>
      <c r="BD145" s="21" t="n">
        <f aca="false">$E145*(BD33-BD22)</f>
        <v>0</v>
      </c>
      <c r="BE145" s="21" t="n">
        <f aca="false">$E145*(BE33-BE22)</f>
        <v>0</v>
      </c>
      <c r="BF145" s="21" t="n">
        <f aca="false">$E145*(BF33-BF22)</f>
        <v>0</v>
      </c>
      <c r="BG145" s="21" t="n">
        <f aca="false">$E145*(BG33-BG22)</f>
        <v>0</v>
      </c>
      <c r="BH145" s="21" t="n">
        <f aca="false">$E145*(BH33-BH22)</f>
        <v>0</v>
      </c>
      <c r="BI145" s="21" t="n">
        <f aca="false">$E145*(BI33-BI22)</f>
        <v>0</v>
      </c>
      <c r="BJ145" s="21" t="n">
        <f aca="false">$E145*(BJ33-BJ22)</f>
        <v>0</v>
      </c>
      <c r="BK145" s="21" t="n">
        <f aca="false">$E145*(BK33-BK22)</f>
        <v>0</v>
      </c>
      <c r="BL145" s="21" t="n">
        <f aca="false">$E145*(BL33-BL22)</f>
        <v>0</v>
      </c>
      <c r="BM145" s="21" t="n">
        <f aca="false">$E145*(BM33-BM22)</f>
        <v>0</v>
      </c>
      <c r="BN145" s="21" t="n">
        <f aca="false">$E145*(BN33-BN22)</f>
        <v>0</v>
      </c>
      <c r="BO145" s="21" t="n">
        <f aca="false">$E145*(BO33-BO22)</f>
        <v>0</v>
      </c>
      <c r="BP145" s="21" t="n">
        <f aca="false">$E145*(BP33-BP22)</f>
        <v>0</v>
      </c>
      <c r="BQ145" s="21" t="n">
        <f aca="false">$E145*(BQ33-BQ22)</f>
        <v>0</v>
      </c>
      <c r="BR145" s="21" t="n">
        <f aca="false">$E145*(BR33-BR22)</f>
        <v>0</v>
      </c>
      <c r="BS145" s="21" t="n">
        <f aca="false">$E145*(BS33-BS22)</f>
        <v>0</v>
      </c>
      <c r="BT145" s="21" t="n">
        <f aca="false">$E145*(BT33-BT22)</f>
        <v>0</v>
      </c>
      <c r="BU145" s="21" t="n">
        <f aca="false">$E145*(BU33-BU22)</f>
        <v>0</v>
      </c>
      <c r="BV145" s="21" t="n">
        <f aca="false">$E145*(BV33-BV22)</f>
        <v>0</v>
      </c>
      <c r="BW145" s="21" t="n">
        <f aca="false">$E145*(BW33-BW22)</f>
        <v>0</v>
      </c>
      <c r="BX145" s="21" t="n">
        <f aca="false">$E145*(BX33-BX22)</f>
        <v>0</v>
      </c>
      <c r="BY145" s="21" t="n">
        <f aca="false">$E145*(BY33-BY22)</f>
        <v>0</v>
      </c>
      <c r="BZ145" s="21" t="n">
        <f aca="false">$E145*(BZ33-BZ22)</f>
        <v>0</v>
      </c>
      <c r="CA145" s="21" t="n">
        <f aca="false">$E145*(CA33-CA22)</f>
        <v>1504.03950326795</v>
      </c>
      <c r="CB145" s="21" t="n">
        <f aca="false">$E145*(CB33-CB22)</f>
        <v>0</v>
      </c>
      <c r="CC145" s="21" t="n">
        <f aca="false">$E145*(CC33-CC22)</f>
        <v>0</v>
      </c>
      <c r="CD145" s="21" t="n">
        <f aca="false">$E145*(CD33-CD22)</f>
        <v>0</v>
      </c>
      <c r="CE145" s="21" t="n">
        <f aca="false">$E145*(CE33-CE22)</f>
        <v>0</v>
      </c>
      <c r="CF145" s="21" t="n">
        <f aca="false">$E145*(CF33-CF22)</f>
        <v>0</v>
      </c>
      <c r="CG145" s="21" t="n">
        <f aca="false">$E145*(CG33-CG22)</f>
        <v>0</v>
      </c>
      <c r="CH145" s="21" t="n">
        <f aca="false">$E145*(CH33-CH22)</f>
        <v>0</v>
      </c>
      <c r="CI145" s="21" t="n">
        <f aca="false">$E145*(CI33-CI22)</f>
        <v>0</v>
      </c>
      <c r="CJ145" s="21" t="n">
        <f aca="false">$E145*(CJ33-CJ22)</f>
        <v>0</v>
      </c>
      <c r="CK145" s="21" t="n">
        <f aca="false">$E145*(CK33-CK22)</f>
        <v>0</v>
      </c>
      <c r="CL145" s="21" t="n">
        <f aca="false">$E145*(CL33-CL22)</f>
        <v>0</v>
      </c>
      <c r="CM145" s="21" t="n">
        <f aca="false">$E145*(CM33-CM22)</f>
        <v>0</v>
      </c>
      <c r="CN145" s="21" t="n">
        <f aca="false">$E145*(CN33-CN22)</f>
        <v>0</v>
      </c>
      <c r="CO145" s="21" t="n">
        <f aca="false">$E145*(CO33-CO22)</f>
        <v>0</v>
      </c>
      <c r="CP145" s="21" t="n">
        <f aca="false">$E145*(CP33-CP22)</f>
        <v>0</v>
      </c>
      <c r="CQ145" s="21" t="n">
        <f aca="false">$E145*(CQ33-CQ22)</f>
        <v>0</v>
      </c>
      <c r="CR145" s="21" t="n">
        <f aca="false">$E145*(CR33-CR22)</f>
        <v>0</v>
      </c>
      <c r="CS145" s="21" t="n">
        <f aca="false">$E145*(CS33-CS22)</f>
        <v>0</v>
      </c>
      <c r="CT145" s="21" t="n">
        <f aca="false">$E145*(CT33-CT22)</f>
        <v>0</v>
      </c>
      <c r="CU145" s="21" t="n">
        <f aca="false">$E145*(CU33-CU22)</f>
        <v>0</v>
      </c>
      <c r="CV145" s="21" t="n">
        <f aca="false">$E145*(CV33-CV22)</f>
        <v>0</v>
      </c>
      <c r="CW145" s="21" t="n">
        <f aca="false">$E145*(CW33-CW22)</f>
        <v>0</v>
      </c>
      <c r="CX145" s="21" t="n">
        <f aca="false">$E145*(CX33-CX22)</f>
        <v>0</v>
      </c>
      <c r="CY145" s="21" t="n">
        <f aca="false">$E145*(CY33-CY22)</f>
        <v>0</v>
      </c>
      <c r="CZ145" s="21" t="n">
        <f aca="false">$E145*(CZ33-CZ22)</f>
        <v>0</v>
      </c>
      <c r="DA145" s="21" t="n">
        <f aca="false">$E145*(DA33-DA22)</f>
        <v>0</v>
      </c>
      <c r="DB145" s="21" t="n">
        <f aca="false">$E145*(DB33-DB22)</f>
        <v>0</v>
      </c>
      <c r="DC145" s="21" t="n">
        <f aca="false">$E145*(DC33-DC22)</f>
        <v>0</v>
      </c>
      <c r="DD145" s="21" t="n">
        <f aca="false">$E145*(DD33-DD22)</f>
        <v>0</v>
      </c>
      <c r="DE145" s="21" t="n">
        <f aca="false">$E145*(DE33-DE22)</f>
        <v>0</v>
      </c>
      <c r="DF145" s="21" t="n">
        <f aca="false">$E145*(DF33-DF22)</f>
        <v>0</v>
      </c>
      <c r="DG145" s="21" t="n">
        <f aca="false">$E145*(DG33-DG22)</f>
        <v>0</v>
      </c>
      <c r="DH145" s="21" t="n">
        <f aca="false">$E145*(DH33-DH22)</f>
        <v>0</v>
      </c>
      <c r="DI145" s="21" t="n">
        <f aca="false">$E145*(DI33-DI22)</f>
        <v>0</v>
      </c>
      <c r="DJ145" s="21" t="n">
        <f aca="false">$E145*(DJ33-DJ22)</f>
        <v>0</v>
      </c>
      <c r="DK145" s="21" t="n">
        <f aca="false">$E145*(DK33-DK22)</f>
        <v>0</v>
      </c>
      <c r="DL145" s="21" t="n">
        <f aca="false">$E145*(DL33-DL22)</f>
        <v>0</v>
      </c>
      <c r="DM145" s="21" t="n">
        <f aca="false">$E145*(DM33-DM22)</f>
        <v>0</v>
      </c>
      <c r="DN145" s="21" t="n">
        <f aca="false">$E145*(DN33-DN22)</f>
        <v>0</v>
      </c>
      <c r="DO145" s="21" t="n">
        <f aca="false">$E145*(DO33-DO22)</f>
        <v>0</v>
      </c>
      <c r="DP145" s="21" t="n">
        <f aca="false">$E145*(DP33-DP22)</f>
        <v>0</v>
      </c>
      <c r="DQ145" s="21" t="n">
        <f aca="false">$E145*(DQ33-DQ22)</f>
        <v>0</v>
      </c>
      <c r="DR145" s="21" t="n">
        <f aca="false">$E145*(DR33-DR22)</f>
        <v>0</v>
      </c>
      <c r="DS145" s="21" t="n">
        <f aca="false">$E145*(DS33-DS22)</f>
        <v>0</v>
      </c>
      <c r="DT145" s="21" t="n">
        <f aca="false">$E145*(DT33-DT22)</f>
        <v>0</v>
      </c>
      <c r="DU145" s="21" t="n">
        <f aca="false">$E145*(DU33-DU22)</f>
        <v>0</v>
      </c>
      <c r="DV145" s="21" t="n">
        <f aca="false">$E145*(DV33-DV22)</f>
        <v>0</v>
      </c>
      <c r="DW145" s="21" t="n">
        <f aca="false">$E145*(DW33-DW22)</f>
        <v>0</v>
      </c>
      <c r="DX145" s="21" t="n">
        <f aca="false">$E145*(DX33-DX22)</f>
        <v>0</v>
      </c>
      <c r="DY145" s="21" t="n">
        <f aca="false">$E145*(DY33-DY22)</f>
        <v>0</v>
      </c>
      <c r="DZ145" s="21" t="n">
        <f aca="false">$E145*(DZ33-DZ22)</f>
        <v>0</v>
      </c>
      <c r="EA145" s="21" t="n">
        <f aca="false">$E145*(EA33-EA22)</f>
        <v>0</v>
      </c>
      <c r="EB145" s="21" t="n">
        <f aca="false">$E145*(EB33-EB22)</f>
        <v>0</v>
      </c>
      <c r="EC145" s="21" t="n">
        <f aca="false">$E145*(EC33-EC22)</f>
        <v>0</v>
      </c>
      <c r="ED145" s="21" t="n">
        <f aca="false">$E145*(ED33-ED22)</f>
        <v>0</v>
      </c>
      <c r="EE145" s="21" t="n">
        <f aca="false">$E145*(EE33-EE22)</f>
        <v>0</v>
      </c>
      <c r="EF145" s="21" t="n">
        <f aca="false">$E145*(EF33-EF22)</f>
        <v>0</v>
      </c>
      <c r="EG145" s="21" t="n">
        <f aca="false">$E145*(EG33-EG22)</f>
        <v>0</v>
      </c>
      <c r="EH145" s="21" t="n">
        <f aca="false">$E145*(EH33-EH22)</f>
        <v>0</v>
      </c>
      <c r="EI145" s="21" t="n">
        <f aca="false">$E145*(EI33-EI22)</f>
        <v>0</v>
      </c>
      <c r="EJ145" s="21" t="n">
        <f aca="false">$E145*(EJ33-EJ22)</f>
        <v>0</v>
      </c>
      <c r="EK145" s="21" t="n">
        <f aca="false">$E145*(EK33-EK22)</f>
        <v>0</v>
      </c>
      <c r="EL145" s="21" t="n">
        <f aca="false">$E145*(EL33-EL22)</f>
        <v>0</v>
      </c>
      <c r="EM145" s="21" t="n">
        <f aca="false">$E145*(EM33-EM22)</f>
        <v>0</v>
      </c>
      <c r="EN145" s="21" t="n">
        <f aca="false">$E145*(EN33-EN22)</f>
        <v>0</v>
      </c>
      <c r="EO145" s="21" t="n">
        <f aca="false">$E145*(EO33-EO22)</f>
        <v>0</v>
      </c>
      <c r="EP145" s="21" t="n">
        <f aca="false">$E145*(EP33-EP22)</f>
        <v>0</v>
      </c>
      <c r="EQ145" s="21" t="n">
        <f aca="false">$E145*(EQ33-EQ22)</f>
        <v>0</v>
      </c>
      <c r="ER145" s="21" t="n">
        <f aca="false">$E145*(ER33-ER22)</f>
        <v>0</v>
      </c>
      <c r="ES145" s="21" t="n">
        <f aca="false">$E145*(ES33-ES22)</f>
        <v>0</v>
      </c>
      <c r="ET145" s="21" t="n">
        <f aca="false">$E145*(ET33-ET22)</f>
        <v>0</v>
      </c>
      <c r="EU145" s="21" t="n">
        <f aca="false">$E145*(EU33-EU22)</f>
        <v>0</v>
      </c>
      <c r="EV145" s="21" t="n">
        <f aca="false">$E145*(EV33-EV22)</f>
        <v>0</v>
      </c>
      <c r="EW145" s="21" t="n">
        <f aca="false">$E145*(EW33-EW22)</f>
        <v>0</v>
      </c>
      <c r="EX145" s="21" t="n">
        <f aca="false">$E145*(EX33-EX22)</f>
        <v>0</v>
      </c>
      <c r="EY145" s="21" t="n">
        <f aca="false">$E145*(EY33-EY22)</f>
        <v>0</v>
      </c>
      <c r="EZ145" s="21" t="n">
        <f aca="false">$E145*(EZ33-EZ22)</f>
        <v>0</v>
      </c>
      <c r="FA145" s="21" t="n">
        <f aca="false">$E145*(FA33-FA22)</f>
        <v>0</v>
      </c>
      <c r="FB145" s="21" t="n">
        <f aca="false">$E145*(FB33-FB22)</f>
        <v>0</v>
      </c>
      <c r="FC145" s="21" t="n">
        <f aca="false">$E145*(FC33-FC22)</f>
        <v>0</v>
      </c>
      <c r="FD145" s="21" t="n">
        <f aca="false">$E145*(FD33-FD22)</f>
        <v>0</v>
      </c>
      <c r="FE145" s="21" t="n">
        <f aca="false">$E145*(FE33-FE22)</f>
        <v>0</v>
      </c>
      <c r="FF145" s="21" t="n">
        <f aca="false">$E145*(FF33-FF22)</f>
        <v>0</v>
      </c>
      <c r="FG145" s="21" t="n">
        <f aca="false">$E145*(FG33-FG22)</f>
        <v>0</v>
      </c>
      <c r="FH145" s="21" t="n">
        <f aca="false">$E145*(FH33-FH22)</f>
        <v>0</v>
      </c>
    </row>
    <row r="146" customFormat="false" ht="15" hidden="false" customHeight="false" outlineLevel="0" collapsed="false">
      <c r="C146" s="1" t="s">
        <v>785</v>
      </c>
      <c r="D146" s="12" t="s">
        <v>14</v>
      </c>
      <c r="E146" s="34" t="n">
        <f aca="false">IF(COUNT($J146:$FH146)=0,"n/a",MIN($J146:$FH146))</f>
        <v>2.21089059989593</v>
      </c>
      <c r="J146" s="34" t="str">
        <f aca="false">IF(J135&lt;-Tolerance,J125/-J135,"")</f>
        <v/>
      </c>
      <c r="K146" s="34" t="str">
        <f aca="false">IF(K135&lt;-Tolerance,K125/-K135,"")</f>
        <v/>
      </c>
      <c r="L146" s="34" t="str">
        <f aca="false">IF(L135&lt;-Tolerance,L125/-L135,"")</f>
        <v/>
      </c>
      <c r="M146" s="34" t="str">
        <f aca="false">IF(M135&lt;-Tolerance,M125/-M135,"")</f>
        <v/>
      </c>
      <c r="N146" s="34" t="str">
        <f aca="false">IF(N135&lt;-Tolerance,N125/-N135,"")</f>
        <v/>
      </c>
      <c r="O146" s="34" t="str">
        <f aca="false">IF(O135&lt;-Tolerance,O125/-O135,"")</f>
        <v/>
      </c>
      <c r="P146" s="34" t="str">
        <f aca="false">IF(P135&lt;-Tolerance,P125/-P135,"")</f>
        <v/>
      </c>
      <c r="Q146" s="34" t="str">
        <f aca="false">IF(Q135&lt;-Tolerance,Q125/-Q135,"")</f>
        <v/>
      </c>
      <c r="R146" s="34" t="str">
        <f aca="false">IF(R135&lt;-Tolerance,R125/-R135,"")</f>
        <v/>
      </c>
      <c r="S146" s="34" t="str">
        <f aca="false">IF(S135&lt;-Tolerance,S125/-S135,"")</f>
        <v/>
      </c>
      <c r="T146" s="34" t="n">
        <f aca="false">IF(T135&lt;-Tolerance,T125/-T135,"")</f>
        <v>3.01018600016356</v>
      </c>
      <c r="U146" s="34" t="n">
        <f aca="false">IF(U135&lt;-Tolerance,U125/-U135,"")</f>
        <v>3.00928785708268</v>
      </c>
      <c r="V146" s="34" t="n">
        <f aca="false">IF(V135&lt;-Tolerance,V125/-V135,"")</f>
        <v>2.97578270437211</v>
      </c>
      <c r="W146" s="34" t="n">
        <f aca="false">IF(W135&lt;-Tolerance,W125/-W135,"")</f>
        <v>2.46863083771922</v>
      </c>
      <c r="X146" s="34" t="n">
        <f aca="false">IF(X135&lt;-Tolerance,X125/-X135,"")</f>
        <v>2.49388252321555</v>
      </c>
      <c r="Y146" s="34" t="n">
        <f aca="false">IF(Y135&lt;-Tolerance,Y125/-Y135,"")</f>
        <v>2.51909106838148</v>
      </c>
      <c r="Z146" s="34" t="n">
        <f aca="false">IF(Z135&lt;-Tolerance,Z125/-Z135,"")</f>
        <v>2.51737138564761</v>
      </c>
      <c r="AA146" s="34" t="n">
        <f aca="false">IF(AA135&lt;-Tolerance,AA125/-AA135,"")</f>
        <v>2.26247864100754</v>
      </c>
      <c r="AB146" s="34" t="n">
        <f aca="false">IF(AB135&lt;-Tolerance,AB125/-AB135,"")</f>
        <v>2.28551218836278</v>
      </c>
      <c r="AC146" s="34" t="n">
        <f aca="false">IF(AC135&lt;-Tolerance,AC125/-AC135,"")</f>
        <v>2.30850469501837</v>
      </c>
      <c r="AD146" s="34" t="n">
        <f aca="false">IF(AD135&lt;-Tolerance,AD125/-AD135,"")</f>
        <v>2.30683406046418</v>
      </c>
      <c r="AE146" s="34" t="n">
        <f aca="false">IF(AE135&lt;-Tolerance,AE125/-AE135,"")</f>
        <v>2.34173872149905</v>
      </c>
      <c r="AF146" s="34" t="n">
        <f aca="false">IF(AF135&lt;-Tolerance,AF125/-AF135,"")</f>
        <v>2.36558932197546</v>
      </c>
      <c r="AG146" s="34" t="n">
        <f aca="false">IF(AG135&lt;-Tolerance,AG125/-AG135,"")</f>
        <v>2.38939655356327</v>
      </c>
      <c r="AH146" s="34" t="n">
        <f aca="false">IF(AH135&lt;-Tolerance,AH125/-AH135,"")</f>
        <v>2.3876332600408</v>
      </c>
      <c r="AI146" s="34" t="n">
        <f aca="false">IF(AI135&lt;-Tolerance,AI125/-AI135,"")</f>
        <v>2.43477497240828</v>
      </c>
      <c r="AJ146" s="34" t="n">
        <f aca="false">IF(AJ135&lt;-Tolerance,AJ125/-AJ135,"")</f>
        <v>2.43302916288432</v>
      </c>
      <c r="AK146" s="34" t="n">
        <f aca="false">IF(AK135&lt;-Tolerance,AK125/-AK135,"")</f>
        <v>2.45758416288344</v>
      </c>
      <c r="AL146" s="34" t="n">
        <f aca="false">IF(AL135&lt;-Tolerance,AL125/-AL135,"")</f>
        <v>2.45579949806237</v>
      </c>
      <c r="AM146" s="34" t="n">
        <f aca="false">IF(AM135&lt;-Tolerance,AM125/-AM135,"")</f>
        <v>2.35161154813354</v>
      </c>
      <c r="AN146" s="34" t="n">
        <f aca="false">IF(AN135&lt;-Tolerance,AN125/-AN135,"")</f>
        <v>2.37554897444647</v>
      </c>
      <c r="AO146" s="34" t="n">
        <f aca="false">IF(AO135&lt;-Tolerance,AO125/-AO135,"")</f>
        <v>2.39944172084859</v>
      </c>
      <c r="AP146" s="34" t="n">
        <f aca="false">IF(AP135&lt;-Tolerance,AP125/-AP135,"")</f>
        <v>2.39759659694539</v>
      </c>
      <c r="AQ146" s="34" t="n">
        <f aca="false">IF(AQ135&lt;-Tolerance,AQ125/-AQ135,"")</f>
        <v>2.29195604815434</v>
      </c>
      <c r="AR146" s="34" t="n">
        <f aca="false">IF(AR135&lt;-Tolerance,AR125/-AR135,"")</f>
        <v>2.31525242331989</v>
      </c>
      <c r="AS146" s="34" t="n">
        <f aca="false">IF(AS135&lt;-Tolerance,AS125/-AS135,"")</f>
        <v>2.33850451926416</v>
      </c>
      <c r="AT146" s="34" t="n">
        <f aca="false">IF(AT135&lt;-Tolerance,AT125/-AT135,"")</f>
        <v>2.33665052088047</v>
      </c>
      <c r="AU146" s="34" t="n">
        <f aca="false">IF(AU135&lt;-Tolerance,AU125/-AU135,"")</f>
        <v>2.30923894471894</v>
      </c>
      <c r="AV146" s="34" t="n">
        <f aca="false">IF(AV135&lt;-Tolerance,AV125/-AV135,"")</f>
        <v>2.33270686985487</v>
      </c>
      <c r="AW146" s="34" t="n">
        <f aca="false">IF(AW135&lt;-Tolerance,AW125/-AW135,"")</f>
        <v>2.3561295291929</v>
      </c>
      <c r="AX146" s="34" t="n">
        <f aca="false">IF(AX135&lt;-Tolerance,AX125/-AX135,"")</f>
        <v>2.35422144009496</v>
      </c>
      <c r="AY146" s="34" t="n">
        <f aca="false">IF(AY135&lt;-Tolerance,AY125/-AY135,"")</f>
        <v>2.2880352072023</v>
      </c>
      <c r="AZ146" s="34" t="n">
        <f aca="false">IF(AZ135&lt;-Tolerance,AZ125/-AZ135,"")</f>
        <v>2.28611102229452</v>
      </c>
      <c r="BA146" s="34" t="n">
        <f aca="false">IF(BA135&lt;-Tolerance,BA125/-BA135,"")</f>
        <v>2.30899691550501</v>
      </c>
      <c r="BB146" s="34" t="n">
        <f aca="false">IF(BB135&lt;-Tolerance,BB125/-BB135,"")</f>
        <v>2.30702955763052</v>
      </c>
      <c r="BC146" s="34" t="n">
        <f aca="false">IF(BC135&lt;-Tolerance,BC125/-BC135,"")</f>
        <v>2.30674273405592</v>
      </c>
      <c r="BD146" s="34" t="n">
        <f aca="false">IF(BD135&lt;-Tolerance,BD125/-BD135,"")</f>
        <v>2.33008868853452</v>
      </c>
      <c r="BE146" s="34" t="n">
        <f aca="false">IF(BE135&lt;-Tolerance,BE125/-BE135,"")</f>
        <v>2.35338562539413</v>
      </c>
      <c r="BF146" s="34" t="n">
        <f aca="false">IF(BF135&lt;-Tolerance,BF125/-BF135,"")</f>
        <v>2.35130926230218</v>
      </c>
      <c r="BG146" s="34" t="n">
        <f aca="false">IF(BG135&lt;-Tolerance,BG125/-BG135,"")</f>
        <v>2.2764786669799</v>
      </c>
      <c r="BH146" s="34" t="n">
        <f aca="false">IF(BH135&lt;-Tolerance,BH125/-BH135,"")</f>
        <v>2.23386856493187</v>
      </c>
      <c r="BI146" s="34" t="n">
        <f aca="false">IF(BI135&lt;-Tolerance,BI125/-BI135,"")</f>
        <v>2.25609414302666</v>
      </c>
      <c r="BJ146" s="34" t="n">
        <f aca="false">IF(BJ135&lt;-Tolerance,BJ125/-BJ135,"")</f>
        <v>2.25396576692741</v>
      </c>
      <c r="BK146" s="34" t="n">
        <f aca="false">IF(BK135&lt;-Tolerance,BK125/-BK135,"")</f>
        <v>2.22660501311725</v>
      </c>
      <c r="BL146" s="34" t="n">
        <f aca="false">IF(BL135&lt;-Tolerance,BL125/-BL135,"")</f>
        <v>2.24902869803146</v>
      </c>
      <c r="BM146" s="34" t="n">
        <f aca="false">IF(BM135&lt;-Tolerance,BM125/-BM135,"")</f>
        <v>2.2714015653821</v>
      </c>
      <c r="BN146" s="34" t="n">
        <f aca="false">IF(BN135&lt;-Tolerance,BN125/-BN135,"")</f>
        <v>2.2692138815531</v>
      </c>
      <c r="BO146" s="34" t="n">
        <f aca="false">IF(BO135&lt;-Tolerance,BO125/-BO135,"")</f>
        <v>2.25873415538524</v>
      </c>
      <c r="BP146" s="34" t="n">
        <f aca="false">IF(BP135&lt;-Tolerance,BP125/-BP135,"")</f>
        <v>2.25654575502321</v>
      </c>
      <c r="BQ146" s="34" t="n">
        <f aca="false">IF(BQ135&lt;-Tolerance,BQ125/-BQ135,"")</f>
        <v>2.27899302853791</v>
      </c>
      <c r="BR146" s="34" t="n">
        <f aca="false">IF(BR135&lt;-Tolerance,BR125/-BR135,"")</f>
        <v>2.27675522947088</v>
      </c>
      <c r="BS146" s="34" t="n">
        <f aca="false">IF(BS135&lt;-Tolerance,BS125/-BS135,"")</f>
        <v>2.21089059989593</v>
      </c>
      <c r="BT146" s="34" t="n">
        <f aca="false">IF(BT135&lt;-Tolerance,BT125/-BT135,"")</f>
        <v>2.23312205590994</v>
      </c>
      <c r="BU146" s="34" t="n">
        <f aca="false">IF(BU135&lt;-Tolerance,BU125/-BU135,"")</f>
        <v>2.25530127597612</v>
      </c>
      <c r="BV146" s="34" t="n">
        <f aca="false">IF(BV135&lt;-Tolerance,BV125/-BV135,"")</f>
        <v>2.25300875412376</v>
      </c>
      <c r="BW146" s="34" t="n">
        <f aca="false">IF(BW135&lt;-Tolerance,BW125/-BW135,"")</f>
        <v>2.27460958556496</v>
      </c>
      <c r="BX146" s="34" t="n">
        <f aca="false">IF(BX135&lt;-Tolerance,BX125/-BX135,"")</f>
        <v>2.29751085594489</v>
      </c>
      <c r="BY146" s="34" t="n">
        <f aca="false">IF(BY135&lt;-Tolerance,BY125/-BY135,"")</f>
        <v>2.32035819577011</v>
      </c>
      <c r="BZ146" s="34" t="n">
        <f aca="false">IF(BZ135&lt;-Tolerance,BZ125/-BZ135,"")</f>
        <v>2.31797961752197</v>
      </c>
      <c r="CA146" s="34" t="n">
        <f aca="false">IF(CA135&lt;-Tolerance,CA125/-CA135,"")</f>
        <v>2.26434333145358</v>
      </c>
      <c r="CB146" s="34" t="str">
        <f aca="false">IF(CB135&lt;-Tolerance,CB125/-CB135,"")</f>
        <v/>
      </c>
      <c r="CC146" s="34" t="str">
        <f aca="false">IF(CC135&lt;-Tolerance,CC125/-CC135,"")</f>
        <v/>
      </c>
      <c r="CD146" s="34" t="str">
        <f aca="false">IF(CD135&lt;-Tolerance,CD125/-CD135,"")</f>
        <v/>
      </c>
      <c r="CE146" s="34" t="str">
        <f aca="false">IF(CE135&lt;-Tolerance,CE125/-CE135,"")</f>
        <v/>
      </c>
      <c r="CF146" s="34" t="str">
        <f aca="false">IF(CF135&lt;-Tolerance,CF125/-CF135,"")</f>
        <v/>
      </c>
      <c r="CG146" s="34" t="str">
        <f aca="false">IF(CG135&lt;-Tolerance,CG125/-CG135,"")</f>
        <v/>
      </c>
      <c r="CH146" s="34" t="str">
        <f aca="false">IF(CH135&lt;-Tolerance,CH125/-CH135,"")</f>
        <v/>
      </c>
      <c r="CI146" s="34" t="str">
        <f aca="false">IF(CI135&lt;-Tolerance,CI125/-CI135,"")</f>
        <v/>
      </c>
      <c r="CJ146" s="34" t="str">
        <f aca="false">IF(CJ135&lt;-Tolerance,CJ125/-CJ135,"")</f>
        <v/>
      </c>
      <c r="CK146" s="34" t="str">
        <f aca="false">IF(CK135&lt;-Tolerance,CK125/-CK135,"")</f>
        <v/>
      </c>
      <c r="CL146" s="34" t="str">
        <f aca="false">IF(CL135&lt;-Tolerance,CL125/-CL135,"")</f>
        <v/>
      </c>
      <c r="CM146" s="34" t="str">
        <f aca="false">IF(CM135&lt;-Tolerance,CM125/-CM135,"")</f>
        <v/>
      </c>
      <c r="CN146" s="34" t="str">
        <f aca="false">IF(CN135&lt;-Tolerance,CN125/-CN135,"")</f>
        <v/>
      </c>
      <c r="CO146" s="34" t="str">
        <f aca="false">IF(CO135&lt;-Tolerance,CO125/-CO135,"")</f>
        <v/>
      </c>
      <c r="CP146" s="34" t="str">
        <f aca="false">IF(CP135&lt;-Tolerance,CP125/-CP135,"")</f>
        <v/>
      </c>
      <c r="CQ146" s="34" t="str">
        <f aca="false">IF(CQ135&lt;-Tolerance,CQ125/-CQ135,"")</f>
        <v/>
      </c>
      <c r="CR146" s="34" t="str">
        <f aca="false">IF(CR135&lt;-Tolerance,CR125/-CR135,"")</f>
        <v/>
      </c>
      <c r="CS146" s="34" t="str">
        <f aca="false">IF(CS135&lt;-Tolerance,CS125/-CS135,"")</f>
        <v/>
      </c>
      <c r="CT146" s="34" t="str">
        <f aca="false">IF(CT135&lt;-Tolerance,CT125/-CT135,"")</f>
        <v/>
      </c>
      <c r="CU146" s="34" t="str">
        <f aca="false">IF(CU135&lt;-Tolerance,CU125/-CU135,"")</f>
        <v/>
      </c>
      <c r="CV146" s="34" t="str">
        <f aca="false">IF(CV135&lt;-Tolerance,CV125/-CV135,"")</f>
        <v/>
      </c>
      <c r="CW146" s="34" t="str">
        <f aca="false">IF(CW135&lt;-Tolerance,CW125/-CW135,"")</f>
        <v/>
      </c>
      <c r="CX146" s="34" t="str">
        <f aca="false">IF(CX135&lt;-Tolerance,CX125/-CX135,"")</f>
        <v/>
      </c>
      <c r="CY146" s="34" t="str">
        <f aca="false">IF(CY135&lt;-Tolerance,CY125/-CY135,"")</f>
        <v/>
      </c>
      <c r="CZ146" s="34" t="str">
        <f aca="false">IF(CZ135&lt;-Tolerance,CZ125/-CZ135,"")</f>
        <v/>
      </c>
      <c r="DA146" s="34" t="str">
        <f aca="false">IF(DA135&lt;-Tolerance,DA125/-DA135,"")</f>
        <v/>
      </c>
      <c r="DB146" s="34" t="str">
        <f aca="false">IF(DB135&lt;-Tolerance,DB125/-DB135,"")</f>
        <v/>
      </c>
      <c r="DC146" s="34" t="str">
        <f aca="false">IF(DC135&lt;-Tolerance,DC125/-DC135,"")</f>
        <v/>
      </c>
      <c r="DD146" s="34" t="str">
        <f aca="false">IF(DD135&lt;-Tolerance,DD125/-DD135,"")</f>
        <v/>
      </c>
      <c r="DE146" s="34" t="str">
        <f aca="false">IF(DE135&lt;-Tolerance,DE125/-DE135,"")</f>
        <v/>
      </c>
      <c r="DF146" s="34" t="str">
        <f aca="false">IF(DF135&lt;-Tolerance,DF125/-DF135,"")</f>
        <v/>
      </c>
      <c r="DG146" s="34" t="str">
        <f aca="false">IF(DG135&lt;-Tolerance,DG125/-DG135,"")</f>
        <v/>
      </c>
      <c r="DH146" s="34" t="str">
        <f aca="false">IF(DH135&lt;-Tolerance,DH125/-DH135,"")</f>
        <v/>
      </c>
      <c r="DI146" s="34" t="str">
        <f aca="false">IF(DI135&lt;-Tolerance,DI125/-DI135,"")</f>
        <v/>
      </c>
      <c r="DJ146" s="34" t="str">
        <f aca="false">IF(DJ135&lt;-Tolerance,DJ125/-DJ135,"")</f>
        <v/>
      </c>
      <c r="DK146" s="34" t="str">
        <f aca="false">IF(DK135&lt;-Tolerance,DK125/-DK135,"")</f>
        <v/>
      </c>
      <c r="DL146" s="34" t="str">
        <f aca="false">IF(DL135&lt;-Tolerance,DL125/-DL135,"")</f>
        <v/>
      </c>
      <c r="DM146" s="34" t="str">
        <f aca="false">IF(DM135&lt;-Tolerance,DM125/-DM135,"")</f>
        <v/>
      </c>
      <c r="DN146" s="34" t="str">
        <f aca="false">IF(DN135&lt;-Tolerance,DN125/-DN135,"")</f>
        <v/>
      </c>
      <c r="DO146" s="34" t="str">
        <f aca="false">IF(DO135&lt;-Tolerance,DO125/-DO135,"")</f>
        <v/>
      </c>
      <c r="DP146" s="34" t="str">
        <f aca="false">IF(DP135&lt;-Tolerance,DP125/-DP135,"")</f>
        <v/>
      </c>
      <c r="DQ146" s="34" t="str">
        <f aca="false">IF(DQ135&lt;-Tolerance,DQ125/-DQ135,"")</f>
        <v/>
      </c>
      <c r="DR146" s="34" t="str">
        <f aca="false">IF(DR135&lt;-Tolerance,DR125/-DR135,"")</f>
        <v/>
      </c>
      <c r="DS146" s="34" t="str">
        <f aca="false">IF(DS135&lt;-Tolerance,DS125/-DS135,"")</f>
        <v/>
      </c>
      <c r="DT146" s="34" t="str">
        <f aca="false">IF(DT135&lt;-Tolerance,DT125/-DT135,"")</f>
        <v/>
      </c>
      <c r="DU146" s="34" t="str">
        <f aca="false">IF(DU135&lt;-Tolerance,DU125/-DU135,"")</f>
        <v/>
      </c>
      <c r="DV146" s="34" t="str">
        <f aca="false">IF(DV135&lt;-Tolerance,DV125/-DV135,"")</f>
        <v/>
      </c>
      <c r="DW146" s="34" t="str">
        <f aca="false">IF(DW135&lt;-Tolerance,DW125/-DW135,"")</f>
        <v/>
      </c>
      <c r="DX146" s="34" t="str">
        <f aca="false">IF(DX135&lt;-Tolerance,DX125/-DX135,"")</f>
        <v/>
      </c>
      <c r="DY146" s="34" t="str">
        <f aca="false">IF(DY135&lt;-Tolerance,DY125/-DY135,"")</f>
        <v/>
      </c>
      <c r="DZ146" s="34" t="str">
        <f aca="false">IF(DZ135&lt;-Tolerance,DZ125/-DZ135,"")</f>
        <v/>
      </c>
      <c r="EA146" s="34" t="str">
        <f aca="false">IF(EA135&lt;-Tolerance,EA125/-EA135,"")</f>
        <v/>
      </c>
      <c r="EB146" s="34" t="str">
        <f aca="false">IF(EB135&lt;-Tolerance,EB125/-EB135,"")</f>
        <v/>
      </c>
      <c r="EC146" s="34" t="str">
        <f aca="false">IF(EC135&lt;-Tolerance,EC125/-EC135,"")</f>
        <v/>
      </c>
      <c r="ED146" s="34" t="str">
        <f aca="false">IF(ED135&lt;-Tolerance,ED125/-ED135,"")</f>
        <v/>
      </c>
      <c r="EE146" s="34" t="str">
        <f aca="false">IF(EE135&lt;-Tolerance,EE125/-EE135,"")</f>
        <v/>
      </c>
      <c r="EF146" s="34" t="str">
        <f aca="false">IF(EF135&lt;-Tolerance,EF125/-EF135,"")</f>
        <v/>
      </c>
      <c r="EG146" s="34" t="str">
        <f aca="false">IF(EG135&lt;-Tolerance,EG125/-EG135,"")</f>
        <v/>
      </c>
      <c r="EH146" s="34" t="str">
        <f aca="false">IF(EH135&lt;-Tolerance,EH125/-EH135,"")</f>
        <v/>
      </c>
      <c r="EI146" s="34" t="str">
        <f aca="false">IF(EI135&lt;-Tolerance,EI125/-EI135,"")</f>
        <v/>
      </c>
      <c r="EJ146" s="34" t="str">
        <f aca="false">IF(EJ135&lt;-Tolerance,EJ125/-EJ135,"")</f>
        <v/>
      </c>
      <c r="EK146" s="34" t="str">
        <f aca="false">IF(EK135&lt;-Tolerance,EK125/-EK135,"")</f>
        <v/>
      </c>
      <c r="EL146" s="34" t="str">
        <f aca="false">IF(EL135&lt;-Tolerance,EL125/-EL135,"")</f>
        <v/>
      </c>
      <c r="EM146" s="34" t="str">
        <f aca="false">IF(EM135&lt;-Tolerance,EM125/-EM135,"")</f>
        <v/>
      </c>
      <c r="EN146" s="34" t="str">
        <f aca="false">IF(EN135&lt;-Tolerance,EN125/-EN135,"")</f>
        <v/>
      </c>
      <c r="EO146" s="34" t="str">
        <f aca="false">IF(EO135&lt;-Tolerance,EO125/-EO135,"")</f>
        <v/>
      </c>
      <c r="EP146" s="34" t="str">
        <f aca="false">IF(EP135&lt;-Tolerance,EP125/-EP135,"")</f>
        <v/>
      </c>
      <c r="EQ146" s="34" t="str">
        <f aca="false">IF(EQ135&lt;-Tolerance,EQ125/-EQ135,"")</f>
        <v/>
      </c>
      <c r="ER146" s="34" t="str">
        <f aca="false">IF(ER135&lt;-Tolerance,ER125/-ER135,"")</f>
        <v/>
      </c>
      <c r="ES146" s="34" t="str">
        <f aca="false">IF(ES135&lt;-Tolerance,ES125/-ES135,"")</f>
        <v/>
      </c>
      <c r="ET146" s="34" t="str">
        <f aca="false">IF(ET135&lt;-Tolerance,ET125/-ET135,"")</f>
        <v/>
      </c>
      <c r="EU146" s="34" t="str">
        <f aca="false">IF(EU135&lt;-Tolerance,EU125/-EU135,"")</f>
        <v/>
      </c>
      <c r="EV146" s="34" t="str">
        <f aca="false">IF(EV135&lt;-Tolerance,EV125/-EV135,"")</f>
        <v/>
      </c>
      <c r="EW146" s="34" t="str">
        <f aca="false">IF(EW135&lt;-Tolerance,EW125/-EW135,"")</f>
        <v/>
      </c>
      <c r="EX146" s="34" t="str">
        <f aca="false">IF(EX135&lt;-Tolerance,EX125/-EX135,"")</f>
        <v/>
      </c>
      <c r="EY146" s="34" t="str">
        <f aca="false">IF(EY135&lt;-Tolerance,EY125/-EY135,"")</f>
        <v/>
      </c>
      <c r="EZ146" s="34" t="str">
        <f aca="false">IF(EZ135&lt;-Tolerance,EZ125/-EZ135,"")</f>
        <v/>
      </c>
      <c r="FA146" s="34" t="str">
        <f aca="false">IF(FA135&lt;-Tolerance,FA125/-FA135,"")</f>
        <v/>
      </c>
      <c r="FB146" s="34" t="str">
        <f aca="false">IF(FB135&lt;-Tolerance,FB125/-FB135,"")</f>
        <v/>
      </c>
      <c r="FC146" s="34" t="str">
        <f aca="false">IF(FC135&lt;-Tolerance,FC125/-FC135,"")</f>
        <v/>
      </c>
      <c r="FD146" s="34" t="str">
        <f aca="false">IF(FD135&lt;-Tolerance,FD125/-FD135,"")</f>
        <v/>
      </c>
      <c r="FE146" s="34" t="str">
        <f aca="false">IF(FE135&lt;-Tolerance,FE125/-FE135,"")</f>
        <v/>
      </c>
      <c r="FF146" s="34" t="str">
        <f aca="false">IF(FF135&lt;-Tolerance,FF125/-FF135,"")</f>
        <v/>
      </c>
      <c r="FG146" s="34" t="str">
        <f aca="false">IF(FG135&lt;-Tolerance,FG125/-FG135,"")</f>
        <v/>
      </c>
      <c r="FH146" s="34" t="str">
        <f aca="false">IF(FH135&lt;-Tolerance,FH125/-FH135,"")</f>
        <v/>
      </c>
    </row>
    <row r="148" customFormat="false" ht="15" hidden="false" customHeight="false" outlineLevel="0" collapsed="false">
      <c r="A148" s="10" t="s">
        <v>14</v>
      </c>
      <c r="B148" s="10"/>
      <c r="C148" s="10" t="s">
        <v>786</v>
      </c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  <c r="EM148" s="10"/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0"/>
      <c r="FB148" s="10"/>
      <c r="FC148" s="10"/>
      <c r="FD148" s="10"/>
      <c r="FE148" s="10"/>
      <c r="FF148" s="10"/>
      <c r="FG148" s="10"/>
      <c r="FH148" s="10"/>
    </row>
    <row r="149" customFormat="false" ht="15" hidden="false" customHeight="false" outlineLevel="0" collapsed="false">
      <c r="C149" s="1" t="s">
        <v>787</v>
      </c>
      <c r="D149" s="12" t="s">
        <v>358</v>
      </c>
      <c r="E149" s="21" t="n">
        <f aca="false">$E119-$F119-In_Land_Capex-$I109</f>
        <v>37732</v>
      </c>
      <c r="I149" s="21" t="n">
        <f aca="false">SUM(J149:FH149)</f>
        <v>-37732</v>
      </c>
      <c r="J149" s="21" t="n">
        <f aca="false">-$E149*J34</f>
        <v>-0</v>
      </c>
      <c r="K149" s="21" t="n">
        <f aca="false">-$E149*K34</f>
        <v>-0</v>
      </c>
      <c r="L149" s="21" t="n">
        <f aca="false">-$E149*L34</f>
        <v>-0</v>
      </c>
      <c r="M149" s="21" t="n">
        <f aca="false">-$E149*M34</f>
        <v>-0</v>
      </c>
      <c r="N149" s="21" t="n">
        <f aca="false">-$E149*N34</f>
        <v>-0</v>
      </c>
      <c r="O149" s="21" t="n">
        <f aca="false">-$E149*O34</f>
        <v>-0</v>
      </c>
      <c r="P149" s="21" t="n">
        <f aca="false">-$E149*P34</f>
        <v>-0</v>
      </c>
      <c r="Q149" s="21" t="n">
        <f aca="false">-$E149*Q34</f>
        <v>-0</v>
      </c>
      <c r="R149" s="21" t="n">
        <f aca="false">-$E149*R34</f>
        <v>-0</v>
      </c>
      <c r="S149" s="21" t="n">
        <f aca="false">-$E149*S34</f>
        <v>-0</v>
      </c>
      <c r="T149" s="21" t="n">
        <f aca="false">-$E149*T34</f>
        <v>-313.371543305649</v>
      </c>
      <c r="U149" s="21" t="n">
        <f aca="false">-$E149*U34</f>
        <v>-316.815186638678</v>
      </c>
      <c r="V149" s="21" t="n">
        <f aca="false">-$E149*V34</f>
        <v>-316.815186638678</v>
      </c>
      <c r="W149" s="21" t="n">
        <f aca="false">-$E149*W34</f>
        <v>-309.92789997262</v>
      </c>
      <c r="X149" s="21" t="n">
        <f aca="false">-$E149*X34</f>
        <v>-313.371543305649</v>
      </c>
      <c r="Y149" s="21" t="n">
        <f aca="false">-$E149*Y34</f>
        <v>-316.815186638678</v>
      </c>
      <c r="Z149" s="21" t="n">
        <f aca="false">-$E149*Z34</f>
        <v>-316.815186638678</v>
      </c>
      <c r="AA149" s="21" t="n">
        <f aca="false">-$E149*AA34</f>
        <v>-309.92789997262</v>
      </c>
      <c r="AB149" s="21" t="n">
        <f aca="false">-$E149*AB34</f>
        <v>-313.371543305649</v>
      </c>
      <c r="AC149" s="21" t="n">
        <f aca="false">-$E149*AC34</f>
        <v>-316.815186638678</v>
      </c>
      <c r="AD149" s="21" t="n">
        <f aca="false">-$E149*AD34</f>
        <v>-316.815186638678</v>
      </c>
      <c r="AE149" s="21" t="n">
        <f aca="false">-$E149*AE34</f>
        <v>-309.92789997262</v>
      </c>
      <c r="AF149" s="21" t="n">
        <f aca="false">-$E149*AF34</f>
        <v>-313.371543305649</v>
      </c>
      <c r="AG149" s="21" t="n">
        <f aca="false">-$E149*AG34</f>
        <v>-316.815186638678</v>
      </c>
      <c r="AH149" s="21" t="n">
        <f aca="false">-$E149*AH34</f>
        <v>-316.815186638678</v>
      </c>
      <c r="AI149" s="21" t="n">
        <f aca="false">-$E149*AI34</f>
        <v>-313.371543305649</v>
      </c>
      <c r="AJ149" s="21" t="n">
        <f aca="false">-$E149*AJ34</f>
        <v>-313.371543305649</v>
      </c>
      <c r="AK149" s="21" t="n">
        <f aca="false">-$E149*AK34</f>
        <v>-316.815186638678</v>
      </c>
      <c r="AL149" s="21" t="n">
        <f aca="false">-$E149*AL34</f>
        <v>-316.815186638678</v>
      </c>
      <c r="AM149" s="21" t="n">
        <f aca="false">-$E149*AM34</f>
        <v>-309.92789997262</v>
      </c>
      <c r="AN149" s="21" t="n">
        <f aca="false">-$E149*AN34</f>
        <v>-313.371543305649</v>
      </c>
      <c r="AO149" s="21" t="n">
        <f aca="false">-$E149*AO34</f>
        <v>-316.815186638678</v>
      </c>
      <c r="AP149" s="21" t="n">
        <f aca="false">-$E149*AP34</f>
        <v>-316.815186638678</v>
      </c>
      <c r="AQ149" s="21" t="n">
        <f aca="false">-$E149*AQ34</f>
        <v>-309.92789997262</v>
      </c>
      <c r="AR149" s="21" t="n">
        <f aca="false">-$E149*AR34</f>
        <v>-313.371543305649</v>
      </c>
      <c r="AS149" s="21" t="n">
        <f aca="false">-$E149*AS34</f>
        <v>-316.815186638678</v>
      </c>
      <c r="AT149" s="21" t="n">
        <f aca="false">-$E149*AT34</f>
        <v>-316.815186638678</v>
      </c>
      <c r="AU149" s="21" t="n">
        <f aca="false">-$E149*AU34</f>
        <v>-309.92789997262</v>
      </c>
      <c r="AV149" s="21" t="n">
        <f aca="false">-$E149*AV34</f>
        <v>-313.371543305649</v>
      </c>
      <c r="AW149" s="21" t="n">
        <f aca="false">-$E149*AW34</f>
        <v>-316.815186638678</v>
      </c>
      <c r="AX149" s="21" t="n">
        <f aca="false">-$E149*AX34</f>
        <v>-316.815186638678</v>
      </c>
      <c r="AY149" s="21" t="n">
        <f aca="false">-$E149*AY34</f>
        <v>-313.371543305649</v>
      </c>
      <c r="AZ149" s="21" t="n">
        <f aca="false">-$E149*AZ34</f>
        <v>-313.371543305649</v>
      </c>
      <c r="BA149" s="21" t="n">
        <f aca="false">-$E149*BA34</f>
        <v>-316.815186638678</v>
      </c>
      <c r="BB149" s="21" t="n">
        <f aca="false">-$E149*BB34</f>
        <v>-316.815186638678</v>
      </c>
      <c r="BC149" s="21" t="n">
        <f aca="false">-$E149*BC34</f>
        <v>-309.92789997262</v>
      </c>
      <c r="BD149" s="21" t="n">
        <f aca="false">-$E149*BD34</f>
        <v>-313.371543305649</v>
      </c>
      <c r="BE149" s="21" t="n">
        <f aca="false">-$E149*BE34</f>
        <v>-316.815186638678</v>
      </c>
      <c r="BF149" s="21" t="n">
        <f aca="false">-$E149*BF34</f>
        <v>-316.815186638678</v>
      </c>
      <c r="BG149" s="21" t="n">
        <f aca="false">-$E149*BG34</f>
        <v>-309.92789997262</v>
      </c>
      <c r="BH149" s="21" t="n">
        <f aca="false">-$E149*BH34</f>
        <v>-313.371543305649</v>
      </c>
      <c r="BI149" s="21" t="n">
        <f aca="false">-$E149*BI34</f>
        <v>-316.815186638678</v>
      </c>
      <c r="BJ149" s="21" t="n">
        <f aca="false">-$E149*BJ34</f>
        <v>-316.815186638678</v>
      </c>
      <c r="BK149" s="21" t="n">
        <f aca="false">-$E149*BK34</f>
        <v>-309.92789997262</v>
      </c>
      <c r="BL149" s="21" t="n">
        <f aca="false">-$E149*BL34</f>
        <v>-313.371543305649</v>
      </c>
      <c r="BM149" s="21" t="n">
        <f aca="false">-$E149*BM34</f>
        <v>-316.815186638678</v>
      </c>
      <c r="BN149" s="21" t="n">
        <f aca="false">-$E149*BN34</f>
        <v>-316.815186638678</v>
      </c>
      <c r="BO149" s="21" t="n">
        <f aca="false">-$E149*BO34</f>
        <v>-313.371543305649</v>
      </c>
      <c r="BP149" s="21" t="n">
        <f aca="false">-$E149*BP34</f>
        <v>-313.371543305649</v>
      </c>
      <c r="BQ149" s="21" t="n">
        <f aca="false">-$E149*BQ34</f>
        <v>-316.815186638678</v>
      </c>
      <c r="BR149" s="21" t="n">
        <f aca="false">-$E149*BR34</f>
        <v>-316.815186638678</v>
      </c>
      <c r="BS149" s="21" t="n">
        <f aca="false">-$E149*BS34</f>
        <v>-309.92789997262</v>
      </c>
      <c r="BT149" s="21" t="n">
        <f aca="false">-$E149*BT34</f>
        <v>-313.371543305649</v>
      </c>
      <c r="BU149" s="21" t="n">
        <f aca="false">-$E149*BU34</f>
        <v>-316.815186638678</v>
      </c>
      <c r="BV149" s="21" t="n">
        <f aca="false">-$E149*BV34</f>
        <v>-316.815186638678</v>
      </c>
      <c r="BW149" s="21" t="n">
        <f aca="false">-$E149*BW34</f>
        <v>-309.92789997262</v>
      </c>
      <c r="BX149" s="21" t="n">
        <f aca="false">-$E149*BX34</f>
        <v>-313.371543305649</v>
      </c>
      <c r="BY149" s="21" t="n">
        <f aca="false">-$E149*BY34</f>
        <v>-316.815186638678</v>
      </c>
      <c r="BZ149" s="21" t="n">
        <f aca="false">-$E149*BZ34</f>
        <v>-316.815186638678</v>
      </c>
      <c r="CA149" s="21" t="n">
        <f aca="false">-$E149*CA34</f>
        <v>-309.92789997262</v>
      </c>
      <c r="CB149" s="21" t="n">
        <f aca="false">-$E149*CB34</f>
        <v>-313.371543305649</v>
      </c>
      <c r="CC149" s="21" t="n">
        <f aca="false">-$E149*CC34</f>
        <v>-316.815186638678</v>
      </c>
      <c r="CD149" s="21" t="n">
        <f aca="false">-$E149*CD34</f>
        <v>-316.815186638678</v>
      </c>
      <c r="CE149" s="21" t="n">
        <f aca="false">-$E149*CE34</f>
        <v>-313.371543305649</v>
      </c>
      <c r="CF149" s="21" t="n">
        <f aca="false">-$E149*CF34</f>
        <v>-313.371543305649</v>
      </c>
      <c r="CG149" s="21" t="n">
        <f aca="false">-$E149*CG34</f>
        <v>-316.815186638678</v>
      </c>
      <c r="CH149" s="21" t="n">
        <f aca="false">-$E149*CH34</f>
        <v>-316.815186638678</v>
      </c>
      <c r="CI149" s="21" t="n">
        <f aca="false">-$E149*CI34</f>
        <v>-309.92789997262</v>
      </c>
      <c r="CJ149" s="21" t="n">
        <f aca="false">-$E149*CJ34</f>
        <v>-313.371543305649</v>
      </c>
      <c r="CK149" s="21" t="n">
        <f aca="false">-$E149*CK34</f>
        <v>-316.815186638678</v>
      </c>
      <c r="CL149" s="21" t="n">
        <f aca="false">-$E149*CL34</f>
        <v>-316.815186638678</v>
      </c>
      <c r="CM149" s="21" t="n">
        <f aca="false">-$E149*CM34</f>
        <v>-309.92789997262</v>
      </c>
      <c r="CN149" s="21" t="n">
        <f aca="false">-$E149*CN34</f>
        <v>-313.371543305649</v>
      </c>
      <c r="CO149" s="21" t="n">
        <f aca="false">-$E149*CO34</f>
        <v>-316.815186638678</v>
      </c>
      <c r="CP149" s="21" t="n">
        <f aca="false">-$E149*CP34</f>
        <v>-316.815186638678</v>
      </c>
      <c r="CQ149" s="21" t="n">
        <f aca="false">-$E149*CQ34</f>
        <v>-309.92789997262</v>
      </c>
      <c r="CR149" s="21" t="n">
        <f aca="false">-$E149*CR34</f>
        <v>-313.371543305649</v>
      </c>
      <c r="CS149" s="21" t="n">
        <f aca="false">-$E149*CS34</f>
        <v>-316.815186638678</v>
      </c>
      <c r="CT149" s="21" t="n">
        <f aca="false">-$E149*CT34</f>
        <v>-316.815186638678</v>
      </c>
      <c r="CU149" s="21" t="n">
        <f aca="false">-$E149*CU34</f>
        <v>-313.371543305649</v>
      </c>
      <c r="CV149" s="21" t="n">
        <f aca="false">-$E149*CV34</f>
        <v>-313.371543305649</v>
      </c>
      <c r="CW149" s="21" t="n">
        <f aca="false">-$E149*CW34</f>
        <v>-316.815186638678</v>
      </c>
      <c r="CX149" s="21" t="n">
        <f aca="false">-$E149*CX34</f>
        <v>-316.815186638678</v>
      </c>
      <c r="CY149" s="21" t="n">
        <f aca="false">-$E149*CY34</f>
        <v>-309.92789997262</v>
      </c>
      <c r="CZ149" s="21" t="n">
        <f aca="false">-$E149*CZ34</f>
        <v>-313.371543305649</v>
      </c>
      <c r="DA149" s="21" t="n">
        <f aca="false">-$E149*DA34</f>
        <v>-316.815186638678</v>
      </c>
      <c r="DB149" s="21" t="n">
        <f aca="false">-$E149*DB34</f>
        <v>-316.815186638678</v>
      </c>
      <c r="DC149" s="21" t="n">
        <f aca="false">-$E149*DC34</f>
        <v>-309.92789997262</v>
      </c>
      <c r="DD149" s="21" t="n">
        <f aca="false">-$E149*DD34</f>
        <v>-313.371543305649</v>
      </c>
      <c r="DE149" s="21" t="n">
        <f aca="false">-$E149*DE34</f>
        <v>-316.815186638678</v>
      </c>
      <c r="DF149" s="21" t="n">
        <f aca="false">-$E149*DF34</f>
        <v>-316.815186638678</v>
      </c>
      <c r="DG149" s="21" t="n">
        <f aca="false">-$E149*DG34</f>
        <v>-309.92789997262</v>
      </c>
      <c r="DH149" s="21" t="n">
        <f aca="false">-$E149*DH34</f>
        <v>-313.371543305649</v>
      </c>
      <c r="DI149" s="21" t="n">
        <f aca="false">-$E149*DI34</f>
        <v>-316.815186638678</v>
      </c>
      <c r="DJ149" s="21" t="n">
        <f aca="false">-$E149*DJ34</f>
        <v>-316.815186638678</v>
      </c>
      <c r="DK149" s="21" t="n">
        <f aca="false">-$E149*DK34</f>
        <v>-313.371543305649</v>
      </c>
      <c r="DL149" s="21" t="n">
        <f aca="false">-$E149*DL34</f>
        <v>-313.371543305649</v>
      </c>
      <c r="DM149" s="21" t="n">
        <f aca="false">-$E149*DM34</f>
        <v>-316.815186638678</v>
      </c>
      <c r="DN149" s="21" t="n">
        <f aca="false">-$E149*DN34</f>
        <v>-316.815186638678</v>
      </c>
      <c r="DO149" s="21" t="n">
        <f aca="false">-$E149*DO34</f>
        <v>-309.92789997262</v>
      </c>
      <c r="DP149" s="21" t="n">
        <f aca="false">-$E149*DP34</f>
        <v>-313.371543305649</v>
      </c>
      <c r="DQ149" s="21" t="n">
        <f aca="false">-$E149*DQ34</f>
        <v>-316.815186638678</v>
      </c>
      <c r="DR149" s="21" t="n">
        <f aca="false">-$E149*DR34</f>
        <v>-316.815186638678</v>
      </c>
      <c r="DS149" s="21" t="n">
        <f aca="false">-$E149*DS34</f>
        <v>-309.92789997262</v>
      </c>
      <c r="DT149" s="21" t="n">
        <f aca="false">-$E149*DT34</f>
        <v>-313.371543305649</v>
      </c>
      <c r="DU149" s="21" t="n">
        <f aca="false">-$E149*DU34</f>
        <v>-316.815186638678</v>
      </c>
      <c r="DV149" s="21" t="n">
        <f aca="false">-$E149*DV34</f>
        <v>-316.815186638678</v>
      </c>
      <c r="DW149" s="21" t="n">
        <f aca="false">-$E149*DW34</f>
        <v>-309.92789997262</v>
      </c>
      <c r="DX149" s="21" t="n">
        <f aca="false">-$E149*DX34</f>
        <v>-313.371543305649</v>
      </c>
      <c r="DY149" s="21" t="n">
        <f aca="false">-$E149*DY34</f>
        <v>-316.815186638678</v>
      </c>
      <c r="DZ149" s="21" t="n">
        <f aca="false">-$E149*DZ34</f>
        <v>-316.815186638678</v>
      </c>
      <c r="EA149" s="21" t="n">
        <f aca="false">-$E149*EA34</f>
        <v>-313.371543305649</v>
      </c>
      <c r="EB149" s="21" t="n">
        <f aca="false">-$E149*EB34</f>
        <v>-313.371543305649</v>
      </c>
      <c r="EC149" s="21" t="n">
        <f aca="false">-$E149*EC34</f>
        <v>-316.815186638678</v>
      </c>
      <c r="ED149" s="21" t="n">
        <f aca="false">-$E149*ED34</f>
        <v>-316.815186638678</v>
      </c>
      <c r="EE149" s="21" t="n">
        <f aca="false">-$E149*EE34</f>
        <v>-309.92789997262</v>
      </c>
      <c r="EF149" s="21" t="n">
        <f aca="false">-$E149*EF34</f>
        <v>-313.371543305649</v>
      </c>
      <c r="EG149" s="21" t="n">
        <f aca="false">-$E149*EG34</f>
        <v>-316.815186638678</v>
      </c>
      <c r="EH149" s="21" t="n">
        <f aca="false">-$E149*EH34</f>
        <v>-316.815186638678</v>
      </c>
      <c r="EI149" s="21" t="n">
        <f aca="false">-$E149*EI34</f>
        <v>-309.92789997262</v>
      </c>
      <c r="EJ149" s="21" t="n">
        <f aca="false">-$E149*EJ34</f>
        <v>-0</v>
      </c>
      <c r="EK149" s="21" t="n">
        <f aca="false">-$E149*EK34</f>
        <v>-0</v>
      </c>
      <c r="EL149" s="21" t="n">
        <f aca="false">-$E149*EL34</f>
        <v>-0</v>
      </c>
      <c r="EM149" s="21" t="n">
        <f aca="false">-$E149*EM34</f>
        <v>-0</v>
      </c>
      <c r="EN149" s="21" t="n">
        <f aca="false">-$E149*EN34</f>
        <v>-0</v>
      </c>
      <c r="EO149" s="21" t="n">
        <f aca="false">-$E149*EO34</f>
        <v>-0</v>
      </c>
      <c r="EP149" s="21" t="n">
        <f aca="false">-$E149*EP34</f>
        <v>-0</v>
      </c>
      <c r="EQ149" s="21" t="n">
        <f aca="false">-$E149*EQ34</f>
        <v>-0</v>
      </c>
      <c r="ER149" s="21" t="n">
        <f aca="false">-$E149*ER34</f>
        <v>-0</v>
      </c>
      <c r="ES149" s="21" t="n">
        <f aca="false">-$E149*ES34</f>
        <v>-0</v>
      </c>
      <c r="ET149" s="21" t="n">
        <f aca="false">-$E149*ET34</f>
        <v>-0</v>
      </c>
      <c r="EU149" s="21" t="n">
        <f aca="false">-$E149*EU34</f>
        <v>-0</v>
      </c>
      <c r="EV149" s="21" t="n">
        <f aca="false">-$E149*EV34</f>
        <v>-0</v>
      </c>
      <c r="EW149" s="21" t="n">
        <f aca="false">-$E149*EW34</f>
        <v>-0</v>
      </c>
      <c r="EX149" s="21" t="n">
        <f aca="false">-$E149*EX34</f>
        <v>-0</v>
      </c>
      <c r="EY149" s="21" t="n">
        <f aca="false">-$E149*EY34</f>
        <v>-0</v>
      </c>
      <c r="EZ149" s="21" t="n">
        <f aca="false">-$E149*EZ34</f>
        <v>-0</v>
      </c>
      <c r="FA149" s="21" t="n">
        <f aca="false">-$E149*FA34</f>
        <v>-0</v>
      </c>
      <c r="FB149" s="21" t="n">
        <f aca="false">-$E149*FB34</f>
        <v>-0</v>
      </c>
      <c r="FC149" s="21" t="n">
        <f aca="false">-$E149*FC34</f>
        <v>-0</v>
      </c>
      <c r="FD149" s="21" t="n">
        <f aca="false">-$E149*FD34</f>
        <v>-0</v>
      </c>
      <c r="FE149" s="21" t="n">
        <f aca="false">-$E149*FE34</f>
        <v>-0</v>
      </c>
      <c r="FF149" s="21" t="n">
        <f aca="false">-$E149*FF34</f>
        <v>-0</v>
      </c>
      <c r="FG149" s="21" t="n">
        <f aca="false">-$E149*FG34</f>
        <v>-0</v>
      </c>
      <c r="FH149" s="21" t="n">
        <f aca="false">-$E149*FH34</f>
        <v>-0</v>
      </c>
    </row>
    <row r="150" customFormat="false" ht="15" hidden="false" customHeight="false" outlineLevel="0" collapsed="false">
      <c r="C150" s="1" t="s">
        <v>788</v>
      </c>
      <c r="D150" s="12" t="s">
        <v>358</v>
      </c>
      <c r="E150" s="21" t="n">
        <f aca="false">$I140</f>
        <v>599.09328134222</v>
      </c>
      <c r="I150" s="21" t="n">
        <f aca="false">SUM(J150:FH150)</f>
        <v>-599.09328134222</v>
      </c>
      <c r="J150" s="21" t="n">
        <f aca="false">-$E150*J34</f>
        <v>-0</v>
      </c>
      <c r="K150" s="21" t="n">
        <f aca="false">-$E150*K34</f>
        <v>-0</v>
      </c>
      <c r="L150" s="21" t="n">
        <f aca="false">-$E150*L34</f>
        <v>-0</v>
      </c>
      <c r="M150" s="21" t="n">
        <f aca="false">-$E150*M34</f>
        <v>-0</v>
      </c>
      <c r="N150" s="21" t="n">
        <f aca="false">-$E150*N34</f>
        <v>-0</v>
      </c>
      <c r="O150" s="21" t="n">
        <f aca="false">-$E150*O34</f>
        <v>-0</v>
      </c>
      <c r="P150" s="21" t="n">
        <f aca="false">-$E150*P34</f>
        <v>-0</v>
      </c>
      <c r="Q150" s="21" t="n">
        <f aca="false">-$E150*Q34</f>
        <v>-0</v>
      </c>
      <c r="R150" s="21" t="n">
        <f aca="false">-$E150*R34</f>
        <v>-0</v>
      </c>
      <c r="S150" s="21" t="n">
        <f aca="false">-$E150*S34</f>
        <v>-0</v>
      </c>
      <c r="T150" s="21" t="n">
        <f aca="false">-$E150*T34</f>
        <v>-4.97558534289879</v>
      </c>
      <c r="U150" s="21" t="n">
        <f aca="false">-$E150*U34</f>
        <v>-5.03026210490866</v>
      </c>
      <c r="V150" s="21" t="n">
        <f aca="false">-$E150*V34</f>
        <v>-5.03026210490866</v>
      </c>
      <c r="W150" s="21" t="n">
        <f aca="false">-$E150*W34</f>
        <v>-4.92090858088891</v>
      </c>
      <c r="X150" s="21" t="n">
        <f aca="false">-$E150*X34</f>
        <v>-4.97558534289879</v>
      </c>
      <c r="Y150" s="21" t="n">
        <f aca="false">-$E150*Y34</f>
        <v>-5.03026210490866</v>
      </c>
      <c r="Z150" s="21" t="n">
        <f aca="false">-$E150*Z34</f>
        <v>-5.03026210490866</v>
      </c>
      <c r="AA150" s="21" t="n">
        <f aca="false">-$E150*AA34</f>
        <v>-4.92090858088891</v>
      </c>
      <c r="AB150" s="21" t="n">
        <f aca="false">-$E150*AB34</f>
        <v>-4.97558534289879</v>
      </c>
      <c r="AC150" s="21" t="n">
        <f aca="false">-$E150*AC34</f>
        <v>-5.03026210490866</v>
      </c>
      <c r="AD150" s="21" t="n">
        <f aca="false">-$E150*AD34</f>
        <v>-5.03026210490866</v>
      </c>
      <c r="AE150" s="21" t="n">
        <f aca="false">-$E150*AE34</f>
        <v>-4.92090858088891</v>
      </c>
      <c r="AF150" s="21" t="n">
        <f aca="false">-$E150*AF34</f>
        <v>-4.97558534289879</v>
      </c>
      <c r="AG150" s="21" t="n">
        <f aca="false">-$E150*AG34</f>
        <v>-5.03026210490866</v>
      </c>
      <c r="AH150" s="21" t="n">
        <f aca="false">-$E150*AH34</f>
        <v>-5.03026210490866</v>
      </c>
      <c r="AI150" s="21" t="n">
        <f aca="false">-$E150*AI34</f>
        <v>-4.97558534289879</v>
      </c>
      <c r="AJ150" s="21" t="n">
        <f aca="false">-$E150*AJ34</f>
        <v>-4.97558534289879</v>
      </c>
      <c r="AK150" s="21" t="n">
        <f aca="false">-$E150*AK34</f>
        <v>-5.03026210490866</v>
      </c>
      <c r="AL150" s="21" t="n">
        <f aca="false">-$E150*AL34</f>
        <v>-5.03026210490866</v>
      </c>
      <c r="AM150" s="21" t="n">
        <f aca="false">-$E150*AM34</f>
        <v>-4.92090858088891</v>
      </c>
      <c r="AN150" s="21" t="n">
        <f aca="false">-$E150*AN34</f>
        <v>-4.97558534289879</v>
      </c>
      <c r="AO150" s="21" t="n">
        <f aca="false">-$E150*AO34</f>
        <v>-5.03026210490866</v>
      </c>
      <c r="AP150" s="21" t="n">
        <f aca="false">-$E150*AP34</f>
        <v>-5.03026210490866</v>
      </c>
      <c r="AQ150" s="21" t="n">
        <f aca="false">-$E150*AQ34</f>
        <v>-4.92090858088891</v>
      </c>
      <c r="AR150" s="21" t="n">
        <f aca="false">-$E150*AR34</f>
        <v>-4.97558534289879</v>
      </c>
      <c r="AS150" s="21" t="n">
        <f aca="false">-$E150*AS34</f>
        <v>-5.03026210490866</v>
      </c>
      <c r="AT150" s="21" t="n">
        <f aca="false">-$E150*AT34</f>
        <v>-5.03026210490866</v>
      </c>
      <c r="AU150" s="21" t="n">
        <f aca="false">-$E150*AU34</f>
        <v>-4.92090858088891</v>
      </c>
      <c r="AV150" s="21" t="n">
        <f aca="false">-$E150*AV34</f>
        <v>-4.97558534289879</v>
      </c>
      <c r="AW150" s="21" t="n">
        <f aca="false">-$E150*AW34</f>
        <v>-5.03026210490866</v>
      </c>
      <c r="AX150" s="21" t="n">
        <f aca="false">-$E150*AX34</f>
        <v>-5.03026210490866</v>
      </c>
      <c r="AY150" s="21" t="n">
        <f aca="false">-$E150*AY34</f>
        <v>-4.97558534289879</v>
      </c>
      <c r="AZ150" s="21" t="n">
        <f aca="false">-$E150*AZ34</f>
        <v>-4.97558534289879</v>
      </c>
      <c r="BA150" s="21" t="n">
        <f aca="false">-$E150*BA34</f>
        <v>-5.03026210490866</v>
      </c>
      <c r="BB150" s="21" t="n">
        <f aca="false">-$E150*BB34</f>
        <v>-5.03026210490866</v>
      </c>
      <c r="BC150" s="21" t="n">
        <f aca="false">-$E150*BC34</f>
        <v>-4.92090858088891</v>
      </c>
      <c r="BD150" s="21" t="n">
        <f aca="false">-$E150*BD34</f>
        <v>-4.97558534289879</v>
      </c>
      <c r="BE150" s="21" t="n">
        <f aca="false">-$E150*BE34</f>
        <v>-5.03026210490866</v>
      </c>
      <c r="BF150" s="21" t="n">
        <f aca="false">-$E150*BF34</f>
        <v>-5.03026210490866</v>
      </c>
      <c r="BG150" s="21" t="n">
        <f aca="false">-$E150*BG34</f>
        <v>-4.92090858088891</v>
      </c>
      <c r="BH150" s="21" t="n">
        <f aca="false">-$E150*BH34</f>
        <v>-4.97558534289879</v>
      </c>
      <c r="BI150" s="21" t="n">
        <f aca="false">-$E150*BI34</f>
        <v>-5.03026210490866</v>
      </c>
      <c r="BJ150" s="21" t="n">
        <f aca="false">-$E150*BJ34</f>
        <v>-5.03026210490866</v>
      </c>
      <c r="BK150" s="21" t="n">
        <f aca="false">-$E150*BK34</f>
        <v>-4.92090858088891</v>
      </c>
      <c r="BL150" s="21" t="n">
        <f aca="false">-$E150*BL34</f>
        <v>-4.97558534289879</v>
      </c>
      <c r="BM150" s="21" t="n">
        <f aca="false">-$E150*BM34</f>
        <v>-5.03026210490866</v>
      </c>
      <c r="BN150" s="21" t="n">
        <f aca="false">-$E150*BN34</f>
        <v>-5.03026210490866</v>
      </c>
      <c r="BO150" s="21" t="n">
        <f aca="false">-$E150*BO34</f>
        <v>-4.97558534289879</v>
      </c>
      <c r="BP150" s="21" t="n">
        <f aca="false">-$E150*BP34</f>
        <v>-4.97558534289879</v>
      </c>
      <c r="BQ150" s="21" t="n">
        <f aca="false">-$E150*BQ34</f>
        <v>-5.03026210490866</v>
      </c>
      <c r="BR150" s="21" t="n">
        <f aca="false">-$E150*BR34</f>
        <v>-5.03026210490866</v>
      </c>
      <c r="BS150" s="21" t="n">
        <f aca="false">-$E150*BS34</f>
        <v>-4.92090858088891</v>
      </c>
      <c r="BT150" s="21" t="n">
        <f aca="false">-$E150*BT34</f>
        <v>-4.97558534289879</v>
      </c>
      <c r="BU150" s="21" t="n">
        <f aca="false">-$E150*BU34</f>
        <v>-5.03026210490866</v>
      </c>
      <c r="BV150" s="21" t="n">
        <f aca="false">-$E150*BV34</f>
        <v>-5.03026210490866</v>
      </c>
      <c r="BW150" s="21" t="n">
        <f aca="false">-$E150*BW34</f>
        <v>-4.92090858088891</v>
      </c>
      <c r="BX150" s="21" t="n">
        <f aca="false">-$E150*BX34</f>
        <v>-4.97558534289879</v>
      </c>
      <c r="BY150" s="21" t="n">
        <f aca="false">-$E150*BY34</f>
        <v>-5.03026210490866</v>
      </c>
      <c r="BZ150" s="21" t="n">
        <f aca="false">-$E150*BZ34</f>
        <v>-5.03026210490866</v>
      </c>
      <c r="CA150" s="21" t="n">
        <f aca="false">-$E150*CA34</f>
        <v>-4.92090858088891</v>
      </c>
      <c r="CB150" s="21" t="n">
        <f aca="false">-$E150*CB34</f>
        <v>-4.97558534289879</v>
      </c>
      <c r="CC150" s="21" t="n">
        <f aca="false">-$E150*CC34</f>
        <v>-5.03026210490866</v>
      </c>
      <c r="CD150" s="21" t="n">
        <f aca="false">-$E150*CD34</f>
        <v>-5.03026210490866</v>
      </c>
      <c r="CE150" s="21" t="n">
        <f aca="false">-$E150*CE34</f>
        <v>-4.97558534289879</v>
      </c>
      <c r="CF150" s="21" t="n">
        <f aca="false">-$E150*CF34</f>
        <v>-4.97558534289879</v>
      </c>
      <c r="CG150" s="21" t="n">
        <f aca="false">-$E150*CG34</f>
        <v>-5.03026210490866</v>
      </c>
      <c r="CH150" s="21" t="n">
        <f aca="false">-$E150*CH34</f>
        <v>-5.03026210490866</v>
      </c>
      <c r="CI150" s="21" t="n">
        <f aca="false">-$E150*CI34</f>
        <v>-4.92090858088891</v>
      </c>
      <c r="CJ150" s="21" t="n">
        <f aca="false">-$E150*CJ34</f>
        <v>-4.97558534289879</v>
      </c>
      <c r="CK150" s="21" t="n">
        <f aca="false">-$E150*CK34</f>
        <v>-5.03026210490866</v>
      </c>
      <c r="CL150" s="21" t="n">
        <f aca="false">-$E150*CL34</f>
        <v>-5.03026210490866</v>
      </c>
      <c r="CM150" s="21" t="n">
        <f aca="false">-$E150*CM34</f>
        <v>-4.92090858088891</v>
      </c>
      <c r="CN150" s="21" t="n">
        <f aca="false">-$E150*CN34</f>
        <v>-4.97558534289879</v>
      </c>
      <c r="CO150" s="21" t="n">
        <f aca="false">-$E150*CO34</f>
        <v>-5.03026210490866</v>
      </c>
      <c r="CP150" s="21" t="n">
        <f aca="false">-$E150*CP34</f>
        <v>-5.03026210490866</v>
      </c>
      <c r="CQ150" s="21" t="n">
        <f aca="false">-$E150*CQ34</f>
        <v>-4.92090858088891</v>
      </c>
      <c r="CR150" s="21" t="n">
        <f aca="false">-$E150*CR34</f>
        <v>-4.97558534289879</v>
      </c>
      <c r="CS150" s="21" t="n">
        <f aca="false">-$E150*CS34</f>
        <v>-5.03026210490866</v>
      </c>
      <c r="CT150" s="21" t="n">
        <f aca="false">-$E150*CT34</f>
        <v>-5.03026210490866</v>
      </c>
      <c r="CU150" s="21" t="n">
        <f aca="false">-$E150*CU34</f>
        <v>-4.97558534289879</v>
      </c>
      <c r="CV150" s="21" t="n">
        <f aca="false">-$E150*CV34</f>
        <v>-4.97558534289879</v>
      </c>
      <c r="CW150" s="21" t="n">
        <f aca="false">-$E150*CW34</f>
        <v>-5.03026210490866</v>
      </c>
      <c r="CX150" s="21" t="n">
        <f aca="false">-$E150*CX34</f>
        <v>-5.03026210490866</v>
      </c>
      <c r="CY150" s="21" t="n">
        <f aca="false">-$E150*CY34</f>
        <v>-4.92090858088891</v>
      </c>
      <c r="CZ150" s="21" t="n">
        <f aca="false">-$E150*CZ34</f>
        <v>-4.97558534289879</v>
      </c>
      <c r="DA150" s="21" t="n">
        <f aca="false">-$E150*DA34</f>
        <v>-5.03026210490866</v>
      </c>
      <c r="DB150" s="21" t="n">
        <f aca="false">-$E150*DB34</f>
        <v>-5.03026210490866</v>
      </c>
      <c r="DC150" s="21" t="n">
        <f aca="false">-$E150*DC34</f>
        <v>-4.92090858088891</v>
      </c>
      <c r="DD150" s="21" t="n">
        <f aca="false">-$E150*DD34</f>
        <v>-4.97558534289879</v>
      </c>
      <c r="DE150" s="21" t="n">
        <f aca="false">-$E150*DE34</f>
        <v>-5.03026210490866</v>
      </c>
      <c r="DF150" s="21" t="n">
        <f aca="false">-$E150*DF34</f>
        <v>-5.03026210490866</v>
      </c>
      <c r="DG150" s="21" t="n">
        <f aca="false">-$E150*DG34</f>
        <v>-4.92090858088891</v>
      </c>
      <c r="DH150" s="21" t="n">
        <f aca="false">-$E150*DH34</f>
        <v>-4.97558534289879</v>
      </c>
      <c r="DI150" s="21" t="n">
        <f aca="false">-$E150*DI34</f>
        <v>-5.03026210490866</v>
      </c>
      <c r="DJ150" s="21" t="n">
        <f aca="false">-$E150*DJ34</f>
        <v>-5.03026210490866</v>
      </c>
      <c r="DK150" s="21" t="n">
        <f aca="false">-$E150*DK34</f>
        <v>-4.97558534289879</v>
      </c>
      <c r="DL150" s="21" t="n">
        <f aca="false">-$E150*DL34</f>
        <v>-4.97558534289879</v>
      </c>
      <c r="DM150" s="21" t="n">
        <f aca="false">-$E150*DM34</f>
        <v>-5.03026210490866</v>
      </c>
      <c r="DN150" s="21" t="n">
        <f aca="false">-$E150*DN34</f>
        <v>-5.03026210490866</v>
      </c>
      <c r="DO150" s="21" t="n">
        <f aca="false">-$E150*DO34</f>
        <v>-4.92090858088891</v>
      </c>
      <c r="DP150" s="21" t="n">
        <f aca="false">-$E150*DP34</f>
        <v>-4.97558534289879</v>
      </c>
      <c r="DQ150" s="21" t="n">
        <f aca="false">-$E150*DQ34</f>
        <v>-5.03026210490866</v>
      </c>
      <c r="DR150" s="21" t="n">
        <f aca="false">-$E150*DR34</f>
        <v>-5.03026210490866</v>
      </c>
      <c r="DS150" s="21" t="n">
        <f aca="false">-$E150*DS34</f>
        <v>-4.92090858088891</v>
      </c>
      <c r="DT150" s="21" t="n">
        <f aca="false">-$E150*DT34</f>
        <v>-4.97558534289879</v>
      </c>
      <c r="DU150" s="21" t="n">
        <f aca="false">-$E150*DU34</f>
        <v>-5.03026210490866</v>
      </c>
      <c r="DV150" s="21" t="n">
        <f aca="false">-$E150*DV34</f>
        <v>-5.03026210490866</v>
      </c>
      <c r="DW150" s="21" t="n">
        <f aca="false">-$E150*DW34</f>
        <v>-4.92090858088891</v>
      </c>
      <c r="DX150" s="21" t="n">
        <f aca="false">-$E150*DX34</f>
        <v>-4.97558534289879</v>
      </c>
      <c r="DY150" s="21" t="n">
        <f aca="false">-$E150*DY34</f>
        <v>-5.03026210490866</v>
      </c>
      <c r="DZ150" s="21" t="n">
        <f aca="false">-$E150*DZ34</f>
        <v>-5.03026210490866</v>
      </c>
      <c r="EA150" s="21" t="n">
        <f aca="false">-$E150*EA34</f>
        <v>-4.97558534289879</v>
      </c>
      <c r="EB150" s="21" t="n">
        <f aca="false">-$E150*EB34</f>
        <v>-4.97558534289879</v>
      </c>
      <c r="EC150" s="21" t="n">
        <f aca="false">-$E150*EC34</f>
        <v>-5.03026210490866</v>
      </c>
      <c r="ED150" s="21" t="n">
        <f aca="false">-$E150*ED34</f>
        <v>-5.03026210490866</v>
      </c>
      <c r="EE150" s="21" t="n">
        <f aca="false">-$E150*EE34</f>
        <v>-4.92090858088891</v>
      </c>
      <c r="EF150" s="21" t="n">
        <f aca="false">-$E150*EF34</f>
        <v>-4.97558534289879</v>
      </c>
      <c r="EG150" s="21" t="n">
        <f aca="false">-$E150*EG34</f>
        <v>-5.03026210490866</v>
      </c>
      <c r="EH150" s="21" t="n">
        <f aca="false">-$E150*EH34</f>
        <v>-5.03026210490866</v>
      </c>
      <c r="EI150" s="21" t="n">
        <f aca="false">-$E150*EI34</f>
        <v>-4.92090858088891</v>
      </c>
      <c r="EJ150" s="21" t="n">
        <f aca="false">-$E150*EJ34</f>
        <v>-0</v>
      </c>
      <c r="EK150" s="21" t="n">
        <f aca="false">-$E150*EK34</f>
        <v>-0</v>
      </c>
      <c r="EL150" s="21" t="n">
        <f aca="false">-$E150*EL34</f>
        <v>-0</v>
      </c>
      <c r="EM150" s="21" t="n">
        <f aca="false">-$E150*EM34</f>
        <v>-0</v>
      </c>
      <c r="EN150" s="21" t="n">
        <f aca="false">-$E150*EN34</f>
        <v>-0</v>
      </c>
      <c r="EO150" s="21" t="n">
        <f aca="false">-$E150*EO34</f>
        <v>-0</v>
      </c>
      <c r="EP150" s="21" t="n">
        <f aca="false">-$E150*EP34</f>
        <v>-0</v>
      </c>
      <c r="EQ150" s="21" t="n">
        <f aca="false">-$E150*EQ34</f>
        <v>-0</v>
      </c>
      <c r="ER150" s="21" t="n">
        <f aca="false">-$E150*ER34</f>
        <v>-0</v>
      </c>
      <c r="ES150" s="21" t="n">
        <f aca="false">-$E150*ES34</f>
        <v>-0</v>
      </c>
      <c r="ET150" s="21" t="n">
        <f aca="false">-$E150*ET34</f>
        <v>-0</v>
      </c>
      <c r="EU150" s="21" t="n">
        <f aca="false">-$E150*EU34</f>
        <v>-0</v>
      </c>
      <c r="EV150" s="21" t="n">
        <f aca="false">-$E150*EV34</f>
        <v>-0</v>
      </c>
      <c r="EW150" s="21" t="n">
        <f aca="false">-$E150*EW34</f>
        <v>-0</v>
      </c>
      <c r="EX150" s="21" t="n">
        <f aca="false">-$E150*EX34</f>
        <v>-0</v>
      </c>
      <c r="EY150" s="21" t="n">
        <f aca="false">-$E150*EY34</f>
        <v>-0</v>
      </c>
      <c r="EZ150" s="21" t="n">
        <f aca="false">-$E150*EZ34</f>
        <v>-0</v>
      </c>
      <c r="FA150" s="21" t="n">
        <f aca="false">-$E150*FA34</f>
        <v>-0</v>
      </c>
      <c r="FB150" s="21" t="n">
        <f aca="false">-$E150*FB34</f>
        <v>-0</v>
      </c>
      <c r="FC150" s="21" t="n">
        <f aca="false">-$E150*FC34</f>
        <v>-0</v>
      </c>
      <c r="FD150" s="21" t="n">
        <f aca="false">-$E150*FD34</f>
        <v>-0</v>
      </c>
      <c r="FE150" s="21" t="n">
        <f aca="false">-$E150*FE34</f>
        <v>-0</v>
      </c>
      <c r="FF150" s="21" t="n">
        <f aca="false">-$E150*FF34</f>
        <v>-0</v>
      </c>
      <c r="FG150" s="21" t="n">
        <f aca="false">-$E150*FG34</f>
        <v>-0</v>
      </c>
      <c r="FH150" s="21" t="n">
        <f aca="false">-$E150*FH34</f>
        <v>-0</v>
      </c>
    </row>
    <row r="151" customFormat="false" ht="15" hidden="false" customHeight="false" outlineLevel="0" collapsed="false">
      <c r="C151" s="1" t="s">
        <v>789</v>
      </c>
      <c r="D151" s="12" t="s">
        <v>358</v>
      </c>
      <c r="E151" s="21" t="n">
        <f aca="false">$F119</f>
        <v>22000</v>
      </c>
      <c r="I151" s="21" t="n">
        <f aca="false">SUM(J151:FH151)</f>
        <v>-22000</v>
      </c>
      <c r="J151" s="21" t="n">
        <f aca="false">-$E151*J35</f>
        <v>-0</v>
      </c>
      <c r="K151" s="21" t="n">
        <f aca="false">-$E151*K35</f>
        <v>-0</v>
      </c>
      <c r="L151" s="21" t="n">
        <f aca="false">-$E151*L35</f>
        <v>-0</v>
      </c>
      <c r="M151" s="21" t="n">
        <f aca="false">-$E151*M35</f>
        <v>-0</v>
      </c>
      <c r="N151" s="21" t="n">
        <f aca="false">-$E151*N35</f>
        <v>-0</v>
      </c>
      <c r="O151" s="21" t="n">
        <f aca="false">-$E151*O35</f>
        <v>-0</v>
      </c>
      <c r="P151" s="21" t="n">
        <f aca="false">-$E151*P35</f>
        <v>-0</v>
      </c>
      <c r="Q151" s="21" t="n">
        <f aca="false">-$E151*Q35</f>
        <v>-0</v>
      </c>
      <c r="R151" s="21" t="n">
        <f aca="false">-$E151*R35</f>
        <v>-0</v>
      </c>
      <c r="S151" s="21" t="n">
        <f aca="false">-$E151*S35</f>
        <v>-0</v>
      </c>
      <c r="T151" s="21" t="n">
        <f aca="false">-$E151*T35</f>
        <v>-548.192771084337</v>
      </c>
      <c r="U151" s="21" t="n">
        <f aca="false">-$E151*U35</f>
        <v>-554.21686746988</v>
      </c>
      <c r="V151" s="21" t="n">
        <f aca="false">-$E151*V35</f>
        <v>-554.21686746988</v>
      </c>
      <c r="W151" s="21" t="n">
        <f aca="false">-$E151*W35</f>
        <v>-542.168674698795</v>
      </c>
      <c r="X151" s="21" t="n">
        <f aca="false">-$E151*X35</f>
        <v>-548.192771084337</v>
      </c>
      <c r="Y151" s="21" t="n">
        <f aca="false">-$E151*Y35</f>
        <v>-554.21686746988</v>
      </c>
      <c r="Z151" s="21" t="n">
        <f aca="false">-$E151*Z35</f>
        <v>-554.21686746988</v>
      </c>
      <c r="AA151" s="21" t="n">
        <f aca="false">-$E151*AA35</f>
        <v>-542.168674698795</v>
      </c>
      <c r="AB151" s="21" t="n">
        <f aca="false">-$E151*AB35</f>
        <v>-548.192771084337</v>
      </c>
      <c r="AC151" s="21" t="n">
        <f aca="false">-$E151*AC35</f>
        <v>-554.21686746988</v>
      </c>
      <c r="AD151" s="21" t="n">
        <f aca="false">-$E151*AD35</f>
        <v>-554.21686746988</v>
      </c>
      <c r="AE151" s="21" t="n">
        <f aca="false">-$E151*AE35</f>
        <v>-542.168674698795</v>
      </c>
      <c r="AF151" s="21" t="n">
        <f aca="false">-$E151*AF35</f>
        <v>-548.192771084337</v>
      </c>
      <c r="AG151" s="21" t="n">
        <f aca="false">-$E151*AG35</f>
        <v>-554.21686746988</v>
      </c>
      <c r="AH151" s="21" t="n">
        <f aca="false">-$E151*AH35</f>
        <v>-554.21686746988</v>
      </c>
      <c r="AI151" s="21" t="n">
        <f aca="false">-$E151*AI35</f>
        <v>-548.192771084337</v>
      </c>
      <c r="AJ151" s="21" t="n">
        <f aca="false">-$E151*AJ35</f>
        <v>-548.192771084337</v>
      </c>
      <c r="AK151" s="21" t="n">
        <f aca="false">-$E151*AK35</f>
        <v>-554.21686746988</v>
      </c>
      <c r="AL151" s="21" t="n">
        <f aca="false">-$E151*AL35</f>
        <v>-554.21686746988</v>
      </c>
      <c r="AM151" s="21" t="n">
        <f aca="false">-$E151*AM35</f>
        <v>-542.168674698795</v>
      </c>
      <c r="AN151" s="21" t="n">
        <f aca="false">-$E151*AN35</f>
        <v>-548.192771084337</v>
      </c>
      <c r="AO151" s="21" t="n">
        <f aca="false">-$E151*AO35</f>
        <v>-554.21686746988</v>
      </c>
      <c r="AP151" s="21" t="n">
        <f aca="false">-$E151*AP35</f>
        <v>-554.21686746988</v>
      </c>
      <c r="AQ151" s="21" t="n">
        <f aca="false">-$E151*AQ35</f>
        <v>-542.168674698795</v>
      </c>
      <c r="AR151" s="21" t="n">
        <f aca="false">-$E151*AR35</f>
        <v>-548.192771084337</v>
      </c>
      <c r="AS151" s="21" t="n">
        <f aca="false">-$E151*AS35</f>
        <v>-554.21686746988</v>
      </c>
      <c r="AT151" s="21" t="n">
        <f aca="false">-$E151*AT35</f>
        <v>-554.21686746988</v>
      </c>
      <c r="AU151" s="21" t="n">
        <f aca="false">-$E151*AU35</f>
        <v>-542.168674698795</v>
      </c>
      <c r="AV151" s="21" t="n">
        <f aca="false">-$E151*AV35</f>
        <v>-548.192771084337</v>
      </c>
      <c r="AW151" s="21" t="n">
        <f aca="false">-$E151*AW35</f>
        <v>-554.21686746988</v>
      </c>
      <c r="AX151" s="21" t="n">
        <f aca="false">-$E151*AX35</f>
        <v>-554.21686746988</v>
      </c>
      <c r="AY151" s="21" t="n">
        <f aca="false">-$E151*AY35</f>
        <v>-548.192771084337</v>
      </c>
      <c r="AZ151" s="21" t="n">
        <f aca="false">-$E151*AZ35</f>
        <v>-548.192771084337</v>
      </c>
      <c r="BA151" s="21" t="n">
        <f aca="false">-$E151*BA35</f>
        <v>-554.21686746988</v>
      </c>
      <c r="BB151" s="21" t="n">
        <f aca="false">-$E151*BB35</f>
        <v>-554.21686746988</v>
      </c>
      <c r="BC151" s="21" t="n">
        <f aca="false">-$E151*BC35</f>
        <v>-542.168674698795</v>
      </c>
      <c r="BD151" s="21" t="n">
        <f aca="false">-$E151*BD35</f>
        <v>-548.192771084337</v>
      </c>
      <c r="BE151" s="21" t="n">
        <f aca="false">-$E151*BE35</f>
        <v>-554.21686746988</v>
      </c>
      <c r="BF151" s="21" t="n">
        <f aca="false">-$E151*BF35</f>
        <v>-554.21686746988</v>
      </c>
      <c r="BG151" s="21" t="n">
        <f aca="false">-$E151*BG35</f>
        <v>-542.168674698795</v>
      </c>
      <c r="BH151" s="21" t="n">
        <f aca="false">-$E151*BH35</f>
        <v>-0</v>
      </c>
      <c r="BI151" s="21" t="n">
        <f aca="false">-$E151*BI35</f>
        <v>-0</v>
      </c>
      <c r="BJ151" s="21" t="n">
        <f aca="false">-$E151*BJ35</f>
        <v>-0</v>
      </c>
      <c r="BK151" s="21" t="n">
        <f aca="false">-$E151*BK35</f>
        <v>-0</v>
      </c>
      <c r="BL151" s="21" t="n">
        <f aca="false">-$E151*BL35</f>
        <v>-0</v>
      </c>
      <c r="BM151" s="21" t="n">
        <f aca="false">-$E151*BM35</f>
        <v>-0</v>
      </c>
      <c r="BN151" s="21" t="n">
        <f aca="false">-$E151*BN35</f>
        <v>-0</v>
      </c>
      <c r="BO151" s="21" t="n">
        <f aca="false">-$E151*BO35</f>
        <v>-0</v>
      </c>
      <c r="BP151" s="21" t="n">
        <f aca="false">-$E151*BP35</f>
        <v>-0</v>
      </c>
      <c r="BQ151" s="21" t="n">
        <f aca="false">-$E151*BQ35</f>
        <v>-0</v>
      </c>
      <c r="BR151" s="21" t="n">
        <f aca="false">-$E151*BR35</f>
        <v>-0</v>
      </c>
      <c r="BS151" s="21" t="n">
        <f aca="false">-$E151*BS35</f>
        <v>-0</v>
      </c>
      <c r="BT151" s="21" t="n">
        <f aca="false">-$E151*BT35</f>
        <v>-0</v>
      </c>
      <c r="BU151" s="21" t="n">
        <f aca="false">-$E151*BU35</f>
        <v>-0</v>
      </c>
      <c r="BV151" s="21" t="n">
        <f aca="false">-$E151*BV35</f>
        <v>-0</v>
      </c>
      <c r="BW151" s="21" t="n">
        <f aca="false">-$E151*BW35</f>
        <v>-0</v>
      </c>
      <c r="BX151" s="21" t="n">
        <f aca="false">-$E151*BX35</f>
        <v>-0</v>
      </c>
      <c r="BY151" s="21" t="n">
        <f aca="false">-$E151*BY35</f>
        <v>-0</v>
      </c>
      <c r="BZ151" s="21" t="n">
        <f aca="false">-$E151*BZ35</f>
        <v>-0</v>
      </c>
      <c r="CA151" s="21" t="n">
        <f aca="false">-$E151*CA35</f>
        <v>-0</v>
      </c>
      <c r="CB151" s="21" t="n">
        <f aca="false">-$E151*CB35</f>
        <v>-0</v>
      </c>
      <c r="CC151" s="21" t="n">
        <f aca="false">-$E151*CC35</f>
        <v>-0</v>
      </c>
      <c r="CD151" s="21" t="n">
        <f aca="false">-$E151*CD35</f>
        <v>-0</v>
      </c>
      <c r="CE151" s="21" t="n">
        <f aca="false">-$E151*CE35</f>
        <v>-0</v>
      </c>
      <c r="CF151" s="21" t="n">
        <f aca="false">-$E151*CF35</f>
        <v>-0</v>
      </c>
      <c r="CG151" s="21" t="n">
        <f aca="false">-$E151*CG35</f>
        <v>-0</v>
      </c>
      <c r="CH151" s="21" t="n">
        <f aca="false">-$E151*CH35</f>
        <v>-0</v>
      </c>
      <c r="CI151" s="21" t="n">
        <f aca="false">-$E151*CI35</f>
        <v>-0</v>
      </c>
      <c r="CJ151" s="21" t="n">
        <f aca="false">-$E151*CJ35</f>
        <v>-0</v>
      </c>
      <c r="CK151" s="21" t="n">
        <f aca="false">-$E151*CK35</f>
        <v>-0</v>
      </c>
      <c r="CL151" s="21" t="n">
        <f aca="false">-$E151*CL35</f>
        <v>-0</v>
      </c>
      <c r="CM151" s="21" t="n">
        <f aca="false">-$E151*CM35</f>
        <v>-0</v>
      </c>
      <c r="CN151" s="21" t="n">
        <f aca="false">-$E151*CN35</f>
        <v>-0</v>
      </c>
      <c r="CO151" s="21" t="n">
        <f aca="false">-$E151*CO35</f>
        <v>-0</v>
      </c>
      <c r="CP151" s="21" t="n">
        <f aca="false">-$E151*CP35</f>
        <v>-0</v>
      </c>
      <c r="CQ151" s="21" t="n">
        <f aca="false">-$E151*CQ35</f>
        <v>-0</v>
      </c>
      <c r="CR151" s="21" t="n">
        <f aca="false">-$E151*CR35</f>
        <v>-0</v>
      </c>
      <c r="CS151" s="21" t="n">
        <f aca="false">-$E151*CS35</f>
        <v>-0</v>
      </c>
      <c r="CT151" s="21" t="n">
        <f aca="false">-$E151*CT35</f>
        <v>-0</v>
      </c>
      <c r="CU151" s="21" t="n">
        <f aca="false">-$E151*CU35</f>
        <v>-0</v>
      </c>
      <c r="CV151" s="21" t="n">
        <f aca="false">-$E151*CV35</f>
        <v>-0</v>
      </c>
      <c r="CW151" s="21" t="n">
        <f aca="false">-$E151*CW35</f>
        <v>-0</v>
      </c>
      <c r="CX151" s="21" t="n">
        <f aca="false">-$E151*CX35</f>
        <v>-0</v>
      </c>
      <c r="CY151" s="21" t="n">
        <f aca="false">-$E151*CY35</f>
        <v>-0</v>
      </c>
      <c r="CZ151" s="21" t="n">
        <f aca="false">-$E151*CZ35</f>
        <v>-0</v>
      </c>
      <c r="DA151" s="21" t="n">
        <f aca="false">-$E151*DA35</f>
        <v>-0</v>
      </c>
      <c r="DB151" s="21" t="n">
        <f aca="false">-$E151*DB35</f>
        <v>-0</v>
      </c>
      <c r="DC151" s="21" t="n">
        <f aca="false">-$E151*DC35</f>
        <v>-0</v>
      </c>
      <c r="DD151" s="21" t="n">
        <f aca="false">-$E151*DD35</f>
        <v>-0</v>
      </c>
      <c r="DE151" s="21" t="n">
        <f aca="false">-$E151*DE35</f>
        <v>-0</v>
      </c>
      <c r="DF151" s="21" t="n">
        <f aca="false">-$E151*DF35</f>
        <v>-0</v>
      </c>
      <c r="DG151" s="21" t="n">
        <f aca="false">-$E151*DG35</f>
        <v>-0</v>
      </c>
      <c r="DH151" s="21" t="n">
        <f aca="false">-$E151*DH35</f>
        <v>-0</v>
      </c>
      <c r="DI151" s="21" t="n">
        <f aca="false">-$E151*DI35</f>
        <v>-0</v>
      </c>
      <c r="DJ151" s="21" t="n">
        <f aca="false">-$E151*DJ35</f>
        <v>-0</v>
      </c>
      <c r="DK151" s="21" t="n">
        <f aca="false">-$E151*DK35</f>
        <v>-0</v>
      </c>
      <c r="DL151" s="21" t="n">
        <f aca="false">-$E151*DL35</f>
        <v>-0</v>
      </c>
      <c r="DM151" s="21" t="n">
        <f aca="false">-$E151*DM35</f>
        <v>-0</v>
      </c>
      <c r="DN151" s="21" t="n">
        <f aca="false">-$E151*DN35</f>
        <v>-0</v>
      </c>
      <c r="DO151" s="21" t="n">
        <f aca="false">-$E151*DO35</f>
        <v>-0</v>
      </c>
      <c r="DP151" s="21" t="n">
        <f aca="false">-$E151*DP35</f>
        <v>-0</v>
      </c>
      <c r="DQ151" s="21" t="n">
        <f aca="false">-$E151*DQ35</f>
        <v>-0</v>
      </c>
      <c r="DR151" s="21" t="n">
        <f aca="false">-$E151*DR35</f>
        <v>-0</v>
      </c>
      <c r="DS151" s="21" t="n">
        <f aca="false">-$E151*DS35</f>
        <v>-0</v>
      </c>
      <c r="DT151" s="21" t="n">
        <f aca="false">-$E151*DT35</f>
        <v>-0</v>
      </c>
      <c r="DU151" s="21" t="n">
        <f aca="false">-$E151*DU35</f>
        <v>-0</v>
      </c>
      <c r="DV151" s="21" t="n">
        <f aca="false">-$E151*DV35</f>
        <v>-0</v>
      </c>
      <c r="DW151" s="21" t="n">
        <f aca="false">-$E151*DW35</f>
        <v>-0</v>
      </c>
      <c r="DX151" s="21" t="n">
        <f aca="false">-$E151*DX35</f>
        <v>-0</v>
      </c>
      <c r="DY151" s="21" t="n">
        <f aca="false">-$E151*DY35</f>
        <v>-0</v>
      </c>
      <c r="DZ151" s="21" t="n">
        <f aca="false">-$E151*DZ35</f>
        <v>-0</v>
      </c>
      <c r="EA151" s="21" t="n">
        <f aca="false">-$E151*EA35</f>
        <v>-0</v>
      </c>
      <c r="EB151" s="21" t="n">
        <f aca="false">-$E151*EB35</f>
        <v>-0</v>
      </c>
      <c r="EC151" s="21" t="n">
        <f aca="false">-$E151*EC35</f>
        <v>-0</v>
      </c>
      <c r="ED151" s="21" t="n">
        <f aca="false">-$E151*ED35</f>
        <v>-0</v>
      </c>
      <c r="EE151" s="21" t="n">
        <f aca="false">-$E151*EE35</f>
        <v>-0</v>
      </c>
      <c r="EF151" s="21" t="n">
        <f aca="false">-$E151*EF35</f>
        <v>-0</v>
      </c>
      <c r="EG151" s="21" t="n">
        <f aca="false">-$E151*EG35</f>
        <v>-0</v>
      </c>
      <c r="EH151" s="21" t="n">
        <f aca="false">-$E151*EH35</f>
        <v>-0</v>
      </c>
      <c r="EI151" s="21" t="n">
        <f aca="false">-$E151*EI35</f>
        <v>-0</v>
      </c>
      <c r="EJ151" s="21" t="n">
        <f aca="false">-$E151*EJ35</f>
        <v>-0</v>
      </c>
      <c r="EK151" s="21" t="n">
        <f aca="false">-$E151*EK35</f>
        <v>-0</v>
      </c>
      <c r="EL151" s="21" t="n">
        <f aca="false">-$E151*EL35</f>
        <v>-0</v>
      </c>
      <c r="EM151" s="21" t="n">
        <f aca="false">-$E151*EM35</f>
        <v>-0</v>
      </c>
      <c r="EN151" s="21" t="n">
        <f aca="false">-$E151*EN35</f>
        <v>-0</v>
      </c>
      <c r="EO151" s="21" t="n">
        <f aca="false">-$E151*EO35</f>
        <v>-0</v>
      </c>
      <c r="EP151" s="21" t="n">
        <f aca="false">-$E151*EP35</f>
        <v>-0</v>
      </c>
      <c r="EQ151" s="21" t="n">
        <f aca="false">-$E151*EQ35</f>
        <v>-0</v>
      </c>
      <c r="ER151" s="21" t="n">
        <f aca="false">-$E151*ER35</f>
        <v>-0</v>
      </c>
      <c r="ES151" s="21" t="n">
        <f aca="false">-$E151*ES35</f>
        <v>-0</v>
      </c>
      <c r="ET151" s="21" t="n">
        <f aca="false">-$E151*ET35</f>
        <v>-0</v>
      </c>
      <c r="EU151" s="21" t="n">
        <f aca="false">-$E151*EU35</f>
        <v>-0</v>
      </c>
      <c r="EV151" s="21" t="n">
        <f aca="false">-$E151*EV35</f>
        <v>-0</v>
      </c>
      <c r="EW151" s="21" t="n">
        <f aca="false">-$E151*EW35</f>
        <v>-0</v>
      </c>
      <c r="EX151" s="21" t="n">
        <f aca="false">-$E151*EX35</f>
        <v>-0</v>
      </c>
      <c r="EY151" s="21" t="n">
        <f aca="false">-$E151*EY35</f>
        <v>-0</v>
      </c>
      <c r="EZ151" s="21" t="n">
        <f aca="false">-$E151*EZ35</f>
        <v>-0</v>
      </c>
      <c r="FA151" s="21" t="n">
        <f aca="false">-$E151*FA35</f>
        <v>-0</v>
      </c>
      <c r="FB151" s="21" t="n">
        <f aca="false">-$E151*FB35</f>
        <v>-0</v>
      </c>
      <c r="FC151" s="21" t="n">
        <f aca="false">-$E151*FC35</f>
        <v>-0</v>
      </c>
      <c r="FD151" s="21" t="n">
        <f aca="false">-$E151*FD35</f>
        <v>-0</v>
      </c>
      <c r="FE151" s="21" t="n">
        <f aca="false">-$E151*FE35</f>
        <v>-0</v>
      </c>
      <c r="FF151" s="21" t="n">
        <f aca="false">-$E151*FF35</f>
        <v>-0</v>
      </c>
      <c r="FG151" s="21" t="n">
        <f aca="false">-$E151*FG35</f>
        <v>-0</v>
      </c>
      <c r="FH151" s="21" t="n">
        <f aca="false">-$E151*FH35</f>
        <v>-0</v>
      </c>
    </row>
    <row r="152" customFormat="false" ht="15" hidden="false" customHeight="false" outlineLevel="0" collapsed="false">
      <c r="C152" s="1" t="s">
        <v>790</v>
      </c>
      <c r="D152" s="12" t="s">
        <v>358</v>
      </c>
      <c r="E152" s="45" t="n">
        <f aca="false">SUMIF($J120:$FH120,"&lt;0",$J$4:$FH$4)+1</f>
        <v>54149</v>
      </c>
      <c r="F152" s="45" t="n">
        <f aca="false">EDATE($E152-1,In_Dep_BESS_Years*Months_In_Year)</f>
        <v>57800</v>
      </c>
      <c r="I152" s="21" t="n">
        <f aca="false">SUM(J152:FH152)</f>
        <v>-34726.098</v>
      </c>
      <c r="J152" s="21" t="n">
        <f aca="false">$I120*MAX(0,MIN($F152,J$4)-MAX($E152,J$3)+1)/($F152-$E152+1)</f>
        <v>-0</v>
      </c>
      <c r="K152" s="21" t="n">
        <f aca="false">$I120*MAX(0,MIN($F152,K$4)-MAX($E152,K$3)+1)/($F152-$E152+1)</f>
        <v>-0</v>
      </c>
      <c r="L152" s="21" t="n">
        <f aca="false">$I120*MAX(0,MIN($F152,L$4)-MAX($E152,L$3)+1)/($F152-$E152+1)</f>
        <v>-0</v>
      </c>
      <c r="M152" s="21" t="n">
        <f aca="false">$I120*MAX(0,MIN($F152,M$4)-MAX($E152,M$3)+1)/($F152-$E152+1)</f>
        <v>-0</v>
      </c>
      <c r="N152" s="21" t="n">
        <f aca="false">$I120*MAX(0,MIN($F152,N$4)-MAX($E152,N$3)+1)/($F152-$E152+1)</f>
        <v>-0</v>
      </c>
      <c r="O152" s="21" t="n">
        <f aca="false">$I120*MAX(0,MIN($F152,O$4)-MAX($E152,O$3)+1)/($F152-$E152+1)</f>
        <v>-0</v>
      </c>
      <c r="P152" s="21" t="n">
        <f aca="false">$I120*MAX(0,MIN($F152,P$4)-MAX($E152,P$3)+1)/($F152-$E152+1)</f>
        <v>-0</v>
      </c>
      <c r="Q152" s="21" t="n">
        <f aca="false">$I120*MAX(0,MIN($F152,Q$4)-MAX($E152,Q$3)+1)/($F152-$E152+1)</f>
        <v>-0</v>
      </c>
      <c r="R152" s="21" t="n">
        <f aca="false">$I120*MAX(0,MIN($F152,R$4)-MAX($E152,R$3)+1)/($F152-$E152+1)</f>
        <v>-0</v>
      </c>
      <c r="S152" s="21" t="n">
        <f aca="false">$I120*MAX(0,MIN($F152,S$4)-MAX($E152,S$3)+1)/($F152-$E152+1)</f>
        <v>-0</v>
      </c>
      <c r="T152" s="21" t="n">
        <f aca="false">$I120*MAX(0,MIN($F152,T$4)-MAX($E152,T$3)+1)/($F152-$E152+1)</f>
        <v>-0</v>
      </c>
      <c r="U152" s="21" t="n">
        <f aca="false">$I120*MAX(0,MIN($F152,U$4)-MAX($E152,U$3)+1)/($F152-$E152+1)</f>
        <v>-0</v>
      </c>
      <c r="V152" s="21" t="n">
        <f aca="false">$I120*MAX(0,MIN($F152,V$4)-MAX($E152,V$3)+1)/($F152-$E152+1)</f>
        <v>-0</v>
      </c>
      <c r="W152" s="21" t="n">
        <f aca="false">$I120*MAX(0,MIN($F152,W$4)-MAX($E152,W$3)+1)/($F152-$E152+1)</f>
        <v>-0</v>
      </c>
      <c r="X152" s="21" t="n">
        <f aca="false">$I120*MAX(0,MIN($F152,X$4)-MAX($E152,X$3)+1)/($F152-$E152+1)</f>
        <v>-0</v>
      </c>
      <c r="Y152" s="21" t="n">
        <f aca="false">$I120*MAX(0,MIN($F152,Y$4)-MAX($E152,Y$3)+1)/($F152-$E152+1)</f>
        <v>-0</v>
      </c>
      <c r="Z152" s="21" t="n">
        <f aca="false">$I120*MAX(0,MIN($F152,Z$4)-MAX($E152,Z$3)+1)/($F152-$E152+1)</f>
        <v>-0</v>
      </c>
      <c r="AA152" s="21" t="n">
        <f aca="false">$I120*MAX(0,MIN($F152,AA$4)-MAX($E152,AA$3)+1)/($F152-$E152+1)</f>
        <v>-0</v>
      </c>
      <c r="AB152" s="21" t="n">
        <f aca="false">$I120*MAX(0,MIN($F152,AB$4)-MAX($E152,AB$3)+1)/($F152-$E152+1)</f>
        <v>-0</v>
      </c>
      <c r="AC152" s="21" t="n">
        <f aca="false">$I120*MAX(0,MIN($F152,AC$4)-MAX($E152,AC$3)+1)/($F152-$E152+1)</f>
        <v>-0</v>
      </c>
      <c r="AD152" s="21" t="n">
        <f aca="false">$I120*MAX(0,MIN($F152,AD$4)-MAX($E152,AD$3)+1)/($F152-$E152+1)</f>
        <v>-0</v>
      </c>
      <c r="AE152" s="21" t="n">
        <f aca="false">$I120*MAX(0,MIN($F152,AE$4)-MAX($E152,AE$3)+1)/($F152-$E152+1)</f>
        <v>-0</v>
      </c>
      <c r="AF152" s="21" t="n">
        <f aca="false">$I120*MAX(0,MIN($F152,AF$4)-MAX($E152,AF$3)+1)/($F152-$E152+1)</f>
        <v>-0</v>
      </c>
      <c r="AG152" s="21" t="n">
        <f aca="false">$I120*MAX(0,MIN($F152,AG$4)-MAX($E152,AG$3)+1)/($F152-$E152+1)</f>
        <v>-0</v>
      </c>
      <c r="AH152" s="21" t="n">
        <f aca="false">$I120*MAX(0,MIN($F152,AH$4)-MAX($E152,AH$3)+1)/($F152-$E152+1)</f>
        <v>-0</v>
      </c>
      <c r="AI152" s="21" t="n">
        <f aca="false">$I120*MAX(0,MIN($F152,AI$4)-MAX($E152,AI$3)+1)/($F152-$E152+1)</f>
        <v>-0</v>
      </c>
      <c r="AJ152" s="21" t="n">
        <f aca="false">$I120*MAX(0,MIN($F152,AJ$4)-MAX($E152,AJ$3)+1)/($F152-$E152+1)</f>
        <v>-0</v>
      </c>
      <c r="AK152" s="21" t="n">
        <f aca="false">$I120*MAX(0,MIN($F152,AK$4)-MAX($E152,AK$3)+1)/($F152-$E152+1)</f>
        <v>-0</v>
      </c>
      <c r="AL152" s="21" t="n">
        <f aca="false">$I120*MAX(0,MIN($F152,AL$4)-MAX($E152,AL$3)+1)/($F152-$E152+1)</f>
        <v>-0</v>
      </c>
      <c r="AM152" s="21" t="n">
        <f aca="false">$I120*MAX(0,MIN($F152,AM$4)-MAX($E152,AM$3)+1)/($F152-$E152+1)</f>
        <v>-0</v>
      </c>
      <c r="AN152" s="21" t="n">
        <f aca="false">$I120*MAX(0,MIN($F152,AN$4)-MAX($E152,AN$3)+1)/($F152-$E152+1)</f>
        <v>-0</v>
      </c>
      <c r="AO152" s="21" t="n">
        <f aca="false">$I120*MAX(0,MIN($F152,AO$4)-MAX($E152,AO$3)+1)/($F152-$E152+1)</f>
        <v>-0</v>
      </c>
      <c r="AP152" s="21" t="n">
        <f aca="false">$I120*MAX(0,MIN($F152,AP$4)-MAX($E152,AP$3)+1)/($F152-$E152+1)</f>
        <v>-0</v>
      </c>
      <c r="AQ152" s="21" t="n">
        <f aca="false">$I120*MAX(0,MIN($F152,AQ$4)-MAX($E152,AQ$3)+1)/($F152-$E152+1)</f>
        <v>-0</v>
      </c>
      <c r="AR152" s="21" t="n">
        <f aca="false">$I120*MAX(0,MIN($F152,AR$4)-MAX($E152,AR$3)+1)/($F152-$E152+1)</f>
        <v>-0</v>
      </c>
      <c r="AS152" s="21" t="n">
        <f aca="false">$I120*MAX(0,MIN($F152,AS$4)-MAX($E152,AS$3)+1)/($F152-$E152+1)</f>
        <v>-0</v>
      </c>
      <c r="AT152" s="21" t="n">
        <f aca="false">$I120*MAX(0,MIN($F152,AT$4)-MAX($E152,AT$3)+1)/($F152-$E152+1)</f>
        <v>-0</v>
      </c>
      <c r="AU152" s="21" t="n">
        <f aca="false">$I120*MAX(0,MIN($F152,AU$4)-MAX($E152,AU$3)+1)/($F152-$E152+1)</f>
        <v>-0</v>
      </c>
      <c r="AV152" s="21" t="n">
        <f aca="false">$I120*MAX(0,MIN($F152,AV$4)-MAX($E152,AV$3)+1)/($F152-$E152+1)</f>
        <v>-0</v>
      </c>
      <c r="AW152" s="21" t="n">
        <f aca="false">$I120*MAX(0,MIN($F152,AW$4)-MAX($E152,AW$3)+1)/($F152-$E152+1)</f>
        <v>-0</v>
      </c>
      <c r="AX152" s="21" t="n">
        <f aca="false">$I120*MAX(0,MIN($F152,AX$4)-MAX($E152,AX$3)+1)/($F152-$E152+1)</f>
        <v>-0</v>
      </c>
      <c r="AY152" s="21" t="n">
        <f aca="false">$I120*MAX(0,MIN($F152,AY$4)-MAX($E152,AY$3)+1)/($F152-$E152+1)</f>
        <v>-0</v>
      </c>
      <c r="AZ152" s="21" t="n">
        <f aca="false">$I120*MAX(0,MIN($F152,AZ$4)-MAX($E152,AZ$3)+1)/($F152-$E152+1)</f>
        <v>-0</v>
      </c>
      <c r="BA152" s="21" t="n">
        <f aca="false">$I120*MAX(0,MIN($F152,BA$4)-MAX($E152,BA$3)+1)/($F152-$E152+1)</f>
        <v>-0</v>
      </c>
      <c r="BB152" s="21" t="n">
        <f aca="false">$I120*MAX(0,MIN($F152,BB$4)-MAX($E152,BB$3)+1)/($F152-$E152+1)</f>
        <v>-0</v>
      </c>
      <c r="BC152" s="21" t="n">
        <f aca="false">$I120*MAX(0,MIN($F152,BC$4)-MAX($E152,BC$3)+1)/($F152-$E152+1)</f>
        <v>-0</v>
      </c>
      <c r="BD152" s="21" t="n">
        <f aca="false">$I120*MAX(0,MIN($F152,BD$4)-MAX($E152,BD$3)+1)/($F152-$E152+1)</f>
        <v>-0</v>
      </c>
      <c r="BE152" s="21" t="n">
        <f aca="false">$I120*MAX(0,MIN($F152,BE$4)-MAX($E152,BE$3)+1)/($F152-$E152+1)</f>
        <v>-0</v>
      </c>
      <c r="BF152" s="21" t="n">
        <f aca="false">$I120*MAX(0,MIN($F152,BF$4)-MAX($E152,BF$3)+1)/($F152-$E152+1)</f>
        <v>-0</v>
      </c>
      <c r="BG152" s="21" t="n">
        <f aca="false">$I120*MAX(0,MIN($F152,BG$4)-MAX($E152,BG$3)+1)/($F152-$E152+1)</f>
        <v>-0</v>
      </c>
      <c r="BH152" s="21" t="n">
        <f aca="false">$I120*MAX(0,MIN($F152,BH$4)-MAX($E152,BH$3)+1)/($F152-$E152+1)</f>
        <v>-0</v>
      </c>
      <c r="BI152" s="21" t="n">
        <f aca="false">$I120*MAX(0,MIN($F152,BI$4)-MAX($E152,BI$3)+1)/($F152-$E152+1)</f>
        <v>-0</v>
      </c>
      <c r="BJ152" s="21" t="n">
        <f aca="false">$I120*MAX(0,MIN($F152,BJ$4)-MAX($E152,BJ$3)+1)/($F152-$E152+1)</f>
        <v>-0</v>
      </c>
      <c r="BK152" s="21" t="n">
        <f aca="false">$I120*MAX(0,MIN($F152,BK$4)-MAX($E152,BK$3)+1)/($F152-$E152+1)</f>
        <v>-0</v>
      </c>
      <c r="BL152" s="21" t="n">
        <f aca="false">$I120*MAX(0,MIN($F152,BL$4)-MAX($E152,BL$3)+1)/($F152-$E152+1)</f>
        <v>-0</v>
      </c>
      <c r="BM152" s="21" t="n">
        <f aca="false">$I120*MAX(0,MIN($F152,BM$4)-MAX($E152,BM$3)+1)/($F152-$E152+1)</f>
        <v>-0</v>
      </c>
      <c r="BN152" s="21" t="n">
        <f aca="false">$I120*MAX(0,MIN($F152,BN$4)-MAX($E152,BN$3)+1)/($F152-$E152+1)</f>
        <v>-0</v>
      </c>
      <c r="BO152" s="21" t="n">
        <f aca="false">$I120*MAX(0,MIN($F152,BO$4)-MAX($E152,BO$3)+1)/($F152-$E152+1)</f>
        <v>-0</v>
      </c>
      <c r="BP152" s="21" t="n">
        <f aca="false">$I120*MAX(0,MIN($F152,BP$4)-MAX($E152,BP$3)+1)/($F152-$E152+1)</f>
        <v>-0</v>
      </c>
      <c r="BQ152" s="21" t="n">
        <f aca="false">$I120*MAX(0,MIN($F152,BQ$4)-MAX($E152,BQ$3)+1)/($F152-$E152+1)</f>
        <v>-0</v>
      </c>
      <c r="BR152" s="21" t="n">
        <f aca="false">$I120*MAX(0,MIN($F152,BR$4)-MAX($E152,BR$3)+1)/($F152-$E152+1)</f>
        <v>-0</v>
      </c>
      <c r="BS152" s="21" t="n">
        <f aca="false">$I120*MAX(0,MIN($F152,BS$4)-MAX($E152,BS$3)+1)/($F152-$E152+1)</f>
        <v>-0</v>
      </c>
      <c r="BT152" s="21" t="n">
        <f aca="false">$I120*MAX(0,MIN($F152,BT$4)-MAX($E152,BT$3)+1)/($F152-$E152+1)</f>
        <v>-0</v>
      </c>
      <c r="BU152" s="21" t="n">
        <f aca="false">$I120*MAX(0,MIN($F152,BU$4)-MAX($E152,BU$3)+1)/($F152-$E152+1)</f>
        <v>-0</v>
      </c>
      <c r="BV152" s="21" t="n">
        <f aca="false">$I120*MAX(0,MIN($F152,BV$4)-MAX($E152,BV$3)+1)/($F152-$E152+1)</f>
        <v>-0</v>
      </c>
      <c r="BW152" s="21" t="n">
        <f aca="false">$I120*MAX(0,MIN($F152,BW$4)-MAX($E152,BW$3)+1)/($F152-$E152+1)</f>
        <v>-0</v>
      </c>
      <c r="BX152" s="21" t="n">
        <f aca="false">$I120*MAX(0,MIN($F152,BX$4)-MAX($E152,BX$3)+1)/($F152-$E152+1)</f>
        <v>-0</v>
      </c>
      <c r="BY152" s="21" t="n">
        <f aca="false">$I120*MAX(0,MIN($F152,BY$4)-MAX($E152,BY$3)+1)/($F152-$E152+1)</f>
        <v>-0</v>
      </c>
      <c r="BZ152" s="21" t="n">
        <f aca="false">$I120*MAX(0,MIN($F152,BZ$4)-MAX($E152,BZ$3)+1)/($F152-$E152+1)</f>
        <v>-0</v>
      </c>
      <c r="CA152" s="21" t="n">
        <f aca="false">$I120*MAX(0,MIN($F152,CA$4)-MAX($E152,CA$3)+1)/($F152-$E152+1)</f>
        <v>-0</v>
      </c>
      <c r="CB152" s="21" t="n">
        <f aca="false">$I120*MAX(0,MIN($F152,CB$4)-MAX($E152,CB$3)+1)/($F152-$E152+1)</f>
        <v>-0</v>
      </c>
      <c r="CC152" s="21" t="n">
        <f aca="false">$I120*MAX(0,MIN($F152,CC$4)-MAX($E152,CC$3)+1)/($F152-$E152+1)</f>
        <v>-0</v>
      </c>
      <c r="CD152" s="21" t="n">
        <f aca="false">$I120*MAX(0,MIN($F152,CD$4)-MAX($E152,CD$3)+1)/($F152-$E152+1)</f>
        <v>-0</v>
      </c>
      <c r="CE152" s="21" t="n">
        <f aca="false">$I120*MAX(0,MIN($F152,CE$4)-MAX($E152,CE$3)+1)/($F152-$E152+1)</f>
        <v>-0</v>
      </c>
      <c r="CF152" s="21" t="n">
        <f aca="false">$I120*MAX(0,MIN($F152,CF$4)-MAX($E152,CF$3)+1)/($F152-$E152+1)</f>
        <v>-0</v>
      </c>
      <c r="CG152" s="21" t="n">
        <f aca="false">$I120*MAX(0,MIN($F152,CG$4)-MAX($E152,CG$3)+1)/($F152-$E152+1)</f>
        <v>-0</v>
      </c>
      <c r="CH152" s="21" t="n">
        <f aca="false">$I120*MAX(0,MIN($F152,CH$4)-MAX($E152,CH$3)+1)/($F152-$E152+1)</f>
        <v>-0</v>
      </c>
      <c r="CI152" s="21" t="n">
        <f aca="false">$I120*MAX(0,MIN($F152,CI$4)-MAX($E152,CI$3)+1)/($F152-$E152+1)</f>
        <v>-0</v>
      </c>
      <c r="CJ152" s="21" t="n">
        <f aca="false">$I120*MAX(0,MIN($F152,CJ$4)-MAX($E152,CJ$3)+1)/($F152-$E152+1)</f>
        <v>-0</v>
      </c>
      <c r="CK152" s="21" t="n">
        <f aca="false">$I120*MAX(0,MIN($F152,CK$4)-MAX($E152,CK$3)+1)/($F152-$E152+1)</f>
        <v>-0</v>
      </c>
      <c r="CL152" s="21" t="n">
        <f aca="false">$I120*MAX(0,MIN($F152,CL$4)-MAX($E152,CL$3)+1)/($F152-$E152+1)</f>
        <v>-0</v>
      </c>
      <c r="CM152" s="21" t="n">
        <f aca="false">$I120*MAX(0,MIN($F152,CM$4)-MAX($E152,CM$3)+1)/($F152-$E152+1)</f>
        <v>-0</v>
      </c>
      <c r="CN152" s="21" t="n">
        <f aca="false">$I120*MAX(0,MIN($F152,CN$4)-MAX($E152,CN$3)+1)/($F152-$E152+1)</f>
        <v>-0</v>
      </c>
      <c r="CO152" s="21" t="n">
        <f aca="false">$I120*MAX(0,MIN($F152,CO$4)-MAX($E152,CO$3)+1)/($F152-$E152+1)</f>
        <v>-0</v>
      </c>
      <c r="CP152" s="21" t="n">
        <f aca="false">$I120*MAX(0,MIN($F152,CP$4)-MAX($E152,CP$3)+1)/($F152-$E152+1)</f>
        <v>-0</v>
      </c>
      <c r="CQ152" s="21" t="n">
        <f aca="false">$I120*MAX(0,MIN($F152,CQ$4)-MAX($E152,CQ$3)+1)/($F152-$E152+1)</f>
        <v>-0</v>
      </c>
      <c r="CR152" s="21" t="n">
        <f aca="false">$I120*MAX(0,MIN($F152,CR$4)-MAX($E152,CR$3)+1)/($F152-$E152+1)</f>
        <v>-0</v>
      </c>
      <c r="CS152" s="21" t="n">
        <f aca="false">$I120*MAX(0,MIN($F152,CS$4)-MAX($E152,CS$3)+1)/($F152-$E152+1)</f>
        <v>-0</v>
      </c>
      <c r="CT152" s="21" t="n">
        <f aca="false">$I120*MAX(0,MIN($F152,CT$4)-MAX($E152,CT$3)+1)/($F152-$E152+1)</f>
        <v>-0</v>
      </c>
      <c r="CU152" s="21" t="n">
        <f aca="false">$I120*MAX(0,MIN($F152,CU$4)-MAX($E152,CU$3)+1)/($F152-$E152+1)</f>
        <v>-0</v>
      </c>
      <c r="CV152" s="21" t="n">
        <f aca="false">$I120*MAX(0,MIN($F152,CV$4)-MAX($E152,CV$3)+1)/($F152-$E152+1)</f>
        <v>-865.299813253012</v>
      </c>
      <c r="CW152" s="21" t="n">
        <f aca="false">$I120*MAX(0,MIN($F152,CW$4)-MAX($E152,CW$3)+1)/($F152-$E152+1)</f>
        <v>-874.808602409639</v>
      </c>
      <c r="CX152" s="21" t="n">
        <f aca="false">$I120*MAX(0,MIN($F152,CX$4)-MAX($E152,CX$3)+1)/($F152-$E152+1)</f>
        <v>-874.808602409639</v>
      </c>
      <c r="CY152" s="21" t="n">
        <f aca="false">$I120*MAX(0,MIN($F152,CY$4)-MAX($E152,CY$3)+1)/($F152-$E152+1)</f>
        <v>-855.791024096386</v>
      </c>
      <c r="CZ152" s="21" t="n">
        <f aca="false">$I120*MAX(0,MIN($F152,CZ$4)-MAX($E152,CZ$3)+1)/($F152-$E152+1)</f>
        <v>-865.299813253012</v>
      </c>
      <c r="DA152" s="21" t="n">
        <f aca="false">$I120*MAX(0,MIN($F152,DA$4)-MAX($E152,DA$3)+1)/($F152-$E152+1)</f>
        <v>-874.808602409639</v>
      </c>
      <c r="DB152" s="21" t="n">
        <f aca="false">$I120*MAX(0,MIN($F152,DB$4)-MAX($E152,DB$3)+1)/($F152-$E152+1)</f>
        <v>-874.808602409639</v>
      </c>
      <c r="DC152" s="21" t="n">
        <f aca="false">$I120*MAX(0,MIN($F152,DC$4)-MAX($E152,DC$3)+1)/($F152-$E152+1)</f>
        <v>-855.791024096386</v>
      </c>
      <c r="DD152" s="21" t="n">
        <f aca="false">$I120*MAX(0,MIN($F152,DD$4)-MAX($E152,DD$3)+1)/($F152-$E152+1)</f>
        <v>-865.299813253012</v>
      </c>
      <c r="DE152" s="21" t="n">
        <f aca="false">$I120*MAX(0,MIN($F152,DE$4)-MAX($E152,DE$3)+1)/($F152-$E152+1)</f>
        <v>-874.808602409639</v>
      </c>
      <c r="DF152" s="21" t="n">
        <f aca="false">$I120*MAX(0,MIN($F152,DF$4)-MAX($E152,DF$3)+1)/($F152-$E152+1)</f>
        <v>-874.808602409639</v>
      </c>
      <c r="DG152" s="21" t="n">
        <f aca="false">$I120*MAX(0,MIN($F152,DG$4)-MAX($E152,DG$3)+1)/($F152-$E152+1)</f>
        <v>-855.791024096386</v>
      </c>
      <c r="DH152" s="21" t="n">
        <f aca="false">$I120*MAX(0,MIN($F152,DH$4)-MAX($E152,DH$3)+1)/($F152-$E152+1)</f>
        <v>-865.299813253012</v>
      </c>
      <c r="DI152" s="21" t="n">
        <f aca="false">$I120*MAX(0,MIN($F152,DI$4)-MAX($E152,DI$3)+1)/($F152-$E152+1)</f>
        <v>-874.808602409639</v>
      </c>
      <c r="DJ152" s="21" t="n">
        <f aca="false">$I120*MAX(0,MIN($F152,DJ$4)-MAX($E152,DJ$3)+1)/($F152-$E152+1)</f>
        <v>-874.808602409639</v>
      </c>
      <c r="DK152" s="21" t="n">
        <f aca="false">$I120*MAX(0,MIN($F152,DK$4)-MAX($E152,DK$3)+1)/($F152-$E152+1)</f>
        <v>-865.299813253012</v>
      </c>
      <c r="DL152" s="21" t="n">
        <f aca="false">$I120*MAX(0,MIN($F152,DL$4)-MAX($E152,DL$3)+1)/($F152-$E152+1)</f>
        <v>-865.299813253012</v>
      </c>
      <c r="DM152" s="21" t="n">
        <f aca="false">$I120*MAX(0,MIN($F152,DM$4)-MAX($E152,DM$3)+1)/($F152-$E152+1)</f>
        <v>-874.808602409639</v>
      </c>
      <c r="DN152" s="21" t="n">
        <f aca="false">$I120*MAX(0,MIN($F152,DN$4)-MAX($E152,DN$3)+1)/($F152-$E152+1)</f>
        <v>-874.808602409639</v>
      </c>
      <c r="DO152" s="21" t="n">
        <f aca="false">$I120*MAX(0,MIN($F152,DO$4)-MAX($E152,DO$3)+1)/($F152-$E152+1)</f>
        <v>-855.791024096386</v>
      </c>
      <c r="DP152" s="21" t="n">
        <f aca="false">$I120*MAX(0,MIN($F152,DP$4)-MAX($E152,DP$3)+1)/($F152-$E152+1)</f>
        <v>-865.299813253012</v>
      </c>
      <c r="DQ152" s="21" t="n">
        <f aca="false">$I120*MAX(0,MIN($F152,DQ$4)-MAX($E152,DQ$3)+1)/($F152-$E152+1)</f>
        <v>-874.808602409639</v>
      </c>
      <c r="DR152" s="21" t="n">
        <f aca="false">$I120*MAX(0,MIN($F152,DR$4)-MAX($E152,DR$3)+1)/($F152-$E152+1)</f>
        <v>-874.808602409639</v>
      </c>
      <c r="DS152" s="21" t="n">
        <f aca="false">$I120*MAX(0,MIN($F152,DS$4)-MAX($E152,DS$3)+1)/($F152-$E152+1)</f>
        <v>-855.791024096386</v>
      </c>
      <c r="DT152" s="21" t="n">
        <f aca="false">$I120*MAX(0,MIN($F152,DT$4)-MAX($E152,DT$3)+1)/($F152-$E152+1)</f>
        <v>-865.299813253012</v>
      </c>
      <c r="DU152" s="21" t="n">
        <f aca="false">$I120*MAX(0,MIN($F152,DU$4)-MAX($E152,DU$3)+1)/($F152-$E152+1)</f>
        <v>-874.808602409639</v>
      </c>
      <c r="DV152" s="21" t="n">
        <f aca="false">$I120*MAX(0,MIN($F152,DV$4)-MAX($E152,DV$3)+1)/($F152-$E152+1)</f>
        <v>-874.808602409639</v>
      </c>
      <c r="DW152" s="21" t="n">
        <f aca="false">$I120*MAX(0,MIN($F152,DW$4)-MAX($E152,DW$3)+1)/($F152-$E152+1)</f>
        <v>-855.791024096386</v>
      </c>
      <c r="DX152" s="21" t="n">
        <f aca="false">$I120*MAX(0,MIN($F152,DX$4)-MAX($E152,DX$3)+1)/($F152-$E152+1)</f>
        <v>-865.299813253012</v>
      </c>
      <c r="DY152" s="21" t="n">
        <f aca="false">$I120*MAX(0,MIN($F152,DY$4)-MAX($E152,DY$3)+1)/($F152-$E152+1)</f>
        <v>-874.808602409639</v>
      </c>
      <c r="DZ152" s="21" t="n">
        <f aca="false">$I120*MAX(0,MIN($F152,DZ$4)-MAX($E152,DZ$3)+1)/($F152-$E152+1)</f>
        <v>-874.808602409639</v>
      </c>
      <c r="EA152" s="21" t="n">
        <f aca="false">$I120*MAX(0,MIN($F152,EA$4)-MAX($E152,EA$3)+1)/($F152-$E152+1)</f>
        <v>-865.299813253012</v>
      </c>
      <c r="EB152" s="21" t="n">
        <f aca="false">$I120*MAX(0,MIN($F152,EB$4)-MAX($E152,EB$3)+1)/($F152-$E152+1)</f>
        <v>-865.299813253012</v>
      </c>
      <c r="EC152" s="21" t="n">
        <f aca="false">$I120*MAX(0,MIN($F152,EC$4)-MAX($E152,EC$3)+1)/($F152-$E152+1)</f>
        <v>-874.808602409639</v>
      </c>
      <c r="ED152" s="21" t="n">
        <f aca="false">$I120*MAX(0,MIN($F152,ED$4)-MAX($E152,ED$3)+1)/($F152-$E152+1)</f>
        <v>-874.808602409639</v>
      </c>
      <c r="EE152" s="21" t="n">
        <f aca="false">$I120*MAX(0,MIN($F152,EE$4)-MAX($E152,EE$3)+1)/($F152-$E152+1)</f>
        <v>-855.791024096386</v>
      </c>
      <c r="EF152" s="21" t="n">
        <f aca="false">$I120*MAX(0,MIN($F152,EF$4)-MAX($E152,EF$3)+1)/($F152-$E152+1)</f>
        <v>-865.299813253012</v>
      </c>
      <c r="EG152" s="21" t="n">
        <f aca="false">$I120*MAX(0,MIN($F152,EG$4)-MAX($E152,EG$3)+1)/($F152-$E152+1)</f>
        <v>-874.808602409639</v>
      </c>
      <c r="EH152" s="21" t="n">
        <f aca="false">$I120*MAX(0,MIN($F152,EH$4)-MAX($E152,EH$3)+1)/($F152-$E152+1)</f>
        <v>-874.808602409639</v>
      </c>
      <c r="EI152" s="21" t="n">
        <f aca="false">$I120*MAX(0,MIN($F152,EI$4)-MAX($E152,EI$3)+1)/($F152-$E152+1)</f>
        <v>-855.791024096386</v>
      </c>
      <c r="EJ152" s="21" t="n">
        <f aca="false">$I120*MAX(0,MIN($F152,EJ$4)-MAX($E152,EJ$3)+1)/($F152-$E152+1)</f>
        <v>-0</v>
      </c>
      <c r="EK152" s="21" t="n">
        <f aca="false">$I120*MAX(0,MIN($F152,EK$4)-MAX($E152,EK$3)+1)/($F152-$E152+1)</f>
        <v>-0</v>
      </c>
      <c r="EL152" s="21" t="n">
        <f aca="false">$I120*MAX(0,MIN($F152,EL$4)-MAX($E152,EL$3)+1)/($F152-$E152+1)</f>
        <v>-0</v>
      </c>
      <c r="EM152" s="21" t="n">
        <f aca="false">$I120*MAX(0,MIN($F152,EM$4)-MAX($E152,EM$3)+1)/($F152-$E152+1)</f>
        <v>-0</v>
      </c>
      <c r="EN152" s="21" t="n">
        <f aca="false">$I120*MAX(0,MIN($F152,EN$4)-MAX($E152,EN$3)+1)/($F152-$E152+1)</f>
        <v>-0</v>
      </c>
      <c r="EO152" s="21" t="n">
        <f aca="false">$I120*MAX(0,MIN($F152,EO$4)-MAX($E152,EO$3)+1)/($F152-$E152+1)</f>
        <v>-0</v>
      </c>
      <c r="EP152" s="21" t="n">
        <f aca="false">$I120*MAX(0,MIN($F152,EP$4)-MAX($E152,EP$3)+1)/($F152-$E152+1)</f>
        <v>-0</v>
      </c>
      <c r="EQ152" s="21" t="n">
        <f aca="false">$I120*MAX(0,MIN($F152,EQ$4)-MAX($E152,EQ$3)+1)/($F152-$E152+1)</f>
        <v>-0</v>
      </c>
      <c r="ER152" s="21" t="n">
        <f aca="false">$I120*MAX(0,MIN($F152,ER$4)-MAX($E152,ER$3)+1)/($F152-$E152+1)</f>
        <v>-0</v>
      </c>
      <c r="ES152" s="21" t="n">
        <f aca="false">$I120*MAX(0,MIN($F152,ES$4)-MAX($E152,ES$3)+1)/($F152-$E152+1)</f>
        <v>-0</v>
      </c>
      <c r="ET152" s="21" t="n">
        <f aca="false">$I120*MAX(0,MIN($F152,ET$4)-MAX($E152,ET$3)+1)/($F152-$E152+1)</f>
        <v>-0</v>
      </c>
      <c r="EU152" s="21" t="n">
        <f aca="false">$I120*MAX(0,MIN($F152,EU$4)-MAX($E152,EU$3)+1)/($F152-$E152+1)</f>
        <v>-0</v>
      </c>
      <c r="EV152" s="21" t="n">
        <f aca="false">$I120*MAX(0,MIN($F152,EV$4)-MAX($E152,EV$3)+1)/($F152-$E152+1)</f>
        <v>-0</v>
      </c>
      <c r="EW152" s="21" t="n">
        <f aca="false">$I120*MAX(0,MIN($F152,EW$4)-MAX($E152,EW$3)+1)/($F152-$E152+1)</f>
        <v>-0</v>
      </c>
      <c r="EX152" s="21" t="n">
        <f aca="false">$I120*MAX(0,MIN($F152,EX$4)-MAX($E152,EX$3)+1)/($F152-$E152+1)</f>
        <v>-0</v>
      </c>
      <c r="EY152" s="21" t="n">
        <f aca="false">$I120*MAX(0,MIN($F152,EY$4)-MAX($E152,EY$3)+1)/($F152-$E152+1)</f>
        <v>-0</v>
      </c>
      <c r="EZ152" s="21" t="n">
        <f aca="false">$I120*MAX(0,MIN($F152,EZ$4)-MAX($E152,EZ$3)+1)/($F152-$E152+1)</f>
        <v>-0</v>
      </c>
      <c r="FA152" s="21" t="n">
        <f aca="false">$I120*MAX(0,MIN($F152,FA$4)-MAX($E152,FA$3)+1)/($F152-$E152+1)</f>
        <v>-0</v>
      </c>
      <c r="FB152" s="21" t="n">
        <f aca="false">$I120*MAX(0,MIN($F152,FB$4)-MAX($E152,FB$3)+1)/($F152-$E152+1)</f>
        <v>-0</v>
      </c>
      <c r="FC152" s="21" t="n">
        <f aca="false">$I120*MAX(0,MIN($F152,FC$4)-MAX($E152,FC$3)+1)/($F152-$E152+1)</f>
        <v>-0</v>
      </c>
      <c r="FD152" s="21" t="n">
        <f aca="false">$I120*MAX(0,MIN($F152,FD$4)-MAX($E152,FD$3)+1)/($F152-$E152+1)</f>
        <v>-0</v>
      </c>
      <c r="FE152" s="21" t="n">
        <f aca="false">$I120*MAX(0,MIN($F152,FE$4)-MAX($E152,FE$3)+1)/($F152-$E152+1)</f>
        <v>-0</v>
      </c>
      <c r="FF152" s="21" t="n">
        <f aca="false">$I120*MAX(0,MIN($F152,FF$4)-MAX($E152,FF$3)+1)/($F152-$E152+1)</f>
        <v>-0</v>
      </c>
      <c r="FG152" s="21" t="n">
        <f aca="false">$I120*MAX(0,MIN($F152,FG$4)-MAX($E152,FG$3)+1)/($F152-$E152+1)</f>
        <v>-0</v>
      </c>
      <c r="FH152" s="21" t="n">
        <f aca="false">$I120*MAX(0,MIN($F152,FH$4)-MAX($E152,FH$3)+1)/($F152-$E152+1)</f>
        <v>-0</v>
      </c>
    </row>
    <row r="153" customFormat="false" ht="15" hidden="false" customHeight="false" outlineLevel="0" collapsed="false">
      <c r="C153" s="1" t="s">
        <v>791</v>
      </c>
      <c r="D153" s="12" t="s">
        <v>358</v>
      </c>
      <c r="I153" s="21" t="n">
        <f aca="false">SUM(J153:FH153)</f>
        <v>180626.196514035</v>
      </c>
      <c r="J153" s="21" t="n">
        <f aca="false">J101+J149+J150+J151+J152+J133+J143+J144+J115</f>
        <v>0</v>
      </c>
      <c r="K153" s="21" t="n">
        <f aca="false">K101+K149+K150+K151+K152+K133+K143+K144+K115</f>
        <v>-5.41754075342466</v>
      </c>
      <c r="L153" s="21" t="n">
        <f aca="false">L101+L149+L150+L151+L152+L133+L143+L144+L115</f>
        <v>-7.30364753424658</v>
      </c>
      <c r="M153" s="21" t="n">
        <f aca="false">M101+M149+M150+M151+M152+M133+M143+M144+M115</f>
        <v>-7.38390739726027</v>
      </c>
      <c r="N153" s="21" t="n">
        <f aca="false">N101+N149+N150+N151+N152+N133+N143+N144+N115</f>
        <v>-7.38390739726027</v>
      </c>
      <c r="O153" s="21" t="n">
        <f aca="false">O101+O149+O150+O151+O152+O133+O143+O144+O115</f>
        <v>-560.413145094722</v>
      </c>
      <c r="P153" s="21" t="n">
        <f aca="false">P101+P149+P150+P151+P152+P133+P143+P144+P115</f>
        <v>-75.994187260274</v>
      </c>
      <c r="Q153" s="21" t="n">
        <f aca="false">Q101+Q149+Q150+Q151+Q152+Q133+Q143+Q144+Q115</f>
        <v>-59.5628137525264</v>
      </c>
      <c r="R153" s="21" t="n">
        <f aca="false">R101+R149+R150+R151+R152+R133+R143+R144+R115</f>
        <v>-42.1065978082192</v>
      </c>
      <c r="S153" s="21" t="n">
        <f aca="false">S101+S149+S150+S151+S152+S133+S143+S144+S115</f>
        <v>-24.3824429306086</v>
      </c>
      <c r="T153" s="21" t="n">
        <f aca="false">T101+T149+T150+T151+T152+T133+T143+T144+T115</f>
        <v>1049.26061514702</v>
      </c>
      <c r="U153" s="21" t="n">
        <f aca="false">U101+U149+U150+U151+U152+U133+U143+U144+U115</f>
        <v>1068.60273941645</v>
      </c>
      <c r="V153" s="21" t="n">
        <f aca="false">V101+V149+V150+V151+V152+V133+V143+V144+V115</f>
        <v>1072.11800159526</v>
      </c>
      <c r="W153" s="21" t="n">
        <f aca="false">W101+W149+W150+W151+W152+W133+W143+W144+W115</f>
        <v>678.964032527298</v>
      </c>
      <c r="X153" s="21" t="n">
        <f aca="false">X101+X149+X150+X151+X152+X133+X143+X144+X115</f>
        <v>694.45611133231</v>
      </c>
      <c r="Y153" s="21" t="n">
        <f aca="false">Y101+Y149+Y150+Y151+Y152+Y133+Y143+Y144+Y115</f>
        <v>709.976144141362</v>
      </c>
      <c r="Z153" s="21" t="n">
        <f aca="false">Z101+Z149+Z150+Z151+Z152+Z133+Z143+Z144+Z115</f>
        <v>713.771409097893</v>
      </c>
      <c r="AA153" s="21" t="n">
        <f aca="false">AA101+AA149+AA150+AA151+AA152+AA133+AA143+AA144+AA115</f>
        <v>529.339230545858</v>
      </c>
      <c r="AB153" s="21" t="n">
        <f aca="false">AB101+AB149+AB150+AB151+AB152+AB133+AB143+AB144+AB115</f>
        <v>543.257480483441</v>
      </c>
      <c r="AC153" s="21" t="n">
        <f aca="false">AC101+AC149+AC150+AC151+AC152+AC133+AC143+AC144+AC115</f>
        <v>557.208659926818</v>
      </c>
      <c r="AD153" s="21" t="n">
        <f aca="false">AD101+AD149+AD150+AD151+AD152+AD133+AD143+AD144+AD115</f>
        <v>561.310209465089</v>
      </c>
      <c r="AE153" s="21" t="n">
        <f aca="false">AE101+AE149+AE150+AE151+AE152+AE133+AE143+AE144+AE115</f>
        <v>616.634327321237</v>
      </c>
      <c r="AF153" s="21" t="n">
        <f aca="false">AF101+AF149+AF150+AF151+AF152+AF133+AF143+AF144+AF115</f>
        <v>631.500222847279</v>
      </c>
      <c r="AG153" s="21" t="n">
        <f aca="false">AG101+AG149+AG150+AG151+AG152+AG133+AG143+AG144+AG115</f>
        <v>646.400529333433</v>
      </c>
      <c r="AH153" s="21" t="n">
        <f aca="false">AH101+AH149+AH150+AH151+AH152+AH133+AH143+AH144+AH115</f>
        <v>650.704796122298</v>
      </c>
      <c r="AI153" s="21" t="n">
        <f aca="false">AI101+AI149+AI150+AI151+AI152+AI133+AI143+AI144+AI115</f>
        <v>705.960143452677</v>
      </c>
      <c r="AJ153" s="21" t="n">
        <f aca="false">AJ101+AJ149+AJ150+AJ151+AJ152+AJ133+AJ143+AJ144+AJ115</f>
        <v>710.42379527005</v>
      </c>
      <c r="AK153" s="21" t="n">
        <f aca="false">AK101+AK149+AK150+AK151+AK152+AK133+AK143+AK144+AK115</f>
        <v>726.231949114591</v>
      </c>
      <c r="AL153" s="21" t="n">
        <f aca="false">AL101+AL149+AL150+AL151+AL152+AL133+AL143+AL144+AL115</f>
        <v>730.812073484255</v>
      </c>
      <c r="AM153" s="21" t="n">
        <f aca="false">AM101+AM149+AM150+AM151+AM152+AM133+AM143+AM144+AM115</f>
        <v>671.770676021571</v>
      </c>
      <c r="AN153" s="21" t="n">
        <f aca="false">AN101+AN149+AN150+AN151+AN152+AN133+AN143+AN144+AN115</f>
        <v>687.295542649331</v>
      </c>
      <c r="AO153" s="21" t="n">
        <f aca="false">AO101+AO149+AO150+AO151+AO152+AO133+AO143+AO144+AO115</f>
        <v>702.861077047511</v>
      </c>
      <c r="AP153" s="21" t="n">
        <f aca="false">AP101+AP149+AP150+AP151+AP152+AP133+AP143+AP144+AP115</f>
        <v>707.699710446341</v>
      </c>
      <c r="AQ153" s="21" t="n">
        <f aca="false">AQ101+AQ149+AQ150+AQ151+AQ152+AQ133+AQ143+AQ144+AQ115</f>
        <v>647.770220099465</v>
      </c>
      <c r="AR153" s="21" t="n">
        <f aca="false">AR101+AR149+AR150+AR151+AR152+AR133+AR143+AR144+AR115</f>
        <v>663.081557186263</v>
      </c>
      <c r="AS153" s="21" t="n">
        <f aca="false">AS101+AS149+AS150+AS151+AS152+AS133+AS143+AS144+AS115</f>
        <v>678.437846073118</v>
      </c>
      <c r="AT153" s="21" t="n">
        <f aca="false">AT101+AT149+AT150+AT151+AT152+AT133+AT143+AT144+AT115</f>
        <v>683.593332991788</v>
      </c>
      <c r="AU153" s="21" t="n">
        <f aca="false">AU101+AU149+AU150+AU151+AU152+AU133+AU143+AU144+AU115</f>
        <v>688.64014010228</v>
      </c>
      <c r="AV153" s="21" t="n">
        <f aca="false">AV101+AV149+AV150+AV151+AV152+AV133+AV143+AV144+AV115</f>
        <v>704.42558797081</v>
      </c>
      <c r="AW153" s="21" t="n">
        <f aca="false">AW101+AW149+AW150+AW151+AW152+AW133+AW143+AW144+AW115</f>
        <v>720.259326620674</v>
      </c>
      <c r="AX153" s="21" t="n">
        <f aca="false">AX101+AX149+AX150+AX151+AX152+AX133+AX143+AX144+AX115</f>
        <v>725.71081640843</v>
      </c>
      <c r="AY153" s="21" t="n">
        <f aca="false">AY101+AY149+AY150+AY151+AY152+AY133+AY143+AY144+AY115</f>
        <v>688.595196255028</v>
      </c>
      <c r="AZ153" s="21" t="n">
        <f aca="false">AZ101+AZ149+AZ150+AZ151+AZ152+AZ133+AZ143+AZ144+AZ115</f>
        <v>694.21019085933</v>
      </c>
      <c r="BA153" s="21" t="n">
        <f aca="false">BA101+BA149+BA150+BA151+BA152+BA133+BA143+BA144+BA115</f>
        <v>709.953988409526</v>
      </c>
      <c r="BB153" s="21" t="n">
        <f aca="false">BB101+BB149+BB150+BB151+BB152+BB133+BB143+BB144+BB115</f>
        <v>715.714559178303</v>
      </c>
      <c r="BC153" s="21" t="n">
        <f aca="false">BC101+BC149+BC150+BC151+BC152+BC133+BC143+BC144+BC115</f>
        <v>743.884633342923</v>
      </c>
      <c r="BD153" s="21" t="n">
        <f aca="false">BD101+BD149+BD150+BD151+BD152+BD133+BD143+BD144+BD115</f>
        <v>760.285627105645</v>
      </c>
      <c r="BE153" s="21" t="n">
        <f aca="false">BE101+BE149+BE150+BE151+BE152+BE133+BE143+BE144+BE115</f>
        <v>776.740765435713</v>
      </c>
      <c r="BF153" s="21" t="n">
        <f aca="false">BF101+BF149+BF150+BF151+BF152+BF133+BF143+BF144+BF115</f>
        <v>782.787556731724</v>
      </c>
      <c r="BG153" s="21" t="n">
        <f aca="false">BG101+BG149+BG150+BG151+BG152+BG133+BG143+BG144+BG115</f>
        <v>749.736011638379</v>
      </c>
      <c r="BH153" s="21" t="n">
        <f aca="false">BH101+BH149+BH150+BH151+BH152+BH133+BH143+BH144+BH115</f>
        <v>1314.42663503529</v>
      </c>
      <c r="BI153" s="21" t="n">
        <f aca="false">BI101+BI149+BI150+BI151+BI152+BI133+BI143+BI144+BI115</f>
        <v>1337.00688400066</v>
      </c>
      <c r="BJ153" s="21" t="n">
        <f aca="false">BJ101+BJ149+BJ150+BJ151+BJ152+BJ133+BJ143+BJ144+BJ115</f>
        <v>1343.40616474892</v>
      </c>
      <c r="BK153" s="21" t="n">
        <f aca="false">BK101+BK149+BK150+BK151+BK152+BK133+BK143+BK144+BK115</f>
        <v>1336.74411895884</v>
      </c>
      <c r="BL153" s="21" t="n">
        <f aca="false">BL101+BL149+BL150+BL151+BL152+BL133+BL143+BL144+BL115</f>
        <v>1359.79402924287</v>
      </c>
      <c r="BM153" s="21" t="n">
        <f aca="false">BM101+BM149+BM150+BM151+BM152+BM133+BM143+BM144+BM115</f>
        <v>1382.90648649904</v>
      </c>
      <c r="BN153" s="21" t="n">
        <f aca="false">BN101+BN149+BN150+BN151+BN152+BN133+BN143+BN144+BN115</f>
        <v>1389.6723758679</v>
      </c>
      <c r="BO153" s="21" t="n">
        <f aca="false">BO101+BO149+BO150+BO151+BO152+BO133+BO143+BO144+BO115</f>
        <v>1393.53724021975</v>
      </c>
      <c r="BP153" s="21" t="n">
        <f aca="false">BP101+BP149+BP150+BP151+BP152+BP133+BP143+BP144+BP115</f>
        <v>1400.51822162915</v>
      </c>
      <c r="BQ153" s="21" t="n">
        <f aca="false">BQ101+BQ149+BQ150+BQ151+BQ152+BQ133+BQ143+BQ144+BQ115</f>
        <v>1424.1235694367</v>
      </c>
      <c r="BR153" s="21" t="n">
        <f aca="false">BR101+BR149+BR150+BR151+BR152+BR133+BR143+BR144+BR115</f>
        <v>1431.28483797214</v>
      </c>
      <c r="BS153" s="21" t="n">
        <f aca="false">BS101+BS149+BS150+BS151+BS152+BS133+BS143+BS144+BS115</f>
        <v>1393.66643860383</v>
      </c>
      <c r="BT153" s="21" t="n">
        <f aca="false">BT101+BT149+BT150+BT151+BT152+BT133+BT143+BT144+BT115</f>
        <v>1417.43134978927</v>
      </c>
      <c r="BU153" s="21" t="n">
        <f aca="false">BU101+BU149+BU150+BU151+BU152+BU133+BU143+BU144+BU115</f>
        <v>1441.26855902529</v>
      </c>
      <c r="BV153" s="21" t="n">
        <f aca="false">BV101+BV149+BV150+BV151+BV152+BV133+BV143+BV144+BV115</f>
        <v>1448.84365169767</v>
      </c>
      <c r="BW153" s="21" t="n">
        <f aca="false">BW101+BW149+BW150+BW151+BW152+BW133+BW143+BW144+BW115</f>
        <v>1483.97108585375</v>
      </c>
      <c r="BX153" s="21" t="n">
        <f aca="false">BX101+BX149+BX150+BX151+BX152+BX133+BX143+BX144+BX115</f>
        <v>1508.76012319122</v>
      </c>
      <c r="BY153" s="21" t="n">
        <f aca="false">BY101+BY149+BY150+BY151+BY152+BY133+BY143+BY144+BY115</f>
        <v>1533.62594059765</v>
      </c>
      <c r="BZ153" s="21" t="n">
        <f aca="false">BZ101+BZ149+BZ150+BZ151+BZ152+BZ133+BZ143+BZ144+BZ115</f>
        <v>1541.61234975101</v>
      </c>
      <c r="CA153" s="21" t="n">
        <f aca="false">CA101+CA149+CA150+CA151+CA152+CA133+CA143+CA144+CA115</f>
        <v>1515.05264474246</v>
      </c>
      <c r="CB153" s="21" t="n">
        <f aca="false">CB101+CB149+CB150+CB151+CB152+CB133+CB143+CB144+CB115</f>
        <v>1540.21577883256</v>
      </c>
      <c r="CC153" s="21" t="n">
        <f aca="false">CC101+CC149+CC150+CC151+CC152+CC133+CC143+CC144+CC115</f>
        <v>1556.06038192327</v>
      </c>
      <c r="CD153" s="21" t="n">
        <f aca="false">CD101+CD149+CD150+CD151+CD152+CD133+CD143+CD144+CD115</f>
        <v>1554.96848218892</v>
      </c>
      <c r="CE153" s="21" t="n">
        <f aca="false">CE101+CE149+CE150+CE151+CE152+CE133+CE143+CE144+CE115</f>
        <v>1520.65632188838</v>
      </c>
      <c r="CF153" s="21" t="n">
        <f aca="false">CF101+CF149+CF150+CF151+CF152+CF133+CF143+CF144+CF115</f>
        <v>1519.57774884514</v>
      </c>
      <c r="CG153" s="21" t="n">
        <f aca="false">CG101+CG149+CG150+CG151+CG152+CG133+CG143+CG144+CG115</f>
        <v>1535.18679643009</v>
      </c>
      <c r="CH153" s="21" t="n">
        <f aca="false">CH101+CH149+CH150+CH151+CH152+CH133+CH143+CH144+CH115</f>
        <v>1534.08604309188</v>
      </c>
      <c r="CI153" s="21" t="n">
        <f aca="false">CI101+CI149+CI150+CI151+CI152+CI133+CI143+CI144+CI115</f>
        <v>1555.23740779269</v>
      </c>
      <c r="CJ153" s="21" t="n">
        <f aca="false">CJ101+CJ149+CJ150+CJ151+CJ152+CJ133+CJ143+CJ144+CJ115</f>
        <v>1571.41047305794</v>
      </c>
      <c r="CK153" s="21" t="n">
        <f aca="false">CK101+CK149+CK150+CK151+CK152+CK133+CK143+CK144+CK115</f>
        <v>1587.5476047933</v>
      </c>
      <c r="CL153" s="21" t="n">
        <f aca="false">CL101+CL149+CL150+CL151+CL152+CL133+CL143+CL144+CL115</f>
        <v>1586.40492071065</v>
      </c>
      <c r="CM153" s="21" t="n">
        <f aca="false">CM101+CM149+CM150+CM151+CM152+CM133+CM143+CM144+CM115</f>
        <v>1569.61572512362</v>
      </c>
      <c r="CN153" s="21" t="n">
        <f aca="false">CN101+CN149+CN150+CN151+CN152+CN133+CN143+CN144+CN115</f>
        <v>1585.92502566436</v>
      </c>
      <c r="CO153" s="21" t="n">
        <f aca="false">CO101+CO149+CO150+CO151+CO152+CO133+CO143+CO144+CO115</f>
        <v>1602.1976293275</v>
      </c>
      <c r="CP153" s="21" t="n">
        <f aca="false">CP101+CP149+CP150+CP151+CP152+CP133+CP143+CP144+CP115</f>
        <v>1601.03067083344</v>
      </c>
      <c r="CQ153" s="21" t="n">
        <f aca="false">CQ101+CQ149+CQ150+CQ151+CQ152+CQ133+CQ143+CQ144+CQ115</f>
        <v>1579.59187652294</v>
      </c>
      <c r="CR153" s="21" t="n">
        <f aca="false">CR101+CR149+CR150+CR151+CR152+CR133+CR143+CR144+CR115</f>
        <v>1595.99516166364</v>
      </c>
      <c r="CS153" s="21" t="n">
        <f aca="false">CS101+CS149+CS150+CS151+CS152+CS133+CS143+CS144+CS115</f>
        <v>1612.36120277003</v>
      </c>
      <c r="CT153" s="21" t="n">
        <f aca="false">CT101+CT149+CT150+CT151+CT152+CT133+CT143+CT144+CT115</f>
        <v>1611.17684472604</v>
      </c>
      <c r="CU153" s="21" t="n">
        <f aca="false">CU101+CU149+CU150+CU151+CU152+CU133+CU143+CU144+CU115</f>
        <v>1549.67925492215</v>
      </c>
      <c r="CV153" s="21" t="n">
        <f aca="false">CV101+CV149+CV150+CV151+CV152+CV133+CV143+CV144+CV115</f>
        <v>683.224080187885</v>
      </c>
      <c r="CW153" s="21" t="n">
        <f aca="false">CW101+CW149+CW150+CW151+CW152+CW133+CW143+CW144+CW115</f>
        <v>689.564853980432</v>
      </c>
      <c r="CX153" s="21" t="n">
        <f aca="false">CX101+CX149+CX150+CX151+CX152+CX133+CX143+CX144+CX115</f>
        <v>688.385733089824</v>
      </c>
      <c r="CY153" s="21" t="n">
        <f aca="false">CY101+CY149+CY150+CY151+CY152+CY133+CY143+CY144+CY115</f>
        <v>1172.43823099811</v>
      </c>
      <c r="CZ153" s="21" t="n">
        <f aca="false">CZ101+CZ149+CZ150+CZ151+CZ152+CZ133+CZ143+CZ144+CZ115</f>
        <v>1184.30053616381</v>
      </c>
      <c r="DA153" s="21" t="n">
        <f aca="false">DA101+DA149+DA150+DA151+DA152+DA133+DA143+DA144+DA115</f>
        <v>1196.12504400373</v>
      </c>
      <c r="DB153" s="21" t="n">
        <f aca="false">DB101+DB149+DB150+DB151+DB152+DB133+DB143+DB144+DB115</f>
        <v>1194.92309132384</v>
      </c>
      <c r="DC153" s="21" t="n">
        <f aca="false">DC101+DC149+DC150+DC151+DC152+DC133+DC143+DC144+DC115</f>
        <v>1108.19375036243</v>
      </c>
      <c r="DD153" s="21" t="n">
        <f aca="false">DD101+DD149+DD150+DD151+DD152+DD133+DD143+DD144+DD115</f>
        <v>1119.33764981866</v>
      </c>
      <c r="DE153" s="21" t="n">
        <f aca="false">DE101+DE149+DE150+DE151+DE152+DE133+DE143+DE144+DE115</f>
        <v>1130.44360338818</v>
      </c>
      <c r="DF153" s="21" t="n">
        <f aca="false">DF101+DF149+DF150+DF151+DF152+DF133+DF143+DF144+DF115</f>
        <v>1129.2369264804</v>
      </c>
      <c r="DG153" s="21" t="n">
        <f aca="false">DG101+DG149+DG150+DG151+DG152+DG133+DG143+DG144+DG115</f>
        <v>1067.33868202424</v>
      </c>
      <c r="DH153" s="21" t="n">
        <f aca="false">DH101+DH149+DH150+DH151+DH152+DH133+DH143+DH144+DH115</f>
        <v>1078.02150980513</v>
      </c>
      <c r="DI153" s="21" t="n">
        <f aca="false">DI101+DI149+DI150+DI151+DI152+DI133+DI143+DI144+DI115</f>
        <v>1088.66616044525</v>
      </c>
      <c r="DJ153" s="21" t="n">
        <f aca="false">DJ101+DJ149+DJ150+DJ151+DJ152+DJ133+DJ143+DJ144+DJ115</f>
        <v>1087.45212967205</v>
      </c>
      <c r="DK153" s="21" t="n">
        <f aca="false">DK101+DK149+DK150+DK151+DK152+DK133+DK143+DK144+DK115</f>
        <v>1011.07590665861</v>
      </c>
      <c r="DL153" s="21" t="n">
        <f aca="false">DL101+DL149+DL150+DL151+DL152+DL133+DL143+DL144+DL115</f>
        <v>1009.89073718726</v>
      </c>
      <c r="DM153" s="21" t="n">
        <f aca="false">DM101+DM149+DM150+DM151+DM152+DM133+DM143+DM144+DM115</f>
        <v>1019.79114147806</v>
      </c>
      <c r="DN153" s="21" t="n">
        <f aca="false">DN101+DN149+DN150+DN151+DN152+DN133+DN143+DN144+DN115</f>
        <v>1018.58159961151</v>
      </c>
      <c r="DO153" s="21" t="n">
        <f aca="false">DO101+DO149+DO150+DO151+DO152+DO133+DO143+DO144+DO115</f>
        <v>1062.55923487998</v>
      </c>
      <c r="DP153" s="21" t="n">
        <f aca="false">DP101+DP149+DP150+DP151+DP152+DP133+DP143+DP144+DP115</f>
        <v>1073.159207727</v>
      </c>
      <c r="DQ153" s="21" t="n">
        <f aca="false">DQ101+DQ149+DQ150+DQ151+DQ152+DQ133+DQ143+DQ144+DQ115</f>
        <v>1083.72003804659</v>
      </c>
      <c r="DR153" s="21" t="n">
        <f aca="false">DR101+DR149+DR150+DR151+DR152+DR133+DR143+DR144+DR115</f>
        <v>1082.47530803596</v>
      </c>
      <c r="DS153" s="21" t="n">
        <f aca="false">DS101+DS149+DS150+DS151+DS152+DS133+DS143+DS144+DS115</f>
        <v>1079.38115900069</v>
      </c>
      <c r="DT153" s="21" t="n">
        <f aca="false">DT101+DT149+DT150+DT151+DT152+DT133+DT143+DT144+DT115</f>
        <v>1090.15248469562</v>
      </c>
      <c r="DU153" s="21" t="n">
        <f aca="false">DU101+DU149+DU150+DU151+DU152+DU133+DU143+DU144+DU115</f>
        <v>1100.8841630247</v>
      </c>
      <c r="DV153" s="21" t="n">
        <f aca="false">DV101+DV149+DV150+DV151+DV152+DV133+DV143+DV144+DV115</f>
        <v>1099.62337918261</v>
      </c>
      <c r="DW153" s="21" t="n">
        <f aca="false">DW101+DW149+DW150+DW151+DW152+DW133+DW143+DW144+DW115</f>
        <v>1068.87146184522</v>
      </c>
      <c r="DX153" s="21" t="n">
        <f aca="false">DX101+DX149+DX150+DX151+DX152+DX133+DX143+DX144+DX115</f>
        <v>1079.50954557988</v>
      </c>
      <c r="DY153" s="21" t="n">
        <f aca="false">DY101+DY149+DY150+DY151+DY152+DY133+DY143+DY144+DY115</f>
        <v>1090.10744757662</v>
      </c>
      <c r="DZ153" s="21" t="n">
        <f aca="false">DZ101+DZ149+DZ150+DZ151+DZ152+DZ133+DZ143+DZ144+DZ115</f>
        <v>1088.82967073509</v>
      </c>
      <c r="EA153" s="21" t="n">
        <f aca="false">EA101+EA149+EA150+EA151+EA152+EA133+EA143+EA144+EA115</f>
        <v>1070.31390311285</v>
      </c>
      <c r="EB153" s="21" t="n">
        <f aca="false">EB101+EB149+EB150+EB151+EB152+EB133+EB143+EB144+EB115</f>
        <v>1069.05732073303</v>
      </c>
      <c r="EC153" s="21" t="n">
        <f aca="false">EC101+EC149+EC150+EC151+EC152+EC133+EC143+EC144+EC115</f>
        <v>1079.53576365569</v>
      </c>
      <c r="ED153" s="21" t="n">
        <f aca="false">ED101+ED149+ED150+ED151+ED152+ED133+ED143+ED144+ED115</f>
        <v>1078.25334031126</v>
      </c>
      <c r="EE153" s="21" t="n">
        <f aca="false">EE101+EE149+EE150+EE151+EE152+EE133+EE143+EE144+EE115</f>
        <v>1119.93830468238</v>
      </c>
      <c r="EF153" s="21" t="n">
        <f aca="false">EF101+EF149+EF150+EF151+EF152+EF133+EF143+EF144+EF115</f>
        <v>1131.10436596327</v>
      </c>
      <c r="EG153" s="21" t="n">
        <f aca="false">EG101+EG149+EG150+EG151+EG152+EG133+EG143+EG144+EG115</f>
        <v>1142.22896594337</v>
      </c>
      <c r="EH153" s="21" t="n">
        <f aca="false">EH101+EH149+EH150+EH151+EH152+EH133+EH143+EH144+EH115</f>
        <v>1140.91049907958</v>
      </c>
      <c r="EI153" s="21" t="n">
        <f aca="false">EI101+EI149+EI150+EI151+EI152+EI133+EI143+EI144+EI115</f>
        <v>1252.7842491928</v>
      </c>
      <c r="EJ153" s="21" t="n">
        <f aca="false">EJ101+EJ149+EJ150+EJ151+EJ152+EJ133+EJ143+EJ144+EJ115</f>
        <v>2449.01731515161</v>
      </c>
      <c r="EK153" s="21" t="n">
        <f aca="false">EK101+EK149+EK150+EK151+EK152+EK133+EK143+EK144+EK115</f>
        <v>2474.56726985298</v>
      </c>
      <c r="EL153" s="21" t="n">
        <f aca="false">EL101+EL149+EL150+EL151+EL152+EL133+EL143+EL144+EL115</f>
        <v>2473.19101274426</v>
      </c>
      <c r="EM153" s="21" t="n">
        <f aca="false">EM101+EM149+EM150+EM151+EM152+EM133+EM143+EM144+EM115</f>
        <v>2485.99636562528</v>
      </c>
      <c r="EN153" s="21" t="n">
        <f aca="false">EN101+EN149+EN150+EN151+EN152+EN133+EN143+EN144+EN115</f>
        <v>2512.23729540809</v>
      </c>
      <c r="EO153" s="21" t="n">
        <f aca="false">EO101+EO149+EO150+EO151+EO152+EO133+EO143+EO144+EO115</f>
        <v>2538.43340354896</v>
      </c>
      <c r="EP153" s="21" t="n">
        <f aca="false">EP101+EP149+EP150+EP151+EP152+EP133+EP143+EP144+EP115</f>
        <v>2537.00807803941</v>
      </c>
      <c r="EQ153" s="21" t="n">
        <f aca="false">EQ101+EQ149+EQ150+EQ151+EQ152+EQ133+EQ143+EQ144+EQ115</f>
        <v>2476.94036511988</v>
      </c>
      <c r="ER153" s="21" t="n">
        <f aca="false">ER101+ER149+ER150+ER151+ER152+ER133+ER143+ER144+ER115</f>
        <v>2475.53647345687</v>
      </c>
      <c r="ES153" s="21" t="n">
        <f aca="false">ES101+ES149+ES150+ES151+ES152+ES133+ES143+ES144+ES115</f>
        <v>2501.32191469379</v>
      </c>
      <c r="ET153" s="21" t="n">
        <f aca="false">ET101+ET149+ET150+ET151+ET152+ET133+ET143+ET144+ET115</f>
        <v>2499.88915272719</v>
      </c>
      <c r="EU153" s="21" t="n">
        <f aca="false">EU101+EU149+EU150+EU151+EU152+EU133+EU143+EU144+EU115</f>
        <v>2493.02604608747</v>
      </c>
      <c r="EV153" s="21" t="n">
        <f aca="false">EV101+EV149+EV150+EV151+EV152+EV133+EV143+EV144+EV115</f>
        <v>2519.31435643351</v>
      </c>
      <c r="EW153" s="21" t="n">
        <f aca="false">EW101+EW149+EW150+EW151+EW152+EW133+EW143+EW144+EW115</f>
        <v>2545.55684804627</v>
      </c>
      <c r="EX153" s="21" t="n">
        <f aca="false">EX101+EX149+EX150+EX151+EX152+EX133+EX143+EX144+EX115</f>
        <v>2544.09981509195</v>
      </c>
      <c r="EY153" s="21" t="n">
        <f aca="false">EY101+EY149+EY150+EY151+EY152+EY133+EY143+EY144+EY115</f>
        <v>2537.11639842551</v>
      </c>
      <c r="EZ153" s="21" t="n">
        <f aca="false">EZ101+EZ149+EZ150+EZ151+EZ152+EZ133+EZ143+EZ144+EZ115</f>
        <v>2563.87068265011</v>
      </c>
      <c r="FA153" s="21" t="n">
        <f aca="false">FA101+FA149+FA150+FA151+FA152+FA133+FA143+FA144+FA115</f>
        <v>2590.57837197209</v>
      </c>
      <c r="FB153" s="21" t="n">
        <f aca="false">FB101+FB149+FB150+FB151+FB152+FB133+FB143+FB144+FB115</f>
        <v>2589.09665687953</v>
      </c>
      <c r="FC153" s="21" t="n">
        <f aca="false">FC101+FC149+FC150+FC151+FC152+FC133+FC143+FC144+FC115</f>
        <v>2581.99081115449</v>
      </c>
      <c r="FD153" s="21" t="n">
        <f aca="false">FD101+FD149+FD150+FD151+FD152+FD133+FD143+FD144+FD115</f>
        <v>-1.06581410364015E-013</v>
      </c>
      <c r="FE153" s="21" t="n">
        <f aca="false">FE101+FE149+FE150+FE151+FE152+FE133+FE143+FE144+FE115</f>
        <v>-1.06581410364015E-013</v>
      </c>
      <c r="FF153" s="21" t="n">
        <f aca="false">FF101+FF149+FF150+FF151+FF152+FF133+FF143+FF144+FF115</f>
        <v>-1.06581410364015E-013</v>
      </c>
      <c r="FG153" s="21" t="n">
        <f aca="false">FG101+FG149+FG150+FG151+FG152+FG133+FG143+FG144+FG115</f>
        <v>-1.06581410364015E-013</v>
      </c>
      <c r="FH153" s="21" t="n">
        <f aca="false">FH101+FH149+FH150+FH151+FH152+FH133+FH143+FH144+FH115</f>
        <v>-1.06581410364015E-013</v>
      </c>
    </row>
    <row r="154" customFormat="false" ht="15" hidden="false" customHeight="false" outlineLevel="0" collapsed="false">
      <c r="C154" s="1" t="s">
        <v>792</v>
      </c>
      <c r="D154" s="12" t="s">
        <v>358</v>
      </c>
      <c r="J154" s="22" t="n">
        <f aca="false">I158</f>
        <v>0</v>
      </c>
      <c r="K154" s="22" t="n">
        <f aca="false">J158</f>
        <v>0</v>
      </c>
      <c r="L154" s="22" t="n">
        <f aca="false">K158</f>
        <v>5.41754075342466</v>
      </c>
      <c r="M154" s="22" t="n">
        <f aca="false">L158</f>
        <v>12.7211882876712</v>
      </c>
      <c r="N154" s="22" t="n">
        <f aca="false">M158</f>
        <v>20.1050956849315</v>
      </c>
      <c r="O154" s="22" t="n">
        <f aca="false">N158</f>
        <v>27.4890030821918</v>
      </c>
      <c r="P154" s="22" t="n">
        <f aca="false">O158</f>
        <v>587.902148176914</v>
      </c>
      <c r="Q154" s="22" t="n">
        <f aca="false">P158</f>
        <v>663.896335437188</v>
      </c>
      <c r="R154" s="22" t="n">
        <f aca="false">Q158</f>
        <v>723.459149189714</v>
      </c>
      <c r="S154" s="22" t="n">
        <f aca="false">R158</f>
        <v>765.565746997933</v>
      </c>
      <c r="T154" s="22" t="n">
        <f aca="false">S158</f>
        <v>789.948189928542</v>
      </c>
      <c r="U154" s="22" t="n">
        <f aca="false">T158</f>
        <v>265.317882355033</v>
      </c>
      <c r="V154" s="22" t="n">
        <f aca="false">U158</f>
        <v>0</v>
      </c>
      <c r="W154" s="22" t="n">
        <f aca="false">V158</f>
        <v>0</v>
      </c>
      <c r="X154" s="22" t="n">
        <f aca="false">W158</f>
        <v>0</v>
      </c>
      <c r="Y154" s="22" t="n">
        <f aca="false">X158</f>
        <v>0</v>
      </c>
      <c r="Z154" s="22" t="n">
        <f aca="false">Y158</f>
        <v>0</v>
      </c>
      <c r="AA154" s="22" t="n">
        <f aca="false">Z158</f>
        <v>0</v>
      </c>
      <c r="AB154" s="22" t="n">
        <f aca="false">AA158</f>
        <v>0</v>
      </c>
      <c r="AC154" s="22" t="n">
        <f aca="false">AB158</f>
        <v>0</v>
      </c>
      <c r="AD154" s="22" t="n">
        <f aca="false">AC158</f>
        <v>0</v>
      </c>
      <c r="AE154" s="22" t="n">
        <f aca="false">AD158</f>
        <v>0</v>
      </c>
      <c r="AF154" s="22" t="n">
        <f aca="false">AE158</f>
        <v>0</v>
      </c>
      <c r="AG154" s="22" t="n">
        <f aca="false">AF158</f>
        <v>0</v>
      </c>
      <c r="AH154" s="22" t="n">
        <f aca="false">AG158</f>
        <v>0</v>
      </c>
      <c r="AI154" s="22" t="n">
        <f aca="false">AH158</f>
        <v>0</v>
      </c>
      <c r="AJ154" s="22" t="n">
        <f aca="false">AI158</f>
        <v>0</v>
      </c>
      <c r="AK154" s="22" t="n">
        <f aca="false">AJ158</f>
        <v>0</v>
      </c>
      <c r="AL154" s="22" t="n">
        <f aca="false">AK158</f>
        <v>0</v>
      </c>
      <c r="AM154" s="22" t="n">
        <f aca="false">AL158</f>
        <v>0</v>
      </c>
      <c r="AN154" s="22" t="n">
        <f aca="false">AM158</f>
        <v>0</v>
      </c>
      <c r="AO154" s="22" t="n">
        <f aca="false">AN158</f>
        <v>0</v>
      </c>
      <c r="AP154" s="22" t="n">
        <f aca="false">AO158</f>
        <v>0</v>
      </c>
      <c r="AQ154" s="22" t="n">
        <f aca="false">AP158</f>
        <v>0</v>
      </c>
      <c r="AR154" s="22" t="n">
        <f aca="false">AQ158</f>
        <v>0</v>
      </c>
      <c r="AS154" s="22" t="n">
        <f aca="false">AR158</f>
        <v>0</v>
      </c>
      <c r="AT154" s="22" t="n">
        <f aca="false">AS158</f>
        <v>0</v>
      </c>
      <c r="AU154" s="22" t="n">
        <f aca="false">AT158</f>
        <v>0</v>
      </c>
      <c r="AV154" s="22" t="n">
        <f aca="false">AU158</f>
        <v>0</v>
      </c>
      <c r="AW154" s="22" t="n">
        <f aca="false">AV158</f>
        <v>0</v>
      </c>
      <c r="AX154" s="22" t="n">
        <f aca="false">AW158</f>
        <v>0</v>
      </c>
      <c r="AY154" s="22" t="n">
        <f aca="false">AX158</f>
        <v>0</v>
      </c>
      <c r="AZ154" s="22" t="n">
        <f aca="false">AY158</f>
        <v>0</v>
      </c>
      <c r="BA154" s="22" t="n">
        <f aca="false">AZ158</f>
        <v>0</v>
      </c>
      <c r="BB154" s="22" t="n">
        <f aca="false">BA158</f>
        <v>0</v>
      </c>
      <c r="BC154" s="22" t="n">
        <f aca="false">BB158</f>
        <v>0</v>
      </c>
      <c r="BD154" s="22" t="n">
        <f aca="false">BC158</f>
        <v>0</v>
      </c>
      <c r="BE154" s="22" t="n">
        <f aca="false">BD158</f>
        <v>0</v>
      </c>
      <c r="BF154" s="22" t="n">
        <f aca="false">BE158</f>
        <v>0</v>
      </c>
      <c r="BG154" s="22" t="n">
        <f aca="false">BF158</f>
        <v>0</v>
      </c>
      <c r="BH154" s="22" t="n">
        <f aca="false">BG158</f>
        <v>0</v>
      </c>
      <c r="BI154" s="22" t="n">
        <f aca="false">BH158</f>
        <v>0</v>
      </c>
      <c r="BJ154" s="22" t="n">
        <f aca="false">BI158</f>
        <v>0</v>
      </c>
      <c r="BK154" s="22" t="n">
        <f aca="false">BJ158</f>
        <v>0</v>
      </c>
      <c r="BL154" s="22" t="n">
        <f aca="false">BK158</f>
        <v>0</v>
      </c>
      <c r="BM154" s="22" t="n">
        <f aca="false">BL158</f>
        <v>0</v>
      </c>
      <c r="BN154" s="22" t="n">
        <f aca="false">BM158</f>
        <v>0</v>
      </c>
      <c r="BO154" s="22" t="n">
        <f aca="false">BN158</f>
        <v>0</v>
      </c>
      <c r="BP154" s="22" t="n">
        <f aca="false">BO158</f>
        <v>0</v>
      </c>
      <c r="BQ154" s="22" t="n">
        <f aca="false">BP158</f>
        <v>0</v>
      </c>
      <c r="BR154" s="22" t="n">
        <f aca="false">BQ158</f>
        <v>0</v>
      </c>
      <c r="BS154" s="22" t="n">
        <f aca="false">BR158</f>
        <v>0</v>
      </c>
      <c r="BT154" s="22" t="n">
        <f aca="false">BS158</f>
        <v>0</v>
      </c>
      <c r="BU154" s="22" t="n">
        <f aca="false">BT158</f>
        <v>0</v>
      </c>
      <c r="BV154" s="22" t="n">
        <f aca="false">BU158</f>
        <v>0</v>
      </c>
      <c r="BW154" s="22" t="n">
        <f aca="false">BV158</f>
        <v>0</v>
      </c>
      <c r="BX154" s="22" t="n">
        <f aca="false">BW158</f>
        <v>0</v>
      </c>
      <c r="BY154" s="22" t="n">
        <f aca="false">BX158</f>
        <v>0</v>
      </c>
      <c r="BZ154" s="22" t="n">
        <f aca="false">BY158</f>
        <v>0</v>
      </c>
      <c r="CA154" s="22" t="n">
        <f aca="false">BZ158</f>
        <v>0</v>
      </c>
      <c r="CB154" s="22" t="n">
        <f aca="false">CA158</f>
        <v>0</v>
      </c>
      <c r="CC154" s="22" t="n">
        <f aca="false">CB158</f>
        <v>0</v>
      </c>
      <c r="CD154" s="22" t="n">
        <f aca="false">CC158</f>
        <v>0</v>
      </c>
      <c r="CE154" s="22" t="n">
        <f aca="false">CD158</f>
        <v>0</v>
      </c>
      <c r="CF154" s="22" t="n">
        <f aca="false">CE158</f>
        <v>0</v>
      </c>
      <c r="CG154" s="22" t="n">
        <f aca="false">CF158</f>
        <v>0</v>
      </c>
      <c r="CH154" s="22" t="n">
        <f aca="false">CG158</f>
        <v>0</v>
      </c>
      <c r="CI154" s="22" t="n">
        <f aca="false">CH158</f>
        <v>0</v>
      </c>
      <c r="CJ154" s="22" t="n">
        <f aca="false">CI158</f>
        <v>0</v>
      </c>
      <c r="CK154" s="22" t="n">
        <f aca="false">CJ158</f>
        <v>0</v>
      </c>
      <c r="CL154" s="22" t="n">
        <f aca="false">CK158</f>
        <v>0</v>
      </c>
      <c r="CM154" s="22" t="n">
        <f aca="false">CL158</f>
        <v>0</v>
      </c>
      <c r="CN154" s="22" t="n">
        <f aca="false">CM158</f>
        <v>0</v>
      </c>
      <c r="CO154" s="22" t="n">
        <f aca="false">CN158</f>
        <v>0</v>
      </c>
      <c r="CP154" s="22" t="n">
        <f aca="false">CO158</f>
        <v>0</v>
      </c>
      <c r="CQ154" s="22" t="n">
        <f aca="false">CP158</f>
        <v>0</v>
      </c>
      <c r="CR154" s="22" t="n">
        <f aca="false">CQ158</f>
        <v>0</v>
      </c>
      <c r="CS154" s="22" t="n">
        <f aca="false">CR158</f>
        <v>0</v>
      </c>
      <c r="CT154" s="22" t="n">
        <f aca="false">CS158</f>
        <v>0</v>
      </c>
      <c r="CU154" s="22" t="n">
        <f aca="false">CT158</f>
        <v>0</v>
      </c>
      <c r="CV154" s="22" t="n">
        <f aca="false">CU158</f>
        <v>0</v>
      </c>
      <c r="CW154" s="22" t="n">
        <f aca="false">CV158</f>
        <v>0</v>
      </c>
      <c r="CX154" s="22" t="n">
        <f aca="false">CW158</f>
        <v>0</v>
      </c>
      <c r="CY154" s="22" t="n">
        <f aca="false">CX158</f>
        <v>0</v>
      </c>
      <c r="CZ154" s="22" t="n">
        <f aca="false">CY158</f>
        <v>0</v>
      </c>
      <c r="DA154" s="22" t="n">
        <f aca="false">CZ158</f>
        <v>0</v>
      </c>
      <c r="DB154" s="22" t="n">
        <f aca="false">DA158</f>
        <v>0</v>
      </c>
      <c r="DC154" s="22" t="n">
        <f aca="false">DB158</f>
        <v>0</v>
      </c>
      <c r="DD154" s="22" t="n">
        <f aca="false">DC158</f>
        <v>0</v>
      </c>
      <c r="DE154" s="22" t="n">
        <f aca="false">DD158</f>
        <v>0</v>
      </c>
      <c r="DF154" s="22" t="n">
        <f aca="false">DE158</f>
        <v>0</v>
      </c>
      <c r="DG154" s="22" t="n">
        <f aca="false">DF158</f>
        <v>0</v>
      </c>
      <c r="DH154" s="22" t="n">
        <f aca="false">DG158</f>
        <v>0</v>
      </c>
      <c r="DI154" s="22" t="n">
        <f aca="false">DH158</f>
        <v>0</v>
      </c>
      <c r="DJ154" s="22" t="n">
        <f aca="false">DI158</f>
        <v>0</v>
      </c>
      <c r="DK154" s="22" t="n">
        <f aca="false">DJ158</f>
        <v>0</v>
      </c>
      <c r="DL154" s="22" t="n">
        <f aca="false">DK158</f>
        <v>0</v>
      </c>
      <c r="DM154" s="22" t="n">
        <f aca="false">DL158</f>
        <v>0</v>
      </c>
      <c r="DN154" s="22" t="n">
        <f aca="false">DM158</f>
        <v>0</v>
      </c>
      <c r="DO154" s="22" t="n">
        <f aca="false">DN158</f>
        <v>0</v>
      </c>
      <c r="DP154" s="22" t="n">
        <f aca="false">DO158</f>
        <v>0</v>
      </c>
      <c r="DQ154" s="22" t="n">
        <f aca="false">DP158</f>
        <v>0</v>
      </c>
      <c r="DR154" s="22" t="n">
        <f aca="false">DQ158</f>
        <v>0</v>
      </c>
      <c r="DS154" s="22" t="n">
        <f aca="false">DR158</f>
        <v>0</v>
      </c>
      <c r="DT154" s="22" t="n">
        <f aca="false">DS158</f>
        <v>0</v>
      </c>
      <c r="DU154" s="22" t="n">
        <f aca="false">DT158</f>
        <v>0</v>
      </c>
      <c r="DV154" s="22" t="n">
        <f aca="false">DU158</f>
        <v>0</v>
      </c>
      <c r="DW154" s="22" t="n">
        <f aca="false">DV158</f>
        <v>0</v>
      </c>
      <c r="DX154" s="22" t="n">
        <f aca="false">DW158</f>
        <v>0</v>
      </c>
      <c r="DY154" s="22" t="n">
        <f aca="false">DX158</f>
        <v>0</v>
      </c>
      <c r="DZ154" s="22" t="n">
        <f aca="false">DY158</f>
        <v>0</v>
      </c>
      <c r="EA154" s="22" t="n">
        <f aca="false">DZ158</f>
        <v>0</v>
      </c>
      <c r="EB154" s="22" t="n">
        <f aca="false">EA158</f>
        <v>0</v>
      </c>
      <c r="EC154" s="22" t="n">
        <f aca="false">EB158</f>
        <v>0</v>
      </c>
      <c r="ED154" s="22" t="n">
        <f aca="false">EC158</f>
        <v>0</v>
      </c>
      <c r="EE154" s="22" t="n">
        <f aca="false">ED158</f>
        <v>0</v>
      </c>
      <c r="EF154" s="22" t="n">
        <f aca="false">EE158</f>
        <v>0</v>
      </c>
      <c r="EG154" s="22" t="n">
        <f aca="false">EF158</f>
        <v>0</v>
      </c>
      <c r="EH154" s="22" t="n">
        <f aca="false">EG158</f>
        <v>0</v>
      </c>
      <c r="EI154" s="22" t="n">
        <f aca="false">EH158</f>
        <v>0</v>
      </c>
      <c r="EJ154" s="22" t="n">
        <f aca="false">EI158</f>
        <v>0</v>
      </c>
      <c r="EK154" s="22" t="n">
        <f aca="false">EJ158</f>
        <v>0</v>
      </c>
      <c r="EL154" s="22" t="n">
        <f aca="false">EK158</f>
        <v>0</v>
      </c>
      <c r="EM154" s="22" t="n">
        <f aca="false">EL158</f>
        <v>0</v>
      </c>
      <c r="EN154" s="22" t="n">
        <f aca="false">EM158</f>
        <v>0</v>
      </c>
      <c r="EO154" s="22" t="n">
        <f aca="false">EN158</f>
        <v>0</v>
      </c>
      <c r="EP154" s="22" t="n">
        <f aca="false">EO158</f>
        <v>0</v>
      </c>
      <c r="EQ154" s="22" t="n">
        <f aca="false">EP158</f>
        <v>0</v>
      </c>
      <c r="ER154" s="22" t="n">
        <f aca="false">EQ158</f>
        <v>0</v>
      </c>
      <c r="ES154" s="22" t="n">
        <f aca="false">ER158</f>
        <v>0</v>
      </c>
      <c r="ET154" s="22" t="n">
        <f aca="false">ES158</f>
        <v>0</v>
      </c>
      <c r="EU154" s="22" t="n">
        <f aca="false">ET158</f>
        <v>0</v>
      </c>
      <c r="EV154" s="22" t="n">
        <f aca="false">EU158</f>
        <v>0</v>
      </c>
      <c r="EW154" s="22" t="n">
        <f aca="false">EV158</f>
        <v>0</v>
      </c>
      <c r="EX154" s="22" t="n">
        <f aca="false">EW158</f>
        <v>0</v>
      </c>
      <c r="EY154" s="22" t="n">
        <f aca="false">EX158</f>
        <v>0</v>
      </c>
      <c r="EZ154" s="22" t="n">
        <f aca="false">EY158</f>
        <v>0</v>
      </c>
      <c r="FA154" s="22" t="n">
        <f aca="false">EZ158</f>
        <v>0</v>
      </c>
      <c r="FB154" s="22" t="n">
        <f aca="false">FA158</f>
        <v>0</v>
      </c>
      <c r="FC154" s="22" t="n">
        <f aca="false">FB158</f>
        <v>0</v>
      </c>
      <c r="FD154" s="22" t="n">
        <f aca="false">FC158</f>
        <v>0</v>
      </c>
      <c r="FE154" s="22" t="n">
        <f aca="false">FD158</f>
        <v>1.06581410364015E-013</v>
      </c>
      <c r="FF154" s="22" t="n">
        <f aca="false">FE158</f>
        <v>2.1316282072803E-013</v>
      </c>
      <c r="FG154" s="22" t="n">
        <f aca="false">FF158</f>
        <v>3.19744231092045E-013</v>
      </c>
      <c r="FH154" s="22" t="n">
        <f aca="false">FG158</f>
        <v>4.2632564145606E-013</v>
      </c>
    </row>
    <row r="155" customFormat="false" ht="15" hidden="false" customHeight="false" outlineLevel="0" collapsed="false">
      <c r="C155" s="1" t="s">
        <v>793</v>
      </c>
      <c r="D155" s="12" t="s">
        <v>358</v>
      </c>
      <c r="I155" s="21" t="n">
        <f aca="false">SUM(J155:FH155)</f>
        <v>789.948189928542</v>
      </c>
      <c r="J155" s="21" t="n">
        <f aca="false">MAX(0,-J153)</f>
        <v>-0</v>
      </c>
      <c r="K155" s="21" t="n">
        <f aca="false">MAX(0,-K153)</f>
        <v>5.41754075342466</v>
      </c>
      <c r="L155" s="21" t="n">
        <f aca="false">MAX(0,-L153)</f>
        <v>7.30364753424658</v>
      </c>
      <c r="M155" s="21" t="n">
        <f aca="false">MAX(0,-M153)</f>
        <v>7.38390739726027</v>
      </c>
      <c r="N155" s="21" t="n">
        <f aca="false">MAX(0,-N153)</f>
        <v>7.38390739726027</v>
      </c>
      <c r="O155" s="21" t="n">
        <f aca="false">MAX(0,-O153)</f>
        <v>560.413145094722</v>
      </c>
      <c r="P155" s="21" t="n">
        <f aca="false">MAX(0,-P153)</f>
        <v>75.994187260274</v>
      </c>
      <c r="Q155" s="21" t="n">
        <f aca="false">MAX(0,-Q153)</f>
        <v>59.5628137525264</v>
      </c>
      <c r="R155" s="21" t="n">
        <f aca="false">MAX(0,-R153)</f>
        <v>42.1065978082192</v>
      </c>
      <c r="S155" s="21" t="n">
        <f aca="false">MAX(0,-S153)</f>
        <v>24.3824429306086</v>
      </c>
      <c r="T155" s="21" t="n">
        <f aca="false">MAX(0,-T153)</f>
        <v>0</v>
      </c>
      <c r="U155" s="21" t="n">
        <f aca="false">MAX(0,-U153)</f>
        <v>0</v>
      </c>
      <c r="V155" s="21" t="n">
        <f aca="false">MAX(0,-V153)</f>
        <v>0</v>
      </c>
      <c r="W155" s="21" t="n">
        <f aca="false">MAX(0,-W153)</f>
        <v>0</v>
      </c>
      <c r="X155" s="21" t="n">
        <f aca="false">MAX(0,-X153)</f>
        <v>0</v>
      </c>
      <c r="Y155" s="21" t="n">
        <f aca="false">MAX(0,-Y153)</f>
        <v>0</v>
      </c>
      <c r="Z155" s="21" t="n">
        <f aca="false">MAX(0,-Z153)</f>
        <v>0</v>
      </c>
      <c r="AA155" s="21" t="n">
        <f aca="false">MAX(0,-AA153)</f>
        <v>0</v>
      </c>
      <c r="AB155" s="21" t="n">
        <f aca="false">MAX(0,-AB153)</f>
        <v>0</v>
      </c>
      <c r="AC155" s="21" t="n">
        <f aca="false">MAX(0,-AC153)</f>
        <v>0</v>
      </c>
      <c r="AD155" s="21" t="n">
        <f aca="false">MAX(0,-AD153)</f>
        <v>0</v>
      </c>
      <c r="AE155" s="21" t="n">
        <f aca="false">MAX(0,-AE153)</f>
        <v>0</v>
      </c>
      <c r="AF155" s="21" t="n">
        <f aca="false">MAX(0,-AF153)</f>
        <v>0</v>
      </c>
      <c r="AG155" s="21" t="n">
        <f aca="false">MAX(0,-AG153)</f>
        <v>0</v>
      </c>
      <c r="AH155" s="21" t="n">
        <f aca="false">MAX(0,-AH153)</f>
        <v>0</v>
      </c>
      <c r="AI155" s="21" t="n">
        <f aca="false">MAX(0,-AI153)</f>
        <v>0</v>
      </c>
      <c r="AJ155" s="21" t="n">
        <f aca="false">MAX(0,-AJ153)</f>
        <v>0</v>
      </c>
      <c r="AK155" s="21" t="n">
        <f aca="false">MAX(0,-AK153)</f>
        <v>0</v>
      </c>
      <c r="AL155" s="21" t="n">
        <f aca="false">MAX(0,-AL153)</f>
        <v>0</v>
      </c>
      <c r="AM155" s="21" t="n">
        <f aca="false">MAX(0,-AM153)</f>
        <v>0</v>
      </c>
      <c r="AN155" s="21" t="n">
        <f aca="false">MAX(0,-AN153)</f>
        <v>0</v>
      </c>
      <c r="AO155" s="21" t="n">
        <f aca="false">MAX(0,-AO153)</f>
        <v>0</v>
      </c>
      <c r="AP155" s="21" t="n">
        <f aca="false">MAX(0,-AP153)</f>
        <v>0</v>
      </c>
      <c r="AQ155" s="21" t="n">
        <f aca="false">MAX(0,-AQ153)</f>
        <v>0</v>
      </c>
      <c r="AR155" s="21" t="n">
        <f aca="false">MAX(0,-AR153)</f>
        <v>0</v>
      </c>
      <c r="AS155" s="21" t="n">
        <f aca="false">MAX(0,-AS153)</f>
        <v>0</v>
      </c>
      <c r="AT155" s="21" t="n">
        <f aca="false">MAX(0,-AT153)</f>
        <v>0</v>
      </c>
      <c r="AU155" s="21" t="n">
        <f aca="false">MAX(0,-AU153)</f>
        <v>0</v>
      </c>
      <c r="AV155" s="21" t="n">
        <f aca="false">MAX(0,-AV153)</f>
        <v>0</v>
      </c>
      <c r="AW155" s="21" t="n">
        <f aca="false">MAX(0,-AW153)</f>
        <v>0</v>
      </c>
      <c r="AX155" s="21" t="n">
        <f aca="false">MAX(0,-AX153)</f>
        <v>0</v>
      </c>
      <c r="AY155" s="21" t="n">
        <f aca="false">MAX(0,-AY153)</f>
        <v>0</v>
      </c>
      <c r="AZ155" s="21" t="n">
        <f aca="false">MAX(0,-AZ153)</f>
        <v>0</v>
      </c>
      <c r="BA155" s="21" t="n">
        <f aca="false">MAX(0,-BA153)</f>
        <v>0</v>
      </c>
      <c r="BB155" s="21" t="n">
        <f aca="false">MAX(0,-BB153)</f>
        <v>0</v>
      </c>
      <c r="BC155" s="21" t="n">
        <f aca="false">MAX(0,-BC153)</f>
        <v>0</v>
      </c>
      <c r="BD155" s="21" t="n">
        <f aca="false">MAX(0,-BD153)</f>
        <v>0</v>
      </c>
      <c r="BE155" s="21" t="n">
        <f aca="false">MAX(0,-BE153)</f>
        <v>0</v>
      </c>
      <c r="BF155" s="21" t="n">
        <f aca="false">MAX(0,-BF153)</f>
        <v>0</v>
      </c>
      <c r="BG155" s="21" t="n">
        <f aca="false">MAX(0,-BG153)</f>
        <v>0</v>
      </c>
      <c r="BH155" s="21" t="n">
        <f aca="false">MAX(0,-BH153)</f>
        <v>0</v>
      </c>
      <c r="BI155" s="21" t="n">
        <f aca="false">MAX(0,-BI153)</f>
        <v>0</v>
      </c>
      <c r="BJ155" s="21" t="n">
        <f aca="false">MAX(0,-BJ153)</f>
        <v>0</v>
      </c>
      <c r="BK155" s="21" t="n">
        <f aca="false">MAX(0,-BK153)</f>
        <v>0</v>
      </c>
      <c r="BL155" s="21" t="n">
        <f aca="false">MAX(0,-BL153)</f>
        <v>0</v>
      </c>
      <c r="BM155" s="21" t="n">
        <f aca="false">MAX(0,-BM153)</f>
        <v>0</v>
      </c>
      <c r="BN155" s="21" t="n">
        <f aca="false">MAX(0,-BN153)</f>
        <v>0</v>
      </c>
      <c r="BO155" s="21" t="n">
        <f aca="false">MAX(0,-BO153)</f>
        <v>0</v>
      </c>
      <c r="BP155" s="21" t="n">
        <f aca="false">MAX(0,-BP153)</f>
        <v>0</v>
      </c>
      <c r="BQ155" s="21" t="n">
        <f aca="false">MAX(0,-BQ153)</f>
        <v>0</v>
      </c>
      <c r="BR155" s="21" t="n">
        <f aca="false">MAX(0,-BR153)</f>
        <v>0</v>
      </c>
      <c r="BS155" s="21" t="n">
        <f aca="false">MAX(0,-BS153)</f>
        <v>0</v>
      </c>
      <c r="BT155" s="21" t="n">
        <f aca="false">MAX(0,-BT153)</f>
        <v>0</v>
      </c>
      <c r="BU155" s="21" t="n">
        <f aca="false">MAX(0,-BU153)</f>
        <v>0</v>
      </c>
      <c r="BV155" s="21" t="n">
        <f aca="false">MAX(0,-BV153)</f>
        <v>0</v>
      </c>
      <c r="BW155" s="21" t="n">
        <f aca="false">MAX(0,-BW153)</f>
        <v>0</v>
      </c>
      <c r="BX155" s="21" t="n">
        <f aca="false">MAX(0,-BX153)</f>
        <v>0</v>
      </c>
      <c r="BY155" s="21" t="n">
        <f aca="false">MAX(0,-BY153)</f>
        <v>0</v>
      </c>
      <c r="BZ155" s="21" t="n">
        <f aca="false">MAX(0,-BZ153)</f>
        <v>0</v>
      </c>
      <c r="CA155" s="21" t="n">
        <f aca="false">MAX(0,-CA153)</f>
        <v>0</v>
      </c>
      <c r="CB155" s="21" t="n">
        <f aca="false">MAX(0,-CB153)</f>
        <v>0</v>
      </c>
      <c r="CC155" s="21" t="n">
        <f aca="false">MAX(0,-CC153)</f>
        <v>0</v>
      </c>
      <c r="CD155" s="21" t="n">
        <f aca="false">MAX(0,-CD153)</f>
        <v>0</v>
      </c>
      <c r="CE155" s="21" t="n">
        <f aca="false">MAX(0,-CE153)</f>
        <v>0</v>
      </c>
      <c r="CF155" s="21" t="n">
        <f aca="false">MAX(0,-CF153)</f>
        <v>0</v>
      </c>
      <c r="CG155" s="21" t="n">
        <f aca="false">MAX(0,-CG153)</f>
        <v>0</v>
      </c>
      <c r="CH155" s="21" t="n">
        <f aca="false">MAX(0,-CH153)</f>
        <v>0</v>
      </c>
      <c r="CI155" s="21" t="n">
        <f aca="false">MAX(0,-CI153)</f>
        <v>0</v>
      </c>
      <c r="CJ155" s="21" t="n">
        <f aca="false">MAX(0,-CJ153)</f>
        <v>0</v>
      </c>
      <c r="CK155" s="21" t="n">
        <f aca="false">MAX(0,-CK153)</f>
        <v>0</v>
      </c>
      <c r="CL155" s="21" t="n">
        <f aca="false">MAX(0,-CL153)</f>
        <v>0</v>
      </c>
      <c r="CM155" s="21" t="n">
        <f aca="false">MAX(0,-CM153)</f>
        <v>0</v>
      </c>
      <c r="CN155" s="21" t="n">
        <f aca="false">MAX(0,-CN153)</f>
        <v>0</v>
      </c>
      <c r="CO155" s="21" t="n">
        <f aca="false">MAX(0,-CO153)</f>
        <v>0</v>
      </c>
      <c r="CP155" s="21" t="n">
        <f aca="false">MAX(0,-CP153)</f>
        <v>0</v>
      </c>
      <c r="CQ155" s="21" t="n">
        <f aca="false">MAX(0,-CQ153)</f>
        <v>0</v>
      </c>
      <c r="CR155" s="21" t="n">
        <f aca="false">MAX(0,-CR153)</f>
        <v>0</v>
      </c>
      <c r="CS155" s="21" t="n">
        <f aca="false">MAX(0,-CS153)</f>
        <v>0</v>
      </c>
      <c r="CT155" s="21" t="n">
        <f aca="false">MAX(0,-CT153)</f>
        <v>0</v>
      </c>
      <c r="CU155" s="21" t="n">
        <f aca="false">MAX(0,-CU153)</f>
        <v>0</v>
      </c>
      <c r="CV155" s="21" t="n">
        <f aca="false">MAX(0,-CV153)</f>
        <v>0</v>
      </c>
      <c r="CW155" s="21" t="n">
        <f aca="false">MAX(0,-CW153)</f>
        <v>0</v>
      </c>
      <c r="CX155" s="21" t="n">
        <f aca="false">MAX(0,-CX153)</f>
        <v>0</v>
      </c>
      <c r="CY155" s="21" t="n">
        <f aca="false">MAX(0,-CY153)</f>
        <v>0</v>
      </c>
      <c r="CZ155" s="21" t="n">
        <f aca="false">MAX(0,-CZ153)</f>
        <v>0</v>
      </c>
      <c r="DA155" s="21" t="n">
        <f aca="false">MAX(0,-DA153)</f>
        <v>0</v>
      </c>
      <c r="DB155" s="21" t="n">
        <f aca="false">MAX(0,-DB153)</f>
        <v>0</v>
      </c>
      <c r="DC155" s="21" t="n">
        <f aca="false">MAX(0,-DC153)</f>
        <v>0</v>
      </c>
      <c r="DD155" s="21" t="n">
        <f aca="false">MAX(0,-DD153)</f>
        <v>0</v>
      </c>
      <c r="DE155" s="21" t="n">
        <f aca="false">MAX(0,-DE153)</f>
        <v>0</v>
      </c>
      <c r="DF155" s="21" t="n">
        <f aca="false">MAX(0,-DF153)</f>
        <v>0</v>
      </c>
      <c r="DG155" s="21" t="n">
        <f aca="false">MAX(0,-DG153)</f>
        <v>0</v>
      </c>
      <c r="DH155" s="21" t="n">
        <f aca="false">MAX(0,-DH153)</f>
        <v>0</v>
      </c>
      <c r="DI155" s="21" t="n">
        <f aca="false">MAX(0,-DI153)</f>
        <v>0</v>
      </c>
      <c r="DJ155" s="21" t="n">
        <f aca="false">MAX(0,-DJ153)</f>
        <v>0</v>
      </c>
      <c r="DK155" s="21" t="n">
        <f aca="false">MAX(0,-DK153)</f>
        <v>0</v>
      </c>
      <c r="DL155" s="21" t="n">
        <f aca="false">MAX(0,-DL153)</f>
        <v>0</v>
      </c>
      <c r="DM155" s="21" t="n">
        <f aca="false">MAX(0,-DM153)</f>
        <v>0</v>
      </c>
      <c r="DN155" s="21" t="n">
        <f aca="false">MAX(0,-DN153)</f>
        <v>0</v>
      </c>
      <c r="DO155" s="21" t="n">
        <f aca="false">MAX(0,-DO153)</f>
        <v>0</v>
      </c>
      <c r="DP155" s="21" t="n">
        <f aca="false">MAX(0,-DP153)</f>
        <v>0</v>
      </c>
      <c r="DQ155" s="21" t="n">
        <f aca="false">MAX(0,-DQ153)</f>
        <v>0</v>
      </c>
      <c r="DR155" s="21" t="n">
        <f aca="false">MAX(0,-DR153)</f>
        <v>0</v>
      </c>
      <c r="DS155" s="21" t="n">
        <f aca="false">MAX(0,-DS153)</f>
        <v>0</v>
      </c>
      <c r="DT155" s="21" t="n">
        <f aca="false">MAX(0,-DT153)</f>
        <v>0</v>
      </c>
      <c r="DU155" s="21" t="n">
        <f aca="false">MAX(0,-DU153)</f>
        <v>0</v>
      </c>
      <c r="DV155" s="21" t="n">
        <f aca="false">MAX(0,-DV153)</f>
        <v>0</v>
      </c>
      <c r="DW155" s="21" t="n">
        <f aca="false">MAX(0,-DW153)</f>
        <v>0</v>
      </c>
      <c r="DX155" s="21" t="n">
        <f aca="false">MAX(0,-DX153)</f>
        <v>0</v>
      </c>
      <c r="DY155" s="21" t="n">
        <f aca="false">MAX(0,-DY153)</f>
        <v>0</v>
      </c>
      <c r="DZ155" s="21" t="n">
        <f aca="false">MAX(0,-DZ153)</f>
        <v>0</v>
      </c>
      <c r="EA155" s="21" t="n">
        <f aca="false">MAX(0,-EA153)</f>
        <v>0</v>
      </c>
      <c r="EB155" s="21" t="n">
        <f aca="false">MAX(0,-EB153)</f>
        <v>0</v>
      </c>
      <c r="EC155" s="21" t="n">
        <f aca="false">MAX(0,-EC153)</f>
        <v>0</v>
      </c>
      <c r="ED155" s="21" t="n">
        <f aca="false">MAX(0,-ED153)</f>
        <v>0</v>
      </c>
      <c r="EE155" s="21" t="n">
        <f aca="false">MAX(0,-EE153)</f>
        <v>0</v>
      </c>
      <c r="EF155" s="21" t="n">
        <f aca="false">MAX(0,-EF153)</f>
        <v>0</v>
      </c>
      <c r="EG155" s="21" t="n">
        <f aca="false">MAX(0,-EG153)</f>
        <v>0</v>
      </c>
      <c r="EH155" s="21" t="n">
        <f aca="false">MAX(0,-EH153)</f>
        <v>0</v>
      </c>
      <c r="EI155" s="21" t="n">
        <f aca="false">MAX(0,-EI153)</f>
        <v>0</v>
      </c>
      <c r="EJ155" s="21" t="n">
        <f aca="false">MAX(0,-EJ153)</f>
        <v>0</v>
      </c>
      <c r="EK155" s="21" t="n">
        <f aca="false">MAX(0,-EK153)</f>
        <v>0</v>
      </c>
      <c r="EL155" s="21" t="n">
        <f aca="false">MAX(0,-EL153)</f>
        <v>0</v>
      </c>
      <c r="EM155" s="21" t="n">
        <f aca="false">MAX(0,-EM153)</f>
        <v>0</v>
      </c>
      <c r="EN155" s="21" t="n">
        <f aca="false">MAX(0,-EN153)</f>
        <v>0</v>
      </c>
      <c r="EO155" s="21" t="n">
        <f aca="false">MAX(0,-EO153)</f>
        <v>0</v>
      </c>
      <c r="EP155" s="21" t="n">
        <f aca="false">MAX(0,-EP153)</f>
        <v>0</v>
      </c>
      <c r="EQ155" s="21" t="n">
        <f aca="false">MAX(0,-EQ153)</f>
        <v>0</v>
      </c>
      <c r="ER155" s="21" t="n">
        <f aca="false">MAX(0,-ER153)</f>
        <v>0</v>
      </c>
      <c r="ES155" s="21" t="n">
        <f aca="false">MAX(0,-ES153)</f>
        <v>0</v>
      </c>
      <c r="ET155" s="21" t="n">
        <f aca="false">MAX(0,-ET153)</f>
        <v>0</v>
      </c>
      <c r="EU155" s="21" t="n">
        <f aca="false">MAX(0,-EU153)</f>
        <v>0</v>
      </c>
      <c r="EV155" s="21" t="n">
        <f aca="false">MAX(0,-EV153)</f>
        <v>0</v>
      </c>
      <c r="EW155" s="21" t="n">
        <f aca="false">MAX(0,-EW153)</f>
        <v>0</v>
      </c>
      <c r="EX155" s="21" t="n">
        <f aca="false">MAX(0,-EX153)</f>
        <v>0</v>
      </c>
      <c r="EY155" s="21" t="n">
        <f aca="false">MAX(0,-EY153)</f>
        <v>0</v>
      </c>
      <c r="EZ155" s="21" t="n">
        <f aca="false">MAX(0,-EZ153)</f>
        <v>0</v>
      </c>
      <c r="FA155" s="21" t="n">
        <f aca="false">MAX(0,-FA153)</f>
        <v>0</v>
      </c>
      <c r="FB155" s="21" t="n">
        <f aca="false">MAX(0,-FB153)</f>
        <v>0</v>
      </c>
      <c r="FC155" s="21" t="n">
        <f aca="false">MAX(0,-FC153)</f>
        <v>0</v>
      </c>
      <c r="FD155" s="21" t="n">
        <f aca="false">MAX(0,-FD153)</f>
        <v>1.06581410364015E-013</v>
      </c>
      <c r="FE155" s="21" t="n">
        <f aca="false">MAX(0,-FE153)</f>
        <v>1.06581410364015E-013</v>
      </c>
      <c r="FF155" s="21" t="n">
        <f aca="false">MAX(0,-FF153)</f>
        <v>1.06581410364015E-013</v>
      </c>
      <c r="FG155" s="21" t="n">
        <f aca="false">MAX(0,-FG153)</f>
        <v>1.06581410364015E-013</v>
      </c>
      <c r="FH155" s="21" t="n">
        <f aca="false">MAX(0,-FH153)</f>
        <v>1.06581410364015E-013</v>
      </c>
    </row>
    <row r="156" customFormat="false" ht="15" hidden="false" customHeight="false" outlineLevel="0" collapsed="false">
      <c r="C156" s="1" t="s">
        <v>794</v>
      </c>
      <c r="D156" s="12" t="s">
        <v>358</v>
      </c>
      <c r="I156" s="21" t="n">
        <f aca="false">SUM(J156:FH156)</f>
        <v>-789.948189928542</v>
      </c>
      <c r="J156" s="21" t="n">
        <f aca="false">-MIN(J154,In_Loss_Cap*MAX(0,J153))</f>
        <v>-0</v>
      </c>
      <c r="K156" s="21" t="n">
        <f aca="false">-MIN(K154,In_Loss_Cap*MAX(0,K153))</f>
        <v>-0</v>
      </c>
      <c r="L156" s="21" t="n">
        <f aca="false">-MIN(L154,In_Loss_Cap*MAX(0,L153))</f>
        <v>-0</v>
      </c>
      <c r="M156" s="21" t="n">
        <f aca="false">-MIN(M154,In_Loss_Cap*MAX(0,M153))</f>
        <v>-0</v>
      </c>
      <c r="N156" s="21" t="n">
        <f aca="false">-MIN(N154,In_Loss_Cap*MAX(0,N153))</f>
        <v>-0</v>
      </c>
      <c r="O156" s="21" t="n">
        <f aca="false">-MIN(O154,In_Loss_Cap*MAX(0,O153))</f>
        <v>-0</v>
      </c>
      <c r="P156" s="21" t="n">
        <f aca="false">-MIN(P154,In_Loss_Cap*MAX(0,P153))</f>
        <v>-0</v>
      </c>
      <c r="Q156" s="21" t="n">
        <f aca="false">-MIN(Q154,In_Loss_Cap*MAX(0,Q153))</f>
        <v>-0</v>
      </c>
      <c r="R156" s="21" t="n">
        <f aca="false">-MIN(R154,In_Loss_Cap*MAX(0,R153))</f>
        <v>-0</v>
      </c>
      <c r="S156" s="21" t="n">
        <f aca="false">-MIN(S154,In_Loss_Cap*MAX(0,S153))</f>
        <v>-0</v>
      </c>
      <c r="T156" s="21" t="n">
        <f aca="false">-MIN(T154,In_Loss_Cap*MAX(0,T153))</f>
        <v>-524.630307573509</v>
      </c>
      <c r="U156" s="21" t="n">
        <f aca="false">-MIN(U154,In_Loss_Cap*MAX(0,U153))</f>
        <v>-265.317882355033</v>
      </c>
      <c r="V156" s="21" t="n">
        <f aca="false">-MIN(V154,In_Loss_Cap*MAX(0,V153))</f>
        <v>-0</v>
      </c>
      <c r="W156" s="21" t="n">
        <f aca="false">-MIN(W154,In_Loss_Cap*MAX(0,W153))</f>
        <v>-0</v>
      </c>
      <c r="X156" s="21" t="n">
        <f aca="false">-MIN(X154,In_Loss_Cap*MAX(0,X153))</f>
        <v>-0</v>
      </c>
      <c r="Y156" s="21" t="n">
        <f aca="false">-MIN(Y154,In_Loss_Cap*MAX(0,Y153))</f>
        <v>-0</v>
      </c>
      <c r="Z156" s="21" t="n">
        <f aca="false">-MIN(Z154,In_Loss_Cap*MAX(0,Z153))</f>
        <v>-0</v>
      </c>
      <c r="AA156" s="21" t="n">
        <f aca="false">-MIN(AA154,In_Loss_Cap*MAX(0,AA153))</f>
        <v>-0</v>
      </c>
      <c r="AB156" s="21" t="n">
        <f aca="false">-MIN(AB154,In_Loss_Cap*MAX(0,AB153))</f>
        <v>-0</v>
      </c>
      <c r="AC156" s="21" t="n">
        <f aca="false">-MIN(AC154,In_Loss_Cap*MAX(0,AC153))</f>
        <v>-0</v>
      </c>
      <c r="AD156" s="21" t="n">
        <f aca="false">-MIN(AD154,In_Loss_Cap*MAX(0,AD153))</f>
        <v>-0</v>
      </c>
      <c r="AE156" s="21" t="n">
        <f aca="false">-MIN(AE154,In_Loss_Cap*MAX(0,AE153))</f>
        <v>-0</v>
      </c>
      <c r="AF156" s="21" t="n">
        <f aca="false">-MIN(AF154,In_Loss_Cap*MAX(0,AF153))</f>
        <v>-0</v>
      </c>
      <c r="AG156" s="21" t="n">
        <f aca="false">-MIN(AG154,In_Loss_Cap*MAX(0,AG153))</f>
        <v>-0</v>
      </c>
      <c r="AH156" s="21" t="n">
        <f aca="false">-MIN(AH154,In_Loss_Cap*MAX(0,AH153))</f>
        <v>-0</v>
      </c>
      <c r="AI156" s="21" t="n">
        <f aca="false">-MIN(AI154,In_Loss_Cap*MAX(0,AI153))</f>
        <v>-0</v>
      </c>
      <c r="AJ156" s="21" t="n">
        <f aca="false">-MIN(AJ154,In_Loss_Cap*MAX(0,AJ153))</f>
        <v>-0</v>
      </c>
      <c r="AK156" s="21" t="n">
        <f aca="false">-MIN(AK154,In_Loss_Cap*MAX(0,AK153))</f>
        <v>-0</v>
      </c>
      <c r="AL156" s="21" t="n">
        <f aca="false">-MIN(AL154,In_Loss_Cap*MAX(0,AL153))</f>
        <v>-0</v>
      </c>
      <c r="AM156" s="21" t="n">
        <f aca="false">-MIN(AM154,In_Loss_Cap*MAX(0,AM153))</f>
        <v>-0</v>
      </c>
      <c r="AN156" s="21" t="n">
        <f aca="false">-MIN(AN154,In_Loss_Cap*MAX(0,AN153))</f>
        <v>-0</v>
      </c>
      <c r="AO156" s="21" t="n">
        <f aca="false">-MIN(AO154,In_Loss_Cap*MAX(0,AO153))</f>
        <v>-0</v>
      </c>
      <c r="AP156" s="21" t="n">
        <f aca="false">-MIN(AP154,In_Loss_Cap*MAX(0,AP153))</f>
        <v>-0</v>
      </c>
      <c r="AQ156" s="21" t="n">
        <f aca="false">-MIN(AQ154,In_Loss_Cap*MAX(0,AQ153))</f>
        <v>-0</v>
      </c>
      <c r="AR156" s="21" t="n">
        <f aca="false">-MIN(AR154,In_Loss_Cap*MAX(0,AR153))</f>
        <v>-0</v>
      </c>
      <c r="AS156" s="21" t="n">
        <f aca="false">-MIN(AS154,In_Loss_Cap*MAX(0,AS153))</f>
        <v>-0</v>
      </c>
      <c r="AT156" s="21" t="n">
        <f aca="false">-MIN(AT154,In_Loss_Cap*MAX(0,AT153))</f>
        <v>-0</v>
      </c>
      <c r="AU156" s="21" t="n">
        <f aca="false">-MIN(AU154,In_Loss_Cap*MAX(0,AU153))</f>
        <v>-0</v>
      </c>
      <c r="AV156" s="21" t="n">
        <f aca="false">-MIN(AV154,In_Loss_Cap*MAX(0,AV153))</f>
        <v>-0</v>
      </c>
      <c r="AW156" s="21" t="n">
        <f aca="false">-MIN(AW154,In_Loss_Cap*MAX(0,AW153))</f>
        <v>-0</v>
      </c>
      <c r="AX156" s="21" t="n">
        <f aca="false">-MIN(AX154,In_Loss_Cap*MAX(0,AX153))</f>
        <v>-0</v>
      </c>
      <c r="AY156" s="21" t="n">
        <f aca="false">-MIN(AY154,In_Loss_Cap*MAX(0,AY153))</f>
        <v>-0</v>
      </c>
      <c r="AZ156" s="21" t="n">
        <f aca="false">-MIN(AZ154,In_Loss_Cap*MAX(0,AZ153))</f>
        <v>-0</v>
      </c>
      <c r="BA156" s="21" t="n">
        <f aca="false">-MIN(BA154,In_Loss_Cap*MAX(0,BA153))</f>
        <v>-0</v>
      </c>
      <c r="BB156" s="21" t="n">
        <f aca="false">-MIN(BB154,In_Loss_Cap*MAX(0,BB153))</f>
        <v>-0</v>
      </c>
      <c r="BC156" s="21" t="n">
        <f aca="false">-MIN(BC154,In_Loss_Cap*MAX(0,BC153))</f>
        <v>-0</v>
      </c>
      <c r="BD156" s="21" t="n">
        <f aca="false">-MIN(BD154,In_Loss_Cap*MAX(0,BD153))</f>
        <v>-0</v>
      </c>
      <c r="BE156" s="21" t="n">
        <f aca="false">-MIN(BE154,In_Loss_Cap*MAX(0,BE153))</f>
        <v>-0</v>
      </c>
      <c r="BF156" s="21" t="n">
        <f aca="false">-MIN(BF154,In_Loss_Cap*MAX(0,BF153))</f>
        <v>-0</v>
      </c>
      <c r="BG156" s="21" t="n">
        <f aca="false">-MIN(BG154,In_Loss_Cap*MAX(0,BG153))</f>
        <v>-0</v>
      </c>
      <c r="BH156" s="21" t="n">
        <f aca="false">-MIN(BH154,In_Loss_Cap*MAX(0,BH153))</f>
        <v>-0</v>
      </c>
      <c r="BI156" s="21" t="n">
        <f aca="false">-MIN(BI154,In_Loss_Cap*MAX(0,BI153))</f>
        <v>-0</v>
      </c>
      <c r="BJ156" s="21" t="n">
        <f aca="false">-MIN(BJ154,In_Loss_Cap*MAX(0,BJ153))</f>
        <v>-0</v>
      </c>
      <c r="BK156" s="21" t="n">
        <f aca="false">-MIN(BK154,In_Loss_Cap*MAX(0,BK153))</f>
        <v>-0</v>
      </c>
      <c r="BL156" s="21" t="n">
        <f aca="false">-MIN(BL154,In_Loss_Cap*MAX(0,BL153))</f>
        <v>-0</v>
      </c>
      <c r="BM156" s="21" t="n">
        <f aca="false">-MIN(BM154,In_Loss_Cap*MAX(0,BM153))</f>
        <v>-0</v>
      </c>
      <c r="BN156" s="21" t="n">
        <f aca="false">-MIN(BN154,In_Loss_Cap*MAX(0,BN153))</f>
        <v>-0</v>
      </c>
      <c r="BO156" s="21" t="n">
        <f aca="false">-MIN(BO154,In_Loss_Cap*MAX(0,BO153))</f>
        <v>-0</v>
      </c>
      <c r="BP156" s="21" t="n">
        <f aca="false">-MIN(BP154,In_Loss_Cap*MAX(0,BP153))</f>
        <v>-0</v>
      </c>
      <c r="BQ156" s="21" t="n">
        <f aca="false">-MIN(BQ154,In_Loss_Cap*MAX(0,BQ153))</f>
        <v>-0</v>
      </c>
      <c r="BR156" s="21" t="n">
        <f aca="false">-MIN(BR154,In_Loss_Cap*MAX(0,BR153))</f>
        <v>-0</v>
      </c>
      <c r="BS156" s="21" t="n">
        <f aca="false">-MIN(BS154,In_Loss_Cap*MAX(0,BS153))</f>
        <v>-0</v>
      </c>
      <c r="BT156" s="21" t="n">
        <f aca="false">-MIN(BT154,In_Loss_Cap*MAX(0,BT153))</f>
        <v>-0</v>
      </c>
      <c r="BU156" s="21" t="n">
        <f aca="false">-MIN(BU154,In_Loss_Cap*MAX(0,BU153))</f>
        <v>-0</v>
      </c>
      <c r="BV156" s="21" t="n">
        <f aca="false">-MIN(BV154,In_Loss_Cap*MAX(0,BV153))</f>
        <v>-0</v>
      </c>
      <c r="BW156" s="21" t="n">
        <f aca="false">-MIN(BW154,In_Loss_Cap*MAX(0,BW153))</f>
        <v>-0</v>
      </c>
      <c r="BX156" s="21" t="n">
        <f aca="false">-MIN(BX154,In_Loss_Cap*MAX(0,BX153))</f>
        <v>-0</v>
      </c>
      <c r="BY156" s="21" t="n">
        <f aca="false">-MIN(BY154,In_Loss_Cap*MAX(0,BY153))</f>
        <v>-0</v>
      </c>
      <c r="BZ156" s="21" t="n">
        <f aca="false">-MIN(BZ154,In_Loss_Cap*MAX(0,BZ153))</f>
        <v>-0</v>
      </c>
      <c r="CA156" s="21" t="n">
        <f aca="false">-MIN(CA154,In_Loss_Cap*MAX(0,CA153))</f>
        <v>-0</v>
      </c>
      <c r="CB156" s="21" t="n">
        <f aca="false">-MIN(CB154,In_Loss_Cap*MAX(0,CB153))</f>
        <v>-0</v>
      </c>
      <c r="CC156" s="21" t="n">
        <f aca="false">-MIN(CC154,In_Loss_Cap*MAX(0,CC153))</f>
        <v>-0</v>
      </c>
      <c r="CD156" s="21" t="n">
        <f aca="false">-MIN(CD154,In_Loss_Cap*MAX(0,CD153))</f>
        <v>-0</v>
      </c>
      <c r="CE156" s="21" t="n">
        <f aca="false">-MIN(CE154,In_Loss_Cap*MAX(0,CE153))</f>
        <v>-0</v>
      </c>
      <c r="CF156" s="21" t="n">
        <f aca="false">-MIN(CF154,In_Loss_Cap*MAX(0,CF153))</f>
        <v>-0</v>
      </c>
      <c r="CG156" s="21" t="n">
        <f aca="false">-MIN(CG154,In_Loss_Cap*MAX(0,CG153))</f>
        <v>-0</v>
      </c>
      <c r="CH156" s="21" t="n">
        <f aca="false">-MIN(CH154,In_Loss_Cap*MAX(0,CH153))</f>
        <v>-0</v>
      </c>
      <c r="CI156" s="21" t="n">
        <f aca="false">-MIN(CI154,In_Loss_Cap*MAX(0,CI153))</f>
        <v>-0</v>
      </c>
      <c r="CJ156" s="21" t="n">
        <f aca="false">-MIN(CJ154,In_Loss_Cap*MAX(0,CJ153))</f>
        <v>-0</v>
      </c>
      <c r="CK156" s="21" t="n">
        <f aca="false">-MIN(CK154,In_Loss_Cap*MAX(0,CK153))</f>
        <v>-0</v>
      </c>
      <c r="CL156" s="21" t="n">
        <f aca="false">-MIN(CL154,In_Loss_Cap*MAX(0,CL153))</f>
        <v>-0</v>
      </c>
      <c r="CM156" s="21" t="n">
        <f aca="false">-MIN(CM154,In_Loss_Cap*MAX(0,CM153))</f>
        <v>-0</v>
      </c>
      <c r="CN156" s="21" t="n">
        <f aca="false">-MIN(CN154,In_Loss_Cap*MAX(0,CN153))</f>
        <v>-0</v>
      </c>
      <c r="CO156" s="21" t="n">
        <f aca="false">-MIN(CO154,In_Loss_Cap*MAX(0,CO153))</f>
        <v>-0</v>
      </c>
      <c r="CP156" s="21" t="n">
        <f aca="false">-MIN(CP154,In_Loss_Cap*MAX(0,CP153))</f>
        <v>-0</v>
      </c>
      <c r="CQ156" s="21" t="n">
        <f aca="false">-MIN(CQ154,In_Loss_Cap*MAX(0,CQ153))</f>
        <v>-0</v>
      </c>
      <c r="CR156" s="21" t="n">
        <f aca="false">-MIN(CR154,In_Loss_Cap*MAX(0,CR153))</f>
        <v>-0</v>
      </c>
      <c r="CS156" s="21" t="n">
        <f aca="false">-MIN(CS154,In_Loss_Cap*MAX(0,CS153))</f>
        <v>-0</v>
      </c>
      <c r="CT156" s="21" t="n">
        <f aca="false">-MIN(CT154,In_Loss_Cap*MAX(0,CT153))</f>
        <v>-0</v>
      </c>
      <c r="CU156" s="21" t="n">
        <f aca="false">-MIN(CU154,In_Loss_Cap*MAX(0,CU153))</f>
        <v>-0</v>
      </c>
      <c r="CV156" s="21" t="n">
        <f aca="false">-MIN(CV154,In_Loss_Cap*MAX(0,CV153))</f>
        <v>-0</v>
      </c>
      <c r="CW156" s="21" t="n">
        <f aca="false">-MIN(CW154,In_Loss_Cap*MAX(0,CW153))</f>
        <v>-0</v>
      </c>
      <c r="CX156" s="21" t="n">
        <f aca="false">-MIN(CX154,In_Loss_Cap*MAX(0,CX153))</f>
        <v>-0</v>
      </c>
      <c r="CY156" s="21" t="n">
        <f aca="false">-MIN(CY154,In_Loss_Cap*MAX(0,CY153))</f>
        <v>-0</v>
      </c>
      <c r="CZ156" s="21" t="n">
        <f aca="false">-MIN(CZ154,In_Loss_Cap*MAX(0,CZ153))</f>
        <v>-0</v>
      </c>
      <c r="DA156" s="21" t="n">
        <f aca="false">-MIN(DA154,In_Loss_Cap*MAX(0,DA153))</f>
        <v>-0</v>
      </c>
      <c r="DB156" s="21" t="n">
        <f aca="false">-MIN(DB154,In_Loss_Cap*MAX(0,DB153))</f>
        <v>-0</v>
      </c>
      <c r="DC156" s="21" t="n">
        <f aca="false">-MIN(DC154,In_Loss_Cap*MAX(0,DC153))</f>
        <v>-0</v>
      </c>
      <c r="DD156" s="21" t="n">
        <f aca="false">-MIN(DD154,In_Loss_Cap*MAX(0,DD153))</f>
        <v>-0</v>
      </c>
      <c r="DE156" s="21" t="n">
        <f aca="false">-MIN(DE154,In_Loss_Cap*MAX(0,DE153))</f>
        <v>-0</v>
      </c>
      <c r="DF156" s="21" t="n">
        <f aca="false">-MIN(DF154,In_Loss_Cap*MAX(0,DF153))</f>
        <v>-0</v>
      </c>
      <c r="DG156" s="21" t="n">
        <f aca="false">-MIN(DG154,In_Loss_Cap*MAX(0,DG153))</f>
        <v>-0</v>
      </c>
      <c r="DH156" s="21" t="n">
        <f aca="false">-MIN(DH154,In_Loss_Cap*MAX(0,DH153))</f>
        <v>-0</v>
      </c>
      <c r="DI156" s="21" t="n">
        <f aca="false">-MIN(DI154,In_Loss_Cap*MAX(0,DI153))</f>
        <v>-0</v>
      </c>
      <c r="DJ156" s="21" t="n">
        <f aca="false">-MIN(DJ154,In_Loss_Cap*MAX(0,DJ153))</f>
        <v>-0</v>
      </c>
      <c r="DK156" s="21" t="n">
        <f aca="false">-MIN(DK154,In_Loss_Cap*MAX(0,DK153))</f>
        <v>-0</v>
      </c>
      <c r="DL156" s="21" t="n">
        <f aca="false">-MIN(DL154,In_Loss_Cap*MAX(0,DL153))</f>
        <v>-0</v>
      </c>
      <c r="DM156" s="21" t="n">
        <f aca="false">-MIN(DM154,In_Loss_Cap*MAX(0,DM153))</f>
        <v>-0</v>
      </c>
      <c r="DN156" s="21" t="n">
        <f aca="false">-MIN(DN154,In_Loss_Cap*MAX(0,DN153))</f>
        <v>-0</v>
      </c>
      <c r="DO156" s="21" t="n">
        <f aca="false">-MIN(DO154,In_Loss_Cap*MAX(0,DO153))</f>
        <v>-0</v>
      </c>
      <c r="DP156" s="21" t="n">
        <f aca="false">-MIN(DP154,In_Loss_Cap*MAX(0,DP153))</f>
        <v>-0</v>
      </c>
      <c r="DQ156" s="21" t="n">
        <f aca="false">-MIN(DQ154,In_Loss_Cap*MAX(0,DQ153))</f>
        <v>-0</v>
      </c>
      <c r="DR156" s="21" t="n">
        <f aca="false">-MIN(DR154,In_Loss_Cap*MAX(0,DR153))</f>
        <v>-0</v>
      </c>
      <c r="DS156" s="21" t="n">
        <f aca="false">-MIN(DS154,In_Loss_Cap*MAX(0,DS153))</f>
        <v>-0</v>
      </c>
      <c r="DT156" s="21" t="n">
        <f aca="false">-MIN(DT154,In_Loss_Cap*MAX(0,DT153))</f>
        <v>-0</v>
      </c>
      <c r="DU156" s="21" t="n">
        <f aca="false">-MIN(DU154,In_Loss_Cap*MAX(0,DU153))</f>
        <v>-0</v>
      </c>
      <c r="DV156" s="21" t="n">
        <f aca="false">-MIN(DV154,In_Loss_Cap*MAX(0,DV153))</f>
        <v>-0</v>
      </c>
      <c r="DW156" s="21" t="n">
        <f aca="false">-MIN(DW154,In_Loss_Cap*MAX(0,DW153))</f>
        <v>-0</v>
      </c>
      <c r="DX156" s="21" t="n">
        <f aca="false">-MIN(DX154,In_Loss_Cap*MAX(0,DX153))</f>
        <v>-0</v>
      </c>
      <c r="DY156" s="21" t="n">
        <f aca="false">-MIN(DY154,In_Loss_Cap*MAX(0,DY153))</f>
        <v>-0</v>
      </c>
      <c r="DZ156" s="21" t="n">
        <f aca="false">-MIN(DZ154,In_Loss_Cap*MAX(0,DZ153))</f>
        <v>-0</v>
      </c>
      <c r="EA156" s="21" t="n">
        <f aca="false">-MIN(EA154,In_Loss_Cap*MAX(0,EA153))</f>
        <v>-0</v>
      </c>
      <c r="EB156" s="21" t="n">
        <f aca="false">-MIN(EB154,In_Loss_Cap*MAX(0,EB153))</f>
        <v>-0</v>
      </c>
      <c r="EC156" s="21" t="n">
        <f aca="false">-MIN(EC154,In_Loss_Cap*MAX(0,EC153))</f>
        <v>-0</v>
      </c>
      <c r="ED156" s="21" t="n">
        <f aca="false">-MIN(ED154,In_Loss_Cap*MAX(0,ED153))</f>
        <v>-0</v>
      </c>
      <c r="EE156" s="21" t="n">
        <f aca="false">-MIN(EE154,In_Loss_Cap*MAX(0,EE153))</f>
        <v>-0</v>
      </c>
      <c r="EF156" s="21" t="n">
        <f aca="false">-MIN(EF154,In_Loss_Cap*MAX(0,EF153))</f>
        <v>-0</v>
      </c>
      <c r="EG156" s="21" t="n">
        <f aca="false">-MIN(EG154,In_Loss_Cap*MAX(0,EG153))</f>
        <v>-0</v>
      </c>
      <c r="EH156" s="21" t="n">
        <f aca="false">-MIN(EH154,In_Loss_Cap*MAX(0,EH153))</f>
        <v>-0</v>
      </c>
      <c r="EI156" s="21" t="n">
        <f aca="false">-MIN(EI154,In_Loss_Cap*MAX(0,EI153))</f>
        <v>-0</v>
      </c>
      <c r="EJ156" s="21" t="n">
        <f aca="false">-MIN(EJ154,In_Loss_Cap*MAX(0,EJ153))</f>
        <v>-0</v>
      </c>
      <c r="EK156" s="21" t="n">
        <f aca="false">-MIN(EK154,In_Loss_Cap*MAX(0,EK153))</f>
        <v>-0</v>
      </c>
      <c r="EL156" s="21" t="n">
        <f aca="false">-MIN(EL154,In_Loss_Cap*MAX(0,EL153))</f>
        <v>-0</v>
      </c>
      <c r="EM156" s="21" t="n">
        <f aca="false">-MIN(EM154,In_Loss_Cap*MAX(0,EM153))</f>
        <v>-0</v>
      </c>
      <c r="EN156" s="21" t="n">
        <f aca="false">-MIN(EN154,In_Loss_Cap*MAX(0,EN153))</f>
        <v>-0</v>
      </c>
      <c r="EO156" s="21" t="n">
        <f aca="false">-MIN(EO154,In_Loss_Cap*MAX(0,EO153))</f>
        <v>-0</v>
      </c>
      <c r="EP156" s="21" t="n">
        <f aca="false">-MIN(EP154,In_Loss_Cap*MAX(0,EP153))</f>
        <v>-0</v>
      </c>
      <c r="EQ156" s="21" t="n">
        <f aca="false">-MIN(EQ154,In_Loss_Cap*MAX(0,EQ153))</f>
        <v>-0</v>
      </c>
      <c r="ER156" s="21" t="n">
        <f aca="false">-MIN(ER154,In_Loss_Cap*MAX(0,ER153))</f>
        <v>-0</v>
      </c>
      <c r="ES156" s="21" t="n">
        <f aca="false">-MIN(ES154,In_Loss_Cap*MAX(0,ES153))</f>
        <v>-0</v>
      </c>
      <c r="ET156" s="21" t="n">
        <f aca="false">-MIN(ET154,In_Loss_Cap*MAX(0,ET153))</f>
        <v>-0</v>
      </c>
      <c r="EU156" s="21" t="n">
        <f aca="false">-MIN(EU154,In_Loss_Cap*MAX(0,EU153))</f>
        <v>-0</v>
      </c>
      <c r="EV156" s="21" t="n">
        <f aca="false">-MIN(EV154,In_Loss_Cap*MAX(0,EV153))</f>
        <v>-0</v>
      </c>
      <c r="EW156" s="21" t="n">
        <f aca="false">-MIN(EW154,In_Loss_Cap*MAX(0,EW153))</f>
        <v>-0</v>
      </c>
      <c r="EX156" s="21" t="n">
        <f aca="false">-MIN(EX154,In_Loss_Cap*MAX(0,EX153))</f>
        <v>-0</v>
      </c>
      <c r="EY156" s="21" t="n">
        <f aca="false">-MIN(EY154,In_Loss_Cap*MAX(0,EY153))</f>
        <v>-0</v>
      </c>
      <c r="EZ156" s="21" t="n">
        <f aca="false">-MIN(EZ154,In_Loss_Cap*MAX(0,EZ153))</f>
        <v>-0</v>
      </c>
      <c r="FA156" s="21" t="n">
        <f aca="false">-MIN(FA154,In_Loss_Cap*MAX(0,FA153))</f>
        <v>-0</v>
      </c>
      <c r="FB156" s="21" t="n">
        <f aca="false">-MIN(FB154,In_Loss_Cap*MAX(0,FB153))</f>
        <v>-0</v>
      </c>
      <c r="FC156" s="21" t="n">
        <f aca="false">-MIN(FC154,In_Loss_Cap*MAX(0,FC153))</f>
        <v>-0</v>
      </c>
      <c r="FD156" s="21" t="n">
        <f aca="false">-MIN(FD154,In_Loss_Cap*MAX(0,FD153))</f>
        <v>-0</v>
      </c>
      <c r="FE156" s="21" t="n">
        <f aca="false">-MIN(FE154,In_Loss_Cap*MAX(0,FE153))</f>
        <v>-0</v>
      </c>
      <c r="FF156" s="21" t="n">
        <f aca="false">-MIN(FF154,In_Loss_Cap*MAX(0,FF153))</f>
        <v>-0</v>
      </c>
      <c r="FG156" s="21" t="n">
        <f aca="false">-MIN(FG154,In_Loss_Cap*MAX(0,FG153))</f>
        <v>-0</v>
      </c>
      <c r="FH156" s="21" t="n">
        <f aca="false">-MIN(FH154,In_Loss_Cap*MAX(0,FH153))</f>
        <v>-0</v>
      </c>
    </row>
    <row r="157" customFormat="false" ht="15" hidden="false" customHeight="false" outlineLevel="0" collapsed="false">
      <c r="C157" s="1" t="s">
        <v>795</v>
      </c>
      <c r="D157" s="12" t="s">
        <v>358</v>
      </c>
      <c r="E157" s="45" t="n">
        <f aca="false">EDATE($E16,In_Loss_Years*Months_In_Year)</f>
        <v>48304</v>
      </c>
      <c r="I157" s="21" t="n">
        <f aca="false">SUM(J157:FH157)</f>
        <v>0</v>
      </c>
      <c r="J157" s="21" t="n">
        <f aca="false">-(J154+J155+J156)*N(AND(J$3&lt;=$E157,J$4&gt;=$E157))</f>
        <v>-0</v>
      </c>
      <c r="K157" s="21" t="n">
        <f aca="false">-(K154+K155+K156)*N(AND(K$3&lt;=$E157,K$4&gt;=$E157))</f>
        <v>-0</v>
      </c>
      <c r="L157" s="21" t="n">
        <f aca="false">-(L154+L155+L156)*N(AND(L$3&lt;=$E157,L$4&gt;=$E157))</f>
        <v>-0</v>
      </c>
      <c r="M157" s="21" t="n">
        <f aca="false">-(M154+M155+M156)*N(AND(M$3&lt;=$E157,M$4&gt;=$E157))</f>
        <v>-0</v>
      </c>
      <c r="N157" s="21" t="n">
        <f aca="false">-(N154+N155+N156)*N(AND(N$3&lt;=$E157,N$4&gt;=$E157))</f>
        <v>-0</v>
      </c>
      <c r="O157" s="21" t="n">
        <f aca="false">-(O154+O155+O156)*N(AND(O$3&lt;=$E157,O$4&gt;=$E157))</f>
        <v>-0</v>
      </c>
      <c r="P157" s="21" t="n">
        <f aca="false">-(P154+P155+P156)*N(AND(P$3&lt;=$E157,P$4&gt;=$E157))</f>
        <v>-0</v>
      </c>
      <c r="Q157" s="21" t="n">
        <f aca="false">-(Q154+Q155+Q156)*N(AND(Q$3&lt;=$E157,Q$4&gt;=$E157))</f>
        <v>-0</v>
      </c>
      <c r="R157" s="21" t="n">
        <f aca="false">-(R154+R155+R156)*N(AND(R$3&lt;=$E157,R$4&gt;=$E157))</f>
        <v>-0</v>
      </c>
      <c r="S157" s="21" t="n">
        <f aca="false">-(S154+S155+S156)*N(AND(S$3&lt;=$E157,S$4&gt;=$E157))</f>
        <v>-0</v>
      </c>
      <c r="T157" s="21" t="n">
        <f aca="false">-(T154+T155+T156)*N(AND(T$3&lt;=$E157,T$4&gt;=$E157))</f>
        <v>-0</v>
      </c>
      <c r="U157" s="21" t="n">
        <f aca="false">-(U154+U155+U156)*N(AND(U$3&lt;=$E157,U$4&gt;=$E157))</f>
        <v>-0</v>
      </c>
      <c r="V157" s="21" t="n">
        <f aca="false">-(V154+V155+V156)*N(AND(V$3&lt;=$E157,V$4&gt;=$E157))</f>
        <v>-0</v>
      </c>
      <c r="W157" s="21" t="n">
        <f aca="false">-(W154+W155+W156)*N(AND(W$3&lt;=$E157,W$4&gt;=$E157))</f>
        <v>-0</v>
      </c>
      <c r="X157" s="21" t="n">
        <f aca="false">-(X154+X155+X156)*N(AND(X$3&lt;=$E157,X$4&gt;=$E157))</f>
        <v>-0</v>
      </c>
      <c r="Y157" s="21" t="n">
        <f aca="false">-(Y154+Y155+Y156)*N(AND(Y$3&lt;=$E157,Y$4&gt;=$E157))</f>
        <v>-0</v>
      </c>
      <c r="Z157" s="21" t="n">
        <f aca="false">-(Z154+Z155+Z156)*N(AND(Z$3&lt;=$E157,Z$4&gt;=$E157))</f>
        <v>-0</v>
      </c>
      <c r="AA157" s="21" t="n">
        <f aca="false">-(AA154+AA155+AA156)*N(AND(AA$3&lt;=$E157,AA$4&gt;=$E157))</f>
        <v>-0</v>
      </c>
      <c r="AB157" s="21" t="n">
        <f aca="false">-(AB154+AB155+AB156)*N(AND(AB$3&lt;=$E157,AB$4&gt;=$E157))</f>
        <v>-0</v>
      </c>
      <c r="AC157" s="21" t="n">
        <f aca="false">-(AC154+AC155+AC156)*N(AND(AC$3&lt;=$E157,AC$4&gt;=$E157))</f>
        <v>-0</v>
      </c>
      <c r="AD157" s="21" t="n">
        <f aca="false">-(AD154+AD155+AD156)*N(AND(AD$3&lt;=$E157,AD$4&gt;=$E157))</f>
        <v>-0</v>
      </c>
      <c r="AE157" s="21" t="n">
        <f aca="false">-(AE154+AE155+AE156)*N(AND(AE$3&lt;=$E157,AE$4&gt;=$E157))</f>
        <v>-0</v>
      </c>
      <c r="AF157" s="21" t="n">
        <f aca="false">-(AF154+AF155+AF156)*N(AND(AF$3&lt;=$E157,AF$4&gt;=$E157))</f>
        <v>-0</v>
      </c>
      <c r="AG157" s="21" t="n">
        <f aca="false">-(AG154+AG155+AG156)*N(AND(AG$3&lt;=$E157,AG$4&gt;=$E157))</f>
        <v>-0</v>
      </c>
      <c r="AH157" s="21" t="n">
        <f aca="false">-(AH154+AH155+AH156)*N(AND(AH$3&lt;=$E157,AH$4&gt;=$E157))</f>
        <v>-0</v>
      </c>
      <c r="AI157" s="21" t="n">
        <f aca="false">-(AI154+AI155+AI156)*N(AND(AI$3&lt;=$E157,AI$4&gt;=$E157))</f>
        <v>-0</v>
      </c>
      <c r="AJ157" s="21" t="n">
        <f aca="false">-(AJ154+AJ155+AJ156)*N(AND(AJ$3&lt;=$E157,AJ$4&gt;=$E157))</f>
        <v>-0</v>
      </c>
      <c r="AK157" s="21" t="n">
        <f aca="false">-(AK154+AK155+AK156)*N(AND(AK$3&lt;=$E157,AK$4&gt;=$E157))</f>
        <v>-0</v>
      </c>
      <c r="AL157" s="21" t="n">
        <f aca="false">-(AL154+AL155+AL156)*N(AND(AL$3&lt;=$E157,AL$4&gt;=$E157))</f>
        <v>-0</v>
      </c>
      <c r="AM157" s="21" t="n">
        <f aca="false">-(AM154+AM155+AM156)*N(AND(AM$3&lt;=$E157,AM$4&gt;=$E157))</f>
        <v>-0</v>
      </c>
      <c r="AN157" s="21" t="n">
        <f aca="false">-(AN154+AN155+AN156)*N(AND(AN$3&lt;=$E157,AN$4&gt;=$E157))</f>
        <v>-0</v>
      </c>
      <c r="AO157" s="21" t="n">
        <f aca="false">-(AO154+AO155+AO156)*N(AND(AO$3&lt;=$E157,AO$4&gt;=$E157))</f>
        <v>-0</v>
      </c>
      <c r="AP157" s="21" t="n">
        <f aca="false">-(AP154+AP155+AP156)*N(AND(AP$3&lt;=$E157,AP$4&gt;=$E157))</f>
        <v>-0</v>
      </c>
      <c r="AQ157" s="21" t="n">
        <f aca="false">-(AQ154+AQ155+AQ156)*N(AND(AQ$3&lt;=$E157,AQ$4&gt;=$E157))</f>
        <v>-0</v>
      </c>
      <c r="AR157" s="21" t="n">
        <f aca="false">-(AR154+AR155+AR156)*N(AND(AR$3&lt;=$E157,AR$4&gt;=$E157))</f>
        <v>-0</v>
      </c>
      <c r="AS157" s="21" t="n">
        <f aca="false">-(AS154+AS155+AS156)*N(AND(AS$3&lt;=$E157,AS$4&gt;=$E157))</f>
        <v>-0</v>
      </c>
      <c r="AT157" s="21" t="n">
        <f aca="false">-(AT154+AT155+AT156)*N(AND(AT$3&lt;=$E157,AT$4&gt;=$E157))</f>
        <v>-0</v>
      </c>
      <c r="AU157" s="21" t="n">
        <f aca="false">-(AU154+AU155+AU156)*N(AND(AU$3&lt;=$E157,AU$4&gt;=$E157))</f>
        <v>-0</v>
      </c>
      <c r="AV157" s="21" t="n">
        <f aca="false">-(AV154+AV155+AV156)*N(AND(AV$3&lt;=$E157,AV$4&gt;=$E157))</f>
        <v>-0</v>
      </c>
      <c r="AW157" s="21" t="n">
        <f aca="false">-(AW154+AW155+AW156)*N(AND(AW$3&lt;=$E157,AW$4&gt;=$E157))</f>
        <v>-0</v>
      </c>
      <c r="AX157" s="21" t="n">
        <f aca="false">-(AX154+AX155+AX156)*N(AND(AX$3&lt;=$E157,AX$4&gt;=$E157))</f>
        <v>-0</v>
      </c>
      <c r="AY157" s="21" t="n">
        <f aca="false">-(AY154+AY155+AY156)*N(AND(AY$3&lt;=$E157,AY$4&gt;=$E157))</f>
        <v>-0</v>
      </c>
      <c r="AZ157" s="21" t="n">
        <f aca="false">-(AZ154+AZ155+AZ156)*N(AND(AZ$3&lt;=$E157,AZ$4&gt;=$E157))</f>
        <v>-0</v>
      </c>
      <c r="BA157" s="21" t="n">
        <f aca="false">-(BA154+BA155+BA156)*N(AND(BA$3&lt;=$E157,BA$4&gt;=$E157))</f>
        <v>-0</v>
      </c>
      <c r="BB157" s="21" t="n">
        <f aca="false">-(BB154+BB155+BB156)*N(AND(BB$3&lt;=$E157,BB$4&gt;=$E157))</f>
        <v>-0</v>
      </c>
      <c r="BC157" s="21" t="n">
        <f aca="false">-(BC154+BC155+BC156)*N(AND(BC$3&lt;=$E157,BC$4&gt;=$E157))</f>
        <v>-0</v>
      </c>
      <c r="BD157" s="21" t="n">
        <f aca="false">-(BD154+BD155+BD156)*N(AND(BD$3&lt;=$E157,BD$4&gt;=$E157))</f>
        <v>-0</v>
      </c>
      <c r="BE157" s="21" t="n">
        <f aca="false">-(BE154+BE155+BE156)*N(AND(BE$3&lt;=$E157,BE$4&gt;=$E157))</f>
        <v>-0</v>
      </c>
      <c r="BF157" s="21" t="n">
        <f aca="false">-(BF154+BF155+BF156)*N(AND(BF$3&lt;=$E157,BF$4&gt;=$E157))</f>
        <v>-0</v>
      </c>
      <c r="BG157" s="21" t="n">
        <f aca="false">-(BG154+BG155+BG156)*N(AND(BG$3&lt;=$E157,BG$4&gt;=$E157))</f>
        <v>-0</v>
      </c>
      <c r="BH157" s="21" t="n">
        <f aca="false">-(BH154+BH155+BH156)*N(AND(BH$3&lt;=$E157,BH$4&gt;=$E157))</f>
        <v>-0</v>
      </c>
      <c r="BI157" s="21" t="n">
        <f aca="false">-(BI154+BI155+BI156)*N(AND(BI$3&lt;=$E157,BI$4&gt;=$E157))</f>
        <v>-0</v>
      </c>
      <c r="BJ157" s="21" t="n">
        <f aca="false">-(BJ154+BJ155+BJ156)*N(AND(BJ$3&lt;=$E157,BJ$4&gt;=$E157))</f>
        <v>-0</v>
      </c>
      <c r="BK157" s="21" t="n">
        <f aca="false">-(BK154+BK155+BK156)*N(AND(BK$3&lt;=$E157,BK$4&gt;=$E157))</f>
        <v>-0</v>
      </c>
      <c r="BL157" s="21" t="n">
        <f aca="false">-(BL154+BL155+BL156)*N(AND(BL$3&lt;=$E157,BL$4&gt;=$E157))</f>
        <v>-0</v>
      </c>
      <c r="BM157" s="21" t="n">
        <f aca="false">-(BM154+BM155+BM156)*N(AND(BM$3&lt;=$E157,BM$4&gt;=$E157))</f>
        <v>-0</v>
      </c>
      <c r="BN157" s="21" t="n">
        <f aca="false">-(BN154+BN155+BN156)*N(AND(BN$3&lt;=$E157,BN$4&gt;=$E157))</f>
        <v>-0</v>
      </c>
      <c r="BO157" s="21" t="n">
        <f aca="false">-(BO154+BO155+BO156)*N(AND(BO$3&lt;=$E157,BO$4&gt;=$E157))</f>
        <v>-0</v>
      </c>
      <c r="BP157" s="21" t="n">
        <f aca="false">-(BP154+BP155+BP156)*N(AND(BP$3&lt;=$E157,BP$4&gt;=$E157))</f>
        <v>-0</v>
      </c>
      <c r="BQ157" s="21" t="n">
        <f aca="false">-(BQ154+BQ155+BQ156)*N(AND(BQ$3&lt;=$E157,BQ$4&gt;=$E157))</f>
        <v>-0</v>
      </c>
      <c r="BR157" s="21" t="n">
        <f aca="false">-(BR154+BR155+BR156)*N(AND(BR$3&lt;=$E157,BR$4&gt;=$E157))</f>
        <v>-0</v>
      </c>
      <c r="BS157" s="21" t="n">
        <f aca="false">-(BS154+BS155+BS156)*N(AND(BS$3&lt;=$E157,BS$4&gt;=$E157))</f>
        <v>-0</v>
      </c>
      <c r="BT157" s="21" t="n">
        <f aca="false">-(BT154+BT155+BT156)*N(AND(BT$3&lt;=$E157,BT$4&gt;=$E157))</f>
        <v>-0</v>
      </c>
      <c r="BU157" s="21" t="n">
        <f aca="false">-(BU154+BU155+BU156)*N(AND(BU$3&lt;=$E157,BU$4&gt;=$E157))</f>
        <v>-0</v>
      </c>
      <c r="BV157" s="21" t="n">
        <f aca="false">-(BV154+BV155+BV156)*N(AND(BV$3&lt;=$E157,BV$4&gt;=$E157))</f>
        <v>-0</v>
      </c>
      <c r="BW157" s="21" t="n">
        <f aca="false">-(BW154+BW155+BW156)*N(AND(BW$3&lt;=$E157,BW$4&gt;=$E157))</f>
        <v>-0</v>
      </c>
      <c r="BX157" s="21" t="n">
        <f aca="false">-(BX154+BX155+BX156)*N(AND(BX$3&lt;=$E157,BX$4&gt;=$E157))</f>
        <v>-0</v>
      </c>
      <c r="BY157" s="21" t="n">
        <f aca="false">-(BY154+BY155+BY156)*N(AND(BY$3&lt;=$E157,BY$4&gt;=$E157))</f>
        <v>-0</v>
      </c>
      <c r="BZ157" s="21" t="n">
        <f aca="false">-(BZ154+BZ155+BZ156)*N(AND(BZ$3&lt;=$E157,BZ$4&gt;=$E157))</f>
        <v>-0</v>
      </c>
      <c r="CA157" s="21" t="n">
        <f aca="false">-(CA154+CA155+CA156)*N(AND(CA$3&lt;=$E157,CA$4&gt;=$E157))</f>
        <v>-0</v>
      </c>
      <c r="CB157" s="21" t="n">
        <f aca="false">-(CB154+CB155+CB156)*N(AND(CB$3&lt;=$E157,CB$4&gt;=$E157))</f>
        <v>-0</v>
      </c>
      <c r="CC157" s="21" t="n">
        <f aca="false">-(CC154+CC155+CC156)*N(AND(CC$3&lt;=$E157,CC$4&gt;=$E157))</f>
        <v>-0</v>
      </c>
      <c r="CD157" s="21" t="n">
        <f aca="false">-(CD154+CD155+CD156)*N(AND(CD$3&lt;=$E157,CD$4&gt;=$E157))</f>
        <v>-0</v>
      </c>
      <c r="CE157" s="21" t="n">
        <f aca="false">-(CE154+CE155+CE156)*N(AND(CE$3&lt;=$E157,CE$4&gt;=$E157))</f>
        <v>-0</v>
      </c>
      <c r="CF157" s="21" t="n">
        <f aca="false">-(CF154+CF155+CF156)*N(AND(CF$3&lt;=$E157,CF$4&gt;=$E157))</f>
        <v>-0</v>
      </c>
      <c r="CG157" s="21" t="n">
        <f aca="false">-(CG154+CG155+CG156)*N(AND(CG$3&lt;=$E157,CG$4&gt;=$E157))</f>
        <v>-0</v>
      </c>
      <c r="CH157" s="21" t="n">
        <f aca="false">-(CH154+CH155+CH156)*N(AND(CH$3&lt;=$E157,CH$4&gt;=$E157))</f>
        <v>-0</v>
      </c>
      <c r="CI157" s="21" t="n">
        <f aca="false">-(CI154+CI155+CI156)*N(AND(CI$3&lt;=$E157,CI$4&gt;=$E157))</f>
        <v>-0</v>
      </c>
      <c r="CJ157" s="21" t="n">
        <f aca="false">-(CJ154+CJ155+CJ156)*N(AND(CJ$3&lt;=$E157,CJ$4&gt;=$E157))</f>
        <v>-0</v>
      </c>
      <c r="CK157" s="21" t="n">
        <f aca="false">-(CK154+CK155+CK156)*N(AND(CK$3&lt;=$E157,CK$4&gt;=$E157))</f>
        <v>-0</v>
      </c>
      <c r="CL157" s="21" t="n">
        <f aca="false">-(CL154+CL155+CL156)*N(AND(CL$3&lt;=$E157,CL$4&gt;=$E157))</f>
        <v>-0</v>
      </c>
      <c r="CM157" s="21" t="n">
        <f aca="false">-(CM154+CM155+CM156)*N(AND(CM$3&lt;=$E157,CM$4&gt;=$E157))</f>
        <v>-0</v>
      </c>
      <c r="CN157" s="21" t="n">
        <f aca="false">-(CN154+CN155+CN156)*N(AND(CN$3&lt;=$E157,CN$4&gt;=$E157))</f>
        <v>-0</v>
      </c>
      <c r="CO157" s="21" t="n">
        <f aca="false">-(CO154+CO155+CO156)*N(AND(CO$3&lt;=$E157,CO$4&gt;=$E157))</f>
        <v>-0</v>
      </c>
      <c r="CP157" s="21" t="n">
        <f aca="false">-(CP154+CP155+CP156)*N(AND(CP$3&lt;=$E157,CP$4&gt;=$E157))</f>
        <v>-0</v>
      </c>
      <c r="CQ157" s="21" t="n">
        <f aca="false">-(CQ154+CQ155+CQ156)*N(AND(CQ$3&lt;=$E157,CQ$4&gt;=$E157))</f>
        <v>-0</v>
      </c>
      <c r="CR157" s="21" t="n">
        <f aca="false">-(CR154+CR155+CR156)*N(AND(CR$3&lt;=$E157,CR$4&gt;=$E157))</f>
        <v>-0</v>
      </c>
      <c r="CS157" s="21" t="n">
        <f aca="false">-(CS154+CS155+CS156)*N(AND(CS$3&lt;=$E157,CS$4&gt;=$E157))</f>
        <v>-0</v>
      </c>
      <c r="CT157" s="21" t="n">
        <f aca="false">-(CT154+CT155+CT156)*N(AND(CT$3&lt;=$E157,CT$4&gt;=$E157))</f>
        <v>-0</v>
      </c>
      <c r="CU157" s="21" t="n">
        <f aca="false">-(CU154+CU155+CU156)*N(AND(CU$3&lt;=$E157,CU$4&gt;=$E157))</f>
        <v>-0</v>
      </c>
      <c r="CV157" s="21" t="n">
        <f aca="false">-(CV154+CV155+CV156)*N(AND(CV$3&lt;=$E157,CV$4&gt;=$E157))</f>
        <v>-0</v>
      </c>
      <c r="CW157" s="21" t="n">
        <f aca="false">-(CW154+CW155+CW156)*N(AND(CW$3&lt;=$E157,CW$4&gt;=$E157))</f>
        <v>-0</v>
      </c>
      <c r="CX157" s="21" t="n">
        <f aca="false">-(CX154+CX155+CX156)*N(AND(CX$3&lt;=$E157,CX$4&gt;=$E157))</f>
        <v>-0</v>
      </c>
      <c r="CY157" s="21" t="n">
        <f aca="false">-(CY154+CY155+CY156)*N(AND(CY$3&lt;=$E157,CY$4&gt;=$E157))</f>
        <v>-0</v>
      </c>
      <c r="CZ157" s="21" t="n">
        <f aca="false">-(CZ154+CZ155+CZ156)*N(AND(CZ$3&lt;=$E157,CZ$4&gt;=$E157))</f>
        <v>-0</v>
      </c>
      <c r="DA157" s="21" t="n">
        <f aca="false">-(DA154+DA155+DA156)*N(AND(DA$3&lt;=$E157,DA$4&gt;=$E157))</f>
        <v>-0</v>
      </c>
      <c r="DB157" s="21" t="n">
        <f aca="false">-(DB154+DB155+DB156)*N(AND(DB$3&lt;=$E157,DB$4&gt;=$E157))</f>
        <v>-0</v>
      </c>
      <c r="DC157" s="21" t="n">
        <f aca="false">-(DC154+DC155+DC156)*N(AND(DC$3&lt;=$E157,DC$4&gt;=$E157))</f>
        <v>-0</v>
      </c>
      <c r="DD157" s="21" t="n">
        <f aca="false">-(DD154+DD155+DD156)*N(AND(DD$3&lt;=$E157,DD$4&gt;=$E157))</f>
        <v>-0</v>
      </c>
      <c r="DE157" s="21" t="n">
        <f aca="false">-(DE154+DE155+DE156)*N(AND(DE$3&lt;=$E157,DE$4&gt;=$E157))</f>
        <v>-0</v>
      </c>
      <c r="DF157" s="21" t="n">
        <f aca="false">-(DF154+DF155+DF156)*N(AND(DF$3&lt;=$E157,DF$4&gt;=$E157))</f>
        <v>-0</v>
      </c>
      <c r="DG157" s="21" t="n">
        <f aca="false">-(DG154+DG155+DG156)*N(AND(DG$3&lt;=$E157,DG$4&gt;=$E157))</f>
        <v>-0</v>
      </c>
      <c r="DH157" s="21" t="n">
        <f aca="false">-(DH154+DH155+DH156)*N(AND(DH$3&lt;=$E157,DH$4&gt;=$E157))</f>
        <v>-0</v>
      </c>
      <c r="DI157" s="21" t="n">
        <f aca="false">-(DI154+DI155+DI156)*N(AND(DI$3&lt;=$E157,DI$4&gt;=$E157))</f>
        <v>-0</v>
      </c>
      <c r="DJ157" s="21" t="n">
        <f aca="false">-(DJ154+DJ155+DJ156)*N(AND(DJ$3&lt;=$E157,DJ$4&gt;=$E157))</f>
        <v>-0</v>
      </c>
      <c r="DK157" s="21" t="n">
        <f aca="false">-(DK154+DK155+DK156)*N(AND(DK$3&lt;=$E157,DK$4&gt;=$E157))</f>
        <v>-0</v>
      </c>
      <c r="DL157" s="21" t="n">
        <f aca="false">-(DL154+DL155+DL156)*N(AND(DL$3&lt;=$E157,DL$4&gt;=$E157))</f>
        <v>-0</v>
      </c>
      <c r="DM157" s="21" t="n">
        <f aca="false">-(DM154+DM155+DM156)*N(AND(DM$3&lt;=$E157,DM$4&gt;=$E157))</f>
        <v>-0</v>
      </c>
      <c r="DN157" s="21" t="n">
        <f aca="false">-(DN154+DN155+DN156)*N(AND(DN$3&lt;=$E157,DN$4&gt;=$E157))</f>
        <v>-0</v>
      </c>
      <c r="DO157" s="21" t="n">
        <f aca="false">-(DO154+DO155+DO156)*N(AND(DO$3&lt;=$E157,DO$4&gt;=$E157))</f>
        <v>-0</v>
      </c>
      <c r="DP157" s="21" t="n">
        <f aca="false">-(DP154+DP155+DP156)*N(AND(DP$3&lt;=$E157,DP$4&gt;=$E157))</f>
        <v>-0</v>
      </c>
      <c r="DQ157" s="21" t="n">
        <f aca="false">-(DQ154+DQ155+DQ156)*N(AND(DQ$3&lt;=$E157,DQ$4&gt;=$E157))</f>
        <v>-0</v>
      </c>
      <c r="DR157" s="21" t="n">
        <f aca="false">-(DR154+DR155+DR156)*N(AND(DR$3&lt;=$E157,DR$4&gt;=$E157))</f>
        <v>-0</v>
      </c>
      <c r="DS157" s="21" t="n">
        <f aca="false">-(DS154+DS155+DS156)*N(AND(DS$3&lt;=$E157,DS$4&gt;=$E157))</f>
        <v>-0</v>
      </c>
      <c r="DT157" s="21" t="n">
        <f aca="false">-(DT154+DT155+DT156)*N(AND(DT$3&lt;=$E157,DT$4&gt;=$E157))</f>
        <v>-0</v>
      </c>
      <c r="DU157" s="21" t="n">
        <f aca="false">-(DU154+DU155+DU156)*N(AND(DU$3&lt;=$E157,DU$4&gt;=$E157))</f>
        <v>-0</v>
      </c>
      <c r="DV157" s="21" t="n">
        <f aca="false">-(DV154+DV155+DV156)*N(AND(DV$3&lt;=$E157,DV$4&gt;=$E157))</f>
        <v>-0</v>
      </c>
      <c r="DW157" s="21" t="n">
        <f aca="false">-(DW154+DW155+DW156)*N(AND(DW$3&lt;=$E157,DW$4&gt;=$E157))</f>
        <v>-0</v>
      </c>
      <c r="DX157" s="21" t="n">
        <f aca="false">-(DX154+DX155+DX156)*N(AND(DX$3&lt;=$E157,DX$4&gt;=$E157))</f>
        <v>-0</v>
      </c>
      <c r="DY157" s="21" t="n">
        <f aca="false">-(DY154+DY155+DY156)*N(AND(DY$3&lt;=$E157,DY$4&gt;=$E157))</f>
        <v>-0</v>
      </c>
      <c r="DZ157" s="21" t="n">
        <f aca="false">-(DZ154+DZ155+DZ156)*N(AND(DZ$3&lt;=$E157,DZ$4&gt;=$E157))</f>
        <v>-0</v>
      </c>
      <c r="EA157" s="21" t="n">
        <f aca="false">-(EA154+EA155+EA156)*N(AND(EA$3&lt;=$E157,EA$4&gt;=$E157))</f>
        <v>-0</v>
      </c>
      <c r="EB157" s="21" t="n">
        <f aca="false">-(EB154+EB155+EB156)*N(AND(EB$3&lt;=$E157,EB$4&gt;=$E157))</f>
        <v>-0</v>
      </c>
      <c r="EC157" s="21" t="n">
        <f aca="false">-(EC154+EC155+EC156)*N(AND(EC$3&lt;=$E157,EC$4&gt;=$E157))</f>
        <v>-0</v>
      </c>
      <c r="ED157" s="21" t="n">
        <f aca="false">-(ED154+ED155+ED156)*N(AND(ED$3&lt;=$E157,ED$4&gt;=$E157))</f>
        <v>-0</v>
      </c>
      <c r="EE157" s="21" t="n">
        <f aca="false">-(EE154+EE155+EE156)*N(AND(EE$3&lt;=$E157,EE$4&gt;=$E157))</f>
        <v>-0</v>
      </c>
      <c r="EF157" s="21" t="n">
        <f aca="false">-(EF154+EF155+EF156)*N(AND(EF$3&lt;=$E157,EF$4&gt;=$E157))</f>
        <v>-0</v>
      </c>
      <c r="EG157" s="21" t="n">
        <f aca="false">-(EG154+EG155+EG156)*N(AND(EG$3&lt;=$E157,EG$4&gt;=$E157))</f>
        <v>-0</v>
      </c>
      <c r="EH157" s="21" t="n">
        <f aca="false">-(EH154+EH155+EH156)*N(AND(EH$3&lt;=$E157,EH$4&gt;=$E157))</f>
        <v>-0</v>
      </c>
      <c r="EI157" s="21" t="n">
        <f aca="false">-(EI154+EI155+EI156)*N(AND(EI$3&lt;=$E157,EI$4&gt;=$E157))</f>
        <v>-0</v>
      </c>
      <c r="EJ157" s="21" t="n">
        <f aca="false">-(EJ154+EJ155+EJ156)*N(AND(EJ$3&lt;=$E157,EJ$4&gt;=$E157))</f>
        <v>-0</v>
      </c>
      <c r="EK157" s="21" t="n">
        <f aca="false">-(EK154+EK155+EK156)*N(AND(EK$3&lt;=$E157,EK$4&gt;=$E157))</f>
        <v>-0</v>
      </c>
      <c r="EL157" s="21" t="n">
        <f aca="false">-(EL154+EL155+EL156)*N(AND(EL$3&lt;=$E157,EL$4&gt;=$E157))</f>
        <v>-0</v>
      </c>
      <c r="EM157" s="21" t="n">
        <f aca="false">-(EM154+EM155+EM156)*N(AND(EM$3&lt;=$E157,EM$4&gt;=$E157))</f>
        <v>-0</v>
      </c>
      <c r="EN157" s="21" t="n">
        <f aca="false">-(EN154+EN155+EN156)*N(AND(EN$3&lt;=$E157,EN$4&gt;=$E157))</f>
        <v>-0</v>
      </c>
      <c r="EO157" s="21" t="n">
        <f aca="false">-(EO154+EO155+EO156)*N(AND(EO$3&lt;=$E157,EO$4&gt;=$E157))</f>
        <v>-0</v>
      </c>
      <c r="EP157" s="21" t="n">
        <f aca="false">-(EP154+EP155+EP156)*N(AND(EP$3&lt;=$E157,EP$4&gt;=$E157))</f>
        <v>-0</v>
      </c>
      <c r="EQ157" s="21" t="n">
        <f aca="false">-(EQ154+EQ155+EQ156)*N(AND(EQ$3&lt;=$E157,EQ$4&gt;=$E157))</f>
        <v>-0</v>
      </c>
      <c r="ER157" s="21" t="n">
        <f aca="false">-(ER154+ER155+ER156)*N(AND(ER$3&lt;=$E157,ER$4&gt;=$E157))</f>
        <v>-0</v>
      </c>
      <c r="ES157" s="21" t="n">
        <f aca="false">-(ES154+ES155+ES156)*N(AND(ES$3&lt;=$E157,ES$4&gt;=$E157))</f>
        <v>-0</v>
      </c>
      <c r="ET157" s="21" t="n">
        <f aca="false">-(ET154+ET155+ET156)*N(AND(ET$3&lt;=$E157,ET$4&gt;=$E157))</f>
        <v>-0</v>
      </c>
      <c r="EU157" s="21" t="n">
        <f aca="false">-(EU154+EU155+EU156)*N(AND(EU$3&lt;=$E157,EU$4&gt;=$E157))</f>
        <v>-0</v>
      </c>
      <c r="EV157" s="21" t="n">
        <f aca="false">-(EV154+EV155+EV156)*N(AND(EV$3&lt;=$E157,EV$4&gt;=$E157))</f>
        <v>-0</v>
      </c>
      <c r="EW157" s="21" t="n">
        <f aca="false">-(EW154+EW155+EW156)*N(AND(EW$3&lt;=$E157,EW$4&gt;=$E157))</f>
        <v>-0</v>
      </c>
      <c r="EX157" s="21" t="n">
        <f aca="false">-(EX154+EX155+EX156)*N(AND(EX$3&lt;=$E157,EX$4&gt;=$E157))</f>
        <v>-0</v>
      </c>
      <c r="EY157" s="21" t="n">
        <f aca="false">-(EY154+EY155+EY156)*N(AND(EY$3&lt;=$E157,EY$4&gt;=$E157))</f>
        <v>-0</v>
      </c>
      <c r="EZ157" s="21" t="n">
        <f aca="false">-(EZ154+EZ155+EZ156)*N(AND(EZ$3&lt;=$E157,EZ$4&gt;=$E157))</f>
        <v>-0</v>
      </c>
      <c r="FA157" s="21" t="n">
        <f aca="false">-(FA154+FA155+FA156)*N(AND(FA$3&lt;=$E157,FA$4&gt;=$E157))</f>
        <v>-0</v>
      </c>
      <c r="FB157" s="21" t="n">
        <f aca="false">-(FB154+FB155+FB156)*N(AND(FB$3&lt;=$E157,FB$4&gt;=$E157))</f>
        <v>-0</v>
      </c>
      <c r="FC157" s="21" t="n">
        <f aca="false">-(FC154+FC155+FC156)*N(AND(FC$3&lt;=$E157,FC$4&gt;=$E157))</f>
        <v>-0</v>
      </c>
      <c r="FD157" s="21" t="n">
        <f aca="false">-(FD154+FD155+FD156)*N(AND(FD$3&lt;=$E157,FD$4&gt;=$E157))</f>
        <v>-0</v>
      </c>
      <c r="FE157" s="21" t="n">
        <f aca="false">-(FE154+FE155+FE156)*N(AND(FE$3&lt;=$E157,FE$4&gt;=$E157))</f>
        <v>-0</v>
      </c>
      <c r="FF157" s="21" t="n">
        <f aca="false">-(FF154+FF155+FF156)*N(AND(FF$3&lt;=$E157,FF$4&gt;=$E157))</f>
        <v>-0</v>
      </c>
      <c r="FG157" s="21" t="n">
        <f aca="false">-(FG154+FG155+FG156)*N(AND(FG$3&lt;=$E157,FG$4&gt;=$E157))</f>
        <v>-0</v>
      </c>
      <c r="FH157" s="21" t="n">
        <f aca="false">-(FH154+FH155+FH156)*N(AND(FH$3&lt;=$E157,FH$4&gt;=$E157))</f>
        <v>-0</v>
      </c>
    </row>
    <row r="158" customFormat="false" ht="15" hidden="false" customHeight="false" outlineLevel="0" collapsed="false">
      <c r="C158" s="1" t="s">
        <v>796</v>
      </c>
      <c r="D158" s="12" t="s">
        <v>358</v>
      </c>
      <c r="I158" s="65"/>
      <c r="J158" s="21" t="n">
        <f aca="false">SUM(J154:J157)</f>
        <v>0</v>
      </c>
      <c r="K158" s="21" t="n">
        <f aca="false">SUM(K154:K157)</f>
        <v>5.41754075342466</v>
      </c>
      <c r="L158" s="21" t="n">
        <f aca="false">SUM(L154:L157)</f>
        <v>12.7211882876712</v>
      </c>
      <c r="M158" s="21" t="n">
        <f aca="false">SUM(M154:M157)</f>
        <v>20.1050956849315</v>
      </c>
      <c r="N158" s="21" t="n">
        <f aca="false">SUM(N154:N157)</f>
        <v>27.4890030821918</v>
      </c>
      <c r="O158" s="21" t="n">
        <f aca="false">SUM(O154:O157)</f>
        <v>587.902148176914</v>
      </c>
      <c r="P158" s="21" t="n">
        <f aca="false">SUM(P154:P157)</f>
        <v>663.896335437188</v>
      </c>
      <c r="Q158" s="21" t="n">
        <f aca="false">SUM(Q154:Q157)</f>
        <v>723.459149189714</v>
      </c>
      <c r="R158" s="21" t="n">
        <f aca="false">SUM(R154:R157)</f>
        <v>765.565746997933</v>
      </c>
      <c r="S158" s="21" t="n">
        <f aca="false">SUM(S154:S157)</f>
        <v>789.948189928542</v>
      </c>
      <c r="T158" s="21" t="n">
        <f aca="false">SUM(T154:T157)</f>
        <v>265.317882355033</v>
      </c>
      <c r="U158" s="21" t="n">
        <f aca="false">SUM(U154:U157)</f>
        <v>0</v>
      </c>
      <c r="V158" s="21" t="n">
        <f aca="false">SUM(V154:V157)</f>
        <v>0</v>
      </c>
      <c r="W158" s="21" t="n">
        <f aca="false">SUM(W154:W157)</f>
        <v>0</v>
      </c>
      <c r="X158" s="21" t="n">
        <f aca="false">SUM(X154:X157)</f>
        <v>0</v>
      </c>
      <c r="Y158" s="21" t="n">
        <f aca="false">SUM(Y154:Y157)</f>
        <v>0</v>
      </c>
      <c r="Z158" s="21" t="n">
        <f aca="false">SUM(Z154:Z157)</f>
        <v>0</v>
      </c>
      <c r="AA158" s="21" t="n">
        <f aca="false">SUM(AA154:AA157)</f>
        <v>0</v>
      </c>
      <c r="AB158" s="21" t="n">
        <f aca="false">SUM(AB154:AB157)</f>
        <v>0</v>
      </c>
      <c r="AC158" s="21" t="n">
        <f aca="false">SUM(AC154:AC157)</f>
        <v>0</v>
      </c>
      <c r="AD158" s="21" t="n">
        <f aca="false">SUM(AD154:AD157)</f>
        <v>0</v>
      </c>
      <c r="AE158" s="21" t="n">
        <f aca="false">SUM(AE154:AE157)</f>
        <v>0</v>
      </c>
      <c r="AF158" s="21" t="n">
        <f aca="false">SUM(AF154:AF157)</f>
        <v>0</v>
      </c>
      <c r="AG158" s="21" t="n">
        <f aca="false">SUM(AG154:AG157)</f>
        <v>0</v>
      </c>
      <c r="AH158" s="21" t="n">
        <f aca="false">SUM(AH154:AH157)</f>
        <v>0</v>
      </c>
      <c r="AI158" s="21" t="n">
        <f aca="false">SUM(AI154:AI157)</f>
        <v>0</v>
      </c>
      <c r="AJ158" s="21" t="n">
        <f aca="false">SUM(AJ154:AJ157)</f>
        <v>0</v>
      </c>
      <c r="AK158" s="21" t="n">
        <f aca="false">SUM(AK154:AK157)</f>
        <v>0</v>
      </c>
      <c r="AL158" s="21" t="n">
        <f aca="false">SUM(AL154:AL157)</f>
        <v>0</v>
      </c>
      <c r="AM158" s="21" t="n">
        <f aca="false">SUM(AM154:AM157)</f>
        <v>0</v>
      </c>
      <c r="AN158" s="21" t="n">
        <f aca="false">SUM(AN154:AN157)</f>
        <v>0</v>
      </c>
      <c r="AO158" s="21" t="n">
        <f aca="false">SUM(AO154:AO157)</f>
        <v>0</v>
      </c>
      <c r="AP158" s="21" t="n">
        <f aca="false">SUM(AP154:AP157)</f>
        <v>0</v>
      </c>
      <c r="AQ158" s="21" t="n">
        <f aca="false">SUM(AQ154:AQ157)</f>
        <v>0</v>
      </c>
      <c r="AR158" s="21" t="n">
        <f aca="false">SUM(AR154:AR157)</f>
        <v>0</v>
      </c>
      <c r="AS158" s="21" t="n">
        <f aca="false">SUM(AS154:AS157)</f>
        <v>0</v>
      </c>
      <c r="AT158" s="21" t="n">
        <f aca="false">SUM(AT154:AT157)</f>
        <v>0</v>
      </c>
      <c r="AU158" s="21" t="n">
        <f aca="false">SUM(AU154:AU157)</f>
        <v>0</v>
      </c>
      <c r="AV158" s="21" t="n">
        <f aca="false">SUM(AV154:AV157)</f>
        <v>0</v>
      </c>
      <c r="AW158" s="21" t="n">
        <f aca="false">SUM(AW154:AW157)</f>
        <v>0</v>
      </c>
      <c r="AX158" s="21" t="n">
        <f aca="false">SUM(AX154:AX157)</f>
        <v>0</v>
      </c>
      <c r="AY158" s="21" t="n">
        <f aca="false">SUM(AY154:AY157)</f>
        <v>0</v>
      </c>
      <c r="AZ158" s="21" t="n">
        <f aca="false">SUM(AZ154:AZ157)</f>
        <v>0</v>
      </c>
      <c r="BA158" s="21" t="n">
        <f aca="false">SUM(BA154:BA157)</f>
        <v>0</v>
      </c>
      <c r="BB158" s="21" t="n">
        <f aca="false">SUM(BB154:BB157)</f>
        <v>0</v>
      </c>
      <c r="BC158" s="21" t="n">
        <f aca="false">SUM(BC154:BC157)</f>
        <v>0</v>
      </c>
      <c r="BD158" s="21" t="n">
        <f aca="false">SUM(BD154:BD157)</f>
        <v>0</v>
      </c>
      <c r="BE158" s="21" t="n">
        <f aca="false">SUM(BE154:BE157)</f>
        <v>0</v>
      </c>
      <c r="BF158" s="21" t="n">
        <f aca="false">SUM(BF154:BF157)</f>
        <v>0</v>
      </c>
      <c r="BG158" s="21" t="n">
        <f aca="false">SUM(BG154:BG157)</f>
        <v>0</v>
      </c>
      <c r="BH158" s="21" t="n">
        <f aca="false">SUM(BH154:BH157)</f>
        <v>0</v>
      </c>
      <c r="BI158" s="21" t="n">
        <f aca="false">SUM(BI154:BI157)</f>
        <v>0</v>
      </c>
      <c r="BJ158" s="21" t="n">
        <f aca="false">SUM(BJ154:BJ157)</f>
        <v>0</v>
      </c>
      <c r="BK158" s="21" t="n">
        <f aca="false">SUM(BK154:BK157)</f>
        <v>0</v>
      </c>
      <c r="BL158" s="21" t="n">
        <f aca="false">SUM(BL154:BL157)</f>
        <v>0</v>
      </c>
      <c r="BM158" s="21" t="n">
        <f aca="false">SUM(BM154:BM157)</f>
        <v>0</v>
      </c>
      <c r="BN158" s="21" t="n">
        <f aca="false">SUM(BN154:BN157)</f>
        <v>0</v>
      </c>
      <c r="BO158" s="21" t="n">
        <f aca="false">SUM(BO154:BO157)</f>
        <v>0</v>
      </c>
      <c r="BP158" s="21" t="n">
        <f aca="false">SUM(BP154:BP157)</f>
        <v>0</v>
      </c>
      <c r="BQ158" s="21" t="n">
        <f aca="false">SUM(BQ154:BQ157)</f>
        <v>0</v>
      </c>
      <c r="BR158" s="21" t="n">
        <f aca="false">SUM(BR154:BR157)</f>
        <v>0</v>
      </c>
      <c r="BS158" s="21" t="n">
        <f aca="false">SUM(BS154:BS157)</f>
        <v>0</v>
      </c>
      <c r="BT158" s="21" t="n">
        <f aca="false">SUM(BT154:BT157)</f>
        <v>0</v>
      </c>
      <c r="BU158" s="21" t="n">
        <f aca="false">SUM(BU154:BU157)</f>
        <v>0</v>
      </c>
      <c r="BV158" s="21" t="n">
        <f aca="false">SUM(BV154:BV157)</f>
        <v>0</v>
      </c>
      <c r="BW158" s="21" t="n">
        <f aca="false">SUM(BW154:BW157)</f>
        <v>0</v>
      </c>
      <c r="BX158" s="21" t="n">
        <f aca="false">SUM(BX154:BX157)</f>
        <v>0</v>
      </c>
      <c r="BY158" s="21" t="n">
        <f aca="false">SUM(BY154:BY157)</f>
        <v>0</v>
      </c>
      <c r="BZ158" s="21" t="n">
        <f aca="false">SUM(BZ154:BZ157)</f>
        <v>0</v>
      </c>
      <c r="CA158" s="21" t="n">
        <f aca="false">SUM(CA154:CA157)</f>
        <v>0</v>
      </c>
      <c r="CB158" s="21" t="n">
        <f aca="false">SUM(CB154:CB157)</f>
        <v>0</v>
      </c>
      <c r="CC158" s="21" t="n">
        <f aca="false">SUM(CC154:CC157)</f>
        <v>0</v>
      </c>
      <c r="CD158" s="21" t="n">
        <f aca="false">SUM(CD154:CD157)</f>
        <v>0</v>
      </c>
      <c r="CE158" s="21" t="n">
        <f aca="false">SUM(CE154:CE157)</f>
        <v>0</v>
      </c>
      <c r="CF158" s="21" t="n">
        <f aca="false">SUM(CF154:CF157)</f>
        <v>0</v>
      </c>
      <c r="CG158" s="21" t="n">
        <f aca="false">SUM(CG154:CG157)</f>
        <v>0</v>
      </c>
      <c r="CH158" s="21" t="n">
        <f aca="false">SUM(CH154:CH157)</f>
        <v>0</v>
      </c>
      <c r="CI158" s="21" t="n">
        <f aca="false">SUM(CI154:CI157)</f>
        <v>0</v>
      </c>
      <c r="CJ158" s="21" t="n">
        <f aca="false">SUM(CJ154:CJ157)</f>
        <v>0</v>
      </c>
      <c r="CK158" s="21" t="n">
        <f aca="false">SUM(CK154:CK157)</f>
        <v>0</v>
      </c>
      <c r="CL158" s="21" t="n">
        <f aca="false">SUM(CL154:CL157)</f>
        <v>0</v>
      </c>
      <c r="CM158" s="21" t="n">
        <f aca="false">SUM(CM154:CM157)</f>
        <v>0</v>
      </c>
      <c r="CN158" s="21" t="n">
        <f aca="false">SUM(CN154:CN157)</f>
        <v>0</v>
      </c>
      <c r="CO158" s="21" t="n">
        <f aca="false">SUM(CO154:CO157)</f>
        <v>0</v>
      </c>
      <c r="CP158" s="21" t="n">
        <f aca="false">SUM(CP154:CP157)</f>
        <v>0</v>
      </c>
      <c r="CQ158" s="21" t="n">
        <f aca="false">SUM(CQ154:CQ157)</f>
        <v>0</v>
      </c>
      <c r="CR158" s="21" t="n">
        <f aca="false">SUM(CR154:CR157)</f>
        <v>0</v>
      </c>
      <c r="CS158" s="21" t="n">
        <f aca="false">SUM(CS154:CS157)</f>
        <v>0</v>
      </c>
      <c r="CT158" s="21" t="n">
        <f aca="false">SUM(CT154:CT157)</f>
        <v>0</v>
      </c>
      <c r="CU158" s="21" t="n">
        <f aca="false">SUM(CU154:CU157)</f>
        <v>0</v>
      </c>
      <c r="CV158" s="21" t="n">
        <f aca="false">SUM(CV154:CV157)</f>
        <v>0</v>
      </c>
      <c r="CW158" s="21" t="n">
        <f aca="false">SUM(CW154:CW157)</f>
        <v>0</v>
      </c>
      <c r="CX158" s="21" t="n">
        <f aca="false">SUM(CX154:CX157)</f>
        <v>0</v>
      </c>
      <c r="CY158" s="21" t="n">
        <f aca="false">SUM(CY154:CY157)</f>
        <v>0</v>
      </c>
      <c r="CZ158" s="21" t="n">
        <f aca="false">SUM(CZ154:CZ157)</f>
        <v>0</v>
      </c>
      <c r="DA158" s="21" t="n">
        <f aca="false">SUM(DA154:DA157)</f>
        <v>0</v>
      </c>
      <c r="DB158" s="21" t="n">
        <f aca="false">SUM(DB154:DB157)</f>
        <v>0</v>
      </c>
      <c r="DC158" s="21" t="n">
        <f aca="false">SUM(DC154:DC157)</f>
        <v>0</v>
      </c>
      <c r="DD158" s="21" t="n">
        <f aca="false">SUM(DD154:DD157)</f>
        <v>0</v>
      </c>
      <c r="DE158" s="21" t="n">
        <f aca="false">SUM(DE154:DE157)</f>
        <v>0</v>
      </c>
      <c r="DF158" s="21" t="n">
        <f aca="false">SUM(DF154:DF157)</f>
        <v>0</v>
      </c>
      <c r="DG158" s="21" t="n">
        <f aca="false">SUM(DG154:DG157)</f>
        <v>0</v>
      </c>
      <c r="DH158" s="21" t="n">
        <f aca="false">SUM(DH154:DH157)</f>
        <v>0</v>
      </c>
      <c r="DI158" s="21" t="n">
        <f aca="false">SUM(DI154:DI157)</f>
        <v>0</v>
      </c>
      <c r="DJ158" s="21" t="n">
        <f aca="false">SUM(DJ154:DJ157)</f>
        <v>0</v>
      </c>
      <c r="DK158" s="21" t="n">
        <f aca="false">SUM(DK154:DK157)</f>
        <v>0</v>
      </c>
      <c r="DL158" s="21" t="n">
        <f aca="false">SUM(DL154:DL157)</f>
        <v>0</v>
      </c>
      <c r="DM158" s="21" t="n">
        <f aca="false">SUM(DM154:DM157)</f>
        <v>0</v>
      </c>
      <c r="DN158" s="21" t="n">
        <f aca="false">SUM(DN154:DN157)</f>
        <v>0</v>
      </c>
      <c r="DO158" s="21" t="n">
        <f aca="false">SUM(DO154:DO157)</f>
        <v>0</v>
      </c>
      <c r="DP158" s="21" t="n">
        <f aca="false">SUM(DP154:DP157)</f>
        <v>0</v>
      </c>
      <c r="DQ158" s="21" t="n">
        <f aca="false">SUM(DQ154:DQ157)</f>
        <v>0</v>
      </c>
      <c r="DR158" s="21" t="n">
        <f aca="false">SUM(DR154:DR157)</f>
        <v>0</v>
      </c>
      <c r="DS158" s="21" t="n">
        <f aca="false">SUM(DS154:DS157)</f>
        <v>0</v>
      </c>
      <c r="DT158" s="21" t="n">
        <f aca="false">SUM(DT154:DT157)</f>
        <v>0</v>
      </c>
      <c r="DU158" s="21" t="n">
        <f aca="false">SUM(DU154:DU157)</f>
        <v>0</v>
      </c>
      <c r="DV158" s="21" t="n">
        <f aca="false">SUM(DV154:DV157)</f>
        <v>0</v>
      </c>
      <c r="DW158" s="21" t="n">
        <f aca="false">SUM(DW154:DW157)</f>
        <v>0</v>
      </c>
      <c r="DX158" s="21" t="n">
        <f aca="false">SUM(DX154:DX157)</f>
        <v>0</v>
      </c>
      <c r="DY158" s="21" t="n">
        <f aca="false">SUM(DY154:DY157)</f>
        <v>0</v>
      </c>
      <c r="DZ158" s="21" t="n">
        <f aca="false">SUM(DZ154:DZ157)</f>
        <v>0</v>
      </c>
      <c r="EA158" s="21" t="n">
        <f aca="false">SUM(EA154:EA157)</f>
        <v>0</v>
      </c>
      <c r="EB158" s="21" t="n">
        <f aca="false">SUM(EB154:EB157)</f>
        <v>0</v>
      </c>
      <c r="EC158" s="21" t="n">
        <f aca="false">SUM(EC154:EC157)</f>
        <v>0</v>
      </c>
      <c r="ED158" s="21" t="n">
        <f aca="false">SUM(ED154:ED157)</f>
        <v>0</v>
      </c>
      <c r="EE158" s="21" t="n">
        <f aca="false">SUM(EE154:EE157)</f>
        <v>0</v>
      </c>
      <c r="EF158" s="21" t="n">
        <f aca="false">SUM(EF154:EF157)</f>
        <v>0</v>
      </c>
      <c r="EG158" s="21" t="n">
        <f aca="false">SUM(EG154:EG157)</f>
        <v>0</v>
      </c>
      <c r="EH158" s="21" t="n">
        <f aca="false">SUM(EH154:EH157)</f>
        <v>0</v>
      </c>
      <c r="EI158" s="21" t="n">
        <f aca="false">SUM(EI154:EI157)</f>
        <v>0</v>
      </c>
      <c r="EJ158" s="21" t="n">
        <f aca="false">SUM(EJ154:EJ157)</f>
        <v>0</v>
      </c>
      <c r="EK158" s="21" t="n">
        <f aca="false">SUM(EK154:EK157)</f>
        <v>0</v>
      </c>
      <c r="EL158" s="21" t="n">
        <f aca="false">SUM(EL154:EL157)</f>
        <v>0</v>
      </c>
      <c r="EM158" s="21" t="n">
        <f aca="false">SUM(EM154:EM157)</f>
        <v>0</v>
      </c>
      <c r="EN158" s="21" t="n">
        <f aca="false">SUM(EN154:EN157)</f>
        <v>0</v>
      </c>
      <c r="EO158" s="21" t="n">
        <f aca="false">SUM(EO154:EO157)</f>
        <v>0</v>
      </c>
      <c r="EP158" s="21" t="n">
        <f aca="false">SUM(EP154:EP157)</f>
        <v>0</v>
      </c>
      <c r="EQ158" s="21" t="n">
        <f aca="false">SUM(EQ154:EQ157)</f>
        <v>0</v>
      </c>
      <c r="ER158" s="21" t="n">
        <f aca="false">SUM(ER154:ER157)</f>
        <v>0</v>
      </c>
      <c r="ES158" s="21" t="n">
        <f aca="false">SUM(ES154:ES157)</f>
        <v>0</v>
      </c>
      <c r="ET158" s="21" t="n">
        <f aca="false">SUM(ET154:ET157)</f>
        <v>0</v>
      </c>
      <c r="EU158" s="21" t="n">
        <f aca="false">SUM(EU154:EU157)</f>
        <v>0</v>
      </c>
      <c r="EV158" s="21" t="n">
        <f aca="false">SUM(EV154:EV157)</f>
        <v>0</v>
      </c>
      <c r="EW158" s="21" t="n">
        <f aca="false">SUM(EW154:EW157)</f>
        <v>0</v>
      </c>
      <c r="EX158" s="21" t="n">
        <f aca="false">SUM(EX154:EX157)</f>
        <v>0</v>
      </c>
      <c r="EY158" s="21" t="n">
        <f aca="false">SUM(EY154:EY157)</f>
        <v>0</v>
      </c>
      <c r="EZ158" s="21" t="n">
        <f aca="false">SUM(EZ154:EZ157)</f>
        <v>0</v>
      </c>
      <c r="FA158" s="21" t="n">
        <f aca="false">SUM(FA154:FA157)</f>
        <v>0</v>
      </c>
      <c r="FB158" s="21" t="n">
        <f aca="false">SUM(FB154:FB157)</f>
        <v>0</v>
      </c>
      <c r="FC158" s="21" t="n">
        <f aca="false">SUM(FC154:FC157)</f>
        <v>0</v>
      </c>
      <c r="FD158" s="21" t="n">
        <f aca="false">SUM(FD154:FD157)</f>
        <v>1.06581410364015E-013</v>
      </c>
      <c r="FE158" s="21" t="n">
        <f aca="false">SUM(FE154:FE157)</f>
        <v>2.1316282072803E-013</v>
      </c>
      <c r="FF158" s="21" t="n">
        <f aca="false">SUM(FF154:FF157)</f>
        <v>3.19744231092045E-013</v>
      </c>
      <c r="FG158" s="21" t="n">
        <f aca="false">SUM(FG154:FG157)</f>
        <v>4.2632564145606E-013</v>
      </c>
      <c r="FH158" s="21" t="n">
        <f aca="false">SUM(FH154:FH157)</f>
        <v>5.32907051820075E-013</v>
      </c>
    </row>
    <row r="159" customFormat="false" ht="15" hidden="false" customHeight="false" outlineLevel="0" collapsed="false">
      <c r="C159" s="1" t="s">
        <v>797</v>
      </c>
      <c r="D159" s="12" t="s">
        <v>358</v>
      </c>
      <c r="J159" s="21" t="n">
        <f aca="false">-In_CIT*(MAX(0,J153)+J156)-In_RH_On*In_RH_Rate*MAX(0,J153)</f>
        <v>-0</v>
      </c>
      <c r="K159" s="21" t="n">
        <f aca="false">-In_CIT*(MAX(0,K153)+K156)-In_RH_On*In_RH_Rate*MAX(0,K153)</f>
        <v>-0</v>
      </c>
      <c r="L159" s="21" t="n">
        <f aca="false">-In_CIT*(MAX(0,L153)+L156)-In_RH_On*In_RH_Rate*MAX(0,L153)</f>
        <v>-0</v>
      </c>
      <c r="M159" s="21" t="n">
        <f aca="false">-In_CIT*(MAX(0,M153)+M156)-In_RH_On*In_RH_Rate*MAX(0,M153)</f>
        <v>-0</v>
      </c>
      <c r="N159" s="21" t="n">
        <f aca="false">-In_CIT*(MAX(0,N153)+N156)-In_RH_On*In_RH_Rate*MAX(0,N153)</f>
        <v>-0</v>
      </c>
      <c r="O159" s="21" t="n">
        <f aca="false">-In_CIT*(MAX(0,O153)+O156)-In_RH_On*In_RH_Rate*MAX(0,O153)</f>
        <v>-0</v>
      </c>
      <c r="P159" s="21" t="n">
        <f aca="false">-In_CIT*(MAX(0,P153)+P156)-In_RH_On*In_RH_Rate*MAX(0,P153)</f>
        <v>-0</v>
      </c>
      <c r="Q159" s="21" t="n">
        <f aca="false">-In_CIT*(MAX(0,Q153)+Q156)-In_RH_On*In_RH_Rate*MAX(0,Q153)</f>
        <v>-0</v>
      </c>
      <c r="R159" s="21" t="n">
        <f aca="false">-In_CIT*(MAX(0,R153)+R156)-In_RH_On*In_RH_Rate*MAX(0,R153)</f>
        <v>-0</v>
      </c>
      <c r="S159" s="21" t="n">
        <f aca="false">-In_CIT*(MAX(0,S153)+S156)-In_RH_On*In_RH_Rate*MAX(0,S153)</f>
        <v>-0</v>
      </c>
      <c r="T159" s="21" t="n">
        <f aca="false">-In_CIT*(MAX(0,T153)+T156)-In_RH_On*In_RH_Rate*MAX(0,T153)</f>
        <v>-47.2167276816158</v>
      </c>
      <c r="U159" s="21" t="n">
        <f aca="false">-In_CIT*(MAX(0,U153)+U156)-In_RH_On*In_RH_Rate*MAX(0,U153)</f>
        <v>-72.2956371355277</v>
      </c>
      <c r="V159" s="21" t="n">
        <f aca="false">-In_CIT*(MAX(0,V153)+V156)-In_RH_On*In_RH_Rate*MAX(0,V153)</f>
        <v>-96.4906201435735</v>
      </c>
      <c r="W159" s="21" t="n">
        <f aca="false">-In_CIT*(MAX(0,W153)+W156)-In_RH_On*In_RH_Rate*MAX(0,W153)</f>
        <v>-61.1067629274568</v>
      </c>
      <c r="X159" s="21" t="n">
        <f aca="false">-In_CIT*(MAX(0,X153)+X156)-In_RH_On*In_RH_Rate*MAX(0,X153)</f>
        <v>-62.5010500199079</v>
      </c>
      <c r="Y159" s="21" t="n">
        <f aca="false">-In_CIT*(MAX(0,Y153)+Y156)-In_RH_On*In_RH_Rate*MAX(0,Y153)</f>
        <v>-63.8978529727226</v>
      </c>
      <c r="Z159" s="21" t="n">
        <f aca="false">-In_CIT*(MAX(0,Z153)+Z156)-In_RH_On*In_RH_Rate*MAX(0,Z153)</f>
        <v>-64.2394268188103</v>
      </c>
      <c r="AA159" s="21" t="n">
        <f aca="false">-In_CIT*(MAX(0,AA153)+AA156)-In_RH_On*In_RH_Rate*MAX(0,AA153)</f>
        <v>-47.6405307491272</v>
      </c>
      <c r="AB159" s="21" t="n">
        <f aca="false">-In_CIT*(MAX(0,AB153)+AB156)-In_RH_On*In_RH_Rate*MAX(0,AB153)</f>
        <v>-48.8931732435096</v>
      </c>
      <c r="AC159" s="21" t="n">
        <f aca="false">-In_CIT*(MAX(0,AC153)+AC156)-In_RH_On*In_RH_Rate*MAX(0,AC153)</f>
        <v>-50.1487793934137</v>
      </c>
      <c r="AD159" s="21" t="n">
        <f aca="false">-In_CIT*(MAX(0,AD153)+AD156)-In_RH_On*In_RH_Rate*MAX(0,AD153)</f>
        <v>-50.517918851858</v>
      </c>
      <c r="AE159" s="21" t="n">
        <f aca="false">-In_CIT*(MAX(0,AE153)+AE156)-In_RH_On*In_RH_Rate*MAX(0,AE153)</f>
        <v>-55.4970894589114</v>
      </c>
      <c r="AF159" s="21" t="n">
        <f aca="false">-In_CIT*(MAX(0,AF153)+AF156)-In_RH_On*In_RH_Rate*MAX(0,AF153)</f>
        <v>-56.8350200562551</v>
      </c>
      <c r="AG159" s="21" t="n">
        <f aca="false">-In_CIT*(MAX(0,AG153)+AG156)-In_RH_On*In_RH_Rate*MAX(0,AG153)</f>
        <v>-58.176047640009</v>
      </c>
      <c r="AH159" s="21" t="n">
        <f aca="false">-In_CIT*(MAX(0,AH153)+AH156)-In_RH_On*In_RH_Rate*MAX(0,AH153)</f>
        <v>-58.5634316510068</v>
      </c>
      <c r="AI159" s="21" t="n">
        <f aca="false">-In_CIT*(MAX(0,AI153)+AI156)-In_RH_On*In_RH_Rate*MAX(0,AI153)</f>
        <v>-63.536412910741</v>
      </c>
      <c r="AJ159" s="21" t="n">
        <f aca="false">-In_CIT*(MAX(0,AJ153)+AJ156)-In_RH_On*In_RH_Rate*MAX(0,AJ153)</f>
        <v>-63.9381415743045</v>
      </c>
      <c r="AK159" s="21" t="n">
        <f aca="false">-In_CIT*(MAX(0,AK153)+AK156)-In_RH_On*In_RH_Rate*MAX(0,AK153)</f>
        <v>-65.3608754203132</v>
      </c>
      <c r="AL159" s="21" t="n">
        <f aca="false">-In_CIT*(MAX(0,AL153)+AL156)-In_RH_On*In_RH_Rate*MAX(0,AL153)</f>
        <v>-65.773086613583</v>
      </c>
      <c r="AM159" s="21" t="n">
        <f aca="false">-In_CIT*(MAX(0,AM153)+AM156)-In_RH_On*In_RH_Rate*MAX(0,AM153)</f>
        <v>-60.4593608419414</v>
      </c>
      <c r="AN159" s="21" t="n">
        <f aca="false">-In_CIT*(MAX(0,AN153)+AN156)-In_RH_On*In_RH_Rate*MAX(0,AN153)</f>
        <v>-61.8565988384398</v>
      </c>
      <c r="AO159" s="21" t="n">
        <f aca="false">-In_CIT*(MAX(0,AO153)+AO156)-In_RH_On*In_RH_Rate*MAX(0,AO153)</f>
        <v>-63.257496934276</v>
      </c>
      <c r="AP159" s="21" t="n">
        <f aca="false">-In_CIT*(MAX(0,AP153)+AP156)-In_RH_On*In_RH_Rate*MAX(0,AP153)</f>
        <v>-63.6929739401707</v>
      </c>
      <c r="AQ159" s="21" t="n">
        <f aca="false">-In_CIT*(MAX(0,AQ153)+AQ156)-In_RH_On*In_RH_Rate*MAX(0,AQ153)</f>
        <v>-58.2993198089518</v>
      </c>
      <c r="AR159" s="21" t="n">
        <f aca="false">-In_CIT*(MAX(0,AR153)+AR156)-In_RH_On*In_RH_Rate*MAX(0,AR153)</f>
        <v>-59.6773401467636</v>
      </c>
      <c r="AS159" s="21" t="n">
        <f aca="false">-In_CIT*(MAX(0,AS153)+AS156)-In_RH_On*In_RH_Rate*MAX(0,AS153)</f>
        <v>-61.0594061465806</v>
      </c>
      <c r="AT159" s="21" t="n">
        <f aca="false">-In_CIT*(MAX(0,AT153)+AT156)-In_RH_On*In_RH_Rate*MAX(0,AT153)</f>
        <v>-61.5233999692609</v>
      </c>
      <c r="AU159" s="21" t="n">
        <f aca="false">-In_CIT*(MAX(0,AU153)+AU156)-In_RH_On*In_RH_Rate*MAX(0,AU153)</f>
        <v>-61.9776126092052</v>
      </c>
      <c r="AV159" s="21" t="n">
        <f aca="false">-In_CIT*(MAX(0,AV153)+AV156)-In_RH_On*In_RH_Rate*MAX(0,AV153)</f>
        <v>-63.3983029173729</v>
      </c>
      <c r="AW159" s="21" t="n">
        <f aca="false">-In_CIT*(MAX(0,AW153)+AW156)-In_RH_On*In_RH_Rate*MAX(0,AW153)</f>
        <v>-64.8233393958607</v>
      </c>
      <c r="AX159" s="21" t="n">
        <f aca="false">-In_CIT*(MAX(0,AX153)+AX156)-In_RH_On*In_RH_Rate*MAX(0,AX153)</f>
        <v>-65.3139734767587</v>
      </c>
      <c r="AY159" s="21" t="n">
        <f aca="false">-In_CIT*(MAX(0,AY153)+AY156)-In_RH_On*In_RH_Rate*MAX(0,AY153)</f>
        <v>-61.9735676629525</v>
      </c>
      <c r="AZ159" s="21" t="n">
        <f aca="false">-In_CIT*(MAX(0,AZ153)+AZ156)-In_RH_On*In_RH_Rate*MAX(0,AZ153)</f>
        <v>-62.4789171773397</v>
      </c>
      <c r="BA159" s="21" t="n">
        <f aca="false">-In_CIT*(MAX(0,BA153)+BA156)-In_RH_On*In_RH_Rate*MAX(0,BA153)</f>
        <v>-63.8958589568573</v>
      </c>
      <c r="BB159" s="21" t="n">
        <f aca="false">-In_CIT*(MAX(0,BB153)+BB156)-In_RH_On*In_RH_Rate*MAX(0,BB153)</f>
        <v>-64.4143103260473</v>
      </c>
      <c r="BC159" s="21" t="n">
        <f aca="false">-In_CIT*(MAX(0,BC153)+BC156)-In_RH_On*In_RH_Rate*MAX(0,BC153)</f>
        <v>-66.949617000863</v>
      </c>
      <c r="BD159" s="21" t="n">
        <f aca="false">-In_CIT*(MAX(0,BD153)+BD156)-In_RH_On*In_RH_Rate*MAX(0,BD153)</f>
        <v>-68.425706439508</v>
      </c>
      <c r="BE159" s="21" t="n">
        <f aca="false">-In_CIT*(MAX(0,BE153)+BE156)-In_RH_On*In_RH_Rate*MAX(0,BE153)</f>
        <v>-69.9066688892142</v>
      </c>
      <c r="BF159" s="21" t="n">
        <f aca="false">-In_CIT*(MAX(0,BF153)+BF156)-In_RH_On*In_RH_Rate*MAX(0,BF153)</f>
        <v>-70.4508801058552</v>
      </c>
      <c r="BG159" s="21" t="n">
        <f aca="false">-In_CIT*(MAX(0,BG153)+BG156)-In_RH_On*In_RH_Rate*MAX(0,BG153)</f>
        <v>-67.4762410474541</v>
      </c>
      <c r="BH159" s="21" t="n">
        <f aca="false">-In_CIT*(MAX(0,BH153)+BH156)-In_RH_On*In_RH_Rate*MAX(0,BH153)</f>
        <v>-118.298397153176</v>
      </c>
      <c r="BI159" s="21" t="n">
        <f aca="false">-In_CIT*(MAX(0,BI153)+BI156)-In_RH_On*In_RH_Rate*MAX(0,BI153)</f>
        <v>-120.330619560059</v>
      </c>
      <c r="BJ159" s="21" t="n">
        <f aca="false">-In_CIT*(MAX(0,BJ153)+BJ156)-In_RH_On*In_RH_Rate*MAX(0,BJ153)</f>
        <v>-120.906554827403</v>
      </c>
      <c r="BK159" s="21" t="n">
        <f aca="false">-In_CIT*(MAX(0,BK153)+BK156)-In_RH_On*In_RH_Rate*MAX(0,BK153)</f>
        <v>-120.306970706295</v>
      </c>
      <c r="BL159" s="21" t="n">
        <f aca="false">-In_CIT*(MAX(0,BL153)+BL156)-In_RH_On*In_RH_Rate*MAX(0,BL153)</f>
        <v>-122.381462631859</v>
      </c>
      <c r="BM159" s="21" t="n">
        <f aca="false">-In_CIT*(MAX(0,BM153)+BM156)-In_RH_On*In_RH_Rate*MAX(0,BM153)</f>
        <v>-124.461583784913</v>
      </c>
      <c r="BN159" s="21" t="n">
        <f aca="false">-In_CIT*(MAX(0,BN153)+BN156)-In_RH_On*In_RH_Rate*MAX(0,BN153)</f>
        <v>-125.070513828111</v>
      </c>
      <c r="BO159" s="21" t="n">
        <f aca="false">-In_CIT*(MAX(0,BO153)+BO156)-In_RH_On*In_RH_Rate*MAX(0,BO153)</f>
        <v>-125.418351619778</v>
      </c>
      <c r="BP159" s="21" t="n">
        <f aca="false">-In_CIT*(MAX(0,BP153)+BP156)-In_RH_On*In_RH_Rate*MAX(0,BP153)</f>
        <v>-126.046639946623</v>
      </c>
      <c r="BQ159" s="21" t="n">
        <f aca="false">-In_CIT*(MAX(0,BQ153)+BQ156)-In_RH_On*In_RH_Rate*MAX(0,BQ153)</f>
        <v>-128.171121249303</v>
      </c>
      <c r="BR159" s="21" t="n">
        <f aca="false">-In_CIT*(MAX(0,BR153)+BR156)-In_RH_On*In_RH_Rate*MAX(0,BR153)</f>
        <v>-128.815635417493</v>
      </c>
      <c r="BS159" s="21" t="n">
        <f aca="false">-In_CIT*(MAX(0,BS153)+BS156)-In_RH_On*In_RH_Rate*MAX(0,BS153)</f>
        <v>-125.429979474345</v>
      </c>
      <c r="BT159" s="21" t="n">
        <f aca="false">-In_CIT*(MAX(0,BT153)+BT156)-In_RH_On*In_RH_Rate*MAX(0,BT153)</f>
        <v>-127.568821481034</v>
      </c>
      <c r="BU159" s="21" t="n">
        <f aca="false">-In_CIT*(MAX(0,BU153)+BU156)-In_RH_On*In_RH_Rate*MAX(0,BU153)</f>
        <v>-129.714170312276</v>
      </c>
      <c r="BV159" s="21" t="n">
        <f aca="false">-In_CIT*(MAX(0,BV153)+BV156)-In_RH_On*In_RH_Rate*MAX(0,BV153)</f>
        <v>-130.39592865279</v>
      </c>
      <c r="BW159" s="21" t="n">
        <f aca="false">-In_CIT*(MAX(0,BW153)+BW156)-In_RH_On*In_RH_Rate*MAX(0,BW153)</f>
        <v>-133.557397726838</v>
      </c>
      <c r="BX159" s="21" t="n">
        <f aca="false">-In_CIT*(MAX(0,BX153)+BX156)-In_RH_On*In_RH_Rate*MAX(0,BX153)</f>
        <v>-135.78841108721</v>
      </c>
      <c r="BY159" s="21" t="n">
        <f aca="false">-In_CIT*(MAX(0,BY153)+BY156)-In_RH_On*In_RH_Rate*MAX(0,BY153)</f>
        <v>-138.026334653789</v>
      </c>
      <c r="BZ159" s="21" t="n">
        <f aca="false">-In_CIT*(MAX(0,BZ153)+BZ156)-In_RH_On*In_RH_Rate*MAX(0,BZ153)</f>
        <v>-138.74511147759</v>
      </c>
      <c r="CA159" s="21" t="n">
        <f aca="false">-In_CIT*(MAX(0,CA153)+CA156)-In_RH_On*In_RH_Rate*MAX(0,CA153)</f>
        <v>-136.354738026822</v>
      </c>
      <c r="CB159" s="21" t="n">
        <f aca="false">-In_CIT*(MAX(0,CB153)+CB156)-In_RH_On*In_RH_Rate*MAX(0,CB153)</f>
        <v>-138.619420094931</v>
      </c>
      <c r="CC159" s="21" t="n">
        <f aca="false">-In_CIT*(MAX(0,CC153)+CC156)-In_RH_On*In_RH_Rate*MAX(0,CC153)</f>
        <v>-140.045434373094</v>
      </c>
      <c r="CD159" s="21" t="n">
        <f aca="false">-In_CIT*(MAX(0,CD153)+CD156)-In_RH_On*In_RH_Rate*MAX(0,CD153)</f>
        <v>-139.947163397003</v>
      </c>
      <c r="CE159" s="21" t="n">
        <f aca="false">-In_CIT*(MAX(0,CE153)+CE156)-In_RH_On*In_RH_Rate*MAX(0,CE153)</f>
        <v>-136.859068969954</v>
      </c>
      <c r="CF159" s="21" t="n">
        <f aca="false">-In_CIT*(MAX(0,CF153)+CF156)-In_RH_On*In_RH_Rate*MAX(0,CF153)</f>
        <v>-136.761997396062</v>
      </c>
      <c r="CG159" s="21" t="n">
        <f aca="false">-In_CIT*(MAX(0,CG153)+CG156)-In_RH_On*In_RH_Rate*MAX(0,CG153)</f>
        <v>-138.166811678708</v>
      </c>
      <c r="CH159" s="21" t="n">
        <f aca="false">-In_CIT*(MAX(0,CH153)+CH156)-In_RH_On*In_RH_Rate*MAX(0,CH153)</f>
        <v>-138.067743878269</v>
      </c>
      <c r="CI159" s="21" t="n">
        <f aca="false">-In_CIT*(MAX(0,CI153)+CI156)-In_RH_On*In_RH_Rate*MAX(0,CI153)</f>
        <v>-139.971366701342</v>
      </c>
      <c r="CJ159" s="21" t="n">
        <f aca="false">-In_CIT*(MAX(0,CJ153)+CJ156)-In_RH_On*In_RH_Rate*MAX(0,CJ153)</f>
        <v>-141.426942575214</v>
      </c>
      <c r="CK159" s="21" t="n">
        <f aca="false">-In_CIT*(MAX(0,CK153)+CK156)-In_RH_On*In_RH_Rate*MAX(0,CK153)</f>
        <v>-142.879284431397</v>
      </c>
      <c r="CL159" s="21" t="n">
        <f aca="false">-In_CIT*(MAX(0,CL153)+CL156)-In_RH_On*In_RH_Rate*MAX(0,CL153)</f>
        <v>-142.776442863958</v>
      </c>
      <c r="CM159" s="21" t="n">
        <f aca="false">-In_CIT*(MAX(0,CM153)+CM156)-In_RH_On*In_RH_Rate*MAX(0,CM153)</f>
        <v>-141.265415261126</v>
      </c>
      <c r="CN159" s="21" t="n">
        <f aca="false">-In_CIT*(MAX(0,CN153)+CN156)-In_RH_On*In_RH_Rate*MAX(0,CN153)</f>
        <v>-142.733252309793</v>
      </c>
      <c r="CO159" s="21" t="n">
        <f aca="false">-In_CIT*(MAX(0,CO153)+CO156)-In_RH_On*In_RH_Rate*MAX(0,CO153)</f>
        <v>-144.197786639475</v>
      </c>
      <c r="CP159" s="21" t="n">
        <f aca="false">-In_CIT*(MAX(0,CP153)+CP156)-In_RH_On*In_RH_Rate*MAX(0,CP153)</f>
        <v>-144.09276037501</v>
      </c>
      <c r="CQ159" s="21" t="n">
        <f aca="false">-In_CIT*(MAX(0,CQ153)+CQ156)-In_RH_On*In_RH_Rate*MAX(0,CQ153)</f>
        <v>-142.163268887065</v>
      </c>
      <c r="CR159" s="21" t="n">
        <f aca="false">-In_CIT*(MAX(0,CR153)+CR156)-In_RH_On*In_RH_Rate*MAX(0,CR153)</f>
        <v>-143.639564549728</v>
      </c>
      <c r="CS159" s="21" t="n">
        <f aca="false">-In_CIT*(MAX(0,CS153)+CS156)-In_RH_On*In_RH_Rate*MAX(0,CS153)</f>
        <v>-145.112508249303</v>
      </c>
      <c r="CT159" s="21" t="n">
        <f aca="false">-In_CIT*(MAX(0,CT153)+CT156)-In_RH_On*In_RH_Rate*MAX(0,CT153)</f>
        <v>-145.005916025344</v>
      </c>
      <c r="CU159" s="21" t="n">
        <f aca="false">-In_CIT*(MAX(0,CU153)+CU156)-In_RH_On*In_RH_Rate*MAX(0,CU153)</f>
        <v>-139.471132942994</v>
      </c>
      <c r="CV159" s="21" t="n">
        <f aca="false">-In_CIT*(MAX(0,CV153)+CV156)-In_RH_On*In_RH_Rate*MAX(0,CV153)</f>
        <v>-61.4901672169097</v>
      </c>
      <c r="CW159" s="21" t="n">
        <f aca="false">-In_CIT*(MAX(0,CW153)+CW156)-In_RH_On*In_RH_Rate*MAX(0,CW153)</f>
        <v>-62.0608368582389</v>
      </c>
      <c r="CX159" s="21" t="n">
        <f aca="false">-In_CIT*(MAX(0,CX153)+CX156)-In_RH_On*In_RH_Rate*MAX(0,CX153)</f>
        <v>-61.9547159780841</v>
      </c>
      <c r="CY159" s="21" t="n">
        <f aca="false">-In_CIT*(MAX(0,CY153)+CY156)-In_RH_On*In_RH_Rate*MAX(0,CY153)</f>
        <v>-105.51944078983</v>
      </c>
      <c r="CZ159" s="21" t="n">
        <f aca="false">-In_CIT*(MAX(0,CZ153)+CZ156)-In_RH_On*In_RH_Rate*MAX(0,CZ153)</f>
        <v>-106.587048254743</v>
      </c>
      <c r="DA159" s="21" t="n">
        <f aca="false">-In_CIT*(MAX(0,DA153)+DA156)-In_RH_On*In_RH_Rate*MAX(0,DA153)</f>
        <v>-107.651253960335</v>
      </c>
      <c r="DB159" s="21" t="n">
        <f aca="false">-In_CIT*(MAX(0,DB153)+DB156)-In_RH_On*In_RH_Rate*MAX(0,DB153)</f>
        <v>-107.543078219146</v>
      </c>
      <c r="DC159" s="21" t="n">
        <f aca="false">-In_CIT*(MAX(0,DC153)+DC156)-In_RH_On*In_RH_Rate*MAX(0,DC153)</f>
        <v>-99.737437532619</v>
      </c>
      <c r="DD159" s="21" t="n">
        <f aca="false">-In_CIT*(MAX(0,DD153)+DD156)-In_RH_On*In_RH_Rate*MAX(0,DD153)</f>
        <v>-100.740388483679</v>
      </c>
      <c r="DE159" s="21" t="n">
        <f aca="false">-In_CIT*(MAX(0,DE153)+DE156)-In_RH_On*In_RH_Rate*MAX(0,DE153)</f>
        <v>-101.739924304936</v>
      </c>
      <c r="DF159" s="21" t="n">
        <f aca="false">-In_CIT*(MAX(0,DF153)+DF156)-In_RH_On*In_RH_Rate*MAX(0,DF153)</f>
        <v>-101.631323383236</v>
      </c>
      <c r="DG159" s="21" t="n">
        <f aca="false">-In_CIT*(MAX(0,DG153)+DG156)-In_RH_On*In_RH_Rate*MAX(0,DG153)</f>
        <v>-96.0604813821815</v>
      </c>
      <c r="DH159" s="21" t="n">
        <f aca="false">-In_CIT*(MAX(0,DH153)+DH156)-In_RH_On*In_RH_Rate*MAX(0,DH153)</f>
        <v>-97.0219358824615</v>
      </c>
      <c r="DI159" s="21" t="n">
        <f aca="false">-In_CIT*(MAX(0,DI153)+DI156)-In_RH_On*In_RH_Rate*MAX(0,DI153)</f>
        <v>-97.9799544400723</v>
      </c>
      <c r="DJ159" s="21" t="n">
        <f aca="false">-In_CIT*(MAX(0,DJ153)+DJ156)-In_RH_On*In_RH_Rate*MAX(0,DJ153)</f>
        <v>-97.8706916704847</v>
      </c>
      <c r="DK159" s="21" t="n">
        <f aca="false">-In_CIT*(MAX(0,DK153)+DK156)-In_RH_On*In_RH_Rate*MAX(0,DK153)</f>
        <v>-90.9968315992745</v>
      </c>
      <c r="DL159" s="21" t="n">
        <f aca="false">-In_CIT*(MAX(0,DL153)+DL156)-In_RH_On*In_RH_Rate*MAX(0,DL153)</f>
        <v>-90.8901663468533</v>
      </c>
      <c r="DM159" s="21" t="n">
        <f aca="false">-In_CIT*(MAX(0,DM153)+DM156)-In_RH_On*In_RH_Rate*MAX(0,DM153)</f>
        <v>-91.7812027330253</v>
      </c>
      <c r="DN159" s="21" t="n">
        <f aca="false">-In_CIT*(MAX(0,DN153)+DN156)-In_RH_On*In_RH_Rate*MAX(0,DN153)</f>
        <v>-91.6723439650357</v>
      </c>
      <c r="DO159" s="21" t="n">
        <f aca="false">-In_CIT*(MAX(0,DO153)+DO156)-In_RH_On*In_RH_Rate*MAX(0,DO153)</f>
        <v>-95.6303311391979</v>
      </c>
      <c r="DP159" s="21" t="n">
        <f aca="false">-In_CIT*(MAX(0,DP153)+DP156)-In_RH_On*In_RH_Rate*MAX(0,DP153)</f>
        <v>-96.5843286954299</v>
      </c>
      <c r="DQ159" s="21" t="n">
        <f aca="false">-In_CIT*(MAX(0,DQ153)+DQ156)-In_RH_On*In_RH_Rate*MAX(0,DQ153)</f>
        <v>-97.5348034241935</v>
      </c>
      <c r="DR159" s="21" t="n">
        <f aca="false">-In_CIT*(MAX(0,DR153)+DR156)-In_RH_On*In_RH_Rate*MAX(0,DR153)</f>
        <v>-97.4227777232365</v>
      </c>
      <c r="DS159" s="21" t="n">
        <f aca="false">-In_CIT*(MAX(0,DS153)+DS156)-In_RH_On*In_RH_Rate*MAX(0,DS153)</f>
        <v>-97.1443043100617</v>
      </c>
      <c r="DT159" s="21" t="n">
        <f aca="false">-In_CIT*(MAX(0,DT153)+DT156)-In_RH_On*In_RH_Rate*MAX(0,DT153)</f>
        <v>-98.1137236226055</v>
      </c>
      <c r="DU159" s="21" t="n">
        <f aca="false">-In_CIT*(MAX(0,DU153)+DU156)-In_RH_On*In_RH_Rate*MAX(0,DU153)</f>
        <v>-99.0795746722227</v>
      </c>
      <c r="DV159" s="21" t="n">
        <f aca="false">-In_CIT*(MAX(0,DV153)+DV156)-In_RH_On*In_RH_Rate*MAX(0,DV153)</f>
        <v>-98.9661041264345</v>
      </c>
      <c r="DW159" s="21" t="n">
        <f aca="false">-In_CIT*(MAX(0,DW153)+DW156)-In_RH_On*In_RH_Rate*MAX(0,DW153)</f>
        <v>-96.1984315660702</v>
      </c>
      <c r="DX159" s="21" t="n">
        <f aca="false">-In_CIT*(MAX(0,DX153)+DX156)-In_RH_On*In_RH_Rate*MAX(0,DX153)</f>
        <v>-97.1558591021893</v>
      </c>
      <c r="DY159" s="21" t="n">
        <f aca="false">-In_CIT*(MAX(0,DY153)+DY156)-In_RH_On*In_RH_Rate*MAX(0,DY153)</f>
        <v>-98.1096702818961</v>
      </c>
      <c r="DZ159" s="21" t="n">
        <f aca="false">-In_CIT*(MAX(0,DZ153)+DZ156)-In_RH_On*In_RH_Rate*MAX(0,DZ153)</f>
        <v>-97.9946703661583</v>
      </c>
      <c r="EA159" s="21" t="n">
        <f aca="false">-In_CIT*(MAX(0,EA153)+EA156)-In_RH_On*In_RH_Rate*MAX(0,EA153)</f>
        <v>-96.3282512801564</v>
      </c>
      <c r="EB159" s="21" t="n">
        <f aca="false">-In_CIT*(MAX(0,EB153)+EB156)-In_RH_On*In_RH_Rate*MAX(0,EB153)</f>
        <v>-96.2151588659724</v>
      </c>
      <c r="EC159" s="21" t="n">
        <f aca="false">-In_CIT*(MAX(0,EC153)+EC156)-In_RH_On*In_RH_Rate*MAX(0,EC153)</f>
        <v>-97.1582187290125</v>
      </c>
      <c r="ED159" s="21" t="n">
        <f aca="false">-In_CIT*(MAX(0,ED153)+ED156)-In_RH_On*In_RH_Rate*MAX(0,ED153)</f>
        <v>-97.0428006280136</v>
      </c>
      <c r="EE159" s="21" t="n">
        <f aca="false">-In_CIT*(MAX(0,EE153)+EE156)-In_RH_On*In_RH_Rate*MAX(0,EE153)</f>
        <v>-100.794447421414</v>
      </c>
      <c r="EF159" s="21" t="n">
        <f aca="false">-In_CIT*(MAX(0,EF153)+EF156)-In_RH_On*In_RH_Rate*MAX(0,EF153)</f>
        <v>-101.799392936694</v>
      </c>
      <c r="EG159" s="21" t="n">
        <f aca="false">-In_CIT*(MAX(0,EG153)+EG156)-In_RH_On*In_RH_Rate*MAX(0,EG153)</f>
        <v>-102.800606934904</v>
      </c>
      <c r="EH159" s="21" t="n">
        <f aca="false">-In_CIT*(MAX(0,EH153)+EH156)-In_RH_On*In_RH_Rate*MAX(0,EH153)</f>
        <v>-102.681944917162</v>
      </c>
      <c r="EI159" s="21" t="n">
        <f aca="false">-In_CIT*(MAX(0,EI153)+EI156)-In_RH_On*In_RH_Rate*MAX(0,EI153)</f>
        <v>-112.750582427352</v>
      </c>
      <c r="EJ159" s="21" t="n">
        <f aca="false">-In_CIT*(MAX(0,EJ153)+EJ156)-In_RH_On*In_RH_Rate*MAX(0,EJ153)</f>
        <v>-220.411558363645</v>
      </c>
      <c r="EK159" s="21" t="n">
        <f aca="false">-In_CIT*(MAX(0,EK153)+EK156)-In_RH_On*In_RH_Rate*MAX(0,EK153)</f>
        <v>-222.711054286768</v>
      </c>
      <c r="EL159" s="21" t="n">
        <f aca="false">-In_CIT*(MAX(0,EL153)+EL156)-In_RH_On*In_RH_Rate*MAX(0,EL153)</f>
        <v>-222.587191146983</v>
      </c>
      <c r="EM159" s="21" t="n">
        <f aca="false">-In_CIT*(MAX(0,EM153)+EM156)-In_RH_On*In_RH_Rate*MAX(0,EM153)</f>
        <v>-223.739672906275</v>
      </c>
      <c r="EN159" s="21" t="n">
        <f aca="false">-In_CIT*(MAX(0,EN153)+EN156)-In_RH_On*In_RH_Rate*MAX(0,EN153)</f>
        <v>-226.101356586728</v>
      </c>
      <c r="EO159" s="21" t="n">
        <f aca="false">-In_CIT*(MAX(0,EO153)+EO156)-In_RH_On*In_RH_Rate*MAX(0,EO153)</f>
        <v>-228.459006319406</v>
      </c>
      <c r="EP159" s="21" t="n">
        <f aca="false">-In_CIT*(MAX(0,EP153)+EP156)-In_RH_On*In_RH_Rate*MAX(0,EP153)</f>
        <v>-228.330727023547</v>
      </c>
      <c r="EQ159" s="21" t="n">
        <f aca="false">-In_CIT*(MAX(0,EQ153)+EQ156)-In_RH_On*In_RH_Rate*MAX(0,EQ153)</f>
        <v>-222.924632860789</v>
      </c>
      <c r="ER159" s="21" t="n">
        <f aca="false">-In_CIT*(MAX(0,ER153)+ER156)-In_RH_On*In_RH_Rate*MAX(0,ER153)</f>
        <v>-222.798282611118</v>
      </c>
      <c r="ES159" s="21" t="n">
        <f aca="false">-In_CIT*(MAX(0,ES153)+ES156)-In_RH_On*In_RH_Rate*MAX(0,ES153)</f>
        <v>-225.118972322441</v>
      </c>
      <c r="ET159" s="21" t="n">
        <f aca="false">-In_CIT*(MAX(0,ET153)+ET156)-In_RH_On*In_RH_Rate*MAX(0,ET153)</f>
        <v>-224.990023745447</v>
      </c>
      <c r="EU159" s="21" t="n">
        <f aca="false">-In_CIT*(MAX(0,EU153)+EU156)-In_RH_On*In_RH_Rate*MAX(0,EU153)</f>
        <v>-224.372344147873</v>
      </c>
      <c r="EV159" s="21" t="n">
        <f aca="false">-In_CIT*(MAX(0,EV153)+EV156)-In_RH_On*In_RH_Rate*MAX(0,EV153)</f>
        <v>-226.738292079016</v>
      </c>
      <c r="EW159" s="21" t="n">
        <f aca="false">-In_CIT*(MAX(0,EW153)+EW156)-In_RH_On*In_RH_Rate*MAX(0,EW153)</f>
        <v>-229.100116324164</v>
      </c>
      <c r="EX159" s="21" t="n">
        <f aca="false">-In_CIT*(MAX(0,EX153)+EX156)-In_RH_On*In_RH_Rate*MAX(0,EX153)</f>
        <v>-228.968983358276</v>
      </c>
      <c r="EY159" s="21" t="n">
        <f aca="false">-In_CIT*(MAX(0,EY153)+EY156)-In_RH_On*In_RH_Rate*MAX(0,EY153)</f>
        <v>-228.340475858296</v>
      </c>
      <c r="EZ159" s="21" t="n">
        <f aca="false">-In_CIT*(MAX(0,EZ153)+EZ156)-In_RH_On*In_RH_Rate*MAX(0,EZ153)</f>
        <v>-230.74836143851</v>
      </c>
      <c r="FA159" s="21" t="n">
        <f aca="false">-In_CIT*(MAX(0,FA153)+FA156)-In_RH_On*In_RH_Rate*MAX(0,FA153)</f>
        <v>-233.152053477488</v>
      </c>
      <c r="FB159" s="21" t="n">
        <f aca="false">-In_CIT*(MAX(0,FB153)+FB156)-In_RH_On*In_RH_Rate*MAX(0,FB153)</f>
        <v>-233.018699119158</v>
      </c>
      <c r="FC159" s="21" t="n">
        <f aca="false">-In_CIT*(MAX(0,FC153)+FC156)-In_RH_On*In_RH_Rate*MAX(0,FC153)</f>
        <v>-232.379173003904</v>
      </c>
      <c r="FD159" s="21" t="n">
        <f aca="false">-In_CIT*(MAX(0,FD153)+FD156)-In_RH_On*In_RH_Rate*MAX(0,FD153)</f>
        <v>-0</v>
      </c>
      <c r="FE159" s="21" t="n">
        <f aca="false">-In_CIT*(MAX(0,FE153)+FE156)-In_RH_On*In_RH_Rate*MAX(0,FE153)</f>
        <v>-0</v>
      </c>
      <c r="FF159" s="21" t="n">
        <f aca="false">-In_CIT*(MAX(0,FF153)+FF156)-In_RH_On*In_RH_Rate*MAX(0,FF153)</f>
        <v>-0</v>
      </c>
      <c r="FG159" s="21" t="n">
        <f aca="false">-In_CIT*(MAX(0,FG153)+FG156)-In_RH_On*In_RH_Rate*MAX(0,FG153)</f>
        <v>-0</v>
      </c>
      <c r="FH159" s="21" t="n">
        <f aca="false">-In_CIT*(MAX(0,FH153)+FH156)-In_RH_On*In_RH_Rate*MAX(0,FH153)</f>
        <v>-0</v>
      </c>
    </row>
    <row r="160" customFormat="false" ht="15" hidden="false" customHeight="false" outlineLevel="0" collapsed="false">
      <c r="C160" s="1" t="s">
        <v>798</v>
      </c>
      <c r="D160" s="12" t="s">
        <v>358</v>
      </c>
      <c r="I160" s="21" t="n">
        <f aca="false">SUM(J160:FH160)</f>
        <v>2.1316282072803E-012</v>
      </c>
      <c r="J160" s="21" t="n">
        <f aca="false">ABS(J159-J124)</f>
        <v>0</v>
      </c>
      <c r="K160" s="21" t="n">
        <f aca="false">ABS(K159-K124)</f>
        <v>0</v>
      </c>
      <c r="L160" s="21" t="n">
        <f aca="false">ABS(L159-L124)</f>
        <v>0</v>
      </c>
      <c r="M160" s="21" t="n">
        <f aca="false">ABS(M159-M124)</f>
        <v>0</v>
      </c>
      <c r="N160" s="21" t="n">
        <f aca="false">ABS(N159-N124)</f>
        <v>0</v>
      </c>
      <c r="O160" s="21" t="n">
        <f aca="false">ABS(O159-O124)</f>
        <v>0</v>
      </c>
      <c r="P160" s="21" t="n">
        <f aca="false">ABS(P159-P124)</f>
        <v>0</v>
      </c>
      <c r="Q160" s="21" t="n">
        <f aca="false">ABS(Q159-Q124)</f>
        <v>0</v>
      </c>
      <c r="R160" s="21" t="n">
        <f aca="false">ABS(R159-R124)</f>
        <v>0</v>
      </c>
      <c r="S160" s="21" t="n">
        <f aca="false">ABS(S159-S124)</f>
        <v>0</v>
      </c>
      <c r="T160" s="21" t="n">
        <f aca="false">ABS(T159-T124)</f>
        <v>0</v>
      </c>
      <c r="U160" s="21" t="n">
        <f aca="false">ABS(U159-U124)</f>
        <v>0</v>
      </c>
      <c r="V160" s="21" t="n">
        <f aca="false">ABS(V159-V124)</f>
        <v>0</v>
      </c>
      <c r="W160" s="21" t="n">
        <f aca="false">ABS(W159-W124)</f>
        <v>0</v>
      </c>
      <c r="X160" s="21" t="n">
        <f aca="false">ABS(X159-X124)</f>
        <v>0</v>
      </c>
      <c r="Y160" s="21" t="n">
        <f aca="false">ABS(Y159-Y124)</f>
        <v>0</v>
      </c>
      <c r="Z160" s="21" t="n">
        <f aca="false">ABS(Z159-Z124)</f>
        <v>0</v>
      </c>
      <c r="AA160" s="21" t="n">
        <f aca="false">ABS(AA159-AA124)</f>
        <v>0</v>
      </c>
      <c r="AB160" s="21" t="n">
        <f aca="false">ABS(AB159-AB124)</f>
        <v>0</v>
      </c>
      <c r="AC160" s="21" t="n">
        <f aca="false">ABS(AC159-AC124)</f>
        <v>0</v>
      </c>
      <c r="AD160" s="21" t="n">
        <f aca="false">ABS(AD159-AD124)</f>
        <v>0</v>
      </c>
      <c r="AE160" s="21" t="n">
        <f aca="false">ABS(AE159-AE124)</f>
        <v>0</v>
      </c>
      <c r="AF160" s="21" t="n">
        <f aca="false">ABS(AF159-AF124)</f>
        <v>0</v>
      </c>
      <c r="AG160" s="21" t="n">
        <f aca="false">ABS(AG159-AG124)</f>
        <v>0</v>
      </c>
      <c r="AH160" s="21" t="n">
        <f aca="false">ABS(AH159-AH124)</f>
        <v>0</v>
      </c>
      <c r="AI160" s="21" t="n">
        <f aca="false">ABS(AI159-AI124)</f>
        <v>0</v>
      </c>
      <c r="AJ160" s="21" t="n">
        <f aca="false">ABS(AJ159-AJ124)</f>
        <v>0</v>
      </c>
      <c r="AK160" s="21" t="n">
        <f aca="false">ABS(AK159-AK124)</f>
        <v>0</v>
      </c>
      <c r="AL160" s="21" t="n">
        <f aca="false">ABS(AL159-AL124)</f>
        <v>0</v>
      </c>
      <c r="AM160" s="21" t="n">
        <f aca="false">ABS(AM159-AM124)</f>
        <v>0</v>
      </c>
      <c r="AN160" s="21" t="n">
        <f aca="false">ABS(AN159-AN124)</f>
        <v>0</v>
      </c>
      <c r="AO160" s="21" t="n">
        <f aca="false">ABS(AO159-AO124)</f>
        <v>0</v>
      </c>
      <c r="AP160" s="21" t="n">
        <f aca="false">ABS(AP159-AP124)</f>
        <v>0</v>
      </c>
      <c r="AQ160" s="21" t="n">
        <f aca="false">ABS(AQ159-AQ124)</f>
        <v>0</v>
      </c>
      <c r="AR160" s="21" t="n">
        <f aca="false">ABS(AR159-AR124)</f>
        <v>0</v>
      </c>
      <c r="AS160" s="21" t="n">
        <f aca="false">ABS(AS159-AS124)</f>
        <v>0</v>
      </c>
      <c r="AT160" s="21" t="n">
        <f aca="false">ABS(AT159-AT124)</f>
        <v>0</v>
      </c>
      <c r="AU160" s="21" t="n">
        <f aca="false">ABS(AU159-AU124)</f>
        <v>0</v>
      </c>
      <c r="AV160" s="21" t="n">
        <f aca="false">ABS(AV159-AV124)</f>
        <v>0</v>
      </c>
      <c r="AW160" s="21" t="n">
        <f aca="false">ABS(AW159-AW124)</f>
        <v>0</v>
      </c>
      <c r="AX160" s="21" t="n">
        <f aca="false">ABS(AX159-AX124)</f>
        <v>0</v>
      </c>
      <c r="AY160" s="21" t="n">
        <f aca="false">ABS(AY159-AY124)</f>
        <v>0</v>
      </c>
      <c r="AZ160" s="21" t="n">
        <f aca="false">ABS(AZ159-AZ124)</f>
        <v>0</v>
      </c>
      <c r="BA160" s="21" t="n">
        <f aca="false">ABS(BA159-BA124)</f>
        <v>0</v>
      </c>
      <c r="BB160" s="21" t="n">
        <f aca="false">ABS(BB159-BB124)</f>
        <v>0</v>
      </c>
      <c r="BC160" s="21" t="n">
        <f aca="false">ABS(BC159-BC124)</f>
        <v>0</v>
      </c>
      <c r="BD160" s="21" t="n">
        <f aca="false">ABS(BD159-BD124)</f>
        <v>0</v>
      </c>
      <c r="BE160" s="21" t="n">
        <f aca="false">ABS(BE159-BE124)</f>
        <v>0</v>
      </c>
      <c r="BF160" s="21" t="n">
        <f aca="false">ABS(BF159-BF124)</f>
        <v>0</v>
      </c>
      <c r="BG160" s="21" t="n">
        <f aca="false">ABS(BG159-BG124)</f>
        <v>0</v>
      </c>
      <c r="BH160" s="21" t="n">
        <f aca="false">ABS(BH159-BH124)</f>
        <v>0</v>
      </c>
      <c r="BI160" s="21" t="n">
        <f aca="false">ABS(BI159-BI124)</f>
        <v>0</v>
      </c>
      <c r="BJ160" s="21" t="n">
        <f aca="false">ABS(BJ159-BJ124)</f>
        <v>0</v>
      </c>
      <c r="BK160" s="21" t="n">
        <f aca="false">ABS(BK159-BK124)</f>
        <v>4.54747350886464E-013</v>
      </c>
      <c r="BL160" s="21" t="n">
        <f aca="false">ABS(BL159-BL124)</f>
        <v>0</v>
      </c>
      <c r="BM160" s="21" t="n">
        <f aca="false">ABS(BM159-BM124)</f>
        <v>4.68958205601666E-013</v>
      </c>
      <c r="BN160" s="21" t="n">
        <f aca="false">ABS(BN159-BN124)</f>
        <v>0</v>
      </c>
      <c r="BO160" s="21" t="n">
        <f aca="false">ABS(BO159-BO124)</f>
        <v>0</v>
      </c>
      <c r="BP160" s="21" t="n">
        <f aca="false">ABS(BP159-BP124)</f>
        <v>0</v>
      </c>
      <c r="BQ160" s="21" t="n">
        <f aca="false">ABS(BQ159-BQ124)</f>
        <v>0</v>
      </c>
      <c r="BR160" s="21" t="n">
        <f aca="false">ABS(BR159-BR124)</f>
        <v>0</v>
      </c>
      <c r="BS160" s="21" t="n">
        <f aca="false">ABS(BS159-BS124)</f>
        <v>0</v>
      </c>
      <c r="BT160" s="21" t="n">
        <f aca="false">ABS(BT159-BT124)</f>
        <v>0</v>
      </c>
      <c r="BU160" s="21" t="n">
        <f aca="false">ABS(BU159-BU124)</f>
        <v>0</v>
      </c>
      <c r="BV160" s="21" t="n">
        <f aca="false">ABS(BV159-BV124)</f>
        <v>0</v>
      </c>
      <c r="BW160" s="21" t="n">
        <f aca="false">ABS(BW159-BW124)</f>
        <v>0</v>
      </c>
      <c r="BX160" s="21" t="n">
        <f aca="false">ABS(BX159-BX124)</f>
        <v>0</v>
      </c>
      <c r="BY160" s="21" t="n">
        <f aca="false">ABS(BY159-BY124)</f>
        <v>0</v>
      </c>
      <c r="BZ160" s="21" t="n">
        <f aca="false">ABS(BZ159-BZ124)</f>
        <v>0</v>
      </c>
      <c r="CA160" s="21" t="n">
        <f aca="false">ABS(CA159-CA124)</f>
        <v>0</v>
      </c>
      <c r="CB160" s="21" t="n">
        <f aca="false">ABS(CB159-CB124)</f>
        <v>0</v>
      </c>
      <c r="CC160" s="21" t="n">
        <f aca="false">ABS(CC159-CC124)</f>
        <v>0</v>
      </c>
      <c r="CD160" s="21" t="n">
        <f aca="false">ABS(CD159-CD124)</f>
        <v>0</v>
      </c>
      <c r="CE160" s="21" t="n">
        <f aca="false">ABS(CE159-CE124)</f>
        <v>0</v>
      </c>
      <c r="CF160" s="21" t="n">
        <f aca="false">ABS(CF159-CF124)</f>
        <v>0</v>
      </c>
      <c r="CG160" s="21" t="n">
        <f aca="false">ABS(CG159-CG124)</f>
        <v>0</v>
      </c>
      <c r="CH160" s="21" t="n">
        <f aca="false">ABS(CH159-CH124)</f>
        <v>0</v>
      </c>
      <c r="CI160" s="21" t="n">
        <f aca="false">ABS(CI159-CI124)</f>
        <v>0</v>
      </c>
      <c r="CJ160" s="21" t="n">
        <f aca="false">ABS(CJ159-CJ124)</f>
        <v>0</v>
      </c>
      <c r="CK160" s="21" t="n">
        <f aca="false">ABS(CK159-CK124)</f>
        <v>0</v>
      </c>
      <c r="CL160" s="21" t="n">
        <f aca="false">ABS(CL159-CL124)</f>
        <v>0</v>
      </c>
      <c r="CM160" s="21" t="n">
        <f aca="false">ABS(CM159-CM124)</f>
        <v>0</v>
      </c>
      <c r="CN160" s="21" t="n">
        <f aca="false">ABS(CN159-CN124)</f>
        <v>0</v>
      </c>
      <c r="CO160" s="21" t="n">
        <f aca="false">ABS(CO159-CO124)</f>
        <v>0</v>
      </c>
      <c r="CP160" s="21" t="n">
        <f aca="false">ABS(CP159-CP124)</f>
        <v>0</v>
      </c>
      <c r="CQ160" s="21" t="n">
        <f aca="false">ABS(CQ159-CQ124)</f>
        <v>0</v>
      </c>
      <c r="CR160" s="21" t="n">
        <f aca="false">ABS(CR159-CR124)</f>
        <v>0</v>
      </c>
      <c r="CS160" s="21" t="n">
        <f aca="false">ABS(CS159-CS124)</f>
        <v>0</v>
      </c>
      <c r="CT160" s="21" t="n">
        <f aca="false">ABS(CT159-CT124)</f>
        <v>0</v>
      </c>
      <c r="CU160" s="21" t="n">
        <f aca="false">ABS(CU159-CU124)</f>
        <v>0</v>
      </c>
      <c r="CV160" s="21" t="n">
        <f aca="false">ABS(CV159-CV124)</f>
        <v>0</v>
      </c>
      <c r="CW160" s="21" t="n">
        <f aca="false">ABS(CW159-CW124)</f>
        <v>0</v>
      </c>
      <c r="CX160" s="21" t="n">
        <f aca="false">ABS(CX159-CX124)</f>
        <v>0</v>
      </c>
      <c r="CY160" s="21" t="n">
        <f aca="false">ABS(CY159-CY124)</f>
        <v>0</v>
      </c>
      <c r="CZ160" s="21" t="n">
        <f aca="false">ABS(CZ159-CZ124)</f>
        <v>0</v>
      </c>
      <c r="DA160" s="21" t="n">
        <f aca="false">ABS(DA159-DA124)</f>
        <v>0</v>
      </c>
      <c r="DB160" s="21" t="n">
        <f aca="false">ABS(DB159-DB124)</f>
        <v>0</v>
      </c>
      <c r="DC160" s="21" t="n">
        <f aca="false">ABS(DC159-DC124)</f>
        <v>0</v>
      </c>
      <c r="DD160" s="21" t="n">
        <f aca="false">ABS(DD159-DD124)</f>
        <v>0</v>
      </c>
      <c r="DE160" s="21" t="n">
        <f aca="false">ABS(DE159-DE124)</f>
        <v>0</v>
      </c>
      <c r="DF160" s="21" t="n">
        <f aca="false">ABS(DF159-DF124)</f>
        <v>0</v>
      </c>
      <c r="DG160" s="21" t="n">
        <f aca="false">ABS(DG159-DG124)</f>
        <v>0</v>
      </c>
      <c r="DH160" s="21" t="n">
        <f aca="false">ABS(DH159-DH124)</f>
        <v>0</v>
      </c>
      <c r="DI160" s="21" t="n">
        <f aca="false">ABS(DI159-DI124)</f>
        <v>0</v>
      </c>
      <c r="DJ160" s="21" t="n">
        <f aca="false">ABS(DJ159-DJ124)</f>
        <v>0</v>
      </c>
      <c r="DK160" s="21" t="n">
        <f aca="false">ABS(DK159-DK124)</f>
        <v>0</v>
      </c>
      <c r="DL160" s="21" t="n">
        <f aca="false">ABS(DL159-DL124)</f>
        <v>0</v>
      </c>
      <c r="DM160" s="21" t="n">
        <f aca="false">ABS(DM159-DM124)</f>
        <v>0</v>
      </c>
      <c r="DN160" s="21" t="n">
        <f aca="false">ABS(DN159-DN124)</f>
        <v>0</v>
      </c>
      <c r="DO160" s="21" t="n">
        <f aca="false">ABS(DO159-DO124)</f>
        <v>0</v>
      </c>
      <c r="DP160" s="21" t="n">
        <f aca="false">ABS(DP159-DP124)</f>
        <v>0</v>
      </c>
      <c r="DQ160" s="21" t="n">
        <f aca="false">ABS(DQ159-DQ124)</f>
        <v>0</v>
      </c>
      <c r="DR160" s="21" t="n">
        <f aca="false">ABS(DR159-DR124)</f>
        <v>0</v>
      </c>
      <c r="DS160" s="21" t="n">
        <f aca="false">ABS(DS159-DS124)</f>
        <v>0</v>
      </c>
      <c r="DT160" s="21" t="n">
        <f aca="false">ABS(DT159-DT124)</f>
        <v>0</v>
      </c>
      <c r="DU160" s="21" t="n">
        <f aca="false">ABS(DU159-DU124)</f>
        <v>0</v>
      </c>
      <c r="DV160" s="21" t="n">
        <f aca="false">ABS(DV159-DV124)</f>
        <v>0</v>
      </c>
      <c r="DW160" s="21" t="n">
        <f aca="false">ABS(DW159-DW124)</f>
        <v>0</v>
      </c>
      <c r="DX160" s="21" t="n">
        <f aca="false">ABS(DX159-DX124)</f>
        <v>0</v>
      </c>
      <c r="DY160" s="21" t="n">
        <f aca="false">ABS(DY159-DY124)</f>
        <v>0</v>
      </c>
      <c r="DZ160" s="21" t="n">
        <f aca="false">ABS(DZ159-DZ124)</f>
        <v>0</v>
      </c>
      <c r="EA160" s="21" t="n">
        <f aca="false">ABS(EA159-EA124)</f>
        <v>0</v>
      </c>
      <c r="EB160" s="21" t="n">
        <f aca="false">ABS(EB159-EB124)</f>
        <v>0</v>
      </c>
      <c r="EC160" s="21" t="n">
        <f aca="false">ABS(EC159-EC124)</f>
        <v>0</v>
      </c>
      <c r="ED160" s="21" t="n">
        <f aca="false">ABS(ED159-ED124)</f>
        <v>0</v>
      </c>
      <c r="EE160" s="21" t="n">
        <f aca="false">ABS(EE159-EE124)</f>
        <v>0</v>
      </c>
      <c r="EF160" s="21" t="n">
        <f aca="false">ABS(EF159-EF124)</f>
        <v>3.97903932025656E-013</v>
      </c>
      <c r="EG160" s="21" t="n">
        <f aca="false">ABS(EG159-EG124)</f>
        <v>3.97903932025656E-013</v>
      </c>
      <c r="EH160" s="21" t="n">
        <f aca="false">ABS(EH159-EH124)</f>
        <v>4.12114786740858E-013</v>
      </c>
      <c r="EI160" s="21" t="n">
        <f aca="false">ABS(EI159-EI124)</f>
        <v>0</v>
      </c>
      <c r="EJ160" s="21" t="n">
        <f aca="false">ABS(EJ159-EJ124)</f>
        <v>0</v>
      </c>
      <c r="EK160" s="21" t="n">
        <f aca="false">ABS(EK159-EK124)</f>
        <v>0</v>
      </c>
      <c r="EL160" s="21" t="n">
        <f aca="false">ABS(EL159-EL124)</f>
        <v>0</v>
      </c>
      <c r="EM160" s="21" t="n">
        <f aca="false">ABS(EM159-EM124)</f>
        <v>0</v>
      </c>
      <c r="EN160" s="21" t="n">
        <f aca="false">ABS(EN159-EN124)</f>
        <v>0</v>
      </c>
      <c r="EO160" s="21" t="n">
        <f aca="false">ABS(EO159-EO124)</f>
        <v>0</v>
      </c>
      <c r="EP160" s="21" t="n">
        <f aca="false">ABS(EP159-EP124)</f>
        <v>0</v>
      </c>
      <c r="EQ160" s="21" t="n">
        <f aca="false">ABS(EQ159-EQ124)</f>
        <v>0</v>
      </c>
      <c r="ER160" s="21" t="n">
        <f aca="false">ABS(ER159-ER124)</f>
        <v>0</v>
      </c>
      <c r="ES160" s="21" t="n">
        <f aca="false">ABS(ES159-ES124)</f>
        <v>0</v>
      </c>
      <c r="ET160" s="21" t="n">
        <f aca="false">ABS(ET159-ET124)</f>
        <v>0</v>
      </c>
      <c r="EU160" s="21" t="n">
        <f aca="false">ABS(EU159-EU124)</f>
        <v>0</v>
      </c>
      <c r="EV160" s="21" t="n">
        <f aca="false">ABS(EV159-EV124)</f>
        <v>0</v>
      </c>
      <c r="EW160" s="21" t="n">
        <f aca="false">ABS(EW159-EW124)</f>
        <v>0</v>
      </c>
      <c r="EX160" s="21" t="n">
        <f aca="false">ABS(EX159-EX124)</f>
        <v>0</v>
      </c>
      <c r="EY160" s="21" t="n">
        <f aca="false">ABS(EY159-EY124)</f>
        <v>0</v>
      </c>
      <c r="EZ160" s="21" t="n">
        <f aca="false">ABS(EZ159-EZ124)</f>
        <v>0</v>
      </c>
      <c r="FA160" s="21" t="n">
        <f aca="false">ABS(FA159-FA124)</f>
        <v>0</v>
      </c>
      <c r="FB160" s="21" t="n">
        <f aca="false">ABS(FB159-FB124)</f>
        <v>0</v>
      </c>
      <c r="FC160" s="21" t="n">
        <f aca="false">ABS(FC159-FC124)</f>
        <v>0</v>
      </c>
      <c r="FD160" s="21" t="n">
        <f aca="false">ABS(FD159-FD124)</f>
        <v>0</v>
      </c>
      <c r="FE160" s="21" t="n">
        <f aca="false">ABS(FE159-FE124)</f>
        <v>0</v>
      </c>
      <c r="FF160" s="21" t="n">
        <f aca="false">ABS(FF159-FF124)</f>
        <v>0</v>
      </c>
      <c r="FG160" s="21" t="n">
        <f aca="false">ABS(FG159-FG124)</f>
        <v>0</v>
      </c>
      <c r="FH160" s="21" t="n">
        <f aca="false">ABS(FH159-FH124)</f>
        <v>0</v>
      </c>
    </row>
    <row r="161" customFormat="false" ht="15" hidden="false" customHeight="false" outlineLevel="0" collapsed="false">
      <c r="A161" s="24"/>
      <c r="B161" s="24"/>
      <c r="C161" s="24" t="s">
        <v>799</v>
      </c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4"/>
      <c r="EH161" s="24"/>
      <c r="EI161" s="24"/>
      <c r="EJ161" s="24"/>
      <c r="EK161" s="24"/>
      <c r="EL161" s="24"/>
      <c r="EM161" s="24"/>
      <c r="EN161" s="24"/>
      <c r="EO161" s="24"/>
      <c r="EP161" s="24"/>
      <c r="EQ161" s="24"/>
      <c r="ER161" s="24"/>
      <c r="ES161" s="24"/>
      <c r="ET161" s="24"/>
      <c r="EU161" s="24"/>
      <c r="EV161" s="24"/>
      <c r="EW161" s="24"/>
      <c r="EX161" s="24"/>
      <c r="EY161" s="24"/>
      <c r="EZ161" s="24"/>
      <c r="FA161" s="24"/>
      <c r="FB161" s="24"/>
      <c r="FC161" s="24"/>
      <c r="FD161" s="24"/>
      <c r="FE161" s="24"/>
      <c r="FF161" s="24"/>
      <c r="FG161" s="24"/>
      <c r="FH161" s="24"/>
    </row>
    <row r="162" customFormat="false" ht="15" hidden="false" customHeight="false" outlineLevel="0" collapsed="false">
      <c r="C162" s="1" t="s">
        <v>800</v>
      </c>
      <c r="D162" s="12" t="s">
        <v>358</v>
      </c>
      <c r="I162" s="21" t="n">
        <f aca="false">SUM(J162:FH162)</f>
        <v>195461.492301386</v>
      </c>
      <c r="J162" s="21" t="n">
        <f aca="false">J101+J149+J151+J152+J115</f>
        <v>0</v>
      </c>
      <c r="K162" s="21" t="n">
        <f aca="false">K101+K149+K151+K152+K115</f>
        <v>-5.41754075342466</v>
      </c>
      <c r="L162" s="21" t="n">
        <f aca="false">L101+L149+L151+L152+L115</f>
        <v>-7.30364753424658</v>
      </c>
      <c r="M162" s="21" t="n">
        <f aca="false">M101+M149+M151+M152+M115</f>
        <v>-7.38390739726027</v>
      </c>
      <c r="N162" s="21" t="n">
        <f aca="false">N101+N149+N151+N152+N115</f>
        <v>-7.38390739726027</v>
      </c>
      <c r="O162" s="21" t="n">
        <f aca="false">O101+O149+O151+O152+O115</f>
        <v>-7.22338767123288</v>
      </c>
      <c r="P162" s="21" t="n">
        <f aca="false">P101+P149+P151+P152+P115</f>
        <v>-7.30364753424658</v>
      </c>
      <c r="Q162" s="21" t="n">
        <f aca="false">Q101+Q149+Q151+Q152+Q115</f>
        <v>-7.38390739726027</v>
      </c>
      <c r="R162" s="21" t="n">
        <f aca="false">R101+R149+R151+R152+R115</f>
        <v>-7.38390739726027</v>
      </c>
      <c r="S162" s="21" t="n">
        <f aca="false">S101+S149+S151+S152+S115</f>
        <v>-7.30364753424658</v>
      </c>
      <c r="T162" s="21" t="n">
        <f aca="false">T101+T149+T151+T152+T115</f>
        <v>1449.37174150669</v>
      </c>
      <c r="U162" s="21" t="n">
        <f aca="false">U101+U149+U151+U152+U115</f>
        <v>1464.30748990542</v>
      </c>
      <c r="V162" s="21" t="n">
        <f aca="false">V101+V149+V151+V152+V115</f>
        <v>1463.30593629361</v>
      </c>
      <c r="W162" s="21" t="n">
        <f aca="false">W101+W149+W151+W152+W115</f>
        <v>1065.46933771362</v>
      </c>
      <c r="X162" s="21" t="n">
        <f aca="false">X101+X149+X151+X152+X115</f>
        <v>1076.38565134278</v>
      </c>
      <c r="Y162" s="21" t="n">
        <f aca="false">Y101+Y149+Y151+Y152+Y115</f>
        <v>1087.27203845177</v>
      </c>
      <c r="Z162" s="21" t="n">
        <f aca="false">Z101+Z149+Z151+Z152+Z115</f>
        <v>1086.32037691544</v>
      </c>
      <c r="AA162" s="21" t="n">
        <f aca="false">AA101+AA149+AA151+AA152+AA115</f>
        <v>896.97258176537</v>
      </c>
      <c r="AB162" s="21" t="n">
        <f aca="false">AB101+AB149+AB151+AB152+AB115</f>
        <v>906.07916710252</v>
      </c>
      <c r="AC162" s="21" t="n">
        <f aca="false">AC101+AC149+AC151+AC152+AC115</f>
        <v>915.157852678436</v>
      </c>
      <c r="AD162" s="21" t="n">
        <f aca="false">AD101+AD149+AD151+AD152+AD115</f>
        <v>914.270641954365</v>
      </c>
      <c r="AE162" s="21" t="n">
        <f aca="false">AE101+AE149+AE151+AE152+AE115</f>
        <v>964.434286520874</v>
      </c>
      <c r="AF162" s="21" t="n">
        <f aca="false">AF101+AF149+AF151+AF152+AF115</f>
        <v>974.240600046235</v>
      </c>
      <c r="AG162" s="21" t="n">
        <f aca="false">AG101+AG149+AG151+AG152+AG115</f>
        <v>984.017396297175</v>
      </c>
      <c r="AH162" s="21" t="n">
        <f aca="false">AH101+AH149+AH151+AH152+AH115</f>
        <v>983.078748751351</v>
      </c>
      <c r="AI162" s="21" t="n">
        <f aca="false">AI101+AI149+AI151+AI152+AI115</f>
        <v>1032.97096855585</v>
      </c>
      <c r="AJ162" s="21" t="n">
        <f aca="false">AJ101+AJ149+AJ151+AJ152+AJ115</f>
        <v>1032.0598139748</v>
      </c>
      <c r="AK162" s="21" t="n">
        <f aca="false">AK101+AK149+AK151+AK152+AK115</f>
        <v>1042.48065310295</v>
      </c>
      <c r="AL162" s="21" t="n">
        <f aca="false">AL101+AL149+AL151+AL152+AL115</f>
        <v>1041.55076110073</v>
      </c>
      <c r="AM162" s="21" t="n">
        <f aca="false">AM101+AM149+AM151+AM152+AM115</f>
        <v>976.821118537496</v>
      </c>
      <c r="AN162" s="21" t="n">
        <f aca="false">AN101+AN149+AN151+AN152+AN115</f>
        <v>986.75203420603</v>
      </c>
      <c r="AO162" s="21" t="n">
        <f aca="false">AO101+AO149+AO151+AO152+AO115</f>
        <v>996.653009798467</v>
      </c>
      <c r="AP162" s="21" t="n">
        <f aca="false">AP101+AP149+AP151+AP152+AP115</f>
        <v>995.700917184949</v>
      </c>
      <c r="AQ162" s="21" t="n">
        <f aca="false">AQ101+AQ149+AQ151+AQ152+AQ115</f>
        <v>929.798963226549</v>
      </c>
      <c r="AR162" s="21" t="n">
        <f aca="false">AR101+AR149+AR151+AR152+AR115</f>
        <v>939.22857811176</v>
      </c>
      <c r="AS162" s="21" t="n">
        <f aca="false">AS101+AS149+AS151+AS152+AS115</f>
        <v>948.628939809982</v>
      </c>
      <c r="AT162" s="21" t="n">
        <f aca="false">AT101+AT149+AT151+AT152+AT115</f>
        <v>947.698690228627</v>
      </c>
      <c r="AU162" s="21" t="n">
        <f aca="false">AU101+AU149+AU151+AU152+AU115</f>
        <v>946.474335608824</v>
      </c>
      <c r="AV162" s="21" t="n">
        <f aca="false">AV101+AV149+AV151+AV152+AV115</f>
        <v>956.07562943051</v>
      </c>
      <c r="AW162" s="21" t="n">
        <f aca="false">AW101+AW149+AW151+AW152+AW115</f>
        <v>965.647228648419</v>
      </c>
      <c r="AX162" s="21" t="n">
        <f aca="false">AX101+AX149+AX151+AX152+AX115</f>
        <v>964.702942039786</v>
      </c>
      <c r="AY162" s="21" t="n">
        <f aca="false">AY101+AY149+AY151+AY152+AY115</f>
        <v>921.05692152303</v>
      </c>
      <c r="AZ162" s="21" t="n">
        <f aca="false">AZ101+AZ149+AZ151+AZ152+AZ115</f>
        <v>920.115245980971</v>
      </c>
      <c r="BA162" s="21" t="n">
        <f aca="false">BA101+BA149+BA151+BA152+BA115</f>
        <v>929.275091769987</v>
      </c>
      <c r="BB162" s="21" t="n">
        <f aca="false">BB101+BB149+BB151+BB152+BB115</f>
        <v>928.314051159034</v>
      </c>
      <c r="BC162" s="21" t="n">
        <f aca="false">BC101+BC149+BC151+BC152+BC115</f>
        <v>949.569140277656</v>
      </c>
      <c r="BD162" s="21" t="n">
        <f aca="false">BD101+BD149+BD151+BD152+BD115</f>
        <v>959.134108886387</v>
      </c>
      <c r="BE162" s="21" t="n">
        <f aca="false">BE101+BE149+BE151+BE152+BE115</f>
        <v>968.667088288513</v>
      </c>
      <c r="BF162" s="21" t="n">
        <f aca="false">BF101+BF149+BF151+BF152+BF115</f>
        <v>967.649833448448</v>
      </c>
      <c r="BG162" s="21" t="n">
        <f aca="false">BG101+BG149+BG151+BG152+BG115</f>
        <v>927.336588118306</v>
      </c>
      <c r="BH162" s="21" t="n">
        <f aca="false">BH101+BH149+BH151+BH152+BH115</f>
        <v>1484.84013723054</v>
      </c>
      <c r="BI162" s="21" t="n">
        <f aca="false">BI101+BI149+BI151+BI152+BI115</f>
        <v>1500.14279002315</v>
      </c>
      <c r="BJ162" s="21" t="n">
        <f aca="false">BJ101+BJ149+BJ151+BJ152+BJ115</f>
        <v>1499.11814442496</v>
      </c>
      <c r="BK162" s="21" t="n">
        <f aca="false">BK101+BK149+BK151+BK152+BK115</f>
        <v>1484.83001968507</v>
      </c>
      <c r="BL162" s="21" t="n">
        <f aca="false">BL101+BL149+BL151+BL152+BL115</f>
        <v>1500.32392223751</v>
      </c>
      <c r="BM162" s="21" t="n">
        <f aca="false">BM101+BM149+BM151+BM152+BM115</f>
        <v>1515.7852382059</v>
      </c>
      <c r="BN162" s="21" t="n">
        <f aca="false">BN101+BN149+BN151+BN152+BN115</f>
        <v>1514.74898679937</v>
      </c>
      <c r="BO162" s="21" t="n">
        <f aca="false">BO101+BO149+BO151+BO152+BO115</f>
        <v>1510.65950685411</v>
      </c>
      <c r="BP162" s="21" t="n">
        <f aca="false">BP101+BP149+BP151+BP152+BP115</f>
        <v>1509.64207488423</v>
      </c>
      <c r="BQ162" s="21" t="n">
        <f aca="false">BQ101+BQ149+BQ151+BQ152+BQ115</f>
        <v>1525.20370590726</v>
      </c>
      <c r="BR162" s="21" t="n">
        <f aca="false">BR101+BR149+BR151+BR152+BR115</f>
        <v>1524.16535097685</v>
      </c>
      <c r="BS162" s="21" t="n">
        <f aca="false">BS101+BS149+BS151+BS152+BS115</f>
        <v>1478.13547932535</v>
      </c>
      <c r="BT162" s="21" t="n">
        <f aca="false">BT101+BT149+BT151+BT152+BT115</f>
        <v>1493.54917202913</v>
      </c>
      <c r="BU162" s="21" t="n">
        <f aca="false">BU101+BU149+BU151+BU152+BU115</f>
        <v>1508.93008909294</v>
      </c>
      <c r="BV162" s="21" t="n">
        <f aca="false">BV101+BV149+BV151+BV152+BV115</f>
        <v>1507.88782571943</v>
      </c>
      <c r="BW162" s="21" t="n">
        <f aca="false">BW101+BW149+BW151+BW152+BW115</f>
        <v>1534.18083335503</v>
      </c>
      <c r="BX162" s="21" t="n">
        <f aca="false">BX101+BX149+BX151+BX152+BX115</f>
        <v>1550.19041104559</v>
      </c>
      <c r="BY162" s="21" t="n">
        <f aca="false">BY101+BY149+BY151+BY152+BY115</f>
        <v>1566.1663421</v>
      </c>
      <c r="BZ162" s="21" t="n">
        <f aca="false">BZ101+BZ149+BZ151+BZ152+BZ115</f>
        <v>1565.0963811004</v>
      </c>
      <c r="CA162" s="21" t="n">
        <f aca="false">CA101+CA149+CA151+CA152+CA115</f>
        <v>1529.25774778797</v>
      </c>
      <c r="CB162" s="21" t="n">
        <f aca="false">CB101+CB149+CB151+CB152+CB115</f>
        <v>1545.19136417546</v>
      </c>
      <c r="CC162" s="21" t="n">
        <f aca="false">CC101+CC149+CC151+CC152+CC115</f>
        <v>1561.09064402818</v>
      </c>
      <c r="CD162" s="21" t="n">
        <f aca="false">CD101+CD149+CD151+CD152+CD115</f>
        <v>1559.99874429383</v>
      </c>
      <c r="CE162" s="21" t="n">
        <f aca="false">CE101+CE149+CE151+CE152+CE115</f>
        <v>1525.63190723127</v>
      </c>
      <c r="CF162" s="21" t="n">
        <f aca="false">CF101+CF149+CF151+CF152+CF115</f>
        <v>1524.55333418804</v>
      </c>
      <c r="CG162" s="21" t="n">
        <f aca="false">CG101+CG149+CG151+CG152+CG115</f>
        <v>1540.21705853499</v>
      </c>
      <c r="CH162" s="21" t="n">
        <f aca="false">CH101+CH149+CH151+CH152+CH115</f>
        <v>1539.11630519678</v>
      </c>
      <c r="CI162" s="21" t="n">
        <f aca="false">CI101+CI149+CI151+CI152+CI115</f>
        <v>1560.15831637358</v>
      </c>
      <c r="CJ162" s="21" t="n">
        <f aca="false">CJ101+CJ149+CJ151+CJ152+CJ115</f>
        <v>1576.38605840084</v>
      </c>
      <c r="CK162" s="21" t="n">
        <f aca="false">CK101+CK149+CK151+CK152+CK115</f>
        <v>1592.5778668982</v>
      </c>
      <c r="CL162" s="21" t="n">
        <f aca="false">CL101+CL149+CL151+CL152+CL115</f>
        <v>1591.43518281556</v>
      </c>
      <c r="CM162" s="21" t="n">
        <f aca="false">CM101+CM149+CM151+CM152+CM115</f>
        <v>1574.53663370451</v>
      </c>
      <c r="CN162" s="21" t="n">
        <f aca="false">CN101+CN149+CN151+CN152+CN115</f>
        <v>1590.90061100726</v>
      </c>
      <c r="CO162" s="21" t="n">
        <f aca="false">CO101+CO149+CO151+CO152+CO115</f>
        <v>1607.22789143241</v>
      </c>
      <c r="CP162" s="21" t="n">
        <f aca="false">CP101+CP149+CP151+CP152+CP115</f>
        <v>1606.06093293835</v>
      </c>
      <c r="CQ162" s="21" t="n">
        <f aca="false">CQ101+CQ149+CQ151+CQ152+CQ115</f>
        <v>1584.51278510383</v>
      </c>
      <c r="CR162" s="21" t="n">
        <f aca="false">CR101+CR149+CR151+CR152+CR115</f>
        <v>1600.97074700654</v>
      </c>
      <c r="CS162" s="21" t="n">
        <f aca="false">CS101+CS149+CS151+CS152+CS115</f>
        <v>1617.39146487494</v>
      </c>
      <c r="CT162" s="21" t="n">
        <f aca="false">CT101+CT149+CT151+CT152+CT115</f>
        <v>1616.20710683095</v>
      </c>
      <c r="CU162" s="21" t="n">
        <f aca="false">CU101+CU149+CU151+CU152+CU115</f>
        <v>1554.65484026505</v>
      </c>
      <c r="CV162" s="21" t="n">
        <f aca="false">CV101+CV149+CV151+CV152+CV115</f>
        <v>688.199665530784</v>
      </c>
      <c r="CW162" s="21" t="n">
        <f aca="false">CW101+CW149+CW151+CW152+CW115</f>
        <v>694.595116085341</v>
      </c>
      <c r="CX162" s="21" t="n">
        <f aca="false">CX101+CX149+CX151+CX152+CX115</f>
        <v>693.415995194732</v>
      </c>
      <c r="CY162" s="21" t="n">
        <f aca="false">CY101+CY149+CY151+CY152+CY115</f>
        <v>1177.359139579</v>
      </c>
      <c r="CZ162" s="21" t="n">
        <f aca="false">CZ101+CZ149+CZ151+CZ152+CZ115</f>
        <v>1189.27612150671</v>
      </c>
      <c r="DA162" s="21" t="n">
        <f aca="false">DA101+DA149+DA151+DA152+DA115</f>
        <v>1201.15530610863</v>
      </c>
      <c r="DB162" s="21" t="n">
        <f aca="false">DB101+DB149+DB151+DB152+DB115</f>
        <v>1199.95335342875</v>
      </c>
      <c r="DC162" s="21" t="n">
        <f aca="false">DC101+DC149+DC151+DC152+DC115</f>
        <v>1113.11465894332</v>
      </c>
      <c r="DD162" s="21" t="n">
        <f aca="false">DD101+DD149+DD151+DD152+DD115</f>
        <v>1124.31323516156</v>
      </c>
      <c r="DE162" s="21" t="n">
        <f aca="false">DE101+DE149+DE151+DE152+DE115</f>
        <v>1135.47386549309</v>
      </c>
      <c r="DF162" s="21" t="n">
        <f aca="false">DF101+DF149+DF151+DF152+DF115</f>
        <v>1134.26718858531</v>
      </c>
      <c r="DG162" s="21" t="n">
        <f aca="false">DG101+DG149+DG151+DG152+DG115</f>
        <v>1072.25959060513</v>
      </c>
      <c r="DH162" s="21" t="n">
        <f aca="false">DH101+DH149+DH151+DH152+DH115</f>
        <v>1082.99709514803</v>
      </c>
      <c r="DI162" s="21" t="n">
        <f aca="false">DI101+DI149+DI151+DI152+DI115</f>
        <v>1093.69642255016</v>
      </c>
      <c r="DJ162" s="21" t="n">
        <f aca="false">DJ101+DJ149+DJ151+DJ152+DJ115</f>
        <v>1092.48239177696</v>
      </c>
      <c r="DK162" s="21" t="n">
        <f aca="false">DK101+DK149+DK151+DK152+DK115</f>
        <v>1016.0514920015</v>
      </c>
      <c r="DL162" s="21" t="n">
        <f aca="false">DL101+DL149+DL151+DL152+DL115</f>
        <v>1014.86632253016</v>
      </c>
      <c r="DM162" s="21" t="n">
        <f aca="false">DM101+DM149+DM151+DM152+DM115</f>
        <v>1024.82140358297</v>
      </c>
      <c r="DN162" s="21" t="n">
        <f aca="false">DN101+DN149+DN151+DN152+DN115</f>
        <v>1023.61186171642</v>
      </c>
      <c r="DO162" s="21" t="n">
        <f aca="false">DO101+DO149+DO151+DO152+DO115</f>
        <v>1067.48014346087</v>
      </c>
      <c r="DP162" s="21" t="n">
        <f aca="false">DP101+DP149+DP151+DP152+DP115</f>
        <v>1078.1347930699</v>
      </c>
      <c r="DQ162" s="21" t="n">
        <f aca="false">DQ101+DQ149+DQ151+DQ152+DQ115</f>
        <v>1088.7503001515</v>
      </c>
      <c r="DR162" s="21" t="n">
        <f aca="false">DR101+DR149+DR151+DR152+DR115</f>
        <v>1087.50557014087</v>
      </c>
      <c r="DS162" s="21" t="n">
        <f aca="false">DS101+DS149+DS151+DS152+DS115</f>
        <v>1084.30206758157</v>
      </c>
      <c r="DT162" s="21" t="n">
        <f aca="false">DT101+DT149+DT151+DT152+DT115</f>
        <v>1095.12807003852</v>
      </c>
      <c r="DU162" s="21" t="n">
        <f aca="false">DU101+DU149+DU151+DU152+DU115</f>
        <v>1105.91442512961</v>
      </c>
      <c r="DV162" s="21" t="n">
        <f aca="false">DV101+DV149+DV151+DV152+DV115</f>
        <v>1104.65364128751</v>
      </c>
      <c r="DW162" s="21" t="n">
        <f aca="false">DW101+DW149+DW151+DW152+DW115</f>
        <v>1073.79237042611</v>
      </c>
      <c r="DX162" s="21" t="n">
        <f aca="false">DX101+DX149+DX151+DX152+DX115</f>
        <v>1084.48513092278</v>
      </c>
      <c r="DY162" s="21" t="n">
        <f aca="false">DY101+DY149+DY151+DY152+DY115</f>
        <v>1095.13770968153</v>
      </c>
      <c r="DZ162" s="21" t="n">
        <f aca="false">DZ101+DZ149+DZ151+DZ152+DZ115</f>
        <v>1093.85993284</v>
      </c>
      <c r="EA162" s="21" t="n">
        <f aca="false">EA101+EA149+EA151+EA152+EA115</f>
        <v>1075.28948845575</v>
      </c>
      <c r="EB162" s="21" t="n">
        <f aca="false">EB101+EB149+EB151+EB152+EB115</f>
        <v>1074.03290607593</v>
      </c>
      <c r="EC162" s="21" t="n">
        <f aca="false">EC101+EC149+EC151+EC152+EC115</f>
        <v>1084.5660257606</v>
      </c>
      <c r="ED162" s="21" t="n">
        <f aca="false">ED101+ED149+ED151+ED152+ED115</f>
        <v>1083.28360241617</v>
      </c>
      <c r="EE162" s="21" t="n">
        <f aca="false">EE101+EE149+EE151+EE152+EE115</f>
        <v>1124.85921326327</v>
      </c>
      <c r="EF162" s="21" t="n">
        <f aca="false">EF101+EF149+EF151+EF152+EF115</f>
        <v>1136.07995130617</v>
      </c>
      <c r="EG162" s="21" t="n">
        <f aca="false">EG101+EG149+EG151+EG152+EG115</f>
        <v>1147.25922804828</v>
      </c>
      <c r="EH162" s="21" t="n">
        <f aca="false">EH101+EH149+EH151+EH152+EH115</f>
        <v>1145.94076118449</v>
      </c>
      <c r="EI162" s="21" t="n">
        <f aca="false">EI101+EI149+EI151+EI152+EI115</f>
        <v>1257.70515777369</v>
      </c>
      <c r="EJ162" s="21" t="n">
        <f aca="false">EJ101+EJ149+EJ151+EJ152+EJ115</f>
        <v>2449.01731515161</v>
      </c>
      <c r="EK162" s="21" t="n">
        <f aca="false">EK101+EK149+EK151+EK152+EK115</f>
        <v>2474.56726985298</v>
      </c>
      <c r="EL162" s="21" t="n">
        <f aca="false">EL101+EL149+EL151+EL152+EL115</f>
        <v>2473.19101274426</v>
      </c>
      <c r="EM162" s="21" t="n">
        <f aca="false">EM101+EM149+EM151+EM152+EM115</f>
        <v>2485.99636562528</v>
      </c>
      <c r="EN162" s="21" t="n">
        <f aca="false">EN101+EN149+EN151+EN152+EN115</f>
        <v>2512.23729540809</v>
      </c>
      <c r="EO162" s="21" t="n">
        <f aca="false">EO101+EO149+EO151+EO152+EO115</f>
        <v>2538.43340354896</v>
      </c>
      <c r="EP162" s="21" t="n">
        <f aca="false">EP101+EP149+EP151+EP152+EP115</f>
        <v>2537.00807803941</v>
      </c>
      <c r="EQ162" s="21" t="n">
        <f aca="false">EQ101+EQ149+EQ151+EQ152+EQ115</f>
        <v>2476.94036511988</v>
      </c>
      <c r="ER162" s="21" t="n">
        <f aca="false">ER101+ER149+ER151+ER152+ER115</f>
        <v>2475.53647345687</v>
      </c>
      <c r="ES162" s="21" t="n">
        <f aca="false">ES101+ES149+ES151+ES152+ES115</f>
        <v>2501.32191469379</v>
      </c>
      <c r="ET162" s="21" t="n">
        <f aca="false">ET101+ET149+ET151+ET152+ET115</f>
        <v>2499.88915272719</v>
      </c>
      <c r="EU162" s="21" t="n">
        <f aca="false">EU101+EU149+EU151+EU152+EU115</f>
        <v>2493.02604608747</v>
      </c>
      <c r="EV162" s="21" t="n">
        <f aca="false">EV101+EV149+EV151+EV152+EV115</f>
        <v>2519.31435643351</v>
      </c>
      <c r="EW162" s="21" t="n">
        <f aca="false">EW101+EW149+EW151+EW152+EW115</f>
        <v>2545.55684804627</v>
      </c>
      <c r="EX162" s="21" t="n">
        <f aca="false">EX101+EX149+EX151+EX152+EX115</f>
        <v>2544.09981509195</v>
      </c>
      <c r="EY162" s="21" t="n">
        <f aca="false">EY101+EY149+EY151+EY152+EY115</f>
        <v>2537.11639842551</v>
      </c>
      <c r="EZ162" s="21" t="n">
        <f aca="false">EZ101+EZ149+EZ151+EZ152+EZ115</f>
        <v>2563.87068265011</v>
      </c>
      <c r="FA162" s="21" t="n">
        <f aca="false">FA101+FA149+FA151+FA152+FA115</f>
        <v>2590.57837197209</v>
      </c>
      <c r="FB162" s="21" t="n">
        <f aca="false">FB101+FB149+FB151+FB152+FB115</f>
        <v>2589.09665687953</v>
      </c>
      <c r="FC162" s="21" t="n">
        <f aca="false">FC101+FC149+FC151+FC152+FC115</f>
        <v>2581.99081115449</v>
      </c>
      <c r="FD162" s="21" t="n">
        <f aca="false">FD101+FD149+FD151+FD152+FD115</f>
        <v>0</v>
      </c>
      <c r="FE162" s="21" t="n">
        <f aca="false">FE101+FE149+FE151+FE152+FE115</f>
        <v>0</v>
      </c>
      <c r="FF162" s="21" t="n">
        <f aca="false">FF101+FF149+FF151+FF152+FF115</f>
        <v>0</v>
      </c>
      <c r="FG162" s="21" t="n">
        <f aca="false">FG101+FG149+FG151+FG152+FG115</f>
        <v>0</v>
      </c>
      <c r="FH162" s="21" t="n">
        <f aca="false">FH101+FH149+FH151+FH152+FH115</f>
        <v>0</v>
      </c>
    </row>
    <row r="163" customFormat="false" ht="15" hidden="false" customHeight="false" outlineLevel="0" collapsed="false">
      <c r="C163" s="1" t="s">
        <v>801</v>
      </c>
      <c r="D163" s="12" t="s">
        <v>358</v>
      </c>
      <c r="J163" s="22" t="n">
        <f aca="false">I167</f>
        <v>0</v>
      </c>
      <c r="K163" s="22" t="n">
        <f aca="false">J167</f>
        <v>0</v>
      </c>
      <c r="L163" s="22" t="n">
        <f aca="false">K167</f>
        <v>5.41754075342466</v>
      </c>
      <c r="M163" s="22" t="n">
        <f aca="false">L167</f>
        <v>12.7211882876712</v>
      </c>
      <c r="N163" s="22" t="n">
        <f aca="false">M167</f>
        <v>20.1050956849315</v>
      </c>
      <c r="O163" s="22" t="n">
        <f aca="false">N167</f>
        <v>27.4890030821918</v>
      </c>
      <c r="P163" s="22" t="n">
        <f aca="false">O167</f>
        <v>34.7123907534247</v>
      </c>
      <c r="Q163" s="22" t="n">
        <f aca="false">P167</f>
        <v>42.0160382876712</v>
      </c>
      <c r="R163" s="22" t="n">
        <f aca="false">Q167</f>
        <v>49.3999456849315</v>
      </c>
      <c r="S163" s="22" t="n">
        <f aca="false">R167</f>
        <v>56.7838530821918</v>
      </c>
      <c r="T163" s="22" t="n">
        <f aca="false">S167</f>
        <v>64.0875006164384</v>
      </c>
      <c r="U163" s="22" t="n">
        <f aca="false">T167</f>
        <v>0</v>
      </c>
      <c r="V163" s="22" t="n">
        <f aca="false">U167</f>
        <v>0</v>
      </c>
      <c r="W163" s="22" t="n">
        <f aca="false">V167</f>
        <v>0</v>
      </c>
      <c r="X163" s="22" t="n">
        <f aca="false">W167</f>
        <v>0</v>
      </c>
      <c r="Y163" s="22" t="n">
        <f aca="false">X167</f>
        <v>0</v>
      </c>
      <c r="Z163" s="22" t="n">
        <f aca="false">Y167</f>
        <v>0</v>
      </c>
      <c r="AA163" s="22" t="n">
        <f aca="false">Z167</f>
        <v>0</v>
      </c>
      <c r="AB163" s="22" t="n">
        <f aca="false">AA167</f>
        <v>0</v>
      </c>
      <c r="AC163" s="22" t="n">
        <f aca="false">AB167</f>
        <v>0</v>
      </c>
      <c r="AD163" s="22" t="n">
        <f aca="false">AC167</f>
        <v>0</v>
      </c>
      <c r="AE163" s="22" t="n">
        <f aca="false">AD167</f>
        <v>0</v>
      </c>
      <c r="AF163" s="22" t="n">
        <f aca="false">AE167</f>
        <v>0</v>
      </c>
      <c r="AG163" s="22" t="n">
        <f aca="false">AF167</f>
        <v>0</v>
      </c>
      <c r="AH163" s="22" t="n">
        <f aca="false">AG167</f>
        <v>0</v>
      </c>
      <c r="AI163" s="22" t="n">
        <f aca="false">AH167</f>
        <v>0</v>
      </c>
      <c r="AJ163" s="22" t="n">
        <f aca="false">AI167</f>
        <v>0</v>
      </c>
      <c r="AK163" s="22" t="n">
        <f aca="false">AJ167</f>
        <v>0</v>
      </c>
      <c r="AL163" s="22" t="n">
        <f aca="false">AK167</f>
        <v>0</v>
      </c>
      <c r="AM163" s="22" t="n">
        <f aca="false">AL167</f>
        <v>0</v>
      </c>
      <c r="AN163" s="22" t="n">
        <f aca="false">AM167</f>
        <v>0</v>
      </c>
      <c r="AO163" s="22" t="n">
        <f aca="false">AN167</f>
        <v>0</v>
      </c>
      <c r="AP163" s="22" t="n">
        <f aca="false">AO167</f>
        <v>0</v>
      </c>
      <c r="AQ163" s="22" t="n">
        <f aca="false">AP167</f>
        <v>0</v>
      </c>
      <c r="AR163" s="22" t="n">
        <f aca="false">AQ167</f>
        <v>0</v>
      </c>
      <c r="AS163" s="22" t="n">
        <f aca="false">AR167</f>
        <v>0</v>
      </c>
      <c r="AT163" s="22" t="n">
        <f aca="false">AS167</f>
        <v>0</v>
      </c>
      <c r="AU163" s="22" t="n">
        <f aca="false">AT167</f>
        <v>0</v>
      </c>
      <c r="AV163" s="22" t="n">
        <f aca="false">AU167</f>
        <v>0</v>
      </c>
      <c r="AW163" s="22" t="n">
        <f aca="false">AV167</f>
        <v>0</v>
      </c>
      <c r="AX163" s="22" t="n">
        <f aca="false">AW167</f>
        <v>0</v>
      </c>
      <c r="AY163" s="22" t="n">
        <f aca="false">AX167</f>
        <v>0</v>
      </c>
      <c r="AZ163" s="22" t="n">
        <f aca="false">AY167</f>
        <v>0</v>
      </c>
      <c r="BA163" s="22" t="n">
        <f aca="false">AZ167</f>
        <v>0</v>
      </c>
      <c r="BB163" s="22" t="n">
        <f aca="false">BA167</f>
        <v>0</v>
      </c>
      <c r="BC163" s="22" t="n">
        <f aca="false">BB167</f>
        <v>0</v>
      </c>
      <c r="BD163" s="22" t="n">
        <f aca="false">BC167</f>
        <v>0</v>
      </c>
      <c r="BE163" s="22" t="n">
        <f aca="false">BD167</f>
        <v>0</v>
      </c>
      <c r="BF163" s="22" t="n">
        <f aca="false">BE167</f>
        <v>0</v>
      </c>
      <c r="BG163" s="22" t="n">
        <f aca="false">BF167</f>
        <v>0</v>
      </c>
      <c r="BH163" s="22" t="n">
        <f aca="false">BG167</f>
        <v>0</v>
      </c>
      <c r="BI163" s="22" t="n">
        <f aca="false">BH167</f>
        <v>0</v>
      </c>
      <c r="BJ163" s="22" t="n">
        <f aca="false">BI167</f>
        <v>0</v>
      </c>
      <c r="BK163" s="22" t="n">
        <f aca="false">BJ167</f>
        <v>0</v>
      </c>
      <c r="BL163" s="22" t="n">
        <f aca="false">BK167</f>
        <v>0</v>
      </c>
      <c r="BM163" s="22" t="n">
        <f aca="false">BL167</f>
        <v>0</v>
      </c>
      <c r="BN163" s="22" t="n">
        <f aca="false">BM167</f>
        <v>0</v>
      </c>
      <c r="BO163" s="22" t="n">
        <f aca="false">BN167</f>
        <v>0</v>
      </c>
      <c r="BP163" s="22" t="n">
        <f aca="false">BO167</f>
        <v>0</v>
      </c>
      <c r="BQ163" s="22" t="n">
        <f aca="false">BP167</f>
        <v>0</v>
      </c>
      <c r="BR163" s="22" t="n">
        <f aca="false">BQ167</f>
        <v>0</v>
      </c>
      <c r="BS163" s="22" t="n">
        <f aca="false">BR167</f>
        <v>0</v>
      </c>
      <c r="BT163" s="22" t="n">
        <f aca="false">BS167</f>
        <v>0</v>
      </c>
      <c r="BU163" s="22" t="n">
        <f aca="false">BT167</f>
        <v>0</v>
      </c>
      <c r="BV163" s="22" t="n">
        <f aca="false">BU167</f>
        <v>0</v>
      </c>
      <c r="BW163" s="22" t="n">
        <f aca="false">BV167</f>
        <v>0</v>
      </c>
      <c r="BX163" s="22" t="n">
        <f aca="false">BW167</f>
        <v>0</v>
      </c>
      <c r="BY163" s="22" t="n">
        <f aca="false">BX167</f>
        <v>0</v>
      </c>
      <c r="BZ163" s="22" t="n">
        <f aca="false">BY167</f>
        <v>0</v>
      </c>
      <c r="CA163" s="22" t="n">
        <f aca="false">BZ167</f>
        <v>0</v>
      </c>
      <c r="CB163" s="22" t="n">
        <f aca="false">CA167</f>
        <v>0</v>
      </c>
      <c r="CC163" s="22" t="n">
        <f aca="false">CB167</f>
        <v>0</v>
      </c>
      <c r="CD163" s="22" t="n">
        <f aca="false">CC167</f>
        <v>0</v>
      </c>
      <c r="CE163" s="22" t="n">
        <f aca="false">CD167</f>
        <v>0</v>
      </c>
      <c r="CF163" s="22" t="n">
        <f aca="false">CE167</f>
        <v>0</v>
      </c>
      <c r="CG163" s="22" t="n">
        <f aca="false">CF167</f>
        <v>0</v>
      </c>
      <c r="CH163" s="22" t="n">
        <f aca="false">CG167</f>
        <v>0</v>
      </c>
      <c r="CI163" s="22" t="n">
        <f aca="false">CH167</f>
        <v>0</v>
      </c>
      <c r="CJ163" s="22" t="n">
        <f aca="false">CI167</f>
        <v>0</v>
      </c>
      <c r="CK163" s="22" t="n">
        <f aca="false">CJ167</f>
        <v>0</v>
      </c>
      <c r="CL163" s="22" t="n">
        <f aca="false">CK167</f>
        <v>0</v>
      </c>
      <c r="CM163" s="22" t="n">
        <f aca="false">CL167</f>
        <v>0</v>
      </c>
      <c r="CN163" s="22" t="n">
        <f aca="false">CM167</f>
        <v>0</v>
      </c>
      <c r="CO163" s="22" t="n">
        <f aca="false">CN167</f>
        <v>0</v>
      </c>
      <c r="CP163" s="22" t="n">
        <f aca="false">CO167</f>
        <v>0</v>
      </c>
      <c r="CQ163" s="22" t="n">
        <f aca="false">CP167</f>
        <v>0</v>
      </c>
      <c r="CR163" s="22" t="n">
        <f aca="false">CQ167</f>
        <v>0</v>
      </c>
      <c r="CS163" s="22" t="n">
        <f aca="false">CR167</f>
        <v>0</v>
      </c>
      <c r="CT163" s="22" t="n">
        <f aca="false">CS167</f>
        <v>0</v>
      </c>
      <c r="CU163" s="22" t="n">
        <f aca="false">CT167</f>
        <v>0</v>
      </c>
      <c r="CV163" s="22" t="n">
        <f aca="false">CU167</f>
        <v>0</v>
      </c>
      <c r="CW163" s="22" t="n">
        <f aca="false">CV167</f>
        <v>0</v>
      </c>
      <c r="CX163" s="22" t="n">
        <f aca="false">CW167</f>
        <v>0</v>
      </c>
      <c r="CY163" s="22" t="n">
        <f aca="false">CX167</f>
        <v>0</v>
      </c>
      <c r="CZ163" s="22" t="n">
        <f aca="false">CY167</f>
        <v>0</v>
      </c>
      <c r="DA163" s="22" t="n">
        <f aca="false">CZ167</f>
        <v>0</v>
      </c>
      <c r="DB163" s="22" t="n">
        <f aca="false">DA167</f>
        <v>0</v>
      </c>
      <c r="DC163" s="22" t="n">
        <f aca="false">DB167</f>
        <v>0</v>
      </c>
      <c r="DD163" s="22" t="n">
        <f aca="false">DC167</f>
        <v>0</v>
      </c>
      <c r="DE163" s="22" t="n">
        <f aca="false">DD167</f>
        <v>0</v>
      </c>
      <c r="DF163" s="22" t="n">
        <f aca="false">DE167</f>
        <v>0</v>
      </c>
      <c r="DG163" s="22" t="n">
        <f aca="false">DF167</f>
        <v>0</v>
      </c>
      <c r="DH163" s="22" t="n">
        <f aca="false">DG167</f>
        <v>0</v>
      </c>
      <c r="DI163" s="22" t="n">
        <f aca="false">DH167</f>
        <v>0</v>
      </c>
      <c r="DJ163" s="22" t="n">
        <f aca="false">DI167</f>
        <v>0</v>
      </c>
      <c r="DK163" s="22" t="n">
        <f aca="false">DJ167</f>
        <v>0</v>
      </c>
      <c r="DL163" s="22" t="n">
        <f aca="false">DK167</f>
        <v>0</v>
      </c>
      <c r="DM163" s="22" t="n">
        <f aca="false">DL167</f>
        <v>0</v>
      </c>
      <c r="DN163" s="22" t="n">
        <f aca="false">DM167</f>
        <v>0</v>
      </c>
      <c r="DO163" s="22" t="n">
        <f aca="false">DN167</f>
        <v>0</v>
      </c>
      <c r="DP163" s="22" t="n">
        <f aca="false">DO167</f>
        <v>0</v>
      </c>
      <c r="DQ163" s="22" t="n">
        <f aca="false">DP167</f>
        <v>0</v>
      </c>
      <c r="DR163" s="22" t="n">
        <f aca="false">DQ167</f>
        <v>0</v>
      </c>
      <c r="DS163" s="22" t="n">
        <f aca="false">DR167</f>
        <v>0</v>
      </c>
      <c r="DT163" s="22" t="n">
        <f aca="false">DS167</f>
        <v>0</v>
      </c>
      <c r="DU163" s="22" t="n">
        <f aca="false">DT167</f>
        <v>0</v>
      </c>
      <c r="DV163" s="22" t="n">
        <f aca="false">DU167</f>
        <v>0</v>
      </c>
      <c r="DW163" s="22" t="n">
        <f aca="false">DV167</f>
        <v>0</v>
      </c>
      <c r="DX163" s="22" t="n">
        <f aca="false">DW167</f>
        <v>0</v>
      </c>
      <c r="DY163" s="22" t="n">
        <f aca="false">DX167</f>
        <v>0</v>
      </c>
      <c r="DZ163" s="22" t="n">
        <f aca="false">DY167</f>
        <v>0</v>
      </c>
      <c r="EA163" s="22" t="n">
        <f aca="false">DZ167</f>
        <v>0</v>
      </c>
      <c r="EB163" s="22" t="n">
        <f aca="false">EA167</f>
        <v>0</v>
      </c>
      <c r="EC163" s="22" t="n">
        <f aca="false">EB167</f>
        <v>0</v>
      </c>
      <c r="ED163" s="22" t="n">
        <f aca="false">EC167</f>
        <v>0</v>
      </c>
      <c r="EE163" s="22" t="n">
        <f aca="false">ED167</f>
        <v>0</v>
      </c>
      <c r="EF163" s="22" t="n">
        <f aca="false">EE167</f>
        <v>0</v>
      </c>
      <c r="EG163" s="22" t="n">
        <f aca="false">EF167</f>
        <v>0</v>
      </c>
      <c r="EH163" s="22" t="n">
        <f aca="false">EG167</f>
        <v>0</v>
      </c>
      <c r="EI163" s="22" t="n">
        <f aca="false">EH167</f>
        <v>0</v>
      </c>
      <c r="EJ163" s="22" t="n">
        <f aca="false">EI167</f>
        <v>0</v>
      </c>
      <c r="EK163" s="22" t="n">
        <f aca="false">EJ167</f>
        <v>0</v>
      </c>
      <c r="EL163" s="22" t="n">
        <f aca="false">EK167</f>
        <v>0</v>
      </c>
      <c r="EM163" s="22" t="n">
        <f aca="false">EL167</f>
        <v>0</v>
      </c>
      <c r="EN163" s="22" t="n">
        <f aca="false">EM167</f>
        <v>0</v>
      </c>
      <c r="EO163" s="22" t="n">
        <f aca="false">EN167</f>
        <v>0</v>
      </c>
      <c r="EP163" s="22" t="n">
        <f aca="false">EO167</f>
        <v>0</v>
      </c>
      <c r="EQ163" s="22" t="n">
        <f aca="false">EP167</f>
        <v>0</v>
      </c>
      <c r="ER163" s="22" t="n">
        <f aca="false">EQ167</f>
        <v>0</v>
      </c>
      <c r="ES163" s="22" t="n">
        <f aca="false">ER167</f>
        <v>0</v>
      </c>
      <c r="ET163" s="22" t="n">
        <f aca="false">ES167</f>
        <v>0</v>
      </c>
      <c r="EU163" s="22" t="n">
        <f aca="false">ET167</f>
        <v>0</v>
      </c>
      <c r="EV163" s="22" t="n">
        <f aca="false">EU167</f>
        <v>0</v>
      </c>
      <c r="EW163" s="22" t="n">
        <f aca="false">EV167</f>
        <v>0</v>
      </c>
      <c r="EX163" s="22" t="n">
        <f aca="false">EW167</f>
        <v>0</v>
      </c>
      <c r="EY163" s="22" t="n">
        <f aca="false">EX167</f>
        <v>0</v>
      </c>
      <c r="EZ163" s="22" t="n">
        <f aca="false">EY167</f>
        <v>0</v>
      </c>
      <c r="FA163" s="22" t="n">
        <f aca="false">EZ167</f>
        <v>0</v>
      </c>
      <c r="FB163" s="22" t="n">
        <f aca="false">FA167</f>
        <v>0</v>
      </c>
      <c r="FC163" s="22" t="n">
        <f aca="false">FB167</f>
        <v>0</v>
      </c>
      <c r="FD163" s="22" t="n">
        <f aca="false">FC167</f>
        <v>0</v>
      </c>
      <c r="FE163" s="22" t="n">
        <f aca="false">FD167</f>
        <v>0</v>
      </c>
      <c r="FF163" s="22" t="n">
        <f aca="false">FE167</f>
        <v>0</v>
      </c>
      <c r="FG163" s="22" t="n">
        <f aca="false">FF167</f>
        <v>0</v>
      </c>
      <c r="FH163" s="22" t="n">
        <f aca="false">FG167</f>
        <v>0</v>
      </c>
    </row>
    <row r="164" customFormat="false" ht="15" hidden="false" customHeight="false" outlineLevel="0" collapsed="false">
      <c r="C164" s="1" t="s">
        <v>793</v>
      </c>
      <c r="D164" s="12" t="s">
        <v>358</v>
      </c>
      <c r="I164" s="21" t="n">
        <f aca="false">SUM(J164:FH164)</f>
        <v>64.0875006164384</v>
      </c>
      <c r="J164" s="21" t="n">
        <f aca="false">MAX(0,-J162)</f>
        <v>-0</v>
      </c>
      <c r="K164" s="21" t="n">
        <f aca="false">MAX(0,-K162)</f>
        <v>5.41754075342466</v>
      </c>
      <c r="L164" s="21" t="n">
        <f aca="false">MAX(0,-L162)</f>
        <v>7.30364753424658</v>
      </c>
      <c r="M164" s="21" t="n">
        <f aca="false">MAX(0,-M162)</f>
        <v>7.38390739726027</v>
      </c>
      <c r="N164" s="21" t="n">
        <f aca="false">MAX(0,-N162)</f>
        <v>7.38390739726027</v>
      </c>
      <c r="O164" s="21" t="n">
        <f aca="false">MAX(0,-O162)</f>
        <v>7.22338767123288</v>
      </c>
      <c r="P164" s="21" t="n">
        <f aca="false">MAX(0,-P162)</f>
        <v>7.30364753424658</v>
      </c>
      <c r="Q164" s="21" t="n">
        <f aca="false">MAX(0,-Q162)</f>
        <v>7.38390739726027</v>
      </c>
      <c r="R164" s="21" t="n">
        <f aca="false">MAX(0,-R162)</f>
        <v>7.38390739726027</v>
      </c>
      <c r="S164" s="21" t="n">
        <f aca="false">MAX(0,-S162)</f>
        <v>7.30364753424658</v>
      </c>
      <c r="T164" s="21" t="n">
        <f aca="false">MAX(0,-T162)</f>
        <v>0</v>
      </c>
      <c r="U164" s="21" t="n">
        <f aca="false">MAX(0,-U162)</f>
        <v>0</v>
      </c>
      <c r="V164" s="21" t="n">
        <f aca="false">MAX(0,-V162)</f>
        <v>0</v>
      </c>
      <c r="W164" s="21" t="n">
        <f aca="false">MAX(0,-W162)</f>
        <v>0</v>
      </c>
      <c r="X164" s="21" t="n">
        <f aca="false">MAX(0,-X162)</f>
        <v>0</v>
      </c>
      <c r="Y164" s="21" t="n">
        <f aca="false">MAX(0,-Y162)</f>
        <v>0</v>
      </c>
      <c r="Z164" s="21" t="n">
        <f aca="false">MAX(0,-Z162)</f>
        <v>0</v>
      </c>
      <c r="AA164" s="21" t="n">
        <f aca="false">MAX(0,-AA162)</f>
        <v>0</v>
      </c>
      <c r="AB164" s="21" t="n">
        <f aca="false">MAX(0,-AB162)</f>
        <v>0</v>
      </c>
      <c r="AC164" s="21" t="n">
        <f aca="false">MAX(0,-AC162)</f>
        <v>0</v>
      </c>
      <c r="AD164" s="21" t="n">
        <f aca="false">MAX(0,-AD162)</f>
        <v>0</v>
      </c>
      <c r="AE164" s="21" t="n">
        <f aca="false">MAX(0,-AE162)</f>
        <v>0</v>
      </c>
      <c r="AF164" s="21" t="n">
        <f aca="false">MAX(0,-AF162)</f>
        <v>0</v>
      </c>
      <c r="AG164" s="21" t="n">
        <f aca="false">MAX(0,-AG162)</f>
        <v>0</v>
      </c>
      <c r="AH164" s="21" t="n">
        <f aca="false">MAX(0,-AH162)</f>
        <v>0</v>
      </c>
      <c r="AI164" s="21" t="n">
        <f aca="false">MAX(0,-AI162)</f>
        <v>0</v>
      </c>
      <c r="AJ164" s="21" t="n">
        <f aca="false">MAX(0,-AJ162)</f>
        <v>0</v>
      </c>
      <c r="AK164" s="21" t="n">
        <f aca="false">MAX(0,-AK162)</f>
        <v>0</v>
      </c>
      <c r="AL164" s="21" t="n">
        <f aca="false">MAX(0,-AL162)</f>
        <v>0</v>
      </c>
      <c r="AM164" s="21" t="n">
        <f aca="false">MAX(0,-AM162)</f>
        <v>0</v>
      </c>
      <c r="AN164" s="21" t="n">
        <f aca="false">MAX(0,-AN162)</f>
        <v>0</v>
      </c>
      <c r="AO164" s="21" t="n">
        <f aca="false">MAX(0,-AO162)</f>
        <v>0</v>
      </c>
      <c r="AP164" s="21" t="n">
        <f aca="false">MAX(0,-AP162)</f>
        <v>0</v>
      </c>
      <c r="AQ164" s="21" t="n">
        <f aca="false">MAX(0,-AQ162)</f>
        <v>0</v>
      </c>
      <c r="AR164" s="21" t="n">
        <f aca="false">MAX(0,-AR162)</f>
        <v>0</v>
      </c>
      <c r="AS164" s="21" t="n">
        <f aca="false">MAX(0,-AS162)</f>
        <v>0</v>
      </c>
      <c r="AT164" s="21" t="n">
        <f aca="false">MAX(0,-AT162)</f>
        <v>0</v>
      </c>
      <c r="AU164" s="21" t="n">
        <f aca="false">MAX(0,-AU162)</f>
        <v>0</v>
      </c>
      <c r="AV164" s="21" t="n">
        <f aca="false">MAX(0,-AV162)</f>
        <v>0</v>
      </c>
      <c r="AW164" s="21" t="n">
        <f aca="false">MAX(0,-AW162)</f>
        <v>0</v>
      </c>
      <c r="AX164" s="21" t="n">
        <f aca="false">MAX(0,-AX162)</f>
        <v>0</v>
      </c>
      <c r="AY164" s="21" t="n">
        <f aca="false">MAX(0,-AY162)</f>
        <v>0</v>
      </c>
      <c r="AZ164" s="21" t="n">
        <f aca="false">MAX(0,-AZ162)</f>
        <v>0</v>
      </c>
      <c r="BA164" s="21" t="n">
        <f aca="false">MAX(0,-BA162)</f>
        <v>0</v>
      </c>
      <c r="BB164" s="21" t="n">
        <f aca="false">MAX(0,-BB162)</f>
        <v>0</v>
      </c>
      <c r="BC164" s="21" t="n">
        <f aca="false">MAX(0,-BC162)</f>
        <v>0</v>
      </c>
      <c r="BD164" s="21" t="n">
        <f aca="false">MAX(0,-BD162)</f>
        <v>0</v>
      </c>
      <c r="BE164" s="21" t="n">
        <f aca="false">MAX(0,-BE162)</f>
        <v>0</v>
      </c>
      <c r="BF164" s="21" t="n">
        <f aca="false">MAX(0,-BF162)</f>
        <v>0</v>
      </c>
      <c r="BG164" s="21" t="n">
        <f aca="false">MAX(0,-BG162)</f>
        <v>0</v>
      </c>
      <c r="BH164" s="21" t="n">
        <f aca="false">MAX(0,-BH162)</f>
        <v>0</v>
      </c>
      <c r="BI164" s="21" t="n">
        <f aca="false">MAX(0,-BI162)</f>
        <v>0</v>
      </c>
      <c r="BJ164" s="21" t="n">
        <f aca="false">MAX(0,-BJ162)</f>
        <v>0</v>
      </c>
      <c r="BK164" s="21" t="n">
        <f aca="false">MAX(0,-BK162)</f>
        <v>0</v>
      </c>
      <c r="BL164" s="21" t="n">
        <f aca="false">MAX(0,-BL162)</f>
        <v>0</v>
      </c>
      <c r="BM164" s="21" t="n">
        <f aca="false">MAX(0,-BM162)</f>
        <v>0</v>
      </c>
      <c r="BN164" s="21" t="n">
        <f aca="false">MAX(0,-BN162)</f>
        <v>0</v>
      </c>
      <c r="BO164" s="21" t="n">
        <f aca="false">MAX(0,-BO162)</f>
        <v>0</v>
      </c>
      <c r="BP164" s="21" t="n">
        <f aca="false">MAX(0,-BP162)</f>
        <v>0</v>
      </c>
      <c r="BQ164" s="21" t="n">
        <f aca="false">MAX(0,-BQ162)</f>
        <v>0</v>
      </c>
      <c r="BR164" s="21" t="n">
        <f aca="false">MAX(0,-BR162)</f>
        <v>0</v>
      </c>
      <c r="BS164" s="21" t="n">
        <f aca="false">MAX(0,-BS162)</f>
        <v>0</v>
      </c>
      <c r="BT164" s="21" t="n">
        <f aca="false">MAX(0,-BT162)</f>
        <v>0</v>
      </c>
      <c r="BU164" s="21" t="n">
        <f aca="false">MAX(0,-BU162)</f>
        <v>0</v>
      </c>
      <c r="BV164" s="21" t="n">
        <f aca="false">MAX(0,-BV162)</f>
        <v>0</v>
      </c>
      <c r="BW164" s="21" t="n">
        <f aca="false">MAX(0,-BW162)</f>
        <v>0</v>
      </c>
      <c r="BX164" s="21" t="n">
        <f aca="false">MAX(0,-BX162)</f>
        <v>0</v>
      </c>
      <c r="BY164" s="21" t="n">
        <f aca="false">MAX(0,-BY162)</f>
        <v>0</v>
      </c>
      <c r="BZ164" s="21" t="n">
        <f aca="false">MAX(0,-BZ162)</f>
        <v>0</v>
      </c>
      <c r="CA164" s="21" t="n">
        <f aca="false">MAX(0,-CA162)</f>
        <v>0</v>
      </c>
      <c r="CB164" s="21" t="n">
        <f aca="false">MAX(0,-CB162)</f>
        <v>0</v>
      </c>
      <c r="CC164" s="21" t="n">
        <f aca="false">MAX(0,-CC162)</f>
        <v>0</v>
      </c>
      <c r="CD164" s="21" t="n">
        <f aca="false">MAX(0,-CD162)</f>
        <v>0</v>
      </c>
      <c r="CE164" s="21" t="n">
        <f aca="false">MAX(0,-CE162)</f>
        <v>0</v>
      </c>
      <c r="CF164" s="21" t="n">
        <f aca="false">MAX(0,-CF162)</f>
        <v>0</v>
      </c>
      <c r="CG164" s="21" t="n">
        <f aca="false">MAX(0,-CG162)</f>
        <v>0</v>
      </c>
      <c r="CH164" s="21" t="n">
        <f aca="false">MAX(0,-CH162)</f>
        <v>0</v>
      </c>
      <c r="CI164" s="21" t="n">
        <f aca="false">MAX(0,-CI162)</f>
        <v>0</v>
      </c>
      <c r="CJ164" s="21" t="n">
        <f aca="false">MAX(0,-CJ162)</f>
        <v>0</v>
      </c>
      <c r="CK164" s="21" t="n">
        <f aca="false">MAX(0,-CK162)</f>
        <v>0</v>
      </c>
      <c r="CL164" s="21" t="n">
        <f aca="false">MAX(0,-CL162)</f>
        <v>0</v>
      </c>
      <c r="CM164" s="21" t="n">
        <f aca="false">MAX(0,-CM162)</f>
        <v>0</v>
      </c>
      <c r="CN164" s="21" t="n">
        <f aca="false">MAX(0,-CN162)</f>
        <v>0</v>
      </c>
      <c r="CO164" s="21" t="n">
        <f aca="false">MAX(0,-CO162)</f>
        <v>0</v>
      </c>
      <c r="CP164" s="21" t="n">
        <f aca="false">MAX(0,-CP162)</f>
        <v>0</v>
      </c>
      <c r="CQ164" s="21" t="n">
        <f aca="false">MAX(0,-CQ162)</f>
        <v>0</v>
      </c>
      <c r="CR164" s="21" t="n">
        <f aca="false">MAX(0,-CR162)</f>
        <v>0</v>
      </c>
      <c r="CS164" s="21" t="n">
        <f aca="false">MAX(0,-CS162)</f>
        <v>0</v>
      </c>
      <c r="CT164" s="21" t="n">
        <f aca="false">MAX(0,-CT162)</f>
        <v>0</v>
      </c>
      <c r="CU164" s="21" t="n">
        <f aca="false">MAX(0,-CU162)</f>
        <v>0</v>
      </c>
      <c r="CV164" s="21" t="n">
        <f aca="false">MAX(0,-CV162)</f>
        <v>0</v>
      </c>
      <c r="CW164" s="21" t="n">
        <f aca="false">MAX(0,-CW162)</f>
        <v>0</v>
      </c>
      <c r="CX164" s="21" t="n">
        <f aca="false">MAX(0,-CX162)</f>
        <v>0</v>
      </c>
      <c r="CY164" s="21" t="n">
        <f aca="false">MAX(0,-CY162)</f>
        <v>0</v>
      </c>
      <c r="CZ164" s="21" t="n">
        <f aca="false">MAX(0,-CZ162)</f>
        <v>0</v>
      </c>
      <c r="DA164" s="21" t="n">
        <f aca="false">MAX(0,-DA162)</f>
        <v>0</v>
      </c>
      <c r="DB164" s="21" t="n">
        <f aca="false">MAX(0,-DB162)</f>
        <v>0</v>
      </c>
      <c r="DC164" s="21" t="n">
        <f aca="false">MAX(0,-DC162)</f>
        <v>0</v>
      </c>
      <c r="DD164" s="21" t="n">
        <f aca="false">MAX(0,-DD162)</f>
        <v>0</v>
      </c>
      <c r="DE164" s="21" t="n">
        <f aca="false">MAX(0,-DE162)</f>
        <v>0</v>
      </c>
      <c r="DF164" s="21" t="n">
        <f aca="false">MAX(0,-DF162)</f>
        <v>0</v>
      </c>
      <c r="DG164" s="21" t="n">
        <f aca="false">MAX(0,-DG162)</f>
        <v>0</v>
      </c>
      <c r="DH164" s="21" t="n">
        <f aca="false">MAX(0,-DH162)</f>
        <v>0</v>
      </c>
      <c r="DI164" s="21" t="n">
        <f aca="false">MAX(0,-DI162)</f>
        <v>0</v>
      </c>
      <c r="DJ164" s="21" t="n">
        <f aca="false">MAX(0,-DJ162)</f>
        <v>0</v>
      </c>
      <c r="DK164" s="21" t="n">
        <f aca="false">MAX(0,-DK162)</f>
        <v>0</v>
      </c>
      <c r="DL164" s="21" t="n">
        <f aca="false">MAX(0,-DL162)</f>
        <v>0</v>
      </c>
      <c r="DM164" s="21" t="n">
        <f aca="false">MAX(0,-DM162)</f>
        <v>0</v>
      </c>
      <c r="DN164" s="21" t="n">
        <f aca="false">MAX(0,-DN162)</f>
        <v>0</v>
      </c>
      <c r="DO164" s="21" t="n">
        <f aca="false">MAX(0,-DO162)</f>
        <v>0</v>
      </c>
      <c r="DP164" s="21" t="n">
        <f aca="false">MAX(0,-DP162)</f>
        <v>0</v>
      </c>
      <c r="DQ164" s="21" t="n">
        <f aca="false">MAX(0,-DQ162)</f>
        <v>0</v>
      </c>
      <c r="DR164" s="21" t="n">
        <f aca="false">MAX(0,-DR162)</f>
        <v>0</v>
      </c>
      <c r="DS164" s="21" t="n">
        <f aca="false">MAX(0,-DS162)</f>
        <v>0</v>
      </c>
      <c r="DT164" s="21" t="n">
        <f aca="false">MAX(0,-DT162)</f>
        <v>0</v>
      </c>
      <c r="DU164" s="21" t="n">
        <f aca="false">MAX(0,-DU162)</f>
        <v>0</v>
      </c>
      <c r="DV164" s="21" t="n">
        <f aca="false">MAX(0,-DV162)</f>
        <v>0</v>
      </c>
      <c r="DW164" s="21" t="n">
        <f aca="false">MAX(0,-DW162)</f>
        <v>0</v>
      </c>
      <c r="DX164" s="21" t="n">
        <f aca="false">MAX(0,-DX162)</f>
        <v>0</v>
      </c>
      <c r="DY164" s="21" t="n">
        <f aca="false">MAX(0,-DY162)</f>
        <v>0</v>
      </c>
      <c r="DZ164" s="21" t="n">
        <f aca="false">MAX(0,-DZ162)</f>
        <v>0</v>
      </c>
      <c r="EA164" s="21" t="n">
        <f aca="false">MAX(0,-EA162)</f>
        <v>0</v>
      </c>
      <c r="EB164" s="21" t="n">
        <f aca="false">MAX(0,-EB162)</f>
        <v>0</v>
      </c>
      <c r="EC164" s="21" t="n">
        <f aca="false">MAX(0,-EC162)</f>
        <v>0</v>
      </c>
      <c r="ED164" s="21" t="n">
        <f aca="false">MAX(0,-ED162)</f>
        <v>0</v>
      </c>
      <c r="EE164" s="21" t="n">
        <f aca="false">MAX(0,-EE162)</f>
        <v>0</v>
      </c>
      <c r="EF164" s="21" t="n">
        <f aca="false">MAX(0,-EF162)</f>
        <v>0</v>
      </c>
      <c r="EG164" s="21" t="n">
        <f aca="false">MAX(0,-EG162)</f>
        <v>0</v>
      </c>
      <c r="EH164" s="21" t="n">
        <f aca="false">MAX(0,-EH162)</f>
        <v>0</v>
      </c>
      <c r="EI164" s="21" t="n">
        <f aca="false">MAX(0,-EI162)</f>
        <v>0</v>
      </c>
      <c r="EJ164" s="21" t="n">
        <f aca="false">MAX(0,-EJ162)</f>
        <v>0</v>
      </c>
      <c r="EK164" s="21" t="n">
        <f aca="false">MAX(0,-EK162)</f>
        <v>0</v>
      </c>
      <c r="EL164" s="21" t="n">
        <f aca="false">MAX(0,-EL162)</f>
        <v>0</v>
      </c>
      <c r="EM164" s="21" t="n">
        <f aca="false">MAX(0,-EM162)</f>
        <v>0</v>
      </c>
      <c r="EN164" s="21" t="n">
        <f aca="false">MAX(0,-EN162)</f>
        <v>0</v>
      </c>
      <c r="EO164" s="21" t="n">
        <f aca="false">MAX(0,-EO162)</f>
        <v>0</v>
      </c>
      <c r="EP164" s="21" t="n">
        <f aca="false">MAX(0,-EP162)</f>
        <v>0</v>
      </c>
      <c r="EQ164" s="21" t="n">
        <f aca="false">MAX(0,-EQ162)</f>
        <v>0</v>
      </c>
      <c r="ER164" s="21" t="n">
        <f aca="false">MAX(0,-ER162)</f>
        <v>0</v>
      </c>
      <c r="ES164" s="21" t="n">
        <f aca="false">MAX(0,-ES162)</f>
        <v>0</v>
      </c>
      <c r="ET164" s="21" t="n">
        <f aca="false">MAX(0,-ET162)</f>
        <v>0</v>
      </c>
      <c r="EU164" s="21" t="n">
        <f aca="false">MAX(0,-EU162)</f>
        <v>0</v>
      </c>
      <c r="EV164" s="21" t="n">
        <f aca="false">MAX(0,-EV162)</f>
        <v>0</v>
      </c>
      <c r="EW164" s="21" t="n">
        <f aca="false">MAX(0,-EW162)</f>
        <v>0</v>
      </c>
      <c r="EX164" s="21" t="n">
        <f aca="false">MAX(0,-EX162)</f>
        <v>0</v>
      </c>
      <c r="EY164" s="21" t="n">
        <f aca="false">MAX(0,-EY162)</f>
        <v>0</v>
      </c>
      <c r="EZ164" s="21" t="n">
        <f aca="false">MAX(0,-EZ162)</f>
        <v>0</v>
      </c>
      <c r="FA164" s="21" t="n">
        <f aca="false">MAX(0,-FA162)</f>
        <v>0</v>
      </c>
      <c r="FB164" s="21" t="n">
        <f aca="false">MAX(0,-FB162)</f>
        <v>0</v>
      </c>
      <c r="FC164" s="21" t="n">
        <f aca="false">MAX(0,-FC162)</f>
        <v>0</v>
      </c>
      <c r="FD164" s="21" t="n">
        <f aca="false">MAX(0,-FD162)</f>
        <v>-0</v>
      </c>
      <c r="FE164" s="21" t="n">
        <f aca="false">MAX(0,-FE162)</f>
        <v>-0</v>
      </c>
      <c r="FF164" s="21" t="n">
        <f aca="false">MAX(0,-FF162)</f>
        <v>-0</v>
      </c>
      <c r="FG164" s="21" t="n">
        <f aca="false">MAX(0,-FG162)</f>
        <v>-0</v>
      </c>
      <c r="FH164" s="21" t="n">
        <f aca="false">MAX(0,-FH162)</f>
        <v>-0</v>
      </c>
    </row>
    <row r="165" customFormat="false" ht="15" hidden="false" customHeight="false" outlineLevel="0" collapsed="false">
      <c r="C165" s="1" t="s">
        <v>794</v>
      </c>
      <c r="D165" s="12" t="s">
        <v>358</v>
      </c>
      <c r="I165" s="21" t="n">
        <f aca="false">SUM(J165:FH165)</f>
        <v>-64.0875006164384</v>
      </c>
      <c r="J165" s="21" t="n">
        <f aca="false">-MIN(J163,In_Loss_Cap*MAX(0,J162))</f>
        <v>-0</v>
      </c>
      <c r="K165" s="21" t="n">
        <f aca="false">-MIN(K163,In_Loss_Cap*MAX(0,K162))</f>
        <v>-0</v>
      </c>
      <c r="L165" s="21" t="n">
        <f aca="false">-MIN(L163,In_Loss_Cap*MAX(0,L162))</f>
        <v>-0</v>
      </c>
      <c r="M165" s="21" t="n">
        <f aca="false">-MIN(M163,In_Loss_Cap*MAX(0,M162))</f>
        <v>-0</v>
      </c>
      <c r="N165" s="21" t="n">
        <f aca="false">-MIN(N163,In_Loss_Cap*MAX(0,N162))</f>
        <v>-0</v>
      </c>
      <c r="O165" s="21" t="n">
        <f aca="false">-MIN(O163,In_Loss_Cap*MAX(0,O162))</f>
        <v>-0</v>
      </c>
      <c r="P165" s="21" t="n">
        <f aca="false">-MIN(P163,In_Loss_Cap*MAX(0,P162))</f>
        <v>-0</v>
      </c>
      <c r="Q165" s="21" t="n">
        <f aca="false">-MIN(Q163,In_Loss_Cap*MAX(0,Q162))</f>
        <v>-0</v>
      </c>
      <c r="R165" s="21" t="n">
        <f aca="false">-MIN(R163,In_Loss_Cap*MAX(0,R162))</f>
        <v>-0</v>
      </c>
      <c r="S165" s="21" t="n">
        <f aca="false">-MIN(S163,In_Loss_Cap*MAX(0,S162))</f>
        <v>-0</v>
      </c>
      <c r="T165" s="21" t="n">
        <f aca="false">-MIN(T163,In_Loss_Cap*MAX(0,T162))</f>
        <v>-64.0875006164384</v>
      </c>
      <c r="U165" s="21" t="n">
        <f aca="false">-MIN(U163,In_Loss_Cap*MAX(0,U162))</f>
        <v>-0</v>
      </c>
      <c r="V165" s="21" t="n">
        <f aca="false">-MIN(V163,In_Loss_Cap*MAX(0,V162))</f>
        <v>-0</v>
      </c>
      <c r="W165" s="21" t="n">
        <f aca="false">-MIN(W163,In_Loss_Cap*MAX(0,W162))</f>
        <v>-0</v>
      </c>
      <c r="X165" s="21" t="n">
        <f aca="false">-MIN(X163,In_Loss_Cap*MAX(0,X162))</f>
        <v>-0</v>
      </c>
      <c r="Y165" s="21" t="n">
        <f aca="false">-MIN(Y163,In_Loss_Cap*MAX(0,Y162))</f>
        <v>-0</v>
      </c>
      <c r="Z165" s="21" t="n">
        <f aca="false">-MIN(Z163,In_Loss_Cap*MAX(0,Z162))</f>
        <v>-0</v>
      </c>
      <c r="AA165" s="21" t="n">
        <f aca="false">-MIN(AA163,In_Loss_Cap*MAX(0,AA162))</f>
        <v>-0</v>
      </c>
      <c r="AB165" s="21" t="n">
        <f aca="false">-MIN(AB163,In_Loss_Cap*MAX(0,AB162))</f>
        <v>-0</v>
      </c>
      <c r="AC165" s="21" t="n">
        <f aca="false">-MIN(AC163,In_Loss_Cap*MAX(0,AC162))</f>
        <v>-0</v>
      </c>
      <c r="AD165" s="21" t="n">
        <f aca="false">-MIN(AD163,In_Loss_Cap*MAX(0,AD162))</f>
        <v>-0</v>
      </c>
      <c r="AE165" s="21" t="n">
        <f aca="false">-MIN(AE163,In_Loss_Cap*MAX(0,AE162))</f>
        <v>-0</v>
      </c>
      <c r="AF165" s="21" t="n">
        <f aca="false">-MIN(AF163,In_Loss_Cap*MAX(0,AF162))</f>
        <v>-0</v>
      </c>
      <c r="AG165" s="21" t="n">
        <f aca="false">-MIN(AG163,In_Loss_Cap*MAX(0,AG162))</f>
        <v>-0</v>
      </c>
      <c r="AH165" s="21" t="n">
        <f aca="false">-MIN(AH163,In_Loss_Cap*MAX(0,AH162))</f>
        <v>-0</v>
      </c>
      <c r="AI165" s="21" t="n">
        <f aca="false">-MIN(AI163,In_Loss_Cap*MAX(0,AI162))</f>
        <v>-0</v>
      </c>
      <c r="AJ165" s="21" t="n">
        <f aca="false">-MIN(AJ163,In_Loss_Cap*MAX(0,AJ162))</f>
        <v>-0</v>
      </c>
      <c r="AK165" s="21" t="n">
        <f aca="false">-MIN(AK163,In_Loss_Cap*MAX(0,AK162))</f>
        <v>-0</v>
      </c>
      <c r="AL165" s="21" t="n">
        <f aca="false">-MIN(AL163,In_Loss_Cap*MAX(0,AL162))</f>
        <v>-0</v>
      </c>
      <c r="AM165" s="21" t="n">
        <f aca="false">-MIN(AM163,In_Loss_Cap*MAX(0,AM162))</f>
        <v>-0</v>
      </c>
      <c r="AN165" s="21" t="n">
        <f aca="false">-MIN(AN163,In_Loss_Cap*MAX(0,AN162))</f>
        <v>-0</v>
      </c>
      <c r="AO165" s="21" t="n">
        <f aca="false">-MIN(AO163,In_Loss_Cap*MAX(0,AO162))</f>
        <v>-0</v>
      </c>
      <c r="AP165" s="21" t="n">
        <f aca="false">-MIN(AP163,In_Loss_Cap*MAX(0,AP162))</f>
        <v>-0</v>
      </c>
      <c r="AQ165" s="21" t="n">
        <f aca="false">-MIN(AQ163,In_Loss_Cap*MAX(0,AQ162))</f>
        <v>-0</v>
      </c>
      <c r="AR165" s="21" t="n">
        <f aca="false">-MIN(AR163,In_Loss_Cap*MAX(0,AR162))</f>
        <v>-0</v>
      </c>
      <c r="AS165" s="21" t="n">
        <f aca="false">-MIN(AS163,In_Loss_Cap*MAX(0,AS162))</f>
        <v>-0</v>
      </c>
      <c r="AT165" s="21" t="n">
        <f aca="false">-MIN(AT163,In_Loss_Cap*MAX(0,AT162))</f>
        <v>-0</v>
      </c>
      <c r="AU165" s="21" t="n">
        <f aca="false">-MIN(AU163,In_Loss_Cap*MAX(0,AU162))</f>
        <v>-0</v>
      </c>
      <c r="AV165" s="21" t="n">
        <f aca="false">-MIN(AV163,In_Loss_Cap*MAX(0,AV162))</f>
        <v>-0</v>
      </c>
      <c r="AW165" s="21" t="n">
        <f aca="false">-MIN(AW163,In_Loss_Cap*MAX(0,AW162))</f>
        <v>-0</v>
      </c>
      <c r="AX165" s="21" t="n">
        <f aca="false">-MIN(AX163,In_Loss_Cap*MAX(0,AX162))</f>
        <v>-0</v>
      </c>
      <c r="AY165" s="21" t="n">
        <f aca="false">-MIN(AY163,In_Loss_Cap*MAX(0,AY162))</f>
        <v>-0</v>
      </c>
      <c r="AZ165" s="21" t="n">
        <f aca="false">-MIN(AZ163,In_Loss_Cap*MAX(0,AZ162))</f>
        <v>-0</v>
      </c>
      <c r="BA165" s="21" t="n">
        <f aca="false">-MIN(BA163,In_Loss_Cap*MAX(0,BA162))</f>
        <v>-0</v>
      </c>
      <c r="BB165" s="21" t="n">
        <f aca="false">-MIN(BB163,In_Loss_Cap*MAX(0,BB162))</f>
        <v>-0</v>
      </c>
      <c r="BC165" s="21" t="n">
        <f aca="false">-MIN(BC163,In_Loss_Cap*MAX(0,BC162))</f>
        <v>-0</v>
      </c>
      <c r="BD165" s="21" t="n">
        <f aca="false">-MIN(BD163,In_Loss_Cap*MAX(0,BD162))</f>
        <v>-0</v>
      </c>
      <c r="BE165" s="21" t="n">
        <f aca="false">-MIN(BE163,In_Loss_Cap*MAX(0,BE162))</f>
        <v>-0</v>
      </c>
      <c r="BF165" s="21" t="n">
        <f aca="false">-MIN(BF163,In_Loss_Cap*MAX(0,BF162))</f>
        <v>-0</v>
      </c>
      <c r="BG165" s="21" t="n">
        <f aca="false">-MIN(BG163,In_Loss_Cap*MAX(0,BG162))</f>
        <v>-0</v>
      </c>
      <c r="BH165" s="21" t="n">
        <f aca="false">-MIN(BH163,In_Loss_Cap*MAX(0,BH162))</f>
        <v>-0</v>
      </c>
      <c r="BI165" s="21" t="n">
        <f aca="false">-MIN(BI163,In_Loss_Cap*MAX(0,BI162))</f>
        <v>-0</v>
      </c>
      <c r="BJ165" s="21" t="n">
        <f aca="false">-MIN(BJ163,In_Loss_Cap*MAX(0,BJ162))</f>
        <v>-0</v>
      </c>
      <c r="BK165" s="21" t="n">
        <f aca="false">-MIN(BK163,In_Loss_Cap*MAX(0,BK162))</f>
        <v>-0</v>
      </c>
      <c r="BL165" s="21" t="n">
        <f aca="false">-MIN(BL163,In_Loss_Cap*MAX(0,BL162))</f>
        <v>-0</v>
      </c>
      <c r="BM165" s="21" t="n">
        <f aca="false">-MIN(BM163,In_Loss_Cap*MAX(0,BM162))</f>
        <v>-0</v>
      </c>
      <c r="BN165" s="21" t="n">
        <f aca="false">-MIN(BN163,In_Loss_Cap*MAX(0,BN162))</f>
        <v>-0</v>
      </c>
      <c r="BO165" s="21" t="n">
        <f aca="false">-MIN(BO163,In_Loss_Cap*MAX(0,BO162))</f>
        <v>-0</v>
      </c>
      <c r="BP165" s="21" t="n">
        <f aca="false">-MIN(BP163,In_Loss_Cap*MAX(0,BP162))</f>
        <v>-0</v>
      </c>
      <c r="BQ165" s="21" t="n">
        <f aca="false">-MIN(BQ163,In_Loss_Cap*MAX(0,BQ162))</f>
        <v>-0</v>
      </c>
      <c r="BR165" s="21" t="n">
        <f aca="false">-MIN(BR163,In_Loss_Cap*MAX(0,BR162))</f>
        <v>-0</v>
      </c>
      <c r="BS165" s="21" t="n">
        <f aca="false">-MIN(BS163,In_Loss_Cap*MAX(0,BS162))</f>
        <v>-0</v>
      </c>
      <c r="BT165" s="21" t="n">
        <f aca="false">-MIN(BT163,In_Loss_Cap*MAX(0,BT162))</f>
        <v>-0</v>
      </c>
      <c r="BU165" s="21" t="n">
        <f aca="false">-MIN(BU163,In_Loss_Cap*MAX(0,BU162))</f>
        <v>-0</v>
      </c>
      <c r="BV165" s="21" t="n">
        <f aca="false">-MIN(BV163,In_Loss_Cap*MAX(0,BV162))</f>
        <v>-0</v>
      </c>
      <c r="BW165" s="21" t="n">
        <f aca="false">-MIN(BW163,In_Loss_Cap*MAX(0,BW162))</f>
        <v>-0</v>
      </c>
      <c r="BX165" s="21" t="n">
        <f aca="false">-MIN(BX163,In_Loss_Cap*MAX(0,BX162))</f>
        <v>-0</v>
      </c>
      <c r="BY165" s="21" t="n">
        <f aca="false">-MIN(BY163,In_Loss_Cap*MAX(0,BY162))</f>
        <v>-0</v>
      </c>
      <c r="BZ165" s="21" t="n">
        <f aca="false">-MIN(BZ163,In_Loss_Cap*MAX(0,BZ162))</f>
        <v>-0</v>
      </c>
      <c r="CA165" s="21" t="n">
        <f aca="false">-MIN(CA163,In_Loss_Cap*MAX(0,CA162))</f>
        <v>-0</v>
      </c>
      <c r="CB165" s="21" t="n">
        <f aca="false">-MIN(CB163,In_Loss_Cap*MAX(0,CB162))</f>
        <v>-0</v>
      </c>
      <c r="CC165" s="21" t="n">
        <f aca="false">-MIN(CC163,In_Loss_Cap*MAX(0,CC162))</f>
        <v>-0</v>
      </c>
      <c r="CD165" s="21" t="n">
        <f aca="false">-MIN(CD163,In_Loss_Cap*MAX(0,CD162))</f>
        <v>-0</v>
      </c>
      <c r="CE165" s="21" t="n">
        <f aca="false">-MIN(CE163,In_Loss_Cap*MAX(0,CE162))</f>
        <v>-0</v>
      </c>
      <c r="CF165" s="21" t="n">
        <f aca="false">-MIN(CF163,In_Loss_Cap*MAX(0,CF162))</f>
        <v>-0</v>
      </c>
      <c r="CG165" s="21" t="n">
        <f aca="false">-MIN(CG163,In_Loss_Cap*MAX(0,CG162))</f>
        <v>-0</v>
      </c>
      <c r="CH165" s="21" t="n">
        <f aca="false">-MIN(CH163,In_Loss_Cap*MAX(0,CH162))</f>
        <v>-0</v>
      </c>
      <c r="CI165" s="21" t="n">
        <f aca="false">-MIN(CI163,In_Loss_Cap*MAX(0,CI162))</f>
        <v>-0</v>
      </c>
      <c r="CJ165" s="21" t="n">
        <f aca="false">-MIN(CJ163,In_Loss_Cap*MAX(0,CJ162))</f>
        <v>-0</v>
      </c>
      <c r="CK165" s="21" t="n">
        <f aca="false">-MIN(CK163,In_Loss_Cap*MAX(0,CK162))</f>
        <v>-0</v>
      </c>
      <c r="CL165" s="21" t="n">
        <f aca="false">-MIN(CL163,In_Loss_Cap*MAX(0,CL162))</f>
        <v>-0</v>
      </c>
      <c r="CM165" s="21" t="n">
        <f aca="false">-MIN(CM163,In_Loss_Cap*MAX(0,CM162))</f>
        <v>-0</v>
      </c>
      <c r="CN165" s="21" t="n">
        <f aca="false">-MIN(CN163,In_Loss_Cap*MAX(0,CN162))</f>
        <v>-0</v>
      </c>
      <c r="CO165" s="21" t="n">
        <f aca="false">-MIN(CO163,In_Loss_Cap*MAX(0,CO162))</f>
        <v>-0</v>
      </c>
      <c r="CP165" s="21" t="n">
        <f aca="false">-MIN(CP163,In_Loss_Cap*MAX(0,CP162))</f>
        <v>-0</v>
      </c>
      <c r="CQ165" s="21" t="n">
        <f aca="false">-MIN(CQ163,In_Loss_Cap*MAX(0,CQ162))</f>
        <v>-0</v>
      </c>
      <c r="CR165" s="21" t="n">
        <f aca="false">-MIN(CR163,In_Loss_Cap*MAX(0,CR162))</f>
        <v>-0</v>
      </c>
      <c r="CS165" s="21" t="n">
        <f aca="false">-MIN(CS163,In_Loss_Cap*MAX(0,CS162))</f>
        <v>-0</v>
      </c>
      <c r="CT165" s="21" t="n">
        <f aca="false">-MIN(CT163,In_Loss_Cap*MAX(0,CT162))</f>
        <v>-0</v>
      </c>
      <c r="CU165" s="21" t="n">
        <f aca="false">-MIN(CU163,In_Loss_Cap*MAX(0,CU162))</f>
        <v>-0</v>
      </c>
      <c r="CV165" s="21" t="n">
        <f aca="false">-MIN(CV163,In_Loss_Cap*MAX(0,CV162))</f>
        <v>-0</v>
      </c>
      <c r="CW165" s="21" t="n">
        <f aca="false">-MIN(CW163,In_Loss_Cap*MAX(0,CW162))</f>
        <v>-0</v>
      </c>
      <c r="CX165" s="21" t="n">
        <f aca="false">-MIN(CX163,In_Loss_Cap*MAX(0,CX162))</f>
        <v>-0</v>
      </c>
      <c r="CY165" s="21" t="n">
        <f aca="false">-MIN(CY163,In_Loss_Cap*MAX(0,CY162))</f>
        <v>-0</v>
      </c>
      <c r="CZ165" s="21" t="n">
        <f aca="false">-MIN(CZ163,In_Loss_Cap*MAX(0,CZ162))</f>
        <v>-0</v>
      </c>
      <c r="DA165" s="21" t="n">
        <f aca="false">-MIN(DA163,In_Loss_Cap*MAX(0,DA162))</f>
        <v>-0</v>
      </c>
      <c r="DB165" s="21" t="n">
        <f aca="false">-MIN(DB163,In_Loss_Cap*MAX(0,DB162))</f>
        <v>-0</v>
      </c>
      <c r="DC165" s="21" t="n">
        <f aca="false">-MIN(DC163,In_Loss_Cap*MAX(0,DC162))</f>
        <v>-0</v>
      </c>
      <c r="DD165" s="21" t="n">
        <f aca="false">-MIN(DD163,In_Loss_Cap*MAX(0,DD162))</f>
        <v>-0</v>
      </c>
      <c r="DE165" s="21" t="n">
        <f aca="false">-MIN(DE163,In_Loss_Cap*MAX(0,DE162))</f>
        <v>-0</v>
      </c>
      <c r="DF165" s="21" t="n">
        <f aca="false">-MIN(DF163,In_Loss_Cap*MAX(0,DF162))</f>
        <v>-0</v>
      </c>
      <c r="DG165" s="21" t="n">
        <f aca="false">-MIN(DG163,In_Loss_Cap*MAX(0,DG162))</f>
        <v>-0</v>
      </c>
      <c r="DH165" s="21" t="n">
        <f aca="false">-MIN(DH163,In_Loss_Cap*MAX(0,DH162))</f>
        <v>-0</v>
      </c>
      <c r="DI165" s="21" t="n">
        <f aca="false">-MIN(DI163,In_Loss_Cap*MAX(0,DI162))</f>
        <v>-0</v>
      </c>
      <c r="DJ165" s="21" t="n">
        <f aca="false">-MIN(DJ163,In_Loss_Cap*MAX(0,DJ162))</f>
        <v>-0</v>
      </c>
      <c r="DK165" s="21" t="n">
        <f aca="false">-MIN(DK163,In_Loss_Cap*MAX(0,DK162))</f>
        <v>-0</v>
      </c>
      <c r="DL165" s="21" t="n">
        <f aca="false">-MIN(DL163,In_Loss_Cap*MAX(0,DL162))</f>
        <v>-0</v>
      </c>
      <c r="DM165" s="21" t="n">
        <f aca="false">-MIN(DM163,In_Loss_Cap*MAX(0,DM162))</f>
        <v>-0</v>
      </c>
      <c r="DN165" s="21" t="n">
        <f aca="false">-MIN(DN163,In_Loss_Cap*MAX(0,DN162))</f>
        <v>-0</v>
      </c>
      <c r="DO165" s="21" t="n">
        <f aca="false">-MIN(DO163,In_Loss_Cap*MAX(0,DO162))</f>
        <v>-0</v>
      </c>
      <c r="DP165" s="21" t="n">
        <f aca="false">-MIN(DP163,In_Loss_Cap*MAX(0,DP162))</f>
        <v>-0</v>
      </c>
      <c r="DQ165" s="21" t="n">
        <f aca="false">-MIN(DQ163,In_Loss_Cap*MAX(0,DQ162))</f>
        <v>-0</v>
      </c>
      <c r="DR165" s="21" t="n">
        <f aca="false">-MIN(DR163,In_Loss_Cap*MAX(0,DR162))</f>
        <v>-0</v>
      </c>
      <c r="DS165" s="21" t="n">
        <f aca="false">-MIN(DS163,In_Loss_Cap*MAX(0,DS162))</f>
        <v>-0</v>
      </c>
      <c r="DT165" s="21" t="n">
        <f aca="false">-MIN(DT163,In_Loss_Cap*MAX(0,DT162))</f>
        <v>-0</v>
      </c>
      <c r="DU165" s="21" t="n">
        <f aca="false">-MIN(DU163,In_Loss_Cap*MAX(0,DU162))</f>
        <v>-0</v>
      </c>
      <c r="DV165" s="21" t="n">
        <f aca="false">-MIN(DV163,In_Loss_Cap*MAX(0,DV162))</f>
        <v>-0</v>
      </c>
      <c r="DW165" s="21" t="n">
        <f aca="false">-MIN(DW163,In_Loss_Cap*MAX(0,DW162))</f>
        <v>-0</v>
      </c>
      <c r="DX165" s="21" t="n">
        <f aca="false">-MIN(DX163,In_Loss_Cap*MAX(0,DX162))</f>
        <v>-0</v>
      </c>
      <c r="DY165" s="21" t="n">
        <f aca="false">-MIN(DY163,In_Loss_Cap*MAX(0,DY162))</f>
        <v>-0</v>
      </c>
      <c r="DZ165" s="21" t="n">
        <f aca="false">-MIN(DZ163,In_Loss_Cap*MAX(0,DZ162))</f>
        <v>-0</v>
      </c>
      <c r="EA165" s="21" t="n">
        <f aca="false">-MIN(EA163,In_Loss_Cap*MAX(0,EA162))</f>
        <v>-0</v>
      </c>
      <c r="EB165" s="21" t="n">
        <f aca="false">-MIN(EB163,In_Loss_Cap*MAX(0,EB162))</f>
        <v>-0</v>
      </c>
      <c r="EC165" s="21" t="n">
        <f aca="false">-MIN(EC163,In_Loss_Cap*MAX(0,EC162))</f>
        <v>-0</v>
      </c>
      <c r="ED165" s="21" t="n">
        <f aca="false">-MIN(ED163,In_Loss_Cap*MAX(0,ED162))</f>
        <v>-0</v>
      </c>
      <c r="EE165" s="21" t="n">
        <f aca="false">-MIN(EE163,In_Loss_Cap*MAX(0,EE162))</f>
        <v>-0</v>
      </c>
      <c r="EF165" s="21" t="n">
        <f aca="false">-MIN(EF163,In_Loss_Cap*MAX(0,EF162))</f>
        <v>-0</v>
      </c>
      <c r="EG165" s="21" t="n">
        <f aca="false">-MIN(EG163,In_Loss_Cap*MAX(0,EG162))</f>
        <v>-0</v>
      </c>
      <c r="EH165" s="21" t="n">
        <f aca="false">-MIN(EH163,In_Loss_Cap*MAX(0,EH162))</f>
        <v>-0</v>
      </c>
      <c r="EI165" s="21" t="n">
        <f aca="false">-MIN(EI163,In_Loss_Cap*MAX(0,EI162))</f>
        <v>-0</v>
      </c>
      <c r="EJ165" s="21" t="n">
        <f aca="false">-MIN(EJ163,In_Loss_Cap*MAX(0,EJ162))</f>
        <v>-0</v>
      </c>
      <c r="EK165" s="21" t="n">
        <f aca="false">-MIN(EK163,In_Loss_Cap*MAX(0,EK162))</f>
        <v>-0</v>
      </c>
      <c r="EL165" s="21" t="n">
        <f aca="false">-MIN(EL163,In_Loss_Cap*MAX(0,EL162))</f>
        <v>-0</v>
      </c>
      <c r="EM165" s="21" t="n">
        <f aca="false">-MIN(EM163,In_Loss_Cap*MAX(0,EM162))</f>
        <v>-0</v>
      </c>
      <c r="EN165" s="21" t="n">
        <f aca="false">-MIN(EN163,In_Loss_Cap*MAX(0,EN162))</f>
        <v>-0</v>
      </c>
      <c r="EO165" s="21" t="n">
        <f aca="false">-MIN(EO163,In_Loss_Cap*MAX(0,EO162))</f>
        <v>-0</v>
      </c>
      <c r="EP165" s="21" t="n">
        <f aca="false">-MIN(EP163,In_Loss_Cap*MAX(0,EP162))</f>
        <v>-0</v>
      </c>
      <c r="EQ165" s="21" t="n">
        <f aca="false">-MIN(EQ163,In_Loss_Cap*MAX(0,EQ162))</f>
        <v>-0</v>
      </c>
      <c r="ER165" s="21" t="n">
        <f aca="false">-MIN(ER163,In_Loss_Cap*MAX(0,ER162))</f>
        <v>-0</v>
      </c>
      <c r="ES165" s="21" t="n">
        <f aca="false">-MIN(ES163,In_Loss_Cap*MAX(0,ES162))</f>
        <v>-0</v>
      </c>
      <c r="ET165" s="21" t="n">
        <f aca="false">-MIN(ET163,In_Loss_Cap*MAX(0,ET162))</f>
        <v>-0</v>
      </c>
      <c r="EU165" s="21" t="n">
        <f aca="false">-MIN(EU163,In_Loss_Cap*MAX(0,EU162))</f>
        <v>-0</v>
      </c>
      <c r="EV165" s="21" t="n">
        <f aca="false">-MIN(EV163,In_Loss_Cap*MAX(0,EV162))</f>
        <v>-0</v>
      </c>
      <c r="EW165" s="21" t="n">
        <f aca="false">-MIN(EW163,In_Loss_Cap*MAX(0,EW162))</f>
        <v>-0</v>
      </c>
      <c r="EX165" s="21" t="n">
        <f aca="false">-MIN(EX163,In_Loss_Cap*MAX(0,EX162))</f>
        <v>-0</v>
      </c>
      <c r="EY165" s="21" t="n">
        <f aca="false">-MIN(EY163,In_Loss_Cap*MAX(0,EY162))</f>
        <v>-0</v>
      </c>
      <c r="EZ165" s="21" t="n">
        <f aca="false">-MIN(EZ163,In_Loss_Cap*MAX(0,EZ162))</f>
        <v>-0</v>
      </c>
      <c r="FA165" s="21" t="n">
        <f aca="false">-MIN(FA163,In_Loss_Cap*MAX(0,FA162))</f>
        <v>-0</v>
      </c>
      <c r="FB165" s="21" t="n">
        <f aca="false">-MIN(FB163,In_Loss_Cap*MAX(0,FB162))</f>
        <v>-0</v>
      </c>
      <c r="FC165" s="21" t="n">
        <f aca="false">-MIN(FC163,In_Loss_Cap*MAX(0,FC162))</f>
        <v>-0</v>
      </c>
      <c r="FD165" s="21" t="n">
        <f aca="false">-MIN(FD163,In_Loss_Cap*MAX(0,FD162))</f>
        <v>-0</v>
      </c>
      <c r="FE165" s="21" t="n">
        <f aca="false">-MIN(FE163,In_Loss_Cap*MAX(0,FE162))</f>
        <v>-0</v>
      </c>
      <c r="FF165" s="21" t="n">
        <f aca="false">-MIN(FF163,In_Loss_Cap*MAX(0,FF162))</f>
        <v>-0</v>
      </c>
      <c r="FG165" s="21" t="n">
        <f aca="false">-MIN(FG163,In_Loss_Cap*MAX(0,FG162))</f>
        <v>-0</v>
      </c>
      <c r="FH165" s="21" t="n">
        <f aca="false">-MIN(FH163,In_Loss_Cap*MAX(0,FH162))</f>
        <v>-0</v>
      </c>
    </row>
    <row r="166" customFormat="false" ht="15" hidden="false" customHeight="false" outlineLevel="0" collapsed="false">
      <c r="C166" s="1" t="s">
        <v>802</v>
      </c>
      <c r="D166" s="12" t="s">
        <v>358</v>
      </c>
      <c r="I166" s="21" t="n">
        <f aca="false">SUM(J166:FH166)</f>
        <v>0</v>
      </c>
      <c r="J166" s="21" t="n">
        <f aca="false">-(J163+J164+J165)*N(AND(J$3&lt;=$E157,J$4&gt;=$E157))</f>
        <v>-0</v>
      </c>
      <c r="K166" s="21" t="n">
        <f aca="false">-(K163+K164+K165)*N(AND(K$3&lt;=$E157,K$4&gt;=$E157))</f>
        <v>-0</v>
      </c>
      <c r="L166" s="21" t="n">
        <f aca="false">-(L163+L164+L165)*N(AND(L$3&lt;=$E157,L$4&gt;=$E157))</f>
        <v>-0</v>
      </c>
      <c r="M166" s="21" t="n">
        <f aca="false">-(M163+M164+M165)*N(AND(M$3&lt;=$E157,M$4&gt;=$E157))</f>
        <v>-0</v>
      </c>
      <c r="N166" s="21" t="n">
        <f aca="false">-(N163+N164+N165)*N(AND(N$3&lt;=$E157,N$4&gt;=$E157))</f>
        <v>-0</v>
      </c>
      <c r="O166" s="21" t="n">
        <f aca="false">-(O163+O164+O165)*N(AND(O$3&lt;=$E157,O$4&gt;=$E157))</f>
        <v>-0</v>
      </c>
      <c r="P166" s="21" t="n">
        <f aca="false">-(P163+P164+P165)*N(AND(P$3&lt;=$E157,P$4&gt;=$E157))</f>
        <v>-0</v>
      </c>
      <c r="Q166" s="21" t="n">
        <f aca="false">-(Q163+Q164+Q165)*N(AND(Q$3&lt;=$E157,Q$4&gt;=$E157))</f>
        <v>-0</v>
      </c>
      <c r="R166" s="21" t="n">
        <f aca="false">-(R163+R164+R165)*N(AND(R$3&lt;=$E157,R$4&gt;=$E157))</f>
        <v>-0</v>
      </c>
      <c r="S166" s="21" t="n">
        <f aca="false">-(S163+S164+S165)*N(AND(S$3&lt;=$E157,S$4&gt;=$E157))</f>
        <v>-0</v>
      </c>
      <c r="T166" s="21" t="n">
        <f aca="false">-(T163+T164+T165)*N(AND(T$3&lt;=$E157,T$4&gt;=$E157))</f>
        <v>-0</v>
      </c>
      <c r="U166" s="21" t="n">
        <f aca="false">-(U163+U164+U165)*N(AND(U$3&lt;=$E157,U$4&gt;=$E157))</f>
        <v>-0</v>
      </c>
      <c r="V166" s="21" t="n">
        <f aca="false">-(V163+V164+V165)*N(AND(V$3&lt;=$E157,V$4&gt;=$E157))</f>
        <v>-0</v>
      </c>
      <c r="W166" s="21" t="n">
        <f aca="false">-(W163+W164+W165)*N(AND(W$3&lt;=$E157,W$4&gt;=$E157))</f>
        <v>-0</v>
      </c>
      <c r="X166" s="21" t="n">
        <f aca="false">-(X163+X164+X165)*N(AND(X$3&lt;=$E157,X$4&gt;=$E157))</f>
        <v>-0</v>
      </c>
      <c r="Y166" s="21" t="n">
        <f aca="false">-(Y163+Y164+Y165)*N(AND(Y$3&lt;=$E157,Y$4&gt;=$E157))</f>
        <v>-0</v>
      </c>
      <c r="Z166" s="21" t="n">
        <f aca="false">-(Z163+Z164+Z165)*N(AND(Z$3&lt;=$E157,Z$4&gt;=$E157))</f>
        <v>-0</v>
      </c>
      <c r="AA166" s="21" t="n">
        <f aca="false">-(AA163+AA164+AA165)*N(AND(AA$3&lt;=$E157,AA$4&gt;=$E157))</f>
        <v>-0</v>
      </c>
      <c r="AB166" s="21" t="n">
        <f aca="false">-(AB163+AB164+AB165)*N(AND(AB$3&lt;=$E157,AB$4&gt;=$E157))</f>
        <v>-0</v>
      </c>
      <c r="AC166" s="21" t="n">
        <f aca="false">-(AC163+AC164+AC165)*N(AND(AC$3&lt;=$E157,AC$4&gt;=$E157))</f>
        <v>-0</v>
      </c>
      <c r="AD166" s="21" t="n">
        <f aca="false">-(AD163+AD164+AD165)*N(AND(AD$3&lt;=$E157,AD$4&gt;=$E157))</f>
        <v>-0</v>
      </c>
      <c r="AE166" s="21" t="n">
        <f aca="false">-(AE163+AE164+AE165)*N(AND(AE$3&lt;=$E157,AE$4&gt;=$E157))</f>
        <v>-0</v>
      </c>
      <c r="AF166" s="21" t="n">
        <f aca="false">-(AF163+AF164+AF165)*N(AND(AF$3&lt;=$E157,AF$4&gt;=$E157))</f>
        <v>-0</v>
      </c>
      <c r="AG166" s="21" t="n">
        <f aca="false">-(AG163+AG164+AG165)*N(AND(AG$3&lt;=$E157,AG$4&gt;=$E157))</f>
        <v>-0</v>
      </c>
      <c r="AH166" s="21" t="n">
        <f aca="false">-(AH163+AH164+AH165)*N(AND(AH$3&lt;=$E157,AH$4&gt;=$E157))</f>
        <v>-0</v>
      </c>
      <c r="AI166" s="21" t="n">
        <f aca="false">-(AI163+AI164+AI165)*N(AND(AI$3&lt;=$E157,AI$4&gt;=$E157))</f>
        <v>-0</v>
      </c>
      <c r="AJ166" s="21" t="n">
        <f aca="false">-(AJ163+AJ164+AJ165)*N(AND(AJ$3&lt;=$E157,AJ$4&gt;=$E157))</f>
        <v>-0</v>
      </c>
      <c r="AK166" s="21" t="n">
        <f aca="false">-(AK163+AK164+AK165)*N(AND(AK$3&lt;=$E157,AK$4&gt;=$E157))</f>
        <v>-0</v>
      </c>
      <c r="AL166" s="21" t="n">
        <f aca="false">-(AL163+AL164+AL165)*N(AND(AL$3&lt;=$E157,AL$4&gt;=$E157))</f>
        <v>-0</v>
      </c>
      <c r="AM166" s="21" t="n">
        <f aca="false">-(AM163+AM164+AM165)*N(AND(AM$3&lt;=$E157,AM$4&gt;=$E157))</f>
        <v>-0</v>
      </c>
      <c r="AN166" s="21" t="n">
        <f aca="false">-(AN163+AN164+AN165)*N(AND(AN$3&lt;=$E157,AN$4&gt;=$E157))</f>
        <v>-0</v>
      </c>
      <c r="AO166" s="21" t="n">
        <f aca="false">-(AO163+AO164+AO165)*N(AND(AO$3&lt;=$E157,AO$4&gt;=$E157))</f>
        <v>-0</v>
      </c>
      <c r="AP166" s="21" t="n">
        <f aca="false">-(AP163+AP164+AP165)*N(AND(AP$3&lt;=$E157,AP$4&gt;=$E157))</f>
        <v>-0</v>
      </c>
      <c r="AQ166" s="21" t="n">
        <f aca="false">-(AQ163+AQ164+AQ165)*N(AND(AQ$3&lt;=$E157,AQ$4&gt;=$E157))</f>
        <v>-0</v>
      </c>
      <c r="AR166" s="21" t="n">
        <f aca="false">-(AR163+AR164+AR165)*N(AND(AR$3&lt;=$E157,AR$4&gt;=$E157))</f>
        <v>-0</v>
      </c>
      <c r="AS166" s="21" t="n">
        <f aca="false">-(AS163+AS164+AS165)*N(AND(AS$3&lt;=$E157,AS$4&gt;=$E157))</f>
        <v>-0</v>
      </c>
      <c r="AT166" s="21" t="n">
        <f aca="false">-(AT163+AT164+AT165)*N(AND(AT$3&lt;=$E157,AT$4&gt;=$E157))</f>
        <v>-0</v>
      </c>
      <c r="AU166" s="21" t="n">
        <f aca="false">-(AU163+AU164+AU165)*N(AND(AU$3&lt;=$E157,AU$4&gt;=$E157))</f>
        <v>-0</v>
      </c>
      <c r="AV166" s="21" t="n">
        <f aca="false">-(AV163+AV164+AV165)*N(AND(AV$3&lt;=$E157,AV$4&gt;=$E157))</f>
        <v>-0</v>
      </c>
      <c r="AW166" s="21" t="n">
        <f aca="false">-(AW163+AW164+AW165)*N(AND(AW$3&lt;=$E157,AW$4&gt;=$E157))</f>
        <v>-0</v>
      </c>
      <c r="AX166" s="21" t="n">
        <f aca="false">-(AX163+AX164+AX165)*N(AND(AX$3&lt;=$E157,AX$4&gt;=$E157))</f>
        <v>-0</v>
      </c>
      <c r="AY166" s="21" t="n">
        <f aca="false">-(AY163+AY164+AY165)*N(AND(AY$3&lt;=$E157,AY$4&gt;=$E157))</f>
        <v>-0</v>
      </c>
      <c r="AZ166" s="21" t="n">
        <f aca="false">-(AZ163+AZ164+AZ165)*N(AND(AZ$3&lt;=$E157,AZ$4&gt;=$E157))</f>
        <v>-0</v>
      </c>
      <c r="BA166" s="21" t="n">
        <f aca="false">-(BA163+BA164+BA165)*N(AND(BA$3&lt;=$E157,BA$4&gt;=$E157))</f>
        <v>-0</v>
      </c>
      <c r="BB166" s="21" t="n">
        <f aca="false">-(BB163+BB164+BB165)*N(AND(BB$3&lt;=$E157,BB$4&gt;=$E157))</f>
        <v>-0</v>
      </c>
      <c r="BC166" s="21" t="n">
        <f aca="false">-(BC163+BC164+BC165)*N(AND(BC$3&lt;=$E157,BC$4&gt;=$E157))</f>
        <v>-0</v>
      </c>
      <c r="BD166" s="21" t="n">
        <f aca="false">-(BD163+BD164+BD165)*N(AND(BD$3&lt;=$E157,BD$4&gt;=$E157))</f>
        <v>-0</v>
      </c>
      <c r="BE166" s="21" t="n">
        <f aca="false">-(BE163+BE164+BE165)*N(AND(BE$3&lt;=$E157,BE$4&gt;=$E157))</f>
        <v>-0</v>
      </c>
      <c r="BF166" s="21" t="n">
        <f aca="false">-(BF163+BF164+BF165)*N(AND(BF$3&lt;=$E157,BF$4&gt;=$E157))</f>
        <v>-0</v>
      </c>
      <c r="BG166" s="21" t="n">
        <f aca="false">-(BG163+BG164+BG165)*N(AND(BG$3&lt;=$E157,BG$4&gt;=$E157))</f>
        <v>-0</v>
      </c>
      <c r="BH166" s="21" t="n">
        <f aca="false">-(BH163+BH164+BH165)*N(AND(BH$3&lt;=$E157,BH$4&gt;=$E157))</f>
        <v>-0</v>
      </c>
      <c r="BI166" s="21" t="n">
        <f aca="false">-(BI163+BI164+BI165)*N(AND(BI$3&lt;=$E157,BI$4&gt;=$E157))</f>
        <v>-0</v>
      </c>
      <c r="BJ166" s="21" t="n">
        <f aca="false">-(BJ163+BJ164+BJ165)*N(AND(BJ$3&lt;=$E157,BJ$4&gt;=$E157))</f>
        <v>-0</v>
      </c>
      <c r="BK166" s="21" t="n">
        <f aca="false">-(BK163+BK164+BK165)*N(AND(BK$3&lt;=$E157,BK$4&gt;=$E157))</f>
        <v>-0</v>
      </c>
      <c r="BL166" s="21" t="n">
        <f aca="false">-(BL163+BL164+BL165)*N(AND(BL$3&lt;=$E157,BL$4&gt;=$E157))</f>
        <v>-0</v>
      </c>
      <c r="BM166" s="21" t="n">
        <f aca="false">-(BM163+BM164+BM165)*N(AND(BM$3&lt;=$E157,BM$4&gt;=$E157))</f>
        <v>-0</v>
      </c>
      <c r="BN166" s="21" t="n">
        <f aca="false">-(BN163+BN164+BN165)*N(AND(BN$3&lt;=$E157,BN$4&gt;=$E157))</f>
        <v>-0</v>
      </c>
      <c r="BO166" s="21" t="n">
        <f aca="false">-(BO163+BO164+BO165)*N(AND(BO$3&lt;=$E157,BO$4&gt;=$E157))</f>
        <v>-0</v>
      </c>
      <c r="BP166" s="21" t="n">
        <f aca="false">-(BP163+BP164+BP165)*N(AND(BP$3&lt;=$E157,BP$4&gt;=$E157))</f>
        <v>-0</v>
      </c>
      <c r="BQ166" s="21" t="n">
        <f aca="false">-(BQ163+BQ164+BQ165)*N(AND(BQ$3&lt;=$E157,BQ$4&gt;=$E157))</f>
        <v>-0</v>
      </c>
      <c r="BR166" s="21" t="n">
        <f aca="false">-(BR163+BR164+BR165)*N(AND(BR$3&lt;=$E157,BR$4&gt;=$E157))</f>
        <v>-0</v>
      </c>
      <c r="BS166" s="21" t="n">
        <f aca="false">-(BS163+BS164+BS165)*N(AND(BS$3&lt;=$E157,BS$4&gt;=$E157))</f>
        <v>-0</v>
      </c>
      <c r="BT166" s="21" t="n">
        <f aca="false">-(BT163+BT164+BT165)*N(AND(BT$3&lt;=$E157,BT$4&gt;=$E157))</f>
        <v>-0</v>
      </c>
      <c r="BU166" s="21" t="n">
        <f aca="false">-(BU163+BU164+BU165)*N(AND(BU$3&lt;=$E157,BU$4&gt;=$E157))</f>
        <v>-0</v>
      </c>
      <c r="BV166" s="21" t="n">
        <f aca="false">-(BV163+BV164+BV165)*N(AND(BV$3&lt;=$E157,BV$4&gt;=$E157))</f>
        <v>-0</v>
      </c>
      <c r="BW166" s="21" t="n">
        <f aca="false">-(BW163+BW164+BW165)*N(AND(BW$3&lt;=$E157,BW$4&gt;=$E157))</f>
        <v>-0</v>
      </c>
      <c r="BX166" s="21" t="n">
        <f aca="false">-(BX163+BX164+BX165)*N(AND(BX$3&lt;=$E157,BX$4&gt;=$E157))</f>
        <v>-0</v>
      </c>
      <c r="BY166" s="21" t="n">
        <f aca="false">-(BY163+BY164+BY165)*N(AND(BY$3&lt;=$E157,BY$4&gt;=$E157))</f>
        <v>-0</v>
      </c>
      <c r="BZ166" s="21" t="n">
        <f aca="false">-(BZ163+BZ164+BZ165)*N(AND(BZ$3&lt;=$E157,BZ$4&gt;=$E157))</f>
        <v>-0</v>
      </c>
      <c r="CA166" s="21" t="n">
        <f aca="false">-(CA163+CA164+CA165)*N(AND(CA$3&lt;=$E157,CA$4&gt;=$E157))</f>
        <v>-0</v>
      </c>
      <c r="CB166" s="21" t="n">
        <f aca="false">-(CB163+CB164+CB165)*N(AND(CB$3&lt;=$E157,CB$4&gt;=$E157))</f>
        <v>-0</v>
      </c>
      <c r="CC166" s="21" t="n">
        <f aca="false">-(CC163+CC164+CC165)*N(AND(CC$3&lt;=$E157,CC$4&gt;=$E157))</f>
        <v>-0</v>
      </c>
      <c r="CD166" s="21" t="n">
        <f aca="false">-(CD163+CD164+CD165)*N(AND(CD$3&lt;=$E157,CD$4&gt;=$E157))</f>
        <v>-0</v>
      </c>
      <c r="CE166" s="21" t="n">
        <f aca="false">-(CE163+CE164+CE165)*N(AND(CE$3&lt;=$E157,CE$4&gt;=$E157))</f>
        <v>-0</v>
      </c>
      <c r="CF166" s="21" t="n">
        <f aca="false">-(CF163+CF164+CF165)*N(AND(CF$3&lt;=$E157,CF$4&gt;=$E157))</f>
        <v>-0</v>
      </c>
      <c r="CG166" s="21" t="n">
        <f aca="false">-(CG163+CG164+CG165)*N(AND(CG$3&lt;=$E157,CG$4&gt;=$E157))</f>
        <v>-0</v>
      </c>
      <c r="CH166" s="21" t="n">
        <f aca="false">-(CH163+CH164+CH165)*N(AND(CH$3&lt;=$E157,CH$4&gt;=$E157))</f>
        <v>-0</v>
      </c>
      <c r="CI166" s="21" t="n">
        <f aca="false">-(CI163+CI164+CI165)*N(AND(CI$3&lt;=$E157,CI$4&gt;=$E157))</f>
        <v>-0</v>
      </c>
      <c r="CJ166" s="21" t="n">
        <f aca="false">-(CJ163+CJ164+CJ165)*N(AND(CJ$3&lt;=$E157,CJ$4&gt;=$E157))</f>
        <v>-0</v>
      </c>
      <c r="CK166" s="21" t="n">
        <f aca="false">-(CK163+CK164+CK165)*N(AND(CK$3&lt;=$E157,CK$4&gt;=$E157))</f>
        <v>-0</v>
      </c>
      <c r="CL166" s="21" t="n">
        <f aca="false">-(CL163+CL164+CL165)*N(AND(CL$3&lt;=$E157,CL$4&gt;=$E157))</f>
        <v>-0</v>
      </c>
      <c r="CM166" s="21" t="n">
        <f aca="false">-(CM163+CM164+CM165)*N(AND(CM$3&lt;=$E157,CM$4&gt;=$E157))</f>
        <v>-0</v>
      </c>
      <c r="CN166" s="21" t="n">
        <f aca="false">-(CN163+CN164+CN165)*N(AND(CN$3&lt;=$E157,CN$4&gt;=$E157))</f>
        <v>-0</v>
      </c>
      <c r="CO166" s="21" t="n">
        <f aca="false">-(CO163+CO164+CO165)*N(AND(CO$3&lt;=$E157,CO$4&gt;=$E157))</f>
        <v>-0</v>
      </c>
      <c r="CP166" s="21" t="n">
        <f aca="false">-(CP163+CP164+CP165)*N(AND(CP$3&lt;=$E157,CP$4&gt;=$E157))</f>
        <v>-0</v>
      </c>
      <c r="CQ166" s="21" t="n">
        <f aca="false">-(CQ163+CQ164+CQ165)*N(AND(CQ$3&lt;=$E157,CQ$4&gt;=$E157))</f>
        <v>-0</v>
      </c>
      <c r="CR166" s="21" t="n">
        <f aca="false">-(CR163+CR164+CR165)*N(AND(CR$3&lt;=$E157,CR$4&gt;=$E157))</f>
        <v>-0</v>
      </c>
      <c r="CS166" s="21" t="n">
        <f aca="false">-(CS163+CS164+CS165)*N(AND(CS$3&lt;=$E157,CS$4&gt;=$E157))</f>
        <v>-0</v>
      </c>
      <c r="CT166" s="21" t="n">
        <f aca="false">-(CT163+CT164+CT165)*N(AND(CT$3&lt;=$E157,CT$4&gt;=$E157))</f>
        <v>-0</v>
      </c>
      <c r="CU166" s="21" t="n">
        <f aca="false">-(CU163+CU164+CU165)*N(AND(CU$3&lt;=$E157,CU$4&gt;=$E157))</f>
        <v>-0</v>
      </c>
      <c r="CV166" s="21" t="n">
        <f aca="false">-(CV163+CV164+CV165)*N(AND(CV$3&lt;=$E157,CV$4&gt;=$E157))</f>
        <v>-0</v>
      </c>
      <c r="CW166" s="21" t="n">
        <f aca="false">-(CW163+CW164+CW165)*N(AND(CW$3&lt;=$E157,CW$4&gt;=$E157))</f>
        <v>-0</v>
      </c>
      <c r="CX166" s="21" t="n">
        <f aca="false">-(CX163+CX164+CX165)*N(AND(CX$3&lt;=$E157,CX$4&gt;=$E157))</f>
        <v>-0</v>
      </c>
      <c r="CY166" s="21" t="n">
        <f aca="false">-(CY163+CY164+CY165)*N(AND(CY$3&lt;=$E157,CY$4&gt;=$E157))</f>
        <v>-0</v>
      </c>
      <c r="CZ166" s="21" t="n">
        <f aca="false">-(CZ163+CZ164+CZ165)*N(AND(CZ$3&lt;=$E157,CZ$4&gt;=$E157))</f>
        <v>-0</v>
      </c>
      <c r="DA166" s="21" t="n">
        <f aca="false">-(DA163+DA164+DA165)*N(AND(DA$3&lt;=$E157,DA$4&gt;=$E157))</f>
        <v>-0</v>
      </c>
      <c r="DB166" s="21" t="n">
        <f aca="false">-(DB163+DB164+DB165)*N(AND(DB$3&lt;=$E157,DB$4&gt;=$E157))</f>
        <v>-0</v>
      </c>
      <c r="DC166" s="21" t="n">
        <f aca="false">-(DC163+DC164+DC165)*N(AND(DC$3&lt;=$E157,DC$4&gt;=$E157))</f>
        <v>-0</v>
      </c>
      <c r="DD166" s="21" t="n">
        <f aca="false">-(DD163+DD164+DD165)*N(AND(DD$3&lt;=$E157,DD$4&gt;=$E157))</f>
        <v>-0</v>
      </c>
      <c r="DE166" s="21" t="n">
        <f aca="false">-(DE163+DE164+DE165)*N(AND(DE$3&lt;=$E157,DE$4&gt;=$E157))</f>
        <v>-0</v>
      </c>
      <c r="DF166" s="21" t="n">
        <f aca="false">-(DF163+DF164+DF165)*N(AND(DF$3&lt;=$E157,DF$4&gt;=$E157))</f>
        <v>-0</v>
      </c>
      <c r="DG166" s="21" t="n">
        <f aca="false">-(DG163+DG164+DG165)*N(AND(DG$3&lt;=$E157,DG$4&gt;=$E157))</f>
        <v>-0</v>
      </c>
      <c r="DH166" s="21" t="n">
        <f aca="false">-(DH163+DH164+DH165)*N(AND(DH$3&lt;=$E157,DH$4&gt;=$E157))</f>
        <v>-0</v>
      </c>
      <c r="DI166" s="21" t="n">
        <f aca="false">-(DI163+DI164+DI165)*N(AND(DI$3&lt;=$E157,DI$4&gt;=$E157))</f>
        <v>-0</v>
      </c>
      <c r="DJ166" s="21" t="n">
        <f aca="false">-(DJ163+DJ164+DJ165)*N(AND(DJ$3&lt;=$E157,DJ$4&gt;=$E157))</f>
        <v>-0</v>
      </c>
      <c r="DK166" s="21" t="n">
        <f aca="false">-(DK163+DK164+DK165)*N(AND(DK$3&lt;=$E157,DK$4&gt;=$E157))</f>
        <v>-0</v>
      </c>
      <c r="DL166" s="21" t="n">
        <f aca="false">-(DL163+DL164+DL165)*N(AND(DL$3&lt;=$E157,DL$4&gt;=$E157))</f>
        <v>-0</v>
      </c>
      <c r="DM166" s="21" t="n">
        <f aca="false">-(DM163+DM164+DM165)*N(AND(DM$3&lt;=$E157,DM$4&gt;=$E157))</f>
        <v>-0</v>
      </c>
      <c r="DN166" s="21" t="n">
        <f aca="false">-(DN163+DN164+DN165)*N(AND(DN$3&lt;=$E157,DN$4&gt;=$E157))</f>
        <v>-0</v>
      </c>
      <c r="DO166" s="21" t="n">
        <f aca="false">-(DO163+DO164+DO165)*N(AND(DO$3&lt;=$E157,DO$4&gt;=$E157))</f>
        <v>-0</v>
      </c>
      <c r="DP166" s="21" t="n">
        <f aca="false">-(DP163+DP164+DP165)*N(AND(DP$3&lt;=$E157,DP$4&gt;=$E157))</f>
        <v>-0</v>
      </c>
      <c r="DQ166" s="21" t="n">
        <f aca="false">-(DQ163+DQ164+DQ165)*N(AND(DQ$3&lt;=$E157,DQ$4&gt;=$E157))</f>
        <v>-0</v>
      </c>
      <c r="DR166" s="21" t="n">
        <f aca="false">-(DR163+DR164+DR165)*N(AND(DR$3&lt;=$E157,DR$4&gt;=$E157))</f>
        <v>-0</v>
      </c>
      <c r="DS166" s="21" t="n">
        <f aca="false">-(DS163+DS164+DS165)*N(AND(DS$3&lt;=$E157,DS$4&gt;=$E157))</f>
        <v>-0</v>
      </c>
      <c r="DT166" s="21" t="n">
        <f aca="false">-(DT163+DT164+DT165)*N(AND(DT$3&lt;=$E157,DT$4&gt;=$E157))</f>
        <v>-0</v>
      </c>
      <c r="DU166" s="21" t="n">
        <f aca="false">-(DU163+DU164+DU165)*N(AND(DU$3&lt;=$E157,DU$4&gt;=$E157))</f>
        <v>-0</v>
      </c>
      <c r="DV166" s="21" t="n">
        <f aca="false">-(DV163+DV164+DV165)*N(AND(DV$3&lt;=$E157,DV$4&gt;=$E157))</f>
        <v>-0</v>
      </c>
      <c r="DW166" s="21" t="n">
        <f aca="false">-(DW163+DW164+DW165)*N(AND(DW$3&lt;=$E157,DW$4&gt;=$E157))</f>
        <v>-0</v>
      </c>
      <c r="DX166" s="21" t="n">
        <f aca="false">-(DX163+DX164+DX165)*N(AND(DX$3&lt;=$E157,DX$4&gt;=$E157))</f>
        <v>-0</v>
      </c>
      <c r="DY166" s="21" t="n">
        <f aca="false">-(DY163+DY164+DY165)*N(AND(DY$3&lt;=$E157,DY$4&gt;=$E157))</f>
        <v>-0</v>
      </c>
      <c r="DZ166" s="21" t="n">
        <f aca="false">-(DZ163+DZ164+DZ165)*N(AND(DZ$3&lt;=$E157,DZ$4&gt;=$E157))</f>
        <v>-0</v>
      </c>
      <c r="EA166" s="21" t="n">
        <f aca="false">-(EA163+EA164+EA165)*N(AND(EA$3&lt;=$E157,EA$4&gt;=$E157))</f>
        <v>-0</v>
      </c>
      <c r="EB166" s="21" t="n">
        <f aca="false">-(EB163+EB164+EB165)*N(AND(EB$3&lt;=$E157,EB$4&gt;=$E157))</f>
        <v>-0</v>
      </c>
      <c r="EC166" s="21" t="n">
        <f aca="false">-(EC163+EC164+EC165)*N(AND(EC$3&lt;=$E157,EC$4&gt;=$E157))</f>
        <v>-0</v>
      </c>
      <c r="ED166" s="21" t="n">
        <f aca="false">-(ED163+ED164+ED165)*N(AND(ED$3&lt;=$E157,ED$4&gt;=$E157))</f>
        <v>-0</v>
      </c>
      <c r="EE166" s="21" t="n">
        <f aca="false">-(EE163+EE164+EE165)*N(AND(EE$3&lt;=$E157,EE$4&gt;=$E157))</f>
        <v>-0</v>
      </c>
      <c r="EF166" s="21" t="n">
        <f aca="false">-(EF163+EF164+EF165)*N(AND(EF$3&lt;=$E157,EF$4&gt;=$E157))</f>
        <v>-0</v>
      </c>
      <c r="EG166" s="21" t="n">
        <f aca="false">-(EG163+EG164+EG165)*N(AND(EG$3&lt;=$E157,EG$4&gt;=$E157))</f>
        <v>-0</v>
      </c>
      <c r="EH166" s="21" t="n">
        <f aca="false">-(EH163+EH164+EH165)*N(AND(EH$3&lt;=$E157,EH$4&gt;=$E157))</f>
        <v>-0</v>
      </c>
      <c r="EI166" s="21" t="n">
        <f aca="false">-(EI163+EI164+EI165)*N(AND(EI$3&lt;=$E157,EI$4&gt;=$E157))</f>
        <v>-0</v>
      </c>
      <c r="EJ166" s="21" t="n">
        <f aca="false">-(EJ163+EJ164+EJ165)*N(AND(EJ$3&lt;=$E157,EJ$4&gt;=$E157))</f>
        <v>-0</v>
      </c>
      <c r="EK166" s="21" t="n">
        <f aca="false">-(EK163+EK164+EK165)*N(AND(EK$3&lt;=$E157,EK$4&gt;=$E157))</f>
        <v>-0</v>
      </c>
      <c r="EL166" s="21" t="n">
        <f aca="false">-(EL163+EL164+EL165)*N(AND(EL$3&lt;=$E157,EL$4&gt;=$E157))</f>
        <v>-0</v>
      </c>
      <c r="EM166" s="21" t="n">
        <f aca="false">-(EM163+EM164+EM165)*N(AND(EM$3&lt;=$E157,EM$4&gt;=$E157))</f>
        <v>-0</v>
      </c>
      <c r="EN166" s="21" t="n">
        <f aca="false">-(EN163+EN164+EN165)*N(AND(EN$3&lt;=$E157,EN$4&gt;=$E157))</f>
        <v>-0</v>
      </c>
      <c r="EO166" s="21" t="n">
        <f aca="false">-(EO163+EO164+EO165)*N(AND(EO$3&lt;=$E157,EO$4&gt;=$E157))</f>
        <v>-0</v>
      </c>
      <c r="EP166" s="21" t="n">
        <f aca="false">-(EP163+EP164+EP165)*N(AND(EP$3&lt;=$E157,EP$4&gt;=$E157))</f>
        <v>-0</v>
      </c>
      <c r="EQ166" s="21" t="n">
        <f aca="false">-(EQ163+EQ164+EQ165)*N(AND(EQ$3&lt;=$E157,EQ$4&gt;=$E157))</f>
        <v>-0</v>
      </c>
      <c r="ER166" s="21" t="n">
        <f aca="false">-(ER163+ER164+ER165)*N(AND(ER$3&lt;=$E157,ER$4&gt;=$E157))</f>
        <v>-0</v>
      </c>
      <c r="ES166" s="21" t="n">
        <f aca="false">-(ES163+ES164+ES165)*N(AND(ES$3&lt;=$E157,ES$4&gt;=$E157))</f>
        <v>-0</v>
      </c>
      <c r="ET166" s="21" t="n">
        <f aca="false">-(ET163+ET164+ET165)*N(AND(ET$3&lt;=$E157,ET$4&gt;=$E157))</f>
        <v>-0</v>
      </c>
      <c r="EU166" s="21" t="n">
        <f aca="false">-(EU163+EU164+EU165)*N(AND(EU$3&lt;=$E157,EU$4&gt;=$E157))</f>
        <v>-0</v>
      </c>
      <c r="EV166" s="21" t="n">
        <f aca="false">-(EV163+EV164+EV165)*N(AND(EV$3&lt;=$E157,EV$4&gt;=$E157))</f>
        <v>-0</v>
      </c>
      <c r="EW166" s="21" t="n">
        <f aca="false">-(EW163+EW164+EW165)*N(AND(EW$3&lt;=$E157,EW$4&gt;=$E157))</f>
        <v>-0</v>
      </c>
      <c r="EX166" s="21" t="n">
        <f aca="false">-(EX163+EX164+EX165)*N(AND(EX$3&lt;=$E157,EX$4&gt;=$E157))</f>
        <v>-0</v>
      </c>
      <c r="EY166" s="21" t="n">
        <f aca="false">-(EY163+EY164+EY165)*N(AND(EY$3&lt;=$E157,EY$4&gt;=$E157))</f>
        <v>-0</v>
      </c>
      <c r="EZ166" s="21" t="n">
        <f aca="false">-(EZ163+EZ164+EZ165)*N(AND(EZ$3&lt;=$E157,EZ$4&gt;=$E157))</f>
        <v>-0</v>
      </c>
      <c r="FA166" s="21" t="n">
        <f aca="false">-(FA163+FA164+FA165)*N(AND(FA$3&lt;=$E157,FA$4&gt;=$E157))</f>
        <v>-0</v>
      </c>
      <c r="FB166" s="21" t="n">
        <f aca="false">-(FB163+FB164+FB165)*N(AND(FB$3&lt;=$E157,FB$4&gt;=$E157))</f>
        <v>-0</v>
      </c>
      <c r="FC166" s="21" t="n">
        <f aca="false">-(FC163+FC164+FC165)*N(AND(FC$3&lt;=$E157,FC$4&gt;=$E157))</f>
        <v>-0</v>
      </c>
      <c r="FD166" s="21" t="n">
        <f aca="false">-(FD163+FD164+FD165)*N(AND(FD$3&lt;=$E157,FD$4&gt;=$E157))</f>
        <v>-0</v>
      </c>
      <c r="FE166" s="21" t="n">
        <f aca="false">-(FE163+FE164+FE165)*N(AND(FE$3&lt;=$E157,FE$4&gt;=$E157))</f>
        <v>-0</v>
      </c>
      <c r="FF166" s="21" t="n">
        <f aca="false">-(FF163+FF164+FF165)*N(AND(FF$3&lt;=$E157,FF$4&gt;=$E157))</f>
        <v>-0</v>
      </c>
      <c r="FG166" s="21" t="n">
        <f aca="false">-(FG163+FG164+FG165)*N(AND(FG$3&lt;=$E157,FG$4&gt;=$E157))</f>
        <v>-0</v>
      </c>
      <c r="FH166" s="21" t="n">
        <f aca="false">-(FH163+FH164+FH165)*N(AND(FH$3&lt;=$E157,FH$4&gt;=$E157))</f>
        <v>-0</v>
      </c>
    </row>
    <row r="167" customFormat="false" ht="15" hidden="false" customHeight="false" outlineLevel="0" collapsed="false">
      <c r="C167" s="1" t="s">
        <v>803</v>
      </c>
      <c r="D167" s="12" t="s">
        <v>358</v>
      </c>
      <c r="I167" s="65"/>
      <c r="J167" s="21" t="n">
        <f aca="false">SUM(J163:J166)</f>
        <v>0</v>
      </c>
      <c r="K167" s="21" t="n">
        <f aca="false">SUM(K163:K166)</f>
        <v>5.41754075342466</v>
      </c>
      <c r="L167" s="21" t="n">
        <f aca="false">SUM(L163:L166)</f>
        <v>12.7211882876712</v>
      </c>
      <c r="M167" s="21" t="n">
        <f aca="false">SUM(M163:M166)</f>
        <v>20.1050956849315</v>
      </c>
      <c r="N167" s="21" t="n">
        <f aca="false">SUM(N163:N166)</f>
        <v>27.4890030821918</v>
      </c>
      <c r="O167" s="21" t="n">
        <f aca="false">SUM(O163:O166)</f>
        <v>34.7123907534247</v>
      </c>
      <c r="P167" s="21" t="n">
        <f aca="false">SUM(P163:P166)</f>
        <v>42.0160382876712</v>
      </c>
      <c r="Q167" s="21" t="n">
        <f aca="false">SUM(Q163:Q166)</f>
        <v>49.3999456849315</v>
      </c>
      <c r="R167" s="21" t="n">
        <f aca="false">SUM(R163:R166)</f>
        <v>56.7838530821918</v>
      </c>
      <c r="S167" s="21" t="n">
        <f aca="false">SUM(S163:S166)</f>
        <v>64.0875006164384</v>
      </c>
      <c r="T167" s="21" t="n">
        <f aca="false">SUM(T163:T166)</f>
        <v>0</v>
      </c>
      <c r="U167" s="21" t="n">
        <f aca="false">SUM(U163:U166)</f>
        <v>0</v>
      </c>
      <c r="V167" s="21" t="n">
        <f aca="false">SUM(V163:V166)</f>
        <v>0</v>
      </c>
      <c r="W167" s="21" t="n">
        <f aca="false">SUM(W163:W166)</f>
        <v>0</v>
      </c>
      <c r="X167" s="21" t="n">
        <f aca="false">SUM(X163:X166)</f>
        <v>0</v>
      </c>
      <c r="Y167" s="21" t="n">
        <f aca="false">SUM(Y163:Y166)</f>
        <v>0</v>
      </c>
      <c r="Z167" s="21" t="n">
        <f aca="false">SUM(Z163:Z166)</f>
        <v>0</v>
      </c>
      <c r="AA167" s="21" t="n">
        <f aca="false">SUM(AA163:AA166)</f>
        <v>0</v>
      </c>
      <c r="AB167" s="21" t="n">
        <f aca="false">SUM(AB163:AB166)</f>
        <v>0</v>
      </c>
      <c r="AC167" s="21" t="n">
        <f aca="false">SUM(AC163:AC166)</f>
        <v>0</v>
      </c>
      <c r="AD167" s="21" t="n">
        <f aca="false">SUM(AD163:AD166)</f>
        <v>0</v>
      </c>
      <c r="AE167" s="21" t="n">
        <f aca="false">SUM(AE163:AE166)</f>
        <v>0</v>
      </c>
      <c r="AF167" s="21" t="n">
        <f aca="false">SUM(AF163:AF166)</f>
        <v>0</v>
      </c>
      <c r="AG167" s="21" t="n">
        <f aca="false">SUM(AG163:AG166)</f>
        <v>0</v>
      </c>
      <c r="AH167" s="21" t="n">
        <f aca="false">SUM(AH163:AH166)</f>
        <v>0</v>
      </c>
      <c r="AI167" s="21" t="n">
        <f aca="false">SUM(AI163:AI166)</f>
        <v>0</v>
      </c>
      <c r="AJ167" s="21" t="n">
        <f aca="false">SUM(AJ163:AJ166)</f>
        <v>0</v>
      </c>
      <c r="AK167" s="21" t="n">
        <f aca="false">SUM(AK163:AK166)</f>
        <v>0</v>
      </c>
      <c r="AL167" s="21" t="n">
        <f aca="false">SUM(AL163:AL166)</f>
        <v>0</v>
      </c>
      <c r="AM167" s="21" t="n">
        <f aca="false">SUM(AM163:AM166)</f>
        <v>0</v>
      </c>
      <c r="AN167" s="21" t="n">
        <f aca="false">SUM(AN163:AN166)</f>
        <v>0</v>
      </c>
      <c r="AO167" s="21" t="n">
        <f aca="false">SUM(AO163:AO166)</f>
        <v>0</v>
      </c>
      <c r="AP167" s="21" t="n">
        <f aca="false">SUM(AP163:AP166)</f>
        <v>0</v>
      </c>
      <c r="AQ167" s="21" t="n">
        <f aca="false">SUM(AQ163:AQ166)</f>
        <v>0</v>
      </c>
      <c r="AR167" s="21" t="n">
        <f aca="false">SUM(AR163:AR166)</f>
        <v>0</v>
      </c>
      <c r="AS167" s="21" t="n">
        <f aca="false">SUM(AS163:AS166)</f>
        <v>0</v>
      </c>
      <c r="AT167" s="21" t="n">
        <f aca="false">SUM(AT163:AT166)</f>
        <v>0</v>
      </c>
      <c r="AU167" s="21" t="n">
        <f aca="false">SUM(AU163:AU166)</f>
        <v>0</v>
      </c>
      <c r="AV167" s="21" t="n">
        <f aca="false">SUM(AV163:AV166)</f>
        <v>0</v>
      </c>
      <c r="AW167" s="21" t="n">
        <f aca="false">SUM(AW163:AW166)</f>
        <v>0</v>
      </c>
      <c r="AX167" s="21" t="n">
        <f aca="false">SUM(AX163:AX166)</f>
        <v>0</v>
      </c>
      <c r="AY167" s="21" t="n">
        <f aca="false">SUM(AY163:AY166)</f>
        <v>0</v>
      </c>
      <c r="AZ167" s="21" t="n">
        <f aca="false">SUM(AZ163:AZ166)</f>
        <v>0</v>
      </c>
      <c r="BA167" s="21" t="n">
        <f aca="false">SUM(BA163:BA166)</f>
        <v>0</v>
      </c>
      <c r="BB167" s="21" t="n">
        <f aca="false">SUM(BB163:BB166)</f>
        <v>0</v>
      </c>
      <c r="BC167" s="21" t="n">
        <f aca="false">SUM(BC163:BC166)</f>
        <v>0</v>
      </c>
      <c r="BD167" s="21" t="n">
        <f aca="false">SUM(BD163:BD166)</f>
        <v>0</v>
      </c>
      <c r="BE167" s="21" t="n">
        <f aca="false">SUM(BE163:BE166)</f>
        <v>0</v>
      </c>
      <c r="BF167" s="21" t="n">
        <f aca="false">SUM(BF163:BF166)</f>
        <v>0</v>
      </c>
      <c r="BG167" s="21" t="n">
        <f aca="false">SUM(BG163:BG166)</f>
        <v>0</v>
      </c>
      <c r="BH167" s="21" t="n">
        <f aca="false">SUM(BH163:BH166)</f>
        <v>0</v>
      </c>
      <c r="BI167" s="21" t="n">
        <f aca="false">SUM(BI163:BI166)</f>
        <v>0</v>
      </c>
      <c r="BJ167" s="21" t="n">
        <f aca="false">SUM(BJ163:BJ166)</f>
        <v>0</v>
      </c>
      <c r="BK167" s="21" t="n">
        <f aca="false">SUM(BK163:BK166)</f>
        <v>0</v>
      </c>
      <c r="BL167" s="21" t="n">
        <f aca="false">SUM(BL163:BL166)</f>
        <v>0</v>
      </c>
      <c r="BM167" s="21" t="n">
        <f aca="false">SUM(BM163:BM166)</f>
        <v>0</v>
      </c>
      <c r="BN167" s="21" t="n">
        <f aca="false">SUM(BN163:BN166)</f>
        <v>0</v>
      </c>
      <c r="BO167" s="21" t="n">
        <f aca="false">SUM(BO163:BO166)</f>
        <v>0</v>
      </c>
      <c r="BP167" s="21" t="n">
        <f aca="false">SUM(BP163:BP166)</f>
        <v>0</v>
      </c>
      <c r="BQ167" s="21" t="n">
        <f aca="false">SUM(BQ163:BQ166)</f>
        <v>0</v>
      </c>
      <c r="BR167" s="21" t="n">
        <f aca="false">SUM(BR163:BR166)</f>
        <v>0</v>
      </c>
      <c r="BS167" s="21" t="n">
        <f aca="false">SUM(BS163:BS166)</f>
        <v>0</v>
      </c>
      <c r="BT167" s="21" t="n">
        <f aca="false">SUM(BT163:BT166)</f>
        <v>0</v>
      </c>
      <c r="BU167" s="21" t="n">
        <f aca="false">SUM(BU163:BU166)</f>
        <v>0</v>
      </c>
      <c r="BV167" s="21" t="n">
        <f aca="false">SUM(BV163:BV166)</f>
        <v>0</v>
      </c>
      <c r="BW167" s="21" t="n">
        <f aca="false">SUM(BW163:BW166)</f>
        <v>0</v>
      </c>
      <c r="BX167" s="21" t="n">
        <f aca="false">SUM(BX163:BX166)</f>
        <v>0</v>
      </c>
      <c r="BY167" s="21" t="n">
        <f aca="false">SUM(BY163:BY166)</f>
        <v>0</v>
      </c>
      <c r="BZ167" s="21" t="n">
        <f aca="false">SUM(BZ163:BZ166)</f>
        <v>0</v>
      </c>
      <c r="CA167" s="21" t="n">
        <f aca="false">SUM(CA163:CA166)</f>
        <v>0</v>
      </c>
      <c r="CB167" s="21" t="n">
        <f aca="false">SUM(CB163:CB166)</f>
        <v>0</v>
      </c>
      <c r="CC167" s="21" t="n">
        <f aca="false">SUM(CC163:CC166)</f>
        <v>0</v>
      </c>
      <c r="CD167" s="21" t="n">
        <f aca="false">SUM(CD163:CD166)</f>
        <v>0</v>
      </c>
      <c r="CE167" s="21" t="n">
        <f aca="false">SUM(CE163:CE166)</f>
        <v>0</v>
      </c>
      <c r="CF167" s="21" t="n">
        <f aca="false">SUM(CF163:CF166)</f>
        <v>0</v>
      </c>
      <c r="CG167" s="21" t="n">
        <f aca="false">SUM(CG163:CG166)</f>
        <v>0</v>
      </c>
      <c r="CH167" s="21" t="n">
        <f aca="false">SUM(CH163:CH166)</f>
        <v>0</v>
      </c>
      <c r="CI167" s="21" t="n">
        <f aca="false">SUM(CI163:CI166)</f>
        <v>0</v>
      </c>
      <c r="CJ167" s="21" t="n">
        <f aca="false">SUM(CJ163:CJ166)</f>
        <v>0</v>
      </c>
      <c r="CK167" s="21" t="n">
        <f aca="false">SUM(CK163:CK166)</f>
        <v>0</v>
      </c>
      <c r="CL167" s="21" t="n">
        <f aca="false">SUM(CL163:CL166)</f>
        <v>0</v>
      </c>
      <c r="CM167" s="21" t="n">
        <f aca="false">SUM(CM163:CM166)</f>
        <v>0</v>
      </c>
      <c r="CN167" s="21" t="n">
        <f aca="false">SUM(CN163:CN166)</f>
        <v>0</v>
      </c>
      <c r="CO167" s="21" t="n">
        <f aca="false">SUM(CO163:CO166)</f>
        <v>0</v>
      </c>
      <c r="CP167" s="21" t="n">
        <f aca="false">SUM(CP163:CP166)</f>
        <v>0</v>
      </c>
      <c r="CQ167" s="21" t="n">
        <f aca="false">SUM(CQ163:CQ166)</f>
        <v>0</v>
      </c>
      <c r="CR167" s="21" t="n">
        <f aca="false">SUM(CR163:CR166)</f>
        <v>0</v>
      </c>
      <c r="CS167" s="21" t="n">
        <f aca="false">SUM(CS163:CS166)</f>
        <v>0</v>
      </c>
      <c r="CT167" s="21" t="n">
        <f aca="false">SUM(CT163:CT166)</f>
        <v>0</v>
      </c>
      <c r="CU167" s="21" t="n">
        <f aca="false">SUM(CU163:CU166)</f>
        <v>0</v>
      </c>
      <c r="CV167" s="21" t="n">
        <f aca="false">SUM(CV163:CV166)</f>
        <v>0</v>
      </c>
      <c r="CW167" s="21" t="n">
        <f aca="false">SUM(CW163:CW166)</f>
        <v>0</v>
      </c>
      <c r="CX167" s="21" t="n">
        <f aca="false">SUM(CX163:CX166)</f>
        <v>0</v>
      </c>
      <c r="CY167" s="21" t="n">
        <f aca="false">SUM(CY163:CY166)</f>
        <v>0</v>
      </c>
      <c r="CZ167" s="21" t="n">
        <f aca="false">SUM(CZ163:CZ166)</f>
        <v>0</v>
      </c>
      <c r="DA167" s="21" t="n">
        <f aca="false">SUM(DA163:DA166)</f>
        <v>0</v>
      </c>
      <c r="DB167" s="21" t="n">
        <f aca="false">SUM(DB163:DB166)</f>
        <v>0</v>
      </c>
      <c r="DC167" s="21" t="n">
        <f aca="false">SUM(DC163:DC166)</f>
        <v>0</v>
      </c>
      <c r="DD167" s="21" t="n">
        <f aca="false">SUM(DD163:DD166)</f>
        <v>0</v>
      </c>
      <c r="DE167" s="21" t="n">
        <f aca="false">SUM(DE163:DE166)</f>
        <v>0</v>
      </c>
      <c r="DF167" s="21" t="n">
        <f aca="false">SUM(DF163:DF166)</f>
        <v>0</v>
      </c>
      <c r="DG167" s="21" t="n">
        <f aca="false">SUM(DG163:DG166)</f>
        <v>0</v>
      </c>
      <c r="DH167" s="21" t="n">
        <f aca="false">SUM(DH163:DH166)</f>
        <v>0</v>
      </c>
      <c r="DI167" s="21" t="n">
        <f aca="false">SUM(DI163:DI166)</f>
        <v>0</v>
      </c>
      <c r="DJ167" s="21" t="n">
        <f aca="false">SUM(DJ163:DJ166)</f>
        <v>0</v>
      </c>
      <c r="DK167" s="21" t="n">
        <f aca="false">SUM(DK163:DK166)</f>
        <v>0</v>
      </c>
      <c r="DL167" s="21" t="n">
        <f aca="false">SUM(DL163:DL166)</f>
        <v>0</v>
      </c>
      <c r="DM167" s="21" t="n">
        <f aca="false">SUM(DM163:DM166)</f>
        <v>0</v>
      </c>
      <c r="DN167" s="21" t="n">
        <f aca="false">SUM(DN163:DN166)</f>
        <v>0</v>
      </c>
      <c r="DO167" s="21" t="n">
        <f aca="false">SUM(DO163:DO166)</f>
        <v>0</v>
      </c>
      <c r="DP167" s="21" t="n">
        <f aca="false">SUM(DP163:DP166)</f>
        <v>0</v>
      </c>
      <c r="DQ167" s="21" t="n">
        <f aca="false">SUM(DQ163:DQ166)</f>
        <v>0</v>
      </c>
      <c r="DR167" s="21" t="n">
        <f aca="false">SUM(DR163:DR166)</f>
        <v>0</v>
      </c>
      <c r="DS167" s="21" t="n">
        <f aca="false">SUM(DS163:DS166)</f>
        <v>0</v>
      </c>
      <c r="DT167" s="21" t="n">
        <f aca="false">SUM(DT163:DT166)</f>
        <v>0</v>
      </c>
      <c r="DU167" s="21" t="n">
        <f aca="false">SUM(DU163:DU166)</f>
        <v>0</v>
      </c>
      <c r="DV167" s="21" t="n">
        <f aca="false">SUM(DV163:DV166)</f>
        <v>0</v>
      </c>
      <c r="DW167" s="21" t="n">
        <f aca="false">SUM(DW163:DW166)</f>
        <v>0</v>
      </c>
      <c r="DX167" s="21" t="n">
        <f aca="false">SUM(DX163:DX166)</f>
        <v>0</v>
      </c>
      <c r="DY167" s="21" t="n">
        <f aca="false">SUM(DY163:DY166)</f>
        <v>0</v>
      </c>
      <c r="DZ167" s="21" t="n">
        <f aca="false">SUM(DZ163:DZ166)</f>
        <v>0</v>
      </c>
      <c r="EA167" s="21" t="n">
        <f aca="false">SUM(EA163:EA166)</f>
        <v>0</v>
      </c>
      <c r="EB167" s="21" t="n">
        <f aca="false">SUM(EB163:EB166)</f>
        <v>0</v>
      </c>
      <c r="EC167" s="21" t="n">
        <f aca="false">SUM(EC163:EC166)</f>
        <v>0</v>
      </c>
      <c r="ED167" s="21" t="n">
        <f aca="false">SUM(ED163:ED166)</f>
        <v>0</v>
      </c>
      <c r="EE167" s="21" t="n">
        <f aca="false">SUM(EE163:EE166)</f>
        <v>0</v>
      </c>
      <c r="EF167" s="21" t="n">
        <f aca="false">SUM(EF163:EF166)</f>
        <v>0</v>
      </c>
      <c r="EG167" s="21" t="n">
        <f aca="false">SUM(EG163:EG166)</f>
        <v>0</v>
      </c>
      <c r="EH167" s="21" t="n">
        <f aca="false">SUM(EH163:EH166)</f>
        <v>0</v>
      </c>
      <c r="EI167" s="21" t="n">
        <f aca="false">SUM(EI163:EI166)</f>
        <v>0</v>
      </c>
      <c r="EJ167" s="21" t="n">
        <f aca="false">SUM(EJ163:EJ166)</f>
        <v>0</v>
      </c>
      <c r="EK167" s="21" t="n">
        <f aca="false">SUM(EK163:EK166)</f>
        <v>0</v>
      </c>
      <c r="EL167" s="21" t="n">
        <f aca="false">SUM(EL163:EL166)</f>
        <v>0</v>
      </c>
      <c r="EM167" s="21" t="n">
        <f aca="false">SUM(EM163:EM166)</f>
        <v>0</v>
      </c>
      <c r="EN167" s="21" t="n">
        <f aca="false">SUM(EN163:EN166)</f>
        <v>0</v>
      </c>
      <c r="EO167" s="21" t="n">
        <f aca="false">SUM(EO163:EO166)</f>
        <v>0</v>
      </c>
      <c r="EP167" s="21" t="n">
        <f aca="false">SUM(EP163:EP166)</f>
        <v>0</v>
      </c>
      <c r="EQ167" s="21" t="n">
        <f aca="false">SUM(EQ163:EQ166)</f>
        <v>0</v>
      </c>
      <c r="ER167" s="21" t="n">
        <f aca="false">SUM(ER163:ER166)</f>
        <v>0</v>
      </c>
      <c r="ES167" s="21" t="n">
        <f aca="false">SUM(ES163:ES166)</f>
        <v>0</v>
      </c>
      <c r="ET167" s="21" t="n">
        <f aca="false">SUM(ET163:ET166)</f>
        <v>0</v>
      </c>
      <c r="EU167" s="21" t="n">
        <f aca="false">SUM(EU163:EU166)</f>
        <v>0</v>
      </c>
      <c r="EV167" s="21" t="n">
        <f aca="false">SUM(EV163:EV166)</f>
        <v>0</v>
      </c>
      <c r="EW167" s="21" t="n">
        <f aca="false">SUM(EW163:EW166)</f>
        <v>0</v>
      </c>
      <c r="EX167" s="21" t="n">
        <f aca="false">SUM(EX163:EX166)</f>
        <v>0</v>
      </c>
      <c r="EY167" s="21" t="n">
        <f aca="false">SUM(EY163:EY166)</f>
        <v>0</v>
      </c>
      <c r="EZ167" s="21" t="n">
        <f aca="false">SUM(EZ163:EZ166)</f>
        <v>0</v>
      </c>
      <c r="FA167" s="21" t="n">
        <f aca="false">SUM(FA163:FA166)</f>
        <v>0</v>
      </c>
      <c r="FB167" s="21" t="n">
        <f aca="false">SUM(FB163:FB166)</f>
        <v>0</v>
      </c>
      <c r="FC167" s="21" t="n">
        <f aca="false">SUM(FC163:FC166)</f>
        <v>0</v>
      </c>
      <c r="FD167" s="21" t="n">
        <f aca="false">SUM(FD163:FD166)</f>
        <v>0</v>
      </c>
      <c r="FE167" s="21" t="n">
        <f aca="false">SUM(FE163:FE166)</f>
        <v>0</v>
      </c>
      <c r="FF167" s="21" t="n">
        <f aca="false">SUM(FF163:FF166)</f>
        <v>0</v>
      </c>
      <c r="FG167" s="21" t="n">
        <f aca="false">SUM(FG163:FG166)</f>
        <v>0</v>
      </c>
      <c r="FH167" s="21" t="n">
        <f aca="false">SUM(FH163:FH166)</f>
        <v>0</v>
      </c>
    </row>
    <row r="168" customFormat="false" ht="15" hidden="false" customHeight="false" outlineLevel="0" collapsed="false">
      <c r="C168" s="28" t="s">
        <v>804</v>
      </c>
      <c r="D168" s="12" t="s">
        <v>358</v>
      </c>
      <c r="I168" s="63" t="n">
        <f aca="false">SUM(J168:FH168)</f>
        <v>-17591.5343071247</v>
      </c>
      <c r="J168" s="63" t="n">
        <f aca="false">-In_CIT*(MAX(0,J162)+J165)-In_RH_On*In_RH_Rate*MAX(0,J162)</f>
        <v>-0</v>
      </c>
      <c r="K168" s="63" t="n">
        <f aca="false">-In_CIT*(MAX(0,K162)+K165)-In_RH_On*In_RH_Rate*MAX(0,K162)</f>
        <v>-0</v>
      </c>
      <c r="L168" s="63" t="n">
        <f aca="false">-In_CIT*(MAX(0,L162)+L165)-In_RH_On*In_RH_Rate*MAX(0,L162)</f>
        <v>-0</v>
      </c>
      <c r="M168" s="63" t="n">
        <f aca="false">-In_CIT*(MAX(0,M162)+M165)-In_RH_On*In_RH_Rate*MAX(0,M162)</f>
        <v>-0</v>
      </c>
      <c r="N168" s="63" t="n">
        <f aca="false">-In_CIT*(MAX(0,N162)+N165)-In_RH_On*In_RH_Rate*MAX(0,N162)</f>
        <v>-0</v>
      </c>
      <c r="O168" s="63" t="n">
        <f aca="false">-In_CIT*(MAX(0,O162)+O165)-In_RH_On*In_RH_Rate*MAX(0,O162)</f>
        <v>-0</v>
      </c>
      <c r="P168" s="63" t="n">
        <f aca="false">-In_CIT*(MAX(0,P162)+P165)-In_RH_On*In_RH_Rate*MAX(0,P162)</f>
        <v>-0</v>
      </c>
      <c r="Q168" s="63" t="n">
        <f aca="false">-In_CIT*(MAX(0,Q162)+Q165)-In_RH_On*In_RH_Rate*MAX(0,Q162)</f>
        <v>-0</v>
      </c>
      <c r="R168" s="63" t="n">
        <f aca="false">-In_CIT*(MAX(0,R162)+R165)-In_RH_On*In_RH_Rate*MAX(0,R162)</f>
        <v>-0</v>
      </c>
      <c r="S168" s="63" t="n">
        <f aca="false">-In_CIT*(MAX(0,S162)+S165)-In_RH_On*In_RH_Rate*MAX(0,S162)</f>
        <v>-0</v>
      </c>
      <c r="T168" s="63" t="n">
        <f aca="false">-In_CIT*(MAX(0,T162)+T165)-In_RH_On*In_RH_Rate*MAX(0,T162)</f>
        <v>-124.675581680123</v>
      </c>
      <c r="U168" s="63" t="n">
        <f aca="false">-In_CIT*(MAX(0,U162)+U165)-In_RH_On*In_RH_Rate*MAX(0,U162)</f>
        <v>-131.787674091488</v>
      </c>
      <c r="V168" s="63" t="n">
        <f aca="false">-In_CIT*(MAX(0,V162)+V165)-In_RH_On*In_RH_Rate*MAX(0,V162)</f>
        <v>-131.697534266425</v>
      </c>
      <c r="W168" s="63" t="n">
        <f aca="false">-In_CIT*(MAX(0,W162)+W165)-In_RH_On*In_RH_Rate*MAX(0,W162)</f>
        <v>-95.8922403942257</v>
      </c>
      <c r="X168" s="63" t="n">
        <f aca="false">-In_CIT*(MAX(0,X162)+X165)-In_RH_On*In_RH_Rate*MAX(0,X162)</f>
        <v>-96.8747086208506</v>
      </c>
      <c r="Y168" s="63" t="n">
        <f aca="false">-In_CIT*(MAX(0,Y162)+Y165)-In_RH_On*In_RH_Rate*MAX(0,Y162)</f>
        <v>-97.8544834606589</v>
      </c>
      <c r="Z168" s="63" t="n">
        <f aca="false">-In_CIT*(MAX(0,Z162)+Z165)-In_RH_On*In_RH_Rate*MAX(0,Z162)</f>
        <v>-97.7688339223897</v>
      </c>
      <c r="AA168" s="63" t="n">
        <f aca="false">-In_CIT*(MAX(0,AA162)+AA165)-In_RH_On*In_RH_Rate*MAX(0,AA162)</f>
        <v>-80.7275323588833</v>
      </c>
      <c r="AB168" s="63" t="n">
        <f aca="false">-In_CIT*(MAX(0,AB162)+AB165)-In_RH_On*In_RH_Rate*MAX(0,AB162)</f>
        <v>-81.5471250392268</v>
      </c>
      <c r="AC168" s="63" t="n">
        <f aca="false">-In_CIT*(MAX(0,AC162)+AC165)-In_RH_On*In_RH_Rate*MAX(0,AC162)</f>
        <v>-82.3642067410592</v>
      </c>
      <c r="AD168" s="63" t="n">
        <f aca="false">-In_CIT*(MAX(0,AD162)+AD165)-In_RH_On*In_RH_Rate*MAX(0,AD162)</f>
        <v>-82.2843577758928</v>
      </c>
      <c r="AE168" s="63" t="n">
        <f aca="false">-In_CIT*(MAX(0,AE162)+AE165)-In_RH_On*In_RH_Rate*MAX(0,AE162)</f>
        <v>-86.7990857868786</v>
      </c>
      <c r="AF168" s="63" t="n">
        <f aca="false">-In_CIT*(MAX(0,AF162)+AF165)-In_RH_On*In_RH_Rate*MAX(0,AF162)</f>
        <v>-87.6816540041612</v>
      </c>
      <c r="AG168" s="63" t="n">
        <f aca="false">-In_CIT*(MAX(0,AG162)+AG165)-In_RH_On*In_RH_Rate*MAX(0,AG162)</f>
        <v>-88.5615656667458</v>
      </c>
      <c r="AH168" s="63" t="n">
        <f aca="false">-In_CIT*(MAX(0,AH162)+AH165)-In_RH_On*In_RH_Rate*MAX(0,AH162)</f>
        <v>-88.4770873876216</v>
      </c>
      <c r="AI168" s="63" t="n">
        <f aca="false">-In_CIT*(MAX(0,AI162)+AI165)-In_RH_On*In_RH_Rate*MAX(0,AI162)</f>
        <v>-92.9673871700263</v>
      </c>
      <c r="AJ168" s="63" t="n">
        <f aca="false">-In_CIT*(MAX(0,AJ162)+AJ165)-In_RH_On*In_RH_Rate*MAX(0,AJ162)</f>
        <v>-92.8853832577319</v>
      </c>
      <c r="AK168" s="63" t="n">
        <f aca="false">-In_CIT*(MAX(0,AK162)+AK165)-In_RH_On*In_RH_Rate*MAX(0,AK162)</f>
        <v>-93.8232587792653</v>
      </c>
      <c r="AL168" s="63" t="n">
        <f aca="false">-In_CIT*(MAX(0,AL162)+AL165)-In_RH_On*In_RH_Rate*MAX(0,AL162)</f>
        <v>-93.7395684990658</v>
      </c>
      <c r="AM168" s="63" t="n">
        <f aca="false">-In_CIT*(MAX(0,AM162)+AM165)-In_RH_On*In_RH_Rate*MAX(0,AM162)</f>
        <v>-87.9139006683747</v>
      </c>
      <c r="AN168" s="63" t="n">
        <f aca="false">-In_CIT*(MAX(0,AN162)+AN165)-In_RH_On*In_RH_Rate*MAX(0,AN162)</f>
        <v>-88.8076830785427</v>
      </c>
      <c r="AO168" s="63" t="n">
        <f aca="false">-In_CIT*(MAX(0,AO162)+AO165)-In_RH_On*In_RH_Rate*MAX(0,AO162)</f>
        <v>-89.6987708818621</v>
      </c>
      <c r="AP168" s="63" t="n">
        <f aca="false">-In_CIT*(MAX(0,AP162)+AP165)-In_RH_On*In_RH_Rate*MAX(0,AP162)</f>
        <v>-89.6130825466454</v>
      </c>
      <c r="AQ168" s="63" t="n">
        <f aca="false">-In_CIT*(MAX(0,AQ162)+AQ165)-In_RH_On*In_RH_Rate*MAX(0,AQ162)</f>
        <v>-83.6819066903894</v>
      </c>
      <c r="AR168" s="63" t="n">
        <f aca="false">-In_CIT*(MAX(0,AR162)+AR165)-In_RH_On*In_RH_Rate*MAX(0,AR162)</f>
        <v>-84.5305720300584</v>
      </c>
      <c r="AS168" s="63" t="n">
        <f aca="false">-In_CIT*(MAX(0,AS162)+AS165)-In_RH_On*In_RH_Rate*MAX(0,AS162)</f>
        <v>-85.3766045828984</v>
      </c>
      <c r="AT168" s="63" t="n">
        <f aca="false">-In_CIT*(MAX(0,AT162)+AT165)-In_RH_On*In_RH_Rate*MAX(0,AT162)</f>
        <v>-85.2928821205764</v>
      </c>
      <c r="AU168" s="63" t="n">
        <f aca="false">-In_CIT*(MAX(0,AU162)+AU165)-In_RH_On*In_RH_Rate*MAX(0,AU162)</f>
        <v>-85.1826902047942</v>
      </c>
      <c r="AV168" s="63" t="n">
        <f aca="false">-In_CIT*(MAX(0,AV162)+AV165)-In_RH_On*In_RH_Rate*MAX(0,AV162)</f>
        <v>-86.0468066487459</v>
      </c>
      <c r="AW168" s="63" t="n">
        <f aca="false">-In_CIT*(MAX(0,AW162)+AW165)-In_RH_On*In_RH_Rate*MAX(0,AW162)</f>
        <v>-86.9082505783577</v>
      </c>
      <c r="AX168" s="63" t="n">
        <f aca="false">-In_CIT*(MAX(0,AX162)+AX165)-In_RH_On*In_RH_Rate*MAX(0,AX162)</f>
        <v>-86.8232647835808</v>
      </c>
      <c r="AY168" s="63" t="n">
        <f aca="false">-In_CIT*(MAX(0,AY162)+AY165)-In_RH_On*In_RH_Rate*MAX(0,AY162)</f>
        <v>-82.8951229370727</v>
      </c>
      <c r="AZ168" s="63" t="n">
        <f aca="false">-In_CIT*(MAX(0,AZ162)+AZ165)-In_RH_On*In_RH_Rate*MAX(0,AZ162)</f>
        <v>-82.8103721382874</v>
      </c>
      <c r="BA168" s="63" t="n">
        <f aca="false">-In_CIT*(MAX(0,BA162)+BA165)-In_RH_On*In_RH_Rate*MAX(0,BA162)</f>
        <v>-83.6347582592988</v>
      </c>
      <c r="BB168" s="63" t="n">
        <f aca="false">-In_CIT*(MAX(0,BB162)+BB165)-In_RH_On*In_RH_Rate*MAX(0,BB162)</f>
        <v>-83.548264604313</v>
      </c>
      <c r="BC168" s="63" t="n">
        <f aca="false">-In_CIT*(MAX(0,BC162)+BC165)-In_RH_On*In_RH_Rate*MAX(0,BC162)</f>
        <v>-85.4612226249891</v>
      </c>
      <c r="BD168" s="63" t="n">
        <f aca="false">-In_CIT*(MAX(0,BD162)+BD165)-In_RH_On*In_RH_Rate*MAX(0,BD162)</f>
        <v>-86.3220697997748</v>
      </c>
      <c r="BE168" s="63" t="n">
        <f aca="false">-In_CIT*(MAX(0,BE162)+BE165)-In_RH_On*In_RH_Rate*MAX(0,BE162)</f>
        <v>-87.1800379459662</v>
      </c>
      <c r="BF168" s="63" t="n">
        <f aca="false">-In_CIT*(MAX(0,BF162)+BF165)-In_RH_On*In_RH_Rate*MAX(0,BF162)</f>
        <v>-87.0884850103603</v>
      </c>
      <c r="BG168" s="63" t="n">
        <f aca="false">-In_CIT*(MAX(0,BG162)+BG165)-In_RH_On*In_RH_Rate*MAX(0,BG162)</f>
        <v>-83.4602929306475</v>
      </c>
      <c r="BH168" s="63" t="n">
        <f aca="false">-In_CIT*(MAX(0,BH162)+BH165)-In_RH_On*In_RH_Rate*MAX(0,BH162)</f>
        <v>-133.635612350748</v>
      </c>
      <c r="BI168" s="63" t="n">
        <f aca="false">-In_CIT*(MAX(0,BI162)+BI165)-In_RH_On*In_RH_Rate*MAX(0,BI162)</f>
        <v>-135.012851102084</v>
      </c>
      <c r="BJ168" s="63" t="n">
        <f aca="false">-In_CIT*(MAX(0,BJ162)+BJ165)-In_RH_On*In_RH_Rate*MAX(0,BJ162)</f>
        <v>-134.920632998246</v>
      </c>
      <c r="BK168" s="63" t="n">
        <f aca="false">-In_CIT*(MAX(0,BK162)+BK165)-In_RH_On*In_RH_Rate*MAX(0,BK162)</f>
        <v>-133.634701771656</v>
      </c>
      <c r="BL168" s="63" t="n">
        <f aca="false">-In_CIT*(MAX(0,BL162)+BL165)-In_RH_On*In_RH_Rate*MAX(0,BL162)</f>
        <v>-135.029153001376</v>
      </c>
      <c r="BM168" s="63" t="n">
        <f aca="false">-In_CIT*(MAX(0,BM162)+BM165)-In_RH_On*In_RH_Rate*MAX(0,BM162)</f>
        <v>-136.420671438531</v>
      </c>
      <c r="BN168" s="63" t="n">
        <f aca="false">-In_CIT*(MAX(0,BN162)+BN165)-In_RH_On*In_RH_Rate*MAX(0,BN162)</f>
        <v>-136.327408811943</v>
      </c>
      <c r="BO168" s="63" t="n">
        <f aca="false">-In_CIT*(MAX(0,BO162)+BO165)-In_RH_On*In_RH_Rate*MAX(0,BO162)</f>
        <v>-135.95935561687</v>
      </c>
      <c r="BP168" s="63" t="n">
        <f aca="false">-In_CIT*(MAX(0,BP162)+BP165)-In_RH_On*In_RH_Rate*MAX(0,BP162)</f>
        <v>-135.867786739581</v>
      </c>
      <c r="BQ168" s="63" t="n">
        <f aca="false">-In_CIT*(MAX(0,BQ162)+BQ165)-In_RH_On*In_RH_Rate*MAX(0,BQ162)</f>
        <v>-137.268333531654</v>
      </c>
      <c r="BR168" s="63" t="n">
        <f aca="false">-In_CIT*(MAX(0,BR162)+BR165)-In_RH_On*In_RH_Rate*MAX(0,BR162)</f>
        <v>-137.174881587917</v>
      </c>
      <c r="BS168" s="63" t="n">
        <f aca="false">-In_CIT*(MAX(0,BS162)+BS165)-In_RH_On*In_RH_Rate*MAX(0,BS162)</f>
        <v>-133.032193139281</v>
      </c>
      <c r="BT168" s="63" t="n">
        <f aca="false">-In_CIT*(MAX(0,BT162)+BT165)-In_RH_On*In_RH_Rate*MAX(0,BT162)</f>
        <v>-134.419425482621</v>
      </c>
      <c r="BU168" s="63" t="n">
        <f aca="false">-In_CIT*(MAX(0,BU162)+BU165)-In_RH_On*In_RH_Rate*MAX(0,BU162)</f>
        <v>-135.803708018365</v>
      </c>
      <c r="BV168" s="63" t="n">
        <f aca="false">-In_CIT*(MAX(0,BV162)+BV165)-In_RH_On*In_RH_Rate*MAX(0,BV162)</f>
        <v>-135.709904314749</v>
      </c>
      <c r="BW168" s="63" t="n">
        <f aca="false">-In_CIT*(MAX(0,BW162)+BW165)-In_RH_On*In_RH_Rate*MAX(0,BW162)</f>
        <v>-138.076275001953</v>
      </c>
      <c r="BX168" s="63" t="n">
        <f aca="false">-In_CIT*(MAX(0,BX162)+BX165)-In_RH_On*In_RH_Rate*MAX(0,BX162)</f>
        <v>-139.517136994103</v>
      </c>
      <c r="BY168" s="63" t="n">
        <f aca="false">-In_CIT*(MAX(0,BY162)+BY165)-In_RH_On*In_RH_Rate*MAX(0,BY162)</f>
        <v>-140.954970789</v>
      </c>
      <c r="BZ168" s="63" t="n">
        <f aca="false">-In_CIT*(MAX(0,BZ162)+BZ165)-In_RH_On*In_RH_Rate*MAX(0,BZ162)</f>
        <v>-140.858674299036</v>
      </c>
      <c r="CA168" s="63" t="n">
        <f aca="false">-In_CIT*(MAX(0,CA162)+CA165)-In_RH_On*In_RH_Rate*MAX(0,CA162)</f>
        <v>-137.633197300917</v>
      </c>
      <c r="CB168" s="63" t="n">
        <f aca="false">-In_CIT*(MAX(0,CB162)+CB165)-In_RH_On*In_RH_Rate*MAX(0,CB162)</f>
        <v>-139.067222775792</v>
      </c>
      <c r="CC168" s="63" t="n">
        <f aca="false">-In_CIT*(MAX(0,CC162)+CC165)-In_RH_On*In_RH_Rate*MAX(0,CC162)</f>
        <v>-140.498157962536</v>
      </c>
      <c r="CD168" s="63" t="n">
        <f aca="false">-In_CIT*(MAX(0,CD162)+CD165)-In_RH_On*In_RH_Rate*MAX(0,CD162)</f>
        <v>-140.399886986445</v>
      </c>
      <c r="CE168" s="63" t="n">
        <f aca="false">-In_CIT*(MAX(0,CE162)+CE165)-In_RH_On*In_RH_Rate*MAX(0,CE162)</f>
        <v>-137.306871650815</v>
      </c>
      <c r="CF168" s="63" t="n">
        <f aca="false">-In_CIT*(MAX(0,CF162)+CF165)-In_RH_On*In_RH_Rate*MAX(0,CF162)</f>
        <v>-137.209800076923</v>
      </c>
      <c r="CG168" s="63" t="n">
        <f aca="false">-In_CIT*(MAX(0,CG162)+CG165)-In_RH_On*In_RH_Rate*MAX(0,CG162)</f>
        <v>-138.619535268149</v>
      </c>
      <c r="CH168" s="63" t="n">
        <f aca="false">-In_CIT*(MAX(0,CH162)+CH165)-In_RH_On*In_RH_Rate*MAX(0,CH162)</f>
        <v>-138.520467467711</v>
      </c>
      <c r="CI168" s="63" t="n">
        <f aca="false">-In_CIT*(MAX(0,CI162)+CI165)-In_RH_On*In_RH_Rate*MAX(0,CI162)</f>
        <v>-140.414248473622</v>
      </c>
      <c r="CJ168" s="63" t="n">
        <f aca="false">-In_CIT*(MAX(0,CJ162)+CJ165)-In_RH_On*In_RH_Rate*MAX(0,CJ162)</f>
        <v>-141.874745256075</v>
      </c>
      <c r="CK168" s="63" t="n">
        <f aca="false">-In_CIT*(MAX(0,CK162)+CK165)-In_RH_On*In_RH_Rate*MAX(0,CK162)</f>
        <v>-143.332008020838</v>
      </c>
      <c r="CL168" s="63" t="n">
        <f aca="false">-In_CIT*(MAX(0,CL162)+CL165)-In_RH_On*In_RH_Rate*MAX(0,CL162)</f>
        <v>-143.2291664534</v>
      </c>
      <c r="CM168" s="63" t="n">
        <f aca="false">-In_CIT*(MAX(0,CM162)+CM165)-In_RH_On*In_RH_Rate*MAX(0,CM162)</f>
        <v>-141.708297033405</v>
      </c>
      <c r="CN168" s="63" t="n">
        <f aca="false">-In_CIT*(MAX(0,CN162)+CN165)-In_RH_On*In_RH_Rate*MAX(0,CN162)</f>
        <v>-143.181054990654</v>
      </c>
      <c r="CO168" s="63" t="n">
        <f aca="false">-In_CIT*(MAX(0,CO162)+CO165)-In_RH_On*In_RH_Rate*MAX(0,CO162)</f>
        <v>-144.650510228917</v>
      </c>
      <c r="CP168" s="63" t="n">
        <f aca="false">-In_CIT*(MAX(0,CP162)+CP165)-In_RH_On*In_RH_Rate*MAX(0,CP162)</f>
        <v>-144.545483964452</v>
      </c>
      <c r="CQ168" s="63" t="n">
        <f aca="false">-In_CIT*(MAX(0,CQ162)+CQ165)-In_RH_On*In_RH_Rate*MAX(0,CQ162)</f>
        <v>-142.606150659345</v>
      </c>
      <c r="CR168" s="63" t="n">
        <f aca="false">-In_CIT*(MAX(0,CR162)+CR165)-In_RH_On*In_RH_Rate*MAX(0,CR162)</f>
        <v>-144.087367230589</v>
      </c>
      <c r="CS168" s="63" t="n">
        <f aca="false">-In_CIT*(MAX(0,CS162)+CS165)-In_RH_On*In_RH_Rate*MAX(0,CS162)</f>
        <v>-145.565231838745</v>
      </c>
      <c r="CT168" s="63" t="n">
        <f aca="false">-In_CIT*(MAX(0,CT162)+CT165)-In_RH_On*In_RH_Rate*MAX(0,CT162)</f>
        <v>-145.458639614785</v>
      </c>
      <c r="CU168" s="63" t="n">
        <f aca="false">-In_CIT*(MAX(0,CU162)+CU165)-In_RH_On*In_RH_Rate*MAX(0,CU162)</f>
        <v>-139.918935623854</v>
      </c>
      <c r="CV168" s="63" t="n">
        <f aca="false">-In_CIT*(MAX(0,CV162)+CV165)-In_RH_On*In_RH_Rate*MAX(0,CV162)</f>
        <v>-61.9379698977706</v>
      </c>
      <c r="CW168" s="63" t="n">
        <f aca="false">-In_CIT*(MAX(0,CW162)+CW165)-In_RH_On*In_RH_Rate*MAX(0,CW162)</f>
        <v>-62.5135604476807</v>
      </c>
      <c r="CX168" s="63" t="n">
        <f aca="false">-In_CIT*(MAX(0,CX162)+CX165)-In_RH_On*In_RH_Rate*MAX(0,CX162)</f>
        <v>-62.4074395675259</v>
      </c>
      <c r="CY168" s="63" t="n">
        <f aca="false">-In_CIT*(MAX(0,CY162)+CY165)-In_RH_On*In_RH_Rate*MAX(0,CY162)</f>
        <v>-105.96232256211</v>
      </c>
      <c r="CZ168" s="63" t="n">
        <f aca="false">-In_CIT*(MAX(0,CZ162)+CZ165)-In_RH_On*In_RH_Rate*MAX(0,CZ162)</f>
        <v>-107.034850935604</v>
      </c>
      <c r="DA168" s="63" t="n">
        <f aca="false">-In_CIT*(MAX(0,DA162)+DA165)-In_RH_On*In_RH_Rate*MAX(0,DA162)</f>
        <v>-108.103977549777</v>
      </c>
      <c r="DB168" s="63" t="n">
        <f aca="false">-In_CIT*(MAX(0,DB162)+DB165)-In_RH_On*In_RH_Rate*MAX(0,DB162)</f>
        <v>-107.995801808588</v>
      </c>
      <c r="DC168" s="63" t="n">
        <f aca="false">-In_CIT*(MAX(0,DC162)+DC165)-In_RH_On*In_RH_Rate*MAX(0,DC162)</f>
        <v>-100.180319304899</v>
      </c>
      <c r="DD168" s="63" t="n">
        <f aca="false">-In_CIT*(MAX(0,DD162)+DD165)-In_RH_On*In_RH_Rate*MAX(0,DD162)</f>
        <v>-101.18819116454</v>
      </c>
      <c r="DE168" s="63" t="n">
        <f aca="false">-In_CIT*(MAX(0,DE162)+DE165)-In_RH_On*In_RH_Rate*MAX(0,DE162)</f>
        <v>-102.192647894378</v>
      </c>
      <c r="DF168" s="63" t="n">
        <f aca="false">-In_CIT*(MAX(0,DF162)+DF165)-In_RH_On*In_RH_Rate*MAX(0,DF162)</f>
        <v>-102.084046972678</v>
      </c>
      <c r="DG168" s="63" t="n">
        <f aca="false">-In_CIT*(MAX(0,DG162)+DG165)-In_RH_On*In_RH_Rate*MAX(0,DG162)</f>
        <v>-96.5033631544615</v>
      </c>
      <c r="DH168" s="63" t="n">
        <f aca="false">-In_CIT*(MAX(0,DH162)+DH165)-In_RH_On*In_RH_Rate*MAX(0,DH162)</f>
        <v>-97.4697385633224</v>
      </c>
      <c r="DI168" s="63" t="n">
        <f aca="false">-In_CIT*(MAX(0,DI162)+DI165)-In_RH_On*In_RH_Rate*MAX(0,DI162)</f>
        <v>-98.4326780295141</v>
      </c>
      <c r="DJ168" s="63" t="n">
        <f aca="false">-In_CIT*(MAX(0,DJ162)+DJ165)-In_RH_On*In_RH_Rate*MAX(0,DJ162)</f>
        <v>-98.3234152599265</v>
      </c>
      <c r="DK168" s="63" t="n">
        <f aca="false">-In_CIT*(MAX(0,DK162)+DK165)-In_RH_On*In_RH_Rate*MAX(0,DK162)</f>
        <v>-91.4446342801354</v>
      </c>
      <c r="DL168" s="63" t="n">
        <f aca="false">-In_CIT*(MAX(0,DL162)+DL165)-In_RH_On*In_RH_Rate*MAX(0,DL162)</f>
        <v>-91.3379690277142</v>
      </c>
      <c r="DM168" s="63" t="n">
        <f aca="false">-In_CIT*(MAX(0,DM162)+DM165)-In_RH_On*In_RH_Rate*MAX(0,DM162)</f>
        <v>-92.233926322467</v>
      </c>
      <c r="DN168" s="63" t="n">
        <f aca="false">-In_CIT*(MAX(0,DN162)+DN165)-In_RH_On*In_RH_Rate*MAX(0,DN162)</f>
        <v>-92.1250675544775</v>
      </c>
      <c r="DO168" s="63" t="n">
        <f aca="false">-In_CIT*(MAX(0,DO162)+DO165)-In_RH_On*In_RH_Rate*MAX(0,DO162)</f>
        <v>-96.0732129114779</v>
      </c>
      <c r="DP168" s="63" t="n">
        <f aca="false">-In_CIT*(MAX(0,DP162)+DP165)-In_RH_On*In_RH_Rate*MAX(0,DP162)</f>
        <v>-97.0321313762908</v>
      </c>
      <c r="DQ168" s="63" t="n">
        <f aca="false">-In_CIT*(MAX(0,DQ162)+DQ165)-In_RH_On*In_RH_Rate*MAX(0,DQ162)</f>
        <v>-97.9875270136353</v>
      </c>
      <c r="DR168" s="63" t="n">
        <f aca="false">-In_CIT*(MAX(0,DR162)+DR165)-In_RH_On*In_RH_Rate*MAX(0,DR162)</f>
        <v>-97.8755013126782</v>
      </c>
      <c r="DS168" s="63" t="n">
        <f aca="false">-In_CIT*(MAX(0,DS162)+DS165)-In_RH_On*In_RH_Rate*MAX(0,DS162)</f>
        <v>-97.5871860823417</v>
      </c>
      <c r="DT168" s="63" t="n">
        <f aca="false">-In_CIT*(MAX(0,DT162)+DT165)-In_RH_On*In_RH_Rate*MAX(0,DT162)</f>
        <v>-98.5615263034664</v>
      </c>
      <c r="DU168" s="63" t="n">
        <f aca="false">-In_CIT*(MAX(0,DU162)+DU165)-In_RH_On*In_RH_Rate*MAX(0,DU162)</f>
        <v>-99.5322982616645</v>
      </c>
      <c r="DV168" s="63" t="n">
        <f aca="false">-In_CIT*(MAX(0,DV162)+DV165)-In_RH_On*In_RH_Rate*MAX(0,DV162)</f>
        <v>-99.4188277158763</v>
      </c>
      <c r="DW168" s="63" t="n">
        <f aca="false">-In_CIT*(MAX(0,DW162)+DW165)-In_RH_On*In_RH_Rate*MAX(0,DW162)</f>
        <v>-96.6413133383502</v>
      </c>
      <c r="DX168" s="63" t="n">
        <f aca="false">-In_CIT*(MAX(0,DX162)+DX165)-In_RH_On*In_RH_Rate*MAX(0,DX162)</f>
        <v>-97.6036617830502</v>
      </c>
      <c r="DY168" s="63" t="n">
        <f aca="false">-In_CIT*(MAX(0,DY162)+DY165)-In_RH_On*In_RH_Rate*MAX(0,DY162)</f>
        <v>-98.5623938713378</v>
      </c>
      <c r="DZ168" s="63" t="n">
        <f aca="false">-In_CIT*(MAX(0,DZ162)+DZ165)-In_RH_On*In_RH_Rate*MAX(0,DZ162)</f>
        <v>-98.4473939556001</v>
      </c>
      <c r="EA168" s="63" t="n">
        <f aca="false">-In_CIT*(MAX(0,EA162)+EA165)-In_RH_On*In_RH_Rate*MAX(0,EA162)</f>
        <v>-96.7760539610173</v>
      </c>
      <c r="EB168" s="63" t="n">
        <f aca="false">-In_CIT*(MAX(0,EB162)+EB165)-In_RH_On*In_RH_Rate*MAX(0,EB162)</f>
        <v>-96.6629615468333</v>
      </c>
      <c r="EC168" s="63" t="n">
        <f aca="false">-In_CIT*(MAX(0,EC162)+EC165)-In_RH_On*In_RH_Rate*MAX(0,EC162)</f>
        <v>-97.6109423184542</v>
      </c>
      <c r="ED168" s="63" t="n">
        <f aca="false">-In_CIT*(MAX(0,ED162)+ED165)-In_RH_On*In_RH_Rate*MAX(0,ED162)</f>
        <v>-97.4955242174553</v>
      </c>
      <c r="EE168" s="63" t="n">
        <f aca="false">-In_CIT*(MAX(0,EE162)+EE165)-In_RH_On*In_RH_Rate*MAX(0,EE162)</f>
        <v>-101.237329193694</v>
      </c>
      <c r="EF168" s="63" t="n">
        <f aca="false">-In_CIT*(MAX(0,EF162)+EF165)-In_RH_On*In_RH_Rate*MAX(0,EF162)</f>
        <v>-102.247195617555</v>
      </c>
      <c r="EG168" s="63" t="n">
        <f aca="false">-In_CIT*(MAX(0,EG162)+EG165)-In_RH_On*In_RH_Rate*MAX(0,EG162)</f>
        <v>-103.253330524345</v>
      </c>
      <c r="EH168" s="63" t="n">
        <f aca="false">-In_CIT*(MAX(0,EH162)+EH165)-In_RH_On*In_RH_Rate*MAX(0,EH162)</f>
        <v>-103.134668506604</v>
      </c>
      <c r="EI168" s="63" t="n">
        <f aca="false">-In_CIT*(MAX(0,EI162)+EI165)-In_RH_On*In_RH_Rate*MAX(0,EI162)</f>
        <v>-113.193464199632</v>
      </c>
      <c r="EJ168" s="63" t="n">
        <f aca="false">-In_CIT*(MAX(0,EJ162)+EJ165)-In_RH_On*In_RH_Rate*MAX(0,EJ162)</f>
        <v>-220.411558363645</v>
      </c>
      <c r="EK168" s="63" t="n">
        <f aca="false">-In_CIT*(MAX(0,EK162)+EK165)-In_RH_On*In_RH_Rate*MAX(0,EK162)</f>
        <v>-222.711054286768</v>
      </c>
      <c r="EL168" s="63" t="n">
        <f aca="false">-In_CIT*(MAX(0,EL162)+EL165)-In_RH_On*In_RH_Rate*MAX(0,EL162)</f>
        <v>-222.587191146983</v>
      </c>
      <c r="EM168" s="63" t="n">
        <f aca="false">-In_CIT*(MAX(0,EM162)+EM165)-In_RH_On*In_RH_Rate*MAX(0,EM162)</f>
        <v>-223.739672906275</v>
      </c>
      <c r="EN168" s="63" t="n">
        <f aca="false">-In_CIT*(MAX(0,EN162)+EN165)-In_RH_On*In_RH_Rate*MAX(0,EN162)</f>
        <v>-226.101356586728</v>
      </c>
      <c r="EO168" s="63" t="n">
        <f aca="false">-In_CIT*(MAX(0,EO162)+EO165)-In_RH_On*In_RH_Rate*MAX(0,EO162)</f>
        <v>-228.459006319406</v>
      </c>
      <c r="EP168" s="63" t="n">
        <f aca="false">-In_CIT*(MAX(0,EP162)+EP165)-In_RH_On*In_RH_Rate*MAX(0,EP162)</f>
        <v>-228.330727023547</v>
      </c>
      <c r="EQ168" s="63" t="n">
        <f aca="false">-In_CIT*(MAX(0,EQ162)+EQ165)-In_RH_On*In_RH_Rate*MAX(0,EQ162)</f>
        <v>-222.924632860789</v>
      </c>
      <c r="ER168" s="63" t="n">
        <f aca="false">-In_CIT*(MAX(0,ER162)+ER165)-In_RH_On*In_RH_Rate*MAX(0,ER162)</f>
        <v>-222.798282611118</v>
      </c>
      <c r="ES168" s="63" t="n">
        <f aca="false">-In_CIT*(MAX(0,ES162)+ES165)-In_RH_On*In_RH_Rate*MAX(0,ES162)</f>
        <v>-225.118972322441</v>
      </c>
      <c r="ET168" s="63" t="n">
        <f aca="false">-In_CIT*(MAX(0,ET162)+ET165)-In_RH_On*In_RH_Rate*MAX(0,ET162)</f>
        <v>-224.990023745447</v>
      </c>
      <c r="EU168" s="63" t="n">
        <f aca="false">-In_CIT*(MAX(0,EU162)+EU165)-In_RH_On*In_RH_Rate*MAX(0,EU162)</f>
        <v>-224.372344147873</v>
      </c>
      <c r="EV168" s="63" t="n">
        <f aca="false">-In_CIT*(MAX(0,EV162)+EV165)-In_RH_On*In_RH_Rate*MAX(0,EV162)</f>
        <v>-226.738292079016</v>
      </c>
      <c r="EW168" s="63" t="n">
        <f aca="false">-In_CIT*(MAX(0,EW162)+EW165)-In_RH_On*In_RH_Rate*MAX(0,EW162)</f>
        <v>-229.100116324164</v>
      </c>
      <c r="EX168" s="63" t="n">
        <f aca="false">-In_CIT*(MAX(0,EX162)+EX165)-In_RH_On*In_RH_Rate*MAX(0,EX162)</f>
        <v>-228.968983358276</v>
      </c>
      <c r="EY168" s="63" t="n">
        <f aca="false">-In_CIT*(MAX(0,EY162)+EY165)-In_RH_On*In_RH_Rate*MAX(0,EY162)</f>
        <v>-228.340475858296</v>
      </c>
      <c r="EZ168" s="63" t="n">
        <f aca="false">-In_CIT*(MAX(0,EZ162)+EZ165)-In_RH_On*In_RH_Rate*MAX(0,EZ162)</f>
        <v>-230.74836143851</v>
      </c>
      <c r="FA168" s="63" t="n">
        <f aca="false">-In_CIT*(MAX(0,FA162)+FA165)-In_RH_On*In_RH_Rate*MAX(0,FA162)</f>
        <v>-233.152053477488</v>
      </c>
      <c r="FB168" s="63" t="n">
        <f aca="false">-In_CIT*(MAX(0,FB162)+FB165)-In_RH_On*In_RH_Rate*MAX(0,FB162)</f>
        <v>-233.018699119158</v>
      </c>
      <c r="FC168" s="63" t="n">
        <f aca="false">-In_CIT*(MAX(0,FC162)+FC165)-In_RH_On*In_RH_Rate*MAX(0,FC162)</f>
        <v>-232.379173003904</v>
      </c>
      <c r="FD168" s="63" t="n">
        <f aca="false">-In_CIT*(MAX(0,FD162)+FD165)-In_RH_On*In_RH_Rate*MAX(0,FD162)</f>
        <v>-0</v>
      </c>
      <c r="FE168" s="63" t="n">
        <f aca="false">-In_CIT*(MAX(0,FE162)+FE165)-In_RH_On*In_RH_Rate*MAX(0,FE162)</f>
        <v>-0</v>
      </c>
      <c r="FF168" s="63" t="n">
        <f aca="false">-In_CIT*(MAX(0,FF162)+FF165)-In_RH_On*In_RH_Rate*MAX(0,FF162)</f>
        <v>-0</v>
      </c>
      <c r="FG168" s="63" t="n">
        <f aca="false">-In_CIT*(MAX(0,FG162)+FG165)-In_RH_On*In_RH_Rate*MAX(0,FG162)</f>
        <v>-0</v>
      </c>
      <c r="FH168" s="63" t="n">
        <f aca="false">-In_CIT*(MAX(0,FH162)+FH165)-In_RH_On*In_RH_Rate*MAX(0,FH162)</f>
        <v>-0</v>
      </c>
    </row>
    <row r="170" customFormat="false" ht="15" hidden="false" customHeight="false" outlineLevel="0" collapsed="false">
      <c r="A170" s="10" t="s">
        <v>14</v>
      </c>
      <c r="B170" s="10"/>
      <c r="C170" s="10" t="s">
        <v>805</v>
      </c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  <c r="EM170" s="10"/>
      <c r="EN170" s="10"/>
      <c r="EO170" s="10"/>
      <c r="EP170" s="10"/>
      <c r="EQ170" s="10"/>
      <c r="ER170" s="10"/>
      <c r="ES170" s="10"/>
      <c r="ET170" s="10"/>
      <c r="EU170" s="10"/>
      <c r="EV170" s="10"/>
      <c r="EW170" s="10"/>
      <c r="EX170" s="10"/>
      <c r="EY170" s="10"/>
      <c r="EZ170" s="10"/>
      <c r="FA170" s="10"/>
      <c r="FB170" s="10"/>
      <c r="FC170" s="10"/>
      <c r="FD170" s="10"/>
      <c r="FE170" s="10"/>
      <c r="FF170" s="10"/>
      <c r="FG170" s="10"/>
      <c r="FH170" s="10"/>
    </row>
    <row r="171" customFormat="false" ht="15" hidden="false" customHeight="false" outlineLevel="0" collapsed="false">
      <c r="C171" s="1" t="s">
        <v>147</v>
      </c>
      <c r="D171" s="12" t="s">
        <v>358</v>
      </c>
      <c r="I171" s="21" t="n">
        <f aca="false">SUM(J171:FH171)</f>
        <v>-5695.08750061644</v>
      </c>
      <c r="J171" s="21" t="n">
        <f aca="false">J104+J105+J106+J107+J109+J110+J111+J112+J115</f>
        <v>-2792.10339506173</v>
      </c>
      <c r="K171" s="21" t="n">
        <f aca="false">K104+K105+K106+K107+K109+K110+K111+K112+K115</f>
        <v>694.568570357686</v>
      </c>
      <c r="L171" s="21" t="n">
        <f aca="false">L104+L105+L106+L107+L109+L110+L111+L112+L115</f>
        <v>-809.957968521901</v>
      </c>
      <c r="M171" s="21" t="n">
        <f aca="false">M104+M105+M106+M107+M109+M110+M111+M112+M115</f>
        <v>-124.112302458989</v>
      </c>
      <c r="N171" s="21" t="n">
        <f aca="false">N104+N105+N106+N107+N109+N110+N111+N112+N115</f>
        <v>-1615.86742388078</v>
      </c>
      <c r="O171" s="21" t="n">
        <f aca="false">O104+O105+O106+O107+O109+O110+O111+O112+O115</f>
        <v>-1580.73987118772</v>
      </c>
      <c r="P171" s="21" t="n">
        <f aca="false">P104+P105+P106+P107+P109+P110+P111+P112+P115</f>
        <v>-7.30364753424658</v>
      </c>
      <c r="Q171" s="21" t="n">
        <f aca="false">Q104+Q105+Q106+Q107+Q109+Q110+Q111+Q112+Q115</f>
        <v>-7.38390739726027</v>
      </c>
      <c r="R171" s="21" t="n">
        <f aca="false">R104+R105+R106+R107+R109+R110+R111+R112+R115</f>
        <v>-7.38390739726027</v>
      </c>
      <c r="S171" s="21" t="n">
        <f aca="false">S104+S105+S106+S107+S109+S110+S111+S112+S115</f>
        <v>555.196352465753</v>
      </c>
      <c r="T171" s="21" t="n">
        <f aca="false">T104+T105+T106+T107+T109+T110+T111+T112+T115</f>
        <v>0</v>
      </c>
      <c r="U171" s="21" t="n">
        <f aca="false">U104+U105+U106+U107+U109+U110+U111+U112+U115</f>
        <v>0</v>
      </c>
      <c r="V171" s="21" t="n">
        <f aca="false">V104+V105+V106+V107+V109+V110+V111+V112+V115</f>
        <v>0</v>
      </c>
      <c r="W171" s="21" t="n">
        <f aca="false">W104+W105+W106+W107+W109+W110+W111+W112+W115</f>
        <v>0</v>
      </c>
      <c r="X171" s="21" t="n">
        <f aca="false">X104+X105+X106+X107+X109+X110+X111+X112+X115</f>
        <v>0</v>
      </c>
      <c r="Y171" s="21" t="n">
        <f aca="false">Y104+Y105+Y106+Y107+Y109+Y110+Y111+Y112+Y115</f>
        <v>0</v>
      </c>
      <c r="Z171" s="21" t="n">
        <f aca="false">Z104+Z105+Z106+Z107+Z109+Z110+Z111+Z112+Z115</f>
        <v>0</v>
      </c>
      <c r="AA171" s="21" t="n">
        <f aca="false">AA104+AA105+AA106+AA107+AA109+AA110+AA111+AA112+AA115</f>
        <v>0</v>
      </c>
      <c r="AB171" s="21" t="n">
        <f aca="false">AB104+AB105+AB106+AB107+AB109+AB110+AB111+AB112+AB115</f>
        <v>0</v>
      </c>
      <c r="AC171" s="21" t="n">
        <f aca="false">AC104+AC105+AC106+AC107+AC109+AC110+AC111+AC112+AC115</f>
        <v>0</v>
      </c>
      <c r="AD171" s="21" t="n">
        <f aca="false">AD104+AD105+AD106+AD107+AD109+AD110+AD111+AD112+AD115</f>
        <v>0</v>
      </c>
      <c r="AE171" s="21" t="n">
        <f aca="false">AE104+AE105+AE106+AE107+AE109+AE110+AE111+AE112+AE115</f>
        <v>0</v>
      </c>
      <c r="AF171" s="21" t="n">
        <f aca="false">AF104+AF105+AF106+AF107+AF109+AF110+AF111+AF112+AF115</f>
        <v>0</v>
      </c>
      <c r="AG171" s="21" t="n">
        <f aca="false">AG104+AG105+AG106+AG107+AG109+AG110+AG111+AG112+AG115</f>
        <v>0</v>
      </c>
      <c r="AH171" s="21" t="n">
        <f aca="false">AH104+AH105+AH106+AH107+AH109+AH110+AH111+AH112+AH115</f>
        <v>0</v>
      </c>
      <c r="AI171" s="21" t="n">
        <f aca="false">AI104+AI105+AI106+AI107+AI109+AI110+AI111+AI112+AI115</f>
        <v>0</v>
      </c>
      <c r="AJ171" s="21" t="n">
        <f aca="false">AJ104+AJ105+AJ106+AJ107+AJ109+AJ110+AJ111+AJ112+AJ115</f>
        <v>0</v>
      </c>
      <c r="AK171" s="21" t="n">
        <f aca="false">AK104+AK105+AK106+AK107+AK109+AK110+AK111+AK112+AK115</f>
        <v>0</v>
      </c>
      <c r="AL171" s="21" t="n">
        <f aca="false">AL104+AL105+AL106+AL107+AL109+AL110+AL111+AL112+AL115</f>
        <v>0</v>
      </c>
      <c r="AM171" s="21" t="n">
        <f aca="false">AM104+AM105+AM106+AM107+AM109+AM110+AM111+AM112+AM115</f>
        <v>0</v>
      </c>
      <c r="AN171" s="21" t="n">
        <f aca="false">AN104+AN105+AN106+AN107+AN109+AN110+AN111+AN112+AN115</f>
        <v>0</v>
      </c>
      <c r="AO171" s="21" t="n">
        <f aca="false">AO104+AO105+AO106+AO107+AO109+AO110+AO111+AO112+AO115</f>
        <v>0</v>
      </c>
      <c r="AP171" s="21" t="n">
        <f aca="false">AP104+AP105+AP106+AP107+AP109+AP110+AP111+AP112+AP115</f>
        <v>0</v>
      </c>
      <c r="AQ171" s="21" t="n">
        <f aca="false">AQ104+AQ105+AQ106+AQ107+AQ109+AQ110+AQ111+AQ112+AQ115</f>
        <v>0</v>
      </c>
      <c r="AR171" s="21" t="n">
        <f aca="false">AR104+AR105+AR106+AR107+AR109+AR110+AR111+AR112+AR115</f>
        <v>0</v>
      </c>
      <c r="AS171" s="21" t="n">
        <f aca="false">AS104+AS105+AS106+AS107+AS109+AS110+AS111+AS112+AS115</f>
        <v>0</v>
      </c>
      <c r="AT171" s="21" t="n">
        <f aca="false">AT104+AT105+AT106+AT107+AT109+AT110+AT111+AT112+AT115</f>
        <v>0</v>
      </c>
      <c r="AU171" s="21" t="n">
        <f aca="false">AU104+AU105+AU106+AU107+AU109+AU110+AU111+AU112+AU115</f>
        <v>0</v>
      </c>
      <c r="AV171" s="21" t="n">
        <f aca="false">AV104+AV105+AV106+AV107+AV109+AV110+AV111+AV112+AV115</f>
        <v>0</v>
      </c>
      <c r="AW171" s="21" t="n">
        <f aca="false">AW104+AW105+AW106+AW107+AW109+AW110+AW111+AW112+AW115</f>
        <v>0</v>
      </c>
      <c r="AX171" s="21" t="n">
        <f aca="false">AX104+AX105+AX106+AX107+AX109+AX110+AX111+AX112+AX115</f>
        <v>0</v>
      </c>
      <c r="AY171" s="21" t="n">
        <f aca="false">AY104+AY105+AY106+AY107+AY109+AY110+AY111+AY112+AY115</f>
        <v>0</v>
      </c>
      <c r="AZ171" s="21" t="n">
        <f aca="false">AZ104+AZ105+AZ106+AZ107+AZ109+AZ110+AZ111+AZ112+AZ115</f>
        <v>0</v>
      </c>
      <c r="BA171" s="21" t="n">
        <f aca="false">BA104+BA105+BA106+BA107+BA109+BA110+BA111+BA112+BA115</f>
        <v>0</v>
      </c>
      <c r="BB171" s="21" t="n">
        <f aca="false">BB104+BB105+BB106+BB107+BB109+BB110+BB111+BB112+BB115</f>
        <v>0</v>
      </c>
      <c r="BC171" s="21" t="n">
        <f aca="false">BC104+BC105+BC106+BC107+BC109+BC110+BC111+BC112+BC115</f>
        <v>0</v>
      </c>
      <c r="BD171" s="21" t="n">
        <f aca="false">BD104+BD105+BD106+BD107+BD109+BD110+BD111+BD112+BD115</f>
        <v>0</v>
      </c>
      <c r="BE171" s="21" t="n">
        <f aca="false">BE104+BE105+BE106+BE107+BE109+BE110+BE111+BE112+BE115</f>
        <v>0</v>
      </c>
      <c r="BF171" s="21" t="n">
        <f aca="false">BF104+BF105+BF106+BF107+BF109+BF110+BF111+BF112+BF115</f>
        <v>0</v>
      </c>
      <c r="BG171" s="21" t="n">
        <f aca="false">BG104+BG105+BG106+BG107+BG109+BG110+BG111+BG112+BG115</f>
        <v>0</v>
      </c>
      <c r="BH171" s="21" t="n">
        <f aca="false">BH104+BH105+BH106+BH107+BH109+BH110+BH111+BH112+BH115</f>
        <v>0</v>
      </c>
      <c r="BI171" s="21" t="n">
        <f aca="false">BI104+BI105+BI106+BI107+BI109+BI110+BI111+BI112+BI115</f>
        <v>0</v>
      </c>
      <c r="BJ171" s="21" t="n">
        <f aca="false">BJ104+BJ105+BJ106+BJ107+BJ109+BJ110+BJ111+BJ112+BJ115</f>
        <v>0</v>
      </c>
      <c r="BK171" s="21" t="n">
        <f aca="false">BK104+BK105+BK106+BK107+BK109+BK110+BK111+BK112+BK115</f>
        <v>0</v>
      </c>
      <c r="BL171" s="21" t="n">
        <f aca="false">BL104+BL105+BL106+BL107+BL109+BL110+BL111+BL112+BL115</f>
        <v>0</v>
      </c>
      <c r="BM171" s="21" t="n">
        <f aca="false">BM104+BM105+BM106+BM107+BM109+BM110+BM111+BM112+BM115</f>
        <v>0</v>
      </c>
      <c r="BN171" s="21" t="n">
        <f aca="false">BN104+BN105+BN106+BN107+BN109+BN110+BN111+BN112+BN115</f>
        <v>0</v>
      </c>
      <c r="BO171" s="21" t="n">
        <f aca="false">BO104+BO105+BO106+BO107+BO109+BO110+BO111+BO112+BO115</f>
        <v>0</v>
      </c>
      <c r="BP171" s="21" t="n">
        <f aca="false">BP104+BP105+BP106+BP107+BP109+BP110+BP111+BP112+BP115</f>
        <v>0</v>
      </c>
      <c r="BQ171" s="21" t="n">
        <f aca="false">BQ104+BQ105+BQ106+BQ107+BQ109+BQ110+BQ111+BQ112+BQ115</f>
        <v>0</v>
      </c>
      <c r="BR171" s="21" t="n">
        <f aca="false">BR104+BR105+BR106+BR107+BR109+BR110+BR111+BR112+BR115</f>
        <v>0</v>
      </c>
      <c r="BS171" s="21" t="n">
        <f aca="false">BS104+BS105+BS106+BS107+BS109+BS110+BS111+BS112+BS115</f>
        <v>0</v>
      </c>
      <c r="BT171" s="21" t="n">
        <f aca="false">BT104+BT105+BT106+BT107+BT109+BT110+BT111+BT112+BT115</f>
        <v>0</v>
      </c>
      <c r="BU171" s="21" t="n">
        <f aca="false">BU104+BU105+BU106+BU107+BU109+BU110+BU111+BU112+BU115</f>
        <v>0</v>
      </c>
      <c r="BV171" s="21" t="n">
        <f aca="false">BV104+BV105+BV106+BV107+BV109+BV110+BV111+BV112+BV115</f>
        <v>0</v>
      </c>
      <c r="BW171" s="21" t="n">
        <f aca="false">BW104+BW105+BW106+BW107+BW109+BW110+BW111+BW112+BW115</f>
        <v>0</v>
      </c>
      <c r="BX171" s="21" t="n">
        <f aca="false">BX104+BX105+BX106+BX107+BX109+BX110+BX111+BX112+BX115</f>
        <v>0</v>
      </c>
      <c r="BY171" s="21" t="n">
        <f aca="false">BY104+BY105+BY106+BY107+BY109+BY110+BY111+BY112+BY115</f>
        <v>0</v>
      </c>
      <c r="BZ171" s="21" t="n">
        <f aca="false">BZ104+BZ105+BZ106+BZ107+BZ109+BZ110+BZ111+BZ112+BZ115</f>
        <v>0</v>
      </c>
      <c r="CA171" s="21" t="n">
        <f aca="false">CA104+CA105+CA106+CA107+CA109+CA110+CA111+CA112+CA115</f>
        <v>0</v>
      </c>
      <c r="CB171" s="21" t="n">
        <f aca="false">CB104+CB105+CB106+CB107+CB109+CB110+CB111+CB112+CB115</f>
        <v>0</v>
      </c>
      <c r="CC171" s="21" t="n">
        <f aca="false">CC104+CC105+CC106+CC107+CC109+CC110+CC111+CC112+CC115</f>
        <v>0</v>
      </c>
      <c r="CD171" s="21" t="n">
        <f aca="false">CD104+CD105+CD106+CD107+CD109+CD110+CD111+CD112+CD115</f>
        <v>0</v>
      </c>
      <c r="CE171" s="21" t="n">
        <f aca="false">CE104+CE105+CE106+CE107+CE109+CE110+CE111+CE112+CE115</f>
        <v>0</v>
      </c>
      <c r="CF171" s="21" t="n">
        <f aca="false">CF104+CF105+CF106+CF107+CF109+CF110+CF111+CF112+CF115</f>
        <v>0</v>
      </c>
      <c r="CG171" s="21" t="n">
        <f aca="false">CG104+CG105+CG106+CG107+CG109+CG110+CG111+CG112+CG115</f>
        <v>0</v>
      </c>
      <c r="CH171" s="21" t="n">
        <f aca="false">CH104+CH105+CH106+CH107+CH109+CH110+CH111+CH112+CH115</f>
        <v>0</v>
      </c>
      <c r="CI171" s="21" t="n">
        <f aca="false">CI104+CI105+CI106+CI107+CI109+CI110+CI111+CI112+CI115</f>
        <v>0</v>
      </c>
      <c r="CJ171" s="21" t="n">
        <f aca="false">CJ104+CJ105+CJ106+CJ107+CJ109+CJ110+CJ111+CJ112+CJ115</f>
        <v>0</v>
      </c>
      <c r="CK171" s="21" t="n">
        <f aca="false">CK104+CK105+CK106+CK107+CK109+CK110+CK111+CK112+CK115</f>
        <v>0</v>
      </c>
      <c r="CL171" s="21" t="n">
        <f aca="false">CL104+CL105+CL106+CL107+CL109+CL110+CL111+CL112+CL115</f>
        <v>0</v>
      </c>
      <c r="CM171" s="21" t="n">
        <f aca="false">CM104+CM105+CM106+CM107+CM109+CM110+CM111+CM112+CM115</f>
        <v>0</v>
      </c>
      <c r="CN171" s="21" t="n">
        <f aca="false">CN104+CN105+CN106+CN107+CN109+CN110+CN111+CN112+CN115</f>
        <v>0</v>
      </c>
      <c r="CO171" s="21" t="n">
        <f aca="false">CO104+CO105+CO106+CO107+CO109+CO110+CO111+CO112+CO115</f>
        <v>0</v>
      </c>
      <c r="CP171" s="21" t="n">
        <f aca="false">CP104+CP105+CP106+CP107+CP109+CP110+CP111+CP112+CP115</f>
        <v>0</v>
      </c>
      <c r="CQ171" s="21" t="n">
        <f aca="false">CQ104+CQ105+CQ106+CQ107+CQ109+CQ110+CQ111+CQ112+CQ115</f>
        <v>0</v>
      </c>
      <c r="CR171" s="21" t="n">
        <f aca="false">CR104+CR105+CR106+CR107+CR109+CR110+CR111+CR112+CR115</f>
        <v>0</v>
      </c>
      <c r="CS171" s="21" t="n">
        <f aca="false">CS104+CS105+CS106+CS107+CS109+CS110+CS111+CS112+CS115</f>
        <v>0</v>
      </c>
      <c r="CT171" s="21" t="n">
        <f aca="false">CT104+CT105+CT106+CT107+CT109+CT110+CT111+CT112+CT115</f>
        <v>0</v>
      </c>
      <c r="CU171" s="21" t="n">
        <f aca="false">CU104+CU105+CU106+CU107+CU109+CU110+CU111+CU112+CU115</f>
        <v>0</v>
      </c>
      <c r="CV171" s="21" t="n">
        <f aca="false">CV104+CV105+CV106+CV107+CV109+CV110+CV111+CV112+CV115</f>
        <v>0</v>
      </c>
      <c r="CW171" s="21" t="n">
        <f aca="false">CW104+CW105+CW106+CW107+CW109+CW110+CW111+CW112+CW115</f>
        <v>0</v>
      </c>
      <c r="CX171" s="21" t="n">
        <f aca="false">CX104+CX105+CX106+CX107+CX109+CX110+CX111+CX112+CX115</f>
        <v>0</v>
      </c>
      <c r="CY171" s="21" t="n">
        <f aca="false">CY104+CY105+CY106+CY107+CY109+CY110+CY111+CY112+CY115</f>
        <v>0</v>
      </c>
      <c r="CZ171" s="21" t="n">
        <f aca="false">CZ104+CZ105+CZ106+CZ107+CZ109+CZ110+CZ111+CZ112+CZ115</f>
        <v>0</v>
      </c>
      <c r="DA171" s="21" t="n">
        <f aca="false">DA104+DA105+DA106+DA107+DA109+DA110+DA111+DA112+DA115</f>
        <v>0</v>
      </c>
      <c r="DB171" s="21" t="n">
        <f aca="false">DB104+DB105+DB106+DB107+DB109+DB110+DB111+DB112+DB115</f>
        <v>0</v>
      </c>
      <c r="DC171" s="21" t="n">
        <f aca="false">DC104+DC105+DC106+DC107+DC109+DC110+DC111+DC112+DC115</f>
        <v>0</v>
      </c>
      <c r="DD171" s="21" t="n">
        <f aca="false">DD104+DD105+DD106+DD107+DD109+DD110+DD111+DD112+DD115</f>
        <v>0</v>
      </c>
      <c r="DE171" s="21" t="n">
        <f aca="false">DE104+DE105+DE106+DE107+DE109+DE110+DE111+DE112+DE115</f>
        <v>0</v>
      </c>
      <c r="DF171" s="21" t="n">
        <f aca="false">DF104+DF105+DF106+DF107+DF109+DF110+DF111+DF112+DF115</f>
        <v>0</v>
      </c>
      <c r="DG171" s="21" t="n">
        <f aca="false">DG104+DG105+DG106+DG107+DG109+DG110+DG111+DG112+DG115</f>
        <v>0</v>
      </c>
      <c r="DH171" s="21" t="n">
        <f aca="false">DH104+DH105+DH106+DH107+DH109+DH110+DH111+DH112+DH115</f>
        <v>0</v>
      </c>
      <c r="DI171" s="21" t="n">
        <f aca="false">DI104+DI105+DI106+DI107+DI109+DI110+DI111+DI112+DI115</f>
        <v>0</v>
      </c>
      <c r="DJ171" s="21" t="n">
        <f aca="false">DJ104+DJ105+DJ106+DJ107+DJ109+DJ110+DJ111+DJ112+DJ115</f>
        <v>0</v>
      </c>
      <c r="DK171" s="21" t="n">
        <f aca="false">DK104+DK105+DK106+DK107+DK109+DK110+DK111+DK112+DK115</f>
        <v>0</v>
      </c>
      <c r="DL171" s="21" t="n">
        <f aca="false">DL104+DL105+DL106+DL107+DL109+DL110+DL111+DL112+DL115</f>
        <v>0</v>
      </c>
      <c r="DM171" s="21" t="n">
        <f aca="false">DM104+DM105+DM106+DM107+DM109+DM110+DM111+DM112+DM115</f>
        <v>0</v>
      </c>
      <c r="DN171" s="21" t="n">
        <f aca="false">DN104+DN105+DN106+DN107+DN109+DN110+DN111+DN112+DN115</f>
        <v>0</v>
      </c>
      <c r="DO171" s="21" t="n">
        <f aca="false">DO104+DO105+DO106+DO107+DO109+DO110+DO111+DO112+DO115</f>
        <v>0</v>
      </c>
      <c r="DP171" s="21" t="n">
        <f aca="false">DP104+DP105+DP106+DP107+DP109+DP110+DP111+DP112+DP115</f>
        <v>0</v>
      </c>
      <c r="DQ171" s="21" t="n">
        <f aca="false">DQ104+DQ105+DQ106+DQ107+DQ109+DQ110+DQ111+DQ112+DQ115</f>
        <v>0</v>
      </c>
      <c r="DR171" s="21" t="n">
        <f aca="false">DR104+DR105+DR106+DR107+DR109+DR110+DR111+DR112+DR115</f>
        <v>0</v>
      </c>
      <c r="DS171" s="21" t="n">
        <f aca="false">DS104+DS105+DS106+DS107+DS109+DS110+DS111+DS112+DS115</f>
        <v>0</v>
      </c>
      <c r="DT171" s="21" t="n">
        <f aca="false">DT104+DT105+DT106+DT107+DT109+DT110+DT111+DT112+DT115</f>
        <v>0</v>
      </c>
      <c r="DU171" s="21" t="n">
        <f aca="false">DU104+DU105+DU106+DU107+DU109+DU110+DU111+DU112+DU115</f>
        <v>0</v>
      </c>
      <c r="DV171" s="21" t="n">
        <f aca="false">DV104+DV105+DV106+DV107+DV109+DV110+DV111+DV112+DV115</f>
        <v>0</v>
      </c>
      <c r="DW171" s="21" t="n">
        <f aca="false">DW104+DW105+DW106+DW107+DW109+DW110+DW111+DW112+DW115</f>
        <v>0</v>
      </c>
      <c r="DX171" s="21" t="n">
        <f aca="false">DX104+DX105+DX106+DX107+DX109+DX110+DX111+DX112+DX115</f>
        <v>0</v>
      </c>
      <c r="DY171" s="21" t="n">
        <f aca="false">DY104+DY105+DY106+DY107+DY109+DY110+DY111+DY112+DY115</f>
        <v>0</v>
      </c>
      <c r="DZ171" s="21" t="n">
        <f aca="false">DZ104+DZ105+DZ106+DZ107+DZ109+DZ110+DZ111+DZ112+DZ115</f>
        <v>0</v>
      </c>
      <c r="EA171" s="21" t="n">
        <f aca="false">EA104+EA105+EA106+EA107+EA109+EA110+EA111+EA112+EA115</f>
        <v>0</v>
      </c>
      <c r="EB171" s="21" t="n">
        <f aca="false">EB104+EB105+EB106+EB107+EB109+EB110+EB111+EB112+EB115</f>
        <v>0</v>
      </c>
      <c r="EC171" s="21" t="n">
        <f aca="false">EC104+EC105+EC106+EC107+EC109+EC110+EC111+EC112+EC115</f>
        <v>0</v>
      </c>
      <c r="ED171" s="21" t="n">
        <f aca="false">ED104+ED105+ED106+ED107+ED109+ED110+ED111+ED112+ED115</f>
        <v>0</v>
      </c>
      <c r="EE171" s="21" t="n">
        <f aca="false">EE104+EE105+EE106+EE107+EE109+EE110+EE111+EE112+EE115</f>
        <v>0</v>
      </c>
      <c r="EF171" s="21" t="n">
        <f aca="false">EF104+EF105+EF106+EF107+EF109+EF110+EF111+EF112+EF115</f>
        <v>0</v>
      </c>
      <c r="EG171" s="21" t="n">
        <f aca="false">EG104+EG105+EG106+EG107+EG109+EG110+EG111+EG112+EG115</f>
        <v>0</v>
      </c>
      <c r="EH171" s="21" t="n">
        <f aca="false">EH104+EH105+EH106+EH107+EH109+EH110+EH111+EH112+EH115</f>
        <v>0</v>
      </c>
      <c r="EI171" s="21" t="n">
        <f aca="false">EI104+EI105+EI106+EI107+EI109+EI110+EI111+EI112+EI115</f>
        <v>0</v>
      </c>
      <c r="EJ171" s="21" t="n">
        <f aca="false">EJ104+EJ105+EJ106+EJ107+EJ109+EJ110+EJ111+EJ112+EJ115</f>
        <v>0</v>
      </c>
      <c r="EK171" s="21" t="n">
        <f aca="false">EK104+EK105+EK106+EK107+EK109+EK110+EK111+EK112+EK115</f>
        <v>0</v>
      </c>
      <c r="EL171" s="21" t="n">
        <f aca="false">EL104+EL105+EL106+EL107+EL109+EL110+EL111+EL112+EL115</f>
        <v>0</v>
      </c>
      <c r="EM171" s="21" t="n">
        <f aca="false">EM104+EM105+EM106+EM107+EM109+EM110+EM111+EM112+EM115</f>
        <v>0</v>
      </c>
      <c r="EN171" s="21" t="n">
        <f aca="false">EN104+EN105+EN106+EN107+EN109+EN110+EN111+EN112+EN115</f>
        <v>0</v>
      </c>
      <c r="EO171" s="21" t="n">
        <f aca="false">EO104+EO105+EO106+EO107+EO109+EO110+EO111+EO112+EO115</f>
        <v>0</v>
      </c>
      <c r="EP171" s="21" t="n">
        <f aca="false">EP104+EP105+EP106+EP107+EP109+EP110+EP111+EP112+EP115</f>
        <v>0</v>
      </c>
      <c r="EQ171" s="21" t="n">
        <f aca="false">EQ104+EQ105+EQ106+EQ107+EQ109+EQ110+EQ111+EQ112+EQ115</f>
        <v>0</v>
      </c>
      <c r="ER171" s="21" t="n">
        <f aca="false">ER104+ER105+ER106+ER107+ER109+ER110+ER111+ER112+ER115</f>
        <v>0</v>
      </c>
      <c r="ES171" s="21" t="n">
        <f aca="false">ES104+ES105+ES106+ES107+ES109+ES110+ES111+ES112+ES115</f>
        <v>0</v>
      </c>
      <c r="ET171" s="21" t="n">
        <f aca="false">ET104+ET105+ET106+ET107+ET109+ET110+ET111+ET112+ET115</f>
        <v>0</v>
      </c>
      <c r="EU171" s="21" t="n">
        <f aca="false">EU104+EU105+EU106+EU107+EU109+EU110+EU111+EU112+EU115</f>
        <v>0</v>
      </c>
      <c r="EV171" s="21" t="n">
        <f aca="false">EV104+EV105+EV106+EV107+EV109+EV110+EV111+EV112+EV115</f>
        <v>0</v>
      </c>
      <c r="EW171" s="21" t="n">
        <f aca="false">EW104+EW105+EW106+EW107+EW109+EW110+EW111+EW112+EW115</f>
        <v>0</v>
      </c>
      <c r="EX171" s="21" t="n">
        <f aca="false">EX104+EX105+EX106+EX107+EX109+EX110+EX111+EX112+EX115</f>
        <v>0</v>
      </c>
      <c r="EY171" s="21" t="n">
        <f aca="false">EY104+EY105+EY106+EY107+EY109+EY110+EY111+EY112+EY115</f>
        <v>0</v>
      </c>
      <c r="EZ171" s="21" t="n">
        <f aca="false">EZ104+EZ105+EZ106+EZ107+EZ109+EZ110+EZ111+EZ112+EZ115</f>
        <v>0</v>
      </c>
      <c r="FA171" s="21" t="n">
        <f aca="false">FA104+FA105+FA106+FA107+FA109+FA110+FA111+FA112+FA115</f>
        <v>0</v>
      </c>
      <c r="FB171" s="21" t="n">
        <f aca="false">FB104+FB105+FB106+FB107+FB109+FB110+FB111+FB112+FB115</f>
        <v>0</v>
      </c>
      <c r="FC171" s="21" t="n">
        <f aca="false">FC104+FC105+FC106+FC107+FC109+FC110+FC111+FC112+FC115</f>
        <v>0</v>
      </c>
      <c r="FD171" s="21" t="n">
        <f aca="false">FD104+FD105+FD106+FD107+FD109+FD110+FD111+FD112+FD115</f>
        <v>0</v>
      </c>
      <c r="FE171" s="21" t="n">
        <f aca="false">FE104+FE105+FE106+FE107+FE109+FE110+FE111+FE112+FE115</f>
        <v>0</v>
      </c>
      <c r="FF171" s="21" t="n">
        <f aca="false">FF104+FF105+FF106+FF107+FF109+FF110+FF111+FF112+FF115</f>
        <v>0</v>
      </c>
      <c r="FG171" s="21" t="n">
        <f aca="false">FG104+FG105+FG106+FG107+FG109+FG110+FG111+FG112+FG115</f>
        <v>0</v>
      </c>
      <c r="FH171" s="21" t="n">
        <f aca="false">FH104+FH105+FH106+FH107+FH109+FH110+FH111+FH112+FH115</f>
        <v>0</v>
      </c>
    </row>
    <row r="172" customFormat="false" ht="15" hidden="false" customHeight="false" outlineLevel="0" collapsed="false">
      <c r="C172" s="1" t="s">
        <v>806</v>
      </c>
      <c r="D172" s="12" t="s">
        <v>358</v>
      </c>
      <c r="I172" s="21" t="n">
        <f aca="false">SUM(J172:FH172)</f>
        <v>193177.492301386</v>
      </c>
      <c r="J172" s="21" t="n">
        <f aca="false">J171+J119+J108+J120+J101</f>
        <v>-2792.10339506173</v>
      </c>
      <c r="K172" s="21" t="n">
        <f aca="false">K171+K119+K108+K120+K101</f>
        <v>694.568570357686</v>
      </c>
      <c r="L172" s="21" t="n">
        <f aca="false">L171+L119+L108+L120+L101</f>
        <v>-809.957968521901</v>
      </c>
      <c r="M172" s="21" t="n">
        <f aca="false">M171+M119+M108+M120+M101</f>
        <v>-124.112302458989</v>
      </c>
      <c r="N172" s="21" t="n">
        <f aca="false">N171+N119+N108+N120+N101</f>
        <v>-1615.86742388078</v>
      </c>
      <c r="O172" s="21" t="n">
        <f aca="false">O171+O119+O108+O120+O101</f>
        <v>-2305.73987118772</v>
      </c>
      <c r="P172" s="21" t="n">
        <f aca="false">P171+P119+P108+P120+P101</f>
        <v>-13846.2653961681</v>
      </c>
      <c r="Q172" s="21" t="n">
        <f aca="false">Q171+Q119+Q108+Q120+Q101</f>
        <v>-13998.4221587634</v>
      </c>
      <c r="R172" s="21" t="n">
        <f aca="false">R171+R119+R108+R120+R101</f>
        <v>-13998.4221587634</v>
      </c>
      <c r="S172" s="21" t="n">
        <f aca="false">S171+S119+S108+S120+S101</f>
        <v>-13283.7653961681</v>
      </c>
      <c r="T172" s="21" t="n">
        <f aca="false">T171+T119+T108+T120+T101</f>
        <v>2310.93605589668</v>
      </c>
      <c r="U172" s="21" t="n">
        <f aca="false">U171+U119+U108+U120+U101</f>
        <v>2335.33954401398</v>
      </c>
      <c r="V172" s="21" t="n">
        <f aca="false">V171+V119+V108+V120+V101</f>
        <v>2334.33799040217</v>
      </c>
      <c r="W172" s="21" t="n">
        <f aca="false">W171+W119+W108+W120+W101</f>
        <v>1917.56591238503</v>
      </c>
      <c r="X172" s="21" t="n">
        <f aca="false">X171+X119+X108+X120+X101</f>
        <v>1937.94996573277</v>
      </c>
      <c r="Y172" s="21" t="n">
        <f aca="false">Y171+Y119+Y108+Y120+Y101</f>
        <v>1958.30409256032</v>
      </c>
      <c r="Z172" s="21" t="n">
        <f aca="false">Z171+Z119+Z108+Z120+Z101</f>
        <v>1957.352431024</v>
      </c>
      <c r="AA172" s="21" t="n">
        <f aca="false">AA171+AA119+AA108+AA120+AA101</f>
        <v>1749.06915643679</v>
      </c>
      <c r="AB172" s="21" t="n">
        <f aca="false">AB171+AB119+AB108+AB120+AB101</f>
        <v>1767.64348149251</v>
      </c>
      <c r="AC172" s="21" t="n">
        <f aca="false">AC171+AC119+AC108+AC120+AC101</f>
        <v>1786.18990678699</v>
      </c>
      <c r="AD172" s="21" t="n">
        <f aca="false">AD171+AD119+AD108+AD120+AD101</f>
        <v>1785.30269606292</v>
      </c>
      <c r="AE172" s="21" t="n">
        <f aca="false">AE171+AE119+AE108+AE120+AE101</f>
        <v>1816.53086119229</v>
      </c>
      <c r="AF172" s="21" t="n">
        <f aca="false">AF171+AF119+AF108+AF120+AF101</f>
        <v>1835.80491443622</v>
      </c>
      <c r="AG172" s="21" t="n">
        <f aca="false">AG171+AG119+AG108+AG120+AG101</f>
        <v>1855.04945040573</v>
      </c>
      <c r="AH172" s="21" t="n">
        <f aca="false">AH171+AH119+AH108+AH120+AH101</f>
        <v>1854.11080285991</v>
      </c>
      <c r="AI172" s="21" t="n">
        <f aca="false">AI171+AI119+AI108+AI120+AI101</f>
        <v>1894.53528294583</v>
      </c>
      <c r="AJ172" s="21" t="n">
        <f aca="false">AJ171+AJ119+AJ108+AJ120+AJ101</f>
        <v>1893.62412836479</v>
      </c>
      <c r="AK172" s="21" t="n">
        <f aca="false">AK171+AK119+AK108+AK120+AK101</f>
        <v>1913.51270721151</v>
      </c>
      <c r="AL172" s="21" t="n">
        <f aca="false">AL171+AL119+AL108+AL120+AL101</f>
        <v>1912.58281520929</v>
      </c>
      <c r="AM172" s="21" t="n">
        <f aca="false">AM171+AM119+AM108+AM120+AM101</f>
        <v>1828.91769320891</v>
      </c>
      <c r="AN172" s="21" t="n">
        <f aca="false">AN171+AN119+AN108+AN120+AN101</f>
        <v>1848.31634859602</v>
      </c>
      <c r="AO172" s="21" t="n">
        <f aca="false">AO171+AO119+AO108+AO120+AO101</f>
        <v>1867.68506390703</v>
      </c>
      <c r="AP172" s="21" t="n">
        <f aca="false">AP171+AP119+AP108+AP120+AP101</f>
        <v>1866.73297129351</v>
      </c>
      <c r="AQ172" s="21" t="n">
        <f aca="false">AQ171+AQ119+AQ108+AQ120+AQ101</f>
        <v>1781.89553789796</v>
      </c>
      <c r="AR172" s="21" t="n">
        <f aca="false">AR171+AR119+AR108+AR120+AR101</f>
        <v>1800.79289250175</v>
      </c>
      <c r="AS172" s="21" t="n">
        <f aca="false">AS171+AS119+AS108+AS120+AS101</f>
        <v>1819.66099391854</v>
      </c>
      <c r="AT172" s="21" t="n">
        <f aca="false">AT171+AT119+AT108+AT120+AT101</f>
        <v>1818.73074433719</v>
      </c>
      <c r="AU172" s="21" t="n">
        <f aca="false">AU171+AU119+AU108+AU120+AU101</f>
        <v>1798.57091028024</v>
      </c>
      <c r="AV172" s="21" t="n">
        <f aca="false">AV171+AV119+AV108+AV120+AV101</f>
        <v>1817.6399438205</v>
      </c>
      <c r="AW172" s="21" t="n">
        <f aca="false">AW171+AW119+AW108+AW120+AW101</f>
        <v>1836.67928275698</v>
      </c>
      <c r="AX172" s="21" t="n">
        <f aca="false">AX171+AX119+AX108+AX120+AX101</f>
        <v>1835.73499614834</v>
      </c>
      <c r="AY172" s="21" t="n">
        <f aca="false">AY171+AY119+AY108+AY120+AY101</f>
        <v>1782.62123591302</v>
      </c>
      <c r="AZ172" s="21" t="n">
        <f aca="false">AZ171+AZ119+AZ108+AZ120+AZ101</f>
        <v>1781.67956037096</v>
      </c>
      <c r="BA172" s="21" t="n">
        <f aca="false">BA171+BA119+BA108+BA120+BA101</f>
        <v>1800.30714587854</v>
      </c>
      <c r="BB172" s="21" t="n">
        <f aca="false">BB171+BB119+BB108+BB120+BB101</f>
        <v>1799.34610526759</v>
      </c>
      <c r="BC172" s="21" t="n">
        <f aca="false">BC171+BC119+BC108+BC120+BC101</f>
        <v>1801.66571494907</v>
      </c>
      <c r="BD172" s="21" t="n">
        <f aca="false">BD171+BD119+BD108+BD120+BD101</f>
        <v>1820.69842327637</v>
      </c>
      <c r="BE172" s="21" t="n">
        <f aca="false">BE171+BE119+BE108+BE120+BE101</f>
        <v>1839.69914239707</v>
      </c>
      <c r="BF172" s="21" t="n">
        <f aca="false">BF171+BF119+BF108+BF120+BF101</f>
        <v>1838.68188755701</v>
      </c>
      <c r="BG172" s="21" t="n">
        <f aca="false">BG171+BG119+BG108+BG120+BG101</f>
        <v>1779.43316278972</v>
      </c>
      <c r="BH172" s="21" t="n">
        <f aca="false">BH171+BH119+BH108+BH120+BH101</f>
        <v>1798.21168053619</v>
      </c>
      <c r="BI172" s="21" t="n">
        <f aca="false">BI171+BI119+BI108+BI120+BI101</f>
        <v>1816.95797666183</v>
      </c>
      <c r="BJ172" s="21" t="n">
        <f aca="false">BJ171+BJ119+BJ108+BJ120+BJ101</f>
        <v>1815.93333106363</v>
      </c>
      <c r="BK172" s="21" t="n">
        <f aca="false">BK171+BK119+BK108+BK120+BK101</f>
        <v>1794.75791965769</v>
      </c>
      <c r="BL172" s="21" t="n">
        <f aca="false">BL171+BL119+BL108+BL120+BL101</f>
        <v>1813.69546554316</v>
      </c>
      <c r="BM172" s="21" t="n">
        <f aca="false">BM171+BM119+BM108+BM120+BM101</f>
        <v>1832.60042484458</v>
      </c>
      <c r="BN172" s="21" t="n">
        <f aca="false">BN171+BN119+BN108+BN120+BN101</f>
        <v>1831.56417343804</v>
      </c>
      <c r="BO172" s="21" t="n">
        <f aca="false">BO171+BO119+BO108+BO120+BO101</f>
        <v>1824.03105015976</v>
      </c>
      <c r="BP172" s="21" t="n">
        <f aca="false">BP171+BP119+BP108+BP120+BP101</f>
        <v>1823.01361818988</v>
      </c>
      <c r="BQ172" s="21" t="n">
        <f aca="false">BQ171+BQ119+BQ108+BQ120+BQ101</f>
        <v>1842.01889254594</v>
      </c>
      <c r="BR172" s="21" t="n">
        <f aca="false">BR171+BR119+BR108+BR120+BR101</f>
        <v>1840.98053761553</v>
      </c>
      <c r="BS172" s="21" t="n">
        <f aca="false">BS171+BS119+BS108+BS120+BS101</f>
        <v>1788.06337929797</v>
      </c>
      <c r="BT172" s="21" t="n">
        <f aca="false">BT171+BT119+BT108+BT120+BT101</f>
        <v>1806.92071533478</v>
      </c>
      <c r="BU172" s="21" t="n">
        <f aca="false">BU171+BU119+BU108+BU120+BU101</f>
        <v>1825.74527573162</v>
      </c>
      <c r="BV172" s="21" t="n">
        <f aca="false">BV171+BV119+BV108+BV120+BV101</f>
        <v>1824.70301235811</v>
      </c>
      <c r="BW172" s="21" t="n">
        <f aca="false">BW171+BW119+BW108+BW120+BW101</f>
        <v>1844.10873332765</v>
      </c>
      <c r="BX172" s="21" t="n">
        <f aca="false">BX171+BX119+BX108+BX120+BX101</f>
        <v>1863.56195435124</v>
      </c>
      <c r="BY172" s="21" t="n">
        <f aca="false">BY171+BY119+BY108+BY120+BY101</f>
        <v>1882.98152873868</v>
      </c>
      <c r="BZ172" s="21" t="n">
        <f aca="false">BZ171+BZ119+BZ108+BZ120+BZ101</f>
        <v>1881.91156773908</v>
      </c>
      <c r="CA172" s="21" t="n">
        <f aca="false">CA171+CA119+CA108+CA120+CA101</f>
        <v>1839.18564776059</v>
      </c>
      <c r="CB172" s="21" t="n">
        <f aca="false">CB171+CB119+CB108+CB120+CB101</f>
        <v>1858.56290748111</v>
      </c>
      <c r="CC172" s="21" t="n">
        <f aca="false">CC171+CC119+CC108+CC120+CC101</f>
        <v>1877.90583066686</v>
      </c>
      <c r="CD172" s="21" t="n">
        <f aca="false">CD171+CD119+CD108+CD120+CD101</f>
        <v>1876.81393093251</v>
      </c>
      <c r="CE172" s="21" t="n">
        <f aca="false">CE171+CE119+CE108+CE120+CE101</f>
        <v>1839.00345053692</v>
      </c>
      <c r="CF172" s="21" t="n">
        <f aca="false">CF171+CF119+CF108+CF120+CF101</f>
        <v>1837.92487749369</v>
      </c>
      <c r="CG172" s="21" t="n">
        <f aca="false">CG171+CG119+CG108+CG120+CG101</f>
        <v>1857.03224517367</v>
      </c>
      <c r="CH172" s="21" t="n">
        <f aca="false">CH171+CH119+CH108+CH120+CH101</f>
        <v>1855.93149183546</v>
      </c>
      <c r="CI172" s="21" t="n">
        <f aca="false">CI171+CI119+CI108+CI120+CI101</f>
        <v>1870.0862163462</v>
      </c>
      <c r="CJ172" s="21" t="n">
        <f aca="false">CJ171+CJ119+CJ108+CJ120+CJ101</f>
        <v>1889.75760170649</v>
      </c>
      <c r="CK172" s="21" t="n">
        <f aca="false">CK171+CK119+CK108+CK120+CK101</f>
        <v>1909.39305353688</v>
      </c>
      <c r="CL172" s="21" t="n">
        <f aca="false">CL171+CL119+CL108+CL120+CL101</f>
        <v>1908.25036945424</v>
      </c>
      <c r="CM172" s="21" t="n">
        <f aca="false">CM171+CM119+CM108+CM120+CM101</f>
        <v>1884.46453367713</v>
      </c>
      <c r="CN172" s="21" t="n">
        <f aca="false">CN171+CN119+CN108+CN120+CN101</f>
        <v>1904.27215431291</v>
      </c>
      <c r="CO172" s="21" t="n">
        <f aca="false">CO171+CO119+CO108+CO120+CO101</f>
        <v>1924.04307807109</v>
      </c>
      <c r="CP172" s="21" t="n">
        <f aca="false">CP171+CP119+CP108+CP120+CP101</f>
        <v>1922.87611957703</v>
      </c>
      <c r="CQ172" s="21" t="n">
        <f aca="false">CQ171+CQ119+CQ108+CQ120+CQ101</f>
        <v>1894.44068507645</v>
      </c>
      <c r="CR172" s="21" t="n">
        <f aca="false">CR171+CR119+CR108+CR120+CR101</f>
        <v>1914.34229031219</v>
      </c>
      <c r="CS172" s="21" t="n">
        <f aca="false">CS171+CS119+CS108+CS120+CS101</f>
        <v>1934.20665151362</v>
      </c>
      <c r="CT172" s="21" t="n">
        <f aca="false">CT171+CT119+CT108+CT120+CT101</f>
        <v>1933.02229346963</v>
      </c>
      <c r="CU172" s="21" t="n">
        <f aca="false">CU171+CU119+CU108+CU120+CU101</f>
        <v>-32858.0716164293</v>
      </c>
      <c r="CV172" s="21" t="n">
        <f aca="false">CV171+CV119+CV108+CV120+CV101</f>
        <v>1866.87102208945</v>
      </c>
      <c r="CW172" s="21" t="n">
        <f aca="false">CW171+CW119+CW108+CW120+CW101</f>
        <v>1886.21890513366</v>
      </c>
      <c r="CX172" s="21" t="n">
        <f aca="false">CX171+CX119+CX108+CX120+CX101</f>
        <v>1885.03978424305</v>
      </c>
      <c r="CY172" s="21" t="n">
        <f aca="false">CY171+CY119+CY108+CY120+CY101</f>
        <v>2343.07806364801</v>
      </c>
      <c r="CZ172" s="21" t="n">
        <f aca="false">CZ171+CZ119+CZ108+CZ120+CZ101</f>
        <v>2367.94747806537</v>
      </c>
      <c r="DA172" s="21" t="n">
        <f aca="false">DA171+DA119+DA108+DA120+DA101</f>
        <v>2392.77909515695</v>
      </c>
      <c r="DB172" s="21" t="n">
        <f aca="false">DB171+DB119+DB108+DB120+DB101</f>
        <v>2391.57714247707</v>
      </c>
      <c r="DC172" s="21" t="n">
        <f aca="false">DC171+DC119+DC108+DC120+DC101</f>
        <v>2278.83358301233</v>
      </c>
      <c r="DD172" s="21" t="n">
        <f aca="false">DD171+DD119+DD108+DD120+DD101</f>
        <v>2302.98459172022</v>
      </c>
      <c r="DE172" s="21" t="n">
        <f aca="false">DE171+DE119+DE108+DE120+DE101</f>
        <v>2327.09765454141</v>
      </c>
      <c r="DF172" s="21" t="n">
        <f aca="false">DF171+DF119+DF108+DF120+DF101</f>
        <v>2325.89097763363</v>
      </c>
      <c r="DG172" s="21" t="n">
        <f aca="false">DG171+DG119+DG108+DG120+DG101</f>
        <v>2237.97851467413</v>
      </c>
      <c r="DH172" s="21" t="n">
        <f aca="false">DH171+DH119+DH108+DH120+DH101</f>
        <v>2261.66845170669</v>
      </c>
      <c r="DI172" s="21" t="n">
        <f aca="false">DI171+DI119+DI108+DI120+DI101</f>
        <v>2285.32021159847</v>
      </c>
      <c r="DJ172" s="21" t="n">
        <f aca="false">DJ171+DJ119+DJ108+DJ120+DJ101</f>
        <v>2284.10618082528</v>
      </c>
      <c r="DK172" s="21" t="n">
        <f aca="false">DK171+DK119+DK108+DK120+DK101</f>
        <v>2194.72284856017</v>
      </c>
      <c r="DL172" s="21" t="n">
        <f aca="false">DL171+DL119+DL108+DL120+DL101</f>
        <v>2193.53767908882</v>
      </c>
      <c r="DM172" s="21" t="n">
        <f aca="false">DM171+DM119+DM108+DM120+DM101</f>
        <v>2216.44519263128</v>
      </c>
      <c r="DN172" s="21" t="n">
        <f aca="false">DN171+DN119+DN108+DN120+DN101</f>
        <v>2215.23565076473</v>
      </c>
      <c r="DO172" s="21" t="n">
        <f aca="false">DO171+DO119+DO108+DO120+DO101</f>
        <v>2233.19906752987</v>
      </c>
      <c r="DP172" s="21" t="n">
        <f aca="false">DP171+DP119+DP108+DP120+DP101</f>
        <v>2256.80614962856</v>
      </c>
      <c r="DQ172" s="21" t="n">
        <f aca="false">DQ171+DQ119+DQ108+DQ120+DQ101</f>
        <v>2280.37408919982</v>
      </c>
      <c r="DR172" s="21" t="n">
        <f aca="false">DR171+DR119+DR108+DR120+DR101</f>
        <v>2279.12935918919</v>
      </c>
      <c r="DS172" s="21" t="n">
        <f aca="false">DS171+DS119+DS108+DS120+DS101</f>
        <v>2250.02099165058</v>
      </c>
      <c r="DT172" s="21" t="n">
        <f aca="false">DT171+DT119+DT108+DT120+DT101</f>
        <v>2273.79942659718</v>
      </c>
      <c r="DU172" s="21" t="n">
        <f aca="false">DU171+DU119+DU108+DU120+DU101</f>
        <v>2297.53821417792</v>
      </c>
      <c r="DV172" s="21" t="n">
        <f aca="false">DV171+DV119+DV108+DV120+DV101</f>
        <v>2296.27743033583</v>
      </c>
      <c r="DW172" s="21" t="n">
        <f aca="false">DW171+DW119+DW108+DW120+DW101</f>
        <v>2239.51129449512</v>
      </c>
      <c r="DX172" s="21" t="n">
        <f aca="false">DX171+DX119+DX108+DX120+DX101</f>
        <v>2263.15648748144</v>
      </c>
      <c r="DY172" s="21" t="n">
        <f aca="false">DY171+DY119+DY108+DY120+DY101</f>
        <v>2286.76149872985</v>
      </c>
      <c r="DZ172" s="21" t="n">
        <f aca="false">DZ171+DZ119+DZ108+DZ120+DZ101</f>
        <v>2285.48372188832</v>
      </c>
      <c r="EA172" s="21" t="n">
        <f aca="false">EA171+EA119+EA108+EA120+EA101</f>
        <v>2253.96084501441</v>
      </c>
      <c r="EB172" s="21" t="n">
        <f aca="false">EB171+EB119+EB108+EB120+EB101</f>
        <v>2252.70426263459</v>
      </c>
      <c r="EC172" s="21" t="n">
        <f aca="false">EC171+EC119+EC108+EC120+EC101</f>
        <v>2276.18981480892</v>
      </c>
      <c r="ED172" s="21" t="n">
        <f aca="false">ED171+ED119+ED108+ED120+ED101</f>
        <v>2274.90739146449</v>
      </c>
      <c r="EE172" s="21" t="n">
        <f aca="false">EE171+EE119+EE108+EE120+EE101</f>
        <v>2290.57813733227</v>
      </c>
      <c r="EF172" s="21" t="n">
        <f aca="false">EF171+EF119+EF108+EF120+EF101</f>
        <v>2314.75130786483</v>
      </c>
      <c r="EG172" s="21" t="n">
        <f aca="false">EG171+EG119+EG108+EG120+EG101</f>
        <v>2338.8830170966</v>
      </c>
      <c r="EH172" s="21" t="n">
        <f aca="false">EH171+EH119+EH108+EH120+EH101</f>
        <v>2337.56455023281</v>
      </c>
      <c r="EI172" s="21" t="n">
        <f aca="false">EI171+EI119+EI108+EI120+EI101</f>
        <v>2423.4240818427</v>
      </c>
      <c r="EJ172" s="21" t="n">
        <f aca="false">EJ171+EJ119+EJ108+EJ120+EJ101</f>
        <v>2449.01731515161</v>
      </c>
      <c r="EK172" s="21" t="n">
        <f aca="false">EK171+EK119+EK108+EK120+EK101</f>
        <v>2474.56726985298</v>
      </c>
      <c r="EL172" s="21" t="n">
        <f aca="false">EL171+EL119+EL108+EL120+EL101</f>
        <v>2473.19101274426</v>
      </c>
      <c r="EM172" s="21" t="n">
        <f aca="false">EM171+EM119+EM108+EM120+EM101</f>
        <v>2485.99636562528</v>
      </c>
      <c r="EN172" s="21" t="n">
        <f aca="false">EN171+EN119+EN108+EN120+EN101</f>
        <v>2512.23729540809</v>
      </c>
      <c r="EO172" s="21" t="n">
        <f aca="false">EO171+EO119+EO108+EO120+EO101</f>
        <v>2538.43340354896</v>
      </c>
      <c r="EP172" s="21" t="n">
        <f aca="false">EP171+EP119+EP108+EP120+EP101</f>
        <v>2537.00807803941</v>
      </c>
      <c r="EQ172" s="21" t="n">
        <f aca="false">EQ171+EQ119+EQ108+EQ120+EQ101</f>
        <v>2476.94036511988</v>
      </c>
      <c r="ER172" s="21" t="n">
        <f aca="false">ER171+ER119+ER108+ER120+ER101</f>
        <v>2475.53647345687</v>
      </c>
      <c r="ES172" s="21" t="n">
        <f aca="false">ES171+ES119+ES108+ES120+ES101</f>
        <v>2501.32191469379</v>
      </c>
      <c r="ET172" s="21" t="n">
        <f aca="false">ET171+ET119+ET108+ET120+ET101</f>
        <v>2499.88915272719</v>
      </c>
      <c r="EU172" s="21" t="n">
        <f aca="false">EU171+EU119+EU108+EU120+EU101</f>
        <v>2493.02604608747</v>
      </c>
      <c r="EV172" s="21" t="n">
        <f aca="false">EV171+EV119+EV108+EV120+EV101</f>
        <v>2519.31435643351</v>
      </c>
      <c r="EW172" s="21" t="n">
        <f aca="false">EW171+EW119+EW108+EW120+EW101</f>
        <v>2545.55684804627</v>
      </c>
      <c r="EX172" s="21" t="n">
        <f aca="false">EX171+EX119+EX108+EX120+EX101</f>
        <v>2544.09981509195</v>
      </c>
      <c r="EY172" s="21" t="n">
        <f aca="false">EY171+EY119+EY108+EY120+EY101</f>
        <v>2537.11639842551</v>
      </c>
      <c r="EZ172" s="21" t="n">
        <f aca="false">EZ171+EZ119+EZ108+EZ120+EZ101</f>
        <v>2563.87068265011</v>
      </c>
      <c r="FA172" s="21" t="n">
        <f aca="false">FA171+FA119+FA108+FA120+FA101</f>
        <v>2590.57837197209</v>
      </c>
      <c r="FB172" s="21" t="n">
        <f aca="false">FB171+FB119+FB108+FB120+FB101</f>
        <v>2589.09665687953</v>
      </c>
      <c r="FC172" s="21" t="n">
        <f aca="false">FC171+FC119+FC108+FC120+FC101</f>
        <v>2581.99081115449</v>
      </c>
      <c r="FD172" s="21" t="n">
        <f aca="false">FD171+FD119+FD108+FD120+FD101</f>
        <v>0</v>
      </c>
      <c r="FE172" s="21" t="n">
        <f aca="false">FE171+FE119+FE108+FE120+FE101</f>
        <v>0</v>
      </c>
      <c r="FF172" s="21" t="n">
        <f aca="false">FF171+FF119+FF108+FF120+FF101</f>
        <v>0</v>
      </c>
      <c r="FG172" s="21" t="n">
        <f aca="false">FG171+FG119+FG108+FG120+FG101</f>
        <v>0</v>
      </c>
      <c r="FH172" s="21" t="n">
        <f aca="false">FH171+FH119+FH108+FH120+FH101</f>
        <v>0</v>
      </c>
    </row>
    <row r="173" customFormat="false" ht="15" hidden="false" customHeight="false" outlineLevel="0" collapsed="false">
      <c r="C173" s="28" t="s">
        <v>807</v>
      </c>
      <c r="D173" s="12" t="s">
        <v>358</v>
      </c>
      <c r="I173" s="63" t="n">
        <f aca="false">SUM(J173:FH173)</f>
        <v>175585.957994261</v>
      </c>
      <c r="J173" s="63" t="n">
        <f aca="false">J172+J168</f>
        <v>-2792.10339506173</v>
      </c>
      <c r="K173" s="63" t="n">
        <f aca="false">K172+K168</f>
        <v>694.568570357686</v>
      </c>
      <c r="L173" s="63" t="n">
        <f aca="false">L172+L168</f>
        <v>-809.957968521901</v>
      </c>
      <c r="M173" s="63" t="n">
        <f aca="false">M172+M168</f>
        <v>-124.112302458989</v>
      </c>
      <c r="N173" s="63" t="n">
        <f aca="false">N172+N168</f>
        <v>-1615.86742388078</v>
      </c>
      <c r="O173" s="63" t="n">
        <f aca="false">O172+O168</f>
        <v>-2305.73987118772</v>
      </c>
      <c r="P173" s="63" t="n">
        <f aca="false">P172+P168</f>
        <v>-13846.2653961681</v>
      </c>
      <c r="Q173" s="63" t="n">
        <f aca="false">Q172+Q168</f>
        <v>-13998.4221587634</v>
      </c>
      <c r="R173" s="63" t="n">
        <f aca="false">R172+R168</f>
        <v>-13998.4221587634</v>
      </c>
      <c r="S173" s="63" t="n">
        <f aca="false">S172+S168</f>
        <v>-13283.7653961681</v>
      </c>
      <c r="T173" s="63" t="n">
        <f aca="false">T172+T168</f>
        <v>2186.26047421656</v>
      </c>
      <c r="U173" s="63" t="n">
        <f aca="false">U172+U168</f>
        <v>2203.55186992249</v>
      </c>
      <c r="V173" s="63" t="n">
        <f aca="false">V172+V168</f>
        <v>2202.64045613574</v>
      </c>
      <c r="W173" s="63" t="n">
        <f aca="false">W172+W168</f>
        <v>1821.67367199081</v>
      </c>
      <c r="X173" s="63" t="n">
        <f aca="false">X172+X168</f>
        <v>1841.07525711192</v>
      </c>
      <c r="Y173" s="63" t="n">
        <f aca="false">Y172+Y168</f>
        <v>1860.44960909967</v>
      </c>
      <c r="Z173" s="63" t="n">
        <f aca="false">Z172+Z168</f>
        <v>1859.58359710161</v>
      </c>
      <c r="AA173" s="63" t="n">
        <f aca="false">AA172+AA168</f>
        <v>1668.3416240779</v>
      </c>
      <c r="AB173" s="63" t="n">
        <f aca="false">AB172+AB168</f>
        <v>1686.09635645328</v>
      </c>
      <c r="AC173" s="63" t="n">
        <f aca="false">AC172+AC168</f>
        <v>1703.82570004593</v>
      </c>
      <c r="AD173" s="63" t="n">
        <f aca="false">AD172+AD168</f>
        <v>1703.01833828703</v>
      </c>
      <c r="AE173" s="63" t="n">
        <f aca="false">AE172+AE168</f>
        <v>1729.73177540541</v>
      </c>
      <c r="AF173" s="63" t="n">
        <f aca="false">AF172+AF168</f>
        <v>1748.12326043206</v>
      </c>
      <c r="AG173" s="63" t="n">
        <f aca="false">AG172+AG168</f>
        <v>1766.48788473899</v>
      </c>
      <c r="AH173" s="63" t="n">
        <f aca="false">AH172+AH168</f>
        <v>1765.63371547229</v>
      </c>
      <c r="AI173" s="63" t="n">
        <f aca="false">AI172+AI168</f>
        <v>1801.56789577581</v>
      </c>
      <c r="AJ173" s="63" t="n">
        <f aca="false">AJ172+AJ168</f>
        <v>1800.73874510705</v>
      </c>
      <c r="AK173" s="63" t="n">
        <f aca="false">AK172+AK168</f>
        <v>1819.68944843224</v>
      </c>
      <c r="AL173" s="63" t="n">
        <f aca="false">AL172+AL168</f>
        <v>1818.84324671022</v>
      </c>
      <c r="AM173" s="63" t="n">
        <f aca="false">AM172+AM168</f>
        <v>1741.00379254054</v>
      </c>
      <c r="AN173" s="63" t="n">
        <f aca="false">AN172+AN168</f>
        <v>1759.50866551747</v>
      </c>
      <c r="AO173" s="63" t="n">
        <f aca="false">AO172+AO168</f>
        <v>1777.98629302516</v>
      </c>
      <c r="AP173" s="63" t="n">
        <f aca="false">AP172+AP168</f>
        <v>1777.11988874686</v>
      </c>
      <c r="AQ173" s="63" t="n">
        <f aca="false">AQ172+AQ168</f>
        <v>1698.21363120758</v>
      </c>
      <c r="AR173" s="63" t="n">
        <f aca="false">AR172+AR168</f>
        <v>1716.26232047169</v>
      </c>
      <c r="AS173" s="63" t="n">
        <f aca="false">AS172+AS168</f>
        <v>1734.28438933564</v>
      </c>
      <c r="AT173" s="63" t="n">
        <f aca="false">AT172+AT168</f>
        <v>1733.43786221661</v>
      </c>
      <c r="AU173" s="63" t="n">
        <f aca="false">AU172+AU168</f>
        <v>1713.38822007545</v>
      </c>
      <c r="AV173" s="63" t="n">
        <f aca="false">AV172+AV168</f>
        <v>1731.59313717175</v>
      </c>
      <c r="AW173" s="63" t="n">
        <f aca="false">AW172+AW168</f>
        <v>1749.77103217862</v>
      </c>
      <c r="AX173" s="63" t="n">
        <f aca="false">AX172+AX168</f>
        <v>1748.91173136476</v>
      </c>
      <c r="AY173" s="63" t="n">
        <f aca="false">AY172+AY168</f>
        <v>1699.72611297594</v>
      </c>
      <c r="AZ173" s="63" t="n">
        <f aca="false">AZ172+AZ168</f>
        <v>1698.86918823267</v>
      </c>
      <c r="BA173" s="63" t="n">
        <f aca="false">BA172+BA168</f>
        <v>1716.67238761925</v>
      </c>
      <c r="BB173" s="63" t="n">
        <f aca="false">BB172+BB168</f>
        <v>1715.79784066328</v>
      </c>
      <c r="BC173" s="63" t="n">
        <f aca="false">BC172+BC168</f>
        <v>1716.20449232408</v>
      </c>
      <c r="BD173" s="63" t="n">
        <f aca="false">BD172+BD168</f>
        <v>1734.3763534766</v>
      </c>
      <c r="BE173" s="63" t="n">
        <f aca="false">BE172+BE168</f>
        <v>1752.5191044511</v>
      </c>
      <c r="BF173" s="63" t="n">
        <f aca="false">BF172+BF168</f>
        <v>1751.59340254665</v>
      </c>
      <c r="BG173" s="63" t="n">
        <f aca="false">BG172+BG168</f>
        <v>1695.97286985907</v>
      </c>
      <c r="BH173" s="63" t="n">
        <f aca="false">BH172+BH168</f>
        <v>1664.57606818544</v>
      </c>
      <c r="BI173" s="63" t="n">
        <f aca="false">BI172+BI168</f>
        <v>1681.94512555975</v>
      </c>
      <c r="BJ173" s="63" t="n">
        <f aca="false">BJ172+BJ168</f>
        <v>1681.01269806539</v>
      </c>
      <c r="BK173" s="63" t="n">
        <f aca="false">BK172+BK168</f>
        <v>1661.12321788603</v>
      </c>
      <c r="BL173" s="63" t="n">
        <f aca="false">BL172+BL168</f>
        <v>1678.66631254178</v>
      </c>
      <c r="BM173" s="63" t="n">
        <f aca="false">BM172+BM168</f>
        <v>1696.17975340605</v>
      </c>
      <c r="BN173" s="63" t="n">
        <f aca="false">BN172+BN168</f>
        <v>1695.2367646261</v>
      </c>
      <c r="BO173" s="63" t="n">
        <f aca="false">BO172+BO168</f>
        <v>1688.07169454289</v>
      </c>
      <c r="BP173" s="63" t="n">
        <f aca="false">BP172+BP168</f>
        <v>1687.1458314503</v>
      </c>
      <c r="BQ173" s="63" t="n">
        <f aca="false">BQ172+BQ168</f>
        <v>1704.75055901429</v>
      </c>
      <c r="BR173" s="63" t="n">
        <f aca="false">BR172+BR168</f>
        <v>1703.80565602762</v>
      </c>
      <c r="BS173" s="63" t="n">
        <f aca="false">BS172+BS168</f>
        <v>1655.03118615869</v>
      </c>
      <c r="BT173" s="63" t="n">
        <f aca="false">BT172+BT168</f>
        <v>1672.50128985215</v>
      </c>
      <c r="BU173" s="63" t="n">
        <f aca="false">BU172+BU168</f>
        <v>1689.94156771326</v>
      </c>
      <c r="BV173" s="63" t="n">
        <f aca="false">BV172+BV168</f>
        <v>1688.99310804336</v>
      </c>
      <c r="BW173" s="63" t="n">
        <f aca="false">BW172+BW168</f>
        <v>1706.0324583257</v>
      </c>
      <c r="BX173" s="63" t="n">
        <f aca="false">BX172+BX168</f>
        <v>1724.04481735714</v>
      </c>
      <c r="BY173" s="63" t="n">
        <f aca="false">BY172+BY168</f>
        <v>1742.02655794968</v>
      </c>
      <c r="BZ173" s="63" t="n">
        <f aca="false">BZ172+BZ168</f>
        <v>1741.05289344004</v>
      </c>
      <c r="CA173" s="63" t="n">
        <f aca="false">CA172+CA168</f>
        <v>1701.55245045967</v>
      </c>
      <c r="CB173" s="63" t="n">
        <f aca="false">CB172+CB168</f>
        <v>1719.49568470532</v>
      </c>
      <c r="CC173" s="63" t="n">
        <f aca="false">CC172+CC168</f>
        <v>1737.40767270432</v>
      </c>
      <c r="CD173" s="63" t="n">
        <f aca="false">CD172+CD168</f>
        <v>1736.41404394606</v>
      </c>
      <c r="CE173" s="63" t="n">
        <f aca="false">CE172+CE168</f>
        <v>1701.69657888611</v>
      </c>
      <c r="CF173" s="63" t="n">
        <f aca="false">CF172+CF168</f>
        <v>1700.71507741676</v>
      </c>
      <c r="CG173" s="63" t="n">
        <f aca="false">CG172+CG168</f>
        <v>1718.41270990552</v>
      </c>
      <c r="CH173" s="63" t="n">
        <f aca="false">CH172+CH168</f>
        <v>1717.41102436775</v>
      </c>
      <c r="CI173" s="63" t="n">
        <f aca="false">CI172+CI168</f>
        <v>1729.67196787258</v>
      </c>
      <c r="CJ173" s="63" t="n">
        <f aca="false">CJ172+CJ168</f>
        <v>1747.88285645041</v>
      </c>
      <c r="CK173" s="63" t="n">
        <f aca="false">CK172+CK168</f>
        <v>1766.06104551604</v>
      </c>
      <c r="CL173" s="63" t="n">
        <f aca="false">CL172+CL168</f>
        <v>1765.02120300084</v>
      </c>
      <c r="CM173" s="63" t="n">
        <f aca="false">CM172+CM168</f>
        <v>1742.75623664372</v>
      </c>
      <c r="CN173" s="63" t="n">
        <f aca="false">CN172+CN168</f>
        <v>1761.09109932226</v>
      </c>
      <c r="CO173" s="63" t="n">
        <f aca="false">CO172+CO168</f>
        <v>1779.39256784217</v>
      </c>
      <c r="CP173" s="63" t="n">
        <f aca="false">CP172+CP168</f>
        <v>1778.33063561258</v>
      </c>
      <c r="CQ173" s="63" t="n">
        <f aca="false">CQ172+CQ168</f>
        <v>1751.83453441711</v>
      </c>
      <c r="CR173" s="63" t="n">
        <f aca="false">CR172+CR168</f>
        <v>1770.2549230816</v>
      </c>
      <c r="CS173" s="63" t="n">
        <f aca="false">CS172+CS168</f>
        <v>1788.64141967488</v>
      </c>
      <c r="CT173" s="63" t="n">
        <f aca="false">CT172+CT168</f>
        <v>1787.56365385484</v>
      </c>
      <c r="CU173" s="63" t="n">
        <f aca="false">CU172+CU168</f>
        <v>-32997.9905520532</v>
      </c>
      <c r="CV173" s="63" t="n">
        <f aca="false">CV172+CV168</f>
        <v>1804.93305219167</v>
      </c>
      <c r="CW173" s="63" t="n">
        <f aca="false">CW172+CW168</f>
        <v>1823.70534468598</v>
      </c>
      <c r="CX173" s="63" t="n">
        <f aca="false">CX172+CX168</f>
        <v>1822.63234467552</v>
      </c>
      <c r="CY173" s="63" t="n">
        <f aca="false">CY172+CY168</f>
        <v>2237.1157410859</v>
      </c>
      <c r="CZ173" s="63" t="n">
        <f aca="false">CZ172+CZ168</f>
        <v>2260.91262712977</v>
      </c>
      <c r="DA173" s="63" t="n">
        <f aca="false">DA172+DA168</f>
        <v>2284.67511760717</v>
      </c>
      <c r="DB173" s="63" t="n">
        <f aca="false">DB172+DB168</f>
        <v>2283.58134066848</v>
      </c>
      <c r="DC173" s="63" t="n">
        <f aca="false">DC172+DC168</f>
        <v>2178.65326370743</v>
      </c>
      <c r="DD173" s="63" t="n">
        <f aca="false">DD172+DD168</f>
        <v>2201.79640055568</v>
      </c>
      <c r="DE173" s="63" t="n">
        <f aca="false">DE172+DE168</f>
        <v>2224.90500664703</v>
      </c>
      <c r="DF173" s="63" t="n">
        <f aca="false">DF172+DF168</f>
        <v>2223.80693066095</v>
      </c>
      <c r="DG173" s="63" t="n">
        <f aca="false">DG172+DG168</f>
        <v>2141.47515151967</v>
      </c>
      <c r="DH173" s="63" t="n">
        <f aca="false">DH172+DH168</f>
        <v>2164.19871314337</v>
      </c>
      <c r="DI173" s="63" t="n">
        <f aca="false">DI172+DI168</f>
        <v>2186.88753356896</v>
      </c>
      <c r="DJ173" s="63" t="n">
        <f aca="false">DJ172+DJ168</f>
        <v>2185.78276556535</v>
      </c>
      <c r="DK173" s="63" t="n">
        <f aca="false">DK172+DK168</f>
        <v>2103.27821428003</v>
      </c>
      <c r="DL173" s="63" t="n">
        <f aca="false">DL172+DL168</f>
        <v>2102.1997100611</v>
      </c>
      <c r="DM173" s="63" t="n">
        <f aca="false">DM172+DM168</f>
        <v>2124.21126630882</v>
      </c>
      <c r="DN173" s="63" t="n">
        <f aca="false">DN172+DN168</f>
        <v>2123.11058321026</v>
      </c>
      <c r="DO173" s="63" t="n">
        <f aca="false">DO172+DO168</f>
        <v>2137.12585461839</v>
      </c>
      <c r="DP173" s="63" t="n">
        <f aca="false">DP172+DP168</f>
        <v>2159.77401825227</v>
      </c>
      <c r="DQ173" s="63" t="n">
        <f aca="false">DQ172+DQ168</f>
        <v>2182.38656218618</v>
      </c>
      <c r="DR173" s="63" t="n">
        <f aca="false">DR172+DR168</f>
        <v>2181.25385787651</v>
      </c>
      <c r="DS173" s="63" t="n">
        <f aca="false">DS172+DS168</f>
        <v>2152.43380556824</v>
      </c>
      <c r="DT173" s="63" t="n">
        <f aca="false">DT172+DT168</f>
        <v>2175.23790029371</v>
      </c>
      <c r="DU173" s="63" t="n">
        <f aca="false">DU172+DU168</f>
        <v>2198.00591591626</v>
      </c>
      <c r="DV173" s="63" t="n">
        <f aca="false">DV172+DV168</f>
        <v>2196.85860261995</v>
      </c>
      <c r="DW173" s="63" t="n">
        <f aca="false">DW172+DW168</f>
        <v>2142.86998115677</v>
      </c>
      <c r="DX173" s="63" t="n">
        <f aca="false">DX172+DX168</f>
        <v>2165.55282569839</v>
      </c>
      <c r="DY173" s="63" t="n">
        <f aca="false">DY172+DY168</f>
        <v>2188.19910485851</v>
      </c>
      <c r="DZ173" s="63" t="n">
        <f aca="false">DZ172+DZ168</f>
        <v>2187.03632793272</v>
      </c>
      <c r="EA173" s="63" t="n">
        <f aca="false">EA172+EA168</f>
        <v>2157.18479105339</v>
      </c>
      <c r="EB173" s="63" t="n">
        <f aca="false">EB172+EB168</f>
        <v>2156.04130108775</v>
      </c>
      <c r="EC173" s="63" t="n">
        <f aca="false">EC172+EC168</f>
        <v>2178.57887249047</v>
      </c>
      <c r="ED173" s="63" t="n">
        <f aca="false">ED172+ED168</f>
        <v>2177.41186724703</v>
      </c>
      <c r="EE173" s="63" t="n">
        <f aca="false">EE172+EE168</f>
        <v>2189.34080813858</v>
      </c>
      <c r="EF173" s="63" t="n">
        <f aca="false">EF172+EF168</f>
        <v>2212.50411224728</v>
      </c>
      <c r="EG173" s="63" t="n">
        <f aca="false">EG172+EG168</f>
        <v>2235.62968657225</v>
      </c>
      <c r="EH173" s="63" t="n">
        <f aca="false">EH172+EH168</f>
        <v>2234.4298817262</v>
      </c>
      <c r="EI173" s="63" t="n">
        <f aca="false">EI172+EI168</f>
        <v>2310.23061764306</v>
      </c>
      <c r="EJ173" s="63" t="n">
        <f aca="false">EJ172+EJ168</f>
        <v>2228.60575678796</v>
      </c>
      <c r="EK173" s="63" t="n">
        <f aca="false">EK172+EK168</f>
        <v>2251.85621556621</v>
      </c>
      <c r="EL173" s="63" t="n">
        <f aca="false">EL172+EL168</f>
        <v>2250.60382159727</v>
      </c>
      <c r="EM173" s="63" t="n">
        <f aca="false">EM172+EM168</f>
        <v>2262.256692719</v>
      </c>
      <c r="EN173" s="63" t="n">
        <f aca="false">EN172+EN168</f>
        <v>2286.13593882136</v>
      </c>
      <c r="EO173" s="63" t="n">
        <f aca="false">EO172+EO168</f>
        <v>2309.97439722955</v>
      </c>
      <c r="EP173" s="63" t="n">
        <f aca="false">EP172+EP168</f>
        <v>2308.67735101586</v>
      </c>
      <c r="EQ173" s="63" t="n">
        <f aca="false">EQ172+EQ168</f>
        <v>2254.01573225909</v>
      </c>
      <c r="ER173" s="63" t="n">
        <f aca="false">ER172+ER168</f>
        <v>2252.73819084575</v>
      </c>
      <c r="ES173" s="63" t="n">
        <f aca="false">ES172+ES168</f>
        <v>2276.20294237135</v>
      </c>
      <c r="ET173" s="63" t="n">
        <f aca="false">ET172+ET168</f>
        <v>2274.89912898174</v>
      </c>
      <c r="EU173" s="63" t="n">
        <f aca="false">EU172+EU168</f>
        <v>2268.6537019396</v>
      </c>
      <c r="EV173" s="63" t="n">
        <f aca="false">EV172+EV168</f>
        <v>2292.5760643545</v>
      </c>
      <c r="EW173" s="63" t="n">
        <f aca="false">EW172+EW168</f>
        <v>2316.4567317221</v>
      </c>
      <c r="EX173" s="63" t="n">
        <f aca="false">EX172+EX168</f>
        <v>2315.13083173368</v>
      </c>
      <c r="EY173" s="63" t="n">
        <f aca="false">EY172+EY168</f>
        <v>2308.77592256721</v>
      </c>
      <c r="EZ173" s="63" t="n">
        <f aca="false">EZ172+EZ168</f>
        <v>2333.1223212116</v>
      </c>
      <c r="FA173" s="63" t="n">
        <f aca="false">FA172+FA168</f>
        <v>2357.4263184946</v>
      </c>
      <c r="FB173" s="63" t="n">
        <f aca="false">FB172+FB168</f>
        <v>2356.07795776037</v>
      </c>
      <c r="FC173" s="63" t="n">
        <f aca="false">FC172+FC168</f>
        <v>2349.61163815059</v>
      </c>
      <c r="FD173" s="63" t="n">
        <f aca="false">FD172+FD168</f>
        <v>0</v>
      </c>
      <c r="FE173" s="63" t="n">
        <f aca="false">FE172+FE168</f>
        <v>0</v>
      </c>
      <c r="FF173" s="63" t="n">
        <f aca="false">FF172+FF168</f>
        <v>0</v>
      </c>
      <c r="FG173" s="63" t="n">
        <f aca="false">FG172+FG168</f>
        <v>0</v>
      </c>
      <c r="FH173" s="63" t="n">
        <f aca="false">FH172+FH168</f>
        <v>0</v>
      </c>
    </row>
    <row r="174" customFormat="false" ht="15" hidden="false" customHeight="false" outlineLevel="0" collapsed="false">
      <c r="C174" s="28" t="s">
        <v>119</v>
      </c>
      <c r="D174" s="12" t="s">
        <v>32</v>
      </c>
      <c r="E174" s="33" t="n">
        <f aca="false">XIRR($J173:$FH173,$J$4:$FH$4)</f>
        <v>0.104596813951855</v>
      </c>
    </row>
    <row r="175" customFormat="false" ht="15" hidden="false" customHeight="false" outlineLevel="0" collapsed="false">
      <c r="C175" s="28" t="s">
        <v>120</v>
      </c>
      <c r="D175" s="12" t="s">
        <v>32</v>
      </c>
      <c r="E175" s="33" t="n">
        <f aca="false">XIRR($J172:$FH172,$J$4:$FH$4)</f>
        <v>0.112131501667789</v>
      </c>
    </row>
    <row r="176" customFormat="false" ht="15" hidden="false" customHeight="false" outlineLevel="0" collapsed="false">
      <c r="C176" s="1" t="s">
        <v>808</v>
      </c>
      <c r="D176" s="12" t="s">
        <v>358</v>
      </c>
      <c r="I176" s="21" t="n">
        <f aca="false">SUM(J176:FH176)</f>
        <v>-14835.2957873506</v>
      </c>
      <c r="J176" s="21" t="n">
        <f aca="false">J139+J143+J144+J137+J145</f>
        <v>0</v>
      </c>
      <c r="K176" s="21" t="n">
        <f aca="false">K139+K143+K144+K137+K145</f>
        <v>0</v>
      </c>
      <c r="L176" s="21" t="n">
        <f aca="false">L139+L143+L144+L137+L145</f>
        <v>0</v>
      </c>
      <c r="M176" s="21" t="n">
        <f aca="false">M139+M143+M144+M137+M145</f>
        <v>0</v>
      </c>
      <c r="N176" s="21" t="n">
        <f aca="false">N139+N143+N144+N137+N145</f>
        <v>0</v>
      </c>
      <c r="O176" s="21" t="n">
        <f aca="false">O139+O143+O144+O137+O145</f>
        <v>-154.439757423489</v>
      </c>
      <c r="P176" s="21" t="n">
        <f aca="false">P139+P143+P144+P137+P145</f>
        <v>7542.73842202261</v>
      </c>
      <c r="Q176" s="21" t="n">
        <f aca="false">Q139+Q143+Q144+Q137+Q145</f>
        <v>7642.8921318961</v>
      </c>
      <c r="R176" s="21" t="n">
        <f aca="false">R139+R143+R144+R137+R145</f>
        <v>7660.34834784041</v>
      </c>
      <c r="S176" s="21" t="n">
        <f aca="false">S139+S143+S144+S137+S145</f>
        <v>6090.31066308432</v>
      </c>
      <c r="T176" s="21" t="n">
        <f aca="false">T139+T143+T144+T137+T145</f>
        <v>-752.019751633974</v>
      </c>
      <c r="U176" s="21" t="n">
        <f aca="false">U139+U143+U144+U137+U145</f>
        <v>-752.019751633974</v>
      </c>
      <c r="V176" s="21" t="n">
        <f aca="false">V139+V143+V144+V137+V145</f>
        <v>-752.019751633974</v>
      </c>
      <c r="W176" s="21" t="n">
        <f aca="false">W139+W143+W144+W137+W145</f>
        <v>-752.019751633974</v>
      </c>
      <c r="X176" s="21" t="n">
        <f aca="false">X139+X143+X144+X137+X145</f>
        <v>-752.019751633974</v>
      </c>
      <c r="Y176" s="21" t="n">
        <f aca="false">Y139+Y143+Y144+Y137+Y145</f>
        <v>-752.019751633974</v>
      </c>
      <c r="Z176" s="21" t="n">
        <f aca="false">Z139+Z143+Z144+Z137+Z145</f>
        <v>-752.019751633974</v>
      </c>
      <c r="AA176" s="21" t="n">
        <f aca="false">AA139+AA143+AA144+AA137+AA145</f>
        <v>-752.019751633974</v>
      </c>
      <c r="AB176" s="21" t="n">
        <f aca="false">AB139+AB143+AB144+AB137+AB145</f>
        <v>-752.019751633974</v>
      </c>
      <c r="AC176" s="21" t="n">
        <f aca="false">AC139+AC143+AC144+AC137+AC145</f>
        <v>-752.019751633974</v>
      </c>
      <c r="AD176" s="21" t="n">
        <f aca="false">AD139+AD143+AD144+AD137+AD145</f>
        <v>-752.019751633974</v>
      </c>
      <c r="AE176" s="21" t="n">
        <f aca="false">AE139+AE143+AE144+AE137+AE145</f>
        <v>-752.019751633974</v>
      </c>
      <c r="AF176" s="21" t="n">
        <f aca="false">AF139+AF143+AF144+AF137+AF145</f>
        <v>-752.019751633974</v>
      </c>
      <c r="AG176" s="21" t="n">
        <f aca="false">AG139+AG143+AG144+AG137+AG145</f>
        <v>-752.019751633974</v>
      </c>
      <c r="AH176" s="21" t="n">
        <f aca="false">AH139+AH143+AH144+AH137+AH145</f>
        <v>-752.019751633974</v>
      </c>
      <c r="AI176" s="21" t="n">
        <f aca="false">AI139+AI143+AI144+AI137+AI145</f>
        <v>-752.019751633974</v>
      </c>
      <c r="AJ176" s="21" t="n">
        <f aca="false">AJ139+AJ143+AJ144+AJ137+AJ145</f>
        <v>-752.019751633974</v>
      </c>
      <c r="AK176" s="21" t="n">
        <f aca="false">AK139+AK143+AK144+AK137+AK145</f>
        <v>-752.019751633974</v>
      </c>
      <c r="AL176" s="21" t="n">
        <f aca="false">AL139+AL143+AL144+AL137+AL145</f>
        <v>-752.019751633974</v>
      </c>
      <c r="AM176" s="21" t="n">
        <f aca="false">AM139+AM143+AM144+AM137+AM145</f>
        <v>-752.019751633974</v>
      </c>
      <c r="AN176" s="21" t="n">
        <f aca="false">AN139+AN143+AN144+AN137+AN145</f>
        <v>-752.019751633974</v>
      </c>
      <c r="AO176" s="21" t="n">
        <f aca="false">AO139+AO143+AO144+AO137+AO145</f>
        <v>-752.019751633974</v>
      </c>
      <c r="AP176" s="21" t="n">
        <f aca="false">AP139+AP143+AP144+AP137+AP145</f>
        <v>-752.019751633974</v>
      </c>
      <c r="AQ176" s="21" t="n">
        <f aca="false">AQ139+AQ143+AQ144+AQ137+AQ145</f>
        <v>-752.019751633974</v>
      </c>
      <c r="AR176" s="21" t="n">
        <f aca="false">AR139+AR143+AR144+AR137+AR145</f>
        <v>-752.019751633974</v>
      </c>
      <c r="AS176" s="21" t="n">
        <f aca="false">AS139+AS143+AS144+AS137+AS145</f>
        <v>-752.019751633974</v>
      </c>
      <c r="AT176" s="21" t="n">
        <f aca="false">AT139+AT143+AT144+AT137+AT145</f>
        <v>-752.019751633974</v>
      </c>
      <c r="AU176" s="21" t="n">
        <f aca="false">AU139+AU143+AU144+AU137+AU145</f>
        <v>-752.019751633974</v>
      </c>
      <c r="AV176" s="21" t="n">
        <f aca="false">AV139+AV143+AV144+AV137+AV145</f>
        <v>-752.019751633974</v>
      </c>
      <c r="AW176" s="21" t="n">
        <f aca="false">AW139+AW143+AW144+AW137+AW145</f>
        <v>-752.019751633974</v>
      </c>
      <c r="AX176" s="21" t="n">
        <f aca="false">AX139+AX143+AX144+AX137+AX145</f>
        <v>-752.019751633974</v>
      </c>
      <c r="AY176" s="21" t="n">
        <f aca="false">AY139+AY143+AY144+AY137+AY145</f>
        <v>-752.019751633974</v>
      </c>
      <c r="AZ176" s="21" t="n">
        <f aca="false">AZ139+AZ143+AZ144+AZ137+AZ145</f>
        <v>-752.019751633974</v>
      </c>
      <c r="BA176" s="21" t="n">
        <f aca="false">BA139+BA143+BA144+BA137+BA145</f>
        <v>-752.019751633974</v>
      </c>
      <c r="BB176" s="21" t="n">
        <f aca="false">BB139+BB143+BB144+BB137+BB145</f>
        <v>-752.019751633974</v>
      </c>
      <c r="BC176" s="21" t="n">
        <f aca="false">BC139+BC143+BC144+BC137+BC145</f>
        <v>-752.019751633974</v>
      </c>
      <c r="BD176" s="21" t="n">
        <f aca="false">BD139+BD143+BD144+BD137+BD145</f>
        <v>-752.019751633974</v>
      </c>
      <c r="BE176" s="21" t="n">
        <f aca="false">BE139+BE143+BE144+BE137+BE145</f>
        <v>-752.019751633974</v>
      </c>
      <c r="BF176" s="21" t="n">
        <f aca="false">BF139+BF143+BF144+BF137+BF145</f>
        <v>-752.019751633974</v>
      </c>
      <c r="BG176" s="21" t="n">
        <f aca="false">BG139+BG143+BG144+BG137+BG145</f>
        <v>-752.019751633974</v>
      </c>
      <c r="BH176" s="21" t="n">
        <f aca="false">BH139+BH143+BH144+BH137+BH145</f>
        <v>-752.019751633974</v>
      </c>
      <c r="BI176" s="21" t="n">
        <f aca="false">BI139+BI143+BI144+BI137+BI145</f>
        <v>-752.019751633974</v>
      </c>
      <c r="BJ176" s="21" t="n">
        <f aca="false">BJ139+BJ143+BJ144+BJ137+BJ145</f>
        <v>-752.019751633974</v>
      </c>
      <c r="BK176" s="21" t="n">
        <f aca="false">BK139+BK143+BK144+BK137+BK145</f>
        <v>-752.019751633974</v>
      </c>
      <c r="BL176" s="21" t="n">
        <f aca="false">BL139+BL143+BL144+BL137+BL145</f>
        <v>-752.019751633974</v>
      </c>
      <c r="BM176" s="21" t="n">
        <f aca="false">BM139+BM143+BM144+BM137+BM145</f>
        <v>-752.019751633974</v>
      </c>
      <c r="BN176" s="21" t="n">
        <f aca="false">BN139+BN143+BN144+BN137+BN145</f>
        <v>-752.019751633974</v>
      </c>
      <c r="BO176" s="21" t="n">
        <f aca="false">BO139+BO143+BO144+BO137+BO145</f>
        <v>-752.019751633974</v>
      </c>
      <c r="BP176" s="21" t="n">
        <f aca="false">BP139+BP143+BP144+BP137+BP145</f>
        <v>-752.019751633974</v>
      </c>
      <c r="BQ176" s="21" t="n">
        <f aca="false">BQ139+BQ143+BQ144+BQ137+BQ145</f>
        <v>-752.019751633974</v>
      </c>
      <c r="BR176" s="21" t="n">
        <f aca="false">BR139+BR143+BR144+BR137+BR145</f>
        <v>-752.019751633974</v>
      </c>
      <c r="BS176" s="21" t="n">
        <f aca="false">BS139+BS143+BS144+BS137+BS145</f>
        <v>-752.019751633974</v>
      </c>
      <c r="BT176" s="21" t="n">
        <f aca="false">BT139+BT143+BT144+BT137+BT145</f>
        <v>-752.019751633974</v>
      </c>
      <c r="BU176" s="21" t="n">
        <f aca="false">BU139+BU143+BU144+BU137+BU145</f>
        <v>-752.019751633974</v>
      </c>
      <c r="BV176" s="21" t="n">
        <f aca="false">BV139+BV143+BV144+BV137+BV145</f>
        <v>-752.019751633974</v>
      </c>
      <c r="BW176" s="21" t="n">
        <f aca="false">BW139+BW143+BW144+BW137+BW145</f>
        <v>-752.019751633974</v>
      </c>
      <c r="BX176" s="21" t="n">
        <f aca="false">BX139+BX143+BX144+BX137+BX145</f>
        <v>-752.019751633974</v>
      </c>
      <c r="BY176" s="21" t="n">
        <f aca="false">BY139+BY143+BY144+BY137+BY145</f>
        <v>-752.019751633974</v>
      </c>
      <c r="BZ176" s="21" t="n">
        <f aca="false">BZ139+BZ143+BZ144+BZ137+BZ145</f>
        <v>-752.019751633974</v>
      </c>
      <c r="CA176" s="21" t="n">
        <f aca="false">CA139+CA143+CA144+CA137+CA145</f>
        <v>752.019751633974</v>
      </c>
      <c r="CB176" s="21" t="n">
        <f aca="false">CB139+CB143+CB144+CB137+CB145</f>
        <v>-1.06581410364015E-013</v>
      </c>
      <c r="CC176" s="21" t="n">
        <f aca="false">CC139+CC143+CC144+CC137+CC145</f>
        <v>-1.06581410364015E-013</v>
      </c>
      <c r="CD176" s="21" t="n">
        <f aca="false">CD139+CD143+CD144+CD137+CD145</f>
        <v>-1.06581410364015E-013</v>
      </c>
      <c r="CE176" s="21" t="n">
        <f aca="false">CE139+CE143+CE144+CE137+CE145</f>
        <v>-1.06581410364015E-013</v>
      </c>
      <c r="CF176" s="21" t="n">
        <f aca="false">CF139+CF143+CF144+CF137+CF145</f>
        <v>-1.06581410364015E-013</v>
      </c>
      <c r="CG176" s="21" t="n">
        <f aca="false">CG139+CG143+CG144+CG137+CG145</f>
        <v>-1.06581410364015E-013</v>
      </c>
      <c r="CH176" s="21" t="n">
        <f aca="false">CH139+CH143+CH144+CH137+CH145</f>
        <v>-1.06581410364015E-013</v>
      </c>
      <c r="CI176" s="21" t="n">
        <f aca="false">CI139+CI143+CI144+CI137+CI145</f>
        <v>-1.06581410364015E-013</v>
      </c>
      <c r="CJ176" s="21" t="n">
        <f aca="false">CJ139+CJ143+CJ144+CJ137+CJ145</f>
        <v>-1.06581410364015E-013</v>
      </c>
      <c r="CK176" s="21" t="n">
        <f aca="false">CK139+CK143+CK144+CK137+CK145</f>
        <v>-1.06581410364015E-013</v>
      </c>
      <c r="CL176" s="21" t="n">
        <f aca="false">CL139+CL143+CL144+CL137+CL145</f>
        <v>-1.06581410364015E-013</v>
      </c>
      <c r="CM176" s="21" t="n">
        <f aca="false">CM139+CM143+CM144+CM137+CM145</f>
        <v>-1.06581410364015E-013</v>
      </c>
      <c r="CN176" s="21" t="n">
        <f aca="false">CN139+CN143+CN144+CN137+CN145</f>
        <v>-1.06581410364015E-013</v>
      </c>
      <c r="CO176" s="21" t="n">
        <f aca="false">CO139+CO143+CO144+CO137+CO145</f>
        <v>-1.06581410364015E-013</v>
      </c>
      <c r="CP176" s="21" t="n">
        <f aca="false">CP139+CP143+CP144+CP137+CP145</f>
        <v>-1.06581410364015E-013</v>
      </c>
      <c r="CQ176" s="21" t="n">
        <f aca="false">CQ139+CQ143+CQ144+CQ137+CQ145</f>
        <v>-1.06581410364015E-013</v>
      </c>
      <c r="CR176" s="21" t="n">
        <f aca="false">CR139+CR143+CR144+CR137+CR145</f>
        <v>-1.06581410364015E-013</v>
      </c>
      <c r="CS176" s="21" t="n">
        <f aca="false">CS139+CS143+CS144+CS137+CS145</f>
        <v>-1.06581410364015E-013</v>
      </c>
      <c r="CT176" s="21" t="n">
        <f aca="false">CT139+CT143+CT144+CT137+CT145</f>
        <v>-1.06581410364015E-013</v>
      </c>
      <c r="CU176" s="21" t="n">
        <f aca="false">CU139+CU143+CU144+CU137+CU145</f>
        <v>-1.06581410364015E-013</v>
      </c>
      <c r="CV176" s="21" t="n">
        <f aca="false">CV139+CV143+CV144+CV137+CV145</f>
        <v>-1.06581410364015E-013</v>
      </c>
      <c r="CW176" s="21" t="n">
        <f aca="false">CW139+CW143+CW144+CW137+CW145</f>
        <v>-1.06581410364015E-013</v>
      </c>
      <c r="CX176" s="21" t="n">
        <f aca="false">CX139+CX143+CX144+CX137+CX145</f>
        <v>-1.06581410364015E-013</v>
      </c>
      <c r="CY176" s="21" t="n">
        <f aca="false">CY139+CY143+CY144+CY137+CY145</f>
        <v>-1.06581410364015E-013</v>
      </c>
      <c r="CZ176" s="21" t="n">
        <f aca="false">CZ139+CZ143+CZ144+CZ137+CZ145</f>
        <v>-1.06581410364015E-013</v>
      </c>
      <c r="DA176" s="21" t="n">
        <f aca="false">DA139+DA143+DA144+DA137+DA145</f>
        <v>-1.06581410364015E-013</v>
      </c>
      <c r="DB176" s="21" t="n">
        <f aca="false">DB139+DB143+DB144+DB137+DB145</f>
        <v>-1.06581410364015E-013</v>
      </c>
      <c r="DC176" s="21" t="n">
        <f aca="false">DC139+DC143+DC144+DC137+DC145</f>
        <v>-1.06581410364015E-013</v>
      </c>
      <c r="DD176" s="21" t="n">
        <f aca="false">DD139+DD143+DD144+DD137+DD145</f>
        <v>-1.06581410364015E-013</v>
      </c>
      <c r="DE176" s="21" t="n">
        <f aca="false">DE139+DE143+DE144+DE137+DE145</f>
        <v>-1.06581410364015E-013</v>
      </c>
      <c r="DF176" s="21" t="n">
        <f aca="false">DF139+DF143+DF144+DF137+DF145</f>
        <v>-1.06581410364015E-013</v>
      </c>
      <c r="DG176" s="21" t="n">
        <f aca="false">DG139+DG143+DG144+DG137+DG145</f>
        <v>-1.06581410364015E-013</v>
      </c>
      <c r="DH176" s="21" t="n">
        <f aca="false">DH139+DH143+DH144+DH137+DH145</f>
        <v>-1.06581410364015E-013</v>
      </c>
      <c r="DI176" s="21" t="n">
        <f aca="false">DI139+DI143+DI144+DI137+DI145</f>
        <v>-1.06581410364015E-013</v>
      </c>
      <c r="DJ176" s="21" t="n">
        <f aca="false">DJ139+DJ143+DJ144+DJ137+DJ145</f>
        <v>-1.06581410364015E-013</v>
      </c>
      <c r="DK176" s="21" t="n">
        <f aca="false">DK139+DK143+DK144+DK137+DK145</f>
        <v>-1.06581410364015E-013</v>
      </c>
      <c r="DL176" s="21" t="n">
        <f aca="false">DL139+DL143+DL144+DL137+DL145</f>
        <v>-1.06581410364015E-013</v>
      </c>
      <c r="DM176" s="21" t="n">
        <f aca="false">DM139+DM143+DM144+DM137+DM145</f>
        <v>-1.06581410364015E-013</v>
      </c>
      <c r="DN176" s="21" t="n">
        <f aca="false">DN139+DN143+DN144+DN137+DN145</f>
        <v>-1.06581410364015E-013</v>
      </c>
      <c r="DO176" s="21" t="n">
        <f aca="false">DO139+DO143+DO144+DO137+DO145</f>
        <v>-1.06581410364015E-013</v>
      </c>
      <c r="DP176" s="21" t="n">
        <f aca="false">DP139+DP143+DP144+DP137+DP145</f>
        <v>-1.06581410364015E-013</v>
      </c>
      <c r="DQ176" s="21" t="n">
        <f aca="false">DQ139+DQ143+DQ144+DQ137+DQ145</f>
        <v>-1.06581410364015E-013</v>
      </c>
      <c r="DR176" s="21" t="n">
        <f aca="false">DR139+DR143+DR144+DR137+DR145</f>
        <v>-1.06581410364015E-013</v>
      </c>
      <c r="DS176" s="21" t="n">
        <f aca="false">DS139+DS143+DS144+DS137+DS145</f>
        <v>-1.06581410364015E-013</v>
      </c>
      <c r="DT176" s="21" t="n">
        <f aca="false">DT139+DT143+DT144+DT137+DT145</f>
        <v>-1.06581410364015E-013</v>
      </c>
      <c r="DU176" s="21" t="n">
        <f aca="false">DU139+DU143+DU144+DU137+DU145</f>
        <v>-1.06581410364015E-013</v>
      </c>
      <c r="DV176" s="21" t="n">
        <f aca="false">DV139+DV143+DV144+DV137+DV145</f>
        <v>-1.06581410364015E-013</v>
      </c>
      <c r="DW176" s="21" t="n">
        <f aca="false">DW139+DW143+DW144+DW137+DW145</f>
        <v>-1.06581410364015E-013</v>
      </c>
      <c r="DX176" s="21" t="n">
        <f aca="false">DX139+DX143+DX144+DX137+DX145</f>
        <v>-1.06581410364015E-013</v>
      </c>
      <c r="DY176" s="21" t="n">
        <f aca="false">DY139+DY143+DY144+DY137+DY145</f>
        <v>-1.06581410364015E-013</v>
      </c>
      <c r="DZ176" s="21" t="n">
        <f aca="false">DZ139+DZ143+DZ144+DZ137+DZ145</f>
        <v>-1.06581410364015E-013</v>
      </c>
      <c r="EA176" s="21" t="n">
        <f aca="false">EA139+EA143+EA144+EA137+EA145</f>
        <v>-1.06581410364015E-013</v>
      </c>
      <c r="EB176" s="21" t="n">
        <f aca="false">EB139+EB143+EB144+EB137+EB145</f>
        <v>-1.06581410364015E-013</v>
      </c>
      <c r="EC176" s="21" t="n">
        <f aca="false">EC139+EC143+EC144+EC137+EC145</f>
        <v>-1.06581410364015E-013</v>
      </c>
      <c r="ED176" s="21" t="n">
        <f aca="false">ED139+ED143+ED144+ED137+ED145</f>
        <v>-1.06581410364015E-013</v>
      </c>
      <c r="EE176" s="21" t="n">
        <f aca="false">EE139+EE143+EE144+EE137+EE145</f>
        <v>-1.06581410364015E-013</v>
      </c>
      <c r="EF176" s="21" t="n">
        <f aca="false">EF139+EF143+EF144+EF137+EF145</f>
        <v>-1.06581410364015E-013</v>
      </c>
      <c r="EG176" s="21" t="n">
        <f aca="false">EG139+EG143+EG144+EG137+EG145</f>
        <v>-1.06581410364015E-013</v>
      </c>
      <c r="EH176" s="21" t="n">
        <f aca="false">EH139+EH143+EH144+EH137+EH145</f>
        <v>-1.06581410364015E-013</v>
      </c>
      <c r="EI176" s="21" t="n">
        <f aca="false">EI139+EI143+EI144+EI137+EI145</f>
        <v>-1.06581410364015E-013</v>
      </c>
      <c r="EJ176" s="21" t="n">
        <f aca="false">EJ139+EJ143+EJ144+EJ137+EJ145</f>
        <v>-1.06581410364015E-013</v>
      </c>
      <c r="EK176" s="21" t="n">
        <f aca="false">EK139+EK143+EK144+EK137+EK145</f>
        <v>-1.06581410364015E-013</v>
      </c>
      <c r="EL176" s="21" t="n">
        <f aca="false">EL139+EL143+EL144+EL137+EL145</f>
        <v>-1.06581410364015E-013</v>
      </c>
      <c r="EM176" s="21" t="n">
        <f aca="false">EM139+EM143+EM144+EM137+EM145</f>
        <v>-1.06581410364015E-013</v>
      </c>
      <c r="EN176" s="21" t="n">
        <f aca="false">EN139+EN143+EN144+EN137+EN145</f>
        <v>-1.06581410364015E-013</v>
      </c>
      <c r="EO176" s="21" t="n">
        <f aca="false">EO139+EO143+EO144+EO137+EO145</f>
        <v>-1.06581410364015E-013</v>
      </c>
      <c r="EP176" s="21" t="n">
        <f aca="false">EP139+EP143+EP144+EP137+EP145</f>
        <v>-1.06581410364015E-013</v>
      </c>
      <c r="EQ176" s="21" t="n">
        <f aca="false">EQ139+EQ143+EQ144+EQ137+EQ145</f>
        <v>-1.06581410364015E-013</v>
      </c>
      <c r="ER176" s="21" t="n">
        <f aca="false">ER139+ER143+ER144+ER137+ER145</f>
        <v>-1.06581410364015E-013</v>
      </c>
      <c r="ES176" s="21" t="n">
        <f aca="false">ES139+ES143+ES144+ES137+ES145</f>
        <v>-1.06581410364015E-013</v>
      </c>
      <c r="ET176" s="21" t="n">
        <f aca="false">ET139+ET143+ET144+ET137+ET145</f>
        <v>-1.06581410364015E-013</v>
      </c>
      <c r="EU176" s="21" t="n">
        <f aca="false">EU139+EU143+EU144+EU137+EU145</f>
        <v>-1.06581410364015E-013</v>
      </c>
      <c r="EV176" s="21" t="n">
        <f aca="false">EV139+EV143+EV144+EV137+EV145</f>
        <v>-1.06581410364015E-013</v>
      </c>
      <c r="EW176" s="21" t="n">
        <f aca="false">EW139+EW143+EW144+EW137+EW145</f>
        <v>-1.06581410364015E-013</v>
      </c>
      <c r="EX176" s="21" t="n">
        <f aca="false">EX139+EX143+EX144+EX137+EX145</f>
        <v>-1.06581410364015E-013</v>
      </c>
      <c r="EY176" s="21" t="n">
        <f aca="false">EY139+EY143+EY144+EY137+EY145</f>
        <v>-1.06581410364015E-013</v>
      </c>
      <c r="EZ176" s="21" t="n">
        <f aca="false">EZ139+EZ143+EZ144+EZ137+EZ145</f>
        <v>-1.06581410364015E-013</v>
      </c>
      <c r="FA176" s="21" t="n">
        <f aca="false">FA139+FA143+FA144+FA137+FA145</f>
        <v>-1.06581410364015E-013</v>
      </c>
      <c r="FB176" s="21" t="n">
        <f aca="false">FB139+FB143+FB144+FB137+FB145</f>
        <v>-1.06581410364015E-013</v>
      </c>
      <c r="FC176" s="21" t="n">
        <f aca="false">FC139+FC143+FC144+FC137+FC145</f>
        <v>-1.06581410364015E-013</v>
      </c>
      <c r="FD176" s="21" t="n">
        <f aca="false">FD139+FD143+FD144+FD137+FD145</f>
        <v>-1.06581410364015E-013</v>
      </c>
      <c r="FE176" s="21" t="n">
        <f aca="false">FE139+FE143+FE144+FE137+FE145</f>
        <v>-1.06581410364015E-013</v>
      </c>
      <c r="FF176" s="21" t="n">
        <f aca="false">FF139+FF143+FF144+FF137+FF145</f>
        <v>-1.06581410364015E-013</v>
      </c>
      <c r="FG176" s="21" t="n">
        <f aca="false">FG139+FG143+FG144+FG137+FG145</f>
        <v>-1.06581410364015E-013</v>
      </c>
      <c r="FH176" s="21" t="n">
        <f aca="false">FH139+FH143+FH144+FH137+FH145</f>
        <v>-1.06581410364015E-013</v>
      </c>
    </row>
    <row r="177" customFormat="false" ht="15" hidden="false" customHeight="false" outlineLevel="0" collapsed="false">
      <c r="C177" s="28" t="s">
        <v>809</v>
      </c>
      <c r="D177" s="12" t="s">
        <v>358</v>
      </c>
      <c r="I177" s="63" t="n">
        <f aca="false">SUM(J177:FH177)</f>
        <v>162085.838827772</v>
      </c>
      <c r="J177" s="63" t="n">
        <f aca="false">J172+J159+J176</f>
        <v>-2792.10339506173</v>
      </c>
      <c r="K177" s="63" t="n">
        <f aca="false">K172+K159+K176</f>
        <v>694.568570357686</v>
      </c>
      <c r="L177" s="63" t="n">
        <f aca="false">L172+L159+L176</f>
        <v>-809.957968521901</v>
      </c>
      <c r="M177" s="63" t="n">
        <f aca="false">M172+M159+M176</f>
        <v>-124.112302458989</v>
      </c>
      <c r="N177" s="63" t="n">
        <f aca="false">N172+N159+N176</f>
        <v>-1615.86742388078</v>
      </c>
      <c r="O177" s="63" t="n">
        <f aca="false">O172+O159+O176</f>
        <v>-2460.17962861121</v>
      </c>
      <c r="P177" s="63" t="n">
        <f aca="false">P172+P159+P176</f>
        <v>-6303.52697414552</v>
      </c>
      <c r="Q177" s="63" t="n">
        <f aca="false">Q172+Q159+Q176</f>
        <v>-6355.53002686728</v>
      </c>
      <c r="R177" s="63" t="n">
        <f aca="false">R172+R159+R176</f>
        <v>-6338.07381092297</v>
      </c>
      <c r="S177" s="63" t="n">
        <f aca="false">S172+S159+S176</f>
        <v>-7193.4547330838</v>
      </c>
      <c r="T177" s="63" t="n">
        <f aca="false">T172+T159+T176</f>
        <v>1511.69957658109</v>
      </c>
      <c r="U177" s="63" t="n">
        <f aca="false">U172+U159+U176</f>
        <v>1511.02415524448</v>
      </c>
      <c r="V177" s="63" t="n">
        <f aca="false">V172+V159+V176</f>
        <v>1485.82761862462</v>
      </c>
      <c r="W177" s="63" t="n">
        <f aca="false">W172+W159+W176</f>
        <v>1104.4393978236</v>
      </c>
      <c r="X177" s="63" t="n">
        <f aca="false">X172+X159+X176</f>
        <v>1123.42916407889</v>
      </c>
      <c r="Y177" s="63" t="n">
        <f aca="false">Y172+Y159+Y176</f>
        <v>1142.38648795363</v>
      </c>
      <c r="Z177" s="63" t="n">
        <f aca="false">Z172+Z159+Z176</f>
        <v>1141.09325257121</v>
      </c>
      <c r="AA177" s="63" t="n">
        <f aca="false">AA172+AA159+AA176</f>
        <v>949.408874053684</v>
      </c>
      <c r="AB177" s="63" t="n">
        <f aca="false">AB172+AB159+AB176</f>
        <v>966.730556615023</v>
      </c>
      <c r="AC177" s="63" t="n">
        <f aca="false">AC172+AC159+AC176</f>
        <v>984.021375759606</v>
      </c>
      <c r="AD177" s="63" t="n">
        <f aca="false">AD172+AD159+AD176</f>
        <v>982.765025577091</v>
      </c>
      <c r="AE177" s="63" t="n">
        <f aca="false">AE172+AE159+AE176</f>
        <v>1009.0140200994</v>
      </c>
      <c r="AF177" s="63" t="n">
        <f aca="false">AF172+AF159+AF176</f>
        <v>1026.95014274599</v>
      </c>
      <c r="AG177" s="63" t="n">
        <f aca="false">AG172+AG159+AG176</f>
        <v>1044.85365113175</v>
      </c>
      <c r="AH177" s="63" t="n">
        <f aca="false">AH172+AH159+AH176</f>
        <v>1043.52761957493</v>
      </c>
      <c r="AI177" s="63" t="n">
        <f aca="false">AI172+AI159+AI176</f>
        <v>1078.97911840112</v>
      </c>
      <c r="AJ177" s="63" t="n">
        <f aca="false">AJ172+AJ159+AJ176</f>
        <v>1077.66623515651</v>
      </c>
      <c r="AK177" s="63" t="n">
        <f aca="false">AK172+AK159+AK176</f>
        <v>1096.13208015722</v>
      </c>
      <c r="AL177" s="63" t="n">
        <f aca="false">AL172+AL159+AL176</f>
        <v>1094.78997696173</v>
      </c>
      <c r="AM177" s="63" t="n">
        <f aca="false">AM172+AM159+AM176</f>
        <v>1016.438580733</v>
      </c>
      <c r="AN177" s="63" t="n">
        <f aca="false">AN172+AN159+AN176</f>
        <v>1034.4399981236</v>
      </c>
      <c r="AO177" s="63" t="n">
        <f aca="false">AO172+AO159+AO176</f>
        <v>1052.40781533878</v>
      </c>
      <c r="AP177" s="63" t="n">
        <f aca="false">AP172+AP159+AP176</f>
        <v>1051.02024571936</v>
      </c>
      <c r="AQ177" s="63" t="n">
        <f aca="false">AQ172+AQ159+AQ176</f>
        <v>971.576466455038</v>
      </c>
      <c r="AR177" s="63" t="n">
        <f aca="false">AR172+AR159+AR176</f>
        <v>989.095800721008</v>
      </c>
      <c r="AS177" s="63" t="n">
        <f aca="false">AS172+AS159+AS176</f>
        <v>1006.58183613799</v>
      </c>
      <c r="AT177" s="63" t="n">
        <f aca="false">AT172+AT159+AT176</f>
        <v>1005.18759273395</v>
      </c>
      <c r="AU177" s="63" t="n">
        <f aca="false">AU172+AU159+AU176</f>
        <v>984.57354603706</v>
      </c>
      <c r="AV177" s="63" t="n">
        <f aca="false">AV172+AV159+AV176</f>
        <v>1002.22188926915</v>
      </c>
      <c r="AW177" s="63" t="n">
        <f aca="false">AW172+AW159+AW176</f>
        <v>1019.83619172714</v>
      </c>
      <c r="AX177" s="63" t="n">
        <f aca="false">AX172+AX159+AX176</f>
        <v>1018.40127103761</v>
      </c>
      <c r="AY177" s="63" t="n">
        <f aca="false">AY172+AY159+AY176</f>
        <v>968.62791661609</v>
      </c>
      <c r="AZ177" s="63" t="n">
        <f aca="false">AZ172+AZ159+AZ176</f>
        <v>967.180891559643</v>
      </c>
      <c r="BA177" s="63" t="n">
        <f aca="false">BA172+BA159+BA176</f>
        <v>984.391535287713</v>
      </c>
      <c r="BB177" s="63" t="n">
        <f aca="false">BB172+BB159+BB176</f>
        <v>982.91204330757</v>
      </c>
      <c r="BC177" s="63" t="n">
        <f aca="false">BC172+BC159+BC176</f>
        <v>982.696346314234</v>
      </c>
      <c r="BD177" s="63" t="n">
        <f aca="false">BD172+BD159+BD176</f>
        <v>1000.25296520289</v>
      </c>
      <c r="BE177" s="63" t="n">
        <f aca="false">BE172+BE159+BE176</f>
        <v>1017.77272187388</v>
      </c>
      <c r="BF177" s="63" t="n">
        <f aca="false">BF172+BF159+BF176</f>
        <v>1016.21125581718</v>
      </c>
      <c r="BG177" s="63" t="n">
        <f aca="false">BG172+BG159+BG176</f>
        <v>959.937170108293</v>
      </c>
      <c r="BH177" s="63" t="n">
        <f aca="false">BH172+BH159+BH176</f>
        <v>927.893531749036</v>
      </c>
      <c r="BI177" s="63" t="n">
        <f aca="false">BI172+BI159+BI176</f>
        <v>944.607605467795</v>
      </c>
      <c r="BJ177" s="63" t="n">
        <f aca="false">BJ172+BJ159+BJ176</f>
        <v>943.007024602257</v>
      </c>
      <c r="BK177" s="63" t="n">
        <f aca="false">BK172+BK159+BK176</f>
        <v>922.431197317419</v>
      </c>
      <c r="BL177" s="63" t="n">
        <f aca="false">BL172+BL159+BL176</f>
        <v>939.294251277323</v>
      </c>
      <c r="BM177" s="63" t="n">
        <f aca="false">BM172+BM159+BM176</f>
        <v>956.119089425693</v>
      </c>
      <c r="BN177" s="63" t="n">
        <f aca="false">BN172+BN159+BN176</f>
        <v>954.473907975958</v>
      </c>
      <c r="BO177" s="63" t="n">
        <f aca="false">BO172+BO159+BO176</f>
        <v>946.592946906011</v>
      </c>
      <c r="BP177" s="63" t="n">
        <f aca="false">BP172+BP159+BP176</f>
        <v>944.94722660928</v>
      </c>
      <c r="BQ177" s="63" t="n">
        <f aca="false">BQ172+BQ159+BQ176</f>
        <v>961.828019662665</v>
      </c>
      <c r="BR177" s="63" t="n">
        <f aca="false">BR172+BR159+BR176</f>
        <v>960.145150564065</v>
      </c>
      <c r="BS177" s="63" t="n">
        <f aca="false">BS172+BS159+BS176</f>
        <v>910.613648189648</v>
      </c>
      <c r="BT177" s="63" t="n">
        <f aca="false">BT172+BT159+BT176</f>
        <v>927.332142219767</v>
      </c>
      <c r="BU177" s="63" t="n">
        <f aca="false">BU172+BU159+BU176</f>
        <v>944.01135378537</v>
      </c>
      <c r="BV177" s="63" t="n">
        <f aca="false">BV172+BV159+BV176</f>
        <v>942.287332071346</v>
      </c>
      <c r="BW177" s="63" t="n">
        <f aca="false">BW172+BW159+BW176</f>
        <v>958.531583966841</v>
      </c>
      <c r="BX177" s="63" t="n">
        <f aca="false">BX172+BX159+BX176</f>
        <v>975.753791630059</v>
      </c>
      <c r="BY177" s="63" t="n">
        <f aca="false">BY172+BY159+BY176</f>
        <v>992.935442450919</v>
      </c>
      <c r="BZ177" s="63" t="n">
        <f aca="false">BZ172+BZ159+BZ176</f>
        <v>991.146704627513</v>
      </c>
      <c r="CA177" s="63" t="n">
        <f aca="false">CA172+CA159+CA176</f>
        <v>2454.85066136774</v>
      </c>
      <c r="CB177" s="63" t="n">
        <f aca="false">CB172+CB159+CB176</f>
        <v>1719.94348738618</v>
      </c>
      <c r="CC177" s="63" t="n">
        <f aca="false">CC172+CC159+CC176</f>
        <v>1737.86039629376</v>
      </c>
      <c r="CD177" s="63" t="n">
        <f aca="false">CD172+CD159+CD176</f>
        <v>1736.86676753551</v>
      </c>
      <c r="CE177" s="63" t="n">
        <f aca="false">CE172+CE159+CE176</f>
        <v>1702.14438156697</v>
      </c>
      <c r="CF177" s="63" t="n">
        <f aca="false">CF172+CF159+CF176</f>
        <v>1701.16288009762</v>
      </c>
      <c r="CG177" s="63" t="n">
        <f aca="false">CG172+CG159+CG176</f>
        <v>1718.86543349496</v>
      </c>
      <c r="CH177" s="63" t="n">
        <f aca="false">CH172+CH159+CH176</f>
        <v>1717.86374795719</v>
      </c>
      <c r="CI177" s="63" t="n">
        <f aca="false">CI172+CI159+CI176</f>
        <v>1730.11484964486</v>
      </c>
      <c r="CJ177" s="63" t="n">
        <f aca="false">CJ172+CJ159+CJ176</f>
        <v>1748.33065913127</v>
      </c>
      <c r="CK177" s="63" t="n">
        <f aca="false">CK172+CK159+CK176</f>
        <v>1766.51376910549</v>
      </c>
      <c r="CL177" s="63" t="n">
        <f aca="false">CL172+CL159+CL176</f>
        <v>1765.47392659028</v>
      </c>
      <c r="CM177" s="63" t="n">
        <f aca="false">CM172+CM159+CM176</f>
        <v>1743.199118416</v>
      </c>
      <c r="CN177" s="63" t="n">
        <f aca="false">CN172+CN159+CN176</f>
        <v>1761.53890200312</v>
      </c>
      <c r="CO177" s="63" t="n">
        <f aca="false">CO172+CO159+CO176</f>
        <v>1779.84529143161</v>
      </c>
      <c r="CP177" s="63" t="n">
        <f aca="false">CP172+CP159+CP176</f>
        <v>1778.78335920202</v>
      </c>
      <c r="CQ177" s="63" t="n">
        <f aca="false">CQ172+CQ159+CQ176</f>
        <v>1752.27741618939</v>
      </c>
      <c r="CR177" s="63" t="n">
        <f aca="false">CR172+CR159+CR176</f>
        <v>1770.70272576246</v>
      </c>
      <c r="CS177" s="63" t="n">
        <f aca="false">CS172+CS159+CS176</f>
        <v>1789.09414326432</v>
      </c>
      <c r="CT177" s="63" t="n">
        <f aca="false">CT172+CT159+CT176</f>
        <v>1788.01637744428</v>
      </c>
      <c r="CU177" s="63" t="n">
        <f aca="false">CU172+CU159+CU176</f>
        <v>-32997.5427493723</v>
      </c>
      <c r="CV177" s="63" t="n">
        <f aca="false">CV172+CV159+CV176</f>
        <v>1805.38085487254</v>
      </c>
      <c r="CW177" s="63" t="n">
        <f aca="false">CW172+CW159+CW176</f>
        <v>1824.15806827542</v>
      </c>
      <c r="CX177" s="63" t="n">
        <f aca="false">CX172+CX159+CX176</f>
        <v>1823.08506826497</v>
      </c>
      <c r="CY177" s="63" t="n">
        <f aca="false">CY172+CY159+CY176</f>
        <v>2237.55862285818</v>
      </c>
      <c r="CZ177" s="63" t="n">
        <f aca="false">CZ172+CZ159+CZ176</f>
        <v>2261.36042981063</v>
      </c>
      <c r="DA177" s="63" t="n">
        <f aca="false">DA172+DA159+DA176</f>
        <v>2285.12784119662</v>
      </c>
      <c r="DB177" s="63" t="n">
        <f aca="false">DB172+DB159+DB176</f>
        <v>2284.03406425792</v>
      </c>
      <c r="DC177" s="63" t="n">
        <f aca="false">DC172+DC159+DC176</f>
        <v>2179.09614547971</v>
      </c>
      <c r="DD177" s="63" t="n">
        <f aca="false">DD172+DD159+DD176</f>
        <v>2202.24420323654</v>
      </c>
      <c r="DE177" s="63" t="n">
        <f aca="false">DE172+DE159+DE176</f>
        <v>2225.35773023647</v>
      </c>
      <c r="DF177" s="63" t="n">
        <f aca="false">DF172+DF159+DF176</f>
        <v>2224.25965425039</v>
      </c>
      <c r="DG177" s="63" t="n">
        <f aca="false">DG172+DG159+DG176</f>
        <v>2141.91803329195</v>
      </c>
      <c r="DH177" s="63" t="n">
        <f aca="false">DH172+DH159+DH176</f>
        <v>2164.64651582423</v>
      </c>
      <c r="DI177" s="63" t="n">
        <f aca="false">DI172+DI159+DI176</f>
        <v>2187.3402571584</v>
      </c>
      <c r="DJ177" s="63" t="n">
        <f aca="false">DJ172+DJ159+DJ176</f>
        <v>2186.23548915479</v>
      </c>
      <c r="DK177" s="63" t="n">
        <f aca="false">DK172+DK159+DK176</f>
        <v>2103.72601696089</v>
      </c>
      <c r="DL177" s="63" t="n">
        <f aca="false">DL172+DL159+DL176</f>
        <v>2102.64751274197</v>
      </c>
      <c r="DM177" s="63" t="n">
        <f aca="false">DM172+DM159+DM176</f>
        <v>2124.66398989826</v>
      </c>
      <c r="DN177" s="63" t="n">
        <f aca="false">DN172+DN159+DN176</f>
        <v>2123.5633067997</v>
      </c>
      <c r="DO177" s="63" t="n">
        <f aca="false">DO172+DO159+DO176</f>
        <v>2137.56873639067</v>
      </c>
      <c r="DP177" s="63" t="n">
        <f aca="false">DP172+DP159+DP176</f>
        <v>2160.22182093313</v>
      </c>
      <c r="DQ177" s="63" t="n">
        <f aca="false">DQ172+DQ159+DQ176</f>
        <v>2182.83928577563</v>
      </c>
      <c r="DR177" s="63" t="n">
        <f aca="false">DR172+DR159+DR176</f>
        <v>2181.70658146595</v>
      </c>
      <c r="DS177" s="63" t="n">
        <f aca="false">DS172+DS159+DS176</f>
        <v>2152.87668734052</v>
      </c>
      <c r="DT177" s="63" t="n">
        <f aca="false">DT172+DT159+DT176</f>
        <v>2175.68570297457</v>
      </c>
      <c r="DU177" s="63" t="n">
        <f aca="false">DU172+DU159+DU176</f>
        <v>2198.4586395057</v>
      </c>
      <c r="DV177" s="63" t="n">
        <f aca="false">DV172+DV159+DV176</f>
        <v>2197.3113262094</v>
      </c>
      <c r="DW177" s="63" t="n">
        <f aca="false">DW172+DW159+DW176</f>
        <v>2143.31286292905</v>
      </c>
      <c r="DX177" s="63" t="n">
        <f aca="false">DX172+DX159+DX176</f>
        <v>2166.00062837925</v>
      </c>
      <c r="DY177" s="63" t="n">
        <f aca="false">DY172+DY159+DY176</f>
        <v>2188.65182844795</v>
      </c>
      <c r="DZ177" s="63" t="n">
        <f aca="false">DZ172+DZ159+DZ176</f>
        <v>2187.48905152216</v>
      </c>
      <c r="EA177" s="63" t="n">
        <f aca="false">EA172+EA159+EA176</f>
        <v>2157.63259373425</v>
      </c>
      <c r="EB177" s="63" t="n">
        <f aca="false">EB172+EB159+EB176</f>
        <v>2156.48910376861</v>
      </c>
      <c r="EC177" s="63" t="n">
        <f aca="false">EC172+EC159+EC176</f>
        <v>2179.03159607991</v>
      </c>
      <c r="ED177" s="63" t="n">
        <f aca="false">ED172+ED159+ED176</f>
        <v>2177.86459083647</v>
      </c>
      <c r="EE177" s="63" t="n">
        <f aca="false">EE172+EE159+EE176</f>
        <v>2189.78368991086</v>
      </c>
      <c r="EF177" s="63" t="n">
        <f aca="false">EF172+EF159+EF176</f>
        <v>2212.95191492814</v>
      </c>
      <c r="EG177" s="63" t="n">
        <f aca="false">EG172+EG159+EG176</f>
        <v>2236.0824101617</v>
      </c>
      <c r="EH177" s="63" t="n">
        <f aca="false">EH172+EH159+EH176</f>
        <v>2234.88260531565</v>
      </c>
      <c r="EI177" s="63" t="n">
        <f aca="false">EI172+EI159+EI176</f>
        <v>2310.67349941534</v>
      </c>
      <c r="EJ177" s="63" t="n">
        <f aca="false">EJ172+EJ159+EJ176</f>
        <v>2228.60575678796</v>
      </c>
      <c r="EK177" s="63" t="n">
        <f aca="false">EK172+EK159+EK176</f>
        <v>2251.85621556621</v>
      </c>
      <c r="EL177" s="63" t="n">
        <f aca="false">EL172+EL159+EL176</f>
        <v>2250.60382159727</v>
      </c>
      <c r="EM177" s="63" t="n">
        <f aca="false">EM172+EM159+EM176</f>
        <v>2262.256692719</v>
      </c>
      <c r="EN177" s="63" t="n">
        <f aca="false">EN172+EN159+EN176</f>
        <v>2286.13593882136</v>
      </c>
      <c r="EO177" s="63" t="n">
        <f aca="false">EO172+EO159+EO176</f>
        <v>2309.97439722955</v>
      </c>
      <c r="EP177" s="63" t="n">
        <f aca="false">EP172+EP159+EP176</f>
        <v>2308.67735101586</v>
      </c>
      <c r="EQ177" s="63" t="n">
        <f aca="false">EQ172+EQ159+EQ176</f>
        <v>2254.01573225909</v>
      </c>
      <c r="ER177" s="63" t="n">
        <f aca="false">ER172+ER159+ER176</f>
        <v>2252.73819084575</v>
      </c>
      <c r="ES177" s="63" t="n">
        <f aca="false">ES172+ES159+ES176</f>
        <v>2276.20294237135</v>
      </c>
      <c r="ET177" s="63" t="n">
        <f aca="false">ET172+ET159+ET176</f>
        <v>2274.89912898174</v>
      </c>
      <c r="EU177" s="63" t="n">
        <f aca="false">EU172+EU159+EU176</f>
        <v>2268.6537019396</v>
      </c>
      <c r="EV177" s="63" t="n">
        <f aca="false">EV172+EV159+EV176</f>
        <v>2292.5760643545</v>
      </c>
      <c r="EW177" s="63" t="n">
        <f aca="false">EW172+EW159+EW176</f>
        <v>2316.4567317221</v>
      </c>
      <c r="EX177" s="63" t="n">
        <f aca="false">EX172+EX159+EX176</f>
        <v>2315.13083173368</v>
      </c>
      <c r="EY177" s="63" t="n">
        <f aca="false">EY172+EY159+EY176</f>
        <v>2308.77592256721</v>
      </c>
      <c r="EZ177" s="63" t="n">
        <f aca="false">EZ172+EZ159+EZ176</f>
        <v>2333.1223212116</v>
      </c>
      <c r="FA177" s="63" t="n">
        <f aca="false">FA172+FA159+FA176</f>
        <v>2357.4263184946</v>
      </c>
      <c r="FB177" s="63" t="n">
        <f aca="false">FB172+FB159+FB176</f>
        <v>2356.07795776037</v>
      </c>
      <c r="FC177" s="63" t="n">
        <f aca="false">FC172+FC159+FC176</f>
        <v>2349.61163815059</v>
      </c>
      <c r="FD177" s="63" t="n">
        <f aca="false">FD172+FD159+FD176</f>
        <v>-1.06581410364015E-013</v>
      </c>
      <c r="FE177" s="63" t="n">
        <f aca="false">FE172+FE159+FE176</f>
        <v>-1.06581410364015E-013</v>
      </c>
      <c r="FF177" s="63" t="n">
        <f aca="false">FF172+FF159+FF176</f>
        <v>-1.06581410364015E-013</v>
      </c>
      <c r="FG177" s="63" t="n">
        <f aca="false">FG172+FG159+FG176</f>
        <v>-1.06581410364015E-013</v>
      </c>
      <c r="FH177" s="63" t="n">
        <f aca="false">FH172+FH159+FH176</f>
        <v>-1.06581410364015E-013</v>
      </c>
    </row>
    <row r="178" customFormat="false" ht="15" hidden="false" customHeight="false" outlineLevel="0" collapsed="false">
      <c r="A178" s="24"/>
      <c r="B178" s="24"/>
      <c r="C178" s="24" t="s">
        <v>810</v>
      </c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24"/>
      <c r="EU178" s="24"/>
      <c r="EV178" s="24"/>
      <c r="EW178" s="24"/>
      <c r="EX178" s="24"/>
      <c r="EY178" s="24"/>
      <c r="EZ178" s="24"/>
      <c r="FA178" s="24"/>
      <c r="FB178" s="24"/>
      <c r="FC178" s="24"/>
      <c r="FD178" s="24"/>
      <c r="FE178" s="24"/>
      <c r="FF178" s="24"/>
      <c r="FG178" s="24"/>
      <c r="FH178" s="24"/>
    </row>
    <row r="179" customFormat="false" ht="15" hidden="false" customHeight="false" outlineLevel="0" collapsed="false">
      <c r="C179" s="1" t="s">
        <v>811</v>
      </c>
      <c r="D179" s="12" t="s">
        <v>358</v>
      </c>
      <c r="E179" s="21" t="n">
        <f aca="false">-SUMIF($J$4:$FH$4,"&lt;="&amp;$F16,$J171:$FH171)</f>
        <v>5695.08750061644</v>
      </c>
    </row>
    <row r="180" customFormat="false" ht="15" hidden="false" customHeight="false" outlineLevel="0" collapsed="false">
      <c r="C180" s="1" t="s">
        <v>812</v>
      </c>
      <c r="D180" s="12" t="s">
        <v>358</v>
      </c>
      <c r="E180" s="21" t="n">
        <f aca="false">-($I119+$I108)</f>
        <v>56385</v>
      </c>
    </row>
    <row r="181" customFormat="false" ht="15" hidden="false" customHeight="false" outlineLevel="0" collapsed="false">
      <c r="C181" s="1" t="s">
        <v>149</v>
      </c>
      <c r="D181" s="12" t="s">
        <v>358</v>
      </c>
      <c r="E181" s="21" t="n">
        <f aca="false">$I140-$I143-$I144</f>
        <v>1324.95397065432</v>
      </c>
    </row>
    <row r="182" customFormat="false" ht="15" hidden="false" customHeight="false" outlineLevel="0" collapsed="false">
      <c r="C182" s="28" t="s">
        <v>150</v>
      </c>
      <c r="D182" s="12" t="s">
        <v>358</v>
      </c>
      <c r="E182" s="63" t="n">
        <f aca="false">SUM($E179:$E181)</f>
        <v>63405.0414712708</v>
      </c>
    </row>
    <row r="183" customFormat="false" ht="15" hidden="false" customHeight="false" outlineLevel="0" collapsed="false">
      <c r="C183" s="1" t="s">
        <v>813</v>
      </c>
      <c r="D183" s="12" t="s">
        <v>358</v>
      </c>
      <c r="E183" s="21" t="n">
        <f aca="false">$E182-$E142</f>
        <v>31794.1981899285</v>
      </c>
      <c r="F183" s="21" t="n">
        <f aca="false">$E183+$E145</f>
        <v>33298.2376931965</v>
      </c>
    </row>
    <row r="184" customFormat="false" ht="15" hidden="false" customHeight="false" outlineLevel="0" collapsed="false">
      <c r="C184" s="1" t="s">
        <v>814</v>
      </c>
      <c r="D184" s="12" t="s">
        <v>32</v>
      </c>
      <c r="E184" s="23" t="n">
        <f aca="false">$E142/$E182</f>
        <v>0.498554098346664</v>
      </c>
      <c r="F184" s="21" t="n">
        <f aca="false">$F183+SUMIF($J$4:$FH$4,"&lt;="&amp;$E22,$J177:$FH177)</f>
        <v>0</v>
      </c>
    </row>
    <row r="185" customFormat="false" ht="15" hidden="false" customHeight="false" outlineLevel="0" collapsed="false">
      <c r="C185" s="1" t="s">
        <v>815</v>
      </c>
      <c r="D185" s="12" t="s">
        <v>358</v>
      </c>
      <c r="E185" s="21" t="n">
        <f aca="false">-($I104+$I105+$I106+$I107+$I109)</f>
        <v>5631</v>
      </c>
    </row>
    <row r="187" customFormat="false" ht="15" hidden="false" customHeight="false" outlineLevel="0" collapsed="false">
      <c r="A187" s="10" t="s">
        <v>14</v>
      </c>
      <c r="B187" s="10"/>
      <c r="C187" s="10" t="s">
        <v>816</v>
      </c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</row>
    <row r="188" customFormat="false" ht="15" hidden="false" customHeight="false" outlineLevel="0" collapsed="false">
      <c r="A188" s="24"/>
      <c r="B188" s="24"/>
      <c r="C188" s="24" t="s">
        <v>817</v>
      </c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4"/>
      <c r="EF188" s="24"/>
      <c r="EG188" s="24"/>
      <c r="EH188" s="24"/>
      <c r="EI188" s="24"/>
      <c r="EJ188" s="24"/>
      <c r="EK188" s="24"/>
      <c r="EL188" s="24"/>
      <c r="EM188" s="24"/>
      <c r="EN188" s="24"/>
      <c r="EO188" s="24"/>
      <c r="EP188" s="24"/>
      <c r="EQ188" s="24"/>
      <c r="ER188" s="24"/>
      <c r="ES188" s="24"/>
      <c r="ET188" s="24"/>
      <c r="EU188" s="24"/>
      <c r="EV188" s="24"/>
      <c r="EW188" s="24"/>
      <c r="EX188" s="24"/>
      <c r="EY188" s="24"/>
      <c r="EZ188" s="24"/>
      <c r="FA188" s="24"/>
      <c r="FB188" s="24"/>
      <c r="FC188" s="24"/>
      <c r="FD188" s="24"/>
      <c r="FE188" s="24"/>
      <c r="FF188" s="24"/>
      <c r="FG188" s="24"/>
      <c r="FH188" s="24"/>
    </row>
    <row r="189" customFormat="false" ht="15" hidden="false" customHeight="false" outlineLevel="0" collapsed="false">
      <c r="C189" s="1" t="s">
        <v>818</v>
      </c>
      <c r="D189" s="12" t="s">
        <v>358</v>
      </c>
      <c r="I189" s="21" t="n">
        <f aca="false">SUM(J189:FH189)</f>
        <v>1347.5</v>
      </c>
      <c r="J189" s="21" t="n">
        <f aca="false">J20*(In_EW_Reimbursed*-$E107+$E111)</f>
        <v>0</v>
      </c>
      <c r="K189" s="21" t="n">
        <f aca="false">K20*(In_EW_Reimbursed*-$E107+$E111)</f>
        <v>0</v>
      </c>
      <c r="L189" s="21" t="n">
        <f aca="false">L20*(In_EW_Reimbursed*-$E107+$E111)</f>
        <v>0</v>
      </c>
      <c r="M189" s="21" t="n">
        <f aca="false">M20*(In_EW_Reimbursed*-$E107+$E111)</f>
        <v>0</v>
      </c>
      <c r="N189" s="21" t="n">
        <f aca="false">N20*(In_EW_Reimbursed*-$E107+$E111)</f>
        <v>1347.5</v>
      </c>
      <c r="O189" s="21" t="n">
        <f aca="false">O20*(In_EW_Reimbursed*-$E107+$E111)</f>
        <v>0</v>
      </c>
      <c r="P189" s="21" t="n">
        <f aca="false">P20*(In_EW_Reimbursed*-$E107+$E111)</f>
        <v>0</v>
      </c>
      <c r="Q189" s="21" t="n">
        <f aca="false">Q20*(In_EW_Reimbursed*-$E107+$E111)</f>
        <v>0</v>
      </c>
      <c r="R189" s="21" t="n">
        <f aca="false">R20*(In_EW_Reimbursed*-$E107+$E111)</f>
        <v>0</v>
      </c>
      <c r="S189" s="21" t="n">
        <f aca="false">S20*(In_EW_Reimbursed*-$E107+$E111)</f>
        <v>0</v>
      </c>
      <c r="T189" s="21" t="n">
        <f aca="false">T20*(In_EW_Reimbursed*-$E107+$E111)</f>
        <v>0</v>
      </c>
      <c r="U189" s="21" t="n">
        <f aca="false">U20*(In_EW_Reimbursed*-$E107+$E111)</f>
        <v>0</v>
      </c>
      <c r="V189" s="21" t="n">
        <f aca="false">V20*(In_EW_Reimbursed*-$E107+$E111)</f>
        <v>0</v>
      </c>
      <c r="W189" s="21" t="n">
        <f aca="false">W20*(In_EW_Reimbursed*-$E107+$E111)</f>
        <v>0</v>
      </c>
      <c r="X189" s="21" t="n">
        <f aca="false">X20*(In_EW_Reimbursed*-$E107+$E111)</f>
        <v>0</v>
      </c>
      <c r="Y189" s="21" t="n">
        <f aca="false">Y20*(In_EW_Reimbursed*-$E107+$E111)</f>
        <v>0</v>
      </c>
      <c r="Z189" s="21" t="n">
        <f aca="false">Z20*(In_EW_Reimbursed*-$E107+$E111)</f>
        <v>0</v>
      </c>
      <c r="AA189" s="21" t="n">
        <f aca="false">AA20*(In_EW_Reimbursed*-$E107+$E111)</f>
        <v>0</v>
      </c>
      <c r="AB189" s="21" t="n">
        <f aca="false">AB20*(In_EW_Reimbursed*-$E107+$E111)</f>
        <v>0</v>
      </c>
      <c r="AC189" s="21" t="n">
        <f aca="false">AC20*(In_EW_Reimbursed*-$E107+$E111)</f>
        <v>0</v>
      </c>
      <c r="AD189" s="21" t="n">
        <f aca="false">AD20*(In_EW_Reimbursed*-$E107+$E111)</f>
        <v>0</v>
      </c>
      <c r="AE189" s="21" t="n">
        <f aca="false">AE20*(In_EW_Reimbursed*-$E107+$E111)</f>
        <v>0</v>
      </c>
      <c r="AF189" s="21" t="n">
        <f aca="false">AF20*(In_EW_Reimbursed*-$E107+$E111)</f>
        <v>0</v>
      </c>
      <c r="AG189" s="21" t="n">
        <f aca="false">AG20*(In_EW_Reimbursed*-$E107+$E111)</f>
        <v>0</v>
      </c>
      <c r="AH189" s="21" t="n">
        <f aca="false">AH20*(In_EW_Reimbursed*-$E107+$E111)</f>
        <v>0</v>
      </c>
      <c r="AI189" s="21" t="n">
        <f aca="false">AI20*(In_EW_Reimbursed*-$E107+$E111)</f>
        <v>0</v>
      </c>
      <c r="AJ189" s="21" t="n">
        <f aca="false">AJ20*(In_EW_Reimbursed*-$E107+$E111)</f>
        <v>0</v>
      </c>
      <c r="AK189" s="21" t="n">
        <f aca="false">AK20*(In_EW_Reimbursed*-$E107+$E111)</f>
        <v>0</v>
      </c>
      <c r="AL189" s="21" t="n">
        <f aca="false">AL20*(In_EW_Reimbursed*-$E107+$E111)</f>
        <v>0</v>
      </c>
      <c r="AM189" s="21" t="n">
        <f aca="false">AM20*(In_EW_Reimbursed*-$E107+$E111)</f>
        <v>0</v>
      </c>
      <c r="AN189" s="21" t="n">
        <f aca="false">AN20*(In_EW_Reimbursed*-$E107+$E111)</f>
        <v>0</v>
      </c>
      <c r="AO189" s="21" t="n">
        <f aca="false">AO20*(In_EW_Reimbursed*-$E107+$E111)</f>
        <v>0</v>
      </c>
      <c r="AP189" s="21" t="n">
        <f aca="false">AP20*(In_EW_Reimbursed*-$E107+$E111)</f>
        <v>0</v>
      </c>
      <c r="AQ189" s="21" t="n">
        <f aca="false">AQ20*(In_EW_Reimbursed*-$E107+$E111)</f>
        <v>0</v>
      </c>
      <c r="AR189" s="21" t="n">
        <f aca="false">AR20*(In_EW_Reimbursed*-$E107+$E111)</f>
        <v>0</v>
      </c>
      <c r="AS189" s="21" t="n">
        <f aca="false">AS20*(In_EW_Reimbursed*-$E107+$E111)</f>
        <v>0</v>
      </c>
      <c r="AT189" s="21" t="n">
        <f aca="false">AT20*(In_EW_Reimbursed*-$E107+$E111)</f>
        <v>0</v>
      </c>
      <c r="AU189" s="21" t="n">
        <f aca="false">AU20*(In_EW_Reimbursed*-$E107+$E111)</f>
        <v>0</v>
      </c>
      <c r="AV189" s="21" t="n">
        <f aca="false">AV20*(In_EW_Reimbursed*-$E107+$E111)</f>
        <v>0</v>
      </c>
      <c r="AW189" s="21" t="n">
        <f aca="false">AW20*(In_EW_Reimbursed*-$E107+$E111)</f>
        <v>0</v>
      </c>
      <c r="AX189" s="21" t="n">
        <f aca="false">AX20*(In_EW_Reimbursed*-$E107+$E111)</f>
        <v>0</v>
      </c>
      <c r="AY189" s="21" t="n">
        <f aca="false">AY20*(In_EW_Reimbursed*-$E107+$E111)</f>
        <v>0</v>
      </c>
      <c r="AZ189" s="21" t="n">
        <f aca="false">AZ20*(In_EW_Reimbursed*-$E107+$E111)</f>
        <v>0</v>
      </c>
      <c r="BA189" s="21" t="n">
        <f aca="false">BA20*(In_EW_Reimbursed*-$E107+$E111)</f>
        <v>0</v>
      </c>
      <c r="BB189" s="21" t="n">
        <f aca="false">BB20*(In_EW_Reimbursed*-$E107+$E111)</f>
        <v>0</v>
      </c>
      <c r="BC189" s="21" t="n">
        <f aca="false">BC20*(In_EW_Reimbursed*-$E107+$E111)</f>
        <v>0</v>
      </c>
      <c r="BD189" s="21" t="n">
        <f aca="false">BD20*(In_EW_Reimbursed*-$E107+$E111)</f>
        <v>0</v>
      </c>
      <c r="BE189" s="21" t="n">
        <f aca="false">BE20*(In_EW_Reimbursed*-$E107+$E111)</f>
        <v>0</v>
      </c>
      <c r="BF189" s="21" t="n">
        <f aca="false">BF20*(In_EW_Reimbursed*-$E107+$E111)</f>
        <v>0</v>
      </c>
      <c r="BG189" s="21" t="n">
        <f aca="false">BG20*(In_EW_Reimbursed*-$E107+$E111)</f>
        <v>0</v>
      </c>
      <c r="BH189" s="21" t="n">
        <f aca="false">BH20*(In_EW_Reimbursed*-$E107+$E111)</f>
        <v>0</v>
      </c>
      <c r="BI189" s="21" t="n">
        <f aca="false">BI20*(In_EW_Reimbursed*-$E107+$E111)</f>
        <v>0</v>
      </c>
      <c r="BJ189" s="21" t="n">
        <f aca="false">BJ20*(In_EW_Reimbursed*-$E107+$E111)</f>
        <v>0</v>
      </c>
      <c r="BK189" s="21" t="n">
        <f aca="false">BK20*(In_EW_Reimbursed*-$E107+$E111)</f>
        <v>0</v>
      </c>
      <c r="BL189" s="21" t="n">
        <f aca="false">BL20*(In_EW_Reimbursed*-$E107+$E111)</f>
        <v>0</v>
      </c>
      <c r="BM189" s="21" t="n">
        <f aca="false">BM20*(In_EW_Reimbursed*-$E107+$E111)</f>
        <v>0</v>
      </c>
      <c r="BN189" s="21" t="n">
        <f aca="false">BN20*(In_EW_Reimbursed*-$E107+$E111)</f>
        <v>0</v>
      </c>
      <c r="BO189" s="21" t="n">
        <f aca="false">BO20*(In_EW_Reimbursed*-$E107+$E111)</f>
        <v>0</v>
      </c>
      <c r="BP189" s="21" t="n">
        <f aca="false">BP20*(In_EW_Reimbursed*-$E107+$E111)</f>
        <v>0</v>
      </c>
      <c r="BQ189" s="21" t="n">
        <f aca="false">BQ20*(In_EW_Reimbursed*-$E107+$E111)</f>
        <v>0</v>
      </c>
      <c r="BR189" s="21" t="n">
        <f aca="false">BR20*(In_EW_Reimbursed*-$E107+$E111)</f>
        <v>0</v>
      </c>
      <c r="BS189" s="21" t="n">
        <f aca="false">BS20*(In_EW_Reimbursed*-$E107+$E111)</f>
        <v>0</v>
      </c>
      <c r="BT189" s="21" t="n">
        <f aca="false">BT20*(In_EW_Reimbursed*-$E107+$E111)</f>
        <v>0</v>
      </c>
      <c r="BU189" s="21" t="n">
        <f aca="false">BU20*(In_EW_Reimbursed*-$E107+$E111)</f>
        <v>0</v>
      </c>
      <c r="BV189" s="21" t="n">
        <f aca="false">BV20*(In_EW_Reimbursed*-$E107+$E111)</f>
        <v>0</v>
      </c>
      <c r="BW189" s="21" t="n">
        <f aca="false">BW20*(In_EW_Reimbursed*-$E107+$E111)</f>
        <v>0</v>
      </c>
      <c r="BX189" s="21" t="n">
        <f aca="false">BX20*(In_EW_Reimbursed*-$E107+$E111)</f>
        <v>0</v>
      </c>
      <c r="BY189" s="21" t="n">
        <f aca="false">BY20*(In_EW_Reimbursed*-$E107+$E111)</f>
        <v>0</v>
      </c>
      <c r="BZ189" s="21" t="n">
        <f aca="false">BZ20*(In_EW_Reimbursed*-$E107+$E111)</f>
        <v>0</v>
      </c>
      <c r="CA189" s="21" t="n">
        <f aca="false">CA20*(In_EW_Reimbursed*-$E107+$E111)</f>
        <v>0</v>
      </c>
      <c r="CB189" s="21" t="n">
        <f aca="false">CB20*(In_EW_Reimbursed*-$E107+$E111)</f>
        <v>0</v>
      </c>
      <c r="CC189" s="21" t="n">
        <f aca="false">CC20*(In_EW_Reimbursed*-$E107+$E111)</f>
        <v>0</v>
      </c>
      <c r="CD189" s="21" t="n">
        <f aca="false">CD20*(In_EW_Reimbursed*-$E107+$E111)</f>
        <v>0</v>
      </c>
      <c r="CE189" s="21" t="n">
        <f aca="false">CE20*(In_EW_Reimbursed*-$E107+$E111)</f>
        <v>0</v>
      </c>
      <c r="CF189" s="21" t="n">
        <f aca="false">CF20*(In_EW_Reimbursed*-$E107+$E111)</f>
        <v>0</v>
      </c>
      <c r="CG189" s="21" t="n">
        <f aca="false">CG20*(In_EW_Reimbursed*-$E107+$E111)</f>
        <v>0</v>
      </c>
      <c r="CH189" s="21" t="n">
        <f aca="false">CH20*(In_EW_Reimbursed*-$E107+$E111)</f>
        <v>0</v>
      </c>
      <c r="CI189" s="21" t="n">
        <f aca="false">CI20*(In_EW_Reimbursed*-$E107+$E111)</f>
        <v>0</v>
      </c>
      <c r="CJ189" s="21" t="n">
        <f aca="false">CJ20*(In_EW_Reimbursed*-$E107+$E111)</f>
        <v>0</v>
      </c>
      <c r="CK189" s="21" t="n">
        <f aca="false">CK20*(In_EW_Reimbursed*-$E107+$E111)</f>
        <v>0</v>
      </c>
      <c r="CL189" s="21" t="n">
        <f aca="false">CL20*(In_EW_Reimbursed*-$E107+$E111)</f>
        <v>0</v>
      </c>
      <c r="CM189" s="21" t="n">
        <f aca="false">CM20*(In_EW_Reimbursed*-$E107+$E111)</f>
        <v>0</v>
      </c>
      <c r="CN189" s="21" t="n">
        <f aca="false">CN20*(In_EW_Reimbursed*-$E107+$E111)</f>
        <v>0</v>
      </c>
      <c r="CO189" s="21" t="n">
        <f aca="false">CO20*(In_EW_Reimbursed*-$E107+$E111)</f>
        <v>0</v>
      </c>
      <c r="CP189" s="21" t="n">
        <f aca="false">CP20*(In_EW_Reimbursed*-$E107+$E111)</f>
        <v>0</v>
      </c>
      <c r="CQ189" s="21" t="n">
        <f aca="false">CQ20*(In_EW_Reimbursed*-$E107+$E111)</f>
        <v>0</v>
      </c>
      <c r="CR189" s="21" t="n">
        <f aca="false">CR20*(In_EW_Reimbursed*-$E107+$E111)</f>
        <v>0</v>
      </c>
      <c r="CS189" s="21" t="n">
        <f aca="false">CS20*(In_EW_Reimbursed*-$E107+$E111)</f>
        <v>0</v>
      </c>
      <c r="CT189" s="21" t="n">
        <f aca="false">CT20*(In_EW_Reimbursed*-$E107+$E111)</f>
        <v>0</v>
      </c>
      <c r="CU189" s="21" t="n">
        <f aca="false">CU20*(In_EW_Reimbursed*-$E107+$E111)</f>
        <v>0</v>
      </c>
      <c r="CV189" s="21" t="n">
        <f aca="false">CV20*(In_EW_Reimbursed*-$E107+$E111)</f>
        <v>0</v>
      </c>
      <c r="CW189" s="21" t="n">
        <f aca="false">CW20*(In_EW_Reimbursed*-$E107+$E111)</f>
        <v>0</v>
      </c>
      <c r="CX189" s="21" t="n">
        <f aca="false">CX20*(In_EW_Reimbursed*-$E107+$E111)</f>
        <v>0</v>
      </c>
      <c r="CY189" s="21" t="n">
        <f aca="false">CY20*(In_EW_Reimbursed*-$E107+$E111)</f>
        <v>0</v>
      </c>
      <c r="CZ189" s="21" t="n">
        <f aca="false">CZ20*(In_EW_Reimbursed*-$E107+$E111)</f>
        <v>0</v>
      </c>
      <c r="DA189" s="21" t="n">
        <f aca="false">DA20*(In_EW_Reimbursed*-$E107+$E111)</f>
        <v>0</v>
      </c>
      <c r="DB189" s="21" t="n">
        <f aca="false">DB20*(In_EW_Reimbursed*-$E107+$E111)</f>
        <v>0</v>
      </c>
      <c r="DC189" s="21" t="n">
        <f aca="false">DC20*(In_EW_Reimbursed*-$E107+$E111)</f>
        <v>0</v>
      </c>
      <c r="DD189" s="21" t="n">
        <f aca="false">DD20*(In_EW_Reimbursed*-$E107+$E111)</f>
        <v>0</v>
      </c>
      <c r="DE189" s="21" t="n">
        <f aca="false">DE20*(In_EW_Reimbursed*-$E107+$E111)</f>
        <v>0</v>
      </c>
      <c r="DF189" s="21" t="n">
        <f aca="false">DF20*(In_EW_Reimbursed*-$E107+$E111)</f>
        <v>0</v>
      </c>
      <c r="DG189" s="21" t="n">
        <f aca="false">DG20*(In_EW_Reimbursed*-$E107+$E111)</f>
        <v>0</v>
      </c>
      <c r="DH189" s="21" t="n">
        <f aca="false">DH20*(In_EW_Reimbursed*-$E107+$E111)</f>
        <v>0</v>
      </c>
      <c r="DI189" s="21" t="n">
        <f aca="false">DI20*(In_EW_Reimbursed*-$E107+$E111)</f>
        <v>0</v>
      </c>
      <c r="DJ189" s="21" t="n">
        <f aca="false">DJ20*(In_EW_Reimbursed*-$E107+$E111)</f>
        <v>0</v>
      </c>
      <c r="DK189" s="21" t="n">
        <f aca="false">DK20*(In_EW_Reimbursed*-$E107+$E111)</f>
        <v>0</v>
      </c>
      <c r="DL189" s="21" t="n">
        <f aca="false">DL20*(In_EW_Reimbursed*-$E107+$E111)</f>
        <v>0</v>
      </c>
      <c r="DM189" s="21" t="n">
        <f aca="false">DM20*(In_EW_Reimbursed*-$E107+$E111)</f>
        <v>0</v>
      </c>
      <c r="DN189" s="21" t="n">
        <f aca="false">DN20*(In_EW_Reimbursed*-$E107+$E111)</f>
        <v>0</v>
      </c>
      <c r="DO189" s="21" t="n">
        <f aca="false">DO20*(In_EW_Reimbursed*-$E107+$E111)</f>
        <v>0</v>
      </c>
      <c r="DP189" s="21" t="n">
        <f aca="false">DP20*(In_EW_Reimbursed*-$E107+$E111)</f>
        <v>0</v>
      </c>
      <c r="DQ189" s="21" t="n">
        <f aca="false">DQ20*(In_EW_Reimbursed*-$E107+$E111)</f>
        <v>0</v>
      </c>
      <c r="DR189" s="21" t="n">
        <f aca="false">DR20*(In_EW_Reimbursed*-$E107+$E111)</f>
        <v>0</v>
      </c>
      <c r="DS189" s="21" t="n">
        <f aca="false">DS20*(In_EW_Reimbursed*-$E107+$E111)</f>
        <v>0</v>
      </c>
      <c r="DT189" s="21" t="n">
        <f aca="false">DT20*(In_EW_Reimbursed*-$E107+$E111)</f>
        <v>0</v>
      </c>
      <c r="DU189" s="21" t="n">
        <f aca="false">DU20*(In_EW_Reimbursed*-$E107+$E111)</f>
        <v>0</v>
      </c>
      <c r="DV189" s="21" t="n">
        <f aca="false">DV20*(In_EW_Reimbursed*-$E107+$E111)</f>
        <v>0</v>
      </c>
      <c r="DW189" s="21" t="n">
        <f aca="false">DW20*(In_EW_Reimbursed*-$E107+$E111)</f>
        <v>0</v>
      </c>
      <c r="DX189" s="21" t="n">
        <f aca="false">DX20*(In_EW_Reimbursed*-$E107+$E111)</f>
        <v>0</v>
      </c>
      <c r="DY189" s="21" t="n">
        <f aca="false">DY20*(In_EW_Reimbursed*-$E107+$E111)</f>
        <v>0</v>
      </c>
      <c r="DZ189" s="21" t="n">
        <f aca="false">DZ20*(In_EW_Reimbursed*-$E107+$E111)</f>
        <v>0</v>
      </c>
      <c r="EA189" s="21" t="n">
        <f aca="false">EA20*(In_EW_Reimbursed*-$E107+$E111)</f>
        <v>0</v>
      </c>
      <c r="EB189" s="21" t="n">
        <f aca="false">EB20*(In_EW_Reimbursed*-$E107+$E111)</f>
        <v>0</v>
      </c>
      <c r="EC189" s="21" t="n">
        <f aca="false">EC20*(In_EW_Reimbursed*-$E107+$E111)</f>
        <v>0</v>
      </c>
      <c r="ED189" s="21" t="n">
        <f aca="false">ED20*(In_EW_Reimbursed*-$E107+$E111)</f>
        <v>0</v>
      </c>
      <c r="EE189" s="21" t="n">
        <f aca="false">EE20*(In_EW_Reimbursed*-$E107+$E111)</f>
        <v>0</v>
      </c>
      <c r="EF189" s="21" t="n">
        <f aca="false">EF20*(In_EW_Reimbursed*-$E107+$E111)</f>
        <v>0</v>
      </c>
      <c r="EG189" s="21" t="n">
        <f aca="false">EG20*(In_EW_Reimbursed*-$E107+$E111)</f>
        <v>0</v>
      </c>
      <c r="EH189" s="21" t="n">
        <f aca="false">EH20*(In_EW_Reimbursed*-$E107+$E111)</f>
        <v>0</v>
      </c>
      <c r="EI189" s="21" t="n">
        <f aca="false">EI20*(In_EW_Reimbursed*-$E107+$E111)</f>
        <v>0</v>
      </c>
      <c r="EJ189" s="21" t="n">
        <f aca="false">EJ20*(In_EW_Reimbursed*-$E107+$E111)</f>
        <v>0</v>
      </c>
      <c r="EK189" s="21" t="n">
        <f aca="false">EK20*(In_EW_Reimbursed*-$E107+$E111)</f>
        <v>0</v>
      </c>
      <c r="EL189" s="21" t="n">
        <f aca="false">EL20*(In_EW_Reimbursed*-$E107+$E111)</f>
        <v>0</v>
      </c>
      <c r="EM189" s="21" t="n">
        <f aca="false">EM20*(In_EW_Reimbursed*-$E107+$E111)</f>
        <v>0</v>
      </c>
      <c r="EN189" s="21" t="n">
        <f aca="false">EN20*(In_EW_Reimbursed*-$E107+$E111)</f>
        <v>0</v>
      </c>
      <c r="EO189" s="21" t="n">
        <f aca="false">EO20*(In_EW_Reimbursed*-$E107+$E111)</f>
        <v>0</v>
      </c>
      <c r="EP189" s="21" t="n">
        <f aca="false">EP20*(In_EW_Reimbursed*-$E107+$E111)</f>
        <v>0</v>
      </c>
      <c r="EQ189" s="21" t="n">
        <f aca="false">EQ20*(In_EW_Reimbursed*-$E107+$E111)</f>
        <v>0</v>
      </c>
      <c r="ER189" s="21" t="n">
        <f aca="false">ER20*(In_EW_Reimbursed*-$E107+$E111)</f>
        <v>0</v>
      </c>
      <c r="ES189" s="21" t="n">
        <f aca="false">ES20*(In_EW_Reimbursed*-$E107+$E111)</f>
        <v>0</v>
      </c>
      <c r="ET189" s="21" t="n">
        <f aca="false">ET20*(In_EW_Reimbursed*-$E107+$E111)</f>
        <v>0</v>
      </c>
      <c r="EU189" s="21" t="n">
        <f aca="false">EU20*(In_EW_Reimbursed*-$E107+$E111)</f>
        <v>0</v>
      </c>
      <c r="EV189" s="21" t="n">
        <f aca="false">EV20*(In_EW_Reimbursed*-$E107+$E111)</f>
        <v>0</v>
      </c>
      <c r="EW189" s="21" t="n">
        <f aca="false">EW20*(In_EW_Reimbursed*-$E107+$E111)</f>
        <v>0</v>
      </c>
      <c r="EX189" s="21" t="n">
        <f aca="false">EX20*(In_EW_Reimbursed*-$E107+$E111)</f>
        <v>0</v>
      </c>
      <c r="EY189" s="21" t="n">
        <f aca="false">EY20*(In_EW_Reimbursed*-$E107+$E111)</f>
        <v>0</v>
      </c>
      <c r="EZ189" s="21" t="n">
        <f aca="false">EZ20*(In_EW_Reimbursed*-$E107+$E111)</f>
        <v>0</v>
      </c>
      <c r="FA189" s="21" t="n">
        <f aca="false">FA20*(In_EW_Reimbursed*-$E107+$E111)</f>
        <v>0</v>
      </c>
      <c r="FB189" s="21" t="n">
        <f aca="false">FB20*(In_EW_Reimbursed*-$E107+$E111)</f>
        <v>0</v>
      </c>
      <c r="FC189" s="21" t="n">
        <f aca="false">FC20*(In_EW_Reimbursed*-$E107+$E111)</f>
        <v>0</v>
      </c>
      <c r="FD189" s="21" t="n">
        <f aca="false">FD20*(In_EW_Reimbursed*-$E107+$E111)</f>
        <v>0</v>
      </c>
      <c r="FE189" s="21" t="n">
        <f aca="false">FE20*(In_EW_Reimbursed*-$E107+$E111)</f>
        <v>0</v>
      </c>
      <c r="FF189" s="21" t="n">
        <f aca="false">FF20*(In_EW_Reimbursed*-$E107+$E111)</f>
        <v>0</v>
      </c>
      <c r="FG189" s="21" t="n">
        <f aca="false">FG20*(In_EW_Reimbursed*-$E107+$E111)</f>
        <v>0</v>
      </c>
      <c r="FH189" s="21" t="n">
        <f aca="false">FH20*(In_EW_Reimbursed*-$E107+$E111)</f>
        <v>0</v>
      </c>
    </row>
    <row r="190" customFormat="false" ht="15" hidden="false" customHeight="false" outlineLevel="0" collapsed="false">
      <c r="C190" s="1" t="s">
        <v>819</v>
      </c>
      <c r="D190" s="12" t="s">
        <v>358</v>
      </c>
      <c r="E190" s="21" t="n">
        <f aca="false">IF(In_Fix_Reimb=1,-SUMIF($J$3:$FH$3,"&lt;="&amp;$E20,$J109:$FH109),-$I109)</f>
        <v>1608.48351648352</v>
      </c>
      <c r="I190" s="21" t="n">
        <f aca="false">SUM(J190:FH190)</f>
        <v>3182</v>
      </c>
      <c r="J190" s="21" t="n">
        <f aca="false">In_PreRtB_Reimbursed*(J20*$E190-In_Fix_Reimb*J25*J109)</f>
        <v>0</v>
      </c>
      <c r="K190" s="21" t="n">
        <f aca="false">In_PreRtB_Reimbursed*(K20*$E190-In_Fix_Reimb*K25*K109)</f>
        <v>0</v>
      </c>
      <c r="L190" s="21" t="n">
        <f aca="false">In_PreRtB_Reimbursed*(L20*$E190-In_Fix_Reimb*L25*L109)</f>
        <v>0</v>
      </c>
      <c r="M190" s="21" t="n">
        <f aca="false">In_PreRtB_Reimbursed*(M20*$E190-In_Fix_Reimb*M25*M109)</f>
        <v>0</v>
      </c>
      <c r="N190" s="21" t="n">
        <f aca="false">In_PreRtB_Reimbursed*(N20*$E190-In_Fix_Reimb*N25*N109)</f>
        <v>1608.48351648352</v>
      </c>
      <c r="O190" s="21" t="n">
        <f aca="false">In_PreRtB_Reimbursed*(O20*$E190-In_Fix_Reimb*O25*O109)</f>
        <v>1573.51648351648</v>
      </c>
      <c r="P190" s="21" t="n">
        <f aca="false">In_PreRtB_Reimbursed*(P20*$E190-In_Fix_Reimb*P25*P109)</f>
        <v>0</v>
      </c>
      <c r="Q190" s="21" t="n">
        <f aca="false">In_PreRtB_Reimbursed*(Q20*$E190-In_Fix_Reimb*Q25*Q109)</f>
        <v>0</v>
      </c>
      <c r="R190" s="21" t="n">
        <f aca="false">In_PreRtB_Reimbursed*(R20*$E190-In_Fix_Reimb*R25*R109)</f>
        <v>0</v>
      </c>
      <c r="S190" s="21" t="n">
        <f aca="false">In_PreRtB_Reimbursed*(S20*$E190-In_Fix_Reimb*S25*S109)</f>
        <v>0</v>
      </c>
      <c r="T190" s="21" t="n">
        <f aca="false">In_PreRtB_Reimbursed*(T20*$E190-In_Fix_Reimb*T25*T109)</f>
        <v>0</v>
      </c>
      <c r="U190" s="21" t="n">
        <f aca="false">In_PreRtB_Reimbursed*(U20*$E190-In_Fix_Reimb*U25*U109)</f>
        <v>0</v>
      </c>
      <c r="V190" s="21" t="n">
        <f aca="false">In_PreRtB_Reimbursed*(V20*$E190-In_Fix_Reimb*V25*V109)</f>
        <v>0</v>
      </c>
      <c r="W190" s="21" t="n">
        <f aca="false">In_PreRtB_Reimbursed*(W20*$E190-In_Fix_Reimb*W25*W109)</f>
        <v>0</v>
      </c>
      <c r="X190" s="21" t="n">
        <f aca="false">In_PreRtB_Reimbursed*(X20*$E190-In_Fix_Reimb*X25*X109)</f>
        <v>0</v>
      </c>
      <c r="Y190" s="21" t="n">
        <f aca="false">In_PreRtB_Reimbursed*(Y20*$E190-In_Fix_Reimb*Y25*Y109)</f>
        <v>0</v>
      </c>
      <c r="Z190" s="21" t="n">
        <f aca="false">In_PreRtB_Reimbursed*(Z20*$E190-In_Fix_Reimb*Z25*Z109)</f>
        <v>0</v>
      </c>
      <c r="AA190" s="21" t="n">
        <f aca="false">In_PreRtB_Reimbursed*(AA20*$E190-In_Fix_Reimb*AA25*AA109)</f>
        <v>0</v>
      </c>
      <c r="AB190" s="21" t="n">
        <f aca="false">In_PreRtB_Reimbursed*(AB20*$E190-In_Fix_Reimb*AB25*AB109)</f>
        <v>0</v>
      </c>
      <c r="AC190" s="21" t="n">
        <f aca="false">In_PreRtB_Reimbursed*(AC20*$E190-In_Fix_Reimb*AC25*AC109)</f>
        <v>0</v>
      </c>
      <c r="AD190" s="21" t="n">
        <f aca="false">In_PreRtB_Reimbursed*(AD20*$E190-In_Fix_Reimb*AD25*AD109)</f>
        <v>0</v>
      </c>
      <c r="AE190" s="21" t="n">
        <f aca="false">In_PreRtB_Reimbursed*(AE20*$E190-In_Fix_Reimb*AE25*AE109)</f>
        <v>0</v>
      </c>
      <c r="AF190" s="21" t="n">
        <f aca="false">In_PreRtB_Reimbursed*(AF20*$E190-In_Fix_Reimb*AF25*AF109)</f>
        <v>0</v>
      </c>
      <c r="AG190" s="21" t="n">
        <f aca="false">In_PreRtB_Reimbursed*(AG20*$E190-In_Fix_Reimb*AG25*AG109)</f>
        <v>0</v>
      </c>
      <c r="AH190" s="21" t="n">
        <f aca="false">In_PreRtB_Reimbursed*(AH20*$E190-In_Fix_Reimb*AH25*AH109)</f>
        <v>0</v>
      </c>
      <c r="AI190" s="21" t="n">
        <f aca="false">In_PreRtB_Reimbursed*(AI20*$E190-In_Fix_Reimb*AI25*AI109)</f>
        <v>0</v>
      </c>
      <c r="AJ190" s="21" t="n">
        <f aca="false">In_PreRtB_Reimbursed*(AJ20*$E190-In_Fix_Reimb*AJ25*AJ109)</f>
        <v>0</v>
      </c>
      <c r="AK190" s="21" t="n">
        <f aca="false">In_PreRtB_Reimbursed*(AK20*$E190-In_Fix_Reimb*AK25*AK109)</f>
        <v>0</v>
      </c>
      <c r="AL190" s="21" t="n">
        <f aca="false">In_PreRtB_Reimbursed*(AL20*$E190-In_Fix_Reimb*AL25*AL109)</f>
        <v>0</v>
      </c>
      <c r="AM190" s="21" t="n">
        <f aca="false">In_PreRtB_Reimbursed*(AM20*$E190-In_Fix_Reimb*AM25*AM109)</f>
        <v>0</v>
      </c>
      <c r="AN190" s="21" t="n">
        <f aca="false">In_PreRtB_Reimbursed*(AN20*$E190-In_Fix_Reimb*AN25*AN109)</f>
        <v>0</v>
      </c>
      <c r="AO190" s="21" t="n">
        <f aca="false">In_PreRtB_Reimbursed*(AO20*$E190-In_Fix_Reimb*AO25*AO109)</f>
        <v>0</v>
      </c>
      <c r="AP190" s="21" t="n">
        <f aca="false">In_PreRtB_Reimbursed*(AP20*$E190-In_Fix_Reimb*AP25*AP109)</f>
        <v>0</v>
      </c>
      <c r="AQ190" s="21" t="n">
        <f aca="false">In_PreRtB_Reimbursed*(AQ20*$E190-In_Fix_Reimb*AQ25*AQ109)</f>
        <v>0</v>
      </c>
      <c r="AR190" s="21" t="n">
        <f aca="false">In_PreRtB_Reimbursed*(AR20*$E190-In_Fix_Reimb*AR25*AR109)</f>
        <v>0</v>
      </c>
      <c r="AS190" s="21" t="n">
        <f aca="false">In_PreRtB_Reimbursed*(AS20*$E190-In_Fix_Reimb*AS25*AS109)</f>
        <v>0</v>
      </c>
      <c r="AT190" s="21" t="n">
        <f aca="false">In_PreRtB_Reimbursed*(AT20*$E190-In_Fix_Reimb*AT25*AT109)</f>
        <v>0</v>
      </c>
      <c r="AU190" s="21" t="n">
        <f aca="false">In_PreRtB_Reimbursed*(AU20*$E190-In_Fix_Reimb*AU25*AU109)</f>
        <v>0</v>
      </c>
      <c r="AV190" s="21" t="n">
        <f aca="false">In_PreRtB_Reimbursed*(AV20*$E190-In_Fix_Reimb*AV25*AV109)</f>
        <v>0</v>
      </c>
      <c r="AW190" s="21" t="n">
        <f aca="false">In_PreRtB_Reimbursed*(AW20*$E190-In_Fix_Reimb*AW25*AW109)</f>
        <v>0</v>
      </c>
      <c r="AX190" s="21" t="n">
        <f aca="false">In_PreRtB_Reimbursed*(AX20*$E190-In_Fix_Reimb*AX25*AX109)</f>
        <v>0</v>
      </c>
      <c r="AY190" s="21" t="n">
        <f aca="false">In_PreRtB_Reimbursed*(AY20*$E190-In_Fix_Reimb*AY25*AY109)</f>
        <v>0</v>
      </c>
      <c r="AZ190" s="21" t="n">
        <f aca="false">In_PreRtB_Reimbursed*(AZ20*$E190-In_Fix_Reimb*AZ25*AZ109)</f>
        <v>0</v>
      </c>
      <c r="BA190" s="21" t="n">
        <f aca="false">In_PreRtB_Reimbursed*(BA20*$E190-In_Fix_Reimb*BA25*BA109)</f>
        <v>0</v>
      </c>
      <c r="BB190" s="21" t="n">
        <f aca="false">In_PreRtB_Reimbursed*(BB20*$E190-In_Fix_Reimb*BB25*BB109)</f>
        <v>0</v>
      </c>
      <c r="BC190" s="21" t="n">
        <f aca="false">In_PreRtB_Reimbursed*(BC20*$E190-In_Fix_Reimb*BC25*BC109)</f>
        <v>0</v>
      </c>
      <c r="BD190" s="21" t="n">
        <f aca="false">In_PreRtB_Reimbursed*(BD20*$E190-In_Fix_Reimb*BD25*BD109)</f>
        <v>0</v>
      </c>
      <c r="BE190" s="21" t="n">
        <f aca="false">In_PreRtB_Reimbursed*(BE20*$E190-In_Fix_Reimb*BE25*BE109)</f>
        <v>0</v>
      </c>
      <c r="BF190" s="21" t="n">
        <f aca="false">In_PreRtB_Reimbursed*(BF20*$E190-In_Fix_Reimb*BF25*BF109)</f>
        <v>0</v>
      </c>
      <c r="BG190" s="21" t="n">
        <f aca="false">In_PreRtB_Reimbursed*(BG20*$E190-In_Fix_Reimb*BG25*BG109)</f>
        <v>0</v>
      </c>
      <c r="BH190" s="21" t="n">
        <f aca="false">In_PreRtB_Reimbursed*(BH20*$E190-In_Fix_Reimb*BH25*BH109)</f>
        <v>0</v>
      </c>
      <c r="BI190" s="21" t="n">
        <f aca="false">In_PreRtB_Reimbursed*(BI20*$E190-In_Fix_Reimb*BI25*BI109)</f>
        <v>0</v>
      </c>
      <c r="BJ190" s="21" t="n">
        <f aca="false">In_PreRtB_Reimbursed*(BJ20*$E190-In_Fix_Reimb*BJ25*BJ109)</f>
        <v>0</v>
      </c>
      <c r="BK190" s="21" t="n">
        <f aca="false">In_PreRtB_Reimbursed*(BK20*$E190-In_Fix_Reimb*BK25*BK109)</f>
        <v>0</v>
      </c>
      <c r="BL190" s="21" t="n">
        <f aca="false">In_PreRtB_Reimbursed*(BL20*$E190-In_Fix_Reimb*BL25*BL109)</f>
        <v>0</v>
      </c>
      <c r="BM190" s="21" t="n">
        <f aca="false">In_PreRtB_Reimbursed*(BM20*$E190-In_Fix_Reimb*BM25*BM109)</f>
        <v>0</v>
      </c>
      <c r="BN190" s="21" t="n">
        <f aca="false">In_PreRtB_Reimbursed*(BN20*$E190-In_Fix_Reimb*BN25*BN109)</f>
        <v>0</v>
      </c>
      <c r="BO190" s="21" t="n">
        <f aca="false">In_PreRtB_Reimbursed*(BO20*$E190-In_Fix_Reimb*BO25*BO109)</f>
        <v>0</v>
      </c>
      <c r="BP190" s="21" t="n">
        <f aca="false">In_PreRtB_Reimbursed*(BP20*$E190-In_Fix_Reimb*BP25*BP109)</f>
        <v>0</v>
      </c>
      <c r="BQ190" s="21" t="n">
        <f aca="false">In_PreRtB_Reimbursed*(BQ20*$E190-In_Fix_Reimb*BQ25*BQ109)</f>
        <v>0</v>
      </c>
      <c r="BR190" s="21" t="n">
        <f aca="false">In_PreRtB_Reimbursed*(BR20*$E190-In_Fix_Reimb*BR25*BR109)</f>
        <v>0</v>
      </c>
      <c r="BS190" s="21" t="n">
        <f aca="false">In_PreRtB_Reimbursed*(BS20*$E190-In_Fix_Reimb*BS25*BS109)</f>
        <v>0</v>
      </c>
      <c r="BT190" s="21" t="n">
        <f aca="false">In_PreRtB_Reimbursed*(BT20*$E190-In_Fix_Reimb*BT25*BT109)</f>
        <v>0</v>
      </c>
      <c r="BU190" s="21" t="n">
        <f aca="false">In_PreRtB_Reimbursed*(BU20*$E190-In_Fix_Reimb*BU25*BU109)</f>
        <v>0</v>
      </c>
      <c r="BV190" s="21" t="n">
        <f aca="false">In_PreRtB_Reimbursed*(BV20*$E190-In_Fix_Reimb*BV25*BV109)</f>
        <v>0</v>
      </c>
      <c r="BW190" s="21" t="n">
        <f aca="false">In_PreRtB_Reimbursed*(BW20*$E190-In_Fix_Reimb*BW25*BW109)</f>
        <v>0</v>
      </c>
      <c r="BX190" s="21" t="n">
        <f aca="false">In_PreRtB_Reimbursed*(BX20*$E190-In_Fix_Reimb*BX25*BX109)</f>
        <v>0</v>
      </c>
      <c r="BY190" s="21" t="n">
        <f aca="false">In_PreRtB_Reimbursed*(BY20*$E190-In_Fix_Reimb*BY25*BY109)</f>
        <v>0</v>
      </c>
      <c r="BZ190" s="21" t="n">
        <f aca="false">In_PreRtB_Reimbursed*(BZ20*$E190-In_Fix_Reimb*BZ25*BZ109)</f>
        <v>0</v>
      </c>
      <c r="CA190" s="21" t="n">
        <f aca="false">In_PreRtB_Reimbursed*(CA20*$E190-In_Fix_Reimb*CA25*CA109)</f>
        <v>0</v>
      </c>
      <c r="CB190" s="21" t="n">
        <f aca="false">In_PreRtB_Reimbursed*(CB20*$E190-In_Fix_Reimb*CB25*CB109)</f>
        <v>0</v>
      </c>
      <c r="CC190" s="21" t="n">
        <f aca="false">In_PreRtB_Reimbursed*(CC20*$E190-In_Fix_Reimb*CC25*CC109)</f>
        <v>0</v>
      </c>
      <c r="CD190" s="21" t="n">
        <f aca="false">In_PreRtB_Reimbursed*(CD20*$E190-In_Fix_Reimb*CD25*CD109)</f>
        <v>0</v>
      </c>
      <c r="CE190" s="21" t="n">
        <f aca="false">In_PreRtB_Reimbursed*(CE20*$E190-In_Fix_Reimb*CE25*CE109)</f>
        <v>0</v>
      </c>
      <c r="CF190" s="21" t="n">
        <f aca="false">In_PreRtB_Reimbursed*(CF20*$E190-In_Fix_Reimb*CF25*CF109)</f>
        <v>0</v>
      </c>
      <c r="CG190" s="21" t="n">
        <f aca="false">In_PreRtB_Reimbursed*(CG20*$E190-In_Fix_Reimb*CG25*CG109)</f>
        <v>0</v>
      </c>
      <c r="CH190" s="21" t="n">
        <f aca="false">In_PreRtB_Reimbursed*(CH20*$E190-In_Fix_Reimb*CH25*CH109)</f>
        <v>0</v>
      </c>
      <c r="CI190" s="21" t="n">
        <f aca="false">In_PreRtB_Reimbursed*(CI20*$E190-In_Fix_Reimb*CI25*CI109)</f>
        <v>0</v>
      </c>
      <c r="CJ190" s="21" t="n">
        <f aca="false">In_PreRtB_Reimbursed*(CJ20*$E190-In_Fix_Reimb*CJ25*CJ109)</f>
        <v>0</v>
      </c>
      <c r="CK190" s="21" t="n">
        <f aca="false">In_PreRtB_Reimbursed*(CK20*$E190-In_Fix_Reimb*CK25*CK109)</f>
        <v>0</v>
      </c>
      <c r="CL190" s="21" t="n">
        <f aca="false">In_PreRtB_Reimbursed*(CL20*$E190-In_Fix_Reimb*CL25*CL109)</f>
        <v>0</v>
      </c>
      <c r="CM190" s="21" t="n">
        <f aca="false">In_PreRtB_Reimbursed*(CM20*$E190-In_Fix_Reimb*CM25*CM109)</f>
        <v>0</v>
      </c>
      <c r="CN190" s="21" t="n">
        <f aca="false">In_PreRtB_Reimbursed*(CN20*$E190-In_Fix_Reimb*CN25*CN109)</f>
        <v>0</v>
      </c>
      <c r="CO190" s="21" t="n">
        <f aca="false">In_PreRtB_Reimbursed*(CO20*$E190-In_Fix_Reimb*CO25*CO109)</f>
        <v>0</v>
      </c>
      <c r="CP190" s="21" t="n">
        <f aca="false">In_PreRtB_Reimbursed*(CP20*$E190-In_Fix_Reimb*CP25*CP109)</f>
        <v>0</v>
      </c>
      <c r="CQ190" s="21" t="n">
        <f aca="false">In_PreRtB_Reimbursed*(CQ20*$E190-In_Fix_Reimb*CQ25*CQ109)</f>
        <v>0</v>
      </c>
      <c r="CR190" s="21" t="n">
        <f aca="false">In_PreRtB_Reimbursed*(CR20*$E190-In_Fix_Reimb*CR25*CR109)</f>
        <v>0</v>
      </c>
      <c r="CS190" s="21" t="n">
        <f aca="false">In_PreRtB_Reimbursed*(CS20*$E190-In_Fix_Reimb*CS25*CS109)</f>
        <v>0</v>
      </c>
      <c r="CT190" s="21" t="n">
        <f aca="false">In_PreRtB_Reimbursed*(CT20*$E190-In_Fix_Reimb*CT25*CT109)</f>
        <v>0</v>
      </c>
      <c r="CU190" s="21" t="n">
        <f aca="false">In_PreRtB_Reimbursed*(CU20*$E190-In_Fix_Reimb*CU25*CU109)</f>
        <v>0</v>
      </c>
      <c r="CV190" s="21" t="n">
        <f aca="false">In_PreRtB_Reimbursed*(CV20*$E190-In_Fix_Reimb*CV25*CV109)</f>
        <v>0</v>
      </c>
      <c r="CW190" s="21" t="n">
        <f aca="false">In_PreRtB_Reimbursed*(CW20*$E190-In_Fix_Reimb*CW25*CW109)</f>
        <v>0</v>
      </c>
      <c r="CX190" s="21" t="n">
        <f aca="false">In_PreRtB_Reimbursed*(CX20*$E190-In_Fix_Reimb*CX25*CX109)</f>
        <v>0</v>
      </c>
      <c r="CY190" s="21" t="n">
        <f aca="false">In_PreRtB_Reimbursed*(CY20*$E190-In_Fix_Reimb*CY25*CY109)</f>
        <v>0</v>
      </c>
      <c r="CZ190" s="21" t="n">
        <f aca="false">In_PreRtB_Reimbursed*(CZ20*$E190-In_Fix_Reimb*CZ25*CZ109)</f>
        <v>0</v>
      </c>
      <c r="DA190" s="21" t="n">
        <f aca="false">In_PreRtB_Reimbursed*(DA20*$E190-In_Fix_Reimb*DA25*DA109)</f>
        <v>0</v>
      </c>
      <c r="DB190" s="21" t="n">
        <f aca="false">In_PreRtB_Reimbursed*(DB20*$E190-In_Fix_Reimb*DB25*DB109)</f>
        <v>0</v>
      </c>
      <c r="DC190" s="21" t="n">
        <f aca="false">In_PreRtB_Reimbursed*(DC20*$E190-In_Fix_Reimb*DC25*DC109)</f>
        <v>0</v>
      </c>
      <c r="DD190" s="21" t="n">
        <f aca="false">In_PreRtB_Reimbursed*(DD20*$E190-In_Fix_Reimb*DD25*DD109)</f>
        <v>0</v>
      </c>
      <c r="DE190" s="21" t="n">
        <f aca="false">In_PreRtB_Reimbursed*(DE20*$E190-In_Fix_Reimb*DE25*DE109)</f>
        <v>0</v>
      </c>
      <c r="DF190" s="21" t="n">
        <f aca="false">In_PreRtB_Reimbursed*(DF20*$E190-In_Fix_Reimb*DF25*DF109)</f>
        <v>0</v>
      </c>
      <c r="DG190" s="21" t="n">
        <f aca="false">In_PreRtB_Reimbursed*(DG20*$E190-In_Fix_Reimb*DG25*DG109)</f>
        <v>0</v>
      </c>
      <c r="DH190" s="21" t="n">
        <f aca="false">In_PreRtB_Reimbursed*(DH20*$E190-In_Fix_Reimb*DH25*DH109)</f>
        <v>0</v>
      </c>
      <c r="DI190" s="21" t="n">
        <f aca="false">In_PreRtB_Reimbursed*(DI20*$E190-In_Fix_Reimb*DI25*DI109)</f>
        <v>0</v>
      </c>
      <c r="DJ190" s="21" t="n">
        <f aca="false">In_PreRtB_Reimbursed*(DJ20*$E190-In_Fix_Reimb*DJ25*DJ109)</f>
        <v>0</v>
      </c>
      <c r="DK190" s="21" t="n">
        <f aca="false">In_PreRtB_Reimbursed*(DK20*$E190-In_Fix_Reimb*DK25*DK109)</f>
        <v>0</v>
      </c>
      <c r="DL190" s="21" t="n">
        <f aca="false">In_PreRtB_Reimbursed*(DL20*$E190-In_Fix_Reimb*DL25*DL109)</f>
        <v>0</v>
      </c>
      <c r="DM190" s="21" t="n">
        <f aca="false">In_PreRtB_Reimbursed*(DM20*$E190-In_Fix_Reimb*DM25*DM109)</f>
        <v>0</v>
      </c>
      <c r="DN190" s="21" t="n">
        <f aca="false">In_PreRtB_Reimbursed*(DN20*$E190-In_Fix_Reimb*DN25*DN109)</f>
        <v>0</v>
      </c>
      <c r="DO190" s="21" t="n">
        <f aca="false">In_PreRtB_Reimbursed*(DO20*$E190-In_Fix_Reimb*DO25*DO109)</f>
        <v>0</v>
      </c>
      <c r="DP190" s="21" t="n">
        <f aca="false">In_PreRtB_Reimbursed*(DP20*$E190-In_Fix_Reimb*DP25*DP109)</f>
        <v>0</v>
      </c>
      <c r="DQ190" s="21" t="n">
        <f aca="false">In_PreRtB_Reimbursed*(DQ20*$E190-In_Fix_Reimb*DQ25*DQ109)</f>
        <v>0</v>
      </c>
      <c r="DR190" s="21" t="n">
        <f aca="false">In_PreRtB_Reimbursed*(DR20*$E190-In_Fix_Reimb*DR25*DR109)</f>
        <v>0</v>
      </c>
      <c r="DS190" s="21" t="n">
        <f aca="false">In_PreRtB_Reimbursed*(DS20*$E190-In_Fix_Reimb*DS25*DS109)</f>
        <v>0</v>
      </c>
      <c r="DT190" s="21" t="n">
        <f aca="false">In_PreRtB_Reimbursed*(DT20*$E190-In_Fix_Reimb*DT25*DT109)</f>
        <v>0</v>
      </c>
      <c r="DU190" s="21" t="n">
        <f aca="false">In_PreRtB_Reimbursed*(DU20*$E190-In_Fix_Reimb*DU25*DU109)</f>
        <v>0</v>
      </c>
      <c r="DV190" s="21" t="n">
        <f aca="false">In_PreRtB_Reimbursed*(DV20*$E190-In_Fix_Reimb*DV25*DV109)</f>
        <v>0</v>
      </c>
      <c r="DW190" s="21" t="n">
        <f aca="false">In_PreRtB_Reimbursed*(DW20*$E190-In_Fix_Reimb*DW25*DW109)</f>
        <v>0</v>
      </c>
      <c r="DX190" s="21" t="n">
        <f aca="false">In_PreRtB_Reimbursed*(DX20*$E190-In_Fix_Reimb*DX25*DX109)</f>
        <v>0</v>
      </c>
      <c r="DY190" s="21" t="n">
        <f aca="false">In_PreRtB_Reimbursed*(DY20*$E190-In_Fix_Reimb*DY25*DY109)</f>
        <v>0</v>
      </c>
      <c r="DZ190" s="21" t="n">
        <f aca="false">In_PreRtB_Reimbursed*(DZ20*$E190-In_Fix_Reimb*DZ25*DZ109)</f>
        <v>0</v>
      </c>
      <c r="EA190" s="21" t="n">
        <f aca="false">In_PreRtB_Reimbursed*(EA20*$E190-In_Fix_Reimb*EA25*EA109)</f>
        <v>0</v>
      </c>
      <c r="EB190" s="21" t="n">
        <f aca="false">In_PreRtB_Reimbursed*(EB20*$E190-In_Fix_Reimb*EB25*EB109)</f>
        <v>0</v>
      </c>
      <c r="EC190" s="21" t="n">
        <f aca="false">In_PreRtB_Reimbursed*(EC20*$E190-In_Fix_Reimb*EC25*EC109)</f>
        <v>0</v>
      </c>
      <c r="ED190" s="21" t="n">
        <f aca="false">In_PreRtB_Reimbursed*(ED20*$E190-In_Fix_Reimb*ED25*ED109)</f>
        <v>0</v>
      </c>
      <c r="EE190" s="21" t="n">
        <f aca="false">In_PreRtB_Reimbursed*(EE20*$E190-In_Fix_Reimb*EE25*EE109)</f>
        <v>0</v>
      </c>
      <c r="EF190" s="21" t="n">
        <f aca="false">In_PreRtB_Reimbursed*(EF20*$E190-In_Fix_Reimb*EF25*EF109)</f>
        <v>0</v>
      </c>
      <c r="EG190" s="21" t="n">
        <f aca="false">In_PreRtB_Reimbursed*(EG20*$E190-In_Fix_Reimb*EG25*EG109)</f>
        <v>0</v>
      </c>
      <c r="EH190" s="21" t="n">
        <f aca="false">In_PreRtB_Reimbursed*(EH20*$E190-In_Fix_Reimb*EH25*EH109)</f>
        <v>0</v>
      </c>
      <c r="EI190" s="21" t="n">
        <f aca="false">In_PreRtB_Reimbursed*(EI20*$E190-In_Fix_Reimb*EI25*EI109)</f>
        <v>0</v>
      </c>
      <c r="EJ190" s="21" t="n">
        <f aca="false">In_PreRtB_Reimbursed*(EJ20*$E190-In_Fix_Reimb*EJ25*EJ109)</f>
        <v>0</v>
      </c>
      <c r="EK190" s="21" t="n">
        <f aca="false">In_PreRtB_Reimbursed*(EK20*$E190-In_Fix_Reimb*EK25*EK109)</f>
        <v>0</v>
      </c>
      <c r="EL190" s="21" t="n">
        <f aca="false">In_PreRtB_Reimbursed*(EL20*$E190-In_Fix_Reimb*EL25*EL109)</f>
        <v>0</v>
      </c>
      <c r="EM190" s="21" t="n">
        <f aca="false">In_PreRtB_Reimbursed*(EM20*$E190-In_Fix_Reimb*EM25*EM109)</f>
        <v>0</v>
      </c>
      <c r="EN190" s="21" t="n">
        <f aca="false">In_PreRtB_Reimbursed*(EN20*$E190-In_Fix_Reimb*EN25*EN109)</f>
        <v>0</v>
      </c>
      <c r="EO190" s="21" t="n">
        <f aca="false">In_PreRtB_Reimbursed*(EO20*$E190-In_Fix_Reimb*EO25*EO109)</f>
        <v>0</v>
      </c>
      <c r="EP190" s="21" t="n">
        <f aca="false">In_PreRtB_Reimbursed*(EP20*$E190-In_Fix_Reimb*EP25*EP109)</f>
        <v>0</v>
      </c>
      <c r="EQ190" s="21" t="n">
        <f aca="false">In_PreRtB_Reimbursed*(EQ20*$E190-In_Fix_Reimb*EQ25*EQ109)</f>
        <v>0</v>
      </c>
      <c r="ER190" s="21" t="n">
        <f aca="false">In_PreRtB_Reimbursed*(ER20*$E190-In_Fix_Reimb*ER25*ER109)</f>
        <v>0</v>
      </c>
      <c r="ES190" s="21" t="n">
        <f aca="false">In_PreRtB_Reimbursed*(ES20*$E190-In_Fix_Reimb*ES25*ES109)</f>
        <v>0</v>
      </c>
      <c r="ET190" s="21" t="n">
        <f aca="false">In_PreRtB_Reimbursed*(ET20*$E190-In_Fix_Reimb*ET25*ET109)</f>
        <v>0</v>
      </c>
      <c r="EU190" s="21" t="n">
        <f aca="false">In_PreRtB_Reimbursed*(EU20*$E190-In_Fix_Reimb*EU25*EU109)</f>
        <v>0</v>
      </c>
      <c r="EV190" s="21" t="n">
        <f aca="false">In_PreRtB_Reimbursed*(EV20*$E190-In_Fix_Reimb*EV25*EV109)</f>
        <v>0</v>
      </c>
      <c r="EW190" s="21" t="n">
        <f aca="false">In_PreRtB_Reimbursed*(EW20*$E190-In_Fix_Reimb*EW25*EW109)</f>
        <v>0</v>
      </c>
      <c r="EX190" s="21" t="n">
        <f aca="false">In_PreRtB_Reimbursed*(EX20*$E190-In_Fix_Reimb*EX25*EX109)</f>
        <v>0</v>
      </c>
      <c r="EY190" s="21" t="n">
        <f aca="false">In_PreRtB_Reimbursed*(EY20*$E190-In_Fix_Reimb*EY25*EY109)</f>
        <v>0</v>
      </c>
      <c r="EZ190" s="21" t="n">
        <f aca="false">In_PreRtB_Reimbursed*(EZ20*$E190-In_Fix_Reimb*EZ25*EZ109)</f>
        <v>0</v>
      </c>
      <c r="FA190" s="21" t="n">
        <f aca="false">In_PreRtB_Reimbursed*(FA20*$E190-In_Fix_Reimb*FA25*FA109)</f>
        <v>0</v>
      </c>
      <c r="FB190" s="21" t="n">
        <f aca="false">In_PreRtB_Reimbursed*(FB20*$E190-In_Fix_Reimb*FB25*FB109)</f>
        <v>0</v>
      </c>
      <c r="FC190" s="21" t="n">
        <f aca="false">In_PreRtB_Reimbursed*(FC20*$E190-In_Fix_Reimb*FC25*FC109)</f>
        <v>0</v>
      </c>
      <c r="FD190" s="21" t="n">
        <f aca="false">In_PreRtB_Reimbursed*(FD20*$E190-In_Fix_Reimb*FD25*FD109)</f>
        <v>0</v>
      </c>
      <c r="FE190" s="21" t="n">
        <f aca="false">In_PreRtB_Reimbursed*(FE20*$E190-In_Fix_Reimb*FE25*FE109)</f>
        <v>0</v>
      </c>
      <c r="FF190" s="21" t="n">
        <f aca="false">In_PreRtB_Reimbursed*(FF20*$E190-In_Fix_Reimb*FF25*FF109)</f>
        <v>0</v>
      </c>
      <c r="FG190" s="21" t="n">
        <f aca="false">In_PreRtB_Reimbursed*(FG20*$E190-In_Fix_Reimb*FG25*FG109)</f>
        <v>0</v>
      </c>
      <c r="FH190" s="21" t="n">
        <f aca="false">In_PreRtB_Reimbursed*(FH20*$E190-In_Fix_Reimb*FH25*FH109)</f>
        <v>0</v>
      </c>
    </row>
    <row r="191" customFormat="false" ht="15" hidden="false" customHeight="false" outlineLevel="0" collapsed="false">
      <c r="C191" s="1" t="s">
        <v>820</v>
      </c>
      <c r="D191" s="12" t="s">
        <v>358</v>
      </c>
      <c r="I191" s="21" t="n">
        <f aca="false">SUM(J191:FH191)</f>
        <v>177277.446997343</v>
      </c>
      <c r="J191" s="21" t="n">
        <f aca="false">J25*(J173-J171+J115+J112+J107)-J189-J190</f>
        <v>-0</v>
      </c>
      <c r="K191" s="21" t="n">
        <f aca="false">K25*(K173-K171+K115+K112+K107)-K189-K190</f>
        <v>-0</v>
      </c>
      <c r="L191" s="21" t="n">
        <f aca="false">L25*(L173-L171+L115+L112+L107)-L189-L190</f>
        <v>-0</v>
      </c>
      <c r="M191" s="21" t="n">
        <f aca="false">M25*(M173-M171+M115+M112+M107)-M189-M190</f>
        <v>-0</v>
      </c>
      <c r="N191" s="21" t="n">
        <f aca="false">N25*(N173-N171+N115+N112+N107)-N189-N190</f>
        <v>-2955.98351648352</v>
      </c>
      <c r="O191" s="21" t="n">
        <f aca="false">O25*(O173-O171+O115+O112+O107)-O189-O190</f>
        <v>-2305.73987118772</v>
      </c>
      <c r="P191" s="21" t="n">
        <f aca="false">P25*(P173-P171+P115+P112+P107)-P189-P190</f>
        <v>-13846.2653961681</v>
      </c>
      <c r="Q191" s="21" t="n">
        <f aca="false">Q25*(Q173-Q171+Q115+Q112+Q107)-Q189-Q190</f>
        <v>-13998.4221587634</v>
      </c>
      <c r="R191" s="21" t="n">
        <f aca="false">R25*(R173-R171+R115+R112+R107)-R189-R190</f>
        <v>-13998.4221587634</v>
      </c>
      <c r="S191" s="21" t="n">
        <f aca="false">S25*(S173-S171+S115+S112+S107)-S189-S190</f>
        <v>-13283.7653961681</v>
      </c>
      <c r="T191" s="21" t="n">
        <f aca="false">T25*(T173-T171+T115+T112+T107)-T189-T190</f>
        <v>2186.26047421656</v>
      </c>
      <c r="U191" s="21" t="n">
        <f aca="false">U25*(U173-U171+U115+U112+U107)-U189-U190</f>
        <v>2203.55186992249</v>
      </c>
      <c r="V191" s="21" t="n">
        <f aca="false">V25*(V173-V171+V115+V112+V107)-V189-V190</f>
        <v>2202.64045613574</v>
      </c>
      <c r="W191" s="21" t="n">
        <f aca="false">W25*(W173-W171+W115+W112+W107)-W189-W190</f>
        <v>1821.67367199081</v>
      </c>
      <c r="X191" s="21" t="n">
        <f aca="false">X25*(X173-X171+X115+X112+X107)-X189-X190</f>
        <v>1841.07525711192</v>
      </c>
      <c r="Y191" s="21" t="n">
        <f aca="false">Y25*(Y173-Y171+Y115+Y112+Y107)-Y189-Y190</f>
        <v>1860.44960909967</v>
      </c>
      <c r="Z191" s="21" t="n">
        <f aca="false">Z25*(Z173-Z171+Z115+Z112+Z107)-Z189-Z190</f>
        <v>1859.58359710161</v>
      </c>
      <c r="AA191" s="21" t="n">
        <f aca="false">AA25*(AA173-AA171+AA115+AA112+AA107)-AA189-AA190</f>
        <v>1668.3416240779</v>
      </c>
      <c r="AB191" s="21" t="n">
        <f aca="false">AB25*(AB173-AB171+AB115+AB112+AB107)-AB189-AB190</f>
        <v>1686.09635645328</v>
      </c>
      <c r="AC191" s="21" t="n">
        <f aca="false">AC25*(AC173-AC171+AC115+AC112+AC107)-AC189-AC190</f>
        <v>1703.82570004593</v>
      </c>
      <c r="AD191" s="21" t="n">
        <f aca="false">AD25*(AD173-AD171+AD115+AD112+AD107)-AD189-AD190</f>
        <v>1703.01833828703</v>
      </c>
      <c r="AE191" s="21" t="n">
        <f aca="false">AE25*(AE173-AE171+AE115+AE112+AE107)-AE189-AE190</f>
        <v>1729.73177540541</v>
      </c>
      <c r="AF191" s="21" t="n">
        <f aca="false">AF25*(AF173-AF171+AF115+AF112+AF107)-AF189-AF190</f>
        <v>1748.12326043206</v>
      </c>
      <c r="AG191" s="21" t="n">
        <f aca="false">AG25*(AG173-AG171+AG115+AG112+AG107)-AG189-AG190</f>
        <v>1766.48788473899</v>
      </c>
      <c r="AH191" s="21" t="n">
        <f aca="false">AH25*(AH173-AH171+AH115+AH112+AH107)-AH189-AH190</f>
        <v>1765.63371547229</v>
      </c>
      <c r="AI191" s="21" t="n">
        <f aca="false">AI25*(AI173-AI171+AI115+AI112+AI107)-AI189-AI190</f>
        <v>1801.56789577581</v>
      </c>
      <c r="AJ191" s="21" t="n">
        <f aca="false">AJ25*(AJ173-AJ171+AJ115+AJ112+AJ107)-AJ189-AJ190</f>
        <v>1800.73874510705</v>
      </c>
      <c r="AK191" s="21" t="n">
        <f aca="false">AK25*(AK173-AK171+AK115+AK112+AK107)-AK189-AK190</f>
        <v>1819.68944843224</v>
      </c>
      <c r="AL191" s="21" t="n">
        <f aca="false">AL25*(AL173-AL171+AL115+AL112+AL107)-AL189-AL190</f>
        <v>1818.84324671022</v>
      </c>
      <c r="AM191" s="21" t="n">
        <f aca="false">AM25*(AM173-AM171+AM115+AM112+AM107)-AM189-AM190</f>
        <v>1741.00379254054</v>
      </c>
      <c r="AN191" s="21" t="n">
        <f aca="false">AN25*(AN173-AN171+AN115+AN112+AN107)-AN189-AN190</f>
        <v>1759.50866551747</v>
      </c>
      <c r="AO191" s="21" t="n">
        <f aca="false">AO25*(AO173-AO171+AO115+AO112+AO107)-AO189-AO190</f>
        <v>1777.98629302516</v>
      </c>
      <c r="AP191" s="21" t="n">
        <f aca="false">AP25*(AP173-AP171+AP115+AP112+AP107)-AP189-AP190</f>
        <v>1777.11988874686</v>
      </c>
      <c r="AQ191" s="21" t="n">
        <f aca="false">AQ25*(AQ173-AQ171+AQ115+AQ112+AQ107)-AQ189-AQ190</f>
        <v>1698.21363120758</v>
      </c>
      <c r="AR191" s="21" t="n">
        <f aca="false">AR25*(AR173-AR171+AR115+AR112+AR107)-AR189-AR190</f>
        <v>1716.26232047169</v>
      </c>
      <c r="AS191" s="21" t="n">
        <f aca="false">AS25*(AS173-AS171+AS115+AS112+AS107)-AS189-AS190</f>
        <v>1734.28438933564</v>
      </c>
      <c r="AT191" s="21" t="n">
        <f aca="false">AT25*(AT173-AT171+AT115+AT112+AT107)-AT189-AT190</f>
        <v>1733.43786221661</v>
      </c>
      <c r="AU191" s="21" t="n">
        <f aca="false">AU25*(AU173-AU171+AU115+AU112+AU107)-AU189-AU190</f>
        <v>1713.38822007545</v>
      </c>
      <c r="AV191" s="21" t="n">
        <f aca="false">AV25*(AV173-AV171+AV115+AV112+AV107)-AV189-AV190</f>
        <v>1731.59313717175</v>
      </c>
      <c r="AW191" s="21" t="n">
        <f aca="false">AW25*(AW173-AW171+AW115+AW112+AW107)-AW189-AW190</f>
        <v>1749.77103217862</v>
      </c>
      <c r="AX191" s="21" t="n">
        <f aca="false">AX25*(AX173-AX171+AX115+AX112+AX107)-AX189-AX190</f>
        <v>1748.91173136476</v>
      </c>
      <c r="AY191" s="21" t="n">
        <f aca="false">AY25*(AY173-AY171+AY115+AY112+AY107)-AY189-AY190</f>
        <v>1699.72611297594</v>
      </c>
      <c r="AZ191" s="21" t="n">
        <f aca="false">AZ25*(AZ173-AZ171+AZ115+AZ112+AZ107)-AZ189-AZ190</f>
        <v>1698.86918823267</v>
      </c>
      <c r="BA191" s="21" t="n">
        <f aca="false">BA25*(BA173-BA171+BA115+BA112+BA107)-BA189-BA190</f>
        <v>1716.67238761925</v>
      </c>
      <c r="BB191" s="21" t="n">
        <f aca="false">BB25*(BB173-BB171+BB115+BB112+BB107)-BB189-BB190</f>
        <v>1715.79784066328</v>
      </c>
      <c r="BC191" s="21" t="n">
        <f aca="false">BC25*(BC173-BC171+BC115+BC112+BC107)-BC189-BC190</f>
        <v>1716.20449232408</v>
      </c>
      <c r="BD191" s="21" t="n">
        <f aca="false">BD25*(BD173-BD171+BD115+BD112+BD107)-BD189-BD190</f>
        <v>1734.3763534766</v>
      </c>
      <c r="BE191" s="21" t="n">
        <f aca="false">BE25*(BE173-BE171+BE115+BE112+BE107)-BE189-BE190</f>
        <v>1752.5191044511</v>
      </c>
      <c r="BF191" s="21" t="n">
        <f aca="false">BF25*(BF173-BF171+BF115+BF112+BF107)-BF189-BF190</f>
        <v>1751.59340254665</v>
      </c>
      <c r="BG191" s="21" t="n">
        <f aca="false">BG25*(BG173-BG171+BG115+BG112+BG107)-BG189-BG190</f>
        <v>1695.97286985907</v>
      </c>
      <c r="BH191" s="21" t="n">
        <f aca="false">BH25*(BH173-BH171+BH115+BH112+BH107)-BH189-BH190</f>
        <v>1664.57606818544</v>
      </c>
      <c r="BI191" s="21" t="n">
        <f aca="false">BI25*(BI173-BI171+BI115+BI112+BI107)-BI189-BI190</f>
        <v>1681.94512555975</v>
      </c>
      <c r="BJ191" s="21" t="n">
        <f aca="false">BJ25*(BJ173-BJ171+BJ115+BJ112+BJ107)-BJ189-BJ190</f>
        <v>1681.01269806539</v>
      </c>
      <c r="BK191" s="21" t="n">
        <f aca="false">BK25*(BK173-BK171+BK115+BK112+BK107)-BK189-BK190</f>
        <v>1661.12321788603</v>
      </c>
      <c r="BL191" s="21" t="n">
        <f aca="false">BL25*(BL173-BL171+BL115+BL112+BL107)-BL189-BL190</f>
        <v>1678.66631254178</v>
      </c>
      <c r="BM191" s="21" t="n">
        <f aca="false">BM25*(BM173-BM171+BM115+BM112+BM107)-BM189-BM190</f>
        <v>1696.17975340605</v>
      </c>
      <c r="BN191" s="21" t="n">
        <f aca="false">BN25*(BN173-BN171+BN115+BN112+BN107)-BN189-BN190</f>
        <v>1695.2367646261</v>
      </c>
      <c r="BO191" s="21" t="n">
        <f aca="false">BO25*(BO173-BO171+BO115+BO112+BO107)-BO189-BO190</f>
        <v>1688.07169454289</v>
      </c>
      <c r="BP191" s="21" t="n">
        <f aca="false">BP25*(BP173-BP171+BP115+BP112+BP107)-BP189-BP190</f>
        <v>1687.1458314503</v>
      </c>
      <c r="BQ191" s="21" t="n">
        <f aca="false">BQ25*(BQ173-BQ171+BQ115+BQ112+BQ107)-BQ189-BQ190</f>
        <v>1704.75055901429</v>
      </c>
      <c r="BR191" s="21" t="n">
        <f aca="false">BR25*(BR173-BR171+BR115+BR112+BR107)-BR189-BR190</f>
        <v>1703.80565602762</v>
      </c>
      <c r="BS191" s="21" t="n">
        <f aca="false">BS25*(BS173-BS171+BS115+BS112+BS107)-BS189-BS190</f>
        <v>1655.03118615869</v>
      </c>
      <c r="BT191" s="21" t="n">
        <f aca="false">BT25*(BT173-BT171+BT115+BT112+BT107)-BT189-BT190</f>
        <v>1672.50128985215</v>
      </c>
      <c r="BU191" s="21" t="n">
        <f aca="false">BU25*(BU173-BU171+BU115+BU112+BU107)-BU189-BU190</f>
        <v>1689.94156771326</v>
      </c>
      <c r="BV191" s="21" t="n">
        <f aca="false">BV25*(BV173-BV171+BV115+BV112+BV107)-BV189-BV190</f>
        <v>1688.99310804336</v>
      </c>
      <c r="BW191" s="21" t="n">
        <f aca="false">BW25*(BW173-BW171+BW115+BW112+BW107)-BW189-BW190</f>
        <v>1706.0324583257</v>
      </c>
      <c r="BX191" s="21" t="n">
        <f aca="false">BX25*(BX173-BX171+BX115+BX112+BX107)-BX189-BX190</f>
        <v>1724.04481735714</v>
      </c>
      <c r="BY191" s="21" t="n">
        <f aca="false">BY25*(BY173-BY171+BY115+BY112+BY107)-BY189-BY190</f>
        <v>1742.02655794968</v>
      </c>
      <c r="BZ191" s="21" t="n">
        <f aca="false">BZ25*(BZ173-BZ171+BZ115+BZ112+BZ107)-BZ189-BZ190</f>
        <v>1741.05289344004</v>
      </c>
      <c r="CA191" s="21" t="n">
        <f aca="false">CA25*(CA173-CA171+CA115+CA112+CA107)-CA189-CA190</f>
        <v>1701.55245045967</v>
      </c>
      <c r="CB191" s="21" t="n">
        <f aca="false">CB25*(CB173-CB171+CB115+CB112+CB107)-CB189-CB190</f>
        <v>1719.49568470532</v>
      </c>
      <c r="CC191" s="21" t="n">
        <f aca="false">CC25*(CC173-CC171+CC115+CC112+CC107)-CC189-CC190</f>
        <v>1737.40767270432</v>
      </c>
      <c r="CD191" s="21" t="n">
        <f aca="false">CD25*(CD173-CD171+CD115+CD112+CD107)-CD189-CD190</f>
        <v>1736.41404394606</v>
      </c>
      <c r="CE191" s="21" t="n">
        <f aca="false">CE25*(CE173-CE171+CE115+CE112+CE107)-CE189-CE190</f>
        <v>1701.69657888611</v>
      </c>
      <c r="CF191" s="21" t="n">
        <f aca="false">CF25*(CF173-CF171+CF115+CF112+CF107)-CF189-CF190</f>
        <v>1700.71507741676</v>
      </c>
      <c r="CG191" s="21" t="n">
        <f aca="false">CG25*(CG173-CG171+CG115+CG112+CG107)-CG189-CG190</f>
        <v>1718.41270990552</v>
      </c>
      <c r="CH191" s="21" t="n">
        <f aca="false">CH25*(CH173-CH171+CH115+CH112+CH107)-CH189-CH190</f>
        <v>1717.41102436775</v>
      </c>
      <c r="CI191" s="21" t="n">
        <f aca="false">CI25*(CI173-CI171+CI115+CI112+CI107)-CI189-CI190</f>
        <v>1729.67196787258</v>
      </c>
      <c r="CJ191" s="21" t="n">
        <f aca="false">CJ25*(CJ173-CJ171+CJ115+CJ112+CJ107)-CJ189-CJ190</f>
        <v>1747.88285645041</v>
      </c>
      <c r="CK191" s="21" t="n">
        <f aca="false">CK25*(CK173-CK171+CK115+CK112+CK107)-CK189-CK190</f>
        <v>1766.06104551604</v>
      </c>
      <c r="CL191" s="21" t="n">
        <f aca="false">CL25*(CL173-CL171+CL115+CL112+CL107)-CL189-CL190</f>
        <v>1765.02120300084</v>
      </c>
      <c r="CM191" s="21" t="n">
        <f aca="false">CM25*(CM173-CM171+CM115+CM112+CM107)-CM189-CM190</f>
        <v>1742.75623664372</v>
      </c>
      <c r="CN191" s="21" t="n">
        <f aca="false">CN25*(CN173-CN171+CN115+CN112+CN107)-CN189-CN190</f>
        <v>1761.09109932226</v>
      </c>
      <c r="CO191" s="21" t="n">
        <f aca="false">CO25*(CO173-CO171+CO115+CO112+CO107)-CO189-CO190</f>
        <v>1779.39256784217</v>
      </c>
      <c r="CP191" s="21" t="n">
        <f aca="false">CP25*(CP173-CP171+CP115+CP112+CP107)-CP189-CP190</f>
        <v>1778.33063561258</v>
      </c>
      <c r="CQ191" s="21" t="n">
        <f aca="false">CQ25*(CQ173-CQ171+CQ115+CQ112+CQ107)-CQ189-CQ190</f>
        <v>1751.83453441711</v>
      </c>
      <c r="CR191" s="21" t="n">
        <f aca="false">CR25*(CR173-CR171+CR115+CR112+CR107)-CR189-CR190</f>
        <v>1770.2549230816</v>
      </c>
      <c r="CS191" s="21" t="n">
        <f aca="false">CS25*(CS173-CS171+CS115+CS112+CS107)-CS189-CS190</f>
        <v>1788.64141967488</v>
      </c>
      <c r="CT191" s="21" t="n">
        <f aca="false">CT25*(CT173-CT171+CT115+CT112+CT107)-CT189-CT190</f>
        <v>1787.56365385484</v>
      </c>
      <c r="CU191" s="21" t="n">
        <f aca="false">CU25*(CU173-CU171+CU115+CU112+CU107)-CU189-CU190</f>
        <v>-32997.9905520532</v>
      </c>
      <c r="CV191" s="21" t="n">
        <f aca="false">CV25*(CV173-CV171+CV115+CV112+CV107)-CV189-CV190</f>
        <v>1804.93305219167</v>
      </c>
      <c r="CW191" s="21" t="n">
        <f aca="false">CW25*(CW173-CW171+CW115+CW112+CW107)-CW189-CW190</f>
        <v>1823.70534468598</v>
      </c>
      <c r="CX191" s="21" t="n">
        <f aca="false">CX25*(CX173-CX171+CX115+CX112+CX107)-CX189-CX190</f>
        <v>1822.63234467552</v>
      </c>
      <c r="CY191" s="21" t="n">
        <f aca="false">CY25*(CY173-CY171+CY115+CY112+CY107)-CY189-CY190</f>
        <v>2237.1157410859</v>
      </c>
      <c r="CZ191" s="21" t="n">
        <f aca="false">CZ25*(CZ173-CZ171+CZ115+CZ112+CZ107)-CZ189-CZ190</f>
        <v>2260.91262712977</v>
      </c>
      <c r="DA191" s="21" t="n">
        <f aca="false">DA25*(DA173-DA171+DA115+DA112+DA107)-DA189-DA190</f>
        <v>2284.67511760717</v>
      </c>
      <c r="DB191" s="21" t="n">
        <f aca="false">DB25*(DB173-DB171+DB115+DB112+DB107)-DB189-DB190</f>
        <v>2283.58134066848</v>
      </c>
      <c r="DC191" s="21" t="n">
        <f aca="false">DC25*(DC173-DC171+DC115+DC112+DC107)-DC189-DC190</f>
        <v>2178.65326370743</v>
      </c>
      <c r="DD191" s="21" t="n">
        <f aca="false">DD25*(DD173-DD171+DD115+DD112+DD107)-DD189-DD190</f>
        <v>2201.79640055568</v>
      </c>
      <c r="DE191" s="21" t="n">
        <f aca="false">DE25*(DE173-DE171+DE115+DE112+DE107)-DE189-DE190</f>
        <v>2224.90500664703</v>
      </c>
      <c r="DF191" s="21" t="n">
        <f aca="false">DF25*(DF173-DF171+DF115+DF112+DF107)-DF189-DF190</f>
        <v>2223.80693066095</v>
      </c>
      <c r="DG191" s="21" t="n">
        <f aca="false">DG25*(DG173-DG171+DG115+DG112+DG107)-DG189-DG190</f>
        <v>2141.47515151967</v>
      </c>
      <c r="DH191" s="21" t="n">
        <f aca="false">DH25*(DH173-DH171+DH115+DH112+DH107)-DH189-DH190</f>
        <v>2164.19871314337</v>
      </c>
      <c r="DI191" s="21" t="n">
        <f aca="false">DI25*(DI173-DI171+DI115+DI112+DI107)-DI189-DI190</f>
        <v>2186.88753356896</v>
      </c>
      <c r="DJ191" s="21" t="n">
        <f aca="false">DJ25*(DJ173-DJ171+DJ115+DJ112+DJ107)-DJ189-DJ190</f>
        <v>2185.78276556535</v>
      </c>
      <c r="DK191" s="21" t="n">
        <f aca="false">DK25*(DK173-DK171+DK115+DK112+DK107)-DK189-DK190</f>
        <v>2103.27821428003</v>
      </c>
      <c r="DL191" s="21" t="n">
        <f aca="false">DL25*(DL173-DL171+DL115+DL112+DL107)-DL189-DL190</f>
        <v>2102.1997100611</v>
      </c>
      <c r="DM191" s="21" t="n">
        <f aca="false">DM25*(DM173-DM171+DM115+DM112+DM107)-DM189-DM190</f>
        <v>2124.21126630882</v>
      </c>
      <c r="DN191" s="21" t="n">
        <f aca="false">DN25*(DN173-DN171+DN115+DN112+DN107)-DN189-DN190</f>
        <v>2123.11058321026</v>
      </c>
      <c r="DO191" s="21" t="n">
        <f aca="false">DO25*(DO173-DO171+DO115+DO112+DO107)-DO189-DO190</f>
        <v>2137.12585461839</v>
      </c>
      <c r="DP191" s="21" t="n">
        <f aca="false">DP25*(DP173-DP171+DP115+DP112+DP107)-DP189-DP190</f>
        <v>2159.77401825227</v>
      </c>
      <c r="DQ191" s="21" t="n">
        <f aca="false">DQ25*(DQ173-DQ171+DQ115+DQ112+DQ107)-DQ189-DQ190</f>
        <v>2182.38656218618</v>
      </c>
      <c r="DR191" s="21" t="n">
        <f aca="false">DR25*(DR173-DR171+DR115+DR112+DR107)-DR189-DR190</f>
        <v>2181.25385787651</v>
      </c>
      <c r="DS191" s="21" t="n">
        <f aca="false">DS25*(DS173-DS171+DS115+DS112+DS107)-DS189-DS190</f>
        <v>2152.43380556824</v>
      </c>
      <c r="DT191" s="21" t="n">
        <f aca="false">DT25*(DT173-DT171+DT115+DT112+DT107)-DT189-DT190</f>
        <v>2175.23790029371</v>
      </c>
      <c r="DU191" s="21" t="n">
        <f aca="false">DU25*(DU173-DU171+DU115+DU112+DU107)-DU189-DU190</f>
        <v>2198.00591591626</v>
      </c>
      <c r="DV191" s="21" t="n">
        <f aca="false">DV25*(DV173-DV171+DV115+DV112+DV107)-DV189-DV190</f>
        <v>2196.85860261995</v>
      </c>
      <c r="DW191" s="21" t="n">
        <f aca="false">DW25*(DW173-DW171+DW115+DW112+DW107)-DW189-DW190</f>
        <v>2142.86998115677</v>
      </c>
      <c r="DX191" s="21" t="n">
        <f aca="false">DX25*(DX173-DX171+DX115+DX112+DX107)-DX189-DX190</f>
        <v>2165.55282569839</v>
      </c>
      <c r="DY191" s="21" t="n">
        <f aca="false">DY25*(DY173-DY171+DY115+DY112+DY107)-DY189-DY190</f>
        <v>2188.19910485851</v>
      </c>
      <c r="DZ191" s="21" t="n">
        <f aca="false">DZ25*(DZ173-DZ171+DZ115+DZ112+DZ107)-DZ189-DZ190</f>
        <v>2187.03632793272</v>
      </c>
      <c r="EA191" s="21" t="n">
        <f aca="false">EA25*(EA173-EA171+EA115+EA112+EA107)-EA189-EA190</f>
        <v>2157.18479105339</v>
      </c>
      <c r="EB191" s="21" t="n">
        <f aca="false">EB25*(EB173-EB171+EB115+EB112+EB107)-EB189-EB190</f>
        <v>2156.04130108775</v>
      </c>
      <c r="EC191" s="21" t="n">
        <f aca="false">EC25*(EC173-EC171+EC115+EC112+EC107)-EC189-EC190</f>
        <v>2178.57887249047</v>
      </c>
      <c r="ED191" s="21" t="n">
        <f aca="false">ED25*(ED173-ED171+ED115+ED112+ED107)-ED189-ED190</f>
        <v>2177.41186724703</v>
      </c>
      <c r="EE191" s="21" t="n">
        <f aca="false">EE25*(EE173-EE171+EE115+EE112+EE107)-EE189-EE190</f>
        <v>2189.34080813858</v>
      </c>
      <c r="EF191" s="21" t="n">
        <f aca="false">EF25*(EF173-EF171+EF115+EF112+EF107)-EF189-EF190</f>
        <v>2212.50411224728</v>
      </c>
      <c r="EG191" s="21" t="n">
        <f aca="false">EG25*(EG173-EG171+EG115+EG112+EG107)-EG189-EG190</f>
        <v>2235.62968657225</v>
      </c>
      <c r="EH191" s="21" t="n">
        <f aca="false">EH25*(EH173-EH171+EH115+EH112+EH107)-EH189-EH190</f>
        <v>2234.4298817262</v>
      </c>
      <c r="EI191" s="21" t="n">
        <f aca="false">EI25*(EI173-EI171+EI115+EI112+EI107)-EI189-EI190</f>
        <v>2310.23061764306</v>
      </c>
      <c r="EJ191" s="21" t="n">
        <f aca="false">EJ25*(EJ173-EJ171+EJ115+EJ112+EJ107)-EJ189-EJ190</f>
        <v>2228.60575678796</v>
      </c>
      <c r="EK191" s="21" t="n">
        <f aca="false">EK25*(EK173-EK171+EK115+EK112+EK107)-EK189-EK190</f>
        <v>2251.85621556621</v>
      </c>
      <c r="EL191" s="21" t="n">
        <f aca="false">EL25*(EL173-EL171+EL115+EL112+EL107)-EL189-EL190</f>
        <v>2250.60382159727</v>
      </c>
      <c r="EM191" s="21" t="n">
        <f aca="false">EM25*(EM173-EM171+EM115+EM112+EM107)-EM189-EM190</f>
        <v>2262.256692719</v>
      </c>
      <c r="EN191" s="21" t="n">
        <f aca="false">EN25*(EN173-EN171+EN115+EN112+EN107)-EN189-EN190</f>
        <v>2286.13593882136</v>
      </c>
      <c r="EO191" s="21" t="n">
        <f aca="false">EO25*(EO173-EO171+EO115+EO112+EO107)-EO189-EO190</f>
        <v>2309.97439722955</v>
      </c>
      <c r="EP191" s="21" t="n">
        <f aca="false">EP25*(EP173-EP171+EP115+EP112+EP107)-EP189-EP190</f>
        <v>2308.67735101586</v>
      </c>
      <c r="EQ191" s="21" t="n">
        <f aca="false">EQ25*(EQ173-EQ171+EQ115+EQ112+EQ107)-EQ189-EQ190</f>
        <v>2254.01573225909</v>
      </c>
      <c r="ER191" s="21" t="n">
        <f aca="false">ER25*(ER173-ER171+ER115+ER112+ER107)-ER189-ER190</f>
        <v>2252.73819084575</v>
      </c>
      <c r="ES191" s="21" t="n">
        <f aca="false">ES25*(ES173-ES171+ES115+ES112+ES107)-ES189-ES190</f>
        <v>2276.20294237135</v>
      </c>
      <c r="ET191" s="21" t="n">
        <f aca="false">ET25*(ET173-ET171+ET115+ET112+ET107)-ET189-ET190</f>
        <v>2274.89912898174</v>
      </c>
      <c r="EU191" s="21" t="n">
        <f aca="false">EU25*(EU173-EU171+EU115+EU112+EU107)-EU189-EU190</f>
        <v>2268.6537019396</v>
      </c>
      <c r="EV191" s="21" t="n">
        <f aca="false">EV25*(EV173-EV171+EV115+EV112+EV107)-EV189-EV190</f>
        <v>2292.5760643545</v>
      </c>
      <c r="EW191" s="21" t="n">
        <f aca="false">EW25*(EW173-EW171+EW115+EW112+EW107)-EW189-EW190</f>
        <v>2316.4567317221</v>
      </c>
      <c r="EX191" s="21" t="n">
        <f aca="false">EX25*(EX173-EX171+EX115+EX112+EX107)-EX189-EX190</f>
        <v>2315.13083173368</v>
      </c>
      <c r="EY191" s="21" t="n">
        <f aca="false">EY25*(EY173-EY171+EY115+EY112+EY107)-EY189-EY190</f>
        <v>2308.77592256721</v>
      </c>
      <c r="EZ191" s="21" t="n">
        <f aca="false">EZ25*(EZ173-EZ171+EZ115+EZ112+EZ107)-EZ189-EZ190</f>
        <v>2333.1223212116</v>
      </c>
      <c r="FA191" s="21" t="n">
        <f aca="false">FA25*(FA173-FA171+FA115+FA112+FA107)-FA189-FA190</f>
        <v>2357.4263184946</v>
      </c>
      <c r="FB191" s="21" t="n">
        <f aca="false">FB25*(FB173-FB171+FB115+FB112+FB107)-FB189-FB190</f>
        <v>2356.07795776037</v>
      </c>
      <c r="FC191" s="21" t="n">
        <f aca="false">FC25*(FC173-FC171+FC115+FC112+FC107)-FC189-FC190</f>
        <v>2349.61163815059</v>
      </c>
      <c r="FD191" s="21" t="n">
        <f aca="false">FD25*(FD173-FD171+FD115+FD112+FD107)-FD189-FD190</f>
        <v>0</v>
      </c>
      <c r="FE191" s="21" t="n">
        <f aca="false">FE25*(FE173-FE171+FE115+FE112+FE107)-FE189-FE190</f>
        <v>0</v>
      </c>
      <c r="FF191" s="21" t="n">
        <f aca="false">FF25*(FF173-FF171+FF115+FF112+FF107)-FF189-FF190</f>
        <v>0</v>
      </c>
      <c r="FG191" s="21" t="n">
        <f aca="false">FG25*(FG173-FG171+FG115+FG112+FG107)-FG189-FG190</f>
        <v>0</v>
      </c>
      <c r="FH191" s="21" t="n">
        <f aca="false">FH25*(FH173-FH171+FH115+FH112+FH107)-FH189-FH190</f>
        <v>0</v>
      </c>
    </row>
    <row r="192" customFormat="false" ht="15" hidden="false" customHeight="false" outlineLevel="0" collapsed="false">
      <c r="C192" s="28" t="s">
        <v>821</v>
      </c>
      <c r="D192" s="12" t="s">
        <v>27</v>
      </c>
      <c r="E192" s="29" t="n">
        <f aca="false">MAX(0,$F192)</f>
        <v>270.453697864743</v>
      </c>
      <c r="F192" s="29" t="n">
        <f aca="false">XNPV(In_Buyer_IRR_RtB,INDEX($J191:$FH191,$E23):$FH$191,INDEX($J$4:$FH$4,$E23):$FH$4)/$E13</f>
        <v>270.453697864743</v>
      </c>
    </row>
    <row r="193" customFormat="false" ht="15" hidden="false" customHeight="false" outlineLevel="0" collapsed="false">
      <c r="C193" s="1" t="s">
        <v>822</v>
      </c>
      <c r="D193" s="12" t="s">
        <v>27</v>
      </c>
      <c r="E193" s="19" t="n">
        <f aca="false">($I189+$I190)/$E13</f>
        <v>74.2540983606557</v>
      </c>
      <c r="F193" s="19" t="n">
        <f aca="false">$E192+$E193</f>
        <v>344.707796225399</v>
      </c>
    </row>
    <row r="194" customFormat="false" ht="15" hidden="false" customHeight="false" outlineLevel="0" collapsed="false">
      <c r="C194" s="28" t="s">
        <v>823</v>
      </c>
      <c r="D194" s="12" t="s">
        <v>358</v>
      </c>
      <c r="E194" s="29" t="n">
        <f aca="false">IF(In_RtB_Price&gt;0,In_RtB_Price,$E192)*(1+In_Price_Step)</f>
        <v>90</v>
      </c>
      <c r="F194" s="63" t="n">
        <f aca="false">$E194*$E13</f>
        <v>5490</v>
      </c>
    </row>
    <row r="195" customFormat="false" ht="15" hidden="false" customHeight="false" outlineLevel="0" collapsed="false">
      <c r="C195" s="1" t="s">
        <v>824</v>
      </c>
      <c r="D195" s="12" t="s">
        <v>358</v>
      </c>
      <c r="I195" s="21" t="n">
        <f aca="false">SUM(J195:FH195)</f>
        <v>171787.446997343</v>
      </c>
      <c r="J195" s="21" t="n">
        <f aca="false">J191-$F194*J20</f>
        <v>-0</v>
      </c>
      <c r="K195" s="21" t="n">
        <f aca="false">K191-$F194*K20</f>
        <v>-0</v>
      </c>
      <c r="L195" s="21" t="n">
        <f aca="false">L191-$F194*L20</f>
        <v>-0</v>
      </c>
      <c r="M195" s="21" t="n">
        <f aca="false">M191-$F194*M20</f>
        <v>-0</v>
      </c>
      <c r="N195" s="21" t="n">
        <f aca="false">N191-$F194*N20</f>
        <v>-8445.98351648352</v>
      </c>
      <c r="O195" s="21" t="n">
        <f aca="false">O191-$F194*O20</f>
        <v>-2305.73987118772</v>
      </c>
      <c r="P195" s="21" t="n">
        <f aca="false">P191-$F194*P20</f>
        <v>-13846.2653961681</v>
      </c>
      <c r="Q195" s="21" t="n">
        <f aca="false">Q191-$F194*Q20</f>
        <v>-13998.4221587634</v>
      </c>
      <c r="R195" s="21" t="n">
        <f aca="false">R191-$F194*R20</f>
        <v>-13998.4221587634</v>
      </c>
      <c r="S195" s="21" t="n">
        <f aca="false">S191-$F194*S20</f>
        <v>-13283.7653961681</v>
      </c>
      <c r="T195" s="21" t="n">
        <f aca="false">T191-$F194*T20</f>
        <v>2186.26047421656</v>
      </c>
      <c r="U195" s="21" t="n">
        <f aca="false">U191-$F194*U20</f>
        <v>2203.55186992249</v>
      </c>
      <c r="V195" s="21" t="n">
        <f aca="false">V191-$F194*V20</f>
        <v>2202.64045613574</v>
      </c>
      <c r="W195" s="21" t="n">
        <f aca="false">W191-$F194*W20</f>
        <v>1821.67367199081</v>
      </c>
      <c r="X195" s="21" t="n">
        <f aca="false">X191-$F194*X20</f>
        <v>1841.07525711192</v>
      </c>
      <c r="Y195" s="21" t="n">
        <f aca="false">Y191-$F194*Y20</f>
        <v>1860.44960909967</v>
      </c>
      <c r="Z195" s="21" t="n">
        <f aca="false">Z191-$F194*Z20</f>
        <v>1859.58359710161</v>
      </c>
      <c r="AA195" s="21" t="n">
        <f aca="false">AA191-$F194*AA20</f>
        <v>1668.3416240779</v>
      </c>
      <c r="AB195" s="21" t="n">
        <f aca="false">AB191-$F194*AB20</f>
        <v>1686.09635645328</v>
      </c>
      <c r="AC195" s="21" t="n">
        <f aca="false">AC191-$F194*AC20</f>
        <v>1703.82570004593</v>
      </c>
      <c r="AD195" s="21" t="n">
        <f aca="false">AD191-$F194*AD20</f>
        <v>1703.01833828703</v>
      </c>
      <c r="AE195" s="21" t="n">
        <f aca="false">AE191-$F194*AE20</f>
        <v>1729.73177540541</v>
      </c>
      <c r="AF195" s="21" t="n">
        <f aca="false">AF191-$F194*AF20</f>
        <v>1748.12326043206</v>
      </c>
      <c r="AG195" s="21" t="n">
        <f aca="false">AG191-$F194*AG20</f>
        <v>1766.48788473899</v>
      </c>
      <c r="AH195" s="21" t="n">
        <f aca="false">AH191-$F194*AH20</f>
        <v>1765.63371547229</v>
      </c>
      <c r="AI195" s="21" t="n">
        <f aca="false">AI191-$F194*AI20</f>
        <v>1801.56789577581</v>
      </c>
      <c r="AJ195" s="21" t="n">
        <f aca="false">AJ191-$F194*AJ20</f>
        <v>1800.73874510705</v>
      </c>
      <c r="AK195" s="21" t="n">
        <f aca="false">AK191-$F194*AK20</f>
        <v>1819.68944843224</v>
      </c>
      <c r="AL195" s="21" t="n">
        <f aca="false">AL191-$F194*AL20</f>
        <v>1818.84324671022</v>
      </c>
      <c r="AM195" s="21" t="n">
        <f aca="false">AM191-$F194*AM20</f>
        <v>1741.00379254054</v>
      </c>
      <c r="AN195" s="21" t="n">
        <f aca="false">AN191-$F194*AN20</f>
        <v>1759.50866551747</v>
      </c>
      <c r="AO195" s="21" t="n">
        <f aca="false">AO191-$F194*AO20</f>
        <v>1777.98629302516</v>
      </c>
      <c r="AP195" s="21" t="n">
        <f aca="false">AP191-$F194*AP20</f>
        <v>1777.11988874686</v>
      </c>
      <c r="AQ195" s="21" t="n">
        <f aca="false">AQ191-$F194*AQ20</f>
        <v>1698.21363120758</v>
      </c>
      <c r="AR195" s="21" t="n">
        <f aca="false">AR191-$F194*AR20</f>
        <v>1716.26232047169</v>
      </c>
      <c r="AS195" s="21" t="n">
        <f aca="false">AS191-$F194*AS20</f>
        <v>1734.28438933564</v>
      </c>
      <c r="AT195" s="21" t="n">
        <f aca="false">AT191-$F194*AT20</f>
        <v>1733.43786221661</v>
      </c>
      <c r="AU195" s="21" t="n">
        <f aca="false">AU191-$F194*AU20</f>
        <v>1713.38822007545</v>
      </c>
      <c r="AV195" s="21" t="n">
        <f aca="false">AV191-$F194*AV20</f>
        <v>1731.59313717175</v>
      </c>
      <c r="AW195" s="21" t="n">
        <f aca="false">AW191-$F194*AW20</f>
        <v>1749.77103217862</v>
      </c>
      <c r="AX195" s="21" t="n">
        <f aca="false">AX191-$F194*AX20</f>
        <v>1748.91173136476</v>
      </c>
      <c r="AY195" s="21" t="n">
        <f aca="false">AY191-$F194*AY20</f>
        <v>1699.72611297594</v>
      </c>
      <c r="AZ195" s="21" t="n">
        <f aca="false">AZ191-$F194*AZ20</f>
        <v>1698.86918823267</v>
      </c>
      <c r="BA195" s="21" t="n">
        <f aca="false">BA191-$F194*BA20</f>
        <v>1716.67238761925</v>
      </c>
      <c r="BB195" s="21" t="n">
        <f aca="false">BB191-$F194*BB20</f>
        <v>1715.79784066328</v>
      </c>
      <c r="BC195" s="21" t="n">
        <f aca="false">BC191-$F194*BC20</f>
        <v>1716.20449232408</v>
      </c>
      <c r="BD195" s="21" t="n">
        <f aca="false">BD191-$F194*BD20</f>
        <v>1734.3763534766</v>
      </c>
      <c r="BE195" s="21" t="n">
        <f aca="false">BE191-$F194*BE20</f>
        <v>1752.5191044511</v>
      </c>
      <c r="BF195" s="21" t="n">
        <f aca="false">BF191-$F194*BF20</f>
        <v>1751.59340254665</v>
      </c>
      <c r="BG195" s="21" t="n">
        <f aca="false">BG191-$F194*BG20</f>
        <v>1695.97286985907</v>
      </c>
      <c r="BH195" s="21" t="n">
        <f aca="false">BH191-$F194*BH20</f>
        <v>1664.57606818544</v>
      </c>
      <c r="BI195" s="21" t="n">
        <f aca="false">BI191-$F194*BI20</f>
        <v>1681.94512555975</v>
      </c>
      <c r="BJ195" s="21" t="n">
        <f aca="false">BJ191-$F194*BJ20</f>
        <v>1681.01269806539</v>
      </c>
      <c r="BK195" s="21" t="n">
        <f aca="false">BK191-$F194*BK20</f>
        <v>1661.12321788603</v>
      </c>
      <c r="BL195" s="21" t="n">
        <f aca="false">BL191-$F194*BL20</f>
        <v>1678.66631254178</v>
      </c>
      <c r="BM195" s="21" t="n">
        <f aca="false">BM191-$F194*BM20</f>
        <v>1696.17975340605</v>
      </c>
      <c r="BN195" s="21" t="n">
        <f aca="false">BN191-$F194*BN20</f>
        <v>1695.2367646261</v>
      </c>
      <c r="BO195" s="21" t="n">
        <f aca="false">BO191-$F194*BO20</f>
        <v>1688.07169454289</v>
      </c>
      <c r="BP195" s="21" t="n">
        <f aca="false">BP191-$F194*BP20</f>
        <v>1687.1458314503</v>
      </c>
      <c r="BQ195" s="21" t="n">
        <f aca="false">BQ191-$F194*BQ20</f>
        <v>1704.75055901429</v>
      </c>
      <c r="BR195" s="21" t="n">
        <f aca="false">BR191-$F194*BR20</f>
        <v>1703.80565602762</v>
      </c>
      <c r="BS195" s="21" t="n">
        <f aca="false">BS191-$F194*BS20</f>
        <v>1655.03118615869</v>
      </c>
      <c r="BT195" s="21" t="n">
        <f aca="false">BT191-$F194*BT20</f>
        <v>1672.50128985215</v>
      </c>
      <c r="BU195" s="21" t="n">
        <f aca="false">BU191-$F194*BU20</f>
        <v>1689.94156771326</v>
      </c>
      <c r="BV195" s="21" t="n">
        <f aca="false">BV191-$F194*BV20</f>
        <v>1688.99310804336</v>
      </c>
      <c r="BW195" s="21" t="n">
        <f aca="false">BW191-$F194*BW20</f>
        <v>1706.0324583257</v>
      </c>
      <c r="BX195" s="21" t="n">
        <f aca="false">BX191-$F194*BX20</f>
        <v>1724.04481735714</v>
      </c>
      <c r="BY195" s="21" t="n">
        <f aca="false">BY191-$F194*BY20</f>
        <v>1742.02655794968</v>
      </c>
      <c r="BZ195" s="21" t="n">
        <f aca="false">BZ191-$F194*BZ20</f>
        <v>1741.05289344004</v>
      </c>
      <c r="CA195" s="21" t="n">
        <f aca="false">CA191-$F194*CA20</f>
        <v>1701.55245045967</v>
      </c>
      <c r="CB195" s="21" t="n">
        <f aca="false">CB191-$F194*CB20</f>
        <v>1719.49568470532</v>
      </c>
      <c r="CC195" s="21" t="n">
        <f aca="false">CC191-$F194*CC20</f>
        <v>1737.40767270432</v>
      </c>
      <c r="CD195" s="21" t="n">
        <f aca="false">CD191-$F194*CD20</f>
        <v>1736.41404394606</v>
      </c>
      <c r="CE195" s="21" t="n">
        <f aca="false">CE191-$F194*CE20</f>
        <v>1701.69657888611</v>
      </c>
      <c r="CF195" s="21" t="n">
        <f aca="false">CF191-$F194*CF20</f>
        <v>1700.71507741676</v>
      </c>
      <c r="CG195" s="21" t="n">
        <f aca="false">CG191-$F194*CG20</f>
        <v>1718.41270990552</v>
      </c>
      <c r="CH195" s="21" t="n">
        <f aca="false">CH191-$F194*CH20</f>
        <v>1717.41102436775</v>
      </c>
      <c r="CI195" s="21" t="n">
        <f aca="false">CI191-$F194*CI20</f>
        <v>1729.67196787258</v>
      </c>
      <c r="CJ195" s="21" t="n">
        <f aca="false">CJ191-$F194*CJ20</f>
        <v>1747.88285645041</v>
      </c>
      <c r="CK195" s="21" t="n">
        <f aca="false">CK191-$F194*CK20</f>
        <v>1766.06104551604</v>
      </c>
      <c r="CL195" s="21" t="n">
        <f aca="false">CL191-$F194*CL20</f>
        <v>1765.02120300084</v>
      </c>
      <c r="CM195" s="21" t="n">
        <f aca="false">CM191-$F194*CM20</f>
        <v>1742.75623664372</v>
      </c>
      <c r="CN195" s="21" t="n">
        <f aca="false">CN191-$F194*CN20</f>
        <v>1761.09109932226</v>
      </c>
      <c r="CO195" s="21" t="n">
        <f aca="false">CO191-$F194*CO20</f>
        <v>1779.39256784217</v>
      </c>
      <c r="CP195" s="21" t="n">
        <f aca="false">CP191-$F194*CP20</f>
        <v>1778.33063561258</v>
      </c>
      <c r="CQ195" s="21" t="n">
        <f aca="false">CQ191-$F194*CQ20</f>
        <v>1751.83453441711</v>
      </c>
      <c r="CR195" s="21" t="n">
        <f aca="false">CR191-$F194*CR20</f>
        <v>1770.2549230816</v>
      </c>
      <c r="CS195" s="21" t="n">
        <f aca="false">CS191-$F194*CS20</f>
        <v>1788.64141967488</v>
      </c>
      <c r="CT195" s="21" t="n">
        <f aca="false">CT191-$F194*CT20</f>
        <v>1787.56365385484</v>
      </c>
      <c r="CU195" s="21" t="n">
        <f aca="false">CU191-$F194*CU20</f>
        <v>-32997.9905520532</v>
      </c>
      <c r="CV195" s="21" t="n">
        <f aca="false">CV191-$F194*CV20</f>
        <v>1804.93305219167</v>
      </c>
      <c r="CW195" s="21" t="n">
        <f aca="false">CW191-$F194*CW20</f>
        <v>1823.70534468598</v>
      </c>
      <c r="CX195" s="21" t="n">
        <f aca="false">CX191-$F194*CX20</f>
        <v>1822.63234467552</v>
      </c>
      <c r="CY195" s="21" t="n">
        <f aca="false">CY191-$F194*CY20</f>
        <v>2237.1157410859</v>
      </c>
      <c r="CZ195" s="21" t="n">
        <f aca="false">CZ191-$F194*CZ20</f>
        <v>2260.91262712977</v>
      </c>
      <c r="DA195" s="21" t="n">
        <f aca="false">DA191-$F194*DA20</f>
        <v>2284.67511760717</v>
      </c>
      <c r="DB195" s="21" t="n">
        <f aca="false">DB191-$F194*DB20</f>
        <v>2283.58134066848</v>
      </c>
      <c r="DC195" s="21" t="n">
        <f aca="false">DC191-$F194*DC20</f>
        <v>2178.65326370743</v>
      </c>
      <c r="DD195" s="21" t="n">
        <f aca="false">DD191-$F194*DD20</f>
        <v>2201.79640055568</v>
      </c>
      <c r="DE195" s="21" t="n">
        <f aca="false">DE191-$F194*DE20</f>
        <v>2224.90500664703</v>
      </c>
      <c r="DF195" s="21" t="n">
        <f aca="false">DF191-$F194*DF20</f>
        <v>2223.80693066095</v>
      </c>
      <c r="DG195" s="21" t="n">
        <f aca="false">DG191-$F194*DG20</f>
        <v>2141.47515151967</v>
      </c>
      <c r="DH195" s="21" t="n">
        <f aca="false">DH191-$F194*DH20</f>
        <v>2164.19871314337</v>
      </c>
      <c r="DI195" s="21" t="n">
        <f aca="false">DI191-$F194*DI20</f>
        <v>2186.88753356896</v>
      </c>
      <c r="DJ195" s="21" t="n">
        <f aca="false">DJ191-$F194*DJ20</f>
        <v>2185.78276556535</v>
      </c>
      <c r="DK195" s="21" t="n">
        <f aca="false">DK191-$F194*DK20</f>
        <v>2103.27821428003</v>
      </c>
      <c r="DL195" s="21" t="n">
        <f aca="false">DL191-$F194*DL20</f>
        <v>2102.1997100611</v>
      </c>
      <c r="DM195" s="21" t="n">
        <f aca="false">DM191-$F194*DM20</f>
        <v>2124.21126630882</v>
      </c>
      <c r="DN195" s="21" t="n">
        <f aca="false">DN191-$F194*DN20</f>
        <v>2123.11058321026</v>
      </c>
      <c r="DO195" s="21" t="n">
        <f aca="false">DO191-$F194*DO20</f>
        <v>2137.12585461839</v>
      </c>
      <c r="DP195" s="21" t="n">
        <f aca="false">DP191-$F194*DP20</f>
        <v>2159.77401825227</v>
      </c>
      <c r="DQ195" s="21" t="n">
        <f aca="false">DQ191-$F194*DQ20</f>
        <v>2182.38656218618</v>
      </c>
      <c r="DR195" s="21" t="n">
        <f aca="false">DR191-$F194*DR20</f>
        <v>2181.25385787651</v>
      </c>
      <c r="DS195" s="21" t="n">
        <f aca="false">DS191-$F194*DS20</f>
        <v>2152.43380556824</v>
      </c>
      <c r="DT195" s="21" t="n">
        <f aca="false">DT191-$F194*DT20</f>
        <v>2175.23790029371</v>
      </c>
      <c r="DU195" s="21" t="n">
        <f aca="false">DU191-$F194*DU20</f>
        <v>2198.00591591626</v>
      </c>
      <c r="DV195" s="21" t="n">
        <f aca="false">DV191-$F194*DV20</f>
        <v>2196.85860261995</v>
      </c>
      <c r="DW195" s="21" t="n">
        <f aca="false">DW191-$F194*DW20</f>
        <v>2142.86998115677</v>
      </c>
      <c r="DX195" s="21" t="n">
        <f aca="false">DX191-$F194*DX20</f>
        <v>2165.55282569839</v>
      </c>
      <c r="DY195" s="21" t="n">
        <f aca="false">DY191-$F194*DY20</f>
        <v>2188.19910485851</v>
      </c>
      <c r="DZ195" s="21" t="n">
        <f aca="false">DZ191-$F194*DZ20</f>
        <v>2187.03632793272</v>
      </c>
      <c r="EA195" s="21" t="n">
        <f aca="false">EA191-$F194*EA20</f>
        <v>2157.18479105339</v>
      </c>
      <c r="EB195" s="21" t="n">
        <f aca="false">EB191-$F194*EB20</f>
        <v>2156.04130108775</v>
      </c>
      <c r="EC195" s="21" t="n">
        <f aca="false">EC191-$F194*EC20</f>
        <v>2178.57887249047</v>
      </c>
      <c r="ED195" s="21" t="n">
        <f aca="false">ED191-$F194*ED20</f>
        <v>2177.41186724703</v>
      </c>
      <c r="EE195" s="21" t="n">
        <f aca="false">EE191-$F194*EE20</f>
        <v>2189.34080813858</v>
      </c>
      <c r="EF195" s="21" t="n">
        <f aca="false">EF191-$F194*EF20</f>
        <v>2212.50411224728</v>
      </c>
      <c r="EG195" s="21" t="n">
        <f aca="false">EG191-$F194*EG20</f>
        <v>2235.62968657225</v>
      </c>
      <c r="EH195" s="21" t="n">
        <f aca="false">EH191-$F194*EH20</f>
        <v>2234.4298817262</v>
      </c>
      <c r="EI195" s="21" t="n">
        <f aca="false">EI191-$F194*EI20</f>
        <v>2310.23061764306</v>
      </c>
      <c r="EJ195" s="21" t="n">
        <f aca="false">EJ191-$F194*EJ20</f>
        <v>2228.60575678796</v>
      </c>
      <c r="EK195" s="21" t="n">
        <f aca="false">EK191-$F194*EK20</f>
        <v>2251.85621556621</v>
      </c>
      <c r="EL195" s="21" t="n">
        <f aca="false">EL191-$F194*EL20</f>
        <v>2250.60382159727</v>
      </c>
      <c r="EM195" s="21" t="n">
        <f aca="false">EM191-$F194*EM20</f>
        <v>2262.256692719</v>
      </c>
      <c r="EN195" s="21" t="n">
        <f aca="false">EN191-$F194*EN20</f>
        <v>2286.13593882136</v>
      </c>
      <c r="EO195" s="21" t="n">
        <f aca="false">EO191-$F194*EO20</f>
        <v>2309.97439722955</v>
      </c>
      <c r="EP195" s="21" t="n">
        <f aca="false">EP191-$F194*EP20</f>
        <v>2308.67735101586</v>
      </c>
      <c r="EQ195" s="21" t="n">
        <f aca="false">EQ191-$F194*EQ20</f>
        <v>2254.01573225909</v>
      </c>
      <c r="ER195" s="21" t="n">
        <f aca="false">ER191-$F194*ER20</f>
        <v>2252.73819084575</v>
      </c>
      <c r="ES195" s="21" t="n">
        <f aca="false">ES191-$F194*ES20</f>
        <v>2276.20294237135</v>
      </c>
      <c r="ET195" s="21" t="n">
        <f aca="false">ET191-$F194*ET20</f>
        <v>2274.89912898174</v>
      </c>
      <c r="EU195" s="21" t="n">
        <f aca="false">EU191-$F194*EU20</f>
        <v>2268.6537019396</v>
      </c>
      <c r="EV195" s="21" t="n">
        <f aca="false">EV191-$F194*EV20</f>
        <v>2292.5760643545</v>
      </c>
      <c r="EW195" s="21" t="n">
        <f aca="false">EW191-$F194*EW20</f>
        <v>2316.4567317221</v>
      </c>
      <c r="EX195" s="21" t="n">
        <f aca="false">EX191-$F194*EX20</f>
        <v>2315.13083173368</v>
      </c>
      <c r="EY195" s="21" t="n">
        <f aca="false">EY191-$F194*EY20</f>
        <v>2308.77592256721</v>
      </c>
      <c r="EZ195" s="21" t="n">
        <f aca="false">EZ191-$F194*EZ20</f>
        <v>2333.1223212116</v>
      </c>
      <c r="FA195" s="21" t="n">
        <f aca="false">FA191-$F194*FA20</f>
        <v>2357.4263184946</v>
      </c>
      <c r="FB195" s="21" t="n">
        <f aca="false">FB191-$F194*FB20</f>
        <v>2356.07795776037</v>
      </c>
      <c r="FC195" s="21" t="n">
        <f aca="false">FC191-$F194*FC20</f>
        <v>2349.61163815059</v>
      </c>
      <c r="FD195" s="21" t="n">
        <f aca="false">FD191-$F194*FD20</f>
        <v>0</v>
      </c>
      <c r="FE195" s="21" t="n">
        <f aca="false">FE191-$F194*FE20</f>
        <v>0</v>
      </c>
      <c r="FF195" s="21" t="n">
        <f aca="false">FF191-$F194*FF20</f>
        <v>0</v>
      </c>
      <c r="FG195" s="21" t="n">
        <f aca="false">FG191-$F194*FG20</f>
        <v>0</v>
      </c>
      <c r="FH195" s="21" t="n">
        <f aca="false">FH191-$F194*FH20</f>
        <v>0</v>
      </c>
    </row>
    <row r="196" customFormat="false" ht="15" hidden="false" customHeight="false" outlineLevel="0" collapsed="false">
      <c r="C196" s="28" t="s">
        <v>825</v>
      </c>
      <c r="D196" s="12" t="s">
        <v>32</v>
      </c>
      <c r="E196" s="33" t="n">
        <f aca="false">XIRR(INDEX($J195:$FH195,$E23):$FH195,INDEX($J$4:$FH$4,$E23):$FH$4)</f>
        <v>0.0975828801396874</v>
      </c>
    </row>
    <row r="197" customFormat="false" ht="15" hidden="false" customHeight="false" outlineLevel="0" collapsed="false">
      <c r="C197" s="1" t="s">
        <v>826</v>
      </c>
      <c r="D197" s="12" t="s">
        <v>358</v>
      </c>
      <c r="I197" s="21" t="n">
        <f aca="false">SUM(J197:FH197)</f>
        <v>189378.981304468</v>
      </c>
      <c r="J197" s="21" t="n">
        <f aca="false">J195-J25*J168</f>
        <v>0</v>
      </c>
      <c r="K197" s="21" t="n">
        <f aca="false">K195-K25*K168</f>
        <v>0</v>
      </c>
      <c r="L197" s="21" t="n">
        <f aca="false">L195-L25*L168</f>
        <v>0</v>
      </c>
      <c r="M197" s="21" t="n">
        <f aca="false">M195-M25*M168</f>
        <v>0</v>
      </c>
      <c r="N197" s="21" t="n">
        <f aca="false">N195-N25*N168</f>
        <v>-8445.98351648352</v>
      </c>
      <c r="O197" s="21" t="n">
        <f aca="false">O195-O25*O168</f>
        <v>-2305.73987118772</v>
      </c>
      <c r="P197" s="21" t="n">
        <f aca="false">P195-P25*P168</f>
        <v>-13846.2653961681</v>
      </c>
      <c r="Q197" s="21" t="n">
        <f aca="false">Q195-Q25*Q168</f>
        <v>-13998.4221587634</v>
      </c>
      <c r="R197" s="21" t="n">
        <f aca="false">R195-R25*R168</f>
        <v>-13998.4221587634</v>
      </c>
      <c r="S197" s="21" t="n">
        <f aca="false">S195-S25*S168</f>
        <v>-13283.7653961681</v>
      </c>
      <c r="T197" s="21" t="n">
        <f aca="false">T195-T25*T168</f>
        <v>2310.93605589668</v>
      </c>
      <c r="U197" s="21" t="n">
        <f aca="false">U195-U25*U168</f>
        <v>2335.33954401398</v>
      </c>
      <c r="V197" s="21" t="n">
        <f aca="false">V195-V25*V168</f>
        <v>2334.33799040217</v>
      </c>
      <c r="W197" s="21" t="n">
        <f aca="false">W195-W25*W168</f>
        <v>1917.56591238503</v>
      </c>
      <c r="X197" s="21" t="n">
        <f aca="false">X195-X25*X168</f>
        <v>1937.94996573277</v>
      </c>
      <c r="Y197" s="21" t="n">
        <f aca="false">Y195-Y25*Y168</f>
        <v>1958.30409256032</v>
      </c>
      <c r="Z197" s="21" t="n">
        <f aca="false">Z195-Z25*Z168</f>
        <v>1957.352431024</v>
      </c>
      <c r="AA197" s="21" t="n">
        <f aca="false">AA195-AA25*AA168</f>
        <v>1749.06915643679</v>
      </c>
      <c r="AB197" s="21" t="n">
        <f aca="false">AB195-AB25*AB168</f>
        <v>1767.64348149251</v>
      </c>
      <c r="AC197" s="21" t="n">
        <f aca="false">AC195-AC25*AC168</f>
        <v>1786.18990678699</v>
      </c>
      <c r="AD197" s="21" t="n">
        <f aca="false">AD195-AD25*AD168</f>
        <v>1785.30269606292</v>
      </c>
      <c r="AE197" s="21" t="n">
        <f aca="false">AE195-AE25*AE168</f>
        <v>1816.53086119229</v>
      </c>
      <c r="AF197" s="21" t="n">
        <f aca="false">AF195-AF25*AF168</f>
        <v>1835.80491443622</v>
      </c>
      <c r="AG197" s="21" t="n">
        <f aca="false">AG195-AG25*AG168</f>
        <v>1855.04945040573</v>
      </c>
      <c r="AH197" s="21" t="n">
        <f aca="false">AH195-AH25*AH168</f>
        <v>1854.11080285991</v>
      </c>
      <c r="AI197" s="21" t="n">
        <f aca="false">AI195-AI25*AI168</f>
        <v>1894.53528294583</v>
      </c>
      <c r="AJ197" s="21" t="n">
        <f aca="false">AJ195-AJ25*AJ168</f>
        <v>1893.62412836479</v>
      </c>
      <c r="AK197" s="21" t="n">
        <f aca="false">AK195-AK25*AK168</f>
        <v>1913.51270721151</v>
      </c>
      <c r="AL197" s="21" t="n">
        <f aca="false">AL195-AL25*AL168</f>
        <v>1912.58281520929</v>
      </c>
      <c r="AM197" s="21" t="n">
        <f aca="false">AM195-AM25*AM168</f>
        <v>1828.91769320891</v>
      </c>
      <c r="AN197" s="21" t="n">
        <f aca="false">AN195-AN25*AN168</f>
        <v>1848.31634859602</v>
      </c>
      <c r="AO197" s="21" t="n">
        <f aca="false">AO195-AO25*AO168</f>
        <v>1867.68506390703</v>
      </c>
      <c r="AP197" s="21" t="n">
        <f aca="false">AP195-AP25*AP168</f>
        <v>1866.73297129351</v>
      </c>
      <c r="AQ197" s="21" t="n">
        <f aca="false">AQ195-AQ25*AQ168</f>
        <v>1781.89553789796</v>
      </c>
      <c r="AR197" s="21" t="n">
        <f aca="false">AR195-AR25*AR168</f>
        <v>1800.79289250175</v>
      </c>
      <c r="AS197" s="21" t="n">
        <f aca="false">AS195-AS25*AS168</f>
        <v>1819.66099391854</v>
      </c>
      <c r="AT197" s="21" t="n">
        <f aca="false">AT195-AT25*AT168</f>
        <v>1818.73074433719</v>
      </c>
      <c r="AU197" s="21" t="n">
        <f aca="false">AU195-AU25*AU168</f>
        <v>1798.57091028024</v>
      </c>
      <c r="AV197" s="21" t="n">
        <f aca="false">AV195-AV25*AV168</f>
        <v>1817.6399438205</v>
      </c>
      <c r="AW197" s="21" t="n">
        <f aca="false">AW195-AW25*AW168</f>
        <v>1836.67928275698</v>
      </c>
      <c r="AX197" s="21" t="n">
        <f aca="false">AX195-AX25*AX168</f>
        <v>1835.73499614834</v>
      </c>
      <c r="AY197" s="21" t="n">
        <f aca="false">AY195-AY25*AY168</f>
        <v>1782.62123591302</v>
      </c>
      <c r="AZ197" s="21" t="n">
        <f aca="false">AZ195-AZ25*AZ168</f>
        <v>1781.67956037096</v>
      </c>
      <c r="BA197" s="21" t="n">
        <f aca="false">BA195-BA25*BA168</f>
        <v>1800.30714587854</v>
      </c>
      <c r="BB197" s="21" t="n">
        <f aca="false">BB195-BB25*BB168</f>
        <v>1799.34610526759</v>
      </c>
      <c r="BC197" s="21" t="n">
        <f aca="false">BC195-BC25*BC168</f>
        <v>1801.66571494907</v>
      </c>
      <c r="BD197" s="21" t="n">
        <f aca="false">BD195-BD25*BD168</f>
        <v>1820.69842327637</v>
      </c>
      <c r="BE197" s="21" t="n">
        <f aca="false">BE195-BE25*BE168</f>
        <v>1839.69914239707</v>
      </c>
      <c r="BF197" s="21" t="n">
        <f aca="false">BF195-BF25*BF168</f>
        <v>1838.68188755701</v>
      </c>
      <c r="BG197" s="21" t="n">
        <f aca="false">BG195-BG25*BG168</f>
        <v>1779.43316278972</v>
      </c>
      <c r="BH197" s="21" t="n">
        <f aca="false">BH195-BH25*BH168</f>
        <v>1798.21168053619</v>
      </c>
      <c r="BI197" s="21" t="n">
        <f aca="false">BI195-BI25*BI168</f>
        <v>1816.95797666183</v>
      </c>
      <c r="BJ197" s="21" t="n">
        <f aca="false">BJ195-BJ25*BJ168</f>
        <v>1815.93333106363</v>
      </c>
      <c r="BK197" s="21" t="n">
        <f aca="false">BK195-BK25*BK168</f>
        <v>1794.75791965769</v>
      </c>
      <c r="BL197" s="21" t="n">
        <f aca="false">BL195-BL25*BL168</f>
        <v>1813.69546554316</v>
      </c>
      <c r="BM197" s="21" t="n">
        <f aca="false">BM195-BM25*BM168</f>
        <v>1832.60042484458</v>
      </c>
      <c r="BN197" s="21" t="n">
        <f aca="false">BN195-BN25*BN168</f>
        <v>1831.56417343804</v>
      </c>
      <c r="BO197" s="21" t="n">
        <f aca="false">BO195-BO25*BO168</f>
        <v>1824.03105015976</v>
      </c>
      <c r="BP197" s="21" t="n">
        <f aca="false">BP195-BP25*BP168</f>
        <v>1823.01361818988</v>
      </c>
      <c r="BQ197" s="21" t="n">
        <f aca="false">BQ195-BQ25*BQ168</f>
        <v>1842.01889254594</v>
      </c>
      <c r="BR197" s="21" t="n">
        <f aca="false">BR195-BR25*BR168</f>
        <v>1840.98053761553</v>
      </c>
      <c r="BS197" s="21" t="n">
        <f aca="false">BS195-BS25*BS168</f>
        <v>1788.06337929797</v>
      </c>
      <c r="BT197" s="21" t="n">
        <f aca="false">BT195-BT25*BT168</f>
        <v>1806.92071533478</v>
      </c>
      <c r="BU197" s="21" t="n">
        <f aca="false">BU195-BU25*BU168</f>
        <v>1825.74527573162</v>
      </c>
      <c r="BV197" s="21" t="n">
        <f aca="false">BV195-BV25*BV168</f>
        <v>1824.70301235811</v>
      </c>
      <c r="BW197" s="21" t="n">
        <f aca="false">BW195-BW25*BW168</f>
        <v>1844.10873332765</v>
      </c>
      <c r="BX197" s="21" t="n">
        <f aca="false">BX195-BX25*BX168</f>
        <v>1863.56195435124</v>
      </c>
      <c r="BY197" s="21" t="n">
        <f aca="false">BY195-BY25*BY168</f>
        <v>1882.98152873868</v>
      </c>
      <c r="BZ197" s="21" t="n">
        <f aca="false">BZ195-BZ25*BZ168</f>
        <v>1881.91156773908</v>
      </c>
      <c r="CA197" s="21" t="n">
        <f aca="false">CA195-CA25*CA168</f>
        <v>1839.18564776059</v>
      </c>
      <c r="CB197" s="21" t="n">
        <f aca="false">CB195-CB25*CB168</f>
        <v>1858.56290748111</v>
      </c>
      <c r="CC197" s="21" t="n">
        <f aca="false">CC195-CC25*CC168</f>
        <v>1877.90583066686</v>
      </c>
      <c r="CD197" s="21" t="n">
        <f aca="false">CD195-CD25*CD168</f>
        <v>1876.81393093251</v>
      </c>
      <c r="CE197" s="21" t="n">
        <f aca="false">CE195-CE25*CE168</f>
        <v>1839.00345053692</v>
      </c>
      <c r="CF197" s="21" t="n">
        <f aca="false">CF195-CF25*CF168</f>
        <v>1837.92487749369</v>
      </c>
      <c r="CG197" s="21" t="n">
        <f aca="false">CG195-CG25*CG168</f>
        <v>1857.03224517367</v>
      </c>
      <c r="CH197" s="21" t="n">
        <f aca="false">CH195-CH25*CH168</f>
        <v>1855.93149183546</v>
      </c>
      <c r="CI197" s="21" t="n">
        <f aca="false">CI195-CI25*CI168</f>
        <v>1870.0862163462</v>
      </c>
      <c r="CJ197" s="21" t="n">
        <f aca="false">CJ195-CJ25*CJ168</f>
        <v>1889.75760170649</v>
      </c>
      <c r="CK197" s="21" t="n">
        <f aca="false">CK195-CK25*CK168</f>
        <v>1909.39305353688</v>
      </c>
      <c r="CL197" s="21" t="n">
        <f aca="false">CL195-CL25*CL168</f>
        <v>1908.25036945424</v>
      </c>
      <c r="CM197" s="21" t="n">
        <f aca="false">CM195-CM25*CM168</f>
        <v>1884.46453367713</v>
      </c>
      <c r="CN197" s="21" t="n">
        <f aca="false">CN195-CN25*CN168</f>
        <v>1904.27215431291</v>
      </c>
      <c r="CO197" s="21" t="n">
        <f aca="false">CO195-CO25*CO168</f>
        <v>1924.04307807109</v>
      </c>
      <c r="CP197" s="21" t="n">
        <f aca="false">CP195-CP25*CP168</f>
        <v>1922.87611957703</v>
      </c>
      <c r="CQ197" s="21" t="n">
        <f aca="false">CQ195-CQ25*CQ168</f>
        <v>1894.44068507645</v>
      </c>
      <c r="CR197" s="21" t="n">
        <f aca="false">CR195-CR25*CR168</f>
        <v>1914.34229031219</v>
      </c>
      <c r="CS197" s="21" t="n">
        <f aca="false">CS195-CS25*CS168</f>
        <v>1934.20665151362</v>
      </c>
      <c r="CT197" s="21" t="n">
        <f aca="false">CT195-CT25*CT168</f>
        <v>1933.02229346963</v>
      </c>
      <c r="CU197" s="21" t="n">
        <f aca="false">CU195-CU25*CU168</f>
        <v>-32858.0716164293</v>
      </c>
      <c r="CV197" s="21" t="n">
        <f aca="false">CV195-CV25*CV168</f>
        <v>1866.87102208945</v>
      </c>
      <c r="CW197" s="21" t="n">
        <f aca="false">CW195-CW25*CW168</f>
        <v>1886.21890513366</v>
      </c>
      <c r="CX197" s="21" t="n">
        <f aca="false">CX195-CX25*CX168</f>
        <v>1885.03978424305</v>
      </c>
      <c r="CY197" s="21" t="n">
        <f aca="false">CY195-CY25*CY168</f>
        <v>2343.07806364801</v>
      </c>
      <c r="CZ197" s="21" t="n">
        <f aca="false">CZ195-CZ25*CZ168</f>
        <v>2367.94747806537</v>
      </c>
      <c r="DA197" s="21" t="n">
        <f aca="false">DA195-DA25*DA168</f>
        <v>2392.77909515695</v>
      </c>
      <c r="DB197" s="21" t="n">
        <f aca="false">DB195-DB25*DB168</f>
        <v>2391.57714247707</v>
      </c>
      <c r="DC197" s="21" t="n">
        <f aca="false">DC195-DC25*DC168</f>
        <v>2278.83358301233</v>
      </c>
      <c r="DD197" s="21" t="n">
        <f aca="false">DD195-DD25*DD168</f>
        <v>2302.98459172022</v>
      </c>
      <c r="DE197" s="21" t="n">
        <f aca="false">DE195-DE25*DE168</f>
        <v>2327.09765454141</v>
      </c>
      <c r="DF197" s="21" t="n">
        <f aca="false">DF195-DF25*DF168</f>
        <v>2325.89097763363</v>
      </c>
      <c r="DG197" s="21" t="n">
        <f aca="false">DG195-DG25*DG168</f>
        <v>2237.97851467413</v>
      </c>
      <c r="DH197" s="21" t="n">
        <f aca="false">DH195-DH25*DH168</f>
        <v>2261.66845170669</v>
      </c>
      <c r="DI197" s="21" t="n">
        <f aca="false">DI195-DI25*DI168</f>
        <v>2285.32021159847</v>
      </c>
      <c r="DJ197" s="21" t="n">
        <f aca="false">DJ195-DJ25*DJ168</f>
        <v>2284.10618082528</v>
      </c>
      <c r="DK197" s="21" t="n">
        <f aca="false">DK195-DK25*DK168</f>
        <v>2194.72284856017</v>
      </c>
      <c r="DL197" s="21" t="n">
        <f aca="false">DL195-DL25*DL168</f>
        <v>2193.53767908882</v>
      </c>
      <c r="DM197" s="21" t="n">
        <f aca="false">DM195-DM25*DM168</f>
        <v>2216.44519263128</v>
      </c>
      <c r="DN197" s="21" t="n">
        <f aca="false">DN195-DN25*DN168</f>
        <v>2215.23565076473</v>
      </c>
      <c r="DO197" s="21" t="n">
        <f aca="false">DO195-DO25*DO168</f>
        <v>2233.19906752987</v>
      </c>
      <c r="DP197" s="21" t="n">
        <f aca="false">DP195-DP25*DP168</f>
        <v>2256.80614962856</v>
      </c>
      <c r="DQ197" s="21" t="n">
        <f aca="false">DQ195-DQ25*DQ168</f>
        <v>2280.37408919982</v>
      </c>
      <c r="DR197" s="21" t="n">
        <f aca="false">DR195-DR25*DR168</f>
        <v>2279.12935918919</v>
      </c>
      <c r="DS197" s="21" t="n">
        <f aca="false">DS195-DS25*DS168</f>
        <v>2250.02099165058</v>
      </c>
      <c r="DT197" s="21" t="n">
        <f aca="false">DT195-DT25*DT168</f>
        <v>2273.79942659718</v>
      </c>
      <c r="DU197" s="21" t="n">
        <f aca="false">DU195-DU25*DU168</f>
        <v>2297.53821417792</v>
      </c>
      <c r="DV197" s="21" t="n">
        <f aca="false">DV195-DV25*DV168</f>
        <v>2296.27743033583</v>
      </c>
      <c r="DW197" s="21" t="n">
        <f aca="false">DW195-DW25*DW168</f>
        <v>2239.51129449512</v>
      </c>
      <c r="DX197" s="21" t="n">
        <f aca="false">DX195-DX25*DX168</f>
        <v>2263.15648748144</v>
      </c>
      <c r="DY197" s="21" t="n">
        <f aca="false">DY195-DY25*DY168</f>
        <v>2286.76149872985</v>
      </c>
      <c r="DZ197" s="21" t="n">
        <f aca="false">DZ195-DZ25*DZ168</f>
        <v>2285.48372188832</v>
      </c>
      <c r="EA197" s="21" t="n">
        <f aca="false">EA195-EA25*EA168</f>
        <v>2253.96084501441</v>
      </c>
      <c r="EB197" s="21" t="n">
        <f aca="false">EB195-EB25*EB168</f>
        <v>2252.70426263459</v>
      </c>
      <c r="EC197" s="21" t="n">
        <f aca="false">EC195-EC25*EC168</f>
        <v>2276.18981480892</v>
      </c>
      <c r="ED197" s="21" t="n">
        <f aca="false">ED195-ED25*ED168</f>
        <v>2274.90739146449</v>
      </c>
      <c r="EE197" s="21" t="n">
        <f aca="false">EE195-EE25*EE168</f>
        <v>2290.57813733227</v>
      </c>
      <c r="EF197" s="21" t="n">
        <f aca="false">EF195-EF25*EF168</f>
        <v>2314.75130786483</v>
      </c>
      <c r="EG197" s="21" t="n">
        <f aca="false">EG195-EG25*EG168</f>
        <v>2338.8830170966</v>
      </c>
      <c r="EH197" s="21" t="n">
        <f aca="false">EH195-EH25*EH168</f>
        <v>2337.56455023281</v>
      </c>
      <c r="EI197" s="21" t="n">
        <f aca="false">EI195-EI25*EI168</f>
        <v>2423.4240818427</v>
      </c>
      <c r="EJ197" s="21" t="n">
        <f aca="false">EJ195-EJ25*EJ168</f>
        <v>2449.01731515161</v>
      </c>
      <c r="EK197" s="21" t="n">
        <f aca="false">EK195-EK25*EK168</f>
        <v>2474.56726985298</v>
      </c>
      <c r="EL197" s="21" t="n">
        <f aca="false">EL195-EL25*EL168</f>
        <v>2473.19101274426</v>
      </c>
      <c r="EM197" s="21" t="n">
        <f aca="false">EM195-EM25*EM168</f>
        <v>2485.99636562528</v>
      </c>
      <c r="EN197" s="21" t="n">
        <f aca="false">EN195-EN25*EN168</f>
        <v>2512.23729540809</v>
      </c>
      <c r="EO197" s="21" t="n">
        <f aca="false">EO195-EO25*EO168</f>
        <v>2538.43340354896</v>
      </c>
      <c r="EP197" s="21" t="n">
        <f aca="false">EP195-EP25*EP168</f>
        <v>2537.00807803941</v>
      </c>
      <c r="EQ197" s="21" t="n">
        <f aca="false">EQ195-EQ25*EQ168</f>
        <v>2476.94036511988</v>
      </c>
      <c r="ER197" s="21" t="n">
        <f aca="false">ER195-ER25*ER168</f>
        <v>2475.53647345687</v>
      </c>
      <c r="ES197" s="21" t="n">
        <f aca="false">ES195-ES25*ES168</f>
        <v>2501.32191469379</v>
      </c>
      <c r="ET197" s="21" t="n">
        <f aca="false">ET195-ET25*ET168</f>
        <v>2499.88915272719</v>
      </c>
      <c r="EU197" s="21" t="n">
        <f aca="false">EU195-EU25*EU168</f>
        <v>2493.02604608747</v>
      </c>
      <c r="EV197" s="21" t="n">
        <f aca="false">EV195-EV25*EV168</f>
        <v>2519.31435643351</v>
      </c>
      <c r="EW197" s="21" t="n">
        <f aca="false">EW195-EW25*EW168</f>
        <v>2545.55684804627</v>
      </c>
      <c r="EX197" s="21" t="n">
        <f aca="false">EX195-EX25*EX168</f>
        <v>2544.09981509195</v>
      </c>
      <c r="EY197" s="21" t="n">
        <f aca="false">EY195-EY25*EY168</f>
        <v>2537.11639842551</v>
      </c>
      <c r="EZ197" s="21" t="n">
        <f aca="false">EZ195-EZ25*EZ168</f>
        <v>2563.87068265011</v>
      </c>
      <c r="FA197" s="21" t="n">
        <f aca="false">FA195-FA25*FA168</f>
        <v>2590.57837197209</v>
      </c>
      <c r="FB197" s="21" t="n">
        <f aca="false">FB195-FB25*FB168</f>
        <v>2589.09665687953</v>
      </c>
      <c r="FC197" s="21" t="n">
        <f aca="false">FC195-FC25*FC168</f>
        <v>2581.99081115449</v>
      </c>
      <c r="FD197" s="21" t="n">
        <f aca="false">FD195-FD25*FD168</f>
        <v>0</v>
      </c>
      <c r="FE197" s="21" t="n">
        <f aca="false">FE195-FE25*FE168</f>
        <v>0</v>
      </c>
      <c r="FF197" s="21" t="n">
        <f aca="false">FF195-FF25*FF168</f>
        <v>0</v>
      </c>
      <c r="FG197" s="21" t="n">
        <f aca="false">FG195-FG25*FG168</f>
        <v>0</v>
      </c>
      <c r="FH197" s="21" t="n">
        <f aca="false">FH195-FH25*FH168</f>
        <v>0</v>
      </c>
    </row>
    <row r="198" customFormat="false" ht="15" hidden="false" customHeight="false" outlineLevel="0" collapsed="false">
      <c r="C198" s="28" t="s">
        <v>827</v>
      </c>
      <c r="D198" s="12" t="s">
        <v>32</v>
      </c>
      <c r="E198" s="33" t="n">
        <f aca="false">XIRR(INDEX($J197:$FH197,$E23):$FH197,INDEX($J$4:$FH$4,$E23):$FH$4)</f>
        <v>0.104812335484341</v>
      </c>
    </row>
    <row r="199" customFormat="false" ht="15" hidden="false" customHeight="false" outlineLevel="0" collapsed="false">
      <c r="C199" s="1" t="s">
        <v>828</v>
      </c>
      <c r="D199" s="12" t="s">
        <v>358</v>
      </c>
      <c r="E199" s="21" t="n">
        <f aca="false">-SUMIF($J$4:$FH$4,"&lt;="&amp;$E22,$J199:$FH199)</f>
        <v>37096.7486901143</v>
      </c>
      <c r="I199" s="21" t="n">
        <f aca="false">SUM(J199:FH199)</f>
        <v>158287.327830854</v>
      </c>
      <c r="J199" s="21" t="n">
        <f aca="false">J195+J25*(J176+J159-J168)</f>
        <v>0</v>
      </c>
      <c r="K199" s="21" t="n">
        <f aca="false">K195+K25*(K176+K159-K168)</f>
        <v>0</v>
      </c>
      <c r="L199" s="21" t="n">
        <f aca="false">L195+L25*(L176+L159-L168)</f>
        <v>0</v>
      </c>
      <c r="M199" s="21" t="n">
        <f aca="false">M195+M25*(M176+M159-M168)</f>
        <v>0</v>
      </c>
      <c r="N199" s="21" t="n">
        <f aca="false">N195+N25*(N176+N159-N168)</f>
        <v>-8445.98351648352</v>
      </c>
      <c r="O199" s="21" t="n">
        <f aca="false">O195+O25*(O176+O159-O168)</f>
        <v>-2460.17962861121</v>
      </c>
      <c r="P199" s="21" t="n">
        <f aca="false">P195+P25*(P176+P159-P168)</f>
        <v>-6303.52697414552</v>
      </c>
      <c r="Q199" s="21" t="n">
        <f aca="false">Q195+Q25*(Q176+Q159-Q168)</f>
        <v>-6355.53002686728</v>
      </c>
      <c r="R199" s="21" t="n">
        <f aca="false">R195+R25*(R176+R159-R168)</f>
        <v>-6338.07381092297</v>
      </c>
      <c r="S199" s="21" t="n">
        <f aca="false">S195+S25*(S176+S159-S168)</f>
        <v>-7193.4547330838</v>
      </c>
      <c r="T199" s="21" t="n">
        <f aca="false">T195+T25*(T176+T159-T168)</f>
        <v>1511.69957658109</v>
      </c>
      <c r="U199" s="21" t="n">
        <f aca="false">U195+U25*(U176+U159-U168)</f>
        <v>1511.02415524448</v>
      </c>
      <c r="V199" s="21" t="n">
        <f aca="false">V195+V25*(V176+V159-V168)</f>
        <v>1485.82761862462</v>
      </c>
      <c r="W199" s="21" t="n">
        <f aca="false">W195+W25*(W176+W159-W168)</f>
        <v>1104.4393978236</v>
      </c>
      <c r="X199" s="21" t="n">
        <f aca="false">X195+X25*(X176+X159-X168)</f>
        <v>1123.42916407889</v>
      </c>
      <c r="Y199" s="21" t="n">
        <f aca="false">Y195+Y25*(Y176+Y159-Y168)</f>
        <v>1142.38648795363</v>
      </c>
      <c r="Z199" s="21" t="n">
        <f aca="false">Z195+Z25*(Z176+Z159-Z168)</f>
        <v>1141.09325257121</v>
      </c>
      <c r="AA199" s="21" t="n">
        <f aca="false">AA195+AA25*(AA176+AA159-AA168)</f>
        <v>949.408874053684</v>
      </c>
      <c r="AB199" s="21" t="n">
        <f aca="false">AB195+AB25*(AB176+AB159-AB168)</f>
        <v>966.730556615023</v>
      </c>
      <c r="AC199" s="21" t="n">
        <f aca="false">AC195+AC25*(AC176+AC159-AC168)</f>
        <v>984.021375759606</v>
      </c>
      <c r="AD199" s="21" t="n">
        <f aca="false">AD195+AD25*(AD176+AD159-AD168)</f>
        <v>982.765025577091</v>
      </c>
      <c r="AE199" s="21" t="n">
        <f aca="false">AE195+AE25*(AE176+AE159-AE168)</f>
        <v>1009.0140200994</v>
      </c>
      <c r="AF199" s="21" t="n">
        <f aca="false">AF195+AF25*(AF176+AF159-AF168)</f>
        <v>1026.95014274599</v>
      </c>
      <c r="AG199" s="21" t="n">
        <f aca="false">AG195+AG25*(AG176+AG159-AG168)</f>
        <v>1044.85365113175</v>
      </c>
      <c r="AH199" s="21" t="n">
        <f aca="false">AH195+AH25*(AH176+AH159-AH168)</f>
        <v>1043.52761957493</v>
      </c>
      <c r="AI199" s="21" t="n">
        <f aca="false">AI195+AI25*(AI176+AI159-AI168)</f>
        <v>1078.97911840112</v>
      </c>
      <c r="AJ199" s="21" t="n">
        <f aca="false">AJ195+AJ25*(AJ176+AJ159-AJ168)</f>
        <v>1077.66623515651</v>
      </c>
      <c r="AK199" s="21" t="n">
        <f aca="false">AK195+AK25*(AK176+AK159-AK168)</f>
        <v>1096.13208015722</v>
      </c>
      <c r="AL199" s="21" t="n">
        <f aca="false">AL195+AL25*(AL176+AL159-AL168)</f>
        <v>1094.78997696173</v>
      </c>
      <c r="AM199" s="21" t="n">
        <f aca="false">AM195+AM25*(AM176+AM159-AM168)</f>
        <v>1016.438580733</v>
      </c>
      <c r="AN199" s="21" t="n">
        <f aca="false">AN195+AN25*(AN176+AN159-AN168)</f>
        <v>1034.4399981236</v>
      </c>
      <c r="AO199" s="21" t="n">
        <f aca="false">AO195+AO25*(AO176+AO159-AO168)</f>
        <v>1052.40781533878</v>
      </c>
      <c r="AP199" s="21" t="n">
        <f aca="false">AP195+AP25*(AP176+AP159-AP168)</f>
        <v>1051.02024571936</v>
      </c>
      <c r="AQ199" s="21" t="n">
        <f aca="false">AQ195+AQ25*(AQ176+AQ159-AQ168)</f>
        <v>971.576466455038</v>
      </c>
      <c r="AR199" s="21" t="n">
        <f aca="false">AR195+AR25*(AR176+AR159-AR168)</f>
        <v>989.095800721008</v>
      </c>
      <c r="AS199" s="21" t="n">
        <f aca="false">AS195+AS25*(AS176+AS159-AS168)</f>
        <v>1006.58183613799</v>
      </c>
      <c r="AT199" s="21" t="n">
        <f aca="false">AT195+AT25*(AT176+AT159-AT168)</f>
        <v>1005.18759273395</v>
      </c>
      <c r="AU199" s="21" t="n">
        <f aca="false">AU195+AU25*(AU176+AU159-AU168)</f>
        <v>984.57354603706</v>
      </c>
      <c r="AV199" s="21" t="n">
        <f aca="false">AV195+AV25*(AV176+AV159-AV168)</f>
        <v>1002.22188926915</v>
      </c>
      <c r="AW199" s="21" t="n">
        <f aca="false">AW195+AW25*(AW176+AW159-AW168)</f>
        <v>1019.83619172714</v>
      </c>
      <c r="AX199" s="21" t="n">
        <f aca="false">AX195+AX25*(AX176+AX159-AX168)</f>
        <v>1018.40127103761</v>
      </c>
      <c r="AY199" s="21" t="n">
        <f aca="false">AY195+AY25*(AY176+AY159-AY168)</f>
        <v>968.62791661609</v>
      </c>
      <c r="AZ199" s="21" t="n">
        <f aca="false">AZ195+AZ25*(AZ176+AZ159-AZ168)</f>
        <v>967.180891559643</v>
      </c>
      <c r="BA199" s="21" t="n">
        <f aca="false">BA195+BA25*(BA176+BA159-BA168)</f>
        <v>984.391535287713</v>
      </c>
      <c r="BB199" s="21" t="n">
        <f aca="false">BB195+BB25*(BB176+BB159-BB168)</f>
        <v>982.91204330757</v>
      </c>
      <c r="BC199" s="21" t="n">
        <f aca="false">BC195+BC25*(BC176+BC159-BC168)</f>
        <v>982.696346314235</v>
      </c>
      <c r="BD199" s="21" t="n">
        <f aca="false">BD195+BD25*(BD176+BD159-BD168)</f>
        <v>1000.25296520289</v>
      </c>
      <c r="BE199" s="21" t="n">
        <f aca="false">BE195+BE25*(BE176+BE159-BE168)</f>
        <v>1017.77272187388</v>
      </c>
      <c r="BF199" s="21" t="n">
        <f aca="false">BF195+BF25*(BF176+BF159-BF168)</f>
        <v>1016.21125581718</v>
      </c>
      <c r="BG199" s="21" t="n">
        <f aca="false">BG195+BG25*(BG176+BG159-BG168)</f>
        <v>959.937170108293</v>
      </c>
      <c r="BH199" s="21" t="n">
        <f aca="false">BH195+BH25*(BH176+BH159-BH168)</f>
        <v>927.893531749036</v>
      </c>
      <c r="BI199" s="21" t="n">
        <f aca="false">BI195+BI25*(BI176+BI159-BI168)</f>
        <v>944.607605467795</v>
      </c>
      <c r="BJ199" s="21" t="n">
        <f aca="false">BJ195+BJ25*(BJ176+BJ159-BJ168)</f>
        <v>943.007024602257</v>
      </c>
      <c r="BK199" s="21" t="n">
        <f aca="false">BK195+BK25*(BK176+BK159-BK168)</f>
        <v>922.431197317419</v>
      </c>
      <c r="BL199" s="21" t="n">
        <f aca="false">BL195+BL25*(BL176+BL159-BL168)</f>
        <v>939.294251277323</v>
      </c>
      <c r="BM199" s="21" t="n">
        <f aca="false">BM195+BM25*(BM176+BM159-BM168)</f>
        <v>956.119089425693</v>
      </c>
      <c r="BN199" s="21" t="n">
        <f aca="false">BN195+BN25*(BN176+BN159-BN168)</f>
        <v>954.473907975958</v>
      </c>
      <c r="BO199" s="21" t="n">
        <f aca="false">BO195+BO25*(BO176+BO159-BO168)</f>
        <v>946.592946906011</v>
      </c>
      <c r="BP199" s="21" t="n">
        <f aca="false">BP195+BP25*(BP176+BP159-BP168)</f>
        <v>944.94722660928</v>
      </c>
      <c r="BQ199" s="21" t="n">
        <f aca="false">BQ195+BQ25*(BQ176+BQ159-BQ168)</f>
        <v>961.828019662665</v>
      </c>
      <c r="BR199" s="21" t="n">
        <f aca="false">BR195+BR25*(BR176+BR159-BR168)</f>
        <v>960.145150564065</v>
      </c>
      <c r="BS199" s="21" t="n">
        <f aca="false">BS195+BS25*(BS176+BS159-BS168)</f>
        <v>910.613648189648</v>
      </c>
      <c r="BT199" s="21" t="n">
        <f aca="false">BT195+BT25*(BT176+BT159-BT168)</f>
        <v>927.332142219767</v>
      </c>
      <c r="BU199" s="21" t="n">
        <f aca="false">BU195+BU25*(BU176+BU159-BU168)</f>
        <v>944.01135378537</v>
      </c>
      <c r="BV199" s="21" t="n">
        <f aca="false">BV195+BV25*(BV176+BV159-BV168)</f>
        <v>942.287332071346</v>
      </c>
      <c r="BW199" s="21" t="n">
        <f aca="false">BW195+BW25*(BW176+BW159-BW168)</f>
        <v>958.531583966841</v>
      </c>
      <c r="BX199" s="21" t="n">
        <f aca="false">BX195+BX25*(BX176+BX159-BX168)</f>
        <v>975.753791630059</v>
      </c>
      <c r="BY199" s="21" t="n">
        <f aca="false">BY195+BY25*(BY176+BY159-BY168)</f>
        <v>992.935442450919</v>
      </c>
      <c r="BZ199" s="21" t="n">
        <f aca="false">BZ195+BZ25*(BZ176+BZ159-BZ168)</f>
        <v>991.146704627513</v>
      </c>
      <c r="CA199" s="21" t="n">
        <f aca="false">CA195+CA25*(CA176+CA159-CA168)</f>
        <v>2454.85066136774</v>
      </c>
      <c r="CB199" s="21" t="n">
        <f aca="false">CB195+CB25*(CB176+CB159-CB168)</f>
        <v>1719.94348738618</v>
      </c>
      <c r="CC199" s="21" t="n">
        <f aca="false">CC195+CC25*(CC176+CC159-CC168)</f>
        <v>1737.86039629376</v>
      </c>
      <c r="CD199" s="21" t="n">
        <f aca="false">CD195+CD25*(CD176+CD159-CD168)</f>
        <v>1736.8667675355</v>
      </c>
      <c r="CE199" s="21" t="n">
        <f aca="false">CE195+CE25*(CE176+CE159-CE168)</f>
        <v>1702.14438156697</v>
      </c>
      <c r="CF199" s="21" t="n">
        <f aca="false">CF195+CF25*(CF176+CF159-CF168)</f>
        <v>1701.16288009762</v>
      </c>
      <c r="CG199" s="21" t="n">
        <f aca="false">CG195+CG25*(CG176+CG159-CG168)</f>
        <v>1718.86543349496</v>
      </c>
      <c r="CH199" s="21" t="n">
        <f aca="false">CH195+CH25*(CH176+CH159-CH168)</f>
        <v>1717.86374795719</v>
      </c>
      <c r="CI199" s="21" t="n">
        <f aca="false">CI195+CI25*(CI176+CI159-CI168)</f>
        <v>1730.11484964486</v>
      </c>
      <c r="CJ199" s="21" t="n">
        <f aca="false">CJ195+CJ25*(CJ176+CJ159-CJ168)</f>
        <v>1748.33065913127</v>
      </c>
      <c r="CK199" s="21" t="n">
        <f aca="false">CK195+CK25*(CK176+CK159-CK168)</f>
        <v>1766.51376910549</v>
      </c>
      <c r="CL199" s="21" t="n">
        <f aca="false">CL195+CL25*(CL176+CL159-CL168)</f>
        <v>1765.47392659028</v>
      </c>
      <c r="CM199" s="21" t="n">
        <f aca="false">CM195+CM25*(CM176+CM159-CM168)</f>
        <v>1743.199118416</v>
      </c>
      <c r="CN199" s="21" t="n">
        <f aca="false">CN195+CN25*(CN176+CN159-CN168)</f>
        <v>1761.53890200312</v>
      </c>
      <c r="CO199" s="21" t="n">
        <f aca="false">CO195+CO25*(CO176+CO159-CO168)</f>
        <v>1779.84529143161</v>
      </c>
      <c r="CP199" s="21" t="n">
        <f aca="false">CP195+CP25*(CP176+CP159-CP168)</f>
        <v>1778.78335920202</v>
      </c>
      <c r="CQ199" s="21" t="n">
        <f aca="false">CQ195+CQ25*(CQ176+CQ159-CQ168)</f>
        <v>1752.27741618939</v>
      </c>
      <c r="CR199" s="21" t="n">
        <f aca="false">CR195+CR25*(CR176+CR159-CR168)</f>
        <v>1770.70272576246</v>
      </c>
      <c r="CS199" s="21" t="n">
        <f aca="false">CS195+CS25*(CS176+CS159-CS168)</f>
        <v>1789.09414326432</v>
      </c>
      <c r="CT199" s="21" t="n">
        <f aca="false">CT195+CT25*(CT176+CT159-CT168)</f>
        <v>1788.01637744428</v>
      </c>
      <c r="CU199" s="21" t="n">
        <f aca="false">CU195+CU25*(CU176+CU159-CU168)</f>
        <v>-32997.5427493723</v>
      </c>
      <c r="CV199" s="21" t="n">
        <f aca="false">CV195+CV25*(CV176+CV159-CV168)</f>
        <v>1805.38085487254</v>
      </c>
      <c r="CW199" s="21" t="n">
        <f aca="false">CW195+CW25*(CW176+CW159-CW168)</f>
        <v>1824.15806827542</v>
      </c>
      <c r="CX199" s="21" t="n">
        <f aca="false">CX195+CX25*(CX176+CX159-CX168)</f>
        <v>1823.08506826497</v>
      </c>
      <c r="CY199" s="21" t="n">
        <f aca="false">CY195+CY25*(CY176+CY159-CY168)</f>
        <v>2237.55862285818</v>
      </c>
      <c r="CZ199" s="21" t="n">
        <f aca="false">CZ195+CZ25*(CZ176+CZ159-CZ168)</f>
        <v>2261.36042981063</v>
      </c>
      <c r="DA199" s="21" t="n">
        <f aca="false">DA195+DA25*(DA176+DA159-DA168)</f>
        <v>2285.12784119662</v>
      </c>
      <c r="DB199" s="21" t="n">
        <f aca="false">DB195+DB25*(DB176+DB159-DB168)</f>
        <v>2284.03406425792</v>
      </c>
      <c r="DC199" s="21" t="n">
        <f aca="false">DC195+DC25*(DC176+DC159-DC168)</f>
        <v>2179.09614547971</v>
      </c>
      <c r="DD199" s="21" t="n">
        <f aca="false">DD195+DD25*(DD176+DD159-DD168)</f>
        <v>2202.24420323654</v>
      </c>
      <c r="DE199" s="21" t="n">
        <f aca="false">DE195+DE25*(DE176+DE159-DE168)</f>
        <v>2225.35773023647</v>
      </c>
      <c r="DF199" s="21" t="n">
        <f aca="false">DF195+DF25*(DF176+DF159-DF168)</f>
        <v>2224.25965425039</v>
      </c>
      <c r="DG199" s="21" t="n">
        <f aca="false">DG195+DG25*(DG176+DG159-DG168)</f>
        <v>2141.91803329195</v>
      </c>
      <c r="DH199" s="21" t="n">
        <f aca="false">DH195+DH25*(DH176+DH159-DH168)</f>
        <v>2164.64651582423</v>
      </c>
      <c r="DI199" s="21" t="n">
        <f aca="false">DI195+DI25*(DI176+DI159-DI168)</f>
        <v>2187.3402571584</v>
      </c>
      <c r="DJ199" s="21" t="n">
        <f aca="false">DJ195+DJ25*(DJ176+DJ159-DJ168)</f>
        <v>2186.23548915479</v>
      </c>
      <c r="DK199" s="21" t="n">
        <f aca="false">DK195+DK25*(DK176+DK159-DK168)</f>
        <v>2103.72601696089</v>
      </c>
      <c r="DL199" s="21" t="n">
        <f aca="false">DL195+DL25*(DL176+DL159-DL168)</f>
        <v>2102.64751274197</v>
      </c>
      <c r="DM199" s="21" t="n">
        <f aca="false">DM195+DM25*(DM176+DM159-DM168)</f>
        <v>2124.66398989826</v>
      </c>
      <c r="DN199" s="21" t="n">
        <f aca="false">DN195+DN25*(DN176+DN159-DN168)</f>
        <v>2123.5633067997</v>
      </c>
      <c r="DO199" s="21" t="n">
        <f aca="false">DO195+DO25*(DO176+DO159-DO168)</f>
        <v>2137.56873639067</v>
      </c>
      <c r="DP199" s="21" t="n">
        <f aca="false">DP195+DP25*(DP176+DP159-DP168)</f>
        <v>2160.22182093313</v>
      </c>
      <c r="DQ199" s="21" t="n">
        <f aca="false">DQ195+DQ25*(DQ176+DQ159-DQ168)</f>
        <v>2182.83928577563</v>
      </c>
      <c r="DR199" s="21" t="n">
        <f aca="false">DR195+DR25*(DR176+DR159-DR168)</f>
        <v>2181.70658146595</v>
      </c>
      <c r="DS199" s="21" t="n">
        <f aca="false">DS195+DS25*(DS176+DS159-DS168)</f>
        <v>2152.87668734052</v>
      </c>
      <c r="DT199" s="21" t="n">
        <f aca="false">DT195+DT25*(DT176+DT159-DT168)</f>
        <v>2175.68570297457</v>
      </c>
      <c r="DU199" s="21" t="n">
        <f aca="false">DU195+DU25*(DU176+DU159-DU168)</f>
        <v>2198.4586395057</v>
      </c>
      <c r="DV199" s="21" t="n">
        <f aca="false">DV195+DV25*(DV176+DV159-DV168)</f>
        <v>2197.3113262094</v>
      </c>
      <c r="DW199" s="21" t="n">
        <f aca="false">DW195+DW25*(DW176+DW159-DW168)</f>
        <v>2143.31286292905</v>
      </c>
      <c r="DX199" s="21" t="n">
        <f aca="false">DX195+DX25*(DX176+DX159-DX168)</f>
        <v>2166.00062837925</v>
      </c>
      <c r="DY199" s="21" t="n">
        <f aca="false">DY195+DY25*(DY176+DY159-DY168)</f>
        <v>2188.65182844795</v>
      </c>
      <c r="DZ199" s="21" t="n">
        <f aca="false">DZ195+DZ25*(DZ176+DZ159-DZ168)</f>
        <v>2187.48905152216</v>
      </c>
      <c r="EA199" s="21" t="n">
        <f aca="false">EA195+EA25*(EA176+EA159-EA168)</f>
        <v>2157.63259373425</v>
      </c>
      <c r="EB199" s="21" t="n">
        <f aca="false">EB195+EB25*(EB176+EB159-EB168)</f>
        <v>2156.48910376861</v>
      </c>
      <c r="EC199" s="21" t="n">
        <f aca="false">EC195+EC25*(EC176+EC159-EC168)</f>
        <v>2179.03159607991</v>
      </c>
      <c r="ED199" s="21" t="n">
        <f aca="false">ED195+ED25*(ED176+ED159-ED168)</f>
        <v>2177.86459083647</v>
      </c>
      <c r="EE199" s="21" t="n">
        <f aca="false">EE195+EE25*(EE176+EE159-EE168)</f>
        <v>2189.78368991086</v>
      </c>
      <c r="EF199" s="21" t="n">
        <f aca="false">EF195+EF25*(EF176+EF159-EF168)</f>
        <v>2212.95191492814</v>
      </c>
      <c r="EG199" s="21" t="n">
        <f aca="false">EG195+EG25*(EG176+EG159-EG168)</f>
        <v>2236.0824101617</v>
      </c>
      <c r="EH199" s="21" t="n">
        <f aca="false">EH195+EH25*(EH176+EH159-EH168)</f>
        <v>2234.88260531565</v>
      </c>
      <c r="EI199" s="21" t="n">
        <f aca="false">EI195+EI25*(EI176+EI159-EI168)</f>
        <v>2310.67349941534</v>
      </c>
      <c r="EJ199" s="21" t="n">
        <f aca="false">EJ195+EJ25*(EJ176+EJ159-EJ168)</f>
        <v>2228.60575678796</v>
      </c>
      <c r="EK199" s="21" t="n">
        <f aca="false">EK195+EK25*(EK176+EK159-EK168)</f>
        <v>2251.85621556621</v>
      </c>
      <c r="EL199" s="21" t="n">
        <f aca="false">EL195+EL25*(EL176+EL159-EL168)</f>
        <v>2250.60382159727</v>
      </c>
      <c r="EM199" s="21" t="n">
        <f aca="false">EM195+EM25*(EM176+EM159-EM168)</f>
        <v>2262.256692719</v>
      </c>
      <c r="EN199" s="21" t="n">
        <f aca="false">EN195+EN25*(EN176+EN159-EN168)</f>
        <v>2286.13593882136</v>
      </c>
      <c r="EO199" s="21" t="n">
        <f aca="false">EO195+EO25*(EO176+EO159-EO168)</f>
        <v>2309.97439722955</v>
      </c>
      <c r="EP199" s="21" t="n">
        <f aca="false">EP195+EP25*(EP176+EP159-EP168)</f>
        <v>2308.67735101586</v>
      </c>
      <c r="EQ199" s="21" t="n">
        <f aca="false">EQ195+EQ25*(EQ176+EQ159-EQ168)</f>
        <v>2254.01573225909</v>
      </c>
      <c r="ER199" s="21" t="n">
        <f aca="false">ER195+ER25*(ER176+ER159-ER168)</f>
        <v>2252.73819084575</v>
      </c>
      <c r="ES199" s="21" t="n">
        <f aca="false">ES195+ES25*(ES176+ES159-ES168)</f>
        <v>2276.20294237135</v>
      </c>
      <c r="ET199" s="21" t="n">
        <f aca="false">ET195+ET25*(ET176+ET159-ET168)</f>
        <v>2274.89912898174</v>
      </c>
      <c r="EU199" s="21" t="n">
        <f aca="false">EU195+EU25*(EU176+EU159-EU168)</f>
        <v>2268.6537019396</v>
      </c>
      <c r="EV199" s="21" t="n">
        <f aca="false">EV195+EV25*(EV176+EV159-EV168)</f>
        <v>2292.5760643545</v>
      </c>
      <c r="EW199" s="21" t="n">
        <f aca="false">EW195+EW25*(EW176+EW159-EW168)</f>
        <v>2316.4567317221</v>
      </c>
      <c r="EX199" s="21" t="n">
        <f aca="false">EX195+EX25*(EX176+EX159-EX168)</f>
        <v>2315.13083173368</v>
      </c>
      <c r="EY199" s="21" t="n">
        <f aca="false">EY195+EY25*(EY176+EY159-EY168)</f>
        <v>2308.77592256721</v>
      </c>
      <c r="EZ199" s="21" t="n">
        <f aca="false">EZ195+EZ25*(EZ176+EZ159-EZ168)</f>
        <v>2333.1223212116</v>
      </c>
      <c r="FA199" s="21" t="n">
        <f aca="false">FA195+FA25*(FA176+FA159-FA168)</f>
        <v>2357.4263184946</v>
      </c>
      <c r="FB199" s="21" t="n">
        <f aca="false">FB195+FB25*(FB176+FB159-FB168)</f>
        <v>2356.07795776037</v>
      </c>
      <c r="FC199" s="21" t="n">
        <f aca="false">FC195+FC25*(FC176+FC159-FC168)</f>
        <v>2349.61163815059</v>
      </c>
      <c r="FD199" s="21" t="n">
        <f aca="false">FD195+FD25*(FD176+FD159-FD168)</f>
        <v>-1.06581410364015E-013</v>
      </c>
      <c r="FE199" s="21" t="n">
        <f aca="false">FE195+FE25*(FE176+FE159-FE168)</f>
        <v>-1.06581410364015E-013</v>
      </c>
      <c r="FF199" s="21" t="n">
        <f aca="false">FF195+FF25*(FF176+FF159-FF168)</f>
        <v>-1.06581410364015E-013</v>
      </c>
      <c r="FG199" s="21" t="n">
        <f aca="false">FG195+FG25*(FG176+FG159-FG168)</f>
        <v>-1.06581410364015E-013</v>
      </c>
      <c r="FH199" s="21" t="n">
        <f aca="false">FH195+FH25*(FH176+FH159-FH168)</f>
        <v>-1.06581410364015E-013</v>
      </c>
    </row>
    <row r="200" customFormat="false" ht="15" hidden="false" customHeight="false" outlineLevel="0" collapsed="false">
      <c r="C200" s="28" t="s">
        <v>829</v>
      </c>
      <c r="D200" s="12" t="s">
        <v>32</v>
      </c>
      <c r="E200" s="33" t="n">
        <f aca="false">XIRR(INDEX($J199:$FH199,$E23):$FH199,INDEX($J$4:$FH$4,$E23):$FH$4)</f>
        <v>0.115069814448474</v>
      </c>
    </row>
    <row r="201" customFormat="false" ht="15" hidden="false" customHeight="false" outlineLevel="0" collapsed="false">
      <c r="A201" s="24"/>
      <c r="B201" s="24"/>
      <c r="C201" s="24" t="s">
        <v>830</v>
      </c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24"/>
      <c r="DX201" s="24"/>
      <c r="DY201" s="24"/>
      <c r="DZ201" s="24"/>
      <c r="EA201" s="24"/>
      <c r="EB201" s="24"/>
      <c r="EC201" s="24"/>
      <c r="ED201" s="24"/>
      <c r="EE201" s="24"/>
      <c r="EF201" s="24"/>
      <c r="EG201" s="24"/>
      <c r="EH201" s="24"/>
      <c r="EI201" s="24"/>
      <c r="EJ201" s="24"/>
      <c r="EK201" s="24"/>
      <c r="EL201" s="24"/>
      <c r="EM201" s="24"/>
      <c r="EN201" s="24"/>
      <c r="EO201" s="24"/>
      <c r="EP201" s="24"/>
      <c r="EQ201" s="24"/>
      <c r="ER201" s="24"/>
      <c r="ES201" s="24"/>
      <c r="ET201" s="24"/>
      <c r="EU201" s="24"/>
      <c r="EV201" s="24"/>
      <c r="EW201" s="24"/>
      <c r="EX201" s="24"/>
      <c r="EY201" s="24"/>
      <c r="EZ201" s="24"/>
      <c r="FA201" s="24"/>
      <c r="FB201" s="24"/>
      <c r="FC201" s="24"/>
      <c r="FD201" s="24"/>
      <c r="FE201" s="24"/>
      <c r="FF201" s="24"/>
      <c r="FG201" s="24"/>
      <c r="FH201" s="24"/>
    </row>
    <row r="202" customFormat="false" ht="15" hidden="false" customHeight="false" outlineLevel="0" collapsed="false">
      <c r="C202" s="1" t="s">
        <v>831</v>
      </c>
      <c r="D202" s="12" t="s">
        <v>358</v>
      </c>
      <c r="I202" s="21" t="n">
        <f aca="false">SUM(J202:FH202)</f>
        <v>237666.045494877</v>
      </c>
      <c r="J202" s="21" t="n">
        <f aca="false">J26*(J101+J168+J120)</f>
        <v>0</v>
      </c>
      <c r="K202" s="21" t="n">
        <f aca="false">K26*(K101+K168+K120)</f>
        <v>0</v>
      </c>
      <c r="L202" s="21" t="n">
        <f aca="false">L26*(L101+L168+L120)</f>
        <v>0</v>
      </c>
      <c r="M202" s="21" t="n">
        <f aca="false">M26*(M101+M168+M120)</f>
        <v>0</v>
      </c>
      <c r="N202" s="21" t="n">
        <f aca="false">N26*(N101+N168+N120)</f>
        <v>0</v>
      </c>
      <c r="O202" s="21" t="n">
        <f aca="false">O26*(O101+O168+O120)</f>
        <v>0</v>
      </c>
      <c r="P202" s="21" t="n">
        <f aca="false">P26*(P101+P168+P120)</f>
        <v>0</v>
      </c>
      <c r="Q202" s="21" t="n">
        <f aca="false">Q26*(Q101+Q168+Q120)</f>
        <v>0</v>
      </c>
      <c r="R202" s="21" t="n">
        <f aca="false">R26*(R101+R168+R120)</f>
        <v>0</v>
      </c>
      <c r="S202" s="21" t="n">
        <f aca="false">S26*(S101+S168+S120)</f>
        <v>0</v>
      </c>
      <c r="T202" s="21" t="n">
        <f aca="false">T26*(T101+T168+T120)</f>
        <v>2186.26047421656</v>
      </c>
      <c r="U202" s="21" t="n">
        <f aca="false">U26*(U101+U168+U120)</f>
        <v>2203.55186992249</v>
      </c>
      <c r="V202" s="21" t="n">
        <f aca="false">V26*(V101+V168+V120)</f>
        <v>2202.64045613574</v>
      </c>
      <c r="W202" s="21" t="n">
        <f aca="false">W26*(W101+W168+W120)</f>
        <v>1821.67367199081</v>
      </c>
      <c r="X202" s="21" t="n">
        <f aca="false">X26*(X101+X168+X120)</f>
        <v>1841.07525711192</v>
      </c>
      <c r="Y202" s="21" t="n">
        <f aca="false">Y26*(Y101+Y168+Y120)</f>
        <v>1860.44960909967</v>
      </c>
      <c r="Z202" s="21" t="n">
        <f aca="false">Z26*(Z101+Z168+Z120)</f>
        <v>1859.58359710161</v>
      </c>
      <c r="AA202" s="21" t="n">
        <f aca="false">AA26*(AA101+AA168+AA120)</f>
        <v>1668.3416240779</v>
      </c>
      <c r="AB202" s="21" t="n">
        <f aca="false">AB26*(AB101+AB168+AB120)</f>
        <v>1686.09635645328</v>
      </c>
      <c r="AC202" s="21" t="n">
        <f aca="false">AC26*(AC101+AC168+AC120)</f>
        <v>1703.82570004593</v>
      </c>
      <c r="AD202" s="21" t="n">
        <f aca="false">AD26*(AD101+AD168+AD120)</f>
        <v>1703.01833828703</v>
      </c>
      <c r="AE202" s="21" t="n">
        <f aca="false">AE26*(AE101+AE168+AE120)</f>
        <v>1729.73177540541</v>
      </c>
      <c r="AF202" s="21" t="n">
        <f aca="false">AF26*(AF101+AF168+AF120)</f>
        <v>1748.12326043206</v>
      </c>
      <c r="AG202" s="21" t="n">
        <f aca="false">AG26*(AG101+AG168+AG120)</f>
        <v>1766.48788473899</v>
      </c>
      <c r="AH202" s="21" t="n">
        <f aca="false">AH26*(AH101+AH168+AH120)</f>
        <v>1765.63371547229</v>
      </c>
      <c r="AI202" s="21" t="n">
        <f aca="false">AI26*(AI101+AI168+AI120)</f>
        <v>1801.56789577581</v>
      </c>
      <c r="AJ202" s="21" t="n">
        <f aca="false">AJ26*(AJ101+AJ168+AJ120)</f>
        <v>1800.73874510705</v>
      </c>
      <c r="AK202" s="21" t="n">
        <f aca="false">AK26*(AK101+AK168+AK120)</f>
        <v>1819.68944843224</v>
      </c>
      <c r="AL202" s="21" t="n">
        <f aca="false">AL26*(AL101+AL168+AL120)</f>
        <v>1818.84324671022</v>
      </c>
      <c r="AM202" s="21" t="n">
        <f aca="false">AM26*(AM101+AM168+AM120)</f>
        <v>1741.00379254054</v>
      </c>
      <c r="AN202" s="21" t="n">
        <f aca="false">AN26*(AN101+AN168+AN120)</f>
        <v>1759.50866551747</v>
      </c>
      <c r="AO202" s="21" t="n">
        <f aca="false">AO26*(AO101+AO168+AO120)</f>
        <v>1777.98629302516</v>
      </c>
      <c r="AP202" s="21" t="n">
        <f aca="false">AP26*(AP101+AP168+AP120)</f>
        <v>1777.11988874686</v>
      </c>
      <c r="AQ202" s="21" t="n">
        <f aca="false">AQ26*(AQ101+AQ168+AQ120)</f>
        <v>1698.21363120758</v>
      </c>
      <c r="AR202" s="21" t="n">
        <f aca="false">AR26*(AR101+AR168+AR120)</f>
        <v>1716.26232047169</v>
      </c>
      <c r="AS202" s="21" t="n">
        <f aca="false">AS26*(AS101+AS168+AS120)</f>
        <v>1734.28438933564</v>
      </c>
      <c r="AT202" s="21" t="n">
        <f aca="false">AT26*(AT101+AT168+AT120)</f>
        <v>1733.43786221661</v>
      </c>
      <c r="AU202" s="21" t="n">
        <f aca="false">AU26*(AU101+AU168+AU120)</f>
        <v>1713.38822007545</v>
      </c>
      <c r="AV202" s="21" t="n">
        <f aca="false">AV26*(AV101+AV168+AV120)</f>
        <v>1731.59313717175</v>
      </c>
      <c r="AW202" s="21" t="n">
        <f aca="false">AW26*(AW101+AW168+AW120)</f>
        <v>1749.77103217862</v>
      </c>
      <c r="AX202" s="21" t="n">
        <f aca="false">AX26*(AX101+AX168+AX120)</f>
        <v>1748.91173136476</v>
      </c>
      <c r="AY202" s="21" t="n">
        <f aca="false">AY26*(AY101+AY168+AY120)</f>
        <v>1699.72611297594</v>
      </c>
      <c r="AZ202" s="21" t="n">
        <f aca="false">AZ26*(AZ101+AZ168+AZ120)</f>
        <v>1698.86918823267</v>
      </c>
      <c r="BA202" s="21" t="n">
        <f aca="false">BA26*(BA101+BA168+BA120)</f>
        <v>1716.67238761925</v>
      </c>
      <c r="BB202" s="21" t="n">
        <f aca="false">BB26*(BB101+BB168+BB120)</f>
        <v>1715.79784066328</v>
      </c>
      <c r="BC202" s="21" t="n">
        <f aca="false">BC26*(BC101+BC168+BC120)</f>
        <v>1716.20449232408</v>
      </c>
      <c r="BD202" s="21" t="n">
        <f aca="false">BD26*(BD101+BD168+BD120)</f>
        <v>1734.3763534766</v>
      </c>
      <c r="BE202" s="21" t="n">
        <f aca="false">BE26*(BE101+BE168+BE120)</f>
        <v>1752.5191044511</v>
      </c>
      <c r="BF202" s="21" t="n">
        <f aca="false">BF26*(BF101+BF168+BF120)</f>
        <v>1751.59340254665</v>
      </c>
      <c r="BG202" s="21" t="n">
        <f aca="false">BG26*(BG101+BG168+BG120)</f>
        <v>1695.97286985907</v>
      </c>
      <c r="BH202" s="21" t="n">
        <f aca="false">BH26*(BH101+BH168+BH120)</f>
        <v>1664.57606818544</v>
      </c>
      <c r="BI202" s="21" t="n">
        <f aca="false">BI26*(BI101+BI168+BI120)</f>
        <v>1681.94512555975</v>
      </c>
      <c r="BJ202" s="21" t="n">
        <f aca="false">BJ26*(BJ101+BJ168+BJ120)</f>
        <v>1681.01269806539</v>
      </c>
      <c r="BK202" s="21" t="n">
        <f aca="false">BK26*(BK101+BK168+BK120)</f>
        <v>1661.12321788603</v>
      </c>
      <c r="BL202" s="21" t="n">
        <f aca="false">BL26*(BL101+BL168+BL120)</f>
        <v>1678.66631254178</v>
      </c>
      <c r="BM202" s="21" t="n">
        <f aca="false">BM26*(BM101+BM168+BM120)</f>
        <v>1696.17975340605</v>
      </c>
      <c r="BN202" s="21" t="n">
        <f aca="false">BN26*(BN101+BN168+BN120)</f>
        <v>1695.2367646261</v>
      </c>
      <c r="BO202" s="21" t="n">
        <f aca="false">BO26*(BO101+BO168+BO120)</f>
        <v>1688.07169454289</v>
      </c>
      <c r="BP202" s="21" t="n">
        <f aca="false">BP26*(BP101+BP168+BP120)</f>
        <v>1687.1458314503</v>
      </c>
      <c r="BQ202" s="21" t="n">
        <f aca="false">BQ26*(BQ101+BQ168+BQ120)</f>
        <v>1704.75055901429</v>
      </c>
      <c r="BR202" s="21" t="n">
        <f aca="false">BR26*(BR101+BR168+BR120)</f>
        <v>1703.80565602762</v>
      </c>
      <c r="BS202" s="21" t="n">
        <f aca="false">BS26*(BS101+BS168+BS120)</f>
        <v>1655.03118615869</v>
      </c>
      <c r="BT202" s="21" t="n">
        <f aca="false">BT26*(BT101+BT168+BT120)</f>
        <v>1672.50128985215</v>
      </c>
      <c r="BU202" s="21" t="n">
        <f aca="false">BU26*(BU101+BU168+BU120)</f>
        <v>1689.94156771326</v>
      </c>
      <c r="BV202" s="21" t="n">
        <f aca="false">BV26*(BV101+BV168+BV120)</f>
        <v>1688.99310804336</v>
      </c>
      <c r="BW202" s="21" t="n">
        <f aca="false">BW26*(BW101+BW168+BW120)</f>
        <v>1706.0324583257</v>
      </c>
      <c r="BX202" s="21" t="n">
        <f aca="false">BX26*(BX101+BX168+BX120)</f>
        <v>1724.04481735714</v>
      </c>
      <c r="BY202" s="21" t="n">
        <f aca="false">BY26*(BY101+BY168+BY120)</f>
        <v>1742.02655794968</v>
      </c>
      <c r="BZ202" s="21" t="n">
        <f aca="false">BZ26*(BZ101+BZ168+BZ120)</f>
        <v>1741.05289344004</v>
      </c>
      <c r="CA202" s="21" t="n">
        <f aca="false">CA26*(CA101+CA168+CA120)</f>
        <v>1701.55245045967</v>
      </c>
      <c r="CB202" s="21" t="n">
        <f aca="false">CB26*(CB101+CB168+CB120)</f>
        <v>1719.49568470532</v>
      </c>
      <c r="CC202" s="21" t="n">
        <f aca="false">CC26*(CC101+CC168+CC120)</f>
        <v>1737.40767270432</v>
      </c>
      <c r="CD202" s="21" t="n">
        <f aca="false">CD26*(CD101+CD168+CD120)</f>
        <v>1736.41404394606</v>
      </c>
      <c r="CE202" s="21" t="n">
        <f aca="false">CE26*(CE101+CE168+CE120)</f>
        <v>1701.69657888611</v>
      </c>
      <c r="CF202" s="21" t="n">
        <f aca="false">CF26*(CF101+CF168+CF120)</f>
        <v>1700.71507741676</v>
      </c>
      <c r="CG202" s="21" t="n">
        <f aca="false">CG26*(CG101+CG168+CG120)</f>
        <v>1718.41270990552</v>
      </c>
      <c r="CH202" s="21" t="n">
        <f aca="false">CH26*(CH101+CH168+CH120)</f>
        <v>1717.41102436775</v>
      </c>
      <c r="CI202" s="21" t="n">
        <f aca="false">CI26*(CI101+CI168+CI120)</f>
        <v>1729.67196787258</v>
      </c>
      <c r="CJ202" s="21" t="n">
        <f aca="false">CJ26*(CJ101+CJ168+CJ120)</f>
        <v>1747.88285645041</v>
      </c>
      <c r="CK202" s="21" t="n">
        <f aca="false">CK26*(CK101+CK168+CK120)</f>
        <v>1766.06104551604</v>
      </c>
      <c r="CL202" s="21" t="n">
        <f aca="false">CL26*(CL101+CL168+CL120)</f>
        <v>1765.02120300084</v>
      </c>
      <c r="CM202" s="21" t="n">
        <f aca="false">CM26*(CM101+CM168+CM120)</f>
        <v>1742.75623664372</v>
      </c>
      <c r="CN202" s="21" t="n">
        <f aca="false">CN26*(CN101+CN168+CN120)</f>
        <v>1761.09109932226</v>
      </c>
      <c r="CO202" s="21" t="n">
        <f aca="false">CO26*(CO101+CO168+CO120)</f>
        <v>1779.39256784217</v>
      </c>
      <c r="CP202" s="21" t="n">
        <f aca="false">CP26*(CP101+CP168+CP120)</f>
        <v>1778.33063561258</v>
      </c>
      <c r="CQ202" s="21" t="n">
        <f aca="false">CQ26*(CQ101+CQ168+CQ120)</f>
        <v>1751.83453441711</v>
      </c>
      <c r="CR202" s="21" t="n">
        <f aca="false">CR26*(CR101+CR168+CR120)</f>
        <v>1770.2549230816</v>
      </c>
      <c r="CS202" s="21" t="n">
        <f aca="false">CS26*(CS101+CS168+CS120)</f>
        <v>1788.64141967488</v>
      </c>
      <c r="CT202" s="21" t="n">
        <f aca="false">CT26*(CT101+CT168+CT120)</f>
        <v>1787.56365385484</v>
      </c>
      <c r="CU202" s="21" t="n">
        <f aca="false">CU26*(CU101+CU168+CU120)</f>
        <v>-32997.9905520532</v>
      </c>
      <c r="CV202" s="21" t="n">
        <f aca="false">CV26*(CV101+CV168+CV120)</f>
        <v>1804.93305219167</v>
      </c>
      <c r="CW202" s="21" t="n">
        <f aca="false">CW26*(CW101+CW168+CW120)</f>
        <v>1823.70534468598</v>
      </c>
      <c r="CX202" s="21" t="n">
        <f aca="false">CX26*(CX101+CX168+CX120)</f>
        <v>1822.63234467552</v>
      </c>
      <c r="CY202" s="21" t="n">
        <f aca="false">CY26*(CY101+CY168+CY120)</f>
        <v>2237.1157410859</v>
      </c>
      <c r="CZ202" s="21" t="n">
        <f aca="false">CZ26*(CZ101+CZ168+CZ120)</f>
        <v>2260.91262712977</v>
      </c>
      <c r="DA202" s="21" t="n">
        <f aca="false">DA26*(DA101+DA168+DA120)</f>
        <v>2284.67511760717</v>
      </c>
      <c r="DB202" s="21" t="n">
        <f aca="false">DB26*(DB101+DB168+DB120)</f>
        <v>2283.58134066848</v>
      </c>
      <c r="DC202" s="21" t="n">
        <f aca="false">DC26*(DC101+DC168+DC120)</f>
        <v>2178.65326370743</v>
      </c>
      <c r="DD202" s="21" t="n">
        <f aca="false">DD26*(DD101+DD168+DD120)</f>
        <v>2201.79640055568</v>
      </c>
      <c r="DE202" s="21" t="n">
        <f aca="false">DE26*(DE101+DE168+DE120)</f>
        <v>2224.90500664703</v>
      </c>
      <c r="DF202" s="21" t="n">
        <f aca="false">DF26*(DF101+DF168+DF120)</f>
        <v>2223.80693066095</v>
      </c>
      <c r="DG202" s="21" t="n">
        <f aca="false">DG26*(DG101+DG168+DG120)</f>
        <v>2141.47515151967</v>
      </c>
      <c r="DH202" s="21" t="n">
        <f aca="false">DH26*(DH101+DH168+DH120)</f>
        <v>2164.19871314337</v>
      </c>
      <c r="DI202" s="21" t="n">
        <f aca="false">DI26*(DI101+DI168+DI120)</f>
        <v>2186.88753356896</v>
      </c>
      <c r="DJ202" s="21" t="n">
        <f aca="false">DJ26*(DJ101+DJ168+DJ120)</f>
        <v>2185.78276556535</v>
      </c>
      <c r="DK202" s="21" t="n">
        <f aca="false">DK26*(DK101+DK168+DK120)</f>
        <v>2103.27821428003</v>
      </c>
      <c r="DL202" s="21" t="n">
        <f aca="false">DL26*(DL101+DL168+DL120)</f>
        <v>2102.1997100611</v>
      </c>
      <c r="DM202" s="21" t="n">
        <f aca="false">DM26*(DM101+DM168+DM120)</f>
        <v>2124.21126630882</v>
      </c>
      <c r="DN202" s="21" t="n">
        <f aca="false">DN26*(DN101+DN168+DN120)</f>
        <v>2123.11058321026</v>
      </c>
      <c r="DO202" s="21" t="n">
        <f aca="false">DO26*(DO101+DO168+DO120)</f>
        <v>2137.12585461839</v>
      </c>
      <c r="DP202" s="21" t="n">
        <f aca="false">DP26*(DP101+DP168+DP120)</f>
        <v>2159.77401825227</v>
      </c>
      <c r="DQ202" s="21" t="n">
        <f aca="false">DQ26*(DQ101+DQ168+DQ120)</f>
        <v>2182.38656218618</v>
      </c>
      <c r="DR202" s="21" t="n">
        <f aca="false">DR26*(DR101+DR168+DR120)</f>
        <v>2181.25385787651</v>
      </c>
      <c r="DS202" s="21" t="n">
        <f aca="false">DS26*(DS101+DS168+DS120)</f>
        <v>2152.43380556824</v>
      </c>
      <c r="DT202" s="21" t="n">
        <f aca="false">DT26*(DT101+DT168+DT120)</f>
        <v>2175.23790029371</v>
      </c>
      <c r="DU202" s="21" t="n">
        <f aca="false">DU26*(DU101+DU168+DU120)</f>
        <v>2198.00591591626</v>
      </c>
      <c r="DV202" s="21" t="n">
        <f aca="false">DV26*(DV101+DV168+DV120)</f>
        <v>2196.85860261995</v>
      </c>
      <c r="DW202" s="21" t="n">
        <f aca="false">DW26*(DW101+DW168+DW120)</f>
        <v>2142.86998115677</v>
      </c>
      <c r="DX202" s="21" t="n">
        <f aca="false">DX26*(DX101+DX168+DX120)</f>
        <v>2165.55282569839</v>
      </c>
      <c r="DY202" s="21" t="n">
        <f aca="false">DY26*(DY101+DY168+DY120)</f>
        <v>2188.19910485851</v>
      </c>
      <c r="DZ202" s="21" t="n">
        <f aca="false">DZ26*(DZ101+DZ168+DZ120)</f>
        <v>2187.03632793272</v>
      </c>
      <c r="EA202" s="21" t="n">
        <f aca="false">EA26*(EA101+EA168+EA120)</f>
        <v>2157.18479105339</v>
      </c>
      <c r="EB202" s="21" t="n">
        <f aca="false">EB26*(EB101+EB168+EB120)</f>
        <v>2156.04130108775</v>
      </c>
      <c r="EC202" s="21" t="n">
        <f aca="false">EC26*(EC101+EC168+EC120)</f>
        <v>2178.57887249047</v>
      </c>
      <c r="ED202" s="21" t="n">
        <f aca="false">ED26*(ED101+ED168+ED120)</f>
        <v>2177.41186724703</v>
      </c>
      <c r="EE202" s="21" t="n">
        <f aca="false">EE26*(EE101+EE168+EE120)</f>
        <v>2189.34080813858</v>
      </c>
      <c r="EF202" s="21" t="n">
        <f aca="false">EF26*(EF101+EF168+EF120)</f>
        <v>2212.50411224728</v>
      </c>
      <c r="EG202" s="21" t="n">
        <f aca="false">EG26*(EG101+EG168+EG120)</f>
        <v>2235.62968657225</v>
      </c>
      <c r="EH202" s="21" t="n">
        <f aca="false">EH26*(EH101+EH168+EH120)</f>
        <v>2234.4298817262</v>
      </c>
      <c r="EI202" s="21" t="n">
        <f aca="false">EI26*(EI101+EI168+EI120)</f>
        <v>2310.23061764306</v>
      </c>
      <c r="EJ202" s="21" t="n">
        <f aca="false">EJ26*(EJ101+EJ168+EJ120)</f>
        <v>2228.60575678796</v>
      </c>
      <c r="EK202" s="21" t="n">
        <f aca="false">EK26*(EK101+EK168+EK120)</f>
        <v>2251.85621556621</v>
      </c>
      <c r="EL202" s="21" t="n">
        <f aca="false">EL26*(EL101+EL168+EL120)</f>
        <v>2250.60382159727</v>
      </c>
      <c r="EM202" s="21" t="n">
        <f aca="false">EM26*(EM101+EM168+EM120)</f>
        <v>2262.256692719</v>
      </c>
      <c r="EN202" s="21" t="n">
        <f aca="false">EN26*(EN101+EN168+EN120)</f>
        <v>2286.13593882136</v>
      </c>
      <c r="EO202" s="21" t="n">
        <f aca="false">EO26*(EO101+EO168+EO120)</f>
        <v>2309.97439722955</v>
      </c>
      <c r="EP202" s="21" t="n">
        <f aca="false">EP26*(EP101+EP168+EP120)</f>
        <v>2308.67735101586</v>
      </c>
      <c r="EQ202" s="21" t="n">
        <f aca="false">EQ26*(EQ101+EQ168+EQ120)</f>
        <v>2254.01573225909</v>
      </c>
      <c r="ER202" s="21" t="n">
        <f aca="false">ER26*(ER101+ER168+ER120)</f>
        <v>2252.73819084575</v>
      </c>
      <c r="ES202" s="21" t="n">
        <f aca="false">ES26*(ES101+ES168+ES120)</f>
        <v>2276.20294237135</v>
      </c>
      <c r="ET202" s="21" t="n">
        <f aca="false">ET26*(ET101+ET168+ET120)</f>
        <v>2274.89912898174</v>
      </c>
      <c r="EU202" s="21" t="n">
        <f aca="false">EU26*(EU101+EU168+EU120)</f>
        <v>2268.6537019396</v>
      </c>
      <c r="EV202" s="21" t="n">
        <f aca="false">EV26*(EV101+EV168+EV120)</f>
        <v>2292.5760643545</v>
      </c>
      <c r="EW202" s="21" t="n">
        <f aca="false">EW26*(EW101+EW168+EW120)</f>
        <v>2316.4567317221</v>
      </c>
      <c r="EX202" s="21" t="n">
        <f aca="false">EX26*(EX101+EX168+EX120)</f>
        <v>2315.13083173368</v>
      </c>
      <c r="EY202" s="21" t="n">
        <f aca="false">EY26*(EY101+EY168+EY120)</f>
        <v>2308.77592256721</v>
      </c>
      <c r="EZ202" s="21" t="n">
        <f aca="false">EZ26*(EZ101+EZ168+EZ120)</f>
        <v>2333.1223212116</v>
      </c>
      <c r="FA202" s="21" t="n">
        <f aca="false">FA26*(FA101+FA168+FA120)</f>
        <v>2357.4263184946</v>
      </c>
      <c r="FB202" s="21" t="n">
        <f aca="false">FB26*(FB101+FB168+FB120)</f>
        <v>2356.07795776037</v>
      </c>
      <c r="FC202" s="21" t="n">
        <f aca="false">FC26*(FC101+FC168+FC120)</f>
        <v>2349.61163815059</v>
      </c>
      <c r="FD202" s="21" t="n">
        <f aca="false">FD26*(FD101+FD168+FD120)</f>
        <v>0</v>
      </c>
      <c r="FE202" s="21" t="n">
        <f aca="false">FE26*(FE101+FE168+FE120)</f>
        <v>0</v>
      </c>
      <c r="FF202" s="21" t="n">
        <f aca="false">FF26*(FF101+FF168+FF120)</f>
        <v>0</v>
      </c>
      <c r="FG202" s="21" t="n">
        <f aca="false">FG26*(FG101+FG168+FG120)</f>
        <v>0</v>
      </c>
      <c r="FH202" s="21" t="n">
        <f aca="false">FH26*(FH101+FH168+FH120)</f>
        <v>0</v>
      </c>
    </row>
    <row r="203" customFormat="false" ht="15" hidden="false" customHeight="false" outlineLevel="0" collapsed="false">
      <c r="C203" s="28" t="s">
        <v>832</v>
      </c>
      <c r="D203" s="12" t="s">
        <v>27</v>
      </c>
      <c r="E203" s="63" t="n">
        <f aca="false">MAX(0,$F203)</f>
        <v>1322.67312087098</v>
      </c>
      <c r="F203" s="63" t="n">
        <f aca="false">XNPV(In_Buyer_IRR_COD,INDEX($J202:$FH202,$E24):$FH$202,INDEX($J$4:$FH$4,$E24):$FH$4)/$E13</f>
        <v>1322.67312087098</v>
      </c>
    </row>
    <row r="204" customFormat="false" ht="15" hidden="false" customHeight="false" outlineLevel="0" collapsed="false">
      <c r="C204" s="28" t="s">
        <v>833</v>
      </c>
      <c r="D204" s="12" t="s">
        <v>358</v>
      </c>
      <c r="E204" s="63" t="n">
        <f aca="false">IF(In_COD_Price&gt;0,In_COD_Price,$E203)*(1+In_Price_Step)</f>
        <v>1322.67312087098</v>
      </c>
      <c r="F204" s="63" t="n">
        <f aca="false">$E204*$E13</f>
        <v>80683.06037313</v>
      </c>
    </row>
    <row r="205" customFormat="false" ht="15" hidden="false" customHeight="false" outlineLevel="0" collapsed="false">
      <c r="C205" s="1" t="s">
        <v>834</v>
      </c>
      <c r="D205" s="12" t="s">
        <v>358</v>
      </c>
      <c r="I205" s="21" t="n">
        <f aca="false">SUM(J205:FH205)</f>
        <v>156982.985121747</v>
      </c>
      <c r="J205" s="21" t="n">
        <f aca="false">J202-$F204*J22</f>
        <v>0</v>
      </c>
      <c r="K205" s="21" t="n">
        <f aca="false">K202-$F204*K22</f>
        <v>0</v>
      </c>
      <c r="L205" s="21" t="n">
        <f aca="false">L202-$F204*L22</f>
        <v>0</v>
      </c>
      <c r="M205" s="21" t="n">
        <f aca="false">M202-$F204*M22</f>
        <v>0</v>
      </c>
      <c r="N205" s="21" t="n">
        <f aca="false">N202-$F204*N22</f>
        <v>0</v>
      </c>
      <c r="O205" s="21" t="n">
        <f aca="false">O202-$F204*O22</f>
        <v>0</v>
      </c>
      <c r="P205" s="21" t="n">
        <f aca="false">P202-$F204*P22</f>
        <v>0</v>
      </c>
      <c r="Q205" s="21" t="n">
        <f aca="false">Q202-$F204*Q22</f>
        <v>0</v>
      </c>
      <c r="R205" s="21" t="n">
        <f aca="false">R202-$F204*R22</f>
        <v>0</v>
      </c>
      <c r="S205" s="21" t="n">
        <f aca="false">S202-$F204*S22</f>
        <v>-80683.06037313</v>
      </c>
      <c r="T205" s="21" t="n">
        <f aca="false">T202-$F204*T22</f>
        <v>2186.26047421656</v>
      </c>
      <c r="U205" s="21" t="n">
        <f aca="false">U202-$F204*U22</f>
        <v>2203.55186992249</v>
      </c>
      <c r="V205" s="21" t="n">
        <f aca="false">V202-$F204*V22</f>
        <v>2202.64045613574</v>
      </c>
      <c r="W205" s="21" t="n">
        <f aca="false">W202-$F204*W22</f>
        <v>1821.67367199081</v>
      </c>
      <c r="X205" s="21" t="n">
        <f aca="false">X202-$F204*X22</f>
        <v>1841.07525711192</v>
      </c>
      <c r="Y205" s="21" t="n">
        <f aca="false">Y202-$F204*Y22</f>
        <v>1860.44960909967</v>
      </c>
      <c r="Z205" s="21" t="n">
        <f aca="false">Z202-$F204*Z22</f>
        <v>1859.58359710161</v>
      </c>
      <c r="AA205" s="21" t="n">
        <f aca="false">AA202-$F204*AA22</f>
        <v>1668.3416240779</v>
      </c>
      <c r="AB205" s="21" t="n">
        <f aca="false">AB202-$F204*AB22</f>
        <v>1686.09635645328</v>
      </c>
      <c r="AC205" s="21" t="n">
        <f aca="false">AC202-$F204*AC22</f>
        <v>1703.82570004593</v>
      </c>
      <c r="AD205" s="21" t="n">
        <f aca="false">AD202-$F204*AD22</f>
        <v>1703.01833828703</v>
      </c>
      <c r="AE205" s="21" t="n">
        <f aca="false">AE202-$F204*AE22</f>
        <v>1729.73177540541</v>
      </c>
      <c r="AF205" s="21" t="n">
        <f aca="false">AF202-$F204*AF22</f>
        <v>1748.12326043206</v>
      </c>
      <c r="AG205" s="21" t="n">
        <f aca="false">AG202-$F204*AG22</f>
        <v>1766.48788473899</v>
      </c>
      <c r="AH205" s="21" t="n">
        <f aca="false">AH202-$F204*AH22</f>
        <v>1765.63371547229</v>
      </c>
      <c r="AI205" s="21" t="n">
        <f aca="false">AI202-$F204*AI22</f>
        <v>1801.56789577581</v>
      </c>
      <c r="AJ205" s="21" t="n">
        <f aca="false">AJ202-$F204*AJ22</f>
        <v>1800.73874510705</v>
      </c>
      <c r="AK205" s="21" t="n">
        <f aca="false">AK202-$F204*AK22</f>
        <v>1819.68944843224</v>
      </c>
      <c r="AL205" s="21" t="n">
        <f aca="false">AL202-$F204*AL22</f>
        <v>1818.84324671022</v>
      </c>
      <c r="AM205" s="21" t="n">
        <f aca="false">AM202-$F204*AM22</f>
        <v>1741.00379254054</v>
      </c>
      <c r="AN205" s="21" t="n">
        <f aca="false">AN202-$F204*AN22</f>
        <v>1759.50866551747</v>
      </c>
      <c r="AO205" s="21" t="n">
        <f aca="false">AO202-$F204*AO22</f>
        <v>1777.98629302516</v>
      </c>
      <c r="AP205" s="21" t="n">
        <f aca="false">AP202-$F204*AP22</f>
        <v>1777.11988874686</v>
      </c>
      <c r="AQ205" s="21" t="n">
        <f aca="false">AQ202-$F204*AQ22</f>
        <v>1698.21363120758</v>
      </c>
      <c r="AR205" s="21" t="n">
        <f aca="false">AR202-$F204*AR22</f>
        <v>1716.26232047169</v>
      </c>
      <c r="AS205" s="21" t="n">
        <f aca="false">AS202-$F204*AS22</f>
        <v>1734.28438933564</v>
      </c>
      <c r="AT205" s="21" t="n">
        <f aca="false">AT202-$F204*AT22</f>
        <v>1733.43786221661</v>
      </c>
      <c r="AU205" s="21" t="n">
        <f aca="false">AU202-$F204*AU22</f>
        <v>1713.38822007545</v>
      </c>
      <c r="AV205" s="21" t="n">
        <f aca="false">AV202-$F204*AV22</f>
        <v>1731.59313717175</v>
      </c>
      <c r="AW205" s="21" t="n">
        <f aca="false">AW202-$F204*AW22</f>
        <v>1749.77103217862</v>
      </c>
      <c r="AX205" s="21" t="n">
        <f aca="false">AX202-$F204*AX22</f>
        <v>1748.91173136476</v>
      </c>
      <c r="AY205" s="21" t="n">
        <f aca="false">AY202-$F204*AY22</f>
        <v>1699.72611297594</v>
      </c>
      <c r="AZ205" s="21" t="n">
        <f aca="false">AZ202-$F204*AZ22</f>
        <v>1698.86918823267</v>
      </c>
      <c r="BA205" s="21" t="n">
        <f aca="false">BA202-$F204*BA22</f>
        <v>1716.67238761925</v>
      </c>
      <c r="BB205" s="21" t="n">
        <f aca="false">BB202-$F204*BB22</f>
        <v>1715.79784066328</v>
      </c>
      <c r="BC205" s="21" t="n">
        <f aca="false">BC202-$F204*BC22</f>
        <v>1716.20449232408</v>
      </c>
      <c r="BD205" s="21" t="n">
        <f aca="false">BD202-$F204*BD22</f>
        <v>1734.3763534766</v>
      </c>
      <c r="BE205" s="21" t="n">
        <f aca="false">BE202-$F204*BE22</f>
        <v>1752.5191044511</v>
      </c>
      <c r="BF205" s="21" t="n">
        <f aca="false">BF202-$F204*BF22</f>
        <v>1751.59340254665</v>
      </c>
      <c r="BG205" s="21" t="n">
        <f aca="false">BG202-$F204*BG22</f>
        <v>1695.97286985907</v>
      </c>
      <c r="BH205" s="21" t="n">
        <f aca="false">BH202-$F204*BH22</f>
        <v>1664.57606818544</v>
      </c>
      <c r="BI205" s="21" t="n">
        <f aca="false">BI202-$F204*BI22</f>
        <v>1681.94512555975</v>
      </c>
      <c r="BJ205" s="21" t="n">
        <f aca="false">BJ202-$F204*BJ22</f>
        <v>1681.01269806539</v>
      </c>
      <c r="BK205" s="21" t="n">
        <f aca="false">BK202-$F204*BK22</f>
        <v>1661.12321788603</v>
      </c>
      <c r="BL205" s="21" t="n">
        <f aca="false">BL202-$F204*BL22</f>
        <v>1678.66631254178</v>
      </c>
      <c r="BM205" s="21" t="n">
        <f aca="false">BM202-$F204*BM22</f>
        <v>1696.17975340605</v>
      </c>
      <c r="BN205" s="21" t="n">
        <f aca="false">BN202-$F204*BN22</f>
        <v>1695.2367646261</v>
      </c>
      <c r="BO205" s="21" t="n">
        <f aca="false">BO202-$F204*BO22</f>
        <v>1688.07169454289</v>
      </c>
      <c r="BP205" s="21" t="n">
        <f aca="false">BP202-$F204*BP22</f>
        <v>1687.1458314503</v>
      </c>
      <c r="BQ205" s="21" t="n">
        <f aca="false">BQ202-$F204*BQ22</f>
        <v>1704.75055901429</v>
      </c>
      <c r="BR205" s="21" t="n">
        <f aca="false">BR202-$F204*BR22</f>
        <v>1703.80565602762</v>
      </c>
      <c r="BS205" s="21" t="n">
        <f aca="false">BS202-$F204*BS22</f>
        <v>1655.03118615869</v>
      </c>
      <c r="BT205" s="21" t="n">
        <f aca="false">BT202-$F204*BT22</f>
        <v>1672.50128985215</v>
      </c>
      <c r="BU205" s="21" t="n">
        <f aca="false">BU202-$F204*BU22</f>
        <v>1689.94156771326</v>
      </c>
      <c r="BV205" s="21" t="n">
        <f aca="false">BV202-$F204*BV22</f>
        <v>1688.99310804336</v>
      </c>
      <c r="BW205" s="21" t="n">
        <f aca="false">BW202-$F204*BW22</f>
        <v>1706.0324583257</v>
      </c>
      <c r="BX205" s="21" t="n">
        <f aca="false">BX202-$F204*BX22</f>
        <v>1724.04481735714</v>
      </c>
      <c r="BY205" s="21" t="n">
        <f aca="false">BY202-$F204*BY22</f>
        <v>1742.02655794968</v>
      </c>
      <c r="BZ205" s="21" t="n">
        <f aca="false">BZ202-$F204*BZ22</f>
        <v>1741.05289344004</v>
      </c>
      <c r="CA205" s="21" t="n">
        <f aca="false">CA202-$F204*CA22</f>
        <v>1701.55245045967</v>
      </c>
      <c r="CB205" s="21" t="n">
        <f aca="false">CB202-$F204*CB22</f>
        <v>1719.49568470532</v>
      </c>
      <c r="CC205" s="21" t="n">
        <f aca="false">CC202-$F204*CC22</f>
        <v>1737.40767270432</v>
      </c>
      <c r="CD205" s="21" t="n">
        <f aca="false">CD202-$F204*CD22</f>
        <v>1736.41404394606</v>
      </c>
      <c r="CE205" s="21" t="n">
        <f aca="false">CE202-$F204*CE22</f>
        <v>1701.69657888611</v>
      </c>
      <c r="CF205" s="21" t="n">
        <f aca="false">CF202-$F204*CF22</f>
        <v>1700.71507741676</v>
      </c>
      <c r="CG205" s="21" t="n">
        <f aca="false">CG202-$F204*CG22</f>
        <v>1718.41270990552</v>
      </c>
      <c r="CH205" s="21" t="n">
        <f aca="false">CH202-$F204*CH22</f>
        <v>1717.41102436775</v>
      </c>
      <c r="CI205" s="21" t="n">
        <f aca="false">CI202-$F204*CI22</f>
        <v>1729.67196787258</v>
      </c>
      <c r="CJ205" s="21" t="n">
        <f aca="false">CJ202-$F204*CJ22</f>
        <v>1747.88285645041</v>
      </c>
      <c r="CK205" s="21" t="n">
        <f aca="false">CK202-$F204*CK22</f>
        <v>1766.06104551604</v>
      </c>
      <c r="CL205" s="21" t="n">
        <f aca="false">CL202-$F204*CL22</f>
        <v>1765.02120300084</v>
      </c>
      <c r="CM205" s="21" t="n">
        <f aca="false">CM202-$F204*CM22</f>
        <v>1742.75623664372</v>
      </c>
      <c r="CN205" s="21" t="n">
        <f aca="false">CN202-$F204*CN22</f>
        <v>1761.09109932226</v>
      </c>
      <c r="CO205" s="21" t="n">
        <f aca="false">CO202-$F204*CO22</f>
        <v>1779.39256784217</v>
      </c>
      <c r="CP205" s="21" t="n">
        <f aca="false">CP202-$F204*CP22</f>
        <v>1778.33063561258</v>
      </c>
      <c r="CQ205" s="21" t="n">
        <f aca="false">CQ202-$F204*CQ22</f>
        <v>1751.83453441711</v>
      </c>
      <c r="CR205" s="21" t="n">
        <f aca="false">CR202-$F204*CR22</f>
        <v>1770.2549230816</v>
      </c>
      <c r="CS205" s="21" t="n">
        <f aca="false">CS202-$F204*CS22</f>
        <v>1788.64141967488</v>
      </c>
      <c r="CT205" s="21" t="n">
        <f aca="false">CT202-$F204*CT22</f>
        <v>1787.56365385484</v>
      </c>
      <c r="CU205" s="21" t="n">
        <f aca="false">CU202-$F204*CU22</f>
        <v>-32997.9905520532</v>
      </c>
      <c r="CV205" s="21" t="n">
        <f aca="false">CV202-$F204*CV22</f>
        <v>1804.93305219167</v>
      </c>
      <c r="CW205" s="21" t="n">
        <f aca="false">CW202-$F204*CW22</f>
        <v>1823.70534468598</v>
      </c>
      <c r="CX205" s="21" t="n">
        <f aca="false">CX202-$F204*CX22</f>
        <v>1822.63234467552</v>
      </c>
      <c r="CY205" s="21" t="n">
        <f aca="false">CY202-$F204*CY22</f>
        <v>2237.1157410859</v>
      </c>
      <c r="CZ205" s="21" t="n">
        <f aca="false">CZ202-$F204*CZ22</f>
        <v>2260.91262712977</v>
      </c>
      <c r="DA205" s="21" t="n">
        <f aca="false">DA202-$F204*DA22</f>
        <v>2284.67511760717</v>
      </c>
      <c r="DB205" s="21" t="n">
        <f aca="false">DB202-$F204*DB22</f>
        <v>2283.58134066848</v>
      </c>
      <c r="DC205" s="21" t="n">
        <f aca="false">DC202-$F204*DC22</f>
        <v>2178.65326370743</v>
      </c>
      <c r="DD205" s="21" t="n">
        <f aca="false">DD202-$F204*DD22</f>
        <v>2201.79640055568</v>
      </c>
      <c r="DE205" s="21" t="n">
        <f aca="false">DE202-$F204*DE22</f>
        <v>2224.90500664703</v>
      </c>
      <c r="DF205" s="21" t="n">
        <f aca="false">DF202-$F204*DF22</f>
        <v>2223.80693066095</v>
      </c>
      <c r="DG205" s="21" t="n">
        <f aca="false">DG202-$F204*DG22</f>
        <v>2141.47515151967</v>
      </c>
      <c r="DH205" s="21" t="n">
        <f aca="false">DH202-$F204*DH22</f>
        <v>2164.19871314337</v>
      </c>
      <c r="DI205" s="21" t="n">
        <f aca="false">DI202-$F204*DI22</f>
        <v>2186.88753356896</v>
      </c>
      <c r="DJ205" s="21" t="n">
        <f aca="false">DJ202-$F204*DJ22</f>
        <v>2185.78276556535</v>
      </c>
      <c r="DK205" s="21" t="n">
        <f aca="false">DK202-$F204*DK22</f>
        <v>2103.27821428003</v>
      </c>
      <c r="DL205" s="21" t="n">
        <f aca="false">DL202-$F204*DL22</f>
        <v>2102.1997100611</v>
      </c>
      <c r="DM205" s="21" t="n">
        <f aca="false">DM202-$F204*DM22</f>
        <v>2124.21126630882</v>
      </c>
      <c r="DN205" s="21" t="n">
        <f aca="false">DN202-$F204*DN22</f>
        <v>2123.11058321026</v>
      </c>
      <c r="DO205" s="21" t="n">
        <f aca="false">DO202-$F204*DO22</f>
        <v>2137.12585461839</v>
      </c>
      <c r="DP205" s="21" t="n">
        <f aca="false">DP202-$F204*DP22</f>
        <v>2159.77401825227</v>
      </c>
      <c r="DQ205" s="21" t="n">
        <f aca="false">DQ202-$F204*DQ22</f>
        <v>2182.38656218618</v>
      </c>
      <c r="DR205" s="21" t="n">
        <f aca="false">DR202-$F204*DR22</f>
        <v>2181.25385787651</v>
      </c>
      <c r="DS205" s="21" t="n">
        <f aca="false">DS202-$F204*DS22</f>
        <v>2152.43380556824</v>
      </c>
      <c r="DT205" s="21" t="n">
        <f aca="false">DT202-$F204*DT22</f>
        <v>2175.23790029371</v>
      </c>
      <c r="DU205" s="21" t="n">
        <f aca="false">DU202-$F204*DU22</f>
        <v>2198.00591591626</v>
      </c>
      <c r="DV205" s="21" t="n">
        <f aca="false">DV202-$F204*DV22</f>
        <v>2196.85860261995</v>
      </c>
      <c r="DW205" s="21" t="n">
        <f aca="false">DW202-$F204*DW22</f>
        <v>2142.86998115677</v>
      </c>
      <c r="DX205" s="21" t="n">
        <f aca="false">DX202-$F204*DX22</f>
        <v>2165.55282569839</v>
      </c>
      <c r="DY205" s="21" t="n">
        <f aca="false">DY202-$F204*DY22</f>
        <v>2188.19910485851</v>
      </c>
      <c r="DZ205" s="21" t="n">
        <f aca="false">DZ202-$F204*DZ22</f>
        <v>2187.03632793272</v>
      </c>
      <c r="EA205" s="21" t="n">
        <f aca="false">EA202-$F204*EA22</f>
        <v>2157.18479105339</v>
      </c>
      <c r="EB205" s="21" t="n">
        <f aca="false">EB202-$F204*EB22</f>
        <v>2156.04130108775</v>
      </c>
      <c r="EC205" s="21" t="n">
        <f aca="false">EC202-$F204*EC22</f>
        <v>2178.57887249047</v>
      </c>
      <c r="ED205" s="21" t="n">
        <f aca="false">ED202-$F204*ED22</f>
        <v>2177.41186724703</v>
      </c>
      <c r="EE205" s="21" t="n">
        <f aca="false">EE202-$F204*EE22</f>
        <v>2189.34080813858</v>
      </c>
      <c r="EF205" s="21" t="n">
        <f aca="false">EF202-$F204*EF22</f>
        <v>2212.50411224728</v>
      </c>
      <c r="EG205" s="21" t="n">
        <f aca="false">EG202-$F204*EG22</f>
        <v>2235.62968657225</v>
      </c>
      <c r="EH205" s="21" t="n">
        <f aca="false">EH202-$F204*EH22</f>
        <v>2234.4298817262</v>
      </c>
      <c r="EI205" s="21" t="n">
        <f aca="false">EI202-$F204*EI22</f>
        <v>2310.23061764306</v>
      </c>
      <c r="EJ205" s="21" t="n">
        <f aca="false">EJ202-$F204*EJ22</f>
        <v>2228.60575678796</v>
      </c>
      <c r="EK205" s="21" t="n">
        <f aca="false">EK202-$F204*EK22</f>
        <v>2251.85621556621</v>
      </c>
      <c r="EL205" s="21" t="n">
        <f aca="false">EL202-$F204*EL22</f>
        <v>2250.60382159727</v>
      </c>
      <c r="EM205" s="21" t="n">
        <f aca="false">EM202-$F204*EM22</f>
        <v>2262.256692719</v>
      </c>
      <c r="EN205" s="21" t="n">
        <f aca="false">EN202-$F204*EN22</f>
        <v>2286.13593882136</v>
      </c>
      <c r="EO205" s="21" t="n">
        <f aca="false">EO202-$F204*EO22</f>
        <v>2309.97439722955</v>
      </c>
      <c r="EP205" s="21" t="n">
        <f aca="false">EP202-$F204*EP22</f>
        <v>2308.67735101586</v>
      </c>
      <c r="EQ205" s="21" t="n">
        <f aca="false">EQ202-$F204*EQ22</f>
        <v>2254.01573225909</v>
      </c>
      <c r="ER205" s="21" t="n">
        <f aca="false">ER202-$F204*ER22</f>
        <v>2252.73819084575</v>
      </c>
      <c r="ES205" s="21" t="n">
        <f aca="false">ES202-$F204*ES22</f>
        <v>2276.20294237135</v>
      </c>
      <c r="ET205" s="21" t="n">
        <f aca="false">ET202-$F204*ET22</f>
        <v>2274.89912898174</v>
      </c>
      <c r="EU205" s="21" t="n">
        <f aca="false">EU202-$F204*EU22</f>
        <v>2268.6537019396</v>
      </c>
      <c r="EV205" s="21" t="n">
        <f aca="false">EV202-$F204*EV22</f>
        <v>2292.5760643545</v>
      </c>
      <c r="EW205" s="21" t="n">
        <f aca="false">EW202-$F204*EW22</f>
        <v>2316.4567317221</v>
      </c>
      <c r="EX205" s="21" t="n">
        <f aca="false">EX202-$F204*EX22</f>
        <v>2315.13083173368</v>
      </c>
      <c r="EY205" s="21" t="n">
        <f aca="false">EY202-$F204*EY22</f>
        <v>2308.77592256721</v>
      </c>
      <c r="EZ205" s="21" t="n">
        <f aca="false">EZ202-$F204*EZ22</f>
        <v>2333.1223212116</v>
      </c>
      <c r="FA205" s="21" t="n">
        <f aca="false">FA202-$F204*FA22</f>
        <v>2357.4263184946</v>
      </c>
      <c r="FB205" s="21" t="n">
        <f aca="false">FB202-$F204*FB22</f>
        <v>2356.07795776037</v>
      </c>
      <c r="FC205" s="21" t="n">
        <f aca="false">FC202-$F204*FC22</f>
        <v>2349.61163815059</v>
      </c>
      <c r="FD205" s="21" t="n">
        <f aca="false">FD202-$F204*FD22</f>
        <v>0</v>
      </c>
      <c r="FE205" s="21" t="n">
        <f aca="false">FE202-$F204*FE22</f>
        <v>0</v>
      </c>
      <c r="FF205" s="21" t="n">
        <f aca="false">FF202-$F204*FF22</f>
        <v>0</v>
      </c>
      <c r="FG205" s="21" t="n">
        <f aca="false">FG202-$F204*FG22</f>
        <v>0</v>
      </c>
      <c r="FH205" s="21" t="n">
        <f aca="false">FH202-$F204*FH22</f>
        <v>0</v>
      </c>
    </row>
    <row r="206" customFormat="false" ht="15" hidden="false" customHeight="false" outlineLevel="0" collapsed="false">
      <c r="C206" s="28" t="s">
        <v>835</v>
      </c>
      <c r="D206" s="12" t="s">
        <v>32</v>
      </c>
      <c r="E206" s="33" t="n">
        <f aca="false">XIRR(INDEX($J205:$FH205,$E24):$FH205,INDEX($J$4:$FH$4,$E24):$FH$4)</f>
        <v>0.08</v>
      </c>
    </row>
    <row r="207" customFormat="false" ht="15" hidden="false" customHeight="false" outlineLevel="0" collapsed="false">
      <c r="C207" s="1" t="s">
        <v>836</v>
      </c>
      <c r="D207" s="12" t="s">
        <v>358</v>
      </c>
      <c r="I207" s="21" t="n">
        <f aca="false">SUM(J207:FH207)</f>
        <v>174574.519428872</v>
      </c>
      <c r="J207" s="21" t="n">
        <f aca="false">J205-J26*J168</f>
        <v>0</v>
      </c>
      <c r="K207" s="21" t="n">
        <f aca="false">K205-K26*K168</f>
        <v>0</v>
      </c>
      <c r="L207" s="21" t="n">
        <f aca="false">L205-L26*L168</f>
        <v>0</v>
      </c>
      <c r="M207" s="21" t="n">
        <f aca="false">M205-M26*M168</f>
        <v>0</v>
      </c>
      <c r="N207" s="21" t="n">
        <f aca="false">N205-N26*N168</f>
        <v>0</v>
      </c>
      <c r="O207" s="21" t="n">
        <f aca="false">O205-O26*O168</f>
        <v>0</v>
      </c>
      <c r="P207" s="21" t="n">
        <f aca="false">P205-P26*P168</f>
        <v>0</v>
      </c>
      <c r="Q207" s="21" t="n">
        <f aca="false">Q205-Q26*Q168</f>
        <v>0</v>
      </c>
      <c r="R207" s="21" t="n">
        <f aca="false">R205-R26*R168</f>
        <v>0</v>
      </c>
      <c r="S207" s="21" t="n">
        <f aca="false">S205-S26*S168</f>
        <v>-80683.06037313</v>
      </c>
      <c r="T207" s="21" t="n">
        <f aca="false">T205-T26*T168</f>
        <v>2310.93605589668</v>
      </c>
      <c r="U207" s="21" t="n">
        <f aca="false">U205-U26*U168</f>
        <v>2335.33954401398</v>
      </c>
      <c r="V207" s="21" t="n">
        <f aca="false">V205-V26*V168</f>
        <v>2334.33799040217</v>
      </c>
      <c r="W207" s="21" t="n">
        <f aca="false">W205-W26*W168</f>
        <v>1917.56591238503</v>
      </c>
      <c r="X207" s="21" t="n">
        <f aca="false">X205-X26*X168</f>
        <v>1937.94996573277</v>
      </c>
      <c r="Y207" s="21" t="n">
        <f aca="false">Y205-Y26*Y168</f>
        <v>1958.30409256032</v>
      </c>
      <c r="Z207" s="21" t="n">
        <f aca="false">Z205-Z26*Z168</f>
        <v>1957.352431024</v>
      </c>
      <c r="AA207" s="21" t="n">
        <f aca="false">AA205-AA26*AA168</f>
        <v>1749.06915643679</v>
      </c>
      <c r="AB207" s="21" t="n">
        <f aca="false">AB205-AB26*AB168</f>
        <v>1767.64348149251</v>
      </c>
      <c r="AC207" s="21" t="n">
        <f aca="false">AC205-AC26*AC168</f>
        <v>1786.18990678699</v>
      </c>
      <c r="AD207" s="21" t="n">
        <f aca="false">AD205-AD26*AD168</f>
        <v>1785.30269606292</v>
      </c>
      <c r="AE207" s="21" t="n">
        <f aca="false">AE205-AE26*AE168</f>
        <v>1816.53086119229</v>
      </c>
      <c r="AF207" s="21" t="n">
        <f aca="false">AF205-AF26*AF168</f>
        <v>1835.80491443622</v>
      </c>
      <c r="AG207" s="21" t="n">
        <f aca="false">AG205-AG26*AG168</f>
        <v>1855.04945040573</v>
      </c>
      <c r="AH207" s="21" t="n">
        <f aca="false">AH205-AH26*AH168</f>
        <v>1854.11080285991</v>
      </c>
      <c r="AI207" s="21" t="n">
        <f aca="false">AI205-AI26*AI168</f>
        <v>1894.53528294583</v>
      </c>
      <c r="AJ207" s="21" t="n">
        <f aca="false">AJ205-AJ26*AJ168</f>
        <v>1893.62412836479</v>
      </c>
      <c r="AK207" s="21" t="n">
        <f aca="false">AK205-AK26*AK168</f>
        <v>1913.51270721151</v>
      </c>
      <c r="AL207" s="21" t="n">
        <f aca="false">AL205-AL26*AL168</f>
        <v>1912.58281520929</v>
      </c>
      <c r="AM207" s="21" t="n">
        <f aca="false">AM205-AM26*AM168</f>
        <v>1828.91769320891</v>
      </c>
      <c r="AN207" s="21" t="n">
        <f aca="false">AN205-AN26*AN168</f>
        <v>1848.31634859602</v>
      </c>
      <c r="AO207" s="21" t="n">
        <f aca="false">AO205-AO26*AO168</f>
        <v>1867.68506390703</v>
      </c>
      <c r="AP207" s="21" t="n">
        <f aca="false">AP205-AP26*AP168</f>
        <v>1866.73297129351</v>
      </c>
      <c r="AQ207" s="21" t="n">
        <f aca="false">AQ205-AQ26*AQ168</f>
        <v>1781.89553789796</v>
      </c>
      <c r="AR207" s="21" t="n">
        <f aca="false">AR205-AR26*AR168</f>
        <v>1800.79289250175</v>
      </c>
      <c r="AS207" s="21" t="n">
        <f aca="false">AS205-AS26*AS168</f>
        <v>1819.66099391854</v>
      </c>
      <c r="AT207" s="21" t="n">
        <f aca="false">AT205-AT26*AT168</f>
        <v>1818.73074433719</v>
      </c>
      <c r="AU207" s="21" t="n">
        <f aca="false">AU205-AU26*AU168</f>
        <v>1798.57091028024</v>
      </c>
      <c r="AV207" s="21" t="n">
        <f aca="false">AV205-AV26*AV168</f>
        <v>1817.6399438205</v>
      </c>
      <c r="AW207" s="21" t="n">
        <f aca="false">AW205-AW26*AW168</f>
        <v>1836.67928275698</v>
      </c>
      <c r="AX207" s="21" t="n">
        <f aca="false">AX205-AX26*AX168</f>
        <v>1835.73499614834</v>
      </c>
      <c r="AY207" s="21" t="n">
        <f aca="false">AY205-AY26*AY168</f>
        <v>1782.62123591302</v>
      </c>
      <c r="AZ207" s="21" t="n">
        <f aca="false">AZ205-AZ26*AZ168</f>
        <v>1781.67956037096</v>
      </c>
      <c r="BA207" s="21" t="n">
        <f aca="false">BA205-BA26*BA168</f>
        <v>1800.30714587854</v>
      </c>
      <c r="BB207" s="21" t="n">
        <f aca="false">BB205-BB26*BB168</f>
        <v>1799.34610526759</v>
      </c>
      <c r="BC207" s="21" t="n">
        <f aca="false">BC205-BC26*BC168</f>
        <v>1801.66571494907</v>
      </c>
      <c r="BD207" s="21" t="n">
        <f aca="false">BD205-BD26*BD168</f>
        <v>1820.69842327637</v>
      </c>
      <c r="BE207" s="21" t="n">
        <f aca="false">BE205-BE26*BE168</f>
        <v>1839.69914239707</v>
      </c>
      <c r="BF207" s="21" t="n">
        <f aca="false">BF205-BF26*BF168</f>
        <v>1838.68188755701</v>
      </c>
      <c r="BG207" s="21" t="n">
        <f aca="false">BG205-BG26*BG168</f>
        <v>1779.43316278972</v>
      </c>
      <c r="BH207" s="21" t="n">
        <f aca="false">BH205-BH26*BH168</f>
        <v>1798.21168053619</v>
      </c>
      <c r="BI207" s="21" t="n">
        <f aca="false">BI205-BI26*BI168</f>
        <v>1816.95797666183</v>
      </c>
      <c r="BJ207" s="21" t="n">
        <f aca="false">BJ205-BJ26*BJ168</f>
        <v>1815.93333106363</v>
      </c>
      <c r="BK207" s="21" t="n">
        <f aca="false">BK205-BK26*BK168</f>
        <v>1794.75791965769</v>
      </c>
      <c r="BL207" s="21" t="n">
        <f aca="false">BL205-BL26*BL168</f>
        <v>1813.69546554316</v>
      </c>
      <c r="BM207" s="21" t="n">
        <f aca="false">BM205-BM26*BM168</f>
        <v>1832.60042484458</v>
      </c>
      <c r="BN207" s="21" t="n">
        <f aca="false">BN205-BN26*BN168</f>
        <v>1831.56417343804</v>
      </c>
      <c r="BO207" s="21" t="n">
        <f aca="false">BO205-BO26*BO168</f>
        <v>1824.03105015976</v>
      </c>
      <c r="BP207" s="21" t="n">
        <f aca="false">BP205-BP26*BP168</f>
        <v>1823.01361818988</v>
      </c>
      <c r="BQ207" s="21" t="n">
        <f aca="false">BQ205-BQ26*BQ168</f>
        <v>1842.01889254594</v>
      </c>
      <c r="BR207" s="21" t="n">
        <f aca="false">BR205-BR26*BR168</f>
        <v>1840.98053761553</v>
      </c>
      <c r="BS207" s="21" t="n">
        <f aca="false">BS205-BS26*BS168</f>
        <v>1788.06337929797</v>
      </c>
      <c r="BT207" s="21" t="n">
        <f aca="false">BT205-BT26*BT168</f>
        <v>1806.92071533478</v>
      </c>
      <c r="BU207" s="21" t="n">
        <f aca="false">BU205-BU26*BU168</f>
        <v>1825.74527573162</v>
      </c>
      <c r="BV207" s="21" t="n">
        <f aca="false">BV205-BV26*BV168</f>
        <v>1824.70301235811</v>
      </c>
      <c r="BW207" s="21" t="n">
        <f aca="false">BW205-BW26*BW168</f>
        <v>1844.10873332765</v>
      </c>
      <c r="BX207" s="21" t="n">
        <f aca="false">BX205-BX26*BX168</f>
        <v>1863.56195435124</v>
      </c>
      <c r="BY207" s="21" t="n">
        <f aca="false">BY205-BY26*BY168</f>
        <v>1882.98152873868</v>
      </c>
      <c r="BZ207" s="21" t="n">
        <f aca="false">BZ205-BZ26*BZ168</f>
        <v>1881.91156773908</v>
      </c>
      <c r="CA207" s="21" t="n">
        <f aca="false">CA205-CA26*CA168</f>
        <v>1839.18564776059</v>
      </c>
      <c r="CB207" s="21" t="n">
        <f aca="false">CB205-CB26*CB168</f>
        <v>1858.56290748111</v>
      </c>
      <c r="CC207" s="21" t="n">
        <f aca="false">CC205-CC26*CC168</f>
        <v>1877.90583066686</v>
      </c>
      <c r="CD207" s="21" t="n">
        <f aca="false">CD205-CD26*CD168</f>
        <v>1876.81393093251</v>
      </c>
      <c r="CE207" s="21" t="n">
        <f aca="false">CE205-CE26*CE168</f>
        <v>1839.00345053692</v>
      </c>
      <c r="CF207" s="21" t="n">
        <f aca="false">CF205-CF26*CF168</f>
        <v>1837.92487749369</v>
      </c>
      <c r="CG207" s="21" t="n">
        <f aca="false">CG205-CG26*CG168</f>
        <v>1857.03224517367</v>
      </c>
      <c r="CH207" s="21" t="n">
        <f aca="false">CH205-CH26*CH168</f>
        <v>1855.93149183546</v>
      </c>
      <c r="CI207" s="21" t="n">
        <f aca="false">CI205-CI26*CI168</f>
        <v>1870.0862163462</v>
      </c>
      <c r="CJ207" s="21" t="n">
        <f aca="false">CJ205-CJ26*CJ168</f>
        <v>1889.75760170649</v>
      </c>
      <c r="CK207" s="21" t="n">
        <f aca="false">CK205-CK26*CK168</f>
        <v>1909.39305353688</v>
      </c>
      <c r="CL207" s="21" t="n">
        <f aca="false">CL205-CL26*CL168</f>
        <v>1908.25036945424</v>
      </c>
      <c r="CM207" s="21" t="n">
        <f aca="false">CM205-CM26*CM168</f>
        <v>1884.46453367713</v>
      </c>
      <c r="CN207" s="21" t="n">
        <f aca="false">CN205-CN26*CN168</f>
        <v>1904.27215431291</v>
      </c>
      <c r="CO207" s="21" t="n">
        <f aca="false">CO205-CO26*CO168</f>
        <v>1924.04307807109</v>
      </c>
      <c r="CP207" s="21" t="n">
        <f aca="false">CP205-CP26*CP168</f>
        <v>1922.87611957703</v>
      </c>
      <c r="CQ207" s="21" t="n">
        <f aca="false">CQ205-CQ26*CQ168</f>
        <v>1894.44068507645</v>
      </c>
      <c r="CR207" s="21" t="n">
        <f aca="false">CR205-CR26*CR168</f>
        <v>1914.34229031219</v>
      </c>
      <c r="CS207" s="21" t="n">
        <f aca="false">CS205-CS26*CS168</f>
        <v>1934.20665151362</v>
      </c>
      <c r="CT207" s="21" t="n">
        <f aca="false">CT205-CT26*CT168</f>
        <v>1933.02229346963</v>
      </c>
      <c r="CU207" s="21" t="n">
        <f aca="false">CU205-CU26*CU168</f>
        <v>-32858.0716164293</v>
      </c>
      <c r="CV207" s="21" t="n">
        <f aca="false">CV205-CV26*CV168</f>
        <v>1866.87102208945</v>
      </c>
      <c r="CW207" s="21" t="n">
        <f aca="false">CW205-CW26*CW168</f>
        <v>1886.21890513366</v>
      </c>
      <c r="CX207" s="21" t="n">
        <f aca="false">CX205-CX26*CX168</f>
        <v>1885.03978424305</v>
      </c>
      <c r="CY207" s="21" t="n">
        <f aca="false">CY205-CY26*CY168</f>
        <v>2343.07806364801</v>
      </c>
      <c r="CZ207" s="21" t="n">
        <f aca="false">CZ205-CZ26*CZ168</f>
        <v>2367.94747806537</v>
      </c>
      <c r="DA207" s="21" t="n">
        <f aca="false">DA205-DA26*DA168</f>
        <v>2392.77909515695</v>
      </c>
      <c r="DB207" s="21" t="n">
        <f aca="false">DB205-DB26*DB168</f>
        <v>2391.57714247707</v>
      </c>
      <c r="DC207" s="21" t="n">
        <f aca="false">DC205-DC26*DC168</f>
        <v>2278.83358301233</v>
      </c>
      <c r="DD207" s="21" t="n">
        <f aca="false">DD205-DD26*DD168</f>
        <v>2302.98459172022</v>
      </c>
      <c r="DE207" s="21" t="n">
        <f aca="false">DE205-DE26*DE168</f>
        <v>2327.09765454141</v>
      </c>
      <c r="DF207" s="21" t="n">
        <f aca="false">DF205-DF26*DF168</f>
        <v>2325.89097763363</v>
      </c>
      <c r="DG207" s="21" t="n">
        <f aca="false">DG205-DG26*DG168</f>
        <v>2237.97851467413</v>
      </c>
      <c r="DH207" s="21" t="n">
        <f aca="false">DH205-DH26*DH168</f>
        <v>2261.66845170669</v>
      </c>
      <c r="DI207" s="21" t="n">
        <f aca="false">DI205-DI26*DI168</f>
        <v>2285.32021159847</v>
      </c>
      <c r="DJ207" s="21" t="n">
        <f aca="false">DJ205-DJ26*DJ168</f>
        <v>2284.10618082528</v>
      </c>
      <c r="DK207" s="21" t="n">
        <f aca="false">DK205-DK26*DK168</f>
        <v>2194.72284856017</v>
      </c>
      <c r="DL207" s="21" t="n">
        <f aca="false">DL205-DL26*DL168</f>
        <v>2193.53767908882</v>
      </c>
      <c r="DM207" s="21" t="n">
        <f aca="false">DM205-DM26*DM168</f>
        <v>2216.44519263128</v>
      </c>
      <c r="DN207" s="21" t="n">
        <f aca="false">DN205-DN26*DN168</f>
        <v>2215.23565076473</v>
      </c>
      <c r="DO207" s="21" t="n">
        <f aca="false">DO205-DO26*DO168</f>
        <v>2233.19906752987</v>
      </c>
      <c r="DP207" s="21" t="n">
        <f aca="false">DP205-DP26*DP168</f>
        <v>2256.80614962856</v>
      </c>
      <c r="DQ207" s="21" t="n">
        <f aca="false">DQ205-DQ26*DQ168</f>
        <v>2280.37408919982</v>
      </c>
      <c r="DR207" s="21" t="n">
        <f aca="false">DR205-DR26*DR168</f>
        <v>2279.12935918919</v>
      </c>
      <c r="DS207" s="21" t="n">
        <f aca="false">DS205-DS26*DS168</f>
        <v>2250.02099165058</v>
      </c>
      <c r="DT207" s="21" t="n">
        <f aca="false">DT205-DT26*DT168</f>
        <v>2273.79942659718</v>
      </c>
      <c r="DU207" s="21" t="n">
        <f aca="false">DU205-DU26*DU168</f>
        <v>2297.53821417792</v>
      </c>
      <c r="DV207" s="21" t="n">
        <f aca="false">DV205-DV26*DV168</f>
        <v>2296.27743033583</v>
      </c>
      <c r="DW207" s="21" t="n">
        <f aca="false">DW205-DW26*DW168</f>
        <v>2239.51129449512</v>
      </c>
      <c r="DX207" s="21" t="n">
        <f aca="false">DX205-DX26*DX168</f>
        <v>2263.15648748144</v>
      </c>
      <c r="DY207" s="21" t="n">
        <f aca="false">DY205-DY26*DY168</f>
        <v>2286.76149872985</v>
      </c>
      <c r="DZ207" s="21" t="n">
        <f aca="false">DZ205-DZ26*DZ168</f>
        <v>2285.48372188832</v>
      </c>
      <c r="EA207" s="21" t="n">
        <f aca="false">EA205-EA26*EA168</f>
        <v>2253.96084501441</v>
      </c>
      <c r="EB207" s="21" t="n">
        <f aca="false">EB205-EB26*EB168</f>
        <v>2252.70426263459</v>
      </c>
      <c r="EC207" s="21" t="n">
        <f aca="false">EC205-EC26*EC168</f>
        <v>2276.18981480892</v>
      </c>
      <c r="ED207" s="21" t="n">
        <f aca="false">ED205-ED26*ED168</f>
        <v>2274.90739146449</v>
      </c>
      <c r="EE207" s="21" t="n">
        <f aca="false">EE205-EE26*EE168</f>
        <v>2290.57813733227</v>
      </c>
      <c r="EF207" s="21" t="n">
        <f aca="false">EF205-EF26*EF168</f>
        <v>2314.75130786483</v>
      </c>
      <c r="EG207" s="21" t="n">
        <f aca="false">EG205-EG26*EG168</f>
        <v>2338.8830170966</v>
      </c>
      <c r="EH207" s="21" t="n">
        <f aca="false">EH205-EH26*EH168</f>
        <v>2337.56455023281</v>
      </c>
      <c r="EI207" s="21" t="n">
        <f aca="false">EI205-EI26*EI168</f>
        <v>2423.4240818427</v>
      </c>
      <c r="EJ207" s="21" t="n">
        <f aca="false">EJ205-EJ26*EJ168</f>
        <v>2449.01731515161</v>
      </c>
      <c r="EK207" s="21" t="n">
        <f aca="false">EK205-EK26*EK168</f>
        <v>2474.56726985298</v>
      </c>
      <c r="EL207" s="21" t="n">
        <f aca="false">EL205-EL26*EL168</f>
        <v>2473.19101274426</v>
      </c>
      <c r="EM207" s="21" t="n">
        <f aca="false">EM205-EM26*EM168</f>
        <v>2485.99636562528</v>
      </c>
      <c r="EN207" s="21" t="n">
        <f aca="false">EN205-EN26*EN168</f>
        <v>2512.23729540809</v>
      </c>
      <c r="EO207" s="21" t="n">
        <f aca="false">EO205-EO26*EO168</f>
        <v>2538.43340354896</v>
      </c>
      <c r="EP207" s="21" t="n">
        <f aca="false">EP205-EP26*EP168</f>
        <v>2537.00807803941</v>
      </c>
      <c r="EQ207" s="21" t="n">
        <f aca="false">EQ205-EQ26*EQ168</f>
        <v>2476.94036511988</v>
      </c>
      <c r="ER207" s="21" t="n">
        <f aca="false">ER205-ER26*ER168</f>
        <v>2475.53647345687</v>
      </c>
      <c r="ES207" s="21" t="n">
        <f aca="false">ES205-ES26*ES168</f>
        <v>2501.32191469379</v>
      </c>
      <c r="ET207" s="21" t="n">
        <f aca="false">ET205-ET26*ET168</f>
        <v>2499.88915272719</v>
      </c>
      <c r="EU207" s="21" t="n">
        <f aca="false">EU205-EU26*EU168</f>
        <v>2493.02604608747</v>
      </c>
      <c r="EV207" s="21" t="n">
        <f aca="false">EV205-EV26*EV168</f>
        <v>2519.31435643351</v>
      </c>
      <c r="EW207" s="21" t="n">
        <f aca="false">EW205-EW26*EW168</f>
        <v>2545.55684804627</v>
      </c>
      <c r="EX207" s="21" t="n">
        <f aca="false">EX205-EX26*EX168</f>
        <v>2544.09981509195</v>
      </c>
      <c r="EY207" s="21" t="n">
        <f aca="false">EY205-EY26*EY168</f>
        <v>2537.11639842551</v>
      </c>
      <c r="EZ207" s="21" t="n">
        <f aca="false">EZ205-EZ26*EZ168</f>
        <v>2563.87068265011</v>
      </c>
      <c r="FA207" s="21" t="n">
        <f aca="false">FA205-FA26*FA168</f>
        <v>2590.57837197209</v>
      </c>
      <c r="FB207" s="21" t="n">
        <f aca="false">FB205-FB26*FB168</f>
        <v>2589.09665687953</v>
      </c>
      <c r="FC207" s="21" t="n">
        <f aca="false">FC205-FC26*FC168</f>
        <v>2581.99081115449</v>
      </c>
      <c r="FD207" s="21" t="n">
        <f aca="false">FD205-FD26*FD168</f>
        <v>0</v>
      </c>
      <c r="FE207" s="21" t="n">
        <f aca="false">FE205-FE26*FE168</f>
        <v>0</v>
      </c>
      <c r="FF207" s="21" t="n">
        <f aca="false">FF205-FF26*FF168</f>
        <v>0</v>
      </c>
      <c r="FG207" s="21" t="n">
        <f aca="false">FG205-FG26*FG168</f>
        <v>0</v>
      </c>
      <c r="FH207" s="21" t="n">
        <f aca="false">FH205-FH26*FH168</f>
        <v>0</v>
      </c>
    </row>
    <row r="208" customFormat="false" ht="15" hidden="false" customHeight="false" outlineLevel="0" collapsed="false">
      <c r="C208" s="28" t="s">
        <v>837</v>
      </c>
      <c r="D208" s="12" t="s">
        <v>32</v>
      </c>
      <c r="E208" s="33" t="n">
        <f aca="false">XIRR(INDEX($J207:$FH207,$E24):$FH207,INDEX($J$4:$FH$4,$E24):$FH$4)</f>
        <v>0.0868198630532884</v>
      </c>
    </row>
    <row r="209" customFormat="false" ht="15" hidden="false" customHeight="false" outlineLevel="0" collapsed="false">
      <c r="C209" s="1" t="s">
        <v>838</v>
      </c>
      <c r="D209" s="12" t="s">
        <v>358</v>
      </c>
      <c r="E209" s="21" t="n">
        <f aca="false">-SUMIF($J$4:$FH$4,"&lt;="&amp;$E22,$J209:$FH209)</f>
        <v>50576.2565950557</v>
      </c>
      <c r="I209" s="21" t="n">
        <f aca="false">SUM(J209:FH209)</f>
        <v>144807.819925913</v>
      </c>
      <c r="J209" s="21" t="n">
        <f aca="false">J205+J137+J145+$E142*J22+J26*(J159-J168)</f>
        <v>0</v>
      </c>
      <c r="K209" s="21" t="n">
        <f aca="false">K205+K137+K145+$E142*K22+K26*(K159-K168)</f>
        <v>0</v>
      </c>
      <c r="L209" s="21" t="n">
        <f aca="false">L205+L137+L145+$E142*L22+L26*(L159-L168)</f>
        <v>0</v>
      </c>
      <c r="M209" s="21" t="n">
        <f aca="false">M205+M137+M145+$E142*M22+M26*(M159-M168)</f>
        <v>0</v>
      </c>
      <c r="N209" s="21" t="n">
        <f aca="false">N205+N137+N145+$E142*N22+N26*(N159-N168)</f>
        <v>0</v>
      </c>
      <c r="O209" s="21" t="n">
        <f aca="false">O205+O137+O145+$E142*O22+O26*(O159-O168)</f>
        <v>0</v>
      </c>
      <c r="P209" s="21" t="n">
        <f aca="false">P205+P137+P145+$E142*P22+P26*(P159-P168)</f>
        <v>0</v>
      </c>
      <c r="Q209" s="21" t="n">
        <f aca="false">Q205+Q137+Q145+$E142*Q22+Q26*(Q159-Q168)</f>
        <v>0</v>
      </c>
      <c r="R209" s="21" t="n">
        <f aca="false">R205+R137+R145+$E142*R22+R26*(R159-R168)</f>
        <v>0</v>
      </c>
      <c r="S209" s="21" t="n">
        <f aca="false">S205+S137+S145+$E142*S22+S26*(S159-S168)</f>
        <v>-50576.2565950557</v>
      </c>
      <c r="T209" s="21" t="n">
        <f aca="false">T205+T137+T145+$E142*T22+T26*(T159-T168)</f>
        <v>1511.69957658109</v>
      </c>
      <c r="U209" s="21" t="n">
        <f aca="false">U205+U137+U145+$E142*U22+U26*(U159-U168)</f>
        <v>1511.02415524448</v>
      </c>
      <c r="V209" s="21" t="n">
        <f aca="false">V205+V137+V145+$E142*V22+V26*(V159-V168)</f>
        <v>1485.82761862462</v>
      </c>
      <c r="W209" s="21" t="n">
        <f aca="false">W205+W137+W145+$E142*W22+W26*(W159-W168)</f>
        <v>1104.4393978236</v>
      </c>
      <c r="X209" s="21" t="n">
        <f aca="false">X205+X137+X145+$E142*X22+X26*(X159-X168)</f>
        <v>1123.42916407889</v>
      </c>
      <c r="Y209" s="21" t="n">
        <f aca="false">Y205+Y137+Y145+$E142*Y22+Y26*(Y159-Y168)</f>
        <v>1142.38648795363</v>
      </c>
      <c r="Z209" s="21" t="n">
        <f aca="false">Z205+Z137+Z145+$E142*Z22+Z26*(Z159-Z168)</f>
        <v>1141.09325257121</v>
      </c>
      <c r="AA209" s="21" t="n">
        <f aca="false">AA205+AA137+AA145+$E142*AA22+AA26*(AA159-AA168)</f>
        <v>949.408874053684</v>
      </c>
      <c r="AB209" s="21" t="n">
        <f aca="false">AB205+AB137+AB145+$E142*AB22+AB26*(AB159-AB168)</f>
        <v>966.730556615023</v>
      </c>
      <c r="AC209" s="21" t="n">
        <f aca="false">AC205+AC137+AC145+$E142*AC22+AC26*(AC159-AC168)</f>
        <v>984.021375759606</v>
      </c>
      <c r="AD209" s="21" t="n">
        <f aca="false">AD205+AD137+AD145+$E142*AD22+AD26*(AD159-AD168)</f>
        <v>982.765025577091</v>
      </c>
      <c r="AE209" s="21" t="n">
        <f aca="false">AE205+AE137+AE145+$E142*AE22+AE26*(AE159-AE168)</f>
        <v>1009.0140200994</v>
      </c>
      <c r="AF209" s="21" t="n">
        <f aca="false">AF205+AF137+AF145+$E142*AF22+AF26*(AF159-AF168)</f>
        <v>1026.95014274599</v>
      </c>
      <c r="AG209" s="21" t="n">
        <f aca="false">AG205+AG137+AG145+$E142*AG22+AG26*(AG159-AG168)</f>
        <v>1044.85365113175</v>
      </c>
      <c r="AH209" s="21" t="n">
        <f aca="false">AH205+AH137+AH145+$E142*AH22+AH26*(AH159-AH168)</f>
        <v>1043.52761957493</v>
      </c>
      <c r="AI209" s="21" t="n">
        <f aca="false">AI205+AI137+AI145+$E142*AI22+AI26*(AI159-AI168)</f>
        <v>1078.97911840112</v>
      </c>
      <c r="AJ209" s="21" t="n">
        <f aca="false">AJ205+AJ137+AJ145+$E142*AJ22+AJ26*(AJ159-AJ168)</f>
        <v>1077.66623515651</v>
      </c>
      <c r="AK209" s="21" t="n">
        <f aca="false">AK205+AK137+AK145+$E142*AK22+AK26*(AK159-AK168)</f>
        <v>1096.13208015722</v>
      </c>
      <c r="AL209" s="21" t="n">
        <f aca="false">AL205+AL137+AL145+$E142*AL22+AL26*(AL159-AL168)</f>
        <v>1094.78997696173</v>
      </c>
      <c r="AM209" s="21" t="n">
        <f aca="false">AM205+AM137+AM145+$E142*AM22+AM26*(AM159-AM168)</f>
        <v>1016.438580733</v>
      </c>
      <c r="AN209" s="21" t="n">
        <f aca="false">AN205+AN137+AN145+$E142*AN22+AN26*(AN159-AN168)</f>
        <v>1034.4399981236</v>
      </c>
      <c r="AO209" s="21" t="n">
        <f aca="false">AO205+AO137+AO145+$E142*AO22+AO26*(AO159-AO168)</f>
        <v>1052.40781533878</v>
      </c>
      <c r="AP209" s="21" t="n">
        <f aca="false">AP205+AP137+AP145+$E142*AP22+AP26*(AP159-AP168)</f>
        <v>1051.02024571936</v>
      </c>
      <c r="AQ209" s="21" t="n">
        <f aca="false">AQ205+AQ137+AQ145+$E142*AQ22+AQ26*(AQ159-AQ168)</f>
        <v>971.576466455038</v>
      </c>
      <c r="AR209" s="21" t="n">
        <f aca="false">AR205+AR137+AR145+$E142*AR22+AR26*(AR159-AR168)</f>
        <v>989.095800721008</v>
      </c>
      <c r="AS209" s="21" t="n">
        <f aca="false">AS205+AS137+AS145+$E142*AS22+AS26*(AS159-AS168)</f>
        <v>1006.58183613799</v>
      </c>
      <c r="AT209" s="21" t="n">
        <f aca="false">AT205+AT137+AT145+$E142*AT22+AT26*(AT159-AT168)</f>
        <v>1005.18759273395</v>
      </c>
      <c r="AU209" s="21" t="n">
        <f aca="false">AU205+AU137+AU145+$E142*AU22+AU26*(AU159-AU168)</f>
        <v>984.57354603706</v>
      </c>
      <c r="AV209" s="21" t="n">
        <f aca="false">AV205+AV137+AV145+$E142*AV22+AV26*(AV159-AV168)</f>
        <v>1002.22188926915</v>
      </c>
      <c r="AW209" s="21" t="n">
        <f aca="false">AW205+AW137+AW145+$E142*AW22+AW26*(AW159-AW168)</f>
        <v>1019.83619172714</v>
      </c>
      <c r="AX209" s="21" t="n">
        <f aca="false">AX205+AX137+AX145+$E142*AX22+AX26*(AX159-AX168)</f>
        <v>1018.40127103761</v>
      </c>
      <c r="AY209" s="21" t="n">
        <f aca="false">AY205+AY137+AY145+$E142*AY22+AY26*(AY159-AY168)</f>
        <v>968.62791661609</v>
      </c>
      <c r="AZ209" s="21" t="n">
        <f aca="false">AZ205+AZ137+AZ145+$E142*AZ22+AZ26*(AZ159-AZ168)</f>
        <v>967.180891559643</v>
      </c>
      <c r="BA209" s="21" t="n">
        <f aca="false">BA205+BA137+BA145+$E142*BA22+BA26*(BA159-BA168)</f>
        <v>984.391535287713</v>
      </c>
      <c r="BB209" s="21" t="n">
        <f aca="false">BB205+BB137+BB145+$E142*BB22+BB26*(BB159-BB168)</f>
        <v>982.91204330757</v>
      </c>
      <c r="BC209" s="21" t="n">
        <f aca="false">BC205+BC137+BC145+$E142*BC22+BC26*(BC159-BC168)</f>
        <v>982.696346314234</v>
      </c>
      <c r="BD209" s="21" t="n">
        <f aca="false">BD205+BD137+BD145+$E142*BD22+BD26*(BD159-BD168)</f>
        <v>1000.25296520289</v>
      </c>
      <c r="BE209" s="21" t="n">
        <f aca="false">BE205+BE137+BE145+$E142*BE22+BE26*(BE159-BE168)</f>
        <v>1017.77272187388</v>
      </c>
      <c r="BF209" s="21" t="n">
        <f aca="false">BF205+BF137+BF145+$E142*BF22+BF26*(BF159-BF168)</f>
        <v>1016.21125581718</v>
      </c>
      <c r="BG209" s="21" t="n">
        <f aca="false">BG205+BG137+BG145+$E142*BG22+BG26*(BG159-BG168)</f>
        <v>959.937170108293</v>
      </c>
      <c r="BH209" s="21" t="n">
        <f aca="false">BH205+BH137+BH145+$E142*BH22+BH26*(BH159-BH168)</f>
        <v>927.893531749036</v>
      </c>
      <c r="BI209" s="21" t="n">
        <f aca="false">BI205+BI137+BI145+$E142*BI22+BI26*(BI159-BI168)</f>
        <v>944.607605467795</v>
      </c>
      <c r="BJ209" s="21" t="n">
        <f aca="false">BJ205+BJ137+BJ145+$E142*BJ22+BJ26*(BJ159-BJ168)</f>
        <v>943.007024602257</v>
      </c>
      <c r="BK209" s="21" t="n">
        <f aca="false">BK205+BK137+BK145+$E142*BK22+BK26*(BK159-BK168)</f>
        <v>922.431197317419</v>
      </c>
      <c r="BL209" s="21" t="n">
        <f aca="false">BL205+BL137+BL145+$E142*BL22+BL26*(BL159-BL168)</f>
        <v>939.294251277323</v>
      </c>
      <c r="BM209" s="21" t="n">
        <f aca="false">BM205+BM137+BM145+$E142*BM22+BM26*(BM159-BM168)</f>
        <v>956.119089425693</v>
      </c>
      <c r="BN209" s="21" t="n">
        <f aca="false">BN205+BN137+BN145+$E142*BN22+BN26*(BN159-BN168)</f>
        <v>954.473907975958</v>
      </c>
      <c r="BO209" s="21" t="n">
        <f aca="false">BO205+BO137+BO145+$E142*BO22+BO26*(BO159-BO168)</f>
        <v>946.592946906011</v>
      </c>
      <c r="BP209" s="21" t="n">
        <f aca="false">BP205+BP137+BP145+$E142*BP22+BP26*(BP159-BP168)</f>
        <v>944.94722660928</v>
      </c>
      <c r="BQ209" s="21" t="n">
        <f aca="false">BQ205+BQ137+BQ145+$E142*BQ22+BQ26*(BQ159-BQ168)</f>
        <v>961.828019662665</v>
      </c>
      <c r="BR209" s="21" t="n">
        <f aca="false">BR205+BR137+BR145+$E142*BR22+BR26*(BR159-BR168)</f>
        <v>960.145150564065</v>
      </c>
      <c r="BS209" s="21" t="n">
        <f aca="false">BS205+BS137+BS145+$E142*BS22+BS26*(BS159-BS168)</f>
        <v>910.613648189648</v>
      </c>
      <c r="BT209" s="21" t="n">
        <f aca="false">BT205+BT137+BT145+$E142*BT22+BT26*(BT159-BT168)</f>
        <v>927.332142219767</v>
      </c>
      <c r="BU209" s="21" t="n">
        <f aca="false">BU205+BU137+BU145+$E142*BU22+BU26*(BU159-BU168)</f>
        <v>944.01135378537</v>
      </c>
      <c r="BV209" s="21" t="n">
        <f aca="false">BV205+BV137+BV145+$E142*BV22+BV26*(BV159-BV168)</f>
        <v>942.287332071346</v>
      </c>
      <c r="BW209" s="21" t="n">
        <f aca="false">BW205+BW137+BW145+$E142*BW22+BW26*(BW159-BW168)</f>
        <v>958.531583966841</v>
      </c>
      <c r="BX209" s="21" t="n">
        <f aca="false">BX205+BX137+BX145+$E142*BX22+BX26*(BX159-BX168)</f>
        <v>975.753791630059</v>
      </c>
      <c r="BY209" s="21" t="n">
        <f aca="false">BY205+BY137+BY145+$E142*BY22+BY26*(BY159-BY168)</f>
        <v>992.935442450919</v>
      </c>
      <c r="BZ209" s="21" t="n">
        <f aca="false">BZ205+BZ137+BZ145+$E142*BZ22+BZ26*(BZ159-BZ168)</f>
        <v>991.146704627513</v>
      </c>
      <c r="CA209" s="21" t="n">
        <f aca="false">CA205+CA137+CA145+$E142*CA22+CA26*(CA159-CA168)</f>
        <v>2454.85066136774</v>
      </c>
      <c r="CB209" s="21" t="n">
        <f aca="false">CB205+CB137+CB145+$E142*CB22+CB26*(CB159-CB168)</f>
        <v>1719.94348738618</v>
      </c>
      <c r="CC209" s="21" t="n">
        <f aca="false">CC205+CC137+CC145+$E142*CC22+CC26*(CC159-CC168)</f>
        <v>1737.86039629376</v>
      </c>
      <c r="CD209" s="21" t="n">
        <f aca="false">CD205+CD137+CD145+$E142*CD22+CD26*(CD159-CD168)</f>
        <v>1736.86676753551</v>
      </c>
      <c r="CE209" s="21" t="n">
        <f aca="false">CE205+CE137+CE145+$E142*CE22+CE26*(CE159-CE168)</f>
        <v>1702.14438156697</v>
      </c>
      <c r="CF209" s="21" t="n">
        <f aca="false">CF205+CF137+CF145+$E142*CF22+CF26*(CF159-CF168)</f>
        <v>1701.16288009762</v>
      </c>
      <c r="CG209" s="21" t="n">
        <f aca="false">CG205+CG137+CG145+$E142*CG22+CG26*(CG159-CG168)</f>
        <v>1718.86543349496</v>
      </c>
      <c r="CH209" s="21" t="n">
        <f aca="false">CH205+CH137+CH145+$E142*CH22+CH26*(CH159-CH168)</f>
        <v>1717.86374795719</v>
      </c>
      <c r="CI209" s="21" t="n">
        <f aca="false">CI205+CI137+CI145+$E142*CI22+CI26*(CI159-CI168)</f>
        <v>1730.11484964486</v>
      </c>
      <c r="CJ209" s="21" t="n">
        <f aca="false">CJ205+CJ137+CJ145+$E142*CJ22+CJ26*(CJ159-CJ168)</f>
        <v>1748.33065913127</v>
      </c>
      <c r="CK209" s="21" t="n">
        <f aca="false">CK205+CK137+CK145+$E142*CK22+CK26*(CK159-CK168)</f>
        <v>1766.51376910549</v>
      </c>
      <c r="CL209" s="21" t="n">
        <f aca="false">CL205+CL137+CL145+$E142*CL22+CL26*(CL159-CL168)</f>
        <v>1765.47392659028</v>
      </c>
      <c r="CM209" s="21" t="n">
        <f aca="false">CM205+CM137+CM145+$E142*CM22+CM26*(CM159-CM168)</f>
        <v>1743.199118416</v>
      </c>
      <c r="CN209" s="21" t="n">
        <f aca="false">CN205+CN137+CN145+$E142*CN22+CN26*(CN159-CN168)</f>
        <v>1761.53890200312</v>
      </c>
      <c r="CO209" s="21" t="n">
        <f aca="false">CO205+CO137+CO145+$E142*CO22+CO26*(CO159-CO168)</f>
        <v>1779.84529143161</v>
      </c>
      <c r="CP209" s="21" t="n">
        <f aca="false">CP205+CP137+CP145+$E142*CP22+CP26*(CP159-CP168)</f>
        <v>1778.78335920202</v>
      </c>
      <c r="CQ209" s="21" t="n">
        <f aca="false">CQ205+CQ137+CQ145+$E142*CQ22+CQ26*(CQ159-CQ168)</f>
        <v>1752.27741618939</v>
      </c>
      <c r="CR209" s="21" t="n">
        <f aca="false">CR205+CR137+CR145+$E142*CR22+CR26*(CR159-CR168)</f>
        <v>1770.70272576246</v>
      </c>
      <c r="CS209" s="21" t="n">
        <f aca="false">CS205+CS137+CS145+$E142*CS22+CS26*(CS159-CS168)</f>
        <v>1789.09414326432</v>
      </c>
      <c r="CT209" s="21" t="n">
        <f aca="false">CT205+CT137+CT145+$E142*CT22+CT26*(CT159-CT168)</f>
        <v>1788.01637744428</v>
      </c>
      <c r="CU209" s="21" t="n">
        <f aca="false">CU205+CU137+CU145+$E142*CU22+CU26*(CU159-CU168)</f>
        <v>-32997.5427493723</v>
      </c>
      <c r="CV209" s="21" t="n">
        <f aca="false">CV205+CV137+CV145+$E142*CV22+CV26*(CV159-CV168)</f>
        <v>1805.38085487254</v>
      </c>
      <c r="CW209" s="21" t="n">
        <f aca="false">CW205+CW137+CW145+$E142*CW22+CW26*(CW159-CW168)</f>
        <v>1824.15806827542</v>
      </c>
      <c r="CX209" s="21" t="n">
        <f aca="false">CX205+CX137+CX145+$E142*CX22+CX26*(CX159-CX168)</f>
        <v>1823.08506826497</v>
      </c>
      <c r="CY209" s="21" t="n">
        <f aca="false">CY205+CY137+CY145+$E142*CY22+CY26*(CY159-CY168)</f>
        <v>2237.55862285818</v>
      </c>
      <c r="CZ209" s="21" t="n">
        <f aca="false">CZ205+CZ137+CZ145+$E142*CZ22+CZ26*(CZ159-CZ168)</f>
        <v>2261.36042981063</v>
      </c>
      <c r="DA209" s="21" t="n">
        <f aca="false">DA205+DA137+DA145+$E142*DA22+DA26*(DA159-DA168)</f>
        <v>2285.12784119662</v>
      </c>
      <c r="DB209" s="21" t="n">
        <f aca="false">DB205+DB137+DB145+$E142*DB22+DB26*(DB159-DB168)</f>
        <v>2284.03406425792</v>
      </c>
      <c r="DC209" s="21" t="n">
        <f aca="false">DC205+DC137+DC145+$E142*DC22+DC26*(DC159-DC168)</f>
        <v>2179.09614547971</v>
      </c>
      <c r="DD209" s="21" t="n">
        <f aca="false">DD205+DD137+DD145+$E142*DD22+DD26*(DD159-DD168)</f>
        <v>2202.24420323654</v>
      </c>
      <c r="DE209" s="21" t="n">
        <f aca="false">DE205+DE137+DE145+$E142*DE22+DE26*(DE159-DE168)</f>
        <v>2225.35773023647</v>
      </c>
      <c r="DF209" s="21" t="n">
        <f aca="false">DF205+DF137+DF145+$E142*DF22+DF26*(DF159-DF168)</f>
        <v>2224.25965425039</v>
      </c>
      <c r="DG209" s="21" t="n">
        <f aca="false">DG205+DG137+DG145+$E142*DG22+DG26*(DG159-DG168)</f>
        <v>2141.91803329195</v>
      </c>
      <c r="DH209" s="21" t="n">
        <f aca="false">DH205+DH137+DH145+$E142*DH22+DH26*(DH159-DH168)</f>
        <v>2164.64651582423</v>
      </c>
      <c r="DI209" s="21" t="n">
        <f aca="false">DI205+DI137+DI145+$E142*DI22+DI26*(DI159-DI168)</f>
        <v>2187.3402571584</v>
      </c>
      <c r="DJ209" s="21" t="n">
        <f aca="false">DJ205+DJ137+DJ145+$E142*DJ22+DJ26*(DJ159-DJ168)</f>
        <v>2186.23548915479</v>
      </c>
      <c r="DK209" s="21" t="n">
        <f aca="false">DK205+DK137+DK145+$E142*DK22+DK26*(DK159-DK168)</f>
        <v>2103.72601696089</v>
      </c>
      <c r="DL209" s="21" t="n">
        <f aca="false">DL205+DL137+DL145+$E142*DL22+DL26*(DL159-DL168)</f>
        <v>2102.64751274197</v>
      </c>
      <c r="DM209" s="21" t="n">
        <f aca="false">DM205+DM137+DM145+$E142*DM22+DM26*(DM159-DM168)</f>
        <v>2124.66398989826</v>
      </c>
      <c r="DN209" s="21" t="n">
        <f aca="false">DN205+DN137+DN145+$E142*DN22+DN26*(DN159-DN168)</f>
        <v>2123.5633067997</v>
      </c>
      <c r="DO209" s="21" t="n">
        <f aca="false">DO205+DO137+DO145+$E142*DO22+DO26*(DO159-DO168)</f>
        <v>2137.56873639067</v>
      </c>
      <c r="DP209" s="21" t="n">
        <f aca="false">DP205+DP137+DP145+$E142*DP22+DP26*(DP159-DP168)</f>
        <v>2160.22182093313</v>
      </c>
      <c r="DQ209" s="21" t="n">
        <f aca="false">DQ205+DQ137+DQ145+$E142*DQ22+DQ26*(DQ159-DQ168)</f>
        <v>2182.83928577563</v>
      </c>
      <c r="DR209" s="21" t="n">
        <f aca="false">DR205+DR137+DR145+$E142*DR22+DR26*(DR159-DR168)</f>
        <v>2181.70658146595</v>
      </c>
      <c r="DS209" s="21" t="n">
        <f aca="false">DS205+DS137+DS145+$E142*DS22+DS26*(DS159-DS168)</f>
        <v>2152.87668734052</v>
      </c>
      <c r="DT209" s="21" t="n">
        <f aca="false">DT205+DT137+DT145+$E142*DT22+DT26*(DT159-DT168)</f>
        <v>2175.68570297457</v>
      </c>
      <c r="DU209" s="21" t="n">
        <f aca="false">DU205+DU137+DU145+$E142*DU22+DU26*(DU159-DU168)</f>
        <v>2198.4586395057</v>
      </c>
      <c r="DV209" s="21" t="n">
        <f aca="false">DV205+DV137+DV145+$E142*DV22+DV26*(DV159-DV168)</f>
        <v>2197.3113262094</v>
      </c>
      <c r="DW209" s="21" t="n">
        <f aca="false">DW205+DW137+DW145+$E142*DW22+DW26*(DW159-DW168)</f>
        <v>2143.31286292905</v>
      </c>
      <c r="DX209" s="21" t="n">
        <f aca="false">DX205+DX137+DX145+$E142*DX22+DX26*(DX159-DX168)</f>
        <v>2166.00062837925</v>
      </c>
      <c r="DY209" s="21" t="n">
        <f aca="false">DY205+DY137+DY145+$E142*DY22+DY26*(DY159-DY168)</f>
        <v>2188.65182844795</v>
      </c>
      <c r="DZ209" s="21" t="n">
        <f aca="false">DZ205+DZ137+DZ145+$E142*DZ22+DZ26*(DZ159-DZ168)</f>
        <v>2187.48905152216</v>
      </c>
      <c r="EA209" s="21" t="n">
        <f aca="false">EA205+EA137+EA145+$E142*EA22+EA26*(EA159-EA168)</f>
        <v>2157.63259373425</v>
      </c>
      <c r="EB209" s="21" t="n">
        <f aca="false">EB205+EB137+EB145+$E142*EB22+EB26*(EB159-EB168)</f>
        <v>2156.48910376861</v>
      </c>
      <c r="EC209" s="21" t="n">
        <f aca="false">EC205+EC137+EC145+$E142*EC22+EC26*(EC159-EC168)</f>
        <v>2179.03159607991</v>
      </c>
      <c r="ED209" s="21" t="n">
        <f aca="false">ED205+ED137+ED145+$E142*ED22+ED26*(ED159-ED168)</f>
        <v>2177.86459083647</v>
      </c>
      <c r="EE209" s="21" t="n">
        <f aca="false">EE205+EE137+EE145+$E142*EE22+EE26*(EE159-EE168)</f>
        <v>2189.78368991086</v>
      </c>
      <c r="EF209" s="21" t="n">
        <f aca="false">EF205+EF137+EF145+$E142*EF22+EF26*(EF159-EF168)</f>
        <v>2212.95191492814</v>
      </c>
      <c r="EG209" s="21" t="n">
        <f aca="false">EG205+EG137+EG145+$E142*EG22+EG26*(EG159-EG168)</f>
        <v>2236.0824101617</v>
      </c>
      <c r="EH209" s="21" t="n">
        <f aca="false">EH205+EH137+EH145+$E142*EH22+EH26*(EH159-EH168)</f>
        <v>2234.88260531565</v>
      </c>
      <c r="EI209" s="21" t="n">
        <f aca="false">EI205+EI137+EI145+$E142*EI22+EI26*(EI159-EI168)</f>
        <v>2310.67349941534</v>
      </c>
      <c r="EJ209" s="21" t="n">
        <f aca="false">EJ205+EJ137+EJ145+$E142*EJ22+EJ26*(EJ159-EJ168)</f>
        <v>2228.60575678796</v>
      </c>
      <c r="EK209" s="21" t="n">
        <f aca="false">EK205+EK137+EK145+$E142*EK22+EK26*(EK159-EK168)</f>
        <v>2251.85621556621</v>
      </c>
      <c r="EL209" s="21" t="n">
        <f aca="false">EL205+EL137+EL145+$E142*EL22+EL26*(EL159-EL168)</f>
        <v>2250.60382159727</v>
      </c>
      <c r="EM209" s="21" t="n">
        <f aca="false">EM205+EM137+EM145+$E142*EM22+EM26*(EM159-EM168)</f>
        <v>2262.256692719</v>
      </c>
      <c r="EN209" s="21" t="n">
        <f aca="false">EN205+EN137+EN145+$E142*EN22+EN26*(EN159-EN168)</f>
        <v>2286.13593882136</v>
      </c>
      <c r="EO209" s="21" t="n">
        <f aca="false">EO205+EO137+EO145+$E142*EO22+EO26*(EO159-EO168)</f>
        <v>2309.97439722955</v>
      </c>
      <c r="EP209" s="21" t="n">
        <f aca="false">EP205+EP137+EP145+$E142*EP22+EP26*(EP159-EP168)</f>
        <v>2308.67735101586</v>
      </c>
      <c r="EQ209" s="21" t="n">
        <f aca="false">EQ205+EQ137+EQ145+$E142*EQ22+EQ26*(EQ159-EQ168)</f>
        <v>2254.01573225909</v>
      </c>
      <c r="ER209" s="21" t="n">
        <f aca="false">ER205+ER137+ER145+$E142*ER22+ER26*(ER159-ER168)</f>
        <v>2252.73819084575</v>
      </c>
      <c r="ES209" s="21" t="n">
        <f aca="false">ES205+ES137+ES145+$E142*ES22+ES26*(ES159-ES168)</f>
        <v>2276.20294237135</v>
      </c>
      <c r="ET209" s="21" t="n">
        <f aca="false">ET205+ET137+ET145+$E142*ET22+ET26*(ET159-ET168)</f>
        <v>2274.89912898174</v>
      </c>
      <c r="EU209" s="21" t="n">
        <f aca="false">EU205+EU137+EU145+$E142*EU22+EU26*(EU159-EU168)</f>
        <v>2268.6537019396</v>
      </c>
      <c r="EV209" s="21" t="n">
        <f aca="false">EV205+EV137+EV145+$E142*EV22+EV26*(EV159-EV168)</f>
        <v>2292.5760643545</v>
      </c>
      <c r="EW209" s="21" t="n">
        <f aca="false">EW205+EW137+EW145+$E142*EW22+EW26*(EW159-EW168)</f>
        <v>2316.4567317221</v>
      </c>
      <c r="EX209" s="21" t="n">
        <f aca="false">EX205+EX137+EX145+$E142*EX22+EX26*(EX159-EX168)</f>
        <v>2315.13083173368</v>
      </c>
      <c r="EY209" s="21" t="n">
        <f aca="false">EY205+EY137+EY145+$E142*EY22+EY26*(EY159-EY168)</f>
        <v>2308.77592256721</v>
      </c>
      <c r="EZ209" s="21" t="n">
        <f aca="false">EZ205+EZ137+EZ145+$E142*EZ22+EZ26*(EZ159-EZ168)</f>
        <v>2333.1223212116</v>
      </c>
      <c r="FA209" s="21" t="n">
        <f aca="false">FA205+FA137+FA145+$E142*FA22+FA26*(FA159-FA168)</f>
        <v>2357.4263184946</v>
      </c>
      <c r="FB209" s="21" t="n">
        <f aca="false">FB205+FB137+FB145+$E142*FB22+FB26*(FB159-FB168)</f>
        <v>2356.07795776037</v>
      </c>
      <c r="FC209" s="21" t="n">
        <f aca="false">FC205+FC137+FC145+$E142*FC22+FC26*(FC159-FC168)</f>
        <v>2349.61163815059</v>
      </c>
      <c r="FD209" s="21" t="n">
        <f aca="false">FD205+FD137+FD145+$E142*FD22+FD26*(FD159-FD168)</f>
        <v>-1.06581410364015E-013</v>
      </c>
      <c r="FE209" s="21" t="n">
        <f aca="false">FE205+FE137+FE145+$E142*FE22+FE26*(FE159-FE168)</f>
        <v>-1.06581410364015E-013</v>
      </c>
      <c r="FF209" s="21" t="n">
        <f aca="false">FF205+FF137+FF145+$E142*FF22+FF26*(FF159-FF168)</f>
        <v>-1.06581410364015E-013</v>
      </c>
      <c r="FG209" s="21" t="n">
        <f aca="false">FG205+FG137+FG145+$E142*FG22+FG26*(FG159-FG168)</f>
        <v>-1.06581410364015E-013</v>
      </c>
      <c r="FH209" s="21" t="n">
        <f aca="false">FH205+FH137+FH145+$E142*FH22+FH26*(FH159-FH168)</f>
        <v>-1.06581410364015E-013</v>
      </c>
    </row>
    <row r="210" customFormat="false" ht="15" hidden="false" customHeight="false" outlineLevel="0" collapsed="false">
      <c r="C210" s="28" t="s">
        <v>839</v>
      </c>
      <c r="D210" s="12" t="s">
        <v>32</v>
      </c>
      <c r="E210" s="33" t="n">
        <f aca="false">XIRR(INDEX($J209:$FH209,$E24):$FH209,INDEX($J$4:$FH$4,$E24):$FH$4)</f>
        <v>0.088795716882225</v>
      </c>
    </row>
    <row r="212" customFormat="false" ht="15" hidden="false" customHeight="false" outlineLevel="0" collapsed="false">
      <c r="A212" s="10" t="s">
        <v>14</v>
      </c>
      <c r="B212" s="10"/>
      <c r="C212" s="10" t="s">
        <v>840</v>
      </c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</row>
    <row r="213" customFormat="false" ht="15" hidden="false" customHeight="false" outlineLevel="0" collapsed="false">
      <c r="C213" s="1" t="s">
        <v>841</v>
      </c>
      <c r="D213" s="12" t="s">
        <v>546</v>
      </c>
      <c r="E213" s="62" t="n">
        <f aca="false">(1+In_Loan_Rate/Months_In_Year)^Months_Per_Period-1</f>
        <v>0.0303010000000001</v>
      </c>
      <c r="J213" s="62" t="n">
        <f aca="false">IF(In_Fix_Interest=1,In_Loan_Rate*J$5/Days_In_Year,$E213)</f>
        <v>0.0302465753424658</v>
      </c>
      <c r="K213" s="62" t="n">
        <f aca="false">IF(In_Fix_Interest=1,In_Loan_Rate*K$5/Days_In_Year,$E213)</f>
        <v>0.0295890410958904</v>
      </c>
      <c r="L213" s="62" t="n">
        <f aca="false">IF(In_Fix_Interest=1,In_Loan_Rate*L$5/Days_In_Year,$E213)</f>
        <v>0.0299178082191781</v>
      </c>
      <c r="M213" s="62" t="n">
        <f aca="false">IF(In_Fix_Interest=1,In_Loan_Rate*M$5/Days_In_Year,$E213)</f>
        <v>0.0302465753424658</v>
      </c>
      <c r="N213" s="62" t="n">
        <f aca="false">IF(In_Fix_Interest=1,In_Loan_Rate*N$5/Days_In_Year,$E213)</f>
        <v>0.0302465753424658</v>
      </c>
      <c r="O213" s="62" t="n">
        <f aca="false">IF(In_Fix_Interest=1,In_Loan_Rate*O$5/Days_In_Year,$E213)</f>
        <v>0.0295890410958904</v>
      </c>
      <c r="P213" s="62" t="n">
        <f aca="false">IF(In_Fix_Interest=1,In_Loan_Rate*P$5/Days_In_Year,$E213)</f>
        <v>0.0299178082191781</v>
      </c>
      <c r="Q213" s="62" t="n">
        <f aca="false">IF(In_Fix_Interest=1,In_Loan_Rate*Q$5/Days_In_Year,$E213)</f>
        <v>0.0302465753424658</v>
      </c>
      <c r="R213" s="62" t="n">
        <f aca="false">IF(In_Fix_Interest=1,In_Loan_Rate*R$5/Days_In_Year,$E213)</f>
        <v>0.0302465753424658</v>
      </c>
      <c r="S213" s="62" t="n">
        <f aca="false">IF(In_Fix_Interest=1,In_Loan_Rate*S$5/Days_In_Year,$E213)</f>
        <v>0.0299178082191781</v>
      </c>
      <c r="T213" s="62" t="n">
        <f aca="false">IF(In_Fix_Interest=1,In_Loan_Rate*T$5/Days_In_Year,$E213)</f>
        <v>0.0299178082191781</v>
      </c>
      <c r="U213" s="62" t="n">
        <f aca="false">IF(In_Fix_Interest=1,In_Loan_Rate*U$5/Days_In_Year,$E213)</f>
        <v>0.0302465753424658</v>
      </c>
      <c r="V213" s="62" t="n">
        <f aca="false">IF(In_Fix_Interest=1,In_Loan_Rate*V$5/Days_In_Year,$E213)</f>
        <v>0.0302465753424658</v>
      </c>
      <c r="W213" s="62" t="n">
        <f aca="false">IF(In_Fix_Interest=1,In_Loan_Rate*W$5/Days_In_Year,$E213)</f>
        <v>0.0295890410958904</v>
      </c>
      <c r="X213" s="62" t="n">
        <f aca="false">IF(In_Fix_Interest=1,In_Loan_Rate*X$5/Days_In_Year,$E213)</f>
        <v>0.0299178082191781</v>
      </c>
      <c r="Y213" s="62" t="n">
        <f aca="false">IF(In_Fix_Interest=1,In_Loan_Rate*Y$5/Days_In_Year,$E213)</f>
        <v>0.0302465753424658</v>
      </c>
      <c r="Z213" s="62" t="n">
        <f aca="false">IF(In_Fix_Interest=1,In_Loan_Rate*Z$5/Days_In_Year,$E213)</f>
        <v>0.0302465753424658</v>
      </c>
      <c r="AA213" s="62" t="n">
        <f aca="false">IF(In_Fix_Interest=1,In_Loan_Rate*AA$5/Days_In_Year,$E213)</f>
        <v>0.0295890410958904</v>
      </c>
      <c r="AB213" s="62" t="n">
        <f aca="false">IF(In_Fix_Interest=1,In_Loan_Rate*AB$5/Days_In_Year,$E213)</f>
        <v>0.0299178082191781</v>
      </c>
      <c r="AC213" s="62" t="n">
        <f aca="false">IF(In_Fix_Interest=1,In_Loan_Rate*AC$5/Days_In_Year,$E213)</f>
        <v>0.0302465753424658</v>
      </c>
      <c r="AD213" s="62" t="n">
        <f aca="false">IF(In_Fix_Interest=1,In_Loan_Rate*AD$5/Days_In_Year,$E213)</f>
        <v>0.0302465753424658</v>
      </c>
      <c r="AE213" s="62" t="n">
        <f aca="false">IF(In_Fix_Interest=1,In_Loan_Rate*AE$5/Days_In_Year,$E213)</f>
        <v>0.0295890410958904</v>
      </c>
      <c r="AF213" s="62" t="n">
        <f aca="false">IF(In_Fix_Interest=1,In_Loan_Rate*AF$5/Days_In_Year,$E213)</f>
        <v>0.0299178082191781</v>
      </c>
      <c r="AG213" s="62" t="n">
        <f aca="false">IF(In_Fix_Interest=1,In_Loan_Rate*AG$5/Days_In_Year,$E213)</f>
        <v>0.0302465753424658</v>
      </c>
      <c r="AH213" s="62" t="n">
        <f aca="false">IF(In_Fix_Interest=1,In_Loan_Rate*AH$5/Days_In_Year,$E213)</f>
        <v>0.0302465753424658</v>
      </c>
      <c r="AI213" s="62" t="n">
        <f aca="false">IF(In_Fix_Interest=1,In_Loan_Rate*AI$5/Days_In_Year,$E213)</f>
        <v>0.0299178082191781</v>
      </c>
      <c r="AJ213" s="62" t="n">
        <f aca="false">IF(In_Fix_Interest=1,In_Loan_Rate*AJ$5/Days_In_Year,$E213)</f>
        <v>0.0299178082191781</v>
      </c>
      <c r="AK213" s="62" t="n">
        <f aca="false">IF(In_Fix_Interest=1,In_Loan_Rate*AK$5/Days_In_Year,$E213)</f>
        <v>0.0302465753424658</v>
      </c>
      <c r="AL213" s="62" t="n">
        <f aca="false">IF(In_Fix_Interest=1,In_Loan_Rate*AL$5/Days_In_Year,$E213)</f>
        <v>0.0302465753424658</v>
      </c>
      <c r="AM213" s="62" t="n">
        <f aca="false">IF(In_Fix_Interest=1,In_Loan_Rate*AM$5/Days_In_Year,$E213)</f>
        <v>0.0295890410958904</v>
      </c>
      <c r="AN213" s="62" t="n">
        <f aca="false">IF(In_Fix_Interest=1,In_Loan_Rate*AN$5/Days_In_Year,$E213)</f>
        <v>0.0299178082191781</v>
      </c>
      <c r="AO213" s="62" t="n">
        <f aca="false">IF(In_Fix_Interest=1,In_Loan_Rate*AO$5/Days_In_Year,$E213)</f>
        <v>0.0302465753424658</v>
      </c>
      <c r="AP213" s="62" t="n">
        <f aca="false">IF(In_Fix_Interest=1,In_Loan_Rate*AP$5/Days_In_Year,$E213)</f>
        <v>0.0302465753424658</v>
      </c>
      <c r="AQ213" s="62" t="n">
        <f aca="false">IF(In_Fix_Interest=1,In_Loan_Rate*AQ$5/Days_In_Year,$E213)</f>
        <v>0.0295890410958904</v>
      </c>
      <c r="AR213" s="62" t="n">
        <f aca="false">IF(In_Fix_Interest=1,In_Loan_Rate*AR$5/Days_In_Year,$E213)</f>
        <v>0.0299178082191781</v>
      </c>
      <c r="AS213" s="62" t="n">
        <f aca="false">IF(In_Fix_Interest=1,In_Loan_Rate*AS$5/Days_In_Year,$E213)</f>
        <v>0.0302465753424658</v>
      </c>
      <c r="AT213" s="62" t="n">
        <f aca="false">IF(In_Fix_Interest=1,In_Loan_Rate*AT$5/Days_In_Year,$E213)</f>
        <v>0.0302465753424658</v>
      </c>
      <c r="AU213" s="62" t="n">
        <f aca="false">IF(In_Fix_Interest=1,In_Loan_Rate*AU$5/Days_In_Year,$E213)</f>
        <v>0.0295890410958904</v>
      </c>
      <c r="AV213" s="62" t="n">
        <f aca="false">IF(In_Fix_Interest=1,In_Loan_Rate*AV$5/Days_In_Year,$E213)</f>
        <v>0.0299178082191781</v>
      </c>
      <c r="AW213" s="62" t="n">
        <f aca="false">IF(In_Fix_Interest=1,In_Loan_Rate*AW$5/Days_In_Year,$E213)</f>
        <v>0.0302465753424658</v>
      </c>
      <c r="AX213" s="62" t="n">
        <f aca="false">IF(In_Fix_Interest=1,In_Loan_Rate*AX$5/Days_In_Year,$E213)</f>
        <v>0.0302465753424658</v>
      </c>
      <c r="AY213" s="62" t="n">
        <f aca="false">IF(In_Fix_Interest=1,In_Loan_Rate*AY$5/Days_In_Year,$E213)</f>
        <v>0.0299178082191781</v>
      </c>
      <c r="AZ213" s="62" t="n">
        <f aca="false">IF(In_Fix_Interest=1,In_Loan_Rate*AZ$5/Days_In_Year,$E213)</f>
        <v>0.0299178082191781</v>
      </c>
      <c r="BA213" s="62" t="n">
        <f aca="false">IF(In_Fix_Interest=1,In_Loan_Rate*BA$5/Days_In_Year,$E213)</f>
        <v>0.0302465753424658</v>
      </c>
      <c r="BB213" s="62" t="n">
        <f aca="false">IF(In_Fix_Interest=1,In_Loan_Rate*BB$5/Days_In_Year,$E213)</f>
        <v>0.0302465753424658</v>
      </c>
      <c r="BC213" s="62" t="n">
        <f aca="false">IF(In_Fix_Interest=1,In_Loan_Rate*BC$5/Days_In_Year,$E213)</f>
        <v>0.0295890410958904</v>
      </c>
      <c r="BD213" s="62" t="n">
        <f aca="false">IF(In_Fix_Interest=1,In_Loan_Rate*BD$5/Days_In_Year,$E213)</f>
        <v>0.0299178082191781</v>
      </c>
      <c r="BE213" s="62" t="n">
        <f aca="false">IF(In_Fix_Interest=1,In_Loan_Rate*BE$5/Days_In_Year,$E213)</f>
        <v>0.0302465753424658</v>
      </c>
      <c r="BF213" s="62" t="n">
        <f aca="false">IF(In_Fix_Interest=1,In_Loan_Rate*BF$5/Days_In_Year,$E213)</f>
        <v>0.0302465753424658</v>
      </c>
      <c r="BG213" s="62" t="n">
        <f aca="false">IF(In_Fix_Interest=1,In_Loan_Rate*BG$5/Days_In_Year,$E213)</f>
        <v>0.0295890410958904</v>
      </c>
      <c r="BH213" s="62" t="n">
        <f aca="false">IF(In_Fix_Interest=1,In_Loan_Rate*BH$5/Days_In_Year,$E213)</f>
        <v>0.0299178082191781</v>
      </c>
      <c r="BI213" s="62" t="n">
        <f aca="false">IF(In_Fix_Interest=1,In_Loan_Rate*BI$5/Days_In_Year,$E213)</f>
        <v>0.0302465753424658</v>
      </c>
      <c r="BJ213" s="62" t="n">
        <f aca="false">IF(In_Fix_Interest=1,In_Loan_Rate*BJ$5/Days_In_Year,$E213)</f>
        <v>0.0302465753424658</v>
      </c>
      <c r="BK213" s="62" t="n">
        <f aca="false">IF(In_Fix_Interest=1,In_Loan_Rate*BK$5/Days_In_Year,$E213)</f>
        <v>0.0295890410958904</v>
      </c>
      <c r="BL213" s="62" t="n">
        <f aca="false">IF(In_Fix_Interest=1,In_Loan_Rate*BL$5/Days_In_Year,$E213)</f>
        <v>0.0299178082191781</v>
      </c>
      <c r="BM213" s="62" t="n">
        <f aca="false">IF(In_Fix_Interest=1,In_Loan_Rate*BM$5/Days_In_Year,$E213)</f>
        <v>0.0302465753424658</v>
      </c>
      <c r="BN213" s="62" t="n">
        <f aca="false">IF(In_Fix_Interest=1,In_Loan_Rate*BN$5/Days_In_Year,$E213)</f>
        <v>0.0302465753424658</v>
      </c>
      <c r="BO213" s="62" t="n">
        <f aca="false">IF(In_Fix_Interest=1,In_Loan_Rate*BO$5/Days_In_Year,$E213)</f>
        <v>0.0299178082191781</v>
      </c>
      <c r="BP213" s="62" t="n">
        <f aca="false">IF(In_Fix_Interest=1,In_Loan_Rate*BP$5/Days_In_Year,$E213)</f>
        <v>0.0299178082191781</v>
      </c>
      <c r="BQ213" s="62" t="n">
        <f aca="false">IF(In_Fix_Interest=1,In_Loan_Rate*BQ$5/Days_In_Year,$E213)</f>
        <v>0.0302465753424658</v>
      </c>
      <c r="BR213" s="62" t="n">
        <f aca="false">IF(In_Fix_Interest=1,In_Loan_Rate*BR$5/Days_In_Year,$E213)</f>
        <v>0.0302465753424658</v>
      </c>
      <c r="BS213" s="62" t="n">
        <f aca="false">IF(In_Fix_Interest=1,In_Loan_Rate*BS$5/Days_In_Year,$E213)</f>
        <v>0.0295890410958904</v>
      </c>
      <c r="BT213" s="62" t="n">
        <f aca="false">IF(In_Fix_Interest=1,In_Loan_Rate*BT$5/Days_In_Year,$E213)</f>
        <v>0.0299178082191781</v>
      </c>
      <c r="BU213" s="62" t="n">
        <f aca="false">IF(In_Fix_Interest=1,In_Loan_Rate*BU$5/Days_In_Year,$E213)</f>
        <v>0.0302465753424658</v>
      </c>
      <c r="BV213" s="62" t="n">
        <f aca="false">IF(In_Fix_Interest=1,In_Loan_Rate*BV$5/Days_In_Year,$E213)</f>
        <v>0.0302465753424658</v>
      </c>
      <c r="BW213" s="62" t="n">
        <f aca="false">IF(In_Fix_Interest=1,In_Loan_Rate*BW$5/Days_In_Year,$E213)</f>
        <v>0.0295890410958904</v>
      </c>
      <c r="BX213" s="62" t="n">
        <f aca="false">IF(In_Fix_Interest=1,In_Loan_Rate*BX$5/Days_In_Year,$E213)</f>
        <v>0.0299178082191781</v>
      </c>
      <c r="BY213" s="62" t="n">
        <f aca="false">IF(In_Fix_Interest=1,In_Loan_Rate*BY$5/Days_In_Year,$E213)</f>
        <v>0.0302465753424658</v>
      </c>
      <c r="BZ213" s="62" t="n">
        <f aca="false">IF(In_Fix_Interest=1,In_Loan_Rate*BZ$5/Days_In_Year,$E213)</f>
        <v>0.0302465753424658</v>
      </c>
      <c r="CA213" s="62" t="n">
        <f aca="false">IF(In_Fix_Interest=1,In_Loan_Rate*CA$5/Days_In_Year,$E213)</f>
        <v>0.0295890410958904</v>
      </c>
      <c r="CB213" s="62" t="n">
        <f aca="false">IF(In_Fix_Interest=1,In_Loan_Rate*CB$5/Days_In_Year,$E213)</f>
        <v>0.0299178082191781</v>
      </c>
      <c r="CC213" s="62" t="n">
        <f aca="false">IF(In_Fix_Interest=1,In_Loan_Rate*CC$5/Days_In_Year,$E213)</f>
        <v>0.0302465753424658</v>
      </c>
      <c r="CD213" s="62" t="n">
        <f aca="false">IF(In_Fix_Interest=1,In_Loan_Rate*CD$5/Days_In_Year,$E213)</f>
        <v>0.0302465753424658</v>
      </c>
      <c r="CE213" s="62" t="n">
        <f aca="false">IF(In_Fix_Interest=1,In_Loan_Rate*CE$5/Days_In_Year,$E213)</f>
        <v>0.0299178082191781</v>
      </c>
      <c r="CF213" s="62" t="n">
        <f aca="false">IF(In_Fix_Interest=1,In_Loan_Rate*CF$5/Days_In_Year,$E213)</f>
        <v>0.0299178082191781</v>
      </c>
      <c r="CG213" s="62" t="n">
        <f aca="false">IF(In_Fix_Interest=1,In_Loan_Rate*CG$5/Days_In_Year,$E213)</f>
        <v>0.0302465753424658</v>
      </c>
      <c r="CH213" s="62" t="n">
        <f aca="false">IF(In_Fix_Interest=1,In_Loan_Rate*CH$5/Days_In_Year,$E213)</f>
        <v>0.0302465753424658</v>
      </c>
      <c r="CI213" s="62" t="n">
        <f aca="false">IF(In_Fix_Interest=1,In_Loan_Rate*CI$5/Days_In_Year,$E213)</f>
        <v>0.0295890410958904</v>
      </c>
      <c r="CJ213" s="62" t="n">
        <f aca="false">IF(In_Fix_Interest=1,In_Loan_Rate*CJ$5/Days_In_Year,$E213)</f>
        <v>0.0299178082191781</v>
      </c>
      <c r="CK213" s="62" t="n">
        <f aca="false">IF(In_Fix_Interest=1,In_Loan_Rate*CK$5/Days_In_Year,$E213)</f>
        <v>0.0302465753424658</v>
      </c>
      <c r="CL213" s="62" t="n">
        <f aca="false">IF(In_Fix_Interest=1,In_Loan_Rate*CL$5/Days_In_Year,$E213)</f>
        <v>0.0302465753424658</v>
      </c>
      <c r="CM213" s="62" t="n">
        <f aca="false">IF(In_Fix_Interest=1,In_Loan_Rate*CM$5/Days_In_Year,$E213)</f>
        <v>0.0295890410958904</v>
      </c>
      <c r="CN213" s="62" t="n">
        <f aca="false">IF(In_Fix_Interest=1,In_Loan_Rate*CN$5/Days_In_Year,$E213)</f>
        <v>0.0299178082191781</v>
      </c>
      <c r="CO213" s="62" t="n">
        <f aca="false">IF(In_Fix_Interest=1,In_Loan_Rate*CO$5/Days_In_Year,$E213)</f>
        <v>0.0302465753424658</v>
      </c>
      <c r="CP213" s="62" t="n">
        <f aca="false">IF(In_Fix_Interest=1,In_Loan_Rate*CP$5/Days_In_Year,$E213)</f>
        <v>0.0302465753424658</v>
      </c>
      <c r="CQ213" s="62" t="n">
        <f aca="false">IF(In_Fix_Interest=1,In_Loan_Rate*CQ$5/Days_In_Year,$E213)</f>
        <v>0.0295890410958904</v>
      </c>
      <c r="CR213" s="62" t="n">
        <f aca="false">IF(In_Fix_Interest=1,In_Loan_Rate*CR$5/Days_In_Year,$E213)</f>
        <v>0.0299178082191781</v>
      </c>
      <c r="CS213" s="62" t="n">
        <f aca="false">IF(In_Fix_Interest=1,In_Loan_Rate*CS$5/Days_In_Year,$E213)</f>
        <v>0.0302465753424658</v>
      </c>
      <c r="CT213" s="62" t="n">
        <f aca="false">IF(In_Fix_Interest=1,In_Loan_Rate*CT$5/Days_In_Year,$E213)</f>
        <v>0.0302465753424658</v>
      </c>
      <c r="CU213" s="62" t="n">
        <f aca="false">IF(In_Fix_Interest=1,In_Loan_Rate*CU$5/Days_In_Year,$E213)</f>
        <v>0.0299178082191781</v>
      </c>
      <c r="CV213" s="62" t="n">
        <f aca="false">IF(In_Fix_Interest=1,In_Loan_Rate*CV$5/Days_In_Year,$E213)</f>
        <v>0.0299178082191781</v>
      </c>
      <c r="CW213" s="62" t="n">
        <f aca="false">IF(In_Fix_Interest=1,In_Loan_Rate*CW$5/Days_In_Year,$E213)</f>
        <v>0.0302465753424658</v>
      </c>
      <c r="CX213" s="62" t="n">
        <f aca="false">IF(In_Fix_Interest=1,In_Loan_Rate*CX$5/Days_In_Year,$E213)</f>
        <v>0.0302465753424658</v>
      </c>
      <c r="CY213" s="62" t="n">
        <f aca="false">IF(In_Fix_Interest=1,In_Loan_Rate*CY$5/Days_In_Year,$E213)</f>
        <v>0.0295890410958904</v>
      </c>
      <c r="CZ213" s="62" t="n">
        <f aca="false">IF(In_Fix_Interest=1,In_Loan_Rate*CZ$5/Days_In_Year,$E213)</f>
        <v>0.0299178082191781</v>
      </c>
      <c r="DA213" s="62" t="n">
        <f aca="false">IF(In_Fix_Interest=1,In_Loan_Rate*DA$5/Days_In_Year,$E213)</f>
        <v>0.0302465753424658</v>
      </c>
      <c r="DB213" s="62" t="n">
        <f aca="false">IF(In_Fix_Interest=1,In_Loan_Rate*DB$5/Days_In_Year,$E213)</f>
        <v>0.0302465753424658</v>
      </c>
      <c r="DC213" s="62" t="n">
        <f aca="false">IF(In_Fix_Interest=1,In_Loan_Rate*DC$5/Days_In_Year,$E213)</f>
        <v>0.0295890410958904</v>
      </c>
      <c r="DD213" s="62" t="n">
        <f aca="false">IF(In_Fix_Interest=1,In_Loan_Rate*DD$5/Days_In_Year,$E213)</f>
        <v>0.0299178082191781</v>
      </c>
      <c r="DE213" s="62" t="n">
        <f aca="false">IF(In_Fix_Interest=1,In_Loan_Rate*DE$5/Days_In_Year,$E213)</f>
        <v>0.0302465753424658</v>
      </c>
      <c r="DF213" s="62" t="n">
        <f aca="false">IF(In_Fix_Interest=1,In_Loan_Rate*DF$5/Days_In_Year,$E213)</f>
        <v>0.0302465753424658</v>
      </c>
      <c r="DG213" s="62" t="n">
        <f aca="false">IF(In_Fix_Interest=1,In_Loan_Rate*DG$5/Days_In_Year,$E213)</f>
        <v>0.0295890410958904</v>
      </c>
      <c r="DH213" s="62" t="n">
        <f aca="false">IF(In_Fix_Interest=1,In_Loan_Rate*DH$5/Days_In_Year,$E213)</f>
        <v>0.0299178082191781</v>
      </c>
      <c r="DI213" s="62" t="n">
        <f aca="false">IF(In_Fix_Interest=1,In_Loan_Rate*DI$5/Days_In_Year,$E213)</f>
        <v>0.0302465753424658</v>
      </c>
      <c r="DJ213" s="62" t="n">
        <f aca="false">IF(In_Fix_Interest=1,In_Loan_Rate*DJ$5/Days_In_Year,$E213)</f>
        <v>0.0302465753424658</v>
      </c>
      <c r="DK213" s="62" t="n">
        <f aca="false">IF(In_Fix_Interest=1,In_Loan_Rate*DK$5/Days_In_Year,$E213)</f>
        <v>0.0299178082191781</v>
      </c>
      <c r="DL213" s="62" t="n">
        <f aca="false">IF(In_Fix_Interest=1,In_Loan_Rate*DL$5/Days_In_Year,$E213)</f>
        <v>0.0299178082191781</v>
      </c>
      <c r="DM213" s="62" t="n">
        <f aca="false">IF(In_Fix_Interest=1,In_Loan_Rate*DM$5/Days_In_Year,$E213)</f>
        <v>0.0302465753424658</v>
      </c>
      <c r="DN213" s="62" t="n">
        <f aca="false">IF(In_Fix_Interest=1,In_Loan_Rate*DN$5/Days_In_Year,$E213)</f>
        <v>0.0302465753424658</v>
      </c>
      <c r="DO213" s="62" t="n">
        <f aca="false">IF(In_Fix_Interest=1,In_Loan_Rate*DO$5/Days_In_Year,$E213)</f>
        <v>0.0295890410958904</v>
      </c>
      <c r="DP213" s="62" t="n">
        <f aca="false">IF(In_Fix_Interest=1,In_Loan_Rate*DP$5/Days_In_Year,$E213)</f>
        <v>0.0299178082191781</v>
      </c>
      <c r="DQ213" s="62" t="n">
        <f aca="false">IF(In_Fix_Interest=1,In_Loan_Rate*DQ$5/Days_In_Year,$E213)</f>
        <v>0.0302465753424658</v>
      </c>
      <c r="DR213" s="62" t="n">
        <f aca="false">IF(In_Fix_Interest=1,In_Loan_Rate*DR$5/Days_In_Year,$E213)</f>
        <v>0.0302465753424658</v>
      </c>
      <c r="DS213" s="62" t="n">
        <f aca="false">IF(In_Fix_Interest=1,In_Loan_Rate*DS$5/Days_In_Year,$E213)</f>
        <v>0.0295890410958904</v>
      </c>
      <c r="DT213" s="62" t="n">
        <f aca="false">IF(In_Fix_Interest=1,In_Loan_Rate*DT$5/Days_In_Year,$E213)</f>
        <v>0.0299178082191781</v>
      </c>
      <c r="DU213" s="62" t="n">
        <f aca="false">IF(In_Fix_Interest=1,In_Loan_Rate*DU$5/Days_In_Year,$E213)</f>
        <v>0.0302465753424658</v>
      </c>
      <c r="DV213" s="62" t="n">
        <f aca="false">IF(In_Fix_Interest=1,In_Loan_Rate*DV$5/Days_In_Year,$E213)</f>
        <v>0.0302465753424658</v>
      </c>
      <c r="DW213" s="62" t="n">
        <f aca="false">IF(In_Fix_Interest=1,In_Loan_Rate*DW$5/Days_In_Year,$E213)</f>
        <v>0.0295890410958904</v>
      </c>
      <c r="DX213" s="62" t="n">
        <f aca="false">IF(In_Fix_Interest=1,In_Loan_Rate*DX$5/Days_In_Year,$E213)</f>
        <v>0.0299178082191781</v>
      </c>
      <c r="DY213" s="62" t="n">
        <f aca="false">IF(In_Fix_Interest=1,In_Loan_Rate*DY$5/Days_In_Year,$E213)</f>
        <v>0.0302465753424658</v>
      </c>
      <c r="DZ213" s="62" t="n">
        <f aca="false">IF(In_Fix_Interest=1,In_Loan_Rate*DZ$5/Days_In_Year,$E213)</f>
        <v>0.0302465753424658</v>
      </c>
      <c r="EA213" s="62" t="n">
        <f aca="false">IF(In_Fix_Interest=1,In_Loan_Rate*EA$5/Days_In_Year,$E213)</f>
        <v>0.0299178082191781</v>
      </c>
      <c r="EB213" s="62" t="n">
        <f aca="false">IF(In_Fix_Interest=1,In_Loan_Rate*EB$5/Days_In_Year,$E213)</f>
        <v>0.0299178082191781</v>
      </c>
      <c r="EC213" s="62" t="n">
        <f aca="false">IF(In_Fix_Interest=1,In_Loan_Rate*EC$5/Days_In_Year,$E213)</f>
        <v>0.0302465753424658</v>
      </c>
      <c r="ED213" s="62" t="n">
        <f aca="false">IF(In_Fix_Interest=1,In_Loan_Rate*ED$5/Days_In_Year,$E213)</f>
        <v>0.0302465753424658</v>
      </c>
      <c r="EE213" s="62" t="n">
        <f aca="false">IF(In_Fix_Interest=1,In_Loan_Rate*EE$5/Days_In_Year,$E213)</f>
        <v>0.0295890410958904</v>
      </c>
      <c r="EF213" s="62" t="n">
        <f aca="false">IF(In_Fix_Interest=1,In_Loan_Rate*EF$5/Days_In_Year,$E213)</f>
        <v>0.0299178082191781</v>
      </c>
      <c r="EG213" s="62" t="n">
        <f aca="false">IF(In_Fix_Interest=1,In_Loan_Rate*EG$5/Days_In_Year,$E213)</f>
        <v>0.0302465753424658</v>
      </c>
      <c r="EH213" s="62" t="n">
        <f aca="false">IF(In_Fix_Interest=1,In_Loan_Rate*EH$5/Days_In_Year,$E213)</f>
        <v>0.0302465753424658</v>
      </c>
      <c r="EI213" s="62" t="n">
        <f aca="false">IF(In_Fix_Interest=1,In_Loan_Rate*EI$5/Days_In_Year,$E213)</f>
        <v>0.0295890410958904</v>
      </c>
      <c r="EJ213" s="62" t="n">
        <f aca="false">IF(In_Fix_Interest=1,In_Loan_Rate*EJ$5/Days_In_Year,$E213)</f>
        <v>0.0299178082191781</v>
      </c>
      <c r="EK213" s="62" t="n">
        <f aca="false">IF(In_Fix_Interest=1,In_Loan_Rate*EK$5/Days_In_Year,$E213)</f>
        <v>0.0302465753424658</v>
      </c>
      <c r="EL213" s="62" t="n">
        <f aca="false">IF(In_Fix_Interest=1,In_Loan_Rate*EL$5/Days_In_Year,$E213)</f>
        <v>0.0302465753424658</v>
      </c>
      <c r="EM213" s="62" t="n">
        <f aca="false">IF(In_Fix_Interest=1,In_Loan_Rate*EM$5/Days_In_Year,$E213)</f>
        <v>0.0295890410958904</v>
      </c>
      <c r="EN213" s="62" t="n">
        <f aca="false">IF(In_Fix_Interest=1,In_Loan_Rate*EN$5/Days_In_Year,$E213)</f>
        <v>0.0299178082191781</v>
      </c>
      <c r="EO213" s="62" t="n">
        <f aca="false">IF(In_Fix_Interest=1,In_Loan_Rate*EO$5/Days_In_Year,$E213)</f>
        <v>0.0302465753424658</v>
      </c>
      <c r="EP213" s="62" t="n">
        <f aca="false">IF(In_Fix_Interest=1,In_Loan_Rate*EP$5/Days_In_Year,$E213)</f>
        <v>0.0302465753424658</v>
      </c>
      <c r="EQ213" s="62" t="n">
        <f aca="false">IF(In_Fix_Interest=1,In_Loan_Rate*EQ$5/Days_In_Year,$E213)</f>
        <v>0.0299178082191781</v>
      </c>
      <c r="ER213" s="62" t="n">
        <f aca="false">IF(In_Fix_Interest=1,In_Loan_Rate*ER$5/Days_In_Year,$E213)</f>
        <v>0.0299178082191781</v>
      </c>
      <c r="ES213" s="62" t="n">
        <f aca="false">IF(In_Fix_Interest=1,In_Loan_Rate*ES$5/Days_In_Year,$E213)</f>
        <v>0.0302465753424658</v>
      </c>
      <c r="ET213" s="62" t="n">
        <f aca="false">IF(In_Fix_Interest=1,In_Loan_Rate*ET$5/Days_In_Year,$E213)</f>
        <v>0.0302465753424658</v>
      </c>
      <c r="EU213" s="62" t="n">
        <f aca="false">IF(In_Fix_Interest=1,In_Loan_Rate*EU$5/Days_In_Year,$E213)</f>
        <v>0.0295890410958904</v>
      </c>
      <c r="EV213" s="62" t="n">
        <f aca="false">IF(In_Fix_Interest=1,In_Loan_Rate*EV$5/Days_In_Year,$E213)</f>
        <v>0.0299178082191781</v>
      </c>
      <c r="EW213" s="62" t="n">
        <f aca="false">IF(In_Fix_Interest=1,In_Loan_Rate*EW$5/Days_In_Year,$E213)</f>
        <v>0.0302465753424658</v>
      </c>
      <c r="EX213" s="62" t="n">
        <f aca="false">IF(In_Fix_Interest=1,In_Loan_Rate*EX$5/Days_In_Year,$E213)</f>
        <v>0.0302465753424658</v>
      </c>
      <c r="EY213" s="62" t="n">
        <f aca="false">IF(In_Fix_Interest=1,In_Loan_Rate*EY$5/Days_In_Year,$E213)</f>
        <v>0.0295890410958904</v>
      </c>
      <c r="EZ213" s="62" t="n">
        <f aca="false">IF(In_Fix_Interest=1,In_Loan_Rate*EZ$5/Days_In_Year,$E213)</f>
        <v>0.0299178082191781</v>
      </c>
      <c r="FA213" s="62" t="n">
        <f aca="false">IF(In_Fix_Interest=1,In_Loan_Rate*FA$5/Days_In_Year,$E213)</f>
        <v>0.0302465753424658</v>
      </c>
      <c r="FB213" s="62" t="n">
        <f aca="false">IF(In_Fix_Interest=1,In_Loan_Rate*FB$5/Days_In_Year,$E213)</f>
        <v>0.0302465753424658</v>
      </c>
      <c r="FC213" s="62" t="n">
        <f aca="false">IF(In_Fix_Interest=1,In_Loan_Rate*FC$5/Days_In_Year,$E213)</f>
        <v>0.0295890410958904</v>
      </c>
      <c r="FD213" s="62" t="n">
        <f aca="false">IF(In_Fix_Interest=1,In_Loan_Rate*FD$5/Days_In_Year,$E213)</f>
        <v>0.0299178082191781</v>
      </c>
      <c r="FE213" s="62" t="n">
        <f aca="false">IF(In_Fix_Interest=1,In_Loan_Rate*FE$5/Days_In_Year,$E213)</f>
        <v>0.0302465753424658</v>
      </c>
      <c r="FF213" s="62" t="n">
        <f aca="false">IF(In_Fix_Interest=1,In_Loan_Rate*FF$5/Days_In_Year,$E213)</f>
        <v>0.0302465753424658</v>
      </c>
      <c r="FG213" s="62" t="n">
        <f aca="false">IF(In_Fix_Interest=1,In_Loan_Rate*FG$5/Days_In_Year,$E213)</f>
        <v>0.0299178082191781</v>
      </c>
      <c r="FH213" s="62" t="n">
        <f aca="false">IF(In_Fix_Interest=1,In_Loan_Rate*FH$5/Days_In_Year,$E213)</f>
        <v>0.0299178082191781</v>
      </c>
    </row>
    <row r="214" customFormat="false" ht="15" hidden="false" customHeight="false" outlineLevel="0" collapsed="false">
      <c r="C214" s="1" t="s">
        <v>842</v>
      </c>
      <c r="D214" s="12" t="s">
        <v>358</v>
      </c>
      <c r="I214" s="21" t="n">
        <f aca="false">SUM(J214:FH214)</f>
        <v>2326.58750061644</v>
      </c>
      <c r="J214" s="21" t="n">
        <f aca="false">-(J106+In_EW_Interest*J107+J110+J111+J115+In_SPV_Interest*J104)</f>
        <v>2043.10339506173</v>
      </c>
      <c r="K214" s="21" t="n">
        <f aca="false">-(K106+In_EW_Interest*K107+K110+K111+K115+In_SPV_Interest*K104)</f>
        <v>-694.568570357686</v>
      </c>
      <c r="L214" s="21" t="n">
        <f aca="false">-(L106+In_EW_Interest*L107+L110+L111+L115+In_SPV_Interest*L104)</f>
        <v>809.957968521901</v>
      </c>
      <c r="M214" s="21" t="n">
        <f aca="false">-(M106+In_EW_Interest*M107+M110+M111+M115+In_SPV_Interest*M104)</f>
        <v>124.112302458989</v>
      </c>
      <c r="N214" s="21" t="n">
        <f aca="false">-(N106+In_EW_Interest*N107+N110+N111+N115+In_SPV_Interest*N104)</f>
        <v>7.38390739726027</v>
      </c>
      <c r="O214" s="21" t="n">
        <f aca="false">-(O106+In_EW_Interest*O107+O110+O111+O115+In_SPV_Interest*O104)</f>
        <v>7.22338767123288</v>
      </c>
      <c r="P214" s="21" t="n">
        <f aca="false">-(P106+In_EW_Interest*P107+P110+P111+P115+In_SPV_Interest*P104)</f>
        <v>7.30364753424658</v>
      </c>
      <c r="Q214" s="21" t="n">
        <f aca="false">-(Q106+In_EW_Interest*Q107+Q110+Q111+Q115+In_SPV_Interest*Q104)</f>
        <v>7.38390739726027</v>
      </c>
      <c r="R214" s="21" t="n">
        <f aca="false">-(R106+In_EW_Interest*R107+R110+R111+R115+In_SPV_Interest*R104)</f>
        <v>7.38390739726027</v>
      </c>
      <c r="S214" s="21" t="n">
        <f aca="false">-(S106+In_EW_Interest*S107+S110+S111+S115+In_SPV_Interest*S104)</f>
        <v>7.30364753424658</v>
      </c>
      <c r="T214" s="21" t="n">
        <f aca="false">-(T106+In_EW_Interest*T107+T110+T111+T115+In_SPV_Interest*T104)</f>
        <v>-0</v>
      </c>
      <c r="U214" s="21" t="n">
        <f aca="false">-(U106+In_EW_Interest*U107+U110+U111+U115+In_SPV_Interest*U104)</f>
        <v>-0</v>
      </c>
      <c r="V214" s="21" t="n">
        <f aca="false">-(V106+In_EW_Interest*V107+V110+V111+V115+In_SPV_Interest*V104)</f>
        <v>-0</v>
      </c>
      <c r="W214" s="21" t="n">
        <f aca="false">-(W106+In_EW_Interest*W107+W110+W111+W115+In_SPV_Interest*W104)</f>
        <v>-0</v>
      </c>
      <c r="X214" s="21" t="n">
        <f aca="false">-(X106+In_EW_Interest*X107+X110+X111+X115+In_SPV_Interest*X104)</f>
        <v>-0</v>
      </c>
      <c r="Y214" s="21" t="n">
        <f aca="false">-(Y106+In_EW_Interest*Y107+Y110+Y111+Y115+In_SPV_Interest*Y104)</f>
        <v>-0</v>
      </c>
      <c r="Z214" s="21" t="n">
        <f aca="false">-(Z106+In_EW_Interest*Z107+Z110+Z111+Z115+In_SPV_Interest*Z104)</f>
        <v>-0</v>
      </c>
      <c r="AA214" s="21" t="n">
        <f aca="false">-(AA106+In_EW_Interest*AA107+AA110+AA111+AA115+In_SPV_Interest*AA104)</f>
        <v>-0</v>
      </c>
      <c r="AB214" s="21" t="n">
        <f aca="false">-(AB106+In_EW_Interest*AB107+AB110+AB111+AB115+In_SPV_Interest*AB104)</f>
        <v>-0</v>
      </c>
      <c r="AC214" s="21" t="n">
        <f aca="false">-(AC106+In_EW_Interest*AC107+AC110+AC111+AC115+In_SPV_Interest*AC104)</f>
        <v>-0</v>
      </c>
      <c r="AD214" s="21" t="n">
        <f aca="false">-(AD106+In_EW_Interest*AD107+AD110+AD111+AD115+In_SPV_Interest*AD104)</f>
        <v>-0</v>
      </c>
      <c r="AE214" s="21" t="n">
        <f aca="false">-(AE106+In_EW_Interest*AE107+AE110+AE111+AE115+In_SPV_Interest*AE104)</f>
        <v>-0</v>
      </c>
      <c r="AF214" s="21" t="n">
        <f aca="false">-(AF106+In_EW_Interest*AF107+AF110+AF111+AF115+In_SPV_Interest*AF104)</f>
        <v>-0</v>
      </c>
      <c r="AG214" s="21" t="n">
        <f aca="false">-(AG106+In_EW_Interest*AG107+AG110+AG111+AG115+In_SPV_Interest*AG104)</f>
        <v>-0</v>
      </c>
      <c r="AH214" s="21" t="n">
        <f aca="false">-(AH106+In_EW_Interest*AH107+AH110+AH111+AH115+In_SPV_Interest*AH104)</f>
        <v>-0</v>
      </c>
      <c r="AI214" s="21" t="n">
        <f aca="false">-(AI106+In_EW_Interest*AI107+AI110+AI111+AI115+In_SPV_Interest*AI104)</f>
        <v>-0</v>
      </c>
      <c r="AJ214" s="21" t="n">
        <f aca="false">-(AJ106+In_EW_Interest*AJ107+AJ110+AJ111+AJ115+In_SPV_Interest*AJ104)</f>
        <v>-0</v>
      </c>
      <c r="AK214" s="21" t="n">
        <f aca="false">-(AK106+In_EW_Interest*AK107+AK110+AK111+AK115+In_SPV_Interest*AK104)</f>
        <v>-0</v>
      </c>
      <c r="AL214" s="21" t="n">
        <f aca="false">-(AL106+In_EW_Interest*AL107+AL110+AL111+AL115+In_SPV_Interest*AL104)</f>
        <v>-0</v>
      </c>
      <c r="AM214" s="21" t="n">
        <f aca="false">-(AM106+In_EW_Interest*AM107+AM110+AM111+AM115+In_SPV_Interest*AM104)</f>
        <v>-0</v>
      </c>
      <c r="AN214" s="21" t="n">
        <f aca="false">-(AN106+In_EW_Interest*AN107+AN110+AN111+AN115+In_SPV_Interest*AN104)</f>
        <v>-0</v>
      </c>
      <c r="AO214" s="21" t="n">
        <f aca="false">-(AO106+In_EW_Interest*AO107+AO110+AO111+AO115+In_SPV_Interest*AO104)</f>
        <v>-0</v>
      </c>
      <c r="AP214" s="21" t="n">
        <f aca="false">-(AP106+In_EW_Interest*AP107+AP110+AP111+AP115+In_SPV_Interest*AP104)</f>
        <v>-0</v>
      </c>
      <c r="AQ214" s="21" t="n">
        <f aca="false">-(AQ106+In_EW_Interest*AQ107+AQ110+AQ111+AQ115+In_SPV_Interest*AQ104)</f>
        <v>-0</v>
      </c>
      <c r="AR214" s="21" t="n">
        <f aca="false">-(AR106+In_EW_Interest*AR107+AR110+AR111+AR115+In_SPV_Interest*AR104)</f>
        <v>-0</v>
      </c>
      <c r="AS214" s="21" t="n">
        <f aca="false">-(AS106+In_EW_Interest*AS107+AS110+AS111+AS115+In_SPV_Interest*AS104)</f>
        <v>-0</v>
      </c>
      <c r="AT214" s="21" t="n">
        <f aca="false">-(AT106+In_EW_Interest*AT107+AT110+AT111+AT115+In_SPV_Interest*AT104)</f>
        <v>-0</v>
      </c>
      <c r="AU214" s="21" t="n">
        <f aca="false">-(AU106+In_EW_Interest*AU107+AU110+AU111+AU115+In_SPV_Interest*AU104)</f>
        <v>-0</v>
      </c>
      <c r="AV214" s="21" t="n">
        <f aca="false">-(AV106+In_EW_Interest*AV107+AV110+AV111+AV115+In_SPV_Interest*AV104)</f>
        <v>-0</v>
      </c>
      <c r="AW214" s="21" t="n">
        <f aca="false">-(AW106+In_EW_Interest*AW107+AW110+AW111+AW115+In_SPV_Interest*AW104)</f>
        <v>-0</v>
      </c>
      <c r="AX214" s="21" t="n">
        <f aca="false">-(AX106+In_EW_Interest*AX107+AX110+AX111+AX115+In_SPV_Interest*AX104)</f>
        <v>-0</v>
      </c>
      <c r="AY214" s="21" t="n">
        <f aca="false">-(AY106+In_EW_Interest*AY107+AY110+AY111+AY115+In_SPV_Interest*AY104)</f>
        <v>-0</v>
      </c>
      <c r="AZ214" s="21" t="n">
        <f aca="false">-(AZ106+In_EW_Interest*AZ107+AZ110+AZ111+AZ115+In_SPV_Interest*AZ104)</f>
        <v>-0</v>
      </c>
      <c r="BA214" s="21" t="n">
        <f aca="false">-(BA106+In_EW_Interest*BA107+BA110+BA111+BA115+In_SPV_Interest*BA104)</f>
        <v>-0</v>
      </c>
      <c r="BB214" s="21" t="n">
        <f aca="false">-(BB106+In_EW_Interest*BB107+BB110+BB111+BB115+In_SPV_Interest*BB104)</f>
        <v>-0</v>
      </c>
      <c r="BC214" s="21" t="n">
        <f aca="false">-(BC106+In_EW_Interest*BC107+BC110+BC111+BC115+In_SPV_Interest*BC104)</f>
        <v>-0</v>
      </c>
      <c r="BD214" s="21" t="n">
        <f aca="false">-(BD106+In_EW_Interest*BD107+BD110+BD111+BD115+In_SPV_Interest*BD104)</f>
        <v>-0</v>
      </c>
      <c r="BE214" s="21" t="n">
        <f aca="false">-(BE106+In_EW_Interest*BE107+BE110+BE111+BE115+In_SPV_Interest*BE104)</f>
        <v>-0</v>
      </c>
      <c r="BF214" s="21" t="n">
        <f aca="false">-(BF106+In_EW_Interest*BF107+BF110+BF111+BF115+In_SPV_Interest*BF104)</f>
        <v>-0</v>
      </c>
      <c r="BG214" s="21" t="n">
        <f aca="false">-(BG106+In_EW_Interest*BG107+BG110+BG111+BG115+In_SPV_Interest*BG104)</f>
        <v>-0</v>
      </c>
      <c r="BH214" s="21" t="n">
        <f aca="false">-(BH106+In_EW_Interest*BH107+BH110+BH111+BH115+In_SPV_Interest*BH104)</f>
        <v>-0</v>
      </c>
      <c r="BI214" s="21" t="n">
        <f aca="false">-(BI106+In_EW_Interest*BI107+BI110+BI111+BI115+In_SPV_Interest*BI104)</f>
        <v>-0</v>
      </c>
      <c r="BJ214" s="21" t="n">
        <f aca="false">-(BJ106+In_EW_Interest*BJ107+BJ110+BJ111+BJ115+In_SPV_Interest*BJ104)</f>
        <v>-0</v>
      </c>
      <c r="BK214" s="21" t="n">
        <f aca="false">-(BK106+In_EW_Interest*BK107+BK110+BK111+BK115+In_SPV_Interest*BK104)</f>
        <v>-0</v>
      </c>
      <c r="BL214" s="21" t="n">
        <f aca="false">-(BL106+In_EW_Interest*BL107+BL110+BL111+BL115+In_SPV_Interest*BL104)</f>
        <v>-0</v>
      </c>
      <c r="BM214" s="21" t="n">
        <f aca="false">-(BM106+In_EW_Interest*BM107+BM110+BM111+BM115+In_SPV_Interest*BM104)</f>
        <v>-0</v>
      </c>
      <c r="BN214" s="21" t="n">
        <f aca="false">-(BN106+In_EW_Interest*BN107+BN110+BN111+BN115+In_SPV_Interest*BN104)</f>
        <v>-0</v>
      </c>
      <c r="BO214" s="21" t="n">
        <f aca="false">-(BO106+In_EW_Interest*BO107+BO110+BO111+BO115+In_SPV_Interest*BO104)</f>
        <v>-0</v>
      </c>
      <c r="BP214" s="21" t="n">
        <f aca="false">-(BP106+In_EW_Interest*BP107+BP110+BP111+BP115+In_SPV_Interest*BP104)</f>
        <v>-0</v>
      </c>
      <c r="BQ214" s="21" t="n">
        <f aca="false">-(BQ106+In_EW_Interest*BQ107+BQ110+BQ111+BQ115+In_SPV_Interest*BQ104)</f>
        <v>-0</v>
      </c>
      <c r="BR214" s="21" t="n">
        <f aca="false">-(BR106+In_EW_Interest*BR107+BR110+BR111+BR115+In_SPV_Interest*BR104)</f>
        <v>-0</v>
      </c>
      <c r="BS214" s="21" t="n">
        <f aca="false">-(BS106+In_EW_Interest*BS107+BS110+BS111+BS115+In_SPV_Interest*BS104)</f>
        <v>-0</v>
      </c>
      <c r="BT214" s="21" t="n">
        <f aca="false">-(BT106+In_EW_Interest*BT107+BT110+BT111+BT115+In_SPV_Interest*BT104)</f>
        <v>-0</v>
      </c>
      <c r="BU214" s="21" t="n">
        <f aca="false">-(BU106+In_EW_Interest*BU107+BU110+BU111+BU115+In_SPV_Interest*BU104)</f>
        <v>-0</v>
      </c>
      <c r="BV214" s="21" t="n">
        <f aca="false">-(BV106+In_EW_Interest*BV107+BV110+BV111+BV115+In_SPV_Interest*BV104)</f>
        <v>-0</v>
      </c>
      <c r="BW214" s="21" t="n">
        <f aca="false">-(BW106+In_EW_Interest*BW107+BW110+BW111+BW115+In_SPV_Interest*BW104)</f>
        <v>-0</v>
      </c>
      <c r="BX214" s="21" t="n">
        <f aca="false">-(BX106+In_EW_Interest*BX107+BX110+BX111+BX115+In_SPV_Interest*BX104)</f>
        <v>-0</v>
      </c>
      <c r="BY214" s="21" t="n">
        <f aca="false">-(BY106+In_EW_Interest*BY107+BY110+BY111+BY115+In_SPV_Interest*BY104)</f>
        <v>-0</v>
      </c>
      <c r="BZ214" s="21" t="n">
        <f aca="false">-(BZ106+In_EW_Interest*BZ107+BZ110+BZ111+BZ115+In_SPV_Interest*BZ104)</f>
        <v>-0</v>
      </c>
      <c r="CA214" s="21" t="n">
        <f aca="false">-(CA106+In_EW_Interest*CA107+CA110+CA111+CA115+In_SPV_Interest*CA104)</f>
        <v>-0</v>
      </c>
      <c r="CB214" s="21" t="n">
        <f aca="false">-(CB106+In_EW_Interest*CB107+CB110+CB111+CB115+In_SPV_Interest*CB104)</f>
        <v>-0</v>
      </c>
      <c r="CC214" s="21" t="n">
        <f aca="false">-(CC106+In_EW_Interest*CC107+CC110+CC111+CC115+In_SPV_Interest*CC104)</f>
        <v>-0</v>
      </c>
      <c r="CD214" s="21" t="n">
        <f aca="false">-(CD106+In_EW_Interest*CD107+CD110+CD111+CD115+In_SPV_Interest*CD104)</f>
        <v>-0</v>
      </c>
      <c r="CE214" s="21" t="n">
        <f aca="false">-(CE106+In_EW_Interest*CE107+CE110+CE111+CE115+In_SPV_Interest*CE104)</f>
        <v>-0</v>
      </c>
      <c r="CF214" s="21" t="n">
        <f aca="false">-(CF106+In_EW_Interest*CF107+CF110+CF111+CF115+In_SPV_Interest*CF104)</f>
        <v>-0</v>
      </c>
      <c r="CG214" s="21" t="n">
        <f aca="false">-(CG106+In_EW_Interest*CG107+CG110+CG111+CG115+In_SPV_Interest*CG104)</f>
        <v>-0</v>
      </c>
      <c r="CH214" s="21" t="n">
        <f aca="false">-(CH106+In_EW_Interest*CH107+CH110+CH111+CH115+In_SPV_Interest*CH104)</f>
        <v>-0</v>
      </c>
      <c r="CI214" s="21" t="n">
        <f aca="false">-(CI106+In_EW_Interest*CI107+CI110+CI111+CI115+In_SPV_Interest*CI104)</f>
        <v>-0</v>
      </c>
      <c r="CJ214" s="21" t="n">
        <f aca="false">-(CJ106+In_EW_Interest*CJ107+CJ110+CJ111+CJ115+In_SPV_Interest*CJ104)</f>
        <v>-0</v>
      </c>
      <c r="CK214" s="21" t="n">
        <f aca="false">-(CK106+In_EW_Interest*CK107+CK110+CK111+CK115+In_SPV_Interest*CK104)</f>
        <v>-0</v>
      </c>
      <c r="CL214" s="21" t="n">
        <f aca="false">-(CL106+In_EW_Interest*CL107+CL110+CL111+CL115+In_SPV_Interest*CL104)</f>
        <v>-0</v>
      </c>
      <c r="CM214" s="21" t="n">
        <f aca="false">-(CM106+In_EW_Interest*CM107+CM110+CM111+CM115+In_SPV_Interest*CM104)</f>
        <v>-0</v>
      </c>
      <c r="CN214" s="21" t="n">
        <f aca="false">-(CN106+In_EW_Interest*CN107+CN110+CN111+CN115+In_SPV_Interest*CN104)</f>
        <v>-0</v>
      </c>
      <c r="CO214" s="21" t="n">
        <f aca="false">-(CO106+In_EW_Interest*CO107+CO110+CO111+CO115+In_SPV_Interest*CO104)</f>
        <v>-0</v>
      </c>
      <c r="CP214" s="21" t="n">
        <f aca="false">-(CP106+In_EW_Interest*CP107+CP110+CP111+CP115+In_SPV_Interest*CP104)</f>
        <v>-0</v>
      </c>
      <c r="CQ214" s="21" t="n">
        <f aca="false">-(CQ106+In_EW_Interest*CQ107+CQ110+CQ111+CQ115+In_SPV_Interest*CQ104)</f>
        <v>-0</v>
      </c>
      <c r="CR214" s="21" t="n">
        <f aca="false">-(CR106+In_EW_Interest*CR107+CR110+CR111+CR115+In_SPV_Interest*CR104)</f>
        <v>-0</v>
      </c>
      <c r="CS214" s="21" t="n">
        <f aca="false">-(CS106+In_EW_Interest*CS107+CS110+CS111+CS115+In_SPV_Interest*CS104)</f>
        <v>-0</v>
      </c>
      <c r="CT214" s="21" t="n">
        <f aca="false">-(CT106+In_EW_Interest*CT107+CT110+CT111+CT115+In_SPV_Interest*CT104)</f>
        <v>-0</v>
      </c>
      <c r="CU214" s="21" t="n">
        <f aca="false">-(CU106+In_EW_Interest*CU107+CU110+CU111+CU115+In_SPV_Interest*CU104)</f>
        <v>-0</v>
      </c>
      <c r="CV214" s="21" t="n">
        <f aca="false">-(CV106+In_EW_Interest*CV107+CV110+CV111+CV115+In_SPV_Interest*CV104)</f>
        <v>-0</v>
      </c>
      <c r="CW214" s="21" t="n">
        <f aca="false">-(CW106+In_EW_Interest*CW107+CW110+CW111+CW115+In_SPV_Interest*CW104)</f>
        <v>-0</v>
      </c>
      <c r="CX214" s="21" t="n">
        <f aca="false">-(CX106+In_EW_Interest*CX107+CX110+CX111+CX115+In_SPV_Interest*CX104)</f>
        <v>-0</v>
      </c>
      <c r="CY214" s="21" t="n">
        <f aca="false">-(CY106+In_EW_Interest*CY107+CY110+CY111+CY115+In_SPV_Interest*CY104)</f>
        <v>-0</v>
      </c>
      <c r="CZ214" s="21" t="n">
        <f aca="false">-(CZ106+In_EW_Interest*CZ107+CZ110+CZ111+CZ115+In_SPV_Interest*CZ104)</f>
        <v>-0</v>
      </c>
      <c r="DA214" s="21" t="n">
        <f aca="false">-(DA106+In_EW_Interest*DA107+DA110+DA111+DA115+In_SPV_Interest*DA104)</f>
        <v>-0</v>
      </c>
      <c r="DB214" s="21" t="n">
        <f aca="false">-(DB106+In_EW_Interest*DB107+DB110+DB111+DB115+In_SPV_Interest*DB104)</f>
        <v>-0</v>
      </c>
      <c r="DC214" s="21" t="n">
        <f aca="false">-(DC106+In_EW_Interest*DC107+DC110+DC111+DC115+In_SPV_Interest*DC104)</f>
        <v>-0</v>
      </c>
      <c r="DD214" s="21" t="n">
        <f aca="false">-(DD106+In_EW_Interest*DD107+DD110+DD111+DD115+In_SPV_Interest*DD104)</f>
        <v>-0</v>
      </c>
      <c r="DE214" s="21" t="n">
        <f aca="false">-(DE106+In_EW_Interest*DE107+DE110+DE111+DE115+In_SPV_Interest*DE104)</f>
        <v>-0</v>
      </c>
      <c r="DF214" s="21" t="n">
        <f aca="false">-(DF106+In_EW_Interest*DF107+DF110+DF111+DF115+In_SPV_Interest*DF104)</f>
        <v>-0</v>
      </c>
      <c r="DG214" s="21" t="n">
        <f aca="false">-(DG106+In_EW_Interest*DG107+DG110+DG111+DG115+In_SPV_Interest*DG104)</f>
        <v>-0</v>
      </c>
      <c r="DH214" s="21" t="n">
        <f aca="false">-(DH106+In_EW_Interest*DH107+DH110+DH111+DH115+In_SPV_Interest*DH104)</f>
        <v>-0</v>
      </c>
      <c r="DI214" s="21" t="n">
        <f aca="false">-(DI106+In_EW_Interest*DI107+DI110+DI111+DI115+In_SPV_Interest*DI104)</f>
        <v>-0</v>
      </c>
      <c r="DJ214" s="21" t="n">
        <f aca="false">-(DJ106+In_EW_Interest*DJ107+DJ110+DJ111+DJ115+In_SPV_Interest*DJ104)</f>
        <v>-0</v>
      </c>
      <c r="DK214" s="21" t="n">
        <f aca="false">-(DK106+In_EW_Interest*DK107+DK110+DK111+DK115+In_SPV_Interest*DK104)</f>
        <v>-0</v>
      </c>
      <c r="DL214" s="21" t="n">
        <f aca="false">-(DL106+In_EW_Interest*DL107+DL110+DL111+DL115+In_SPV_Interest*DL104)</f>
        <v>-0</v>
      </c>
      <c r="DM214" s="21" t="n">
        <f aca="false">-(DM106+In_EW_Interest*DM107+DM110+DM111+DM115+In_SPV_Interest*DM104)</f>
        <v>-0</v>
      </c>
      <c r="DN214" s="21" t="n">
        <f aca="false">-(DN106+In_EW_Interest*DN107+DN110+DN111+DN115+In_SPV_Interest*DN104)</f>
        <v>-0</v>
      </c>
      <c r="DO214" s="21" t="n">
        <f aca="false">-(DO106+In_EW_Interest*DO107+DO110+DO111+DO115+In_SPV_Interest*DO104)</f>
        <v>-0</v>
      </c>
      <c r="DP214" s="21" t="n">
        <f aca="false">-(DP106+In_EW_Interest*DP107+DP110+DP111+DP115+In_SPV_Interest*DP104)</f>
        <v>-0</v>
      </c>
      <c r="DQ214" s="21" t="n">
        <f aca="false">-(DQ106+In_EW_Interest*DQ107+DQ110+DQ111+DQ115+In_SPV_Interest*DQ104)</f>
        <v>-0</v>
      </c>
      <c r="DR214" s="21" t="n">
        <f aca="false">-(DR106+In_EW_Interest*DR107+DR110+DR111+DR115+In_SPV_Interest*DR104)</f>
        <v>-0</v>
      </c>
      <c r="DS214" s="21" t="n">
        <f aca="false">-(DS106+In_EW_Interest*DS107+DS110+DS111+DS115+In_SPV_Interest*DS104)</f>
        <v>-0</v>
      </c>
      <c r="DT214" s="21" t="n">
        <f aca="false">-(DT106+In_EW_Interest*DT107+DT110+DT111+DT115+In_SPV_Interest*DT104)</f>
        <v>-0</v>
      </c>
      <c r="DU214" s="21" t="n">
        <f aca="false">-(DU106+In_EW_Interest*DU107+DU110+DU111+DU115+In_SPV_Interest*DU104)</f>
        <v>-0</v>
      </c>
      <c r="DV214" s="21" t="n">
        <f aca="false">-(DV106+In_EW_Interest*DV107+DV110+DV111+DV115+In_SPV_Interest*DV104)</f>
        <v>-0</v>
      </c>
      <c r="DW214" s="21" t="n">
        <f aca="false">-(DW106+In_EW_Interest*DW107+DW110+DW111+DW115+In_SPV_Interest*DW104)</f>
        <v>-0</v>
      </c>
      <c r="DX214" s="21" t="n">
        <f aca="false">-(DX106+In_EW_Interest*DX107+DX110+DX111+DX115+In_SPV_Interest*DX104)</f>
        <v>-0</v>
      </c>
      <c r="DY214" s="21" t="n">
        <f aca="false">-(DY106+In_EW_Interest*DY107+DY110+DY111+DY115+In_SPV_Interest*DY104)</f>
        <v>-0</v>
      </c>
      <c r="DZ214" s="21" t="n">
        <f aca="false">-(DZ106+In_EW_Interest*DZ107+DZ110+DZ111+DZ115+In_SPV_Interest*DZ104)</f>
        <v>-0</v>
      </c>
      <c r="EA214" s="21" t="n">
        <f aca="false">-(EA106+In_EW_Interest*EA107+EA110+EA111+EA115+In_SPV_Interest*EA104)</f>
        <v>-0</v>
      </c>
      <c r="EB214" s="21" t="n">
        <f aca="false">-(EB106+In_EW_Interest*EB107+EB110+EB111+EB115+In_SPV_Interest*EB104)</f>
        <v>-0</v>
      </c>
      <c r="EC214" s="21" t="n">
        <f aca="false">-(EC106+In_EW_Interest*EC107+EC110+EC111+EC115+In_SPV_Interest*EC104)</f>
        <v>-0</v>
      </c>
      <c r="ED214" s="21" t="n">
        <f aca="false">-(ED106+In_EW_Interest*ED107+ED110+ED111+ED115+In_SPV_Interest*ED104)</f>
        <v>-0</v>
      </c>
      <c r="EE214" s="21" t="n">
        <f aca="false">-(EE106+In_EW_Interest*EE107+EE110+EE111+EE115+In_SPV_Interest*EE104)</f>
        <v>-0</v>
      </c>
      <c r="EF214" s="21" t="n">
        <f aca="false">-(EF106+In_EW_Interest*EF107+EF110+EF111+EF115+In_SPV_Interest*EF104)</f>
        <v>-0</v>
      </c>
      <c r="EG214" s="21" t="n">
        <f aca="false">-(EG106+In_EW_Interest*EG107+EG110+EG111+EG115+In_SPV_Interest*EG104)</f>
        <v>-0</v>
      </c>
      <c r="EH214" s="21" t="n">
        <f aca="false">-(EH106+In_EW_Interest*EH107+EH110+EH111+EH115+In_SPV_Interest*EH104)</f>
        <v>-0</v>
      </c>
      <c r="EI214" s="21" t="n">
        <f aca="false">-(EI106+In_EW_Interest*EI107+EI110+EI111+EI115+In_SPV_Interest*EI104)</f>
        <v>-0</v>
      </c>
      <c r="EJ214" s="21" t="n">
        <f aca="false">-(EJ106+In_EW_Interest*EJ107+EJ110+EJ111+EJ115+In_SPV_Interest*EJ104)</f>
        <v>-0</v>
      </c>
      <c r="EK214" s="21" t="n">
        <f aca="false">-(EK106+In_EW_Interest*EK107+EK110+EK111+EK115+In_SPV_Interest*EK104)</f>
        <v>-0</v>
      </c>
      <c r="EL214" s="21" t="n">
        <f aca="false">-(EL106+In_EW_Interest*EL107+EL110+EL111+EL115+In_SPV_Interest*EL104)</f>
        <v>-0</v>
      </c>
      <c r="EM214" s="21" t="n">
        <f aca="false">-(EM106+In_EW_Interest*EM107+EM110+EM111+EM115+In_SPV_Interest*EM104)</f>
        <v>-0</v>
      </c>
      <c r="EN214" s="21" t="n">
        <f aca="false">-(EN106+In_EW_Interest*EN107+EN110+EN111+EN115+In_SPV_Interest*EN104)</f>
        <v>-0</v>
      </c>
      <c r="EO214" s="21" t="n">
        <f aca="false">-(EO106+In_EW_Interest*EO107+EO110+EO111+EO115+In_SPV_Interest*EO104)</f>
        <v>-0</v>
      </c>
      <c r="EP214" s="21" t="n">
        <f aca="false">-(EP106+In_EW_Interest*EP107+EP110+EP111+EP115+In_SPV_Interest*EP104)</f>
        <v>-0</v>
      </c>
      <c r="EQ214" s="21" t="n">
        <f aca="false">-(EQ106+In_EW_Interest*EQ107+EQ110+EQ111+EQ115+In_SPV_Interest*EQ104)</f>
        <v>-0</v>
      </c>
      <c r="ER214" s="21" t="n">
        <f aca="false">-(ER106+In_EW_Interest*ER107+ER110+ER111+ER115+In_SPV_Interest*ER104)</f>
        <v>-0</v>
      </c>
      <c r="ES214" s="21" t="n">
        <f aca="false">-(ES106+In_EW_Interest*ES107+ES110+ES111+ES115+In_SPV_Interest*ES104)</f>
        <v>-0</v>
      </c>
      <c r="ET214" s="21" t="n">
        <f aca="false">-(ET106+In_EW_Interest*ET107+ET110+ET111+ET115+In_SPV_Interest*ET104)</f>
        <v>-0</v>
      </c>
      <c r="EU214" s="21" t="n">
        <f aca="false">-(EU106+In_EW_Interest*EU107+EU110+EU111+EU115+In_SPV_Interest*EU104)</f>
        <v>-0</v>
      </c>
      <c r="EV214" s="21" t="n">
        <f aca="false">-(EV106+In_EW_Interest*EV107+EV110+EV111+EV115+In_SPV_Interest*EV104)</f>
        <v>-0</v>
      </c>
      <c r="EW214" s="21" t="n">
        <f aca="false">-(EW106+In_EW_Interest*EW107+EW110+EW111+EW115+In_SPV_Interest*EW104)</f>
        <v>-0</v>
      </c>
      <c r="EX214" s="21" t="n">
        <f aca="false">-(EX106+In_EW_Interest*EX107+EX110+EX111+EX115+In_SPV_Interest*EX104)</f>
        <v>-0</v>
      </c>
      <c r="EY214" s="21" t="n">
        <f aca="false">-(EY106+In_EW_Interest*EY107+EY110+EY111+EY115+In_SPV_Interest*EY104)</f>
        <v>-0</v>
      </c>
      <c r="EZ214" s="21" t="n">
        <f aca="false">-(EZ106+In_EW_Interest*EZ107+EZ110+EZ111+EZ115+In_SPV_Interest*EZ104)</f>
        <v>-0</v>
      </c>
      <c r="FA214" s="21" t="n">
        <f aca="false">-(FA106+In_EW_Interest*FA107+FA110+FA111+FA115+In_SPV_Interest*FA104)</f>
        <v>-0</v>
      </c>
      <c r="FB214" s="21" t="n">
        <f aca="false">-(FB106+In_EW_Interest*FB107+FB110+FB111+FB115+In_SPV_Interest*FB104)</f>
        <v>-0</v>
      </c>
      <c r="FC214" s="21" t="n">
        <f aca="false">-(FC106+In_EW_Interest*FC107+FC110+FC111+FC115+In_SPV_Interest*FC104)</f>
        <v>-0</v>
      </c>
      <c r="FD214" s="21" t="n">
        <f aca="false">-(FD106+In_EW_Interest*FD107+FD110+FD111+FD115+In_SPV_Interest*FD104)</f>
        <v>-0</v>
      </c>
      <c r="FE214" s="21" t="n">
        <f aca="false">-(FE106+In_EW_Interest*FE107+FE110+FE111+FE115+In_SPV_Interest*FE104)</f>
        <v>-0</v>
      </c>
      <c r="FF214" s="21" t="n">
        <f aca="false">-(FF106+In_EW_Interest*FF107+FF110+FF111+FF115+In_SPV_Interest*FF104)</f>
        <v>-0</v>
      </c>
      <c r="FG214" s="21" t="n">
        <f aca="false">-(FG106+In_EW_Interest*FG107+FG110+FG111+FG115+In_SPV_Interest*FG104)</f>
        <v>-0</v>
      </c>
      <c r="FH214" s="21" t="n">
        <f aca="false">-(FH106+In_EW_Interest*FH107+FH110+FH111+FH115+In_SPV_Interest*FH104)</f>
        <v>-0</v>
      </c>
    </row>
    <row r="215" customFormat="false" ht="15" hidden="false" customHeight="false" outlineLevel="0" collapsed="false">
      <c r="C215" s="1" t="s">
        <v>843</v>
      </c>
      <c r="D215" s="12" t="s">
        <v>358</v>
      </c>
      <c r="J215" s="22" t="n">
        <f aca="false">I218</f>
        <v>0</v>
      </c>
      <c r="K215" s="22" t="n">
        <f aca="false">J218</f>
        <v>2043.10339506173</v>
      </c>
      <c r="L215" s="22" t="n">
        <f aca="false">K218</f>
        <v>1348.53482470404</v>
      </c>
      <c r="M215" s="22" t="n">
        <f aca="false">L218</f>
        <v>2158.49279322594</v>
      </c>
      <c r="N215" s="22" t="n">
        <f aca="false">M218</f>
        <v>2282.60509568493</v>
      </c>
      <c r="O215" s="22" t="n">
        <f aca="false">N218</f>
        <v>2525.11568156441</v>
      </c>
      <c r="P215" s="22" t="n">
        <f aca="false">O218</f>
        <v>2532.33906923565</v>
      </c>
      <c r="Q215" s="22" t="n">
        <f aca="false">P218</f>
        <v>2539.64271676989</v>
      </c>
      <c r="R215" s="22" t="n">
        <f aca="false">Q218</f>
        <v>2547.02662416715</v>
      </c>
      <c r="S215" s="22" t="n">
        <f aca="false">R218</f>
        <v>2858.74264532029</v>
      </c>
      <c r="T215" s="22" t="n">
        <f aca="false">S218</f>
        <v>2866.04629285453</v>
      </c>
      <c r="U215" s="22" t="n">
        <f aca="false">T218</f>
        <v>2866.04629285453</v>
      </c>
      <c r="V215" s="22" t="n">
        <f aca="false">U218</f>
        <v>2866.04629285453</v>
      </c>
      <c r="W215" s="22" t="n">
        <f aca="false">V218</f>
        <v>2951.57360706521</v>
      </c>
      <c r="X215" s="22" t="n">
        <f aca="false">W218</f>
        <v>2951.57360706521</v>
      </c>
      <c r="Y215" s="22" t="n">
        <f aca="false">X218</f>
        <v>2951.57360706521</v>
      </c>
      <c r="Z215" s="22" t="n">
        <f aca="false">Y218</f>
        <v>2951.57360706521</v>
      </c>
      <c r="AA215" s="22" t="n">
        <f aca="false">Z218</f>
        <v>2951.57360706521</v>
      </c>
      <c r="AB215" s="22" t="n">
        <f aca="false">AA218</f>
        <v>2951.57360706521</v>
      </c>
      <c r="AC215" s="22" t="n">
        <f aca="false">AB218</f>
        <v>2951.57360706521</v>
      </c>
      <c r="AD215" s="22" t="n">
        <f aca="false">AC218</f>
        <v>2951.57360706521</v>
      </c>
      <c r="AE215" s="22" t="n">
        <f aca="false">AD218</f>
        <v>2951.57360706521</v>
      </c>
      <c r="AF215" s="22" t="n">
        <f aca="false">AE218</f>
        <v>2951.57360706521</v>
      </c>
      <c r="AG215" s="22" t="n">
        <f aca="false">AF218</f>
        <v>2951.57360706521</v>
      </c>
      <c r="AH215" s="22" t="n">
        <f aca="false">AG218</f>
        <v>2951.57360706521</v>
      </c>
      <c r="AI215" s="22" t="n">
        <f aca="false">AH218</f>
        <v>2951.57360706521</v>
      </c>
      <c r="AJ215" s="22" t="n">
        <f aca="false">AI218</f>
        <v>2951.57360706521</v>
      </c>
      <c r="AK215" s="22" t="n">
        <f aca="false">AJ218</f>
        <v>2951.57360706521</v>
      </c>
      <c r="AL215" s="22" t="n">
        <f aca="false">AK218</f>
        <v>2951.57360706521</v>
      </c>
      <c r="AM215" s="22" t="n">
        <f aca="false">AL218</f>
        <v>2951.57360706521</v>
      </c>
      <c r="AN215" s="22" t="n">
        <f aca="false">AM218</f>
        <v>2951.57360706521</v>
      </c>
      <c r="AO215" s="22" t="n">
        <f aca="false">AN218</f>
        <v>2951.57360706521</v>
      </c>
      <c r="AP215" s="22" t="n">
        <f aca="false">AO218</f>
        <v>2951.57360706521</v>
      </c>
      <c r="AQ215" s="22" t="n">
        <f aca="false">AP218</f>
        <v>2951.57360706521</v>
      </c>
      <c r="AR215" s="22" t="n">
        <f aca="false">AQ218</f>
        <v>2951.57360706521</v>
      </c>
      <c r="AS215" s="22" t="n">
        <f aca="false">AR218</f>
        <v>2951.57360706521</v>
      </c>
      <c r="AT215" s="22" t="n">
        <f aca="false">AS218</f>
        <v>2951.57360706521</v>
      </c>
      <c r="AU215" s="22" t="n">
        <f aca="false">AT218</f>
        <v>2951.57360706521</v>
      </c>
      <c r="AV215" s="22" t="n">
        <f aca="false">AU218</f>
        <v>2951.57360706521</v>
      </c>
      <c r="AW215" s="22" t="n">
        <f aca="false">AV218</f>
        <v>2951.57360706521</v>
      </c>
      <c r="AX215" s="22" t="n">
        <f aca="false">AW218</f>
        <v>2951.57360706521</v>
      </c>
      <c r="AY215" s="22" t="n">
        <f aca="false">AX218</f>
        <v>2951.57360706521</v>
      </c>
      <c r="AZ215" s="22" t="n">
        <f aca="false">AY218</f>
        <v>2951.57360706521</v>
      </c>
      <c r="BA215" s="22" t="n">
        <f aca="false">AZ218</f>
        <v>2951.57360706521</v>
      </c>
      <c r="BB215" s="22" t="n">
        <f aca="false">BA218</f>
        <v>2951.57360706521</v>
      </c>
      <c r="BC215" s="22" t="n">
        <f aca="false">BB218</f>
        <v>2951.57360706521</v>
      </c>
      <c r="BD215" s="22" t="n">
        <f aca="false">BC218</f>
        <v>2951.57360706521</v>
      </c>
      <c r="BE215" s="22" t="n">
        <f aca="false">BD218</f>
        <v>2951.57360706521</v>
      </c>
      <c r="BF215" s="22" t="n">
        <f aca="false">BE218</f>
        <v>2951.57360706521</v>
      </c>
      <c r="BG215" s="22" t="n">
        <f aca="false">BF218</f>
        <v>2951.57360706521</v>
      </c>
      <c r="BH215" s="22" t="n">
        <f aca="false">BG218</f>
        <v>2951.57360706521</v>
      </c>
      <c r="BI215" s="22" t="n">
        <f aca="false">BH218</f>
        <v>2951.57360706521</v>
      </c>
      <c r="BJ215" s="22" t="n">
        <f aca="false">BI218</f>
        <v>2951.57360706521</v>
      </c>
      <c r="BK215" s="22" t="n">
        <f aca="false">BJ218</f>
        <v>2951.57360706521</v>
      </c>
      <c r="BL215" s="22" t="n">
        <f aca="false">BK218</f>
        <v>2951.57360706521</v>
      </c>
      <c r="BM215" s="22" t="n">
        <f aca="false">BL218</f>
        <v>2951.57360706521</v>
      </c>
      <c r="BN215" s="22" t="n">
        <f aca="false">BM218</f>
        <v>2951.57360706521</v>
      </c>
      <c r="BO215" s="22" t="n">
        <f aca="false">BN218</f>
        <v>2951.57360706521</v>
      </c>
      <c r="BP215" s="22" t="n">
        <f aca="false">BO218</f>
        <v>2951.57360706521</v>
      </c>
      <c r="BQ215" s="22" t="n">
        <f aca="false">BP218</f>
        <v>2951.57360706521</v>
      </c>
      <c r="BR215" s="22" t="n">
        <f aca="false">BQ218</f>
        <v>2951.57360706521</v>
      </c>
      <c r="BS215" s="22" t="n">
        <f aca="false">BR218</f>
        <v>2951.57360706521</v>
      </c>
      <c r="BT215" s="22" t="n">
        <f aca="false">BS218</f>
        <v>2951.57360706521</v>
      </c>
      <c r="BU215" s="22" t="n">
        <f aca="false">BT218</f>
        <v>2951.57360706521</v>
      </c>
      <c r="BV215" s="22" t="n">
        <f aca="false">BU218</f>
        <v>2951.57360706521</v>
      </c>
      <c r="BW215" s="22" t="n">
        <f aca="false">BV218</f>
        <v>2951.57360706521</v>
      </c>
      <c r="BX215" s="22" t="n">
        <f aca="false">BW218</f>
        <v>2951.57360706521</v>
      </c>
      <c r="BY215" s="22" t="n">
        <f aca="false">BX218</f>
        <v>2951.57360706521</v>
      </c>
      <c r="BZ215" s="22" t="n">
        <f aca="false">BY218</f>
        <v>2951.57360706521</v>
      </c>
      <c r="CA215" s="22" t="n">
        <f aca="false">BZ218</f>
        <v>2951.57360706521</v>
      </c>
      <c r="CB215" s="22" t="n">
        <f aca="false">CA218</f>
        <v>2951.57360706521</v>
      </c>
      <c r="CC215" s="22" t="n">
        <f aca="false">CB218</f>
        <v>2951.57360706521</v>
      </c>
      <c r="CD215" s="22" t="n">
        <f aca="false">CC218</f>
        <v>2951.57360706521</v>
      </c>
      <c r="CE215" s="22" t="n">
        <f aca="false">CD218</f>
        <v>2951.57360706521</v>
      </c>
      <c r="CF215" s="22" t="n">
        <f aca="false">CE218</f>
        <v>2951.57360706521</v>
      </c>
      <c r="CG215" s="22" t="n">
        <f aca="false">CF218</f>
        <v>2951.57360706521</v>
      </c>
      <c r="CH215" s="22" t="n">
        <f aca="false">CG218</f>
        <v>2951.57360706521</v>
      </c>
      <c r="CI215" s="22" t="n">
        <f aca="false">CH218</f>
        <v>2951.57360706521</v>
      </c>
      <c r="CJ215" s="22" t="n">
        <f aca="false">CI218</f>
        <v>2951.57360706521</v>
      </c>
      <c r="CK215" s="22" t="n">
        <f aca="false">CJ218</f>
        <v>2951.57360706521</v>
      </c>
      <c r="CL215" s="22" t="n">
        <f aca="false">CK218</f>
        <v>2951.57360706521</v>
      </c>
      <c r="CM215" s="22" t="n">
        <f aca="false">CL218</f>
        <v>2951.57360706521</v>
      </c>
      <c r="CN215" s="22" t="n">
        <f aca="false">CM218</f>
        <v>2951.57360706521</v>
      </c>
      <c r="CO215" s="22" t="n">
        <f aca="false">CN218</f>
        <v>2951.57360706521</v>
      </c>
      <c r="CP215" s="22" t="n">
        <f aca="false">CO218</f>
        <v>2951.57360706521</v>
      </c>
      <c r="CQ215" s="22" t="n">
        <f aca="false">CP218</f>
        <v>2951.57360706521</v>
      </c>
      <c r="CR215" s="22" t="n">
        <f aca="false">CQ218</f>
        <v>2951.57360706521</v>
      </c>
      <c r="CS215" s="22" t="n">
        <f aca="false">CR218</f>
        <v>2951.57360706521</v>
      </c>
      <c r="CT215" s="22" t="n">
        <f aca="false">CS218</f>
        <v>2951.57360706521</v>
      </c>
      <c r="CU215" s="22" t="n">
        <f aca="false">CT218</f>
        <v>2951.57360706521</v>
      </c>
      <c r="CV215" s="22" t="n">
        <f aca="false">CU218</f>
        <v>2951.57360706521</v>
      </c>
      <c r="CW215" s="22" t="n">
        <f aca="false">CV218</f>
        <v>2951.57360706521</v>
      </c>
      <c r="CX215" s="22" t="n">
        <f aca="false">CW218</f>
        <v>2951.57360706521</v>
      </c>
      <c r="CY215" s="22" t="n">
        <f aca="false">CX218</f>
        <v>2951.57360706521</v>
      </c>
      <c r="CZ215" s="22" t="n">
        <f aca="false">CY218</f>
        <v>2951.57360706521</v>
      </c>
      <c r="DA215" s="22" t="n">
        <f aca="false">CZ218</f>
        <v>2951.57360706521</v>
      </c>
      <c r="DB215" s="22" t="n">
        <f aca="false">DA218</f>
        <v>2951.57360706521</v>
      </c>
      <c r="DC215" s="22" t="n">
        <f aca="false">DB218</f>
        <v>2951.57360706521</v>
      </c>
      <c r="DD215" s="22" t="n">
        <f aca="false">DC218</f>
        <v>2951.57360706521</v>
      </c>
      <c r="DE215" s="22" t="n">
        <f aca="false">DD218</f>
        <v>2951.57360706521</v>
      </c>
      <c r="DF215" s="22" t="n">
        <f aca="false">DE218</f>
        <v>2951.57360706521</v>
      </c>
      <c r="DG215" s="22" t="n">
        <f aca="false">DF218</f>
        <v>2951.57360706521</v>
      </c>
      <c r="DH215" s="22" t="n">
        <f aca="false">DG218</f>
        <v>2951.57360706521</v>
      </c>
      <c r="DI215" s="22" t="n">
        <f aca="false">DH218</f>
        <v>2951.57360706521</v>
      </c>
      <c r="DJ215" s="22" t="n">
        <f aca="false">DI218</f>
        <v>2951.57360706521</v>
      </c>
      <c r="DK215" s="22" t="n">
        <f aca="false">DJ218</f>
        <v>2951.57360706521</v>
      </c>
      <c r="DL215" s="22" t="n">
        <f aca="false">DK218</f>
        <v>2951.57360706521</v>
      </c>
      <c r="DM215" s="22" t="n">
        <f aca="false">DL218</f>
        <v>2951.57360706521</v>
      </c>
      <c r="DN215" s="22" t="n">
        <f aca="false">DM218</f>
        <v>2951.57360706521</v>
      </c>
      <c r="DO215" s="22" t="n">
        <f aca="false">DN218</f>
        <v>2951.57360706521</v>
      </c>
      <c r="DP215" s="22" t="n">
        <f aca="false">DO218</f>
        <v>2951.57360706521</v>
      </c>
      <c r="DQ215" s="22" t="n">
        <f aca="false">DP218</f>
        <v>2951.57360706521</v>
      </c>
      <c r="DR215" s="22" t="n">
        <f aca="false">DQ218</f>
        <v>2951.57360706521</v>
      </c>
      <c r="DS215" s="22" t="n">
        <f aca="false">DR218</f>
        <v>2951.57360706521</v>
      </c>
      <c r="DT215" s="22" t="n">
        <f aca="false">DS218</f>
        <v>2951.57360706521</v>
      </c>
      <c r="DU215" s="22" t="n">
        <f aca="false">DT218</f>
        <v>2951.57360706521</v>
      </c>
      <c r="DV215" s="22" t="n">
        <f aca="false">DU218</f>
        <v>2951.57360706521</v>
      </c>
      <c r="DW215" s="22" t="n">
        <f aca="false">DV218</f>
        <v>2951.57360706521</v>
      </c>
      <c r="DX215" s="22" t="n">
        <f aca="false">DW218</f>
        <v>2951.57360706521</v>
      </c>
      <c r="DY215" s="22" t="n">
        <f aca="false">DX218</f>
        <v>2951.57360706521</v>
      </c>
      <c r="DZ215" s="22" t="n">
        <f aca="false">DY218</f>
        <v>2951.57360706521</v>
      </c>
      <c r="EA215" s="22" t="n">
        <f aca="false">DZ218</f>
        <v>2951.57360706521</v>
      </c>
      <c r="EB215" s="22" t="n">
        <f aca="false">EA218</f>
        <v>2951.57360706521</v>
      </c>
      <c r="EC215" s="22" t="n">
        <f aca="false">EB218</f>
        <v>2951.57360706521</v>
      </c>
      <c r="ED215" s="22" t="n">
        <f aca="false">EC218</f>
        <v>2951.57360706521</v>
      </c>
      <c r="EE215" s="22" t="n">
        <f aca="false">ED218</f>
        <v>2951.57360706521</v>
      </c>
      <c r="EF215" s="22" t="n">
        <f aca="false">EE218</f>
        <v>2951.57360706521</v>
      </c>
      <c r="EG215" s="22" t="n">
        <f aca="false">EF218</f>
        <v>2951.57360706521</v>
      </c>
      <c r="EH215" s="22" t="n">
        <f aca="false">EG218</f>
        <v>2951.57360706521</v>
      </c>
      <c r="EI215" s="22" t="n">
        <f aca="false">EH218</f>
        <v>2951.57360706521</v>
      </c>
      <c r="EJ215" s="22" t="n">
        <f aca="false">EI218</f>
        <v>2951.57360706521</v>
      </c>
      <c r="EK215" s="22" t="n">
        <f aca="false">EJ218</f>
        <v>2951.57360706521</v>
      </c>
      <c r="EL215" s="22" t="n">
        <f aca="false">EK218</f>
        <v>2951.57360706521</v>
      </c>
      <c r="EM215" s="22" t="n">
        <f aca="false">EL218</f>
        <v>2951.57360706521</v>
      </c>
      <c r="EN215" s="22" t="n">
        <f aca="false">EM218</f>
        <v>2951.57360706521</v>
      </c>
      <c r="EO215" s="22" t="n">
        <f aca="false">EN218</f>
        <v>2951.57360706521</v>
      </c>
      <c r="EP215" s="22" t="n">
        <f aca="false">EO218</f>
        <v>2951.57360706521</v>
      </c>
      <c r="EQ215" s="22" t="n">
        <f aca="false">EP218</f>
        <v>2951.57360706521</v>
      </c>
      <c r="ER215" s="22" t="n">
        <f aca="false">EQ218</f>
        <v>2951.57360706521</v>
      </c>
      <c r="ES215" s="22" t="n">
        <f aca="false">ER218</f>
        <v>2951.57360706521</v>
      </c>
      <c r="ET215" s="22" t="n">
        <f aca="false">ES218</f>
        <v>2951.57360706521</v>
      </c>
      <c r="EU215" s="22" t="n">
        <f aca="false">ET218</f>
        <v>2951.57360706521</v>
      </c>
      <c r="EV215" s="22" t="n">
        <f aca="false">EU218</f>
        <v>2951.57360706521</v>
      </c>
      <c r="EW215" s="22" t="n">
        <f aca="false">EV218</f>
        <v>2951.57360706521</v>
      </c>
      <c r="EX215" s="22" t="n">
        <f aca="false">EW218</f>
        <v>2951.57360706521</v>
      </c>
      <c r="EY215" s="22" t="n">
        <f aca="false">EX218</f>
        <v>2951.57360706521</v>
      </c>
      <c r="EZ215" s="22" t="n">
        <f aca="false">EY218</f>
        <v>2951.57360706521</v>
      </c>
      <c r="FA215" s="22" t="n">
        <f aca="false">EZ218</f>
        <v>2951.57360706521</v>
      </c>
      <c r="FB215" s="22" t="n">
        <f aca="false">FA218</f>
        <v>2951.57360706521</v>
      </c>
      <c r="FC215" s="22" t="n">
        <f aca="false">FB218</f>
        <v>2951.57360706521</v>
      </c>
      <c r="FD215" s="22" t="n">
        <f aca="false">FC218</f>
        <v>2951.57360706521</v>
      </c>
      <c r="FE215" s="22" t="n">
        <f aca="false">FD218</f>
        <v>2951.57360706521</v>
      </c>
      <c r="FF215" s="22" t="n">
        <f aca="false">FE218</f>
        <v>2951.57360706521</v>
      </c>
      <c r="FG215" s="22" t="n">
        <f aca="false">FF218</f>
        <v>2951.57360706521</v>
      </c>
      <c r="FH215" s="22" t="n">
        <f aca="false">FG218</f>
        <v>2951.57360706521</v>
      </c>
    </row>
    <row r="216" customFormat="false" ht="15" hidden="false" customHeight="false" outlineLevel="0" collapsed="false">
      <c r="C216" s="1" t="s">
        <v>844</v>
      </c>
      <c r="D216" s="12" t="s">
        <v>358</v>
      </c>
      <c r="E216" s="21" t="n">
        <f aca="false">SUMIF($J$3:$FH$3,"&lt;="&amp;$E20,$J216:$FH216)</f>
        <v>235.126678482222</v>
      </c>
      <c r="F216" s="21" t="n">
        <f aca="false">SUMIF($J$4:$FH$4,"&lt;="&amp;$E22,$J216:$FH216)</f>
        <v>624.986106448773</v>
      </c>
      <c r="I216" s="21" t="n">
        <f aca="false">SUM(J216:FH216)</f>
        <v>624.986106448773</v>
      </c>
      <c r="J216" s="21" t="n">
        <f aca="false">J215*J213*(1-J26)</f>
        <v>0</v>
      </c>
      <c r="K216" s="21" t="n">
        <f aca="false">K215*K213*(1-K26)</f>
        <v>60.4534703196347</v>
      </c>
      <c r="L216" s="21" t="n">
        <f aca="false">L215*L213*(1-L26)</f>
        <v>40.3452062623785</v>
      </c>
      <c r="M216" s="21" t="n">
        <f aca="false">M215*M213*(1-M26)</f>
        <v>65.2870148964778</v>
      </c>
      <c r="N216" s="21" t="n">
        <f aca="false">N215*N213*(1-N26)</f>
        <v>69.0409870037305</v>
      </c>
      <c r="O216" s="21" t="n">
        <f aca="false">O215*O213*(1-O26)</f>
        <v>74.7157516736867</v>
      </c>
      <c r="P216" s="21" t="n">
        <f aca="false">P215*P213*(1-P26)</f>
        <v>75.762034619324</v>
      </c>
      <c r="Q216" s="21" t="n">
        <f aca="false">Q215*Q213*(1-Q26)</f>
        <v>76.815494775725</v>
      </c>
      <c r="R216" s="21" t="n">
        <f aca="false">R215*R213*(1-R26)</f>
        <v>77.038832687138</v>
      </c>
      <c r="S216" s="21" t="n">
        <f aca="false">S215*S213*(1-S26)</f>
        <v>85.5273142106782</v>
      </c>
      <c r="T216" s="21" t="n">
        <f aca="false">T215*T213*(1-T26)</f>
        <v>0</v>
      </c>
      <c r="U216" s="21" t="n">
        <f aca="false">U215*U213*(1-U26)</f>
        <v>0</v>
      </c>
      <c r="V216" s="21" t="n">
        <f aca="false">V215*V213*(1-V26)</f>
        <v>0</v>
      </c>
      <c r="W216" s="21" t="n">
        <f aca="false">W215*W213*(1-W26)</f>
        <v>0</v>
      </c>
      <c r="X216" s="21" t="n">
        <f aca="false">X215*X213*(1-X26)</f>
        <v>0</v>
      </c>
      <c r="Y216" s="21" t="n">
        <f aca="false">Y215*Y213*(1-Y26)</f>
        <v>0</v>
      </c>
      <c r="Z216" s="21" t="n">
        <f aca="false">Z215*Z213*(1-Z26)</f>
        <v>0</v>
      </c>
      <c r="AA216" s="21" t="n">
        <f aca="false">AA215*AA213*(1-AA26)</f>
        <v>0</v>
      </c>
      <c r="AB216" s="21" t="n">
        <f aca="false">AB215*AB213*(1-AB26)</f>
        <v>0</v>
      </c>
      <c r="AC216" s="21" t="n">
        <f aca="false">AC215*AC213*(1-AC26)</f>
        <v>0</v>
      </c>
      <c r="AD216" s="21" t="n">
        <f aca="false">AD215*AD213*(1-AD26)</f>
        <v>0</v>
      </c>
      <c r="AE216" s="21" t="n">
        <f aca="false">AE215*AE213*(1-AE26)</f>
        <v>0</v>
      </c>
      <c r="AF216" s="21" t="n">
        <f aca="false">AF215*AF213*(1-AF26)</f>
        <v>0</v>
      </c>
      <c r="AG216" s="21" t="n">
        <f aca="false">AG215*AG213*(1-AG26)</f>
        <v>0</v>
      </c>
      <c r="AH216" s="21" t="n">
        <f aca="false">AH215*AH213*(1-AH26)</f>
        <v>0</v>
      </c>
      <c r="AI216" s="21" t="n">
        <f aca="false">AI215*AI213*(1-AI26)</f>
        <v>0</v>
      </c>
      <c r="AJ216" s="21" t="n">
        <f aca="false">AJ215*AJ213*(1-AJ26)</f>
        <v>0</v>
      </c>
      <c r="AK216" s="21" t="n">
        <f aca="false">AK215*AK213*(1-AK26)</f>
        <v>0</v>
      </c>
      <c r="AL216" s="21" t="n">
        <f aca="false">AL215*AL213*(1-AL26)</f>
        <v>0</v>
      </c>
      <c r="AM216" s="21" t="n">
        <f aca="false">AM215*AM213*(1-AM26)</f>
        <v>0</v>
      </c>
      <c r="AN216" s="21" t="n">
        <f aca="false">AN215*AN213*(1-AN26)</f>
        <v>0</v>
      </c>
      <c r="AO216" s="21" t="n">
        <f aca="false">AO215*AO213*(1-AO26)</f>
        <v>0</v>
      </c>
      <c r="AP216" s="21" t="n">
        <f aca="false">AP215*AP213*(1-AP26)</f>
        <v>0</v>
      </c>
      <c r="AQ216" s="21" t="n">
        <f aca="false">AQ215*AQ213*(1-AQ26)</f>
        <v>0</v>
      </c>
      <c r="AR216" s="21" t="n">
        <f aca="false">AR215*AR213*(1-AR26)</f>
        <v>0</v>
      </c>
      <c r="AS216" s="21" t="n">
        <f aca="false">AS215*AS213*(1-AS26)</f>
        <v>0</v>
      </c>
      <c r="AT216" s="21" t="n">
        <f aca="false">AT215*AT213*(1-AT26)</f>
        <v>0</v>
      </c>
      <c r="AU216" s="21" t="n">
        <f aca="false">AU215*AU213*(1-AU26)</f>
        <v>0</v>
      </c>
      <c r="AV216" s="21" t="n">
        <f aca="false">AV215*AV213*(1-AV26)</f>
        <v>0</v>
      </c>
      <c r="AW216" s="21" t="n">
        <f aca="false">AW215*AW213*(1-AW26)</f>
        <v>0</v>
      </c>
      <c r="AX216" s="21" t="n">
        <f aca="false">AX215*AX213*(1-AX26)</f>
        <v>0</v>
      </c>
      <c r="AY216" s="21" t="n">
        <f aca="false">AY215*AY213*(1-AY26)</f>
        <v>0</v>
      </c>
      <c r="AZ216" s="21" t="n">
        <f aca="false">AZ215*AZ213*(1-AZ26)</f>
        <v>0</v>
      </c>
      <c r="BA216" s="21" t="n">
        <f aca="false">BA215*BA213*(1-BA26)</f>
        <v>0</v>
      </c>
      <c r="BB216" s="21" t="n">
        <f aca="false">BB215*BB213*(1-BB26)</f>
        <v>0</v>
      </c>
      <c r="BC216" s="21" t="n">
        <f aca="false">BC215*BC213*(1-BC26)</f>
        <v>0</v>
      </c>
      <c r="BD216" s="21" t="n">
        <f aca="false">BD215*BD213*(1-BD26)</f>
        <v>0</v>
      </c>
      <c r="BE216" s="21" t="n">
        <f aca="false">BE215*BE213*(1-BE26)</f>
        <v>0</v>
      </c>
      <c r="BF216" s="21" t="n">
        <f aca="false">BF215*BF213*(1-BF26)</f>
        <v>0</v>
      </c>
      <c r="BG216" s="21" t="n">
        <f aca="false">BG215*BG213*(1-BG26)</f>
        <v>0</v>
      </c>
      <c r="BH216" s="21" t="n">
        <f aca="false">BH215*BH213*(1-BH26)</f>
        <v>0</v>
      </c>
      <c r="BI216" s="21" t="n">
        <f aca="false">BI215*BI213*(1-BI26)</f>
        <v>0</v>
      </c>
      <c r="BJ216" s="21" t="n">
        <f aca="false">BJ215*BJ213*(1-BJ26)</f>
        <v>0</v>
      </c>
      <c r="BK216" s="21" t="n">
        <f aca="false">BK215*BK213*(1-BK26)</f>
        <v>0</v>
      </c>
      <c r="BL216" s="21" t="n">
        <f aca="false">BL215*BL213*(1-BL26)</f>
        <v>0</v>
      </c>
      <c r="BM216" s="21" t="n">
        <f aca="false">BM215*BM213*(1-BM26)</f>
        <v>0</v>
      </c>
      <c r="BN216" s="21" t="n">
        <f aca="false">BN215*BN213*(1-BN26)</f>
        <v>0</v>
      </c>
      <c r="BO216" s="21" t="n">
        <f aca="false">BO215*BO213*(1-BO26)</f>
        <v>0</v>
      </c>
      <c r="BP216" s="21" t="n">
        <f aca="false">BP215*BP213*(1-BP26)</f>
        <v>0</v>
      </c>
      <c r="BQ216" s="21" t="n">
        <f aca="false">BQ215*BQ213*(1-BQ26)</f>
        <v>0</v>
      </c>
      <c r="BR216" s="21" t="n">
        <f aca="false">BR215*BR213*(1-BR26)</f>
        <v>0</v>
      </c>
      <c r="BS216" s="21" t="n">
        <f aca="false">BS215*BS213*(1-BS26)</f>
        <v>0</v>
      </c>
      <c r="BT216" s="21" t="n">
        <f aca="false">BT215*BT213*(1-BT26)</f>
        <v>0</v>
      </c>
      <c r="BU216" s="21" t="n">
        <f aca="false">BU215*BU213*(1-BU26)</f>
        <v>0</v>
      </c>
      <c r="BV216" s="21" t="n">
        <f aca="false">BV215*BV213*(1-BV26)</f>
        <v>0</v>
      </c>
      <c r="BW216" s="21" t="n">
        <f aca="false">BW215*BW213*(1-BW26)</f>
        <v>0</v>
      </c>
      <c r="BX216" s="21" t="n">
        <f aca="false">BX215*BX213*(1-BX26)</f>
        <v>0</v>
      </c>
      <c r="BY216" s="21" t="n">
        <f aca="false">BY215*BY213*(1-BY26)</f>
        <v>0</v>
      </c>
      <c r="BZ216" s="21" t="n">
        <f aca="false">BZ215*BZ213*(1-BZ26)</f>
        <v>0</v>
      </c>
      <c r="CA216" s="21" t="n">
        <f aca="false">CA215*CA213*(1-CA26)</f>
        <v>0</v>
      </c>
      <c r="CB216" s="21" t="n">
        <f aca="false">CB215*CB213*(1-CB26)</f>
        <v>0</v>
      </c>
      <c r="CC216" s="21" t="n">
        <f aca="false">CC215*CC213*(1-CC26)</f>
        <v>0</v>
      </c>
      <c r="CD216" s="21" t="n">
        <f aca="false">CD215*CD213*(1-CD26)</f>
        <v>0</v>
      </c>
      <c r="CE216" s="21" t="n">
        <f aca="false">CE215*CE213*(1-CE26)</f>
        <v>0</v>
      </c>
      <c r="CF216" s="21" t="n">
        <f aca="false">CF215*CF213*(1-CF26)</f>
        <v>0</v>
      </c>
      <c r="CG216" s="21" t="n">
        <f aca="false">CG215*CG213*(1-CG26)</f>
        <v>0</v>
      </c>
      <c r="CH216" s="21" t="n">
        <f aca="false">CH215*CH213*(1-CH26)</f>
        <v>0</v>
      </c>
      <c r="CI216" s="21" t="n">
        <f aca="false">CI215*CI213*(1-CI26)</f>
        <v>0</v>
      </c>
      <c r="CJ216" s="21" t="n">
        <f aca="false">CJ215*CJ213*(1-CJ26)</f>
        <v>0</v>
      </c>
      <c r="CK216" s="21" t="n">
        <f aca="false">CK215*CK213*(1-CK26)</f>
        <v>0</v>
      </c>
      <c r="CL216" s="21" t="n">
        <f aca="false">CL215*CL213*(1-CL26)</f>
        <v>0</v>
      </c>
      <c r="CM216" s="21" t="n">
        <f aca="false">CM215*CM213*(1-CM26)</f>
        <v>0</v>
      </c>
      <c r="CN216" s="21" t="n">
        <f aca="false">CN215*CN213*(1-CN26)</f>
        <v>0</v>
      </c>
      <c r="CO216" s="21" t="n">
        <f aca="false">CO215*CO213*(1-CO26)</f>
        <v>0</v>
      </c>
      <c r="CP216" s="21" t="n">
        <f aca="false">CP215*CP213*(1-CP26)</f>
        <v>0</v>
      </c>
      <c r="CQ216" s="21" t="n">
        <f aca="false">CQ215*CQ213*(1-CQ26)</f>
        <v>0</v>
      </c>
      <c r="CR216" s="21" t="n">
        <f aca="false">CR215*CR213*(1-CR26)</f>
        <v>0</v>
      </c>
      <c r="CS216" s="21" t="n">
        <f aca="false">CS215*CS213*(1-CS26)</f>
        <v>0</v>
      </c>
      <c r="CT216" s="21" t="n">
        <f aca="false">CT215*CT213*(1-CT26)</f>
        <v>0</v>
      </c>
      <c r="CU216" s="21" t="n">
        <f aca="false">CU215*CU213*(1-CU26)</f>
        <v>0</v>
      </c>
      <c r="CV216" s="21" t="n">
        <f aca="false">CV215*CV213*(1-CV26)</f>
        <v>0</v>
      </c>
      <c r="CW216" s="21" t="n">
        <f aca="false">CW215*CW213*(1-CW26)</f>
        <v>0</v>
      </c>
      <c r="CX216" s="21" t="n">
        <f aca="false">CX215*CX213*(1-CX26)</f>
        <v>0</v>
      </c>
      <c r="CY216" s="21" t="n">
        <f aca="false">CY215*CY213*(1-CY26)</f>
        <v>0</v>
      </c>
      <c r="CZ216" s="21" t="n">
        <f aca="false">CZ215*CZ213*(1-CZ26)</f>
        <v>0</v>
      </c>
      <c r="DA216" s="21" t="n">
        <f aca="false">DA215*DA213*(1-DA26)</f>
        <v>0</v>
      </c>
      <c r="DB216" s="21" t="n">
        <f aca="false">DB215*DB213*(1-DB26)</f>
        <v>0</v>
      </c>
      <c r="DC216" s="21" t="n">
        <f aca="false">DC215*DC213*(1-DC26)</f>
        <v>0</v>
      </c>
      <c r="DD216" s="21" t="n">
        <f aca="false">DD215*DD213*(1-DD26)</f>
        <v>0</v>
      </c>
      <c r="DE216" s="21" t="n">
        <f aca="false">DE215*DE213*(1-DE26)</f>
        <v>0</v>
      </c>
      <c r="DF216" s="21" t="n">
        <f aca="false">DF215*DF213*(1-DF26)</f>
        <v>0</v>
      </c>
      <c r="DG216" s="21" t="n">
        <f aca="false">DG215*DG213*(1-DG26)</f>
        <v>0</v>
      </c>
      <c r="DH216" s="21" t="n">
        <f aca="false">DH215*DH213*(1-DH26)</f>
        <v>0</v>
      </c>
      <c r="DI216" s="21" t="n">
        <f aca="false">DI215*DI213*(1-DI26)</f>
        <v>0</v>
      </c>
      <c r="DJ216" s="21" t="n">
        <f aca="false">DJ215*DJ213*(1-DJ26)</f>
        <v>0</v>
      </c>
      <c r="DK216" s="21" t="n">
        <f aca="false">DK215*DK213*(1-DK26)</f>
        <v>0</v>
      </c>
      <c r="DL216" s="21" t="n">
        <f aca="false">DL215*DL213*(1-DL26)</f>
        <v>0</v>
      </c>
      <c r="DM216" s="21" t="n">
        <f aca="false">DM215*DM213*(1-DM26)</f>
        <v>0</v>
      </c>
      <c r="DN216" s="21" t="n">
        <f aca="false">DN215*DN213*(1-DN26)</f>
        <v>0</v>
      </c>
      <c r="DO216" s="21" t="n">
        <f aca="false">DO215*DO213*(1-DO26)</f>
        <v>0</v>
      </c>
      <c r="DP216" s="21" t="n">
        <f aca="false">DP215*DP213*(1-DP26)</f>
        <v>0</v>
      </c>
      <c r="DQ216" s="21" t="n">
        <f aca="false">DQ215*DQ213*(1-DQ26)</f>
        <v>0</v>
      </c>
      <c r="DR216" s="21" t="n">
        <f aca="false">DR215*DR213*(1-DR26)</f>
        <v>0</v>
      </c>
      <c r="DS216" s="21" t="n">
        <f aca="false">DS215*DS213*(1-DS26)</f>
        <v>0</v>
      </c>
      <c r="DT216" s="21" t="n">
        <f aca="false">DT215*DT213*(1-DT26)</f>
        <v>0</v>
      </c>
      <c r="DU216" s="21" t="n">
        <f aca="false">DU215*DU213*(1-DU26)</f>
        <v>0</v>
      </c>
      <c r="DV216" s="21" t="n">
        <f aca="false">DV215*DV213*(1-DV26)</f>
        <v>0</v>
      </c>
      <c r="DW216" s="21" t="n">
        <f aca="false">DW215*DW213*(1-DW26)</f>
        <v>0</v>
      </c>
      <c r="DX216" s="21" t="n">
        <f aca="false">DX215*DX213*(1-DX26)</f>
        <v>0</v>
      </c>
      <c r="DY216" s="21" t="n">
        <f aca="false">DY215*DY213*(1-DY26)</f>
        <v>0</v>
      </c>
      <c r="DZ216" s="21" t="n">
        <f aca="false">DZ215*DZ213*(1-DZ26)</f>
        <v>0</v>
      </c>
      <c r="EA216" s="21" t="n">
        <f aca="false">EA215*EA213*(1-EA26)</f>
        <v>0</v>
      </c>
      <c r="EB216" s="21" t="n">
        <f aca="false">EB215*EB213*(1-EB26)</f>
        <v>0</v>
      </c>
      <c r="EC216" s="21" t="n">
        <f aca="false">EC215*EC213*(1-EC26)</f>
        <v>0</v>
      </c>
      <c r="ED216" s="21" t="n">
        <f aca="false">ED215*ED213*(1-ED26)</f>
        <v>0</v>
      </c>
      <c r="EE216" s="21" t="n">
        <f aca="false">EE215*EE213*(1-EE26)</f>
        <v>0</v>
      </c>
      <c r="EF216" s="21" t="n">
        <f aca="false">EF215*EF213*(1-EF26)</f>
        <v>0</v>
      </c>
      <c r="EG216" s="21" t="n">
        <f aca="false">EG215*EG213*(1-EG26)</f>
        <v>0</v>
      </c>
      <c r="EH216" s="21" t="n">
        <f aca="false">EH215*EH213*(1-EH26)</f>
        <v>0</v>
      </c>
      <c r="EI216" s="21" t="n">
        <f aca="false">EI215*EI213*(1-EI26)</f>
        <v>0</v>
      </c>
      <c r="EJ216" s="21" t="n">
        <f aca="false">EJ215*EJ213*(1-EJ26)</f>
        <v>0</v>
      </c>
      <c r="EK216" s="21" t="n">
        <f aca="false">EK215*EK213*(1-EK26)</f>
        <v>0</v>
      </c>
      <c r="EL216" s="21" t="n">
        <f aca="false">EL215*EL213*(1-EL26)</f>
        <v>0</v>
      </c>
      <c r="EM216" s="21" t="n">
        <f aca="false">EM215*EM213*(1-EM26)</f>
        <v>0</v>
      </c>
      <c r="EN216" s="21" t="n">
        <f aca="false">EN215*EN213*(1-EN26)</f>
        <v>0</v>
      </c>
      <c r="EO216" s="21" t="n">
        <f aca="false">EO215*EO213*(1-EO26)</f>
        <v>0</v>
      </c>
      <c r="EP216" s="21" t="n">
        <f aca="false">EP215*EP213*(1-EP26)</f>
        <v>0</v>
      </c>
      <c r="EQ216" s="21" t="n">
        <f aca="false">EQ215*EQ213*(1-EQ26)</f>
        <v>0</v>
      </c>
      <c r="ER216" s="21" t="n">
        <f aca="false">ER215*ER213*(1-ER26)</f>
        <v>0</v>
      </c>
      <c r="ES216" s="21" t="n">
        <f aca="false">ES215*ES213*(1-ES26)</f>
        <v>0</v>
      </c>
      <c r="ET216" s="21" t="n">
        <f aca="false">ET215*ET213*(1-ET26)</f>
        <v>0</v>
      </c>
      <c r="EU216" s="21" t="n">
        <f aca="false">EU215*EU213*(1-EU26)</f>
        <v>0</v>
      </c>
      <c r="EV216" s="21" t="n">
        <f aca="false">EV215*EV213*(1-EV26)</f>
        <v>0</v>
      </c>
      <c r="EW216" s="21" t="n">
        <f aca="false">EW215*EW213*(1-EW26)</f>
        <v>0</v>
      </c>
      <c r="EX216" s="21" t="n">
        <f aca="false">EX215*EX213*(1-EX26)</f>
        <v>0</v>
      </c>
      <c r="EY216" s="21" t="n">
        <f aca="false">EY215*EY213*(1-EY26)</f>
        <v>0</v>
      </c>
      <c r="EZ216" s="21" t="n">
        <f aca="false">EZ215*EZ213*(1-EZ26)</f>
        <v>0</v>
      </c>
      <c r="FA216" s="21" t="n">
        <f aca="false">FA215*FA213*(1-FA26)</f>
        <v>0</v>
      </c>
      <c r="FB216" s="21" t="n">
        <f aca="false">FB215*FB213*(1-FB26)</f>
        <v>0</v>
      </c>
      <c r="FC216" s="21" t="n">
        <f aca="false">FC215*FC213*(1-FC26)</f>
        <v>0</v>
      </c>
      <c r="FD216" s="21" t="n">
        <f aca="false">FD215*FD213*(1-FD26)</f>
        <v>0</v>
      </c>
      <c r="FE216" s="21" t="n">
        <f aca="false">FE215*FE213*(1-FE26)</f>
        <v>0</v>
      </c>
      <c r="FF216" s="21" t="n">
        <f aca="false">FF215*FF213*(1-FF26)</f>
        <v>0</v>
      </c>
      <c r="FG216" s="21" t="n">
        <f aca="false">FG215*FG213*(1-FG26)</f>
        <v>0</v>
      </c>
      <c r="FH216" s="21" t="n">
        <f aca="false">FH215*FH213*(1-FH26)</f>
        <v>0</v>
      </c>
    </row>
    <row r="217" customFormat="false" ht="15" hidden="false" customHeight="false" outlineLevel="0" collapsed="false">
      <c r="C217" s="1" t="s">
        <v>845</v>
      </c>
      <c r="D217" s="12" t="s">
        <v>358</v>
      </c>
      <c r="I217" s="21" t="n">
        <f aca="false">SUM(J217:FH217)</f>
        <v>624.986106448773</v>
      </c>
      <c r="J217" s="21" t="n">
        <f aca="false">IF(In_Fix_Interest=1,J37*SUMIF($J$7:J$7,J$7,$J216:J216),J216)</f>
        <v>0</v>
      </c>
      <c r="K217" s="21" t="n">
        <f aca="false">IF(In_Fix_Interest=1,K37*SUMIF($J$7:K$7,K$7,$J216:K216),K216)</f>
        <v>0</v>
      </c>
      <c r="L217" s="21" t="n">
        <f aca="false">IF(In_Fix_Interest=1,L37*SUMIF($J$7:L$7,L$7,$J216:L216),L216)</f>
        <v>0</v>
      </c>
      <c r="M217" s="21" t="n">
        <f aca="false">IF(In_Fix_Interest=1,M37*SUMIF($J$7:M$7,M$7,$J216:M216),M216)</f>
        <v>0</v>
      </c>
      <c r="N217" s="21" t="n">
        <f aca="false">IF(In_Fix_Interest=1,N37*SUMIF($J$7:N$7,N$7,$J216:N216),N216)</f>
        <v>235.126678482222</v>
      </c>
      <c r="O217" s="21" t="n">
        <f aca="false">IF(In_Fix_Interest=1,O37*SUMIF($J$7:O$7,O$7,$J216:O216),O216)</f>
        <v>0</v>
      </c>
      <c r="P217" s="21" t="n">
        <f aca="false">IF(In_Fix_Interest=1,P37*SUMIF($J$7:P$7,P$7,$J216:P216),P216)</f>
        <v>0</v>
      </c>
      <c r="Q217" s="21" t="n">
        <f aca="false">IF(In_Fix_Interest=1,Q37*SUMIF($J$7:Q$7,Q$7,$J216:Q216),Q216)</f>
        <v>0</v>
      </c>
      <c r="R217" s="21" t="n">
        <f aca="false">IF(In_Fix_Interest=1,R37*SUMIF($J$7:R$7,R$7,$J216:R216),R216)</f>
        <v>304.332113755874</v>
      </c>
      <c r="S217" s="21" t="n">
        <f aca="false">IF(In_Fix_Interest=1,S37*SUMIF($J$7:S$7,S$7,$J216:S216),S216)</f>
        <v>0</v>
      </c>
      <c r="T217" s="21" t="n">
        <f aca="false">IF(In_Fix_Interest=1,T37*SUMIF($J$7:T$7,T$7,$J216:T216),T216)</f>
        <v>0</v>
      </c>
      <c r="U217" s="21" t="n">
        <f aca="false">IF(In_Fix_Interest=1,U37*SUMIF($J$7:U$7,U$7,$J216:U216),U216)</f>
        <v>0</v>
      </c>
      <c r="V217" s="21" t="n">
        <f aca="false">IF(In_Fix_Interest=1,V37*SUMIF($J$7:V$7,V$7,$J216:V216),V216)</f>
        <v>85.5273142106782</v>
      </c>
      <c r="W217" s="21" t="n">
        <f aca="false">IF(In_Fix_Interest=1,W37*SUMIF($J$7:W$7,W$7,$J216:W216),W216)</f>
        <v>0</v>
      </c>
      <c r="X217" s="21" t="n">
        <f aca="false">IF(In_Fix_Interest=1,X37*SUMIF($J$7:X$7,X$7,$J216:X216),X216)</f>
        <v>0</v>
      </c>
      <c r="Y217" s="21" t="n">
        <f aca="false">IF(In_Fix_Interest=1,Y37*SUMIF($J$7:Y$7,Y$7,$J216:Y216),Y216)</f>
        <v>0</v>
      </c>
      <c r="Z217" s="21" t="n">
        <f aca="false">IF(In_Fix_Interest=1,Z37*SUMIF($J$7:Z$7,Z$7,$J216:Z216),Z216)</f>
        <v>0</v>
      </c>
      <c r="AA217" s="21" t="n">
        <f aca="false">IF(In_Fix_Interest=1,AA37*SUMIF($J$7:AA$7,AA$7,$J216:AA216),AA216)</f>
        <v>0</v>
      </c>
      <c r="AB217" s="21" t="n">
        <f aca="false">IF(In_Fix_Interest=1,AB37*SUMIF($J$7:AB$7,AB$7,$J216:AB216),AB216)</f>
        <v>0</v>
      </c>
      <c r="AC217" s="21" t="n">
        <f aca="false">IF(In_Fix_Interest=1,AC37*SUMIF($J$7:AC$7,AC$7,$J216:AC216),AC216)</f>
        <v>0</v>
      </c>
      <c r="AD217" s="21" t="n">
        <f aca="false">IF(In_Fix_Interest=1,AD37*SUMIF($J$7:AD$7,AD$7,$J216:AD216),AD216)</f>
        <v>0</v>
      </c>
      <c r="AE217" s="21" t="n">
        <f aca="false">IF(In_Fix_Interest=1,AE37*SUMIF($J$7:AE$7,AE$7,$J216:AE216),AE216)</f>
        <v>0</v>
      </c>
      <c r="AF217" s="21" t="n">
        <f aca="false">IF(In_Fix_Interest=1,AF37*SUMIF($J$7:AF$7,AF$7,$J216:AF216),AF216)</f>
        <v>0</v>
      </c>
      <c r="AG217" s="21" t="n">
        <f aca="false">IF(In_Fix_Interest=1,AG37*SUMIF($J$7:AG$7,AG$7,$J216:AG216),AG216)</f>
        <v>0</v>
      </c>
      <c r="AH217" s="21" t="n">
        <f aca="false">IF(In_Fix_Interest=1,AH37*SUMIF($J$7:AH$7,AH$7,$J216:AH216),AH216)</f>
        <v>0</v>
      </c>
      <c r="AI217" s="21" t="n">
        <f aca="false">IF(In_Fix_Interest=1,AI37*SUMIF($J$7:AI$7,AI$7,$J216:AI216),AI216)</f>
        <v>0</v>
      </c>
      <c r="AJ217" s="21" t="n">
        <f aca="false">IF(In_Fix_Interest=1,AJ37*SUMIF($J$7:AJ$7,AJ$7,$J216:AJ216),AJ216)</f>
        <v>0</v>
      </c>
      <c r="AK217" s="21" t="n">
        <f aca="false">IF(In_Fix_Interest=1,AK37*SUMIF($J$7:AK$7,AK$7,$J216:AK216),AK216)</f>
        <v>0</v>
      </c>
      <c r="AL217" s="21" t="n">
        <f aca="false">IF(In_Fix_Interest=1,AL37*SUMIF($J$7:AL$7,AL$7,$J216:AL216),AL216)</f>
        <v>0</v>
      </c>
      <c r="AM217" s="21" t="n">
        <f aca="false">IF(In_Fix_Interest=1,AM37*SUMIF($J$7:AM$7,AM$7,$J216:AM216),AM216)</f>
        <v>0</v>
      </c>
      <c r="AN217" s="21" t="n">
        <f aca="false">IF(In_Fix_Interest=1,AN37*SUMIF($J$7:AN$7,AN$7,$J216:AN216),AN216)</f>
        <v>0</v>
      </c>
      <c r="AO217" s="21" t="n">
        <f aca="false">IF(In_Fix_Interest=1,AO37*SUMIF($J$7:AO$7,AO$7,$J216:AO216),AO216)</f>
        <v>0</v>
      </c>
      <c r="AP217" s="21" t="n">
        <f aca="false">IF(In_Fix_Interest=1,AP37*SUMIF($J$7:AP$7,AP$7,$J216:AP216),AP216)</f>
        <v>0</v>
      </c>
      <c r="AQ217" s="21" t="n">
        <f aca="false">IF(In_Fix_Interest=1,AQ37*SUMIF($J$7:AQ$7,AQ$7,$J216:AQ216),AQ216)</f>
        <v>0</v>
      </c>
      <c r="AR217" s="21" t="n">
        <f aca="false">IF(In_Fix_Interest=1,AR37*SUMIF($J$7:AR$7,AR$7,$J216:AR216),AR216)</f>
        <v>0</v>
      </c>
      <c r="AS217" s="21" t="n">
        <f aca="false">IF(In_Fix_Interest=1,AS37*SUMIF($J$7:AS$7,AS$7,$J216:AS216),AS216)</f>
        <v>0</v>
      </c>
      <c r="AT217" s="21" t="n">
        <f aca="false">IF(In_Fix_Interest=1,AT37*SUMIF($J$7:AT$7,AT$7,$J216:AT216),AT216)</f>
        <v>0</v>
      </c>
      <c r="AU217" s="21" t="n">
        <f aca="false">IF(In_Fix_Interest=1,AU37*SUMIF($J$7:AU$7,AU$7,$J216:AU216),AU216)</f>
        <v>0</v>
      </c>
      <c r="AV217" s="21" t="n">
        <f aca="false">IF(In_Fix_Interest=1,AV37*SUMIF($J$7:AV$7,AV$7,$J216:AV216),AV216)</f>
        <v>0</v>
      </c>
      <c r="AW217" s="21" t="n">
        <f aca="false">IF(In_Fix_Interest=1,AW37*SUMIF($J$7:AW$7,AW$7,$J216:AW216),AW216)</f>
        <v>0</v>
      </c>
      <c r="AX217" s="21" t="n">
        <f aca="false">IF(In_Fix_Interest=1,AX37*SUMIF($J$7:AX$7,AX$7,$J216:AX216),AX216)</f>
        <v>0</v>
      </c>
      <c r="AY217" s="21" t="n">
        <f aca="false">IF(In_Fix_Interest=1,AY37*SUMIF($J$7:AY$7,AY$7,$J216:AY216),AY216)</f>
        <v>0</v>
      </c>
      <c r="AZ217" s="21" t="n">
        <f aca="false">IF(In_Fix_Interest=1,AZ37*SUMIF($J$7:AZ$7,AZ$7,$J216:AZ216),AZ216)</f>
        <v>0</v>
      </c>
      <c r="BA217" s="21" t="n">
        <f aca="false">IF(In_Fix_Interest=1,BA37*SUMIF($J$7:BA$7,BA$7,$J216:BA216),BA216)</f>
        <v>0</v>
      </c>
      <c r="BB217" s="21" t="n">
        <f aca="false">IF(In_Fix_Interest=1,BB37*SUMIF($J$7:BB$7,BB$7,$J216:BB216),BB216)</f>
        <v>0</v>
      </c>
      <c r="BC217" s="21" t="n">
        <f aca="false">IF(In_Fix_Interest=1,BC37*SUMIF($J$7:BC$7,BC$7,$J216:BC216),BC216)</f>
        <v>0</v>
      </c>
      <c r="BD217" s="21" t="n">
        <f aca="false">IF(In_Fix_Interest=1,BD37*SUMIF($J$7:BD$7,BD$7,$J216:BD216),BD216)</f>
        <v>0</v>
      </c>
      <c r="BE217" s="21" t="n">
        <f aca="false">IF(In_Fix_Interest=1,BE37*SUMIF($J$7:BE$7,BE$7,$J216:BE216),BE216)</f>
        <v>0</v>
      </c>
      <c r="BF217" s="21" t="n">
        <f aca="false">IF(In_Fix_Interest=1,BF37*SUMIF($J$7:BF$7,BF$7,$J216:BF216),BF216)</f>
        <v>0</v>
      </c>
      <c r="BG217" s="21" t="n">
        <f aca="false">IF(In_Fix_Interest=1,BG37*SUMIF($J$7:BG$7,BG$7,$J216:BG216),BG216)</f>
        <v>0</v>
      </c>
      <c r="BH217" s="21" t="n">
        <f aca="false">IF(In_Fix_Interest=1,BH37*SUMIF($J$7:BH$7,BH$7,$J216:BH216),BH216)</f>
        <v>0</v>
      </c>
      <c r="BI217" s="21" t="n">
        <f aca="false">IF(In_Fix_Interest=1,BI37*SUMIF($J$7:BI$7,BI$7,$J216:BI216),BI216)</f>
        <v>0</v>
      </c>
      <c r="BJ217" s="21" t="n">
        <f aca="false">IF(In_Fix_Interest=1,BJ37*SUMIF($J$7:BJ$7,BJ$7,$J216:BJ216),BJ216)</f>
        <v>0</v>
      </c>
      <c r="BK217" s="21" t="n">
        <f aca="false">IF(In_Fix_Interest=1,BK37*SUMIF($J$7:BK$7,BK$7,$J216:BK216),BK216)</f>
        <v>0</v>
      </c>
      <c r="BL217" s="21" t="n">
        <f aca="false">IF(In_Fix_Interest=1,BL37*SUMIF($J$7:BL$7,BL$7,$J216:BL216),BL216)</f>
        <v>0</v>
      </c>
      <c r="BM217" s="21" t="n">
        <f aca="false">IF(In_Fix_Interest=1,BM37*SUMIF($J$7:BM$7,BM$7,$J216:BM216),BM216)</f>
        <v>0</v>
      </c>
      <c r="BN217" s="21" t="n">
        <f aca="false">IF(In_Fix_Interest=1,BN37*SUMIF($J$7:BN$7,BN$7,$J216:BN216),BN216)</f>
        <v>0</v>
      </c>
      <c r="BO217" s="21" t="n">
        <f aca="false">IF(In_Fix_Interest=1,BO37*SUMIF($J$7:BO$7,BO$7,$J216:BO216),BO216)</f>
        <v>0</v>
      </c>
      <c r="BP217" s="21" t="n">
        <f aca="false">IF(In_Fix_Interest=1,BP37*SUMIF($J$7:BP$7,BP$7,$J216:BP216),BP216)</f>
        <v>0</v>
      </c>
      <c r="BQ217" s="21" t="n">
        <f aca="false">IF(In_Fix_Interest=1,BQ37*SUMIF($J$7:BQ$7,BQ$7,$J216:BQ216),BQ216)</f>
        <v>0</v>
      </c>
      <c r="BR217" s="21" t="n">
        <f aca="false">IF(In_Fix_Interest=1,BR37*SUMIF($J$7:BR$7,BR$7,$J216:BR216),BR216)</f>
        <v>0</v>
      </c>
      <c r="BS217" s="21" t="n">
        <f aca="false">IF(In_Fix_Interest=1,BS37*SUMIF($J$7:BS$7,BS$7,$J216:BS216),BS216)</f>
        <v>0</v>
      </c>
      <c r="BT217" s="21" t="n">
        <f aca="false">IF(In_Fix_Interest=1,BT37*SUMIF($J$7:BT$7,BT$7,$J216:BT216),BT216)</f>
        <v>0</v>
      </c>
      <c r="BU217" s="21" t="n">
        <f aca="false">IF(In_Fix_Interest=1,BU37*SUMIF($J$7:BU$7,BU$7,$J216:BU216),BU216)</f>
        <v>0</v>
      </c>
      <c r="BV217" s="21" t="n">
        <f aca="false">IF(In_Fix_Interest=1,BV37*SUMIF($J$7:BV$7,BV$7,$J216:BV216),BV216)</f>
        <v>0</v>
      </c>
      <c r="BW217" s="21" t="n">
        <f aca="false">IF(In_Fix_Interest=1,BW37*SUMIF($J$7:BW$7,BW$7,$J216:BW216),BW216)</f>
        <v>0</v>
      </c>
      <c r="BX217" s="21" t="n">
        <f aca="false">IF(In_Fix_Interest=1,BX37*SUMIF($J$7:BX$7,BX$7,$J216:BX216),BX216)</f>
        <v>0</v>
      </c>
      <c r="BY217" s="21" t="n">
        <f aca="false">IF(In_Fix_Interest=1,BY37*SUMIF($J$7:BY$7,BY$7,$J216:BY216),BY216)</f>
        <v>0</v>
      </c>
      <c r="BZ217" s="21" t="n">
        <f aca="false">IF(In_Fix_Interest=1,BZ37*SUMIF($J$7:BZ$7,BZ$7,$J216:BZ216),BZ216)</f>
        <v>0</v>
      </c>
      <c r="CA217" s="21" t="n">
        <f aca="false">IF(In_Fix_Interest=1,CA37*SUMIF($J$7:CA$7,CA$7,$J216:CA216),CA216)</f>
        <v>0</v>
      </c>
      <c r="CB217" s="21" t="n">
        <f aca="false">IF(In_Fix_Interest=1,CB37*SUMIF($J$7:CB$7,CB$7,$J216:CB216),CB216)</f>
        <v>0</v>
      </c>
      <c r="CC217" s="21" t="n">
        <f aca="false">IF(In_Fix_Interest=1,CC37*SUMIF($J$7:CC$7,CC$7,$J216:CC216),CC216)</f>
        <v>0</v>
      </c>
      <c r="CD217" s="21" t="n">
        <f aca="false">IF(In_Fix_Interest=1,CD37*SUMIF($J$7:CD$7,CD$7,$J216:CD216),CD216)</f>
        <v>0</v>
      </c>
      <c r="CE217" s="21" t="n">
        <f aca="false">IF(In_Fix_Interest=1,CE37*SUMIF($J$7:CE$7,CE$7,$J216:CE216),CE216)</f>
        <v>0</v>
      </c>
      <c r="CF217" s="21" t="n">
        <f aca="false">IF(In_Fix_Interest=1,CF37*SUMIF($J$7:CF$7,CF$7,$J216:CF216),CF216)</f>
        <v>0</v>
      </c>
      <c r="CG217" s="21" t="n">
        <f aca="false">IF(In_Fix_Interest=1,CG37*SUMIF($J$7:CG$7,CG$7,$J216:CG216),CG216)</f>
        <v>0</v>
      </c>
      <c r="CH217" s="21" t="n">
        <f aca="false">IF(In_Fix_Interest=1,CH37*SUMIF($J$7:CH$7,CH$7,$J216:CH216),CH216)</f>
        <v>0</v>
      </c>
      <c r="CI217" s="21" t="n">
        <f aca="false">IF(In_Fix_Interest=1,CI37*SUMIF($J$7:CI$7,CI$7,$J216:CI216),CI216)</f>
        <v>0</v>
      </c>
      <c r="CJ217" s="21" t="n">
        <f aca="false">IF(In_Fix_Interest=1,CJ37*SUMIF($J$7:CJ$7,CJ$7,$J216:CJ216),CJ216)</f>
        <v>0</v>
      </c>
      <c r="CK217" s="21" t="n">
        <f aca="false">IF(In_Fix_Interest=1,CK37*SUMIF($J$7:CK$7,CK$7,$J216:CK216),CK216)</f>
        <v>0</v>
      </c>
      <c r="CL217" s="21" t="n">
        <f aca="false">IF(In_Fix_Interest=1,CL37*SUMIF($J$7:CL$7,CL$7,$J216:CL216),CL216)</f>
        <v>0</v>
      </c>
      <c r="CM217" s="21" t="n">
        <f aca="false">IF(In_Fix_Interest=1,CM37*SUMIF($J$7:CM$7,CM$7,$J216:CM216),CM216)</f>
        <v>0</v>
      </c>
      <c r="CN217" s="21" t="n">
        <f aca="false">IF(In_Fix_Interest=1,CN37*SUMIF($J$7:CN$7,CN$7,$J216:CN216),CN216)</f>
        <v>0</v>
      </c>
      <c r="CO217" s="21" t="n">
        <f aca="false">IF(In_Fix_Interest=1,CO37*SUMIF($J$7:CO$7,CO$7,$J216:CO216),CO216)</f>
        <v>0</v>
      </c>
      <c r="CP217" s="21" t="n">
        <f aca="false">IF(In_Fix_Interest=1,CP37*SUMIF($J$7:CP$7,CP$7,$J216:CP216),CP216)</f>
        <v>0</v>
      </c>
      <c r="CQ217" s="21" t="n">
        <f aca="false">IF(In_Fix_Interest=1,CQ37*SUMIF($J$7:CQ$7,CQ$7,$J216:CQ216),CQ216)</f>
        <v>0</v>
      </c>
      <c r="CR217" s="21" t="n">
        <f aca="false">IF(In_Fix_Interest=1,CR37*SUMIF($J$7:CR$7,CR$7,$J216:CR216),CR216)</f>
        <v>0</v>
      </c>
      <c r="CS217" s="21" t="n">
        <f aca="false">IF(In_Fix_Interest=1,CS37*SUMIF($J$7:CS$7,CS$7,$J216:CS216),CS216)</f>
        <v>0</v>
      </c>
      <c r="CT217" s="21" t="n">
        <f aca="false">IF(In_Fix_Interest=1,CT37*SUMIF($J$7:CT$7,CT$7,$J216:CT216),CT216)</f>
        <v>0</v>
      </c>
      <c r="CU217" s="21" t="n">
        <f aca="false">IF(In_Fix_Interest=1,CU37*SUMIF($J$7:CU$7,CU$7,$J216:CU216),CU216)</f>
        <v>0</v>
      </c>
      <c r="CV217" s="21" t="n">
        <f aca="false">IF(In_Fix_Interest=1,CV37*SUMIF($J$7:CV$7,CV$7,$J216:CV216),CV216)</f>
        <v>0</v>
      </c>
      <c r="CW217" s="21" t="n">
        <f aca="false">IF(In_Fix_Interest=1,CW37*SUMIF($J$7:CW$7,CW$7,$J216:CW216),CW216)</f>
        <v>0</v>
      </c>
      <c r="CX217" s="21" t="n">
        <f aca="false">IF(In_Fix_Interest=1,CX37*SUMIF($J$7:CX$7,CX$7,$J216:CX216),CX216)</f>
        <v>0</v>
      </c>
      <c r="CY217" s="21" t="n">
        <f aca="false">IF(In_Fix_Interest=1,CY37*SUMIF($J$7:CY$7,CY$7,$J216:CY216),CY216)</f>
        <v>0</v>
      </c>
      <c r="CZ217" s="21" t="n">
        <f aca="false">IF(In_Fix_Interest=1,CZ37*SUMIF($J$7:CZ$7,CZ$7,$J216:CZ216),CZ216)</f>
        <v>0</v>
      </c>
      <c r="DA217" s="21" t="n">
        <f aca="false">IF(In_Fix_Interest=1,DA37*SUMIF($J$7:DA$7,DA$7,$J216:DA216),DA216)</f>
        <v>0</v>
      </c>
      <c r="DB217" s="21" t="n">
        <f aca="false">IF(In_Fix_Interest=1,DB37*SUMIF($J$7:DB$7,DB$7,$J216:DB216),DB216)</f>
        <v>0</v>
      </c>
      <c r="DC217" s="21" t="n">
        <f aca="false">IF(In_Fix_Interest=1,DC37*SUMIF($J$7:DC$7,DC$7,$J216:DC216),DC216)</f>
        <v>0</v>
      </c>
      <c r="DD217" s="21" t="n">
        <f aca="false">IF(In_Fix_Interest=1,DD37*SUMIF($J$7:DD$7,DD$7,$J216:DD216),DD216)</f>
        <v>0</v>
      </c>
      <c r="DE217" s="21" t="n">
        <f aca="false">IF(In_Fix_Interest=1,DE37*SUMIF($J$7:DE$7,DE$7,$J216:DE216),DE216)</f>
        <v>0</v>
      </c>
      <c r="DF217" s="21" t="n">
        <f aca="false">IF(In_Fix_Interest=1,DF37*SUMIF($J$7:DF$7,DF$7,$J216:DF216),DF216)</f>
        <v>0</v>
      </c>
      <c r="DG217" s="21" t="n">
        <f aca="false">IF(In_Fix_Interest=1,DG37*SUMIF($J$7:DG$7,DG$7,$J216:DG216),DG216)</f>
        <v>0</v>
      </c>
      <c r="DH217" s="21" t="n">
        <f aca="false">IF(In_Fix_Interest=1,DH37*SUMIF($J$7:DH$7,DH$7,$J216:DH216),DH216)</f>
        <v>0</v>
      </c>
      <c r="DI217" s="21" t="n">
        <f aca="false">IF(In_Fix_Interest=1,DI37*SUMIF($J$7:DI$7,DI$7,$J216:DI216),DI216)</f>
        <v>0</v>
      </c>
      <c r="DJ217" s="21" t="n">
        <f aca="false">IF(In_Fix_Interest=1,DJ37*SUMIF($J$7:DJ$7,DJ$7,$J216:DJ216),DJ216)</f>
        <v>0</v>
      </c>
      <c r="DK217" s="21" t="n">
        <f aca="false">IF(In_Fix_Interest=1,DK37*SUMIF($J$7:DK$7,DK$7,$J216:DK216),DK216)</f>
        <v>0</v>
      </c>
      <c r="DL217" s="21" t="n">
        <f aca="false">IF(In_Fix_Interest=1,DL37*SUMIF($J$7:DL$7,DL$7,$J216:DL216),DL216)</f>
        <v>0</v>
      </c>
      <c r="DM217" s="21" t="n">
        <f aca="false">IF(In_Fix_Interest=1,DM37*SUMIF($J$7:DM$7,DM$7,$J216:DM216),DM216)</f>
        <v>0</v>
      </c>
      <c r="DN217" s="21" t="n">
        <f aca="false">IF(In_Fix_Interest=1,DN37*SUMIF($J$7:DN$7,DN$7,$J216:DN216),DN216)</f>
        <v>0</v>
      </c>
      <c r="DO217" s="21" t="n">
        <f aca="false">IF(In_Fix_Interest=1,DO37*SUMIF($J$7:DO$7,DO$7,$J216:DO216),DO216)</f>
        <v>0</v>
      </c>
      <c r="DP217" s="21" t="n">
        <f aca="false">IF(In_Fix_Interest=1,DP37*SUMIF($J$7:DP$7,DP$7,$J216:DP216),DP216)</f>
        <v>0</v>
      </c>
      <c r="DQ217" s="21" t="n">
        <f aca="false">IF(In_Fix_Interest=1,DQ37*SUMIF($J$7:DQ$7,DQ$7,$J216:DQ216),DQ216)</f>
        <v>0</v>
      </c>
      <c r="DR217" s="21" t="n">
        <f aca="false">IF(In_Fix_Interest=1,DR37*SUMIF($J$7:DR$7,DR$7,$J216:DR216),DR216)</f>
        <v>0</v>
      </c>
      <c r="DS217" s="21" t="n">
        <f aca="false">IF(In_Fix_Interest=1,DS37*SUMIF($J$7:DS$7,DS$7,$J216:DS216),DS216)</f>
        <v>0</v>
      </c>
      <c r="DT217" s="21" t="n">
        <f aca="false">IF(In_Fix_Interest=1,DT37*SUMIF($J$7:DT$7,DT$7,$J216:DT216),DT216)</f>
        <v>0</v>
      </c>
      <c r="DU217" s="21" t="n">
        <f aca="false">IF(In_Fix_Interest=1,DU37*SUMIF($J$7:DU$7,DU$7,$J216:DU216),DU216)</f>
        <v>0</v>
      </c>
      <c r="DV217" s="21" t="n">
        <f aca="false">IF(In_Fix_Interest=1,DV37*SUMIF($J$7:DV$7,DV$7,$J216:DV216),DV216)</f>
        <v>0</v>
      </c>
      <c r="DW217" s="21" t="n">
        <f aca="false">IF(In_Fix_Interest=1,DW37*SUMIF($J$7:DW$7,DW$7,$J216:DW216),DW216)</f>
        <v>0</v>
      </c>
      <c r="DX217" s="21" t="n">
        <f aca="false">IF(In_Fix_Interest=1,DX37*SUMIF($J$7:DX$7,DX$7,$J216:DX216),DX216)</f>
        <v>0</v>
      </c>
      <c r="DY217" s="21" t="n">
        <f aca="false">IF(In_Fix_Interest=1,DY37*SUMIF($J$7:DY$7,DY$7,$J216:DY216),DY216)</f>
        <v>0</v>
      </c>
      <c r="DZ217" s="21" t="n">
        <f aca="false">IF(In_Fix_Interest=1,DZ37*SUMIF($J$7:DZ$7,DZ$7,$J216:DZ216),DZ216)</f>
        <v>0</v>
      </c>
      <c r="EA217" s="21" t="n">
        <f aca="false">IF(In_Fix_Interest=1,EA37*SUMIF($J$7:EA$7,EA$7,$J216:EA216),EA216)</f>
        <v>0</v>
      </c>
      <c r="EB217" s="21" t="n">
        <f aca="false">IF(In_Fix_Interest=1,EB37*SUMIF($J$7:EB$7,EB$7,$J216:EB216),EB216)</f>
        <v>0</v>
      </c>
      <c r="EC217" s="21" t="n">
        <f aca="false">IF(In_Fix_Interest=1,EC37*SUMIF($J$7:EC$7,EC$7,$J216:EC216),EC216)</f>
        <v>0</v>
      </c>
      <c r="ED217" s="21" t="n">
        <f aca="false">IF(In_Fix_Interest=1,ED37*SUMIF($J$7:ED$7,ED$7,$J216:ED216),ED216)</f>
        <v>0</v>
      </c>
      <c r="EE217" s="21" t="n">
        <f aca="false">IF(In_Fix_Interest=1,EE37*SUMIF($J$7:EE$7,EE$7,$J216:EE216),EE216)</f>
        <v>0</v>
      </c>
      <c r="EF217" s="21" t="n">
        <f aca="false">IF(In_Fix_Interest=1,EF37*SUMIF($J$7:EF$7,EF$7,$J216:EF216),EF216)</f>
        <v>0</v>
      </c>
      <c r="EG217" s="21" t="n">
        <f aca="false">IF(In_Fix_Interest=1,EG37*SUMIF($J$7:EG$7,EG$7,$J216:EG216),EG216)</f>
        <v>0</v>
      </c>
      <c r="EH217" s="21" t="n">
        <f aca="false">IF(In_Fix_Interest=1,EH37*SUMIF($J$7:EH$7,EH$7,$J216:EH216),EH216)</f>
        <v>0</v>
      </c>
      <c r="EI217" s="21" t="n">
        <f aca="false">IF(In_Fix_Interest=1,EI37*SUMIF($J$7:EI$7,EI$7,$J216:EI216),EI216)</f>
        <v>0</v>
      </c>
      <c r="EJ217" s="21" t="n">
        <f aca="false">IF(In_Fix_Interest=1,EJ37*SUMIF($J$7:EJ$7,EJ$7,$J216:EJ216),EJ216)</f>
        <v>0</v>
      </c>
      <c r="EK217" s="21" t="n">
        <f aca="false">IF(In_Fix_Interest=1,EK37*SUMIF($J$7:EK$7,EK$7,$J216:EK216),EK216)</f>
        <v>0</v>
      </c>
      <c r="EL217" s="21" t="n">
        <f aca="false">IF(In_Fix_Interest=1,EL37*SUMIF($J$7:EL$7,EL$7,$J216:EL216),EL216)</f>
        <v>0</v>
      </c>
      <c r="EM217" s="21" t="n">
        <f aca="false">IF(In_Fix_Interest=1,EM37*SUMIF($J$7:EM$7,EM$7,$J216:EM216),EM216)</f>
        <v>0</v>
      </c>
      <c r="EN217" s="21" t="n">
        <f aca="false">IF(In_Fix_Interest=1,EN37*SUMIF($J$7:EN$7,EN$7,$J216:EN216),EN216)</f>
        <v>0</v>
      </c>
      <c r="EO217" s="21" t="n">
        <f aca="false">IF(In_Fix_Interest=1,EO37*SUMIF($J$7:EO$7,EO$7,$J216:EO216),EO216)</f>
        <v>0</v>
      </c>
      <c r="EP217" s="21" t="n">
        <f aca="false">IF(In_Fix_Interest=1,EP37*SUMIF($J$7:EP$7,EP$7,$J216:EP216),EP216)</f>
        <v>0</v>
      </c>
      <c r="EQ217" s="21" t="n">
        <f aca="false">IF(In_Fix_Interest=1,EQ37*SUMIF($J$7:EQ$7,EQ$7,$J216:EQ216),EQ216)</f>
        <v>0</v>
      </c>
      <c r="ER217" s="21" t="n">
        <f aca="false">IF(In_Fix_Interest=1,ER37*SUMIF($J$7:ER$7,ER$7,$J216:ER216),ER216)</f>
        <v>0</v>
      </c>
      <c r="ES217" s="21" t="n">
        <f aca="false">IF(In_Fix_Interest=1,ES37*SUMIF($J$7:ES$7,ES$7,$J216:ES216),ES216)</f>
        <v>0</v>
      </c>
      <c r="ET217" s="21" t="n">
        <f aca="false">IF(In_Fix_Interest=1,ET37*SUMIF($J$7:ET$7,ET$7,$J216:ET216),ET216)</f>
        <v>0</v>
      </c>
      <c r="EU217" s="21" t="n">
        <f aca="false">IF(In_Fix_Interest=1,EU37*SUMIF($J$7:EU$7,EU$7,$J216:EU216),EU216)</f>
        <v>0</v>
      </c>
      <c r="EV217" s="21" t="n">
        <f aca="false">IF(In_Fix_Interest=1,EV37*SUMIF($J$7:EV$7,EV$7,$J216:EV216),EV216)</f>
        <v>0</v>
      </c>
      <c r="EW217" s="21" t="n">
        <f aca="false">IF(In_Fix_Interest=1,EW37*SUMIF($J$7:EW$7,EW$7,$J216:EW216),EW216)</f>
        <v>0</v>
      </c>
      <c r="EX217" s="21" t="n">
        <f aca="false">IF(In_Fix_Interest=1,EX37*SUMIF($J$7:EX$7,EX$7,$J216:EX216),EX216)</f>
        <v>0</v>
      </c>
      <c r="EY217" s="21" t="n">
        <f aca="false">IF(In_Fix_Interest=1,EY37*SUMIF($J$7:EY$7,EY$7,$J216:EY216),EY216)</f>
        <v>0</v>
      </c>
      <c r="EZ217" s="21" t="n">
        <f aca="false">IF(In_Fix_Interest=1,EZ37*SUMIF($J$7:EZ$7,EZ$7,$J216:EZ216),EZ216)</f>
        <v>0</v>
      </c>
      <c r="FA217" s="21" t="n">
        <f aca="false">IF(In_Fix_Interest=1,FA37*SUMIF($J$7:FA$7,FA$7,$J216:FA216),FA216)</f>
        <v>0</v>
      </c>
      <c r="FB217" s="21" t="n">
        <f aca="false">IF(In_Fix_Interest=1,FB37*SUMIF($J$7:FB$7,FB$7,$J216:FB216),FB216)</f>
        <v>0</v>
      </c>
      <c r="FC217" s="21" t="n">
        <f aca="false">IF(In_Fix_Interest=1,FC37*SUMIF($J$7:FC$7,FC$7,$J216:FC216),FC216)</f>
        <v>0</v>
      </c>
      <c r="FD217" s="21" t="n">
        <f aca="false">IF(In_Fix_Interest=1,FD37*SUMIF($J$7:FD$7,FD$7,$J216:FD216),FD216)</f>
        <v>0</v>
      </c>
      <c r="FE217" s="21" t="n">
        <f aca="false">IF(In_Fix_Interest=1,FE37*SUMIF($J$7:FE$7,FE$7,$J216:FE216),FE216)</f>
        <v>0</v>
      </c>
      <c r="FF217" s="21" t="n">
        <f aca="false">IF(In_Fix_Interest=1,FF37*SUMIF($J$7:FF$7,FF$7,$J216:FF216),FF216)</f>
        <v>0</v>
      </c>
      <c r="FG217" s="21" t="n">
        <f aca="false">IF(In_Fix_Interest=1,FG37*SUMIF($J$7:FG$7,FG$7,$J216:FG216),FG216)</f>
        <v>0</v>
      </c>
      <c r="FH217" s="21" t="n">
        <f aca="false">IF(In_Fix_Interest=1,FH37*SUMIF($J$7:FH$7,FH$7,$J216:FH216),FH216)</f>
        <v>0</v>
      </c>
    </row>
    <row r="218" customFormat="false" ht="15" hidden="false" customHeight="false" outlineLevel="0" collapsed="false">
      <c r="C218" s="1" t="s">
        <v>846</v>
      </c>
      <c r="D218" s="12" t="s">
        <v>358</v>
      </c>
      <c r="I218" s="65"/>
      <c r="J218" s="21" t="n">
        <f aca="false">J215+J214+J217</f>
        <v>2043.10339506173</v>
      </c>
      <c r="K218" s="21" t="n">
        <f aca="false">K215+K214+K217</f>
        <v>1348.53482470404</v>
      </c>
      <c r="L218" s="21" t="n">
        <f aca="false">L215+L214+L217</f>
        <v>2158.49279322594</v>
      </c>
      <c r="M218" s="21" t="n">
        <f aca="false">M215+M214+M217</f>
        <v>2282.60509568493</v>
      </c>
      <c r="N218" s="21" t="n">
        <f aca="false">N215+N214+N217</f>
        <v>2525.11568156441</v>
      </c>
      <c r="O218" s="21" t="n">
        <f aca="false">O215+O214+O217</f>
        <v>2532.33906923565</v>
      </c>
      <c r="P218" s="21" t="n">
        <f aca="false">P215+P214+P217</f>
        <v>2539.64271676989</v>
      </c>
      <c r="Q218" s="21" t="n">
        <f aca="false">Q215+Q214+Q217</f>
        <v>2547.02662416715</v>
      </c>
      <c r="R218" s="21" t="n">
        <f aca="false">R215+R214+R217</f>
        <v>2858.74264532029</v>
      </c>
      <c r="S218" s="21" t="n">
        <f aca="false">S215+S214+S217</f>
        <v>2866.04629285453</v>
      </c>
      <c r="T218" s="21" t="n">
        <f aca="false">T215+T214+T217</f>
        <v>2866.04629285453</v>
      </c>
      <c r="U218" s="21" t="n">
        <f aca="false">U215+U214+U217</f>
        <v>2866.04629285453</v>
      </c>
      <c r="V218" s="21" t="n">
        <f aca="false">V215+V214+V217</f>
        <v>2951.57360706521</v>
      </c>
      <c r="W218" s="21" t="n">
        <f aca="false">W215+W214+W217</f>
        <v>2951.57360706521</v>
      </c>
      <c r="X218" s="21" t="n">
        <f aca="false">X215+X214+X217</f>
        <v>2951.57360706521</v>
      </c>
      <c r="Y218" s="21" t="n">
        <f aca="false">Y215+Y214+Y217</f>
        <v>2951.57360706521</v>
      </c>
      <c r="Z218" s="21" t="n">
        <f aca="false">Z215+Z214+Z217</f>
        <v>2951.57360706521</v>
      </c>
      <c r="AA218" s="21" t="n">
        <f aca="false">AA215+AA214+AA217</f>
        <v>2951.57360706521</v>
      </c>
      <c r="AB218" s="21" t="n">
        <f aca="false">AB215+AB214+AB217</f>
        <v>2951.57360706521</v>
      </c>
      <c r="AC218" s="21" t="n">
        <f aca="false">AC215+AC214+AC217</f>
        <v>2951.57360706521</v>
      </c>
      <c r="AD218" s="21" t="n">
        <f aca="false">AD215+AD214+AD217</f>
        <v>2951.57360706521</v>
      </c>
      <c r="AE218" s="21" t="n">
        <f aca="false">AE215+AE214+AE217</f>
        <v>2951.57360706521</v>
      </c>
      <c r="AF218" s="21" t="n">
        <f aca="false">AF215+AF214+AF217</f>
        <v>2951.57360706521</v>
      </c>
      <c r="AG218" s="21" t="n">
        <f aca="false">AG215+AG214+AG217</f>
        <v>2951.57360706521</v>
      </c>
      <c r="AH218" s="21" t="n">
        <f aca="false">AH215+AH214+AH217</f>
        <v>2951.57360706521</v>
      </c>
      <c r="AI218" s="21" t="n">
        <f aca="false">AI215+AI214+AI217</f>
        <v>2951.57360706521</v>
      </c>
      <c r="AJ218" s="21" t="n">
        <f aca="false">AJ215+AJ214+AJ217</f>
        <v>2951.57360706521</v>
      </c>
      <c r="AK218" s="21" t="n">
        <f aca="false">AK215+AK214+AK217</f>
        <v>2951.57360706521</v>
      </c>
      <c r="AL218" s="21" t="n">
        <f aca="false">AL215+AL214+AL217</f>
        <v>2951.57360706521</v>
      </c>
      <c r="AM218" s="21" t="n">
        <f aca="false">AM215+AM214+AM217</f>
        <v>2951.57360706521</v>
      </c>
      <c r="AN218" s="21" t="n">
        <f aca="false">AN215+AN214+AN217</f>
        <v>2951.57360706521</v>
      </c>
      <c r="AO218" s="21" t="n">
        <f aca="false">AO215+AO214+AO217</f>
        <v>2951.57360706521</v>
      </c>
      <c r="AP218" s="21" t="n">
        <f aca="false">AP215+AP214+AP217</f>
        <v>2951.57360706521</v>
      </c>
      <c r="AQ218" s="21" t="n">
        <f aca="false">AQ215+AQ214+AQ217</f>
        <v>2951.57360706521</v>
      </c>
      <c r="AR218" s="21" t="n">
        <f aca="false">AR215+AR214+AR217</f>
        <v>2951.57360706521</v>
      </c>
      <c r="AS218" s="21" t="n">
        <f aca="false">AS215+AS214+AS217</f>
        <v>2951.57360706521</v>
      </c>
      <c r="AT218" s="21" t="n">
        <f aca="false">AT215+AT214+AT217</f>
        <v>2951.57360706521</v>
      </c>
      <c r="AU218" s="21" t="n">
        <f aca="false">AU215+AU214+AU217</f>
        <v>2951.57360706521</v>
      </c>
      <c r="AV218" s="21" t="n">
        <f aca="false">AV215+AV214+AV217</f>
        <v>2951.57360706521</v>
      </c>
      <c r="AW218" s="21" t="n">
        <f aca="false">AW215+AW214+AW217</f>
        <v>2951.57360706521</v>
      </c>
      <c r="AX218" s="21" t="n">
        <f aca="false">AX215+AX214+AX217</f>
        <v>2951.57360706521</v>
      </c>
      <c r="AY218" s="21" t="n">
        <f aca="false">AY215+AY214+AY217</f>
        <v>2951.57360706521</v>
      </c>
      <c r="AZ218" s="21" t="n">
        <f aca="false">AZ215+AZ214+AZ217</f>
        <v>2951.57360706521</v>
      </c>
      <c r="BA218" s="21" t="n">
        <f aca="false">BA215+BA214+BA217</f>
        <v>2951.57360706521</v>
      </c>
      <c r="BB218" s="21" t="n">
        <f aca="false">BB215+BB214+BB217</f>
        <v>2951.57360706521</v>
      </c>
      <c r="BC218" s="21" t="n">
        <f aca="false">BC215+BC214+BC217</f>
        <v>2951.57360706521</v>
      </c>
      <c r="BD218" s="21" t="n">
        <f aca="false">BD215+BD214+BD217</f>
        <v>2951.57360706521</v>
      </c>
      <c r="BE218" s="21" t="n">
        <f aca="false">BE215+BE214+BE217</f>
        <v>2951.57360706521</v>
      </c>
      <c r="BF218" s="21" t="n">
        <f aca="false">BF215+BF214+BF217</f>
        <v>2951.57360706521</v>
      </c>
      <c r="BG218" s="21" t="n">
        <f aca="false">BG215+BG214+BG217</f>
        <v>2951.57360706521</v>
      </c>
      <c r="BH218" s="21" t="n">
        <f aca="false">BH215+BH214+BH217</f>
        <v>2951.57360706521</v>
      </c>
      <c r="BI218" s="21" t="n">
        <f aca="false">BI215+BI214+BI217</f>
        <v>2951.57360706521</v>
      </c>
      <c r="BJ218" s="21" t="n">
        <f aca="false">BJ215+BJ214+BJ217</f>
        <v>2951.57360706521</v>
      </c>
      <c r="BK218" s="21" t="n">
        <f aca="false">BK215+BK214+BK217</f>
        <v>2951.57360706521</v>
      </c>
      <c r="BL218" s="21" t="n">
        <f aca="false">BL215+BL214+BL217</f>
        <v>2951.57360706521</v>
      </c>
      <c r="BM218" s="21" t="n">
        <f aca="false">BM215+BM214+BM217</f>
        <v>2951.57360706521</v>
      </c>
      <c r="BN218" s="21" t="n">
        <f aca="false">BN215+BN214+BN217</f>
        <v>2951.57360706521</v>
      </c>
      <c r="BO218" s="21" t="n">
        <f aca="false">BO215+BO214+BO217</f>
        <v>2951.57360706521</v>
      </c>
      <c r="BP218" s="21" t="n">
        <f aca="false">BP215+BP214+BP217</f>
        <v>2951.57360706521</v>
      </c>
      <c r="BQ218" s="21" t="n">
        <f aca="false">BQ215+BQ214+BQ217</f>
        <v>2951.57360706521</v>
      </c>
      <c r="BR218" s="21" t="n">
        <f aca="false">BR215+BR214+BR217</f>
        <v>2951.57360706521</v>
      </c>
      <c r="BS218" s="21" t="n">
        <f aca="false">BS215+BS214+BS217</f>
        <v>2951.57360706521</v>
      </c>
      <c r="BT218" s="21" t="n">
        <f aca="false">BT215+BT214+BT217</f>
        <v>2951.57360706521</v>
      </c>
      <c r="BU218" s="21" t="n">
        <f aca="false">BU215+BU214+BU217</f>
        <v>2951.57360706521</v>
      </c>
      <c r="BV218" s="21" t="n">
        <f aca="false">BV215+BV214+BV217</f>
        <v>2951.57360706521</v>
      </c>
      <c r="BW218" s="21" t="n">
        <f aca="false">BW215+BW214+BW217</f>
        <v>2951.57360706521</v>
      </c>
      <c r="BX218" s="21" t="n">
        <f aca="false">BX215+BX214+BX217</f>
        <v>2951.57360706521</v>
      </c>
      <c r="BY218" s="21" t="n">
        <f aca="false">BY215+BY214+BY217</f>
        <v>2951.57360706521</v>
      </c>
      <c r="BZ218" s="21" t="n">
        <f aca="false">BZ215+BZ214+BZ217</f>
        <v>2951.57360706521</v>
      </c>
      <c r="CA218" s="21" t="n">
        <f aca="false">CA215+CA214+CA217</f>
        <v>2951.57360706521</v>
      </c>
      <c r="CB218" s="21" t="n">
        <f aca="false">CB215+CB214+CB217</f>
        <v>2951.57360706521</v>
      </c>
      <c r="CC218" s="21" t="n">
        <f aca="false">CC215+CC214+CC217</f>
        <v>2951.57360706521</v>
      </c>
      <c r="CD218" s="21" t="n">
        <f aca="false">CD215+CD214+CD217</f>
        <v>2951.57360706521</v>
      </c>
      <c r="CE218" s="21" t="n">
        <f aca="false">CE215+CE214+CE217</f>
        <v>2951.57360706521</v>
      </c>
      <c r="CF218" s="21" t="n">
        <f aca="false">CF215+CF214+CF217</f>
        <v>2951.57360706521</v>
      </c>
      <c r="CG218" s="21" t="n">
        <f aca="false">CG215+CG214+CG217</f>
        <v>2951.57360706521</v>
      </c>
      <c r="CH218" s="21" t="n">
        <f aca="false">CH215+CH214+CH217</f>
        <v>2951.57360706521</v>
      </c>
      <c r="CI218" s="21" t="n">
        <f aca="false">CI215+CI214+CI217</f>
        <v>2951.57360706521</v>
      </c>
      <c r="CJ218" s="21" t="n">
        <f aca="false">CJ215+CJ214+CJ217</f>
        <v>2951.57360706521</v>
      </c>
      <c r="CK218" s="21" t="n">
        <f aca="false">CK215+CK214+CK217</f>
        <v>2951.57360706521</v>
      </c>
      <c r="CL218" s="21" t="n">
        <f aca="false">CL215+CL214+CL217</f>
        <v>2951.57360706521</v>
      </c>
      <c r="CM218" s="21" t="n">
        <f aca="false">CM215+CM214+CM217</f>
        <v>2951.57360706521</v>
      </c>
      <c r="CN218" s="21" t="n">
        <f aca="false">CN215+CN214+CN217</f>
        <v>2951.57360706521</v>
      </c>
      <c r="CO218" s="21" t="n">
        <f aca="false">CO215+CO214+CO217</f>
        <v>2951.57360706521</v>
      </c>
      <c r="CP218" s="21" t="n">
        <f aca="false">CP215+CP214+CP217</f>
        <v>2951.57360706521</v>
      </c>
      <c r="CQ218" s="21" t="n">
        <f aca="false">CQ215+CQ214+CQ217</f>
        <v>2951.57360706521</v>
      </c>
      <c r="CR218" s="21" t="n">
        <f aca="false">CR215+CR214+CR217</f>
        <v>2951.57360706521</v>
      </c>
      <c r="CS218" s="21" t="n">
        <f aca="false">CS215+CS214+CS217</f>
        <v>2951.57360706521</v>
      </c>
      <c r="CT218" s="21" t="n">
        <f aca="false">CT215+CT214+CT217</f>
        <v>2951.57360706521</v>
      </c>
      <c r="CU218" s="21" t="n">
        <f aca="false">CU215+CU214+CU217</f>
        <v>2951.57360706521</v>
      </c>
      <c r="CV218" s="21" t="n">
        <f aca="false">CV215+CV214+CV217</f>
        <v>2951.57360706521</v>
      </c>
      <c r="CW218" s="21" t="n">
        <f aca="false">CW215+CW214+CW217</f>
        <v>2951.57360706521</v>
      </c>
      <c r="CX218" s="21" t="n">
        <f aca="false">CX215+CX214+CX217</f>
        <v>2951.57360706521</v>
      </c>
      <c r="CY218" s="21" t="n">
        <f aca="false">CY215+CY214+CY217</f>
        <v>2951.57360706521</v>
      </c>
      <c r="CZ218" s="21" t="n">
        <f aca="false">CZ215+CZ214+CZ217</f>
        <v>2951.57360706521</v>
      </c>
      <c r="DA218" s="21" t="n">
        <f aca="false">DA215+DA214+DA217</f>
        <v>2951.57360706521</v>
      </c>
      <c r="DB218" s="21" t="n">
        <f aca="false">DB215+DB214+DB217</f>
        <v>2951.57360706521</v>
      </c>
      <c r="DC218" s="21" t="n">
        <f aca="false">DC215+DC214+DC217</f>
        <v>2951.57360706521</v>
      </c>
      <c r="DD218" s="21" t="n">
        <f aca="false">DD215+DD214+DD217</f>
        <v>2951.57360706521</v>
      </c>
      <c r="DE218" s="21" t="n">
        <f aca="false">DE215+DE214+DE217</f>
        <v>2951.57360706521</v>
      </c>
      <c r="DF218" s="21" t="n">
        <f aca="false">DF215+DF214+DF217</f>
        <v>2951.57360706521</v>
      </c>
      <c r="DG218" s="21" t="n">
        <f aca="false">DG215+DG214+DG217</f>
        <v>2951.57360706521</v>
      </c>
      <c r="DH218" s="21" t="n">
        <f aca="false">DH215+DH214+DH217</f>
        <v>2951.57360706521</v>
      </c>
      <c r="DI218" s="21" t="n">
        <f aca="false">DI215+DI214+DI217</f>
        <v>2951.57360706521</v>
      </c>
      <c r="DJ218" s="21" t="n">
        <f aca="false">DJ215+DJ214+DJ217</f>
        <v>2951.57360706521</v>
      </c>
      <c r="DK218" s="21" t="n">
        <f aca="false">DK215+DK214+DK217</f>
        <v>2951.57360706521</v>
      </c>
      <c r="DL218" s="21" t="n">
        <f aca="false">DL215+DL214+DL217</f>
        <v>2951.57360706521</v>
      </c>
      <c r="DM218" s="21" t="n">
        <f aca="false">DM215+DM214+DM217</f>
        <v>2951.57360706521</v>
      </c>
      <c r="DN218" s="21" t="n">
        <f aca="false">DN215+DN214+DN217</f>
        <v>2951.57360706521</v>
      </c>
      <c r="DO218" s="21" t="n">
        <f aca="false">DO215+DO214+DO217</f>
        <v>2951.57360706521</v>
      </c>
      <c r="DP218" s="21" t="n">
        <f aca="false">DP215+DP214+DP217</f>
        <v>2951.57360706521</v>
      </c>
      <c r="DQ218" s="21" t="n">
        <f aca="false">DQ215+DQ214+DQ217</f>
        <v>2951.57360706521</v>
      </c>
      <c r="DR218" s="21" t="n">
        <f aca="false">DR215+DR214+DR217</f>
        <v>2951.57360706521</v>
      </c>
      <c r="DS218" s="21" t="n">
        <f aca="false">DS215+DS214+DS217</f>
        <v>2951.57360706521</v>
      </c>
      <c r="DT218" s="21" t="n">
        <f aca="false">DT215+DT214+DT217</f>
        <v>2951.57360706521</v>
      </c>
      <c r="DU218" s="21" t="n">
        <f aca="false">DU215+DU214+DU217</f>
        <v>2951.57360706521</v>
      </c>
      <c r="DV218" s="21" t="n">
        <f aca="false">DV215+DV214+DV217</f>
        <v>2951.57360706521</v>
      </c>
      <c r="DW218" s="21" t="n">
        <f aca="false">DW215+DW214+DW217</f>
        <v>2951.57360706521</v>
      </c>
      <c r="DX218" s="21" t="n">
        <f aca="false">DX215+DX214+DX217</f>
        <v>2951.57360706521</v>
      </c>
      <c r="DY218" s="21" t="n">
        <f aca="false">DY215+DY214+DY217</f>
        <v>2951.57360706521</v>
      </c>
      <c r="DZ218" s="21" t="n">
        <f aca="false">DZ215+DZ214+DZ217</f>
        <v>2951.57360706521</v>
      </c>
      <c r="EA218" s="21" t="n">
        <f aca="false">EA215+EA214+EA217</f>
        <v>2951.57360706521</v>
      </c>
      <c r="EB218" s="21" t="n">
        <f aca="false">EB215+EB214+EB217</f>
        <v>2951.57360706521</v>
      </c>
      <c r="EC218" s="21" t="n">
        <f aca="false">EC215+EC214+EC217</f>
        <v>2951.57360706521</v>
      </c>
      <c r="ED218" s="21" t="n">
        <f aca="false">ED215+ED214+ED217</f>
        <v>2951.57360706521</v>
      </c>
      <c r="EE218" s="21" t="n">
        <f aca="false">EE215+EE214+EE217</f>
        <v>2951.57360706521</v>
      </c>
      <c r="EF218" s="21" t="n">
        <f aca="false">EF215+EF214+EF217</f>
        <v>2951.57360706521</v>
      </c>
      <c r="EG218" s="21" t="n">
        <f aca="false">EG215+EG214+EG217</f>
        <v>2951.57360706521</v>
      </c>
      <c r="EH218" s="21" t="n">
        <f aca="false">EH215+EH214+EH217</f>
        <v>2951.57360706521</v>
      </c>
      <c r="EI218" s="21" t="n">
        <f aca="false">EI215+EI214+EI217</f>
        <v>2951.57360706521</v>
      </c>
      <c r="EJ218" s="21" t="n">
        <f aca="false">EJ215+EJ214+EJ217</f>
        <v>2951.57360706521</v>
      </c>
      <c r="EK218" s="21" t="n">
        <f aca="false">EK215+EK214+EK217</f>
        <v>2951.57360706521</v>
      </c>
      <c r="EL218" s="21" t="n">
        <f aca="false">EL215+EL214+EL217</f>
        <v>2951.57360706521</v>
      </c>
      <c r="EM218" s="21" t="n">
        <f aca="false">EM215+EM214+EM217</f>
        <v>2951.57360706521</v>
      </c>
      <c r="EN218" s="21" t="n">
        <f aca="false">EN215+EN214+EN217</f>
        <v>2951.57360706521</v>
      </c>
      <c r="EO218" s="21" t="n">
        <f aca="false">EO215+EO214+EO217</f>
        <v>2951.57360706521</v>
      </c>
      <c r="EP218" s="21" t="n">
        <f aca="false">EP215+EP214+EP217</f>
        <v>2951.57360706521</v>
      </c>
      <c r="EQ218" s="21" t="n">
        <f aca="false">EQ215+EQ214+EQ217</f>
        <v>2951.57360706521</v>
      </c>
      <c r="ER218" s="21" t="n">
        <f aca="false">ER215+ER214+ER217</f>
        <v>2951.57360706521</v>
      </c>
      <c r="ES218" s="21" t="n">
        <f aca="false">ES215+ES214+ES217</f>
        <v>2951.57360706521</v>
      </c>
      <c r="ET218" s="21" t="n">
        <f aca="false">ET215+ET214+ET217</f>
        <v>2951.57360706521</v>
      </c>
      <c r="EU218" s="21" t="n">
        <f aca="false">EU215+EU214+EU217</f>
        <v>2951.57360706521</v>
      </c>
      <c r="EV218" s="21" t="n">
        <f aca="false">EV215+EV214+EV217</f>
        <v>2951.57360706521</v>
      </c>
      <c r="EW218" s="21" t="n">
        <f aca="false">EW215+EW214+EW217</f>
        <v>2951.57360706521</v>
      </c>
      <c r="EX218" s="21" t="n">
        <f aca="false">EX215+EX214+EX217</f>
        <v>2951.57360706521</v>
      </c>
      <c r="EY218" s="21" t="n">
        <f aca="false">EY215+EY214+EY217</f>
        <v>2951.57360706521</v>
      </c>
      <c r="EZ218" s="21" t="n">
        <f aca="false">EZ215+EZ214+EZ217</f>
        <v>2951.57360706521</v>
      </c>
      <c r="FA218" s="21" t="n">
        <f aca="false">FA215+FA214+FA217</f>
        <v>2951.57360706521</v>
      </c>
      <c r="FB218" s="21" t="n">
        <f aca="false">FB215+FB214+FB217</f>
        <v>2951.57360706521</v>
      </c>
      <c r="FC218" s="21" t="n">
        <f aca="false">FC215+FC214+FC217</f>
        <v>2951.57360706521</v>
      </c>
      <c r="FD218" s="21" t="n">
        <f aca="false">FD215+FD214+FD217</f>
        <v>2951.57360706521</v>
      </c>
      <c r="FE218" s="21" t="n">
        <f aca="false">FE215+FE214+FE217</f>
        <v>2951.57360706521</v>
      </c>
      <c r="FF218" s="21" t="n">
        <f aca="false">FF215+FF214+FF217</f>
        <v>2951.57360706521</v>
      </c>
      <c r="FG218" s="21" t="n">
        <f aca="false">FG215+FG214+FG217</f>
        <v>2951.57360706521</v>
      </c>
      <c r="FH218" s="21" t="n">
        <f aca="false">FH215+FH214+FH217</f>
        <v>2951.57360706521</v>
      </c>
    </row>
    <row r="219" customFormat="false" ht="15" hidden="false" customHeight="false" outlineLevel="0" collapsed="false">
      <c r="C219" s="1" t="s">
        <v>847</v>
      </c>
      <c r="D219" s="12" t="s">
        <v>358</v>
      </c>
      <c r="J219" s="22" t="n">
        <f aca="false">I222</f>
        <v>0</v>
      </c>
      <c r="K219" s="22" t="n">
        <f aca="false">J222</f>
        <v>150</v>
      </c>
      <c r="L219" s="22" t="n">
        <f aca="false">K222</f>
        <v>150</v>
      </c>
      <c r="M219" s="22" t="n">
        <f aca="false">L222</f>
        <v>150</v>
      </c>
      <c r="N219" s="22" t="n">
        <f aca="false">M222</f>
        <v>150</v>
      </c>
      <c r="O219" s="22" t="n">
        <f aca="false">N222</f>
        <v>168</v>
      </c>
      <c r="P219" s="22" t="n">
        <f aca="false">O222</f>
        <v>168</v>
      </c>
      <c r="Q219" s="22" t="n">
        <f aca="false">P222</f>
        <v>168</v>
      </c>
      <c r="R219" s="22" t="n">
        <f aca="false">Q222</f>
        <v>168</v>
      </c>
      <c r="S219" s="22" t="n">
        <f aca="false">R222</f>
        <v>188.16</v>
      </c>
      <c r="T219" s="22" t="n">
        <f aca="false">S222</f>
        <v>188.16</v>
      </c>
      <c r="U219" s="22" t="n">
        <f aca="false">T222</f>
        <v>188.16</v>
      </c>
      <c r="V219" s="22" t="n">
        <f aca="false">U222</f>
        <v>188.16</v>
      </c>
      <c r="W219" s="22" t="n">
        <f aca="false">V222</f>
        <v>193.789334794521</v>
      </c>
      <c r="X219" s="22" t="n">
        <f aca="false">W222</f>
        <v>193.789334794521</v>
      </c>
      <c r="Y219" s="22" t="n">
        <f aca="false">X222</f>
        <v>193.789334794521</v>
      </c>
      <c r="Z219" s="22" t="n">
        <f aca="false">Y222</f>
        <v>193.789334794521</v>
      </c>
      <c r="AA219" s="22" t="n">
        <f aca="false">Z222</f>
        <v>193.789334794521</v>
      </c>
      <c r="AB219" s="22" t="n">
        <f aca="false">AA222</f>
        <v>193.789334794521</v>
      </c>
      <c r="AC219" s="22" t="n">
        <f aca="false">AB222</f>
        <v>193.789334794521</v>
      </c>
      <c r="AD219" s="22" t="n">
        <f aca="false">AC222</f>
        <v>193.789334794521</v>
      </c>
      <c r="AE219" s="22" t="n">
        <f aca="false">AD222</f>
        <v>193.789334794521</v>
      </c>
      <c r="AF219" s="22" t="n">
        <f aca="false">AE222</f>
        <v>193.789334794521</v>
      </c>
      <c r="AG219" s="22" t="n">
        <f aca="false">AF222</f>
        <v>193.789334794521</v>
      </c>
      <c r="AH219" s="22" t="n">
        <f aca="false">AG222</f>
        <v>193.789334794521</v>
      </c>
      <c r="AI219" s="22" t="n">
        <f aca="false">AH222</f>
        <v>193.789334794521</v>
      </c>
      <c r="AJ219" s="22" t="n">
        <f aca="false">AI222</f>
        <v>193.789334794521</v>
      </c>
      <c r="AK219" s="22" t="n">
        <f aca="false">AJ222</f>
        <v>193.789334794521</v>
      </c>
      <c r="AL219" s="22" t="n">
        <f aca="false">AK222</f>
        <v>193.789334794521</v>
      </c>
      <c r="AM219" s="22" t="n">
        <f aca="false">AL222</f>
        <v>193.789334794521</v>
      </c>
      <c r="AN219" s="22" t="n">
        <f aca="false">AM222</f>
        <v>193.789334794521</v>
      </c>
      <c r="AO219" s="22" t="n">
        <f aca="false">AN222</f>
        <v>193.789334794521</v>
      </c>
      <c r="AP219" s="22" t="n">
        <f aca="false">AO222</f>
        <v>193.789334794521</v>
      </c>
      <c r="AQ219" s="22" t="n">
        <f aca="false">AP222</f>
        <v>193.789334794521</v>
      </c>
      <c r="AR219" s="22" t="n">
        <f aca="false">AQ222</f>
        <v>193.789334794521</v>
      </c>
      <c r="AS219" s="22" t="n">
        <f aca="false">AR222</f>
        <v>193.789334794521</v>
      </c>
      <c r="AT219" s="22" t="n">
        <f aca="false">AS222</f>
        <v>193.789334794521</v>
      </c>
      <c r="AU219" s="22" t="n">
        <f aca="false">AT222</f>
        <v>193.789334794521</v>
      </c>
      <c r="AV219" s="22" t="n">
        <f aca="false">AU222</f>
        <v>193.789334794521</v>
      </c>
      <c r="AW219" s="22" t="n">
        <f aca="false">AV222</f>
        <v>193.789334794521</v>
      </c>
      <c r="AX219" s="22" t="n">
        <f aca="false">AW222</f>
        <v>193.789334794521</v>
      </c>
      <c r="AY219" s="22" t="n">
        <f aca="false">AX222</f>
        <v>193.789334794521</v>
      </c>
      <c r="AZ219" s="22" t="n">
        <f aca="false">AY222</f>
        <v>193.789334794521</v>
      </c>
      <c r="BA219" s="22" t="n">
        <f aca="false">AZ222</f>
        <v>193.789334794521</v>
      </c>
      <c r="BB219" s="22" t="n">
        <f aca="false">BA222</f>
        <v>193.789334794521</v>
      </c>
      <c r="BC219" s="22" t="n">
        <f aca="false">BB222</f>
        <v>193.789334794521</v>
      </c>
      <c r="BD219" s="22" t="n">
        <f aca="false">BC222</f>
        <v>193.789334794521</v>
      </c>
      <c r="BE219" s="22" t="n">
        <f aca="false">BD222</f>
        <v>193.789334794521</v>
      </c>
      <c r="BF219" s="22" t="n">
        <f aca="false">BE222</f>
        <v>193.789334794521</v>
      </c>
      <c r="BG219" s="22" t="n">
        <f aca="false">BF222</f>
        <v>193.789334794521</v>
      </c>
      <c r="BH219" s="22" t="n">
        <f aca="false">BG222</f>
        <v>193.789334794521</v>
      </c>
      <c r="BI219" s="22" t="n">
        <f aca="false">BH222</f>
        <v>193.789334794521</v>
      </c>
      <c r="BJ219" s="22" t="n">
        <f aca="false">BI222</f>
        <v>193.789334794521</v>
      </c>
      <c r="BK219" s="22" t="n">
        <f aca="false">BJ222</f>
        <v>193.789334794521</v>
      </c>
      <c r="BL219" s="22" t="n">
        <f aca="false">BK222</f>
        <v>193.789334794521</v>
      </c>
      <c r="BM219" s="22" t="n">
        <f aca="false">BL222</f>
        <v>193.789334794521</v>
      </c>
      <c r="BN219" s="22" t="n">
        <f aca="false">BM222</f>
        <v>193.789334794521</v>
      </c>
      <c r="BO219" s="22" t="n">
        <f aca="false">BN222</f>
        <v>193.789334794521</v>
      </c>
      <c r="BP219" s="22" t="n">
        <f aca="false">BO222</f>
        <v>193.789334794521</v>
      </c>
      <c r="BQ219" s="22" t="n">
        <f aca="false">BP222</f>
        <v>193.789334794521</v>
      </c>
      <c r="BR219" s="22" t="n">
        <f aca="false">BQ222</f>
        <v>193.789334794521</v>
      </c>
      <c r="BS219" s="22" t="n">
        <f aca="false">BR222</f>
        <v>193.789334794521</v>
      </c>
      <c r="BT219" s="22" t="n">
        <f aca="false">BS222</f>
        <v>193.789334794521</v>
      </c>
      <c r="BU219" s="22" t="n">
        <f aca="false">BT222</f>
        <v>193.789334794521</v>
      </c>
      <c r="BV219" s="22" t="n">
        <f aca="false">BU222</f>
        <v>193.789334794521</v>
      </c>
      <c r="BW219" s="22" t="n">
        <f aca="false">BV222</f>
        <v>193.789334794521</v>
      </c>
      <c r="BX219" s="22" t="n">
        <f aca="false">BW222</f>
        <v>193.789334794521</v>
      </c>
      <c r="BY219" s="22" t="n">
        <f aca="false">BX222</f>
        <v>193.789334794521</v>
      </c>
      <c r="BZ219" s="22" t="n">
        <f aca="false">BY222</f>
        <v>193.789334794521</v>
      </c>
      <c r="CA219" s="22" t="n">
        <f aca="false">BZ222</f>
        <v>193.789334794521</v>
      </c>
      <c r="CB219" s="22" t="n">
        <f aca="false">CA222</f>
        <v>193.789334794521</v>
      </c>
      <c r="CC219" s="22" t="n">
        <f aca="false">CB222</f>
        <v>193.789334794521</v>
      </c>
      <c r="CD219" s="22" t="n">
        <f aca="false">CC222</f>
        <v>193.789334794521</v>
      </c>
      <c r="CE219" s="22" t="n">
        <f aca="false">CD222</f>
        <v>193.789334794521</v>
      </c>
      <c r="CF219" s="22" t="n">
        <f aca="false">CE222</f>
        <v>193.789334794521</v>
      </c>
      <c r="CG219" s="22" t="n">
        <f aca="false">CF222</f>
        <v>193.789334794521</v>
      </c>
      <c r="CH219" s="22" t="n">
        <f aca="false">CG222</f>
        <v>193.789334794521</v>
      </c>
      <c r="CI219" s="22" t="n">
        <f aca="false">CH222</f>
        <v>193.789334794521</v>
      </c>
      <c r="CJ219" s="22" t="n">
        <f aca="false">CI222</f>
        <v>193.789334794521</v>
      </c>
      <c r="CK219" s="22" t="n">
        <f aca="false">CJ222</f>
        <v>193.789334794521</v>
      </c>
      <c r="CL219" s="22" t="n">
        <f aca="false">CK222</f>
        <v>193.789334794521</v>
      </c>
      <c r="CM219" s="22" t="n">
        <f aca="false">CL222</f>
        <v>193.789334794521</v>
      </c>
      <c r="CN219" s="22" t="n">
        <f aca="false">CM222</f>
        <v>193.789334794521</v>
      </c>
      <c r="CO219" s="22" t="n">
        <f aca="false">CN222</f>
        <v>193.789334794521</v>
      </c>
      <c r="CP219" s="22" t="n">
        <f aca="false">CO222</f>
        <v>193.789334794521</v>
      </c>
      <c r="CQ219" s="22" t="n">
        <f aca="false">CP222</f>
        <v>193.789334794521</v>
      </c>
      <c r="CR219" s="22" t="n">
        <f aca="false">CQ222</f>
        <v>193.789334794521</v>
      </c>
      <c r="CS219" s="22" t="n">
        <f aca="false">CR222</f>
        <v>193.789334794521</v>
      </c>
      <c r="CT219" s="22" t="n">
        <f aca="false">CS222</f>
        <v>193.789334794521</v>
      </c>
      <c r="CU219" s="22" t="n">
        <f aca="false">CT222</f>
        <v>193.789334794521</v>
      </c>
      <c r="CV219" s="22" t="n">
        <f aca="false">CU222</f>
        <v>193.789334794521</v>
      </c>
      <c r="CW219" s="22" t="n">
        <f aca="false">CV222</f>
        <v>193.789334794521</v>
      </c>
      <c r="CX219" s="22" t="n">
        <f aca="false">CW222</f>
        <v>193.789334794521</v>
      </c>
      <c r="CY219" s="22" t="n">
        <f aca="false">CX222</f>
        <v>193.789334794521</v>
      </c>
      <c r="CZ219" s="22" t="n">
        <f aca="false">CY222</f>
        <v>193.789334794521</v>
      </c>
      <c r="DA219" s="22" t="n">
        <f aca="false">CZ222</f>
        <v>193.789334794521</v>
      </c>
      <c r="DB219" s="22" t="n">
        <f aca="false">DA222</f>
        <v>193.789334794521</v>
      </c>
      <c r="DC219" s="22" t="n">
        <f aca="false">DB222</f>
        <v>193.789334794521</v>
      </c>
      <c r="DD219" s="22" t="n">
        <f aca="false">DC222</f>
        <v>193.789334794521</v>
      </c>
      <c r="DE219" s="22" t="n">
        <f aca="false">DD222</f>
        <v>193.789334794521</v>
      </c>
      <c r="DF219" s="22" t="n">
        <f aca="false">DE222</f>
        <v>193.789334794521</v>
      </c>
      <c r="DG219" s="22" t="n">
        <f aca="false">DF222</f>
        <v>193.789334794521</v>
      </c>
      <c r="DH219" s="22" t="n">
        <f aca="false">DG222</f>
        <v>193.789334794521</v>
      </c>
      <c r="DI219" s="22" t="n">
        <f aca="false">DH222</f>
        <v>193.789334794521</v>
      </c>
      <c r="DJ219" s="22" t="n">
        <f aca="false">DI222</f>
        <v>193.789334794521</v>
      </c>
      <c r="DK219" s="22" t="n">
        <f aca="false">DJ222</f>
        <v>193.789334794521</v>
      </c>
      <c r="DL219" s="22" t="n">
        <f aca="false">DK222</f>
        <v>193.789334794521</v>
      </c>
      <c r="DM219" s="22" t="n">
        <f aca="false">DL222</f>
        <v>193.789334794521</v>
      </c>
      <c r="DN219" s="22" t="n">
        <f aca="false">DM222</f>
        <v>193.789334794521</v>
      </c>
      <c r="DO219" s="22" t="n">
        <f aca="false">DN222</f>
        <v>193.789334794521</v>
      </c>
      <c r="DP219" s="22" t="n">
        <f aca="false">DO222</f>
        <v>193.789334794521</v>
      </c>
      <c r="DQ219" s="22" t="n">
        <f aca="false">DP222</f>
        <v>193.789334794521</v>
      </c>
      <c r="DR219" s="22" t="n">
        <f aca="false">DQ222</f>
        <v>193.789334794521</v>
      </c>
      <c r="DS219" s="22" t="n">
        <f aca="false">DR222</f>
        <v>193.789334794521</v>
      </c>
      <c r="DT219" s="22" t="n">
        <f aca="false">DS222</f>
        <v>193.789334794521</v>
      </c>
      <c r="DU219" s="22" t="n">
        <f aca="false">DT222</f>
        <v>193.789334794521</v>
      </c>
      <c r="DV219" s="22" t="n">
        <f aca="false">DU222</f>
        <v>193.789334794521</v>
      </c>
      <c r="DW219" s="22" t="n">
        <f aca="false">DV222</f>
        <v>193.789334794521</v>
      </c>
      <c r="DX219" s="22" t="n">
        <f aca="false">DW222</f>
        <v>193.789334794521</v>
      </c>
      <c r="DY219" s="22" t="n">
        <f aca="false">DX222</f>
        <v>193.789334794521</v>
      </c>
      <c r="DZ219" s="22" t="n">
        <f aca="false">DY222</f>
        <v>193.789334794521</v>
      </c>
      <c r="EA219" s="22" t="n">
        <f aca="false">DZ222</f>
        <v>193.789334794521</v>
      </c>
      <c r="EB219" s="22" t="n">
        <f aca="false">EA222</f>
        <v>193.789334794521</v>
      </c>
      <c r="EC219" s="22" t="n">
        <f aca="false">EB222</f>
        <v>193.789334794521</v>
      </c>
      <c r="ED219" s="22" t="n">
        <f aca="false">EC222</f>
        <v>193.789334794521</v>
      </c>
      <c r="EE219" s="22" t="n">
        <f aca="false">ED222</f>
        <v>193.789334794521</v>
      </c>
      <c r="EF219" s="22" t="n">
        <f aca="false">EE222</f>
        <v>193.789334794521</v>
      </c>
      <c r="EG219" s="22" t="n">
        <f aca="false">EF222</f>
        <v>193.789334794521</v>
      </c>
      <c r="EH219" s="22" t="n">
        <f aca="false">EG222</f>
        <v>193.789334794521</v>
      </c>
      <c r="EI219" s="22" t="n">
        <f aca="false">EH222</f>
        <v>193.789334794521</v>
      </c>
      <c r="EJ219" s="22" t="n">
        <f aca="false">EI222</f>
        <v>193.789334794521</v>
      </c>
      <c r="EK219" s="22" t="n">
        <f aca="false">EJ222</f>
        <v>193.789334794521</v>
      </c>
      <c r="EL219" s="22" t="n">
        <f aca="false">EK222</f>
        <v>193.789334794521</v>
      </c>
      <c r="EM219" s="22" t="n">
        <f aca="false">EL222</f>
        <v>193.789334794521</v>
      </c>
      <c r="EN219" s="22" t="n">
        <f aca="false">EM222</f>
        <v>193.789334794521</v>
      </c>
      <c r="EO219" s="22" t="n">
        <f aca="false">EN222</f>
        <v>193.789334794521</v>
      </c>
      <c r="EP219" s="22" t="n">
        <f aca="false">EO222</f>
        <v>193.789334794521</v>
      </c>
      <c r="EQ219" s="22" t="n">
        <f aca="false">EP222</f>
        <v>193.789334794521</v>
      </c>
      <c r="ER219" s="22" t="n">
        <f aca="false">EQ222</f>
        <v>193.789334794521</v>
      </c>
      <c r="ES219" s="22" t="n">
        <f aca="false">ER222</f>
        <v>193.789334794521</v>
      </c>
      <c r="ET219" s="22" t="n">
        <f aca="false">ES222</f>
        <v>193.789334794521</v>
      </c>
      <c r="EU219" s="22" t="n">
        <f aca="false">ET222</f>
        <v>193.789334794521</v>
      </c>
      <c r="EV219" s="22" t="n">
        <f aca="false">EU222</f>
        <v>193.789334794521</v>
      </c>
      <c r="EW219" s="22" t="n">
        <f aca="false">EV222</f>
        <v>193.789334794521</v>
      </c>
      <c r="EX219" s="22" t="n">
        <f aca="false">EW222</f>
        <v>193.789334794521</v>
      </c>
      <c r="EY219" s="22" t="n">
        <f aca="false">EX222</f>
        <v>193.789334794521</v>
      </c>
      <c r="EZ219" s="22" t="n">
        <f aca="false">EY222</f>
        <v>193.789334794521</v>
      </c>
      <c r="FA219" s="22" t="n">
        <f aca="false">EZ222</f>
        <v>193.789334794521</v>
      </c>
      <c r="FB219" s="22" t="n">
        <f aca="false">FA222</f>
        <v>193.789334794521</v>
      </c>
      <c r="FC219" s="22" t="n">
        <f aca="false">FB222</f>
        <v>193.789334794521</v>
      </c>
      <c r="FD219" s="22" t="n">
        <f aca="false">FC222</f>
        <v>193.789334794521</v>
      </c>
      <c r="FE219" s="22" t="n">
        <f aca="false">FD222</f>
        <v>193.789334794521</v>
      </c>
      <c r="FF219" s="22" t="n">
        <f aca="false">FE222</f>
        <v>193.789334794521</v>
      </c>
      <c r="FG219" s="22" t="n">
        <f aca="false">FF222</f>
        <v>193.789334794521</v>
      </c>
      <c r="FH219" s="22" t="n">
        <f aca="false">FG222</f>
        <v>193.789334794521</v>
      </c>
    </row>
    <row r="220" customFormat="false" ht="15" hidden="false" customHeight="false" outlineLevel="0" collapsed="false">
      <c r="C220" s="1" t="s">
        <v>848</v>
      </c>
      <c r="D220" s="12" t="s">
        <v>358</v>
      </c>
      <c r="E220" s="21" t="n">
        <f aca="false">SUMIF($J$3:$FH$3,"&lt;="&amp;$E20,$J220:$FH220)</f>
        <v>18</v>
      </c>
      <c r="F220" s="21" t="n">
        <f aca="false">SUMIF($J$4:$FH$4,"&lt;="&amp;$E22,$J220:$FH220)</f>
        <v>43.7893347945205</v>
      </c>
      <c r="I220" s="21" t="n">
        <f aca="false">SUM(J220:FH220)</f>
        <v>43.7893347945205</v>
      </c>
      <c r="J220" s="21" t="n">
        <f aca="false">J219*J213*(1-J26)</f>
        <v>0</v>
      </c>
      <c r="K220" s="21" t="n">
        <f aca="false">K219*K213*(1-K26)</f>
        <v>4.43835616438356</v>
      </c>
      <c r="L220" s="21" t="n">
        <f aca="false">L219*L213*(1-L26)</f>
        <v>4.48767123287671</v>
      </c>
      <c r="M220" s="21" t="n">
        <f aca="false">M219*M213*(1-M26)</f>
        <v>4.53698630136986</v>
      </c>
      <c r="N220" s="21" t="n">
        <f aca="false">N219*N213*(1-N26)</f>
        <v>4.53698630136986</v>
      </c>
      <c r="O220" s="21" t="n">
        <f aca="false">O219*O213*(1-O26)</f>
        <v>4.97095890410959</v>
      </c>
      <c r="P220" s="21" t="n">
        <f aca="false">P219*P213*(1-P26)</f>
        <v>5.02619178082192</v>
      </c>
      <c r="Q220" s="21" t="n">
        <f aca="false">Q219*Q213*(1-Q26)</f>
        <v>5.08142465753425</v>
      </c>
      <c r="R220" s="21" t="n">
        <f aca="false">R219*R213*(1-R26)</f>
        <v>5.08142465753425</v>
      </c>
      <c r="S220" s="21" t="n">
        <f aca="false">S219*S213*(1-S26)</f>
        <v>5.62933479452055</v>
      </c>
      <c r="T220" s="21" t="n">
        <f aca="false">T219*T213*(1-T26)</f>
        <v>0</v>
      </c>
      <c r="U220" s="21" t="n">
        <f aca="false">U219*U213*(1-U26)</f>
        <v>0</v>
      </c>
      <c r="V220" s="21" t="n">
        <f aca="false">V219*V213*(1-V26)</f>
        <v>0</v>
      </c>
      <c r="W220" s="21" t="n">
        <f aca="false">W219*W213*(1-W26)</f>
        <v>0</v>
      </c>
      <c r="X220" s="21" t="n">
        <f aca="false">X219*X213*(1-X26)</f>
        <v>0</v>
      </c>
      <c r="Y220" s="21" t="n">
        <f aca="false">Y219*Y213*(1-Y26)</f>
        <v>0</v>
      </c>
      <c r="Z220" s="21" t="n">
        <f aca="false">Z219*Z213*(1-Z26)</f>
        <v>0</v>
      </c>
      <c r="AA220" s="21" t="n">
        <f aca="false">AA219*AA213*(1-AA26)</f>
        <v>0</v>
      </c>
      <c r="AB220" s="21" t="n">
        <f aca="false">AB219*AB213*(1-AB26)</f>
        <v>0</v>
      </c>
      <c r="AC220" s="21" t="n">
        <f aca="false">AC219*AC213*(1-AC26)</f>
        <v>0</v>
      </c>
      <c r="AD220" s="21" t="n">
        <f aca="false">AD219*AD213*(1-AD26)</f>
        <v>0</v>
      </c>
      <c r="AE220" s="21" t="n">
        <f aca="false">AE219*AE213*(1-AE26)</f>
        <v>0</v>
      </c>
      <c r="AF220" s="21" t="n">
        <f aca="false">AF219*AF213*(1-AF26)</f>
        <v>0</v>
      </c>
      <c r="AG220" s="21" t="n">
        <f aca="false">AG219*AG213*(1-AG26)</f>
        <v>0</v>
      </c>
      <c r="AH220" s="21" t="n">
        <f aca="false">AH219*AH213*(1-AH26)</f>
        <v>0</v>
      </c>
      <c r="AI220" s="21" t="n">
        <f aca="false">AI219*AI213*(1-AI26)</f>
        <v>0</v>
      </c>
      <c r="AJ220" s="21" t="n">
        <f aca="false">AJ219*AJ213*(1-AJ26)</f>
        <v>0</v>
      </c>
      <c r="AK220" s="21" t="n">
        <f aca="false">AK219*AK213*(1-AK26)</f>
        <v>0</v>
      </c>
      <c r="AL220" s="21" t="n">
        <f aca="false">AL219*AL213*(1-AL26)</f>
        <v>0</v>
      </c>
      <c r="AM220" s="21" t="n">
        <f aca="false">AM219*AM213*(1-AM26)</f>
        <v>0</v>
      </c>
      <c r="AN220" s="21" t="n">
        <f aca="false">AN219*AN213*(1-AN26)</f>
        <v>0</v>
      </c>
      <c r="AO220" s="21" t="n">
        <f aca="false">AO219*AO213*(1-AO26)</f>
        <v>0</v>
      </c>
      <c r="AP220" s="21" t="n">
        <f aca="false">AP219*AP213*(1-AP26)</f>
        <v>0</v>
      </c>
      <c r="AQ220" s="21" t="n">
        <f aca="false">AQ219*AQ213*(1-AQ26)</f>
        <v>0</v>
      </c>
      <c r="AR220" s="21" t="n">
        <f aca="false">AR219*AR213*(1-AR26)</f>
        <v>0</v>
      </c>
      <c r="AS220" s="21" t="n">
        <f aca="false">AS219*AS213*(1-AS26)</f>
        <v>0</v>
      </c>
      <c r="AT220" s="21" t="n">
        <f aca="false">AT219*AT213*(1-AT26)</f>
        <v>0</v>
      </c>
      <c r="AU220" s="21" t="n">
        <f aca="false">AU219*AU213*(1-AU26)</f>
        <v>0</v>
      </c>
      <c r="AV220" s="21" t="n">
        <f aca="false">AV219*AV213*(1-AV26)</f>
        <v>0</v>
      </c>
      <c r="AW220" s="21" t="n">
        <f aca="false">AW219*AW213*(1-AW26)</f>
        <v>0</v>
      </c>
      <c r="AX220" s="21" t="n">
        <f aca="false">AX219*AX213*(1-AX26)</f>
        <v>0</v>
      </c>
      <c r="AY220" s="21" t="n">
        <f aca="false">AY219*AY213*(1-AY26)</f>
        <v>0</v>
      </c>
      <c r="AZ220" s="21" t="n">
        <f aca="false">AZ219*AZ213*(1-AZ26)</f>
        <v>0</v>
      </c>
      <c r="BA220" s="21" t="n">
        <f aca="false">BA219*BA213*(1-BA26)</f>
        <v>0</v>
      </c>
      <c r="BB220" s="21" t="n">
        <f aca="false">BB219*BB213*(1-BB26)</f>
        <v>0</v>
      </c>
      <c r="BC220" s="21" t="n">
        <f aca="false">BC219*BC213*(1-BC26)</f>
        <v>0</v>
      </c>
      <c r="BD220" s="21" t="n">
        <f aca="false">BD219*BD213*(1-BD26)</f>
        <v>0</v>
      </c>
      <c r="BE220" s="21" t="n">
        <f aca="false">BE219*BE213*(1-BE26)</f>
        <v>0</v>
      </c>
      <c r="BF220" s="21" t="n">
        <f aca="false">BF219*BF213*(1-BF26)</f>
        <v>0</v>
      </c>
      <c r="BG220" s="21" t="n">
        <f aca="false">BG219*BG213*(1-BG26)</f>
        <v>0</v>
      </c>
      <c r="BH220" s="21" t="n">
        <f aca="false">BH219*BH213*(1-BH26)</f>
        <v>0</v>
      </c>
      <c r="BI220" s="21" t="n">
        <f aca="false">BI219*BI213*(1-BI26)</f>
        <v>0</v>
      </c>
      <c r="BJ220" s="21" t="n">
        <f aca="false">BJ219*BJ213*(1-BJ26)</f>
        <v>0</v>
      </c>
      <c r="BK220" s="21" t="n">
        <f aca="false">BK219*BK213*(1-BK26)</f>
        <v>0</v>
      </c>
      <c r="BL220" s="21" t="n">
        <f aca="false">BL219*BL213*(1-BL26)</f>
        <v>0</v>
      </c>
      <c r="BM220" s="21" t="n">
        <f aca="false">BM219*BM213*(1-BM26)</f>
        <v>0</v>
      </c>
      <c r="BN220" s="21" t="n">
        <f aca="false">BN219*BN213*(1-BN26)</f>
        <v>0</v>
      </c>
      <c r="BO220" s="21" t="n">
        <f aca="false">BO219*BO213*(1-BO26)</f>
        <v>0</v>
      </c>
      <c r="BP220" s="21" t="n">
        <f aca="false">BP219*BP213*(1-BP26)</f>
        <v>0</v>
      </c>
      <c r="BQ220" s="21" t="n">
        <f aca="false">BQ219*BQ213*(1-BQ26)</f>
        <v>0</v>
      </c>
      <c r="BR220" s="21" t="n">
        <f aca="false">BR219*BR213*(1-BR26)</f>
        <v>0</v>
      </c>
      <c r="BS220" s="21" t="n">
        <f aca="false">BS219*BS213*(1-BS26)</f>
        <v>0</v>
      </c>
      <c r="BT220" s="21" t="n">
        <f aca="false">BT219*BT213*(1-BT26)</f>
        <v>0</v>
      </c>
      <c r="BU220" s="21" t="n">
        <f aca="false">BU219*BU213*(1-BU26)</f>
        <v>0</v>
      </c>
      <c r="BV220" s="21" t="n">
        <f aca="false">BV219*BV213*(1-BV26)</f>
        <v>0</v>
      </c>
      <c r="BW220" s="21" t="n">
        <f aca="false">BW219*BW213*(1-BW26)</f>
        <v>0</v>
      </c>
      <c r="BX220" s="21" t="n">
        <f aca="false">BX219*BX213*(1-BX26)</f>
        <v>0</v>
      </c>
      <c r="BY220" s="21" t="n">
        <f aca="false">BY219*BY213*(1-BY26)</f>
        <v>0</v>
      </c>
      <c r="BZ220" s="21" t="n">
        <f aca="false">BZ219*BZ213*(1-BZ26)</f>
        <v>0</v>
      </c>
      <c r="CA220" s="21" t="n">
        <f aca="false">CA219*CA213*(1-CA26)</f>
        <v>0</v>
      </c>
      <c r="CB220" s="21" t="n">
        <f aca="false">CB219*CB213*(1-CB26)</f>
        <v>0</v>
      </c>
      <c r="CC220" s="21" t="n">
        <f aca="false">CC219*CC213*(1-CC26)</f>
        <v>0</v>
      </c>
      <c r="CD220" s="21" t="n">
        <f aca="false">CD219*CD213*(1-CD26)</f>
        <v>0</v>
      </c>
      <c r="CE220" s="21" t="n">
        <f aca="false">CE219*CE213*(1-CE26)</f>
        <v>0</v>
      </c>
      <c r="CF220" s="21" t="n">
        <f aca="false">CF219*CF213*(1-CF26)</f>
        <v>0</v>
      </c>
      <c r="CG220" s="21" t="n">
        <f aca="false">CG219*CG213*(1-CG26)</f>
        <v>0</v>
      </c>
      <c r="CH220" s="21" t="n">
        <f aca="false">CH219*CH213*(1-CH26)</f>
        <v>0</v>
      </c>
      <c r="CI220" s="21" t="n">
        <f aca="false">CI219*CI213*(1-CI26)</f>
        <v>0</v>
      </c>
      <c r="CJ220" s="21" t="n">
        <f aca="false">CJ219*CJ213*(1-CJ26)</f>
        <v>0</v>
      </c>
      <c r="CK220" s="21" t="n">
        <f aca="false">CK219*CK213*(1-CK26)</f>
        <v>0</v>
      </c>
      <c r="CL220" s="21" t="n">
        <f aca="false">CL219*CL213*(1-CL26)</f>
        <v>0</v>
      </c>
      <c r="CM220" s="21" t="n">
        <f aca="false">CM219*CM213*(1-CM26)</f>
        <v>0</v>
      </c>
      <c r="CN220" s="21" t="n">
        <f aca="false">CN219*CN213*(1-CN26)</f>
        <v>0</v>
      </c>
      <c r="CO220" s="21" t="n">
        <f aca="false">CO219*CO213*(1-CO26)</f>
        <v>0</v>
      </c>
      <c r="CP220" s="21" t="n">
        <f aca="false">CP219*CP213*(1-CP26)</f>
        <v>0</v>
      </c>
      <c r="CQ220" s="21" t="n">
        <f aca="false">CQ219*CQ213*(1-CQ26)</f>
        <v>0</v>
      </c>
      <c r="CR220" s="21" t="n">
        <f aca="false">CR219*CR213*(1-CR26)</f>
        <v>0</v>
      </c>
      <c r="CS220" s="21" t="n">
        <f aca="false">CS219*CS213*(1-CS26)</f>
        <v>0</v>
      </c>
      <c r="CT220" s="21" t="n">
        <f aca="false">CT219*CT213*(1-CT26)</f>
        <v>0</v>
      </c>
      <c r="CU220" s="21" t="n">
        <f aca="false">CU219*CU213*(1-CU26)</f>
        <v>0</v>
      </c>
      <c r="CV220" s="21" t="n">
        <f aca="false">CV219*CV213*(1-CV26)</f>
        <v>0</v>
      </c>
      <c r="CW220" s="21" t="n">
        <f aca="false">CW219*CW213*(1-CW26)</f>
        <v>0</v>
      </c>
      <c r="CX220" s="21" t="n">
        <f aca="false">CX219*CX213*(1-CX26)</f>
        <v>0</v>
      </c>
      <c r="CY220" s="21" t="n">
        <f aca="false">CY219*CY213*(1-CY26)</f>
        <v>0</v>
      </c>
      <c r="CZ220" s="21" t="n">
        <f aca="false">CZ219*CZ213*(1-CZ26)</f>
        <v>0</v>
      </c>
      <c r="DA220" s="21" t="n">
        <f aca="false">DA219*DA213*(1-DA26)</f>
        <v>0</v>
      </c>
      <c r="DB220" s="21" t="n">
        <f aca="false">DB219*DB213*(1-DB26)</f>
        <v>0</v>
      </c>
      <c r="DC220" s="21" t="n">
        <f aca="false">DC219*DC213*(1-DC26)</f>
        <v>0</v>
      </c>
      <c r="DD220" s="21" t="n">
        <f aca="false">DD219*DD213*(1-DD26)</f>
        <v>0</v>
      </c>
      <c r="DE220" s="21" t="n">
        <f aca="false">DE219*DE213*(1-DE26)</f>
        <v>0</v>
      </c>
      <c r="DF220" s="21" t="n">
        <f aca="false">DF219*DF213*(1-DF26)</f>
        <v>0</v>
      </c>
      <c r="DG220" s="21" t="n">
        <f aca="false">DG219*DG213*(1-DG26)</f>
        <v>0</v>
      </c>
      <c r="DH220" s="21" t="n">
        <f aca="false">DH219*DH213*(1-DH26)</f>
        <v>0</v>
      </c>
      <c r="DI220" s="21" t="n">
        <f aca="false">DI219*DI213*(1-DI26)</f>
        <v>0</v>
      </c>
      <c r="DJ220" s="21" t="n">
        <f aca="false">DJ219*DJ213*(1-DJ26)</f>
        <v>0</v>
      </c>
      <c r="DK220" s="21" t="n">
        <f aca="false">DK219*DK213*(1-DK26)</f>
        <v>0</v>
      </c>
      <c r="DL220" s="21" t="n">
        <f aca="false">DL219*DL213*(1-DL26)</f>
        <v>0</v>
      </c>
      <c r="DM220" s="21" t="n">
        <f aca="false">DM219*DM213*(1-DM26)</f>
        <v>0</v>
      </c>
      <c r="DN220" s="21" t="n">
        <f aca="false">DN219*DN213*(1-DN26)</f>
        <v>0</v>
      </c>
      <c r="DO220" s="21" t="n">
        <f aca="false">DO219*DO213*(1-DO26)</f>
        <v>0</v>
      </c>
      <c r="DP220" s="21" t="n">
        <f aca="false">DP219*DP213*(1-DP26)</f>
        <v>0</v>
      </c>
      <c r="DQ220" s="21" t="n">
        <f aca="false">DQ219*DQ213*(1-DQ26)</f>
        <v>0</v>
      </c>
      <c r="DR220" s="21" t="n">
        <f aca="false">DR219*DR213*(1-DR26)</f>
        <v>0</v>
      </c>
      <c r="DS220" s="21" t="n">
        <f aca="false">DS219*DS213*(1-DS26)</f>
        <v>0</v>
      </c>
      <c r="DT220" s="21" t="n">
        <f aca="false">DT219*DT213*(1-DT26)</f>
        <v>0</v>
      </c>
      <c r="DU220" s="21" t="n">
        <f aca="false">DU219*DU213*(1-DU26)</f>
        <v>0</v>
      </c>
      <c r="DV220" s="21" t="n">
        <f aca="false">DV219*DV213*(1-DV26)</f>
        <v>0</v>
      </c>
      <c r="DW220" s="21" t="n">
        <f aca="false">DW219*DW213*(1-DW26)</f>
        <v>0</v>
      </c>
      <c r="DX220" s="21" t="n">
        <f aca="false">DX219*DX213*(1-DX26)</f>
        <v>0</v>
      </c>
      <c r="DY220" s="21" t="n">
        <f aca="false">DY219*DY213*(1-DY26)</f>
        <v>0</v>
      </c>
      <c r="DZ220" s="21" t="n">
        <f aca="false">DZ219*DZ213*(1-DZ26)</f>
        <v>0</v>
      </c>
      <c r="EA220" s="21" t="n">
        <f aca="false">EA219*EA213*(1-EA26)</f>
        <v>0</v>
      </c>
      <c r="EB220" s="21" t="n">
        <f aca="false">EB219*EB213*(1-EB26)</f>
        <v>0</v>
      </c>
      <c r="EC220" s="21" t="n">
        <f aca="false">EC219*EC213*(1-EC26)</f>
        <v>0</v>
      </c>
      <c r="ED220" s="21" t="n">
        <f aca="false">ED219*ED213*(1-ED26)</f>
        <v>0</v>
      </c>
      <c r="EE220" s="21" t="n">
        <f aca="false">EE219*EE213*(1-EE26)</f>
        <v>0</v>
      </c>
      <c r="EF220" s="21" t="n">
        <f aca="false">EF219*EF213*(1-EF26)</f>
        <v>0</v>
      </c>
      <c r="EG220" s="21" t="n">
        <f aca="false">EG219*EG213*(1-EG26)</f>
        <v>0</v>
      </c>
      <c r="EH220" s="21" t="n">
        <f aca="false">EH219*EH213*(1-EH26)</f>
        <v>0</v>
      </c>
      <c r="EI220" s="21" t="n">
        <f aca="false">EI219*EI213*(1-EI26)</f>
        <v>0</v>
      </c>
      <c r="EJ220" s="21" t="n">
        <f aca="false">EJ219*EJ213*(1-EJ26)</f>
        <v>0</v>
      </c>
      <c r="EK220" s="21" t="n">
        <f aca="false">EK219*EK213*(1-EK26)</f>
        <v>0</v>
      </c>
      <c r="EL220" s="21" t="n">
        <f aca="false">EL219*EL213*(1-EL26)</f>
        <v>0</v>
      </c>
      <c r="EM220" s="21" t="n">
        <f aca="false">EM219*EM213*(1-EM26)</f>
        <v>0</v>
      </c>
      <c r="EN220" s="21" t="n">
        <f aca="false">EN219*EN213*(1-EN26)</f>
        <v>0</v>
      </c>
      <c r="EO220" s="21" t="n">
        <f aca="false">EO219*EO213*(1-EO26)</f>
        <v>0</v>
      </c>
      <c r="EP220" s="21" t="n">
        <f aca="false">EP219*EP213*(1-EP26)</f>
        <v>0</v>
      </c>
      <c r="EQ220" s="21" t="n">
        <f aca="false">EQ219*EQ213*(1-EQ26)</f>
        <v>0</v>
      </c>
      <c r="ER220" s="21" t="n">
        <f aca="false">ER219*ER213*(1-ER26)</f>
        <v>0</v>
      </c>
      <c r="ES220" s="21" t="n">
        <f aca="false">ES219*ES213*(1-ES26)</f>
        <v>0</v>
      </c>
      <c r="ET220" s="21" t="n">
        <f aca="false">ET219*ET213*(1-ET26)</f>
        <v>0</v>
      </c>
      <c r="EU220" s="21" t="n">
        <f aca="false">EU219*EU213*(1-EU26)</f>
        <v>0</v>
      </c>
      <c r="EV220" s="21" t="n">
        <f aca="false">EV219*EV213*(1-EV26)</f>
        <v>0</v>
      </c>
      <c r="EW220" s="21" t="n">
        <f aca="false">EW219*EW213*(1-EW26)</f>
        <v>0</v>
      </c>
      <c r="EX220" s="21" t="n">
        <f aca="false">EX219*EX213*(1-EX26)</f>
        <v>0</v>
      </c>
      <c r="EY220" s="21" t="n">
        <f aca="false">EY219*EY213*(1-EY26)</f>
        <v>0</v>
      </c>
      <c r="EZ220" s="21" t="n">
        <f aca="false">EZ219*EZ213*(1-EZ26)</f>
        <v>0</v>
      </c>
      <c r="FA220" s="21" t="n">
        <f aca="false">FA219*FA213*(1-FA26)</f>
        <v>0</v>
      </c>
      <c r="FB220" s="21" t="n">
        <f aca="false">FB219*FB213*(1-FB26)</f>
        <v>0</v>
      </c>
      <c r="FC220" s="21" t="n">
        <f aca="false">FC219*FC213*(1-FC26)</f>
        <v>0</v>
      </c>
      <c r="FD220" s="21" t="n">
        <f aca="false">FD219*FD213*(1-FD26)</f>
        <v>0</v>
      </c>
      <c r="FE220" s="21" t="n">
        <f aca="false">FE219*FE213*(1-FE26)</f>
        <v>0</v>
      </c>
      <c r="FF220" s="21" t="n">
        <f aca="false">FF219*FF213*(1-FF26)</f>
        <v>0</v>
      </c>
      <c r="FG220" s="21" t="n">
        <f aca="false">FG219*FG213*(1-FG26)</f>
        <v>0</v>
      </c>
      <c r="FH220" s="21" t="n">
        <f aca="false">FH219*FH213*(1-FH26)</f>
        <v>0</v>
      </c>
    </row>
    <row r="221" customFormat="false" ht="15" hidden="false" customHeight="false" outlineLevel="0" collapsed="false">
      <c r="C221" s="1" t="s">
        <v>849</v>
      </c>
      <c r="D221" s="12" t="s">
        <v>358</v>
      </c>
      <c r="I221" s="21" t="n">
        <f aca="false">SUM(J221:FH221)</f>
        <v>43.7893347945205</v>
      </c>
      <c r="J221" s="21" t="n">
        <f aca="false">IF(In_Fix_Interest=1,J37*SUMIF($J$7:J$7,J$7,$J220:J220),J220)</f>
        <v>0</v>
      </c>
      <c r="K221" s="21" t="n">
        <f aca="false">IF(In_Fix_Interest=1,K37*SUMIF($J$7:K$7,K$7,$J220:K220),K220)</f>
        <v>0</v>
      </c>
      <c r="L221" s="21" t="n">
        <f aca="false">IF(In_Fix_Interest=1,L37*SUMIF($J$7:L$7,L$7,$J220:L220),L220)</f>
        <v>0</v>
      </c>
      <c r="M221" s="21" t="n">
        <f aca="false">IF(In_Fix_Interest=1,M37*SUMIF($J$7:M$7,M$7,$J220:M220),M220)</f>
        <v>0</v>
      </c>
      <c r="N221" s="21" t="n">
        <f aca="false">IF(In_Fix_Interest=1,N37*SUMIF($J$7:N$7,N$7,$J220:N220),N220)</f>
        <v>18</v>
      </c>
      <c r="O221" s="21" t="n">
        <f aca="false">IF(In_Fix_Interest=1,O37*SUMIF($J$7:O$7,O$7,$J220:O220),O220)</f>
        <v>0</v>
      </c>
      <c r="P221" s="21" t="n">
        <f aca="false">IF(In_Fix_Interest=1,P37*SUMIF($J$7:P$7,P$7,$J220:P220),P220)</f>
        <v>0</v>
      </c>
      <c r="Q221" s="21" t="n">
        <f aca="false">IF(In_Fix_Interest=1,Q37*SUMIF($J$7:Q$7,Q$7,$J220:Q220),Q220)</f>
        <v>0</v>
      </c>
      <c r="R221" s="21" t="n">
        <f aca="false">IF(In_Fix_Interest=1,R37*SUMIF($J$7:R$7,R$7,$J220:R220),R220)</f>
        <v>20.16</v>
      </c>
      <c r="S221" s="21" t="n">
        <f aca="false">IF(In_Fix_Interest=1,S37*SUMIF($J$7:S$7,S$7,$J220:S220),S220)</f>
        <v>0</v>
      </c>
      <c r="T221" s="21" t="n">
        <f aca="false">IF(In_Fix_Interest=1,T37*SUMIF($J$7:T$7,T$7,$J220:T220),T220)</f>
        <v>0</v>
      </c>
      <c r="U221" s="21" t="n">
        <f aca="false">IF(In_Fix_Interest=1,U37*SUMIF($J$7:U$7,U$7,$J220:U220),U220)</f>
        <v>0</v>
      </c>
      <c r="V221" s="21" t="n">
        <f aca="false">IF(In_Fix_Interest=1,V37*SUMIF($J$7:V$7,V$7,$J220:V220),V220)</f>
        <v>5.62933479452055</v>
      </c>
      <c r="W221" s="21" t="n">
        <f aca="false">IF(In_Fix_Interest=1,W37*SUMIF($J$7:W$7,W$7,$J220:W220),W220)</f>
        <v>0</v>
      </c>
      <c r="X221" s="21" t="n">
        <f aca="false">IF(In_Fix_Interest=1,X37*SUMIF($J$7:X$7,X$7,$J220:X220),X220)</f>
        <v>0</v>
      </c>
      <c r="Y221" s="21" t="n">
        <f aca="false">IF(In_Fix_Interest=1,Y37*SUMIF($J$7:Y$7,Y$7,$J220:Y220),Y220)</f>
        <v>0</v>
      </c>
      <c r="Z221" s="21" t="n">
        <f aca="false">IF(In_Fix_Interest=1,Z37*SUMIF($J$7:Z$7,Z$7,$J220:Z220),Z220)</f>
        <v>0</v>
      </c>
      <c r="AA221" s="21" t="n">
        <f aca="false">IF(In_Fix_Interest=1,AA37*SUMIF($J$7:AA$7,AA$7,$J220:AA220),AA220)</f>
        <v>0</v>
      </c>
      <c r="AB221" s="21" t="n">
        <f aca="false">IF(In_Fix_Interest=1,AB37*SUMIF($J$7:AB$7,AB$7,$J220:AB220),AB220)</f>
        <v>0</v>
      </c>
      <c r="AC221" s="21" t="n">
        <f aca="false">IF(In_Fix_Interest=1,AC37*SUMIF($J$7:AC$7,AC$7,$J220:AC220),AC220)</f>
        <v>0</v>
      </c>
      <c r="AD221" s="21" t="n">
        <f aca="false">IF(In_Fix_Interest=1,AD37*SUMIF($J$7:AD$7,AD$7,$J220:AD220),AD220)</f>
        <v>0</v>
      </c>
      <c r="AE221" s="21" t="n">
        <f aca="false">IF(In_Fix_Interest=1,AE37*SUMIF($J$7:AE$7,AE$7,$J220:AE220),AE220)</f>
        <v>0</v>
      </c>
      <c r="AF221" s="21" t="n">
        <f aca="false">IF(In_Fix_Interest=1,AF37*SUMIF($J$7:AF$7,AF$7,$J220:AF220),AF220)</f>
        <v>0</v>
      </c>
      <c r="AG221" s="21" t="n">
        <f aca="false">IF(In_Fix_Interest=1,AG37*SUMIF($J$7:AG$7,AG$7,$J220:AG220),AG220)</f>
        <v>0</v>
      </c>
      <c r="AH221" s="21" t="n">
        <f aca="false">IF(In_Fix_Interest=1,AH37*SUMIF($J$7:AH$7,AH$7,$J220:AH220),AH220)</f>
        <v>0</v>
      </c>
      <c r="AI221" s="21" t="n">
        <f aca="false">IF(In_Fix_Interest=1,AI37*SUMIF($J$7:AI$7,AI$7,$J220:AI220),AI220)</f>
        <v>0</v>
      </c>
      <c r="AJ221" s="21" t="n">
        <f aca="false">IF(In_Fix_Interest=1,AJ37*SUMIF($J$7:AJ$7,AJ$7,$J220:AJ220),AJ220)</f>
        <v>0</v>
      </c>
      <c r="AK221" s="21" t="n">
        <f aca="false">IF(In_Fix_Interest=1,AK37*SUMIF($J$7:AK$7,AK$7,$J220:AK220),AK220)</f>
        <v>0</v>
      </c>
      <c r="AL221" s="21" t="n">
        <f aca="false">IF(In_Fix_Interest=1,AL37*SUMIF($J$7:AL$7,AL$7,$J220:AL220),AL220)</f>
        <v>0</v>
      </c>
      <c r="AM221" s="21" t="n">
        <f aca="false">IF(In_Fix_Interest=1,AM37*SUMIF($J$7:AM$7,AM$7,$J220:AM220),AM220)</f>
        <v>0</v>
      </c>
      <c r="AN221" s="21" t="n">
        <f aca="false">IF(In_Fix_Interest=1,AN37*SUMIF($J$7:AN$7,AN$7,$J220:AN220),AN220)</f>
        <v>0</v>
      </c>
      <c r="AO221" s="21" t="n">
        <f aca="false">IF(In_Fix_Interest=1,AO37*SUMIF($J$7:AO$7,AO$7,$J220:AO220),AO220)</f>
        <v>0</v>
      </c>
      <c r="AP221" s="21" t="n">
        <f aca="false">IF(In_Fix_Interest=1,AP37*SUMIF($J$7:AP$7,AP$7,$J220:AP220),AP220)</f>
        <v>0</v>
      </c>
      <c r="AQ221" s="21" t="n">
        <f aca="false">IF(In_Fix_Interest=1,AQ37*SUMIF($J$7:AQ$7,AQ$7,$J220:AQ220),AQ220)</f>
        <v>0</v>
      </c>
      <c r="AR221" s="21" t="n">
        <f aca="false">IF(In_Fix_Interest=1,AR37*SUMIF($J$7:AR$7,AR$7,$J220:AR220),AR220)</f>
        <v>0</v>
      </c>
      <c r="AS221" s="21" t="n">
        <f aca="false">IF(In_Fix_Interest=1,AS37*SUMIF($J$7:AS$7,AS$7,$J220:AS220),AS220)</f>
        <v>0</v>
      </c>
      <c r="AT221" s="21" t="n">
        <f aca="false">IF(In_Fix_Interest=1,AT37*SUMIF($J$7:AT$7,AT$7,$J220:AT220),AT220)</f>
        <v>0</v>
      </c>
      <c r="AU221" s="21" t="n">
        <f aca="false">IF(In_Fix_Interest=1,AU37*SUMIF($J$7:AU$7,AU$7,$J220:AU220),AU220)</f>
        <v>0</v>
      </c>
      <c r="AV221" s="21" t="n">
        <f aca="false">IF(In_Fix_Interest=1,AV37*SUMIF($J$7:AV$7,AV$7,$J220:AV220),AV220)</f>
        <v>0</v>
      </c>
      <c r="AW221" s="21" t="n">
        <f aca="false">IF(In_Fix_Interest=1,AW37*SUMIF($J$7:AW$7,AW$7,$J220:AW220),AW220)</f>
        <v>0</v>
      </c>
      <c r="AX221" s="21" t="n">
        <f aca="false">IF(In_Fix_Interest=1,AX37*SUMIF($J$7:AX$7,AX$7,$J220:AX220),AX220)</f>
        <v>0</v>
      </c>
      <c r="AY221" s="21" t="n">
        <f aca="false">IF(In_Fix_Interest=1,AY37*SUMIF($J$7:AY$7,AY$7,$J220:AY220),AY220)</f>
        <v>0</v>
      </c>
      <c r="AZ221" s="21" t="n">
        <f aca="false">IF(In_Fix_Interest=1,AZ37*SUMIF($J$7:AZ$7,AZ$7,$J220:AZ220),AZ220)</f>
        <v>0</v>
      </c>
      <c r="BA221" s="21" t="n">
        <f aca="false">IF(In_Fix_Interest=1,BA37*SUMIF($J$7:BA$7,BA$7,$J220:BA220),BA220)</f>
        <v>0</v>
      </c>
      <c r="BB221" s="21" t="n">
        <f aca="false">IF(In_Fix_Interest=1,BB37*SUMIF($J$7:BB$7,BB$7,$J220:BB220),BB220)</f>
        <v>0</v>
      </c>
      <c r="BC221" s="21" t="n">
        <f aca="false">IF(In_Fix_Interest=1,BC37*SUMIF($J$7:BC$7,BC$7,$J220:BC220),BC220)</f>
        <v>0</v>
      </c>
      <c r="BD221" s="21" t="n">
        <f aca="false">IF(In_Fix_Interest=1,BD37*SUMIF($J$7:BD$7,BD$7,$J220:BD220),BD220)</f>
        <v>0</v>
      </c>
      <c r="BE221" s="21" t="n">
        <f aca="false">IF(In_Fix_Interest=1,BE37*SUMIF($J$7:BE$7,BE$7,$J220:BE220),BE220)</f>
        <v>0</v>
      </c>
      <c r="BF221" s="21" t="n">
        <f aca="false">IF(In_Fix_Interest=1,BF37*SUMIF($J$7:BF$7,BF$7,$J220:BF220),BF220)</f>
        <v>0</v>
      </c>
      <c r="BG221" s="21" t="n">
        <f aca="false">IF(In_Fix_Interest=1,BG37*SUMIF($J$7:BG$7,BG$7,$J220:BG220),BG220)</f>
        <v>0</v>
      </c>
      <c r="BH221" s="21" t="n">
        <f aca="false">IF(In_Fix_Interest=1,BH37*SUMIF($J$7:BH$7,BH$7,$J220:BH220),BH220)</f>
        <v>0</v>
      </c>
      <c r="BI221" s="21" t="n">
        <f aca="false">IF(In_Fix_Interest=1,BI37*SUMIF($J$7:BI$7,BI$7,$J220:BI220),BI220)</f>
        <v>0</v>
      </c>
      <c r="BJ221" s="21" t="n">
        <f aca="false">IF(In_Fix_Interest=1,BJ37*SUMIF($J$7:BJ$7,BJ$7,$J220:BJ220),BJ220)</f>
        <v>0</v>
      </c>
      <c r="BK221" s="21" t="n">
        <f aca="false">IF(In_Fix_Interest=1,BK37*SUMIF($J$7:BK$7,BK$7,$J220:BK220),BK220)</f>
        <v>0</v>
      </c>
      <c r="BL221" s="21" t="n">
        <f aca="false">IF(In_Fix_Interest=1,BL37*SUMIF($J$7:BL$7,BL$7,$J220:BL220),BL220)</f>
        <v>0</v>
      </c>
      <c r="BM221" s="21" t="n">
        <f aca="false">IF(In_Fix_Interest=1,BM37*SUMIF($J$7:BM$7,BM$7,$J220:BM220),BM220)</f>
        <v>0</v>
      </c>
      <c r="BN221" s="21" t="n">
        <f aca="false">IF(In_Fix_Interest=1,BN37*SUMIF($J$7:BN$7,BN$7,$J220:BN220),BN220)</f>
        <v>0</v>
      </c>
      <c r="BO221" s="21" t="n">
        <f aca="false">IF(In_Fix_Interest=1,BO37*SUMIF($J$7:BO$7,BO$7,$J220:BO220),BO220)</f>
        <v>0</v>
      </c>
      <c r="BP221" s="21" t="n">
        <f aca="false">IF(In_Fix_Interest=1,BP37*SUMIF($J$7:BP$7,BP$7,$J220:BP220),BP220)</f>
        <v>0</v>
      </c>
      <c r="BQ221" s="21" t="n">
        <f aca="false">IF(In_Fix_Interest=1,BQ37*SUMIF($J$7:BQ$7,BQ$7,$J220:BQ220),BQ220)</f>
        <v>0</v>
      </c>
      <c r="BR221" s="21" t="n">
        <f aca="false">IF(In_Fix_Interest=1,BR37*SUMIF($J$7:BR$7,BR$7,$J220:BR220),BR220)</f>
        <v>0</v>
      </c>
      <c r="BS221" s="21" t="n">
        <f aca="false">IF(In_Fix_Interest=1,BS37*SUMIF($J$7:BS$7,BS$7,$J220:BS220),BS220)</f>
        <v>0</v>
      </c>
      <c r="BT221" s="21" t="n">
        <f aca="false">IF(In_Fix_Interest=1,BT37*SUMIF($J$7:BT$7,BT$7,$J220:BT220),BT220)</f>
        <v>0</v>
      </c>
      <c r="BU221" s="21" t="n">
        <f aca="false">IF(In_Fix_Interest=1,BU37*SUMIF($J$7:BU$7,BU$7,$J220:BU220),BU220)</f>
        <v>0</v>
      </c>
      <c r="BV221" s="21" t="n">
        <f aca="false">IF(In_Fix_Interest=1,BV37*SUMIF($J$7:BV$7,BV$7,$J220:BV220),BV220)</f>
        <v>0</v>
      </c>
      <c r="BW221" s="21" t="n">
        <f aca="false">IF(In_Fix_Interest=1,BW37*SUMIF($J$7:BW$7,BW$7,$J220:BW220),BW220)</f>
        <v>0</v>
      </c>
      <c r="BX221" s="21" t="n">
        <f aca="false">IF(In_Fix_Interest=1,BX37*SUMIF($J$7:BX$7,BX$7,$J220:BX220),BX220)</f>
        <v>0</v>
      </c>
      <c r="BY221" s="21" t="n">
        <f aca="false">IF(In_Fix_Interest=1,BY37*SUMIF($J$7:BY$7,BY$7,$J220:BY220),BY220)</f>
        <v>0</v>
      </c>
      <c r="BZ221" s="21" t="n">
        <f aca="false">IF(In_Fix_Interest=1,BZ37*SUMIF($J$7:BZ$7,BZ$7,$J220:BZ220),BZ220)</f>
        <v>0</v>
      </c>
      <c r="CA221" s="21" t="n">
        <f aca="false">IF(In_Fix_Interest=1,CA37*SUMIF($J$7:CA$7,CA$7,$J220:CA220),CA220)</f>
        <v>0</v>
      </c>
      <c r="CB221" s="21" t="n">
        <f aca="false">IF(In_Fix_Interest=1,CB37*SUMIF($J$7:CB$7,CB$7,$J220:CB220),CB220)</f>
        <v>0</v>
      </c>
      <c r="CC221" s="21" t="n">
        <f aca="false">IF(In_Fix_Interest=1,CC37*SUMIF($J$7:CC$7,CC$7,$J220:CC220),CC220)</f>
        <v>0</v>
      </c>
      <c r="CD221" s="21" t="n">
        <f aca="false">IF(In_Fix_Interest=1,CD37*SUMIF($J$7:CD$7,CD$7,$J220:CD220),CD220)</f>
        <v>0</v>
      </c>
      <c r="CE221" s="21" t="n">
        <f aca="false">IF(In_Fix_Interest=1,CE37*SUMIF($J$7:CE$7,CE$7,$J220:CE220),CE220)</f>
        <v>0</v>
      </c>
      <c r="CF221" s="21" t="n">
        <f aca="false">IF(In_Fix_Interest=1,CF37*SUMIF($J$7:CF$7,CF$7,$J220:CF220),CF220)</f>
        <v>0</v>
      </c>
      <c r="CG221" s="21" t="n">
        <f aca="false">IF(In_Fix_Interest=1,CG37*SUMIF($J$7:CG$7,CG$7,$J220:CG220),CG220)</f>
        <v>0</v>
      </c>
      <c r="CH221" s="21" t="n">
        <f aca="false">IF(In_Fix_Interest=1,CH37*SUMIF($J$7:CH$7,CH$7,$J220:CH220),CH220)</f>
        <v>0</v>
      </c>
      <c r="CI221" s="21" t="n">
        <f aca="false">IF(In_Fix_Interest=1,CI37*SUMIF($J$7:CI$7,CI$7,$J220:CI220),CI220)</f>
        <v>0</v>
      </c>
      <c r="CJ221" s="21" t="n">
        <f aca="false">IF(In_Fix_Interest=1,CJ37*SUMIF($J$7:CJ$7,CJ$7,$J220:CJ220),CJ220)</f>
        <v>0</v>
      </c>
      <c r="CK221" s="21" t="n">
        <f aca="false">IF(In_Fix_Interest=1,CK37*SUMIF($J$7:CK$7,CK$7,$J220:CK220),CK220)</f>
        <v>0</v>
      </c>
      <c r="CL221" s="21" t="n">
        <f aca="false">IF(In_Fix_Interest=1,CL37*SUMIF($J$7:CL$7,CL$7,$J220:CL220),CL220)</f>
        <v>0</v>
      </c>
      <c r="CM221" s="21" t="n">
        <f aca="false">IF(In_Fix_Interest=1,CM37*SUMIF($J$7:CM$7,CM$7,$J220:CM220),CM220)</f>
        <v>0</v>
      </c>
      <c r="CN221" s="21" t="n">
        <f aca="false">IF(In_Fix_Interest=1,CN37*SUMIF($J$7:CN$7,CN$7,$J220:CN220),CN220)</f>
        <v>0</v>
      </c>
      <c r="CO221" s="21" t="n">
        <f aca="false">IF(In_Fix_Interest=1,CO37*SUMIF($J$7:CO$7,CO$7,$J220:CO220),CO220)</f>
        <v>0</v>
      </c>
      <c r="CP221" s="21" t="n">
        <f aca="false">IF(In_Fix_Interest=1,CP37*SUMIF($J$7:CP$7,CP$7,$J220:CP220),CP220)</f>
        <v>0</v>
      </c>
      <c r="CQ221" s="21" t="n">
        <f aca="false">IF(In_Fix_Interest=1,CQ37*SUMIF($J$7:CQ$7,CQ$7,$J220:CQ220),CQ220)</f>
        <v>0</v>
      </c>
      <c r="CR221" s="21" t="n">
        <f aca="false">IF(In_Fix_Interest=1,CR37*SUMIF($J$7:CR$7,CR$7,$J220:CR220),CR220)</f>
        <v>0</v>
      </c>
      <c r="CS221" s="21" t="n">
        <f aca="false">IF(In_Fix_Interest=1,CS37*SUMIF($J$7:CS$7,CS$7,$J220:CS220),CS220)</f>
        <v>0</v>
      </c>
      <c r="CT221" s="21" t="n">
        <f aca="false">IF(In_Fix_Interest=1,CT37*SUMIF($J$7:CT$7,CT$7,$J220:CT220),CT220)</f>
        <v>0</v>
      </c>
      <c r="CU221" s="21" t="n">
        <f aca="false">IF(In_Fix_Interest=1,CU37*SUMIF($J$7:CU$7,CU$7,$J220:CU220),CU220)</f>
        <v>0</v>
      </c>
      <c r="CV221" s="21" t="n">
        <f aca="false">IF(In_Fix_Interest=1,CV37*SUMIF($J$7:CV$7,CV$7,$J220:CV220),CV220)</f>
        <v>0</v>
      </c>
      <c r="CW221" s="21" t="n">
        <f aca="false">IF(In_Fix_Interest=1,CW37*SUMIF($J$7:CW$7,CW$7,$J220:CW220),CW220)</f>
        <v>0</v>
      </c>
      <c r="CX221" s="21" t="n">
        <f aca="false">IF(In_Fix_Interest=1,CX37*SUMIF($J$7:CX$7,CX$7,$J220:CX220),CX220)</f>
        <v>0</v>
      </c>
      <c r="CY221" s="21" t="n">
        <f aca="false">IF(In_Fix_Interest=1,CY37*SUMIF($J$7:CY$7,CY$7,$J220:CY220),CY220)</f>
        <v>0</v>
      </c>
      <c r="CZ221" s="21" t="n">
        <f aca="false">IF(In_Fix_Interest=1,CZ37*SUMIF($J$7:CZ$7,CZ$7,$J220:CZ220),CZ220)</f>
        <v>0</v>
      </c>
      <c r="DA221" s="21" t="n">
        <f aca="false">IF(In_Fix_Interest=1,DA37*SUMIF($J$7:DA$7,DA$7,$J220:DA220),DA220)</f>
        <v>0</v>
      </c>
      <c r="DB221" s="21" t="n">
        <f aca="false">IF(In_Fix_Interest=1,DB37*SUMIF($J$7:DB$7,DB$7,$J220:DB220),DB220)</f>
        <v>0</v>
      </c>
      <c r="DC221" s="21" t="n">
        <f aca="false">IF(In_Fix_Interest=1,DC37*SUMIF($J$7:DC$7,DC$7,$J220:DC220),DC220)</f>
        <v>0</v>
      </c>
      <c r="DD221" s="21" t="n">
        <f aca="false">IF(In_Fix_Interest=1,DD37*SUMIF($J$7:DD$7,DD$7,$J220:DD220),DD220)</f>
        <v>0</v>
      </c>
      <c r="DE221" s="21" t="n">
        <f aca="false">IF(In_Fix_Interest=1,DE37*SUMIF($J$7:DE$7,DE$7,$J220:DE220),DE220)</f>
        <v>0</v>
      </c>
      <c r="DF221" s="21" t="n">
        <f aca="false">IF(In_Fix_Interest=1,DF37*SUMIF($J$7:DF$7,DF$7,$J220:DF220),DF220)</f>
        <v>0</v>
      </c>
      <c r="DG221" s="21" t="n">
        <f aca="false">IF(In_Fix_Interest=1,DG37*SUMIF($J$7:DG$7,DG$7,$J220:DG220),DG220)</f>
        <v>0</v>
      </c>
      <c r="DH221" s="21" t="n">
        <f aca="false">IF(In_Fix_Interest=1,DH37*SUMIF($J$7:DH$7,DH$7,$J220:DH220),DH220)</f>
        <v>0</v>
      </c>
      <c r="DI221" s="21" t="n">
        <f aca="false">IF(In_Fix_Interest=1,DI37*SUMIF($J$7:DI$7,DI$7,$J220:DI220),DI220)</f>
        <v>0</v>
      </c>
      <c r="DJ221" s="21" t="n">
        <f aca="false">IF(In_Fix_Interest=1,DJ37*SUMIF($J$7:DJ$7,DJ$7,$J220:DJ220),DJ220)</f>
        <v>0</v>
      </c>
      <c r="DK221" s="21" t="n">
        <f aca="false">IF(In_Fix_Interest=1,DK37*SUMIF($J$7:DK$7,DK$7,$J220:DK220),DK220)</f>
        <v>0</v>
      </c>
      <c r="DL221" s="21" t="n">
        <f aca="false">IF(In_Fix_Interest=1,DL37*SUMIF($J$7:DL$7,DL$7,$J220:DL220),DL220)</f>
        <v>0</v>
      </c>
      <c r="DM221" s="21" t="n">
        <f aca="false">IF(In_Fix_Interest=1,DM37*SUMIF($J$7:DM$7,DM$7,$J220:DM220),DM220)</f>
        <v>0</v>
      </c>
      <c r="DN221" s="21" t="n">
        <f aca="false">IF(In_Fix_Interest=1,DN37*SUMIF($J$7:DN$7,DN$7,$J220:DN220),DN220)</f>
        <v>0</v>
      </c>
      <c r="DO221" s="21" t="n">
        <f aca="false">IF(In_Fix_Interest=1,DO37*SUMIF($J$7:DO$7,DO$7,$J220:DO220),DO220)</f>
        <v>0</v>
      </c>
      <c r="DP221" s="21" t="n">
        <f aca="false">IF(In_Fix_Interest=1,DP37*SUMIF($J$7:DP$7,DP$7,$J220:DP220),DP220)</f>
        <v>0</v>
      </c>
      <c r="DQ221" s="21" t="n">
        <f aca="false">IF(In_Fix_Interest=1,DQ37*SUMIF($J$7:DQ$7,DQ$7,$J220:DQ220),DQ220)</f>
        <v>0</v>
      </c>
      <c r="DR221" s="21" t="n">
        <f aca="false">IF(In_Fix_Interest=1,DR37*SUMIF($J$7:DR$7,DR$7,$J220:DR220),DR220)</f>
        <v>0</v>
      </c>
      <c r="DS221" s="21" t="n">
        <f aca="false">IF(In_Fix_Interest=1,DS37*SUMIF($J$7:DS$7,DS$7,$J220:DS220),DS220)</f>
        <v>0</v>
      </c>
      <c r="DT221" s="21" t="n">
        <f aca="false">IF(In_Fix_Interest=1,DT37*SUMIF($J$7:DT$7,DT$7,$J220:DT220),DT220)</f>
        <v>0</v>
      </c>
      <c r="DU221" s="21" t="n">
        <f aca="false">IF(In_Fix_Interest=1,DU37*SUMIF($J$7:DU$7,DU$7,$J220:DU220),DU220)</f>
        <v>0</v>
      </c>
      <c r="DV221" s="21" t="n">
        <f aca="false">IF(In_Fix_Interest=1,DV37*SUMIF($J$7:DV$7,DV$7,$J220:DV220),DV220)</f>
        <v>0</v>
      </c>
      <c r="DW221" s="21" t="n">
        <f aca="false">IF(In_Fix_Interest=1,DW37*SUMIF($J$7:DW$7,DW$7,$J220:DW220),DW220)</f>
        <v>0</v>
      </c>
      <c r="DX221" s="21" t="n">
        <f aca="false">IF(In_Fix_Interest=1,DX37*SUMIF($J$7:DX$7,DX$7,$J220:DX220),DX220)</f>
        <v>0</v>
      </c>
      <c r="DY221" s="21" t="n">
        <f aca="false">IF(In_Fix_Interest=1,DY37*SUMIF($J$7:DY$7,DY$7,$J220:DY220),DY220)</f>
        <v>0</v>
      </c>
      <c r="DZ221" s="21" t="n">
        <f aca="false">IF(In_Fix_Interest=1,DZ37*SUMIF($J$7:DZ$7,DZ$7,$J220:DZ220),DZ220)</f>
        <v>0</v>
      </c>
      <c r="EA221" s="21" t="n">
        <f aca="false">IF(In_Fix_Interest=1,EA37*SUMIF($J$7:EA$7,EA$7,$J220:EA220),EA220)</f>
        <v>0</v>
      </c>
      <c r="EB221" s="21" t="n">
        <f aca="false">IF(In_Fix_Interest=1,EB37*SUMIF($J$7:EB$7,EB$7,$J220:EB220),EB220)</f>
        <v>0</v>
      </c>
      <c r="EC221" s="21" t="n">
        <f aca="false">IF(In_Fix_Interest=1,EC37*SUMIF($J$7:EC$7,EC$7,$J220:EC220),EC220)</f>
        <v>0</v>
      </c>
      <c r="ED221" s="21" t="n">
        <f aca="false">IF(In_Fix_Interest=1,ED37*SUMIF($J$7:ED$7,ED$7,$J220:ED220),ED220)</f>
        <v>0</v>
      </c>
      <c r="EE221" s="21" t="n">
        <f aca="false">IF(In_Fix_Interest=1,EE37*SUMIF($J$7:EE$7,EE$7,$J220:EE220),EE220)</f>
        <v>0</v>
      </c>
      <c r="EF221" s="21" t="n">
        <f aca="false">IF(In_Fix_Interest=1,EF37*SUMIF($J$7:EF$7,EF$7,$J220:EF220),EF220)</f>
        <v>0</v>
      </c>
      <c r="EG221" s="21" t="n">
        <f aca="false">IF(In_Fix_Interest=1,EG37*SUMIF($J$7:EG$7,EG$7,$J220:EG220),EG220)</f>
        <v>0</v>
      </c>
      <c r="EH221" s="21" t="n">
        <f aca="false">IF(In_Fix_Interest=1,EH37*SUMIF($J$7:EH$7,EH$7,$J220:EH220),EH220)</f>
        <v>0</v>
      </c>
      <c r="EI221" s="21" t="n">
        <f aca="false">IF(In_Fix_Interest=1,EI37*SUMIF($J$7:EI$7,EI$7,$J220:EI220),EI220)</f>
        <v>0</v>
      </c>
      <c r="EJ221" s="21" t="n">
        <f aca="false">IF(In_Fix_Interest=1,EJ37*SUMIF($J$7:EJ$7,EJ$7,$J220:EJ220),EJ220)</f>
        <v>0</v>
      </c>
      <c r="EK221" s="21" t="n">
        <f aca="false">IF(In_Fix_Interest=1,EK37*SUMIF($J$7:EK$7,EK$7,$J220:EK220),EK220)</f>
        <v>0</v>
      </c>
      <c r="EL221" s="21" t="n">
        <f aca="false">IF(In_Fix_Interest=1,EL37*SUMIF($J$7:EL$7,EL$7,$J220:EL220),EL220)</f>
        <v>0</v>
      </c>
      <c r="EM221" s="21" t="n">
        <f aca="false">IF(In_Fix_Interest=1,EM37*SUMIF($J$7:EM$7,EM$7,$J220:EM220),EM220)</f>
        <v>0</v>
      </c>
      <c r="EN221" s="21" t="n">
        <f aca="false">IF(In_Fix_Interest=1,EN37*SUMIF($J$7:EN$7,EN$7,$J220:EN220),EN220)</f>
        <v>0</v>
      </c>
      <c r="EO221" s="21" t="n">
        <f aca="false">IF(In_Fix_Interest=1,EO37*SUMIF($J$7:EO$7,EO$7,$J220:EO220),EO220)</f>
        <v>0</v>
      </c>
      <c r="EP221" s="21" t="n">
        <f aca="false">IF(In_Fix_Interest=1,EP37*SUMIF($J$7:EP$7,EP$7,$J220:EP220),EP220)</f>
        <v>0</v>
      </c>
      <c r="EQ221" s="21" t="n">
        <f aca="false">IF(In_Fix_Interest=1,EQ37*SUMIF($J$7:EQ$7,EQ$7,$J220:EQ220),EQ220)</f>
        <v>0</v>
      </c>
      <c r="ER221" s="21" t="n">
        <f aca="false">IF(In_Fix_Interest=1,ER37*SUMIF($J$7:ER$7,ER$7,$J220:ER220),ER220)</f>
        <v>0</v>
      </c>
      <c r="ES221" s="21" t="n">
        <f aca="false">IF(In_Fix_Interest=1,ES37*SUMIF($J$7:ES$7,ES$7,$J220:ES220),ES220)</f>
        <v>0</v>
      </c>
      <c r="ET221" s="21" t="n">
        <f aca="false">IF(In_Fix_Interest=1,ET37*SUMIF($J$7:ET$7,ET$7,$J220:ET220),ET220)</f>
        <v>0</v>
      </c>
      <c r="EU221" s="21" t="n">
        <f aca="false">IF(In_Fix_Interest=1,EU37*SUMIF($J$7:EU$7,EU$7,$J220:EU220),EU220)</f>
        <v>0</v>
      </c>
      <c r="EV221" s="21" t="n">
        <f aca="false">IF(In_Fix_Interest=1,EV37*SUMIF($J$7:EV$7,EV$7,$J220:EV220),EV220)</f>
        <v>0</v>
      </c>
      <c r="EW221" s="21" t="n">
        <f aca="false">IF(In_Fix_Interest=1,EW37*SUMIF($J$7:EW$7,EW$7,$J220:EW220),EW220)</f>
        <v>0</v>
      </c>
      <c r="EX221" s="21" t="n">
        <f aca="false">IF(In_Fix_Interest=1,EX37*SUMIF($J$7:EX$7,EX$7,$J220:EX220),EX220)</f>
        <v>0</v>
      </c>
      <c r="EY221" s="21" t="n">
        <f aca="false">IF(In_Fix_Interest=1,EY37*SUMIF($J$7:EY$7,EY$7,$J220:EY220),EY220)</f>
        <v>0</v>
      </c>
      <c r="EZ221" s="21" t="n">
        <f aca="false">IF(In_Fix_Interest=1,EZ37*SUMIF($J$7:EZ$7,EZ$7,$J220:EZ220),EZ220)</f>
        <v>0</v>
      </c>
      <c r="FA221" s="21" t="n">
        <f aca="false">IF(In_Fix_Interest=1,FA37*SUMIF($J$7:FA$7,FA$7,$J220:FA220),FA220)</f>
        <v>0</v>
      </c>
      <c r="FB221" s="21" t="n">
        <f aca="false">IF(In_Fix_Interest=1,FB37*SUMIF($J$7:FB$7,FB$7,$J220:FB220),FB220)</f>
        <v>0</v>
      </c>
      <c r="FC221" s="21" t="n">
        <f aca="false">IF(In_Fix_Interest=1,FC37*SUMIF($J$7:FC$7,FC$7,$J220:FC220),FC220)</f>
        <v>0</v>
      </c>
      <c r="FD221" s="21" t="n">
        <f aca="false">IF(In_Fix_Interest=1,FD37*SUMIF($J$7:FD$7,FD$7,$J220:FD220),FD220)</f>
        <v>0</v>
      </c>
      <c r="FE221" s="21" t="n">
        <f aca="false">IF(In_Fix_Interest=1,FE37*SUMIF($J$7:FE$7,FE$7,$J220:FE220),FE220)</f>
        <v>0</v>
      </c>
      <c r="FF221" s="21" t="n">
        <f aca="false">IF(In_Fix_Interest=1,FF37*SUMIF($J$7:FF$7,FF$7,$J220:FF220),FF220)</f>
        <v>0</v>
      </c>
      <c r="FG221" s="21" t="n">
        <f aca="false">IF(In_Fix_Interest=1,FG37*SUMIF($J$7:FG$7,FG$7,$J220:FG220),FG220)</f>
        <v>0</v>
      </c>
      <c r="FH221" s="21" t="n">
        <f aca="false">IF(In_Fix_Interest=1,FH37*SUMIF($J$7:FH$7,FH$7,$J220:FH220),FH220)</f>
        <v>0</v>
      </c>
    </row>
    <row r="222" customFormat="false" ht="15" hidden="false" customHeight="false" outlineLevel="0" collapsed="false">
      <c r="C222" s="1" t="s">
        <v>850</v>
      </c>
      <c r="D222" s="12" t="s">
        <v>358</v>
      </c>
      <c r="I222" s="65"/>
      <c r="J222" s="21" t="n">
        <f aca="false">J219+In_PSH_Land*J19+J221</f>
        <v>150</v>
      </c>
      <c r="K222" s="21" t="n">
        <f aca="false">K219+In_PSH_Land*K19+K221</f>
        <v>150</v>
      </c>
      <c r="L222" s="21" t="n">
        <f aca="false">L219+In_PSH_Land*L19+L221</f>
        <v>150</v>
      </c>
      <c r="M222" s="21" t="n">
        <f aca="false">M219+In_PSH_Land*M19+M221</f>
        <v>150</v>
      </c>
      <c r="N222" s="21" t="n">
        <f aca="false">N219+In_PSH_Land*N19+N221</f>
        <v>168</v>
      </c>
      <c r="O222" s="21" t="n">
        <f aca="false">O219+In_PSH_Land*O19+O221</f>
        <v>168</v>
      </c>
      <c r="P222" s="21" t="n">
        <f aca="false">P219+In_PSH_Land*P19+P221</f>
        <v>168</v>
      </c>
      <c r="Q222" s="21" t="n">
        <f aca="false">Q219+In_PSH_Land*Q19+Q221</f>
        <v>168</v>
      </c>
      <c r="R222" s="21" t="n">
        <f aca="false">R219+In_PSH_Land*R19+R221</f>
        <v>188.16</v>
      </c>
      <c r="S222" s="21" t="n">
        <f aca="false">S219+In_PSH_Land*S19+S221</f>
        <v>188.16</v>
      </c>
      <c r="T222" s="21" t="n">
        <f aca="false">T219+In_PSH_Land*T19+T221</f>
        <v>188.16</v>
      </c>
      <c r="U222" s="21" t="n">
        <f aca="false">U219+In_PSH_Land*U19+U221</f>
        <v>188.16</v>
      </c>
      <c r="V222" s="21" t="n">
        <f aca="false">V219+In_PSH_Land*V19+V221</f>
        <v>193.789334794521</v>
      </c>
      <c r="W222" s="21" t="n">
        <f aca="false">W219+In_PSH_Land*W19+W221</f>
        <v>193.789334794521</v>
      </c>
      <c r="X222" s="21" t="n">
        <f aca="false">X219+In_PSH_Land*X19+X221</f>
        <v>193.789334794521</v>
      </c>
      <c r="Y222" s="21" t="n">
        <f aca="false">Y219+In_PSH_Land*Y19+Y221</f>
        <v>193.789334794521</v>
      </c>
      <c r="Z222" s="21" t="n">
        <f aca="false">Z219+In_PSH_Land*Z19+Z221</f>
        <v>193.789334794521</v>
      </c>
      <c r="AA222" s="21" t="n">
        <f aca="false">AA219+In_PSH_Land*AA19+AA221</f>
        <v>193.789334794521</v>
      </c>
      <c r="AB222" s="21" t="n">
        <f aca="false">AB219+In_PSH_Land*AB19+AB221</f>
        <v>193.789334794521</v>
      </c>
      <c r="AC222" s="21" t="n">
        <f aca="false">AC219+In_PSH_Land*AC19+AC221</f>
        <v>193.789334794521</v>
      </c>
      <c r="AD222" s="21" t="n">
        <f aca="false">AD219+In_PSH_Land*AD19+AD221</f>
        <v>193.789334794521</v>
      </c>
      <c r="AE222" s="21" t="n">
        <f aca="false">AE219+In_PSH_Land*AE19+AE221</f>
        <v>193.789334794521</v>
      </c>
      <c r="AF222" s="21" t="n">
        <f aca="false">AF219+In_PSH_Land*AF19+AF221</f>
        <v>193.789334794521</v>
      </c>
      <c r="AG222" s="21" t="n">
        <f aca="false">AG219+In_PSH_Land*AG19+AG221</f>
        <v>193.789334794521</v>
      </c>
      <c r="AH222" s="21" t="n">
        <f aca="false">AH219+In_PSH_Land*AH19+AH221</f>
        <v>193.789334794521</v>
      </c>
      <c r="AI222" s="21" t="n">
        <f aca="false">AI219+In_PSH_Land*AI19+AI221</f>
        <v>193.789334794521</v>
      </c>
      <c r="AJ222" s="21" t="n">
        <f aca="false">AJ219+In_PSH_Land*AJ19+AJ221</f>
        <v>193.789334794521</v>
      </c>
      <c r="AK222" s="21" t="n">
        <f aca="false">AK219+In_PSH_Land*AK19+AK221</f>
        <v>193.789334794521</v>
      </c>
      <c r="AL222" s="21" t="n">
        <f aca="false">AL219+In_PSH_Land*AL19+AL221</f>
        <v>193.789334794521</v>
      </c>
      <c r="AM222" s="21" t="n">
        <f aca="false">AM219+In_PSH_Land*AM19+AM221</f>
        <v>193.789334794521</v>
      </c>
      <c r="AN222" s="21" t="n">
        <f aca="false">AN219+In_PSH_Land*AN19+AN221</f>
        <v>193.789334794521</v>
      </c>
      <c r="AO222" s="21" t="n">
        <f aca="false">AO219+In_PSH_Land*AO19+AO221</f>
        <v>193.789334794521</v>
      </c>
      <c r="AP222" s="21" t="n">
        <f aca="false">AP219+In_PSH_Land*AP19+AP221</f>
        <v>193.789334794521</v>
      </c>
      <c r="AQ222" s="21" t="n">
        <f aca="false">AQ219+In_PSH_Land*AQ19+AQ221</f>
        <v>193.789334794521</v>
      </c>
      <c r="AR222" s="21" t="n">
        <f aca="false">AR219+In_PSH_Land*AR19+AR221</f>
        <v>193.789334794521</v>
      </c>
      <c r="AS222" s="21" t="n">
        <f aca="false">AS219+In_PSH_Land*AS19+AS221</f>
        <v>193.789334794521</v>
      </c>
      <c r="AT222" s="21" t="n">
        <f aca="false">AT219+In_PSH_Land*AT19+AT221</f>
        <v>193.789334794521</v>
      </c>
      <c r="AU222" s="21" t="n">
        <f aca="false">AU219+In_PSH_Land*AU19+AU221</f>
        <v>193.789334794521</v>
      </c>
      <c r="AV222" s="21" t="n">
        <f aca="false">AV219+In_PSH_Land*AV19+AV221</f>
        <v>193.789334794521</v>
      </c>
      <c r="AW222" s="21" t="n">
        <f aca="false">AW219+In_PSH_Land*AW19+AW221</f>
        <v>193.789334794521</v>
      </c>
      <c r="AX222" s="21" t="n">
        <f aca="false">AX219+In_PSH_Land*AX19+AX221</f>
        <v>193.789334794521</v>
      </c>
      <c r="AY222" s="21" t="n">
        <f aca="false">AY219+In_PSH_Land*AY19+AY221</f>
        <v>193.789334794521</v>
      </c>
      <c r="AZ222" s="21" t="n">
        <f aca="false">AZ219+In_PSH_Land*AZ19+AZ221</f>
        <v>193.789334794521</v>
      </c>
      <c r="BA222" s="21" t="n">
        <f aca="false">BA219+In_PSH_Land*BA19+BA221</f>
        <v>193.789334794521</v>
      </c>
      <c r="BB222" s="21" t="n">
        <f aca="false">BB219+In_PSH_Land*BB19+BB221</f>
        <v>193.789334794521</v>
      </c>
      <c r="BC222" s="21" t="n">
        <f aca="false">BC219+In_PSH_Land*BC19+BC221</f>
        <v>193.789334794521</v>
      </c>
      <c r="BD222" s="21" t="n">
        <f aca="false">BD219+In_PSH_Land*BD19+BD221</f>
        <v>193.789334794521</v>
      </c>
      <c r="BE222" s="21" t="n">
        <f aca="false">BE219+In_PSH_Land*BE19+BE221</f>
        <v>193.789334794521</v>
      </c>
      <c r="BF222" s="21" t="n">
        <f aca="false">BF219+In_PSH_Land*BF19+BF221</f>
        <v>193.789334794521</v>
      </c>
      <c r="BG222" s="21" t="n">
        <f aca="false">BG219+In_PSH_Land*BG19+BG221</f>
        <v>193.789334794521</v>
      </c>
      <c r="BH222" s="21" t="n">
        <f aca="false">BH219+In_PSH_Land*BH19+BH221</f>
        <v>193.789334794521</v>
      </c>
      <c r="BI222" s="21" t="n">
        <f aca="false">BI219+In_PSH_Land*BI19+BI221</f>
        <v>193.789334794521</v>
      </c>
      <c r="BJ222" s="21" t="n">
        <f aca="false">BJ219+In_PSH_Land*BJ19+BJ221</f>
        <v>193.789334794521</v>
      </c>
      <c r="BK222" s="21" t="n">
        <f aca="false">BK219+In_PSH_Land*BK19+BK221</f>
        <v>193.789334794521</v>
      </c>
      <c r="BL222" s="21" t="n">
        <f aca="false">BL219+In_PSH_Land*BL19+BL221</f>
        <v>193.789334794521</v>
      </c>
      <c r="BM222" s="21" t="n">
        <f aca="false">BM219+In_PSH_Land*BM19+BM221</f>
        <v>193.789334794521</v>
      </c>
      <c r="BN222" s="21" t="n">
        <f aca="false">BN219+In_PSH_Land*BN19+BN221</f>
        <v>193.789334794521</v>
      </c>
      <c r="BO222" s="21" t="n">
        <f aca="false">BO219+In_PSH_Land*BO19+BO221</f>
        <v>193.789334794521</v>
      </c>
      <c r="BP222" s="21" t="n">
        <f aca="false">BP219+In_PSH_Land*BP19+BP221</f>
        <v>193.789334794521</v>
      </c>
      <c r="BQ222" s="21" t="n">
        <f aca="false">BQ219+In_PSH_Land*BQ19+BQ221</f>
        <v>193.789334794521</v>
      </c>
      <c r="BR222" s="21" t="n">
        <f aca="false">BR219+In_PSH_Land*BR19+BR221</f>
        <v>193.789334794521</v>
      </c>
      <c r="BS222" s="21" t="n">
        <f aca="false">BS219+In_PSH_Land*BS19+BS221</f>
        <v>193.789334794521</v>
      </c>
      <c r="BT222" s="21" t="n">
        <f aca="false">BT219+In_PSH_Land*BT19+BT221</f>
        <v>193.789334794521</v>
      </c>
      <c r="BU222" s="21" t="n">
        <f aca="false">BU219+In_PSH_Land*BU19+BU221</f>
        <v>193.789334794521</v>
      </c>
      <c r="BV222" s="21" t="n">
        <f aca="false">BV219+In_PSH_Land*BV19+BV221</f>
        <v>193.789334794521</v>
      </c>
      <c r="BW222" s="21" t="n">
        <f aca="false">BW219+In_PSH_Land*BW19+BW221</f>
        <v>193.789334794521</v>
      </c>
      <c r="BX222" s="21" t="n">
        <f aca="false">BX219+In_PSH_Land*BX19+BX221</f>
        <v>193.789334794521</v>
      </c>
      <c r="BY222" s="21" t="n">
        <f aca="false">BY219+In_PSH_Land*BY19+BY221</f>
        <v>193.789334794521</v>
      </c>
      <c r="BZ222" s="21" t="n">
        <f aca="false">BZ219+In_PSH_Land*BZ19+BZ221</f>
        <v>193.789334794521</v>
      </c>
      <c r="CA222" s="21" t="n">
        <f aca="false">CA219+In_PSH_Land*CA19+CA221</f>
        <v>193.789334794521</v>
      </c>
      <c r="CB222" s="21" t="n">
        <f aca="false">CB219+In_PSH_Land*CB19+CB221</f>
        <v>193.789334794521</v>
      </c>
      <c r="CC222" s="21" t="n">
        <f aca="false">CC219+In_PSH_Land*CC19+CC221</f>
        <v>193.789334794521</v>
      </c>
      <c r="CD222" s="21" t="n">
        <f aca="false">CD219+In_PSH_Land*CD19+CD221</f>
        <v>193.789334794521</v>
      </c>
      <c r="CE222" s="21" t="n">
        <f aca="false">CE219+In_PSH_Land*CE19+CE221</f>
        <v>193.789334794521</v>
      </c>
      <c r="CF222" s="21" t="n">
        <f aca="false">CF219+In_PSH_Land*CF19+CF221</f>
        <v>193.789334794521</v>
      </c>
      <c r="CG222" s="21" t="n">
        <f aca="false">CG219+In_PSH_Land*CG19+CG221</f>
        <v>193.789334794521</v>
      </c>
      <c r="CH222" s="21" t="n">
        <f aca="false">CH219+In_PSH_Land*CH19+CH221</f>
        <v>193.789334794521</v>
      </c>
      <c r="CI222" s="21" t="n">
        <f aca="false">CI219+In_PSH_Land*CI19+CI221</f>
        <v>193.789334794521</v>
      </c>
      <c r="CJ222" s="21" t="n">
        <f aca="false">CJ219+In_PSH_Land*CJ19+CJ221</f>
        <v>193.789334794521</v>
      </c>
      <c r="CK222" s="21" t="n">
        <f aca="false">CK219+In_PSH_Land*CK19+CK221</f>
        <v>193.789334794521</v>
      </c>
      <c r="CL222" s="21" t="n">
        <f aca="false">CL219+In_PSH_Land*CL19+CL221</f>
        <v>193.789334794521</v>
      </c>
      <c r="CM222" s="21" t="n">
        <f aca="false">CM219+In_PSH_Land*CM19+CM221</f>
        <v>193.789334794521</v>
      </c>
      <c r="CN222" s="21" t="n">
        <f aca="false">CN219+In_PSH_Land*CN19+CN221</f>
        <v>193.789334794521</v>
      </c>
      <c r="CO222" s="21" t="n">
        <f aca="false">CO219+In_PSH_Land*CO19+CO221</f>
        <v>193.789334794521</v>
      </c>
      <c r="CP222" s="21" t="n">
        <f aca="false">CP219+In_PSH_Land*CP19+CP221</f>
        <v>193.789334794521</v>
      </c>
      <c r="CQ222" s="21" t="n">
        <f aca="false">CQ219+In_PSH_Land*CQ19+CQ221</f>
        <v>193.789334794521</v>
      </c>
      <c r="CR222" s="21" t="n">
        <f aca="false">CR219+In_PSH_Land*CR19+CR221</f>
        <v>193.789334794521</v>
      </c>
      <c r="CS222" s="21" t="n">
        <f aca="false">CS219+In_PSH_Land*CS19+CS221</f>
        <v>193.789334794521</v>
      </c>
      <c r="CT222" s="21" t="n">
        <f aca="false">CT219+In_PSH_Land*CT19+CT221</f>
        <v>193.789334794521</v>
      </c>
      <c r="CU222" s="21" t="n">
        <f aca="false">CU219+In_PSH_Land*CU19+CU221</f>
        <v>193.789334794521</v>
      </c>
      <c r="CV222" s="21" t="n">
        <f aca="false">CV219+In_PSH_Land*CV19+CV221</f>
        <v>193.789334794521</v>
      </c>
      <c r="CW222" s="21" t="n">
        <f aca="false">CW219+In_PSH_Land*CW19+CW221</f>
        <v>193.789334794521</v>
      </c>
      <c r="CX222" s="21" t="n">
        <f aca="false">CX219+In_PSH_Land*CX19+CX221</f>
        <v>193.789334794521</v>
      </c>
      <c r="CY222" s="21" t="n">
        <f aca="false">CY219+In_PSH_Land*CY19+CY221</f>
        <v>193.789334794521</v>
      </c>
      <c r="CZ222" s="21" t="n">
        <f aca="false">CZ219+In_PSH_Land*CZ19+CZ221</f>
        <v>193.789334794521</v>
      </c>
      <c r="DA222" s="21" t="n">
        <f aca="false">DA219+In_PSH_Land*DA19+DA221</f>
        <v>193.789334794521</v>
      </c>
      <c r="DB222" s="21" t="n">
        <f aca="false">DB219+In_PSH_Land*DB19+DB221</f>
        <v>193.789334794521</v>
      </c>
      <c r="DC222" s="21" t="n">
        <f aca="false">DC219+In_PSH_Land*DC19+DC221</f>
        <v>193.789334794521</v>
      </c>
      <c r="DD222" s="21" t="n">
        <f aca="false">DD219+In_PSH_Land*DD19+DD221</f>
        <v>193.789334794521</v>
      </c>
      <c r="DE222" s="21" t="n">
        <f aca="false">DE219+In_PSH_Land*DE19+DE221</f>
        <v>193.789334794521</v>
      </c>
      <c r="DF222" s="21" t="n">
        <f aca="false">DF219+In_PSH_Land*DF19+DF221</f>
        <v>193.789334794521</v>
      </c>
      <c r="DG222" s="21" t="n">
        <f aca="false">DG219+In_PSH_Land*DG19+DG221</f>
        <v>193.789334794521</v>
      </c>
      <c r="DH222" s="21" t="n">
        <f aca="false">DH219+In_PSH_Land*DH19+DH221</f>
        <v>193.789334794521</v>
      </c>
      <c r="DI222" s="21" t="n">
        <f aca="false">DI219+In_PSH_Land*DI19+DI221</f>
        <v>193.789334794521</v>
      </c>
      <c r="DJ222" s="21" t="n">
        <f aca="false">DJ219+In_PSH_Land*DJ19+DJ221</f>
        <v>193.789334794521</v>
      </c>
      <c r="DK222" s="21" t="n">
        <f aca="false">DK219+In_PSH_Land*DK19+DK221</f>
        <v>193.789334794521</v>
      </c>
      <c r="DL222" s="21" t="n">
        <f aca="false">DL219+In_PSH_Land*DL19+DL221</f>
        <v>193.789334794521</v>
      </c>
      <c r="DM222" s="21" t="n">
        <f aca="false">DM219+In_PSH_Land*DM19+DM221</f>
        <v>193.789334794521</v>
      </c>
      <c r="DN222" s="21" t="n">
        <f aca="false">DN219+In_PSH_Land*DN19+DN221</f>
        <v>193.789334794521</v>
      </c>
      <c r="DO222" s="21" t="n">
        <f aca="false">DO219+In_PSH_Land*DO19+DO221</f>
        <v>193.789334794521</v>
      </c>
      <c r="DP222" s="21" t="n">
        <f aca="false">DP219+In_PSH_Land*DP19+DP221</f>
        <v>193.789334794521</v>
      </c>
      <c r="DQ222" s="21" t="n">
        <f aca="false">DQ219+In_PSH_Land*DQ19+DQ221</f>
        <v>193.789334794521</v>
      </c>
      <c r="DR222" s="21" t="n">
        <f aca="false">DR219+In_PSH_Land*DR19+DR221</f>
        <v>193.789334794521</v>
      </c>
      <c r="DS222" s="21" t="n">
        <f aca="false">DS219+In_PSH_Land*DS19+DS221</f>
        <v>193.789334794521</v>
      </c>
      <c r="DT222" s="21" t="n">
        <f aca="false">DT219+In_PSH_Land*DT19+DT221</f>
        <v>193.789334794521</v>
      </c>
      <c r="DU222" s="21" t="n">
        <f aca="false">DU219+In_PSH_Land*DU19+DU221</f>
        <v>193.789334794521</v>
      </c>
      <c r="DV222" s="21" t="n">
        <f aca="false">DV219+In_PSH_Land*DV19+DV221</f>
        <v>193.789334794521</v>
      </c>
      <c r="DW222" s="21" t="n">
        <f aca="false">DW219+In_PSH_Land*DW19+DW221</f>
        <v>193.789334794521</v>
      </c>
      <c r="DX222" s="21" t="n">
        <f aca="false">DX219+In_PSH_Land*DX19+DX221</f>
        <v>193.789334794521</v>
      </c>
      <c r="DY222" s="21" t="n">
        <f aca="false">DY219+In_PSH_Land*DY19+DY221</f>
        <v>193.789334794521</v>
      </c>
      <c r="DZ222" s="21" t="n">
        <f aca="false">DZ219+In_PSH_Land*DZ19+DZ221</f>
        <v>193.789334794521</v>
      </c>
      <c r="EA222" s="21" t="n">
        <f aca="false">EA219+In_PSH_Land*EA19+EA221</f>
        <v>193.789334794521</v>
      </c>
      <c r="EB222" s="21" t="n">
        <f aca="false">EB219+In_PSH_Land*EB19+EB221</f>
        <v>193.789334794521</v>
      </c>
      <c r="EC222" s="21" t="n">
        <f aca="false">EC219+In_PSH_Land*EC19+EC221</f>
        <v>193.789334794521</v>
      </c>
      <c r="ED222" s="21" t="n">
        <f aca="false">ED219+In_PSH_Land*ED19+ED221</f>
        <v>193.789334794521</v>
      </c>
      <c r="EE222" s="21" t="n">
        <f aca="false">EE219+In_PSH_Land*EE19+EE221</f>
        <v>193.789334794521</v>
      </c>
      <c r="EF222" s="21" t="n">
        <f aca="false">EF219+In_PSH_Land*EF19+EF221</f>
        <v>193.789334794521</v>
      </c>
      <c r="EG222" s="21" t="n">
        <f aca="false">EG219+In_PSH_Land*EG19+EG221</f>
        <v>193.789334794521</v>
      </c>
      <c r="EH222" s="21" t="n">
        <f aca="false">EH219+In_PSH_Land*EH19+EH221</f>
        <v>193.789334794521</v>
      </c>
      <c r="EI222" s="21" t="n">
        <f aca="false">EI219+In_PSH_Land*EI19+EI221</f>
        <v>193.789334794521</v>
      </c>
      <c r="EJ222" s="21" t="n">
        <f aca="false">EJ219+In_PSH_Land*EJ19+EJ221</f>
        <v>193.789334794521</v>
      </c>
      <c r="EK222" s="21" t="n">
        <f aca="false">EK219+In_PSH_Land*EK19+EK221</f>
        <v>193.789334794521</v>
      </c>
      <c r="EL222" s="21" t="n">
        <f aca="false">EL219+In_PSH_Land*EL19+EL221</f>
        <v>193.789334794521</v>
      </c>
      <c r="EM222" s="21" t="n">
        <f aca="false">EM219+In_PSH_Land*EM19+EM221</f>
        <v>193.789334794521</v>
      </c>
      <c r="EN222" s="21" t="n">
        <f aca="false">EN219+In_PSH_Land*EN19+EN221</f>
        <v>193.789334794521</v>
      </c>
      <c r="EO222" s="21" t="n">
        <f aca="false">EO219+In_PSH_Land*EO19+EO221</f>
        <v>193.789334794521</v>
      </c>
      <c r="EP222" s="21" t="n">
        <f aca="false">EP219+In_PSH_Land*EP19+EP221</f>
        <v>193.789334794521</v>
      </c>
      <c r="EQ222" s="21" t="n">
        <f aca="false">EQ219+In_PSH_Land*EQ19+EQ221</f>
        <v>193.789334794521</v>
      </c>
      <c r="ER222" s="21" t="n">
        <f aca="false">ER219+In_PSH_Land*ER19+ER221</f>
        <v>193.789334794521</v>
      </c>
      <c r="ES222" s="21" t="n">
        <f aca="false">ES219+In_PSH_Land*ES19+ES221</f>
        <v>193.789334794521</v>
      </c>
      <c r="ET222" s="21" t="n">
        <f aca="false">ET219+In_PSH_Land*ET19+ET221</f>
        <v>193.789334794521</v>
      </c>
      <c r="EU222" s="21" t="n">
        <f aca="false">EU219+In_PSH_Land*EU19+EU221</f>
        <v>193.789334794521</v>
      </c>
      <c r="EV222" s="21" t="n">
        <f aca="false">EV219+In_PSH_Land*EV19+EV221</f>
        <v>193.789334794521</v>
      </c>
      <c r="EW222" s="21" t="n">
        <f aca="false">EW219+In_PSH_Land*EW19+EW221</f>
        <v>193.789334794521</v>
      </c>
      <c r="EX222" s="21" t="n">
        <f aca="false">EX219+In_PSH_Land*EX19+EX221</f>
        <v>193.789334794521</v>
      </c>
      <c r="EY222" s="21" t="n">
        <f aca="false">EY219+In_PSH_Land*EY19+EY221</f>
        <v>193.789334794521</v>
      </c>
      <c r="EZ222" s="21" t="n">
        <f aca="false">EZ219+In_PSH_Land*EZ19+EZ221</f>
        <v>193.789334794521</v>
      </c>
      <c r="FA222" s="21" t="n">
        <f aca="false">FA219+In_PSH_Land*FA19+FA221</f>
        <v>193.789334794521</v>
      </c>
      <c r="FB222" s="21" t="n">
        <f aca="false">FB219+In_PSH_Land*FB19+FB221</f>
        <v>193.789334794521</v>
      </c>
      <c r="FC222" s="21" t="n">
        <f aca="false">FC219+In_PSH_Land*FC19+FC221</f>
        <v>193.789334794521</v>
      </c>
      <c r="FD222" s="21" t="n">
        <f aca="false">FD219+In_PSH_Land*FD19+FD221</f>
        <v>193.789334794521</v>
      </c>
      <c r="FE222" s="21" t="n">
        <f aca="false">FE219+In_PSH_Land*FE19+FE221</f>
        <v>193.789334794521</v>
      </c>
      <c r="FF222" s="21" t="n">
        <f aca="false">FF219+In_PSH_Land*FF19+FF221</f>
        <v>193.789334794521</v>
      </c>
      <c r="FG222" s="21" t="n">
        <f aca="false">FG219+In_PSH_Land*FG19+FG221</f>
        <v>193.789334794521</v>
      </c>
      <c r="FH222" s="21" t="n">
        <f aca="false">FH219+In_PSH_Land*FH19+FH221</f>
        <v>193.789334794521</v>
      </c>
    </row>
    <row r="224" customFormat="false" ht="15" hidden="false" customHeight="false" outlineLevel="0" collapsed="false">
      <c r="A224" s="10" t="s">
        <v>14</v>
      </c>
      <c r="B224" s="10"/>
      <c r="C224" s="10" t="s">
        <v>851</v>
      </c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0"/>
      <c r="EW224" s="10"/>
      <c r="EX224" s="10"/>
      <c r="EY224" s="10"/>
      <c r="EZ224" s="10"/>
      <c r="FA224" s="10"/>
      <c r="FB224" s="10"/>
      <c r="FC224" s="10"/>
      <c r="FD224" s="10"/>
      <c r="FE224" s="10"/>
      <c r="FF224" s="10"/>
      <c r="FG224" s="10"/>
      <c r="FH224" s="10"/>
    </row>
    <row r="225" customFormat="false" ht="15" hidden="false" customHeight="false" outlineLevel="0" collapsed="false">
      <c r="C225" s="1" t="s">
        <v>852</v>
      </c>
      <c r="D225" s="12" t="s">
        <v>32</v>
      </c>
      <c r="E225" s="23" t="n">
        <f aca="false">In_FEP_Share_Low-In_FEP_Share_High</f>
        <v>0.1</v>
      </c>
      <c r="F225" s="19" t="n">
        <f aca="false">In_Share_Slide_End-In_Share_Threshold</f>
        <v>10</v>
      </c>
    </row>
    <row r="226" customFormat="false" ht="15" hidden="false" customHeight="false" outlineLevel="0" collapsed="false">
      <c r="C226" s="1" t="s">
        <v>853</v>
      </c>
      <c r="D226" s="12" t="s">
        <v>32</v>
      </c>
      <c r="E226" s="23" t="n">
        <f aca="false">IF($E194&lt;=In_Share_Threshold,In_FEP_Share_Low,In_FEP_Share_High)</f>
        <v>0.6</v>
      </c>
      <c r="F226" s="23" t="n">
        <f aca="false">In_FEP_Share_Low-$E225*MIN(1,MAX(0,($E194-In_Share_Threshold)/$F225))</f>
        <v>0.6</v>
      </c>
    </row>
    <row r="227" customFormat="false" ht="15" hidden="false" customHeight="false" outlineLevel="0" collapsed="false">
      <c r="C227" s="28" t="s">
        <v>854</v>
      </c>
      <c r="D227" s="12" t="s">
        <v>32</v>
      </c>
      <c r="E227" s="33" t="n">
        <f aca="false">IF(In_Share_Rule=1,$E226,$F226)</f>
        <v>0.6</v>
      </c>
      <c r="F227" s="33" t="n">
        <f aca="false">1-$E227</f>
        <v>0.4</v>
      </c>
    </row>
    <row r="228" customFormat="false" ht="15" hidden="false" customHeight="false" outlineLevel="0" collapsed="false">
      <c r="A228" s="24"/>
      <c r="B228" s="24"/>
      <c r="C228" s="24" t="s">
        <v>855</v>
      </c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  <c r="DH228" s="24"/>
      <c r="DI228" s="24"/>
      <c r="DJ228" s="24"/>
      <c r="DK228" s="24"/>
      <c r="DL228" s="24"/>
      <c r="DM228" s="24"/>
      <c r="DN228" s="24"/>
      <c r="DO228" s="24"/>
      <c r="DP228" s="24"/>
      <c r="DQ228" s="24"/>
      <c r="DR228" s="24"/>
      <c r="DS228" s="24"/>
      <c r="DT228" s="24"/>
      <c r="DU228" s="24"/>
      <c r="DV228" s="24"/>
      <c r="DW228" s="24"/>
      <c r="DX228" s="24"/>
      <c r="DY228" s="24"/>
      <c r="DZ228" s="24"/>
      <c r="EA228" s="24"/>
      <c r="EB228" s="24"/>
      <c r="EC228" s="24"/>
      <c r="ED228" s="24"/>
      <c r="EE228" s="24"/>
      <c r="EF228" s="24"/>
      <c r="EG228" s="24"/>
      <c r="EH228" s="24"/>
      <c r="EI228" s="24"/>
      <c r="EJ228" s="24"/>
      <c r="EK228" s="24"/>
      <c r="EL228" s="24"/>
      <c r="EM228" s="24"/>
      <c r="EN228" s="24"/>
      <c r="EO228" s="24"/>
      <c r="EP228" s="24"/>
      <c r="EQ228" s="24"/>
      <c r="ER228" s="24"/>
      <c r="ES228" s="24"/>
      <c r="ET228" s="24"/>
      <c r="EU228" s="24"/>
      <c r="EV228" s="24"/>
      <c r="EW228" s="24"/>
      <c r="EX228" s="24"/>
      <c r="EY228" s="24"/>
      <c r="EZ228" s="24"/>
      <c r="FA228" s="24"/>
      <c r="FB228" s="24"/>
      <c r="FC228" s="24"/>
      <c r="FD228" s="24"/>
      <c r="FE228" s="24"/>
      <c r="FF228" s="24"/>
      <c r="FG228" s="24"/>
      <c r="FH228" s="24"/>
    </row>
    <row r="229" customFormat="false" ht="15" hidden="false" customHeight="false" outlineLevel="0" collapsed="false">
      <c r="C229" s="1" t="s">
        <v>856</v>
      </c>
      <c r="D229" s="12" t="s">
        <v>358</v>
      </c>
      <c r="E229" s="21" t="n">
        <f aca="false">$E194*$E13</f>
        <v>5490</v>
      </c>
      <c r="F229" s="21" t="n">
        <f aca="false">$E229</f>
        <v>5490</v>
      </c>
    </row>
    <row r="230" customFormat="false" ht="15" hidden="false" customHeight="false" outlineLevel="0" collapsed="false">
      <c r="C230" s="1" t="s">
        <v>857</v>
      </c>
      <c r="D230" s="12" t="s">
        <v>358</v>
      </c>
      <c r="E230" s="22" t="n">
        <f aca="false">In_Sale_Costs_RtB</f>
        <v>0</v>
      </c>
      <c r="F230" s="21" t="n">
        <f aca="false">MIN($E230,$F229)</f>
        <v>0</v>
      </c>
    </row>
    <row r="231" customFormat="false" ht="15" hidden="false" customHeight="false" outlineLevel="0" collapsed="false">
      <c r="C231" s="1" t="s">
        <v>749</v>
      </c>
      <c r="D231" s="12" t="s">
        <v>358</v>
      </c>
      <c r="E231" s="22" t="n">
        <f aca="false">In_SPV_Price</f>
        <v>549</v>
      </c>
      <c r="F231" s="21" t="n">
        <f aca="false">MIN($E231,$F229-SUM($F230:$F230))</f>
        <v>549</v>
      </c>
    </row>
    <row r="232" customFormat="false" ht="15" hidden="false" customHeight="false" outlineLevel="0" collapsed="false">
      <c r="C232" s="1" t="s">
        <v>858</v>
      </c>
      <c r="D232" s="12" t="s">
        <v>358</v>
      </c>
      <c r="E232" s="21" t="n">
        <f aca="false">-$I106</f>
        <v>915</v>
      </c>
      <c r="F232" s="21" t="n">
        <f aca="false">MIN($E232,$F229-SUM($F230:$F231))</f>
        <v>915</v>
      </c>
    </row>
    <row r="233" customFormat="false" ht="15" hidden="false" customHeight="false" outlineLevel="0" collapsed="false">
      <c r="C233" s="1" t="s">
        <v>859</v>
      </c>
      <c r="D233" s="12" t="s">
        <v>358</v>
      </c>
      <c r="E233" s="21" t="n">
        <f aca="false">$E216</f>
        <v>235.126678482222</v>
      </c>
      <c r="F233" s="21" t="n">
        <f aca="false">MIN($E233,$F229-SUM($F230:$F232))</f>
        <v>235.126678482222</v>
      </c>
    </row>
    <row r="234" customFormat="false" ht="15" hidden="false" customHeight="false" outlineLevel="0" collapsed="false">
      <c r="C234" s="1" t="s">
        <v>860</v>
      </c>
      <c r="D234" s="12" t="s">
        <v>358</v>
      </c>
      <c r="E234" s="21" t="n">
        <f aca="false">-$I116</f>
        <v>27.4890030821918</v>
      </c>
      <c r="F234" s="21" t="n">
        <f aca="false">MIN($E234,$F229-SUM($F230:$F233))</f>
        <v>27.4890030821918</v>
      </c>
    </row>
    <row r="235" customFormat="false" ht="15" hidden="false" customHeight="false" outlineLevel="0" collapsed="false">
      <c r="C235" s="1" t="s">
        <v>861</v>
      </c>
      <c r="D235" s="12" t="s">
        <v>358</v>
      </c>
      <c r="E235" s="21" t="n">
        <f aca="false">In_PSH_Land_Step*(In_PSH_Land+$E220)</f>
        <v>0</v>
      </c>
      <c r="F235" s="21" t="n">
        <f aca="false">MIN($E235,$F229-SUM($F230:$F234))</f>
        <v>0</v>
      </c>
    </row>
    <row r="236" customFormat="false" ht="15" hidden="false" customHeight="false" outlineLevel="0" collapsed="false">
      <c r="C236" s="28" t="s">
        <v>172</v>
      </c>
      <c r="D236" s="12" t="s">
        <v>358</v>
      </c>
      <c r="F236" s="63" t="n">
        <f aca="false">MAX(0,$F229-SUM($F230:$F235))</f>
        <v>3763.38431843559</v>
      </c>
    </row>
    <row r="237" customFormat="false" ht="15" hidden="false" customHeight="false" outlineLevel="0" collapsed="false">
      <c r="C237" s="1" t="s">
        <v>862</v>
      </c>
      <c r="D237" s="12" t="s">
        <v>358</v>
      </c>
      <c r="E237" s="21" t="n">
        <f aca="false">SUM($F230:$F235)+$F236-$F229</f>
        <v>0</v>
      </c>
      <c r="F237" s="21" t="n">
        <f aca="false">SUMPRODUCT(--($F230:$F235&gt;$E230:$E235+Tolerance))</f>
        <v>0</v>
      </c>
    </row>
    <row r="238" customFormat="false" ht="15" hidden="false" customHeight="false" outlineLevel="0" collapsed="false">
      <c r="C238" s="28" t="s">
        <v>173</v>
      </c>
      <c r="D238" s="12" t="s">
        <v>358</v>
      </c>
      <c r="F238" s="63" t="n">
        <f aca="false">SUM($F231:$F234)+$E227*$F236</f>
        <v>3984.64627262577</v>
      </c>
    </row>
    <row r="239" customFormat="false" ht="15" hidden="false" customHeight="false" outlineLevel="0" collapsed="false">
      <c r="C239" s="1" t="s">
        <v>174</v>
      </c>
      <c r="D239" s="12" t="s">
        <v>358</v>
      </c>
      <c r="F239" s="21" t="n">
        <f aca="false">$F235+$F227*$F236</f>
        <v>1505.35372737423</v>
      </c>
    </row>
    <row r="240" customFormat="false" ht="15" hidden="false" customHeight="false" outlineLevel="0" collapsed="false">
      <c r="A240" s="24"/>
      <c r="B240" s="24"/>
      <c r="C240" s="24" t="s">
        <v>863</v>
      </c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24"/>
      <c r="DI240" s="24"/>
      <c r="DJ240" s="24"/>
      <c r="DK240" s="24"/>
      <c r="DL240" s="24"/>
      <c r="DM240" s="24"/>
      <c r="DN240" s="24"/>
      <c r="DO240" s="24"/>
      <c r="DP240" s="24"/>
      <c r="DQ240" s="24"/>
      <c r="DR240" s="24"/>
      <c r="DS240" s="24"/>
      <c r="DT240" s="24"/>
      <c r="DU240" s="24"/>
      <c r="DV240" s="24"/>
      <c r="DW240" s="24"/>
      <c r="DX240" s="24"/>
      <c r="DY240" s="24"/>
      <c r="DZ240" s="24"/>
      <c r="EA240" s="24"/>
      <c r="EB240" s="24"/>
      <c r="EC240" s="24"/>
      <c r="ED240" s="24"/>
      <c r="EE240" s="24"/>
      <c r="EF240" s="24"/>
      <c r="EG240" s="24"/>
      <c r="EH240" s="24"/>
      <c r="EI240" s="24"/>
      <c r="EJ240" s="24"/>
      <c r="EK240" s="24"/>
      <c r="EL240" s="24"/>
      <c r="EM240" s="24"/>
      <c r="EN240" s="24"/>
      <c r="EO240" s="24"/>
      <c r="EP240" s="24"/>
      <c r="EQ240" s="24"/>
      <c r="ER240" s="24"/>
      <c r="ES240" s="24"/>
      <c r="ET240" s="24"/>
      <c r="EU240" s="24"/>
      <c r="EV240" s="24"/>
      <c r="EW240" s="24"/>
      <c r="EX240" s="24"/>
      <c r="EY240" s="24"/>
      <c r="EZ240" s="24"/>
      <c r="FA240" s="24"/>
      <c r="FB240" s="24"/>
      <c r="FC240" s="24"/>
      <c r="FD240" s="24"/>
      <c r="FE240" s="24"/>
      <c r="FF240" s="24"/>
      <c r="FG240" s="24"/>
      <c r="FH240" s="24"/>
    </row>
    <row r="241" customFormat="false" ht="15" hidden="false" customHeight="false" outlineLevel="0" collapsed="false">
      <c r="C241" s="1" t="s">
        <v>864</v>
      </c>
      <c r="D241" s="12" t="s">
        <v>358</v>
      </c>
      <c r="I241" s="21" t="n">
        <f aca="false">SUM(J241:FH241)</f>
        <v>-7434.86400308219</v>
      </c>
      <c r="J241" s="21" t="n">
        <f aca="false">(J104+J105+J106+J107+J110)*(1-J25)+J116+J109</f>
        <v>-2792.10339506173</v>
      </c>
      <c r="K241" s="21" t="n">
        <f aca="false">(K104+K105+K106+K107+K110)*(1-K25)+K116+K109</f>
        <v>-519.306429642314</v>
      </c>
      <c r="L241" s="21" t="n">
        <f aca="false">(L104+L105+L106+L107+L110)*(1-L25)+L116+L109</f>
        <v>-809.957968521901</v>
      </c>
      <c r="M241" s="21" t="n">
        <f aca="false">(M104+M105+M106+M107+M110)*(1-M25)+M116+M109</f>
        <v>-124.112302458989</v>
      </c>
      <c r="N241" s="21" t="n">
        <f aca="false">(N104+N105+N106+N107+N110)*(1-N25)+N116+N109</f>
        <v>-1615.86742388078</v>
      </c>
      <c r="O241" s="21" t="n">
        <f aca="false">(O104+O105+O106+O107+O110)*(1-O25)+O116+O109</f>
        <v>-1573.51648351648</v>
      </c>
      <c r="P241" s="21" t="n">
        <f aca="false">(P104+P105+P106+P107+P110)*(1-P25)+P116+P109</f>
        <v>-0</v>
      </c>
      <c r="Q241" s="21" t="n">
        <f aca="false">(Q104+Q105+Q106+Q107+Q110)*(1-Q25)+Q116+Q109</f>
        <v>-0</v>
      </c>
      <c r="R241" s="21" t="n">
        <f aca="false">(R104+R105+R106+R107+R110)*(1-R25)+R116+R109</f>
        <v>-0</v>
      </c>
      <c r="S241" s="21" t="n">
        <f aca="false">(S104+S105+S106+S107+S110)*(1-S25)+S116+S109</f>
        <v>-0</v>
      </c>
      <c r="T241" s="21" t="n">
        <f aca="false">(T104+T105+T106+T107+T110)*(1-T25)+T116+T109</f>
        <v>-0</v>
      </c>
      <c r="U241" s="21" t="n">
        <f aca="false">(U104+U105+U106+U107+U110)*(1-U25)+U116+U109</f>
        <v>-0</v>
      </c>
      <c r="V241" s="21" t="n">
        <f aca="false">(V104+V105+V106+V107+V110)*(1-V25)+V116+V109</f>
        <v>-0</v>
      </c>
      <c r="W241" s="21" t="n">
        <f aca="false">(W104+W105+W106+W107+W110)*(1-W25)+W116+W109</f>
        <v>-0</v>
      </c>
      <c r="X241" s="21" t="n">
        <f aca="false">(X104+X105+X106+X107+X110)*(1-X25)+X116+X109</f>
        <v>-0</v>
      </c>
      <c r="Y241" s="21" t="n">
        <f aca="false">(Y104+Y105+Y106+Y107+Y110)*(1-Y25)+Y116+Y109</f>
        <v>-0</v>
      </c>
      <c r="Z241" s="21" t="n">
        <f aca="false">(Z104+Z105+Z106+Z107+Z110)*(1-Z25)+Z116+Z109</f>
        <v>-0</v>
      </c>
      <c r="AA241" s="21" t="n">
        <f aca="false">(AA104+AA105+AA106+AA107+AA110)*(1-AA25)+AA116+AA109</f>
        <v>-0</v>
      </c>
      <c r="AB241" s="21" t="n">
        <f aca="false">(AB104+AB105+AB106+AB107+AB110)*(1-AB25)+AB116+AB109</f>
        <v>-0</v>
      </c>
      <c r="AC241" s="21" t="n">
        <f aca="false">(AC104+AC105+AC106+AC107+AC110)*(1-AC25)+AC116+AC109</f>
        <v>-0</v>
      </c>
      <c r="AD241" s="21" t="n">
        <f aca="false">(AD104+AD105+AD106+AD107+AD110)*(1-AD25)+AD116+AD109</f>
        <v>-0</v>
      </c>
      <c r="AE241" s="21" t="n">
        <f aca="false">(AE104+AE105+AE106+AE107+AE110)*(1-AE25)+AE116+AE109</f>
        <v>-0</v>
      </c>
      <c r="AF241" s="21" t="n">
        <f aca="false">(AF104+AF105+AF106+AF107+AF110)*(1-AF25)+AF116+AF109</f>
        <v>-0</v>
      </c>
      <c r="AG241" s="21" t="n">
        <f aca="false">(AG104+AG105+AG106+AG107+AG110)*(1-AG25)+AG116+AG109</f>
        <v>-0</v>
      </c>
      <c r="AH241" s="21" t="n">
        <f aca="false">(AH104+AH105+AH106+AH107+AH110)*(1-AH25)+AH116+AH109</f>
        <v>-0</v>
      </c>
      <c r="AI241" s="21" t="n">
        <f aca="false">(AI104+AI105+AI106+AI107+AI110)*(1-AI25)+AI116+AI109</f>
        <v>-0</v>
      </c>
      <c r="AJ241" s="21" t="n">
        <f aca="false">(AJ104+AJ105+AJ106+AJ107+AJ110)*(1-AJ25)+AJ116+AJ109</f>
        <v>-0</v>
      </c>
      <c r="AK241" s="21" t="n">
        <f aca="false">(AK104+AK105+AK106+AK107+AK110)*(1-AK25)+AK116+AK109</f>
        <v>-0</v>
      </c>
      <c r="AL241" s="21" t="n">
        <f aca="false">(AL104+AL105+AL106+AL107+AL110)*(1-AL25)+AL116+AL109</f>
        <v>-0</v>
      </c>
      <c r="AM241" s="21" t="n">
        <f aca="false">(AM104+AM105+AM106+AM107+AM110)*(1-AM25)+AM116+AM109</f>
        <v>-0</v>
      </c>
      <c r="AN241" s="21" t="n">
        <f aca="false">(AN104+AN105+AN106+AN107+AN110)*(1-AN25)+AN116+AN109</f>
        <v>-0</v>
      </c>
      <c r="AO241" s="21" t="n">
        <f aca="false">(AO104+AO105+AO106+AO107+AO110)*(1-AO25)+AO116+AO109</f>
        <v>-0</v>
      </c>
      <c r="AP241" s="21" t="n">
        <f aca="false">(AP104+AP105+AP106+AP107+AP110)*(1-AP25)+AP116+AP109</f>
        <v>-0</v>
      </c>
      <c r="AQ241" s="21" t="n">
        <f aca="false">(AQ104+AQ105+AQ106+AQ107+AQ110)*(1-AQ25)+AQ116+AQ109</f>
        <v>-0</v>
      </c>
      <c r="AR241" s="21" t="n">
        <f aca="false">(AR104+AR105+AR106+AR107+AR110)*(1-AR25)+AR116+AR109</f>
        <v>-0</v>
      </c>
      <c r="AS241" s="21" t="n">
        <f aca="false">(AS104+AS105+AS106+AS107+AS110)*(1-AS25)+AS116+AS109</f>
        <v>-0</v>
      </c>
      <c r="AT241" s="21" t="n">
        <f aca="false">(AT104+AT105+AT106+AT107+AT110)*(1-AT25)+AT116+AT109</f>
        <v>-0</v>
      </c>
      <c r="AU241" s="21" t="n">
        <f aca="false">(AU104+AU105+AU106+AU107+AU110)*(1-AU25)+AU116+AU109</f>
        <v>-0</v>
      </c>
      <c r="AV241" s="21" t="n">
        <f aca="false">(AV104+AV105+AV106+AV107+AV110)*(1-AV25)+AV116+AV109</f>
        <v>-0</v>
      </c>
      <c r="AW241" s="21" t="n">
        <f aca="false">(AW104+AW105+AW106+AW107+AW110)*(1-AW25)+AW116+AW109</f>
        <v>-0</v>
      </c>
      <c r="AX241" s="21" t="n">
        <f aca="false">(AX104+AX105+AX106+AX107+AX110)*(1-AX25)+AX116+AX109</f>
        <v>-0</v>
      </c>
      <c r="AY241" s="21" t="n">
        <f aca="false">(AY104+AY105+AY106+AY107+AY110)*(1-AY25)+AY116+AY109</f>
        <v>-0</v>
      </c>
      <c r="AZ241" s="21" t="n">
        <f aca="false">(AZ104+AZ105+AZ106+AZ107+AZ110)*(1-AZ25)+AZ116+AZ109</f>
        <v>-0</v>
      </c>
      <c r="BA241" s="21" t="n">
        <f aca="false">(BA104+BA105+BA106+BA107+BA110)*(1-BA25)+BA116+BA109</f>
        <v>-0</v>
      </c>
      <c r="BB241" s="21" t="n">
        <f aca="false">(BB104+BB105+BB106+BB107+BB110)*(1-BB25)+BB116+BB109</f>
        <v>-0</v>
      </c>
      <c r="BC241" s="21" t="n">
        <f aca="false">(BC104+BC105+BC106+BC107+BC110)*(1-BC25)+BC116+BC109</f>
        <v>-0</v>
      </c>
      <c r="BD241" s="21" t="n">
        <f aca="false">(BD104+BD105+BD106+BD107+BD110)*(1-BD25)+BD116+BD109</f>
        <v>-0</v>
      </c>
      <c r="BE241" s="21" t="n">
        <f aca="false">(BE104+BE105+BE106+BE107+BE110)*(1-BE25)+BE116+BE109</f>
        <v>-0</v>
      </c>
      <c r="BF241" s="21" t="n">
        <f aca="false">(BF104+BF105+BF106+BF107+BF110)*(1-BF25)+BF116+BF109</f>
        <v>-0</v>
      </c>
      <c r="BG241" s="21" t="n">
        <f aca="false">(BG104+BG105+BG106+BG107+BG110)*(1-BG25)+BG116+BG109</f>
        <v>-0</v>
      </c>
      <c r="BH241" s="21" t="n">
        <f aca="false">(BH104+BH105+BH106+BH107+BH110)*(1-BH25)+BH116+BH109</f>
        <v>-0</v>
      </c>
      <c r="BI241" s="21" t="n">
        <f aca="false">(BI104+BI105+BI106+BI107+BI110)*(1-BI25)+BI116+BI109</f>
        <v>-0</v>
      </c>
      <c r="BJ241" s="21" t="n">
        <f aca="false">(BJ104+BJ105+BJ106+BJ107+BJ110)*(1-BJ25)+BJ116+BJ109</f>
        <v>-0</v>
      </c>
      <c r="BK241" s="21" t="n">
        <f aca="false">(BK104+BK105+BK106+BK107+BK110)*(1-BK25)+BK116+BK109</f>
        <v>-0</v>
      </c>
      <c r="BL241" s="21" t="n">
        <f aca="false">(BL104+BL105+BL106+BL107+BL110)*(1-BL25)+BL116+BL109</f>
        <v>-0</v>
      </c>
      <c r="BM241" s="21" t="n">
        <f aca="false">(BM104+BM105+BM106+BM107+BM110)*(1-BM25)+BM116+BM109</f>
        <v>-0</v>
      </c>
      <c r="BN241" s="21" t="n">
        <f aca="false">(BN104+BN105+BN106+BN107+BN110)*(1-BN25)+BN116+BN109</f>
        <v>-0</v>
      </c>
      <c r="BO241" s="21" t="n">
        <f aca="false">(BO104+BO105+BO106+BO107+BO110)*(1-BO25)+BO116+BO109</f>
        <v>-0</v>
      </c>
      <c r="BP241" s="21" t="n">
        <f aca="false">(BP104+BP105+BP106+BP107+BP110)*(1-BP25)+BP116+BP109</f>
        <v>-0</v>
      </c>
      <c r="BQ241" s="21" t="n">
        <f aca="false">(BQ104+BQ105+BQ106+BQ107+BQ110)*(1-BQ25)+BQ116+BQ109</f>
        <v>-0</v>
      </c>
      <c r="BR241" s="21" t="n">
        <f aca="false">(BR104+BR105+BR106+BR107+BR110)*(1-BR25)+BR116+BR109</f>
        <v>-0</v>
      </c>
      <c r="BS241" s="21" t="n">
        <f aca="false">(BS104+BS105+BS106+BS107+BS110)*(1-BS25)+BS116+BS109</f>
        <v>-0</v>
      </c>
      <c r="BT241" s="21" t="n">
        <f aca="false">(BT104+BT105+BT106+BT107+BT110)*(1-BT25)+BT116+BT109</f>
        <v>-0</v>
      </c>
      <c r="BU241" s="21" t="n">
        <f aca="false">(BU104+BU105+BU106+BU107+BU110)*(1-BU25)+BU116+BU109</f>
        <v>-0</v>
      </c>
      <c r="BV241" s="21" t="n">
        <f aca="false">(BV104+BV105+BV106+BV107+BV110)*(1-BV25)+BV116+BV109</f>
        <v>-0</v>
      </c>
      <c r="BW241" s="21" t="n">
        <f aca="false">(BW104+BW105+BW106+BW107+BW110)*(1-BW25)+BW116+BW109</f>
        <v>-0</v>
      </c>
      <c r="BX241" s="21" t="n">
        <f aca="false">(BX104+BX105+BX106+BX107+BX110)*(1-BX25)+BX116+BX109</f>
        <v>-0</v>
      </c>
      <c r="BY241" s="21" t="n">
        <f aca="false">(BY104+BY105+BY106+BY107+BY110)*(1-BY25)+BY116+BY109</f>
        <v>-0</v>
      </c>
      <c r="BZ241" s="21" t="n">
        <f aca="false">(BZ104+BZ105+BZ106+BZ107+BZ110)*(1-BZ25)+BZ116+BZ109</f>
        <v>-0</v>
      </c>
      <c r="CA241" s="21" t="n">
        <f aca="false">(CA104+CA105+CA106+CA107+CA110)*(1-CA25)+CA116+CA109</f>
        <v>-0</v>
      </c>
      <c r="CB241" s="21" t="n">
        <f aca="false">(CB104+CB105+CB106+CB107+CB110)*(1-CB25)+CB116+CB109</f>
        <v>-0</v>
      </c>
      <c r="CC241" s="21" t="n">
        <f aca="false">(CC104+CC105+CC106+CC107+CC110)*(1-CC25)+CC116+CC109</f>
        <v>-0</v>
      </c>
      <c r="CD241" s="21" t="n">
        <f aca="false">(CD104+CD105+CD106+CD107+CD110)*(1-CD25)+CD116+CD109</f>
        <v>-0</v>
      </c>
      <c r="CE241" s="21" t="n">
        <f aca="false">(CE104+CE105+CE106+CE107+CE110)*(1-CE25)+CE116+CE109</f>
        <v>-0</v>
      </c>
      <c r="CF241" s="21" t="n">
        <f aca="false">(CF104+CF105+CF106+CF107+CF110)*(1-CF25)+CF116+CF109</f>
        <v>-0</v>
      </c>
      <c r="CG241" s="21" t="n">
        <f aca="false">(CG104+CG105+CG106+CG107+CG110)*(1-CG25)+CG116+CG109</f>
        <v>-0</v>
      </c>
      <c r="CH241" s="21" t="n">
        <f aca="false">(CH104+CH105+CH106+CH107+CH110)*(1-CH25)+CH116+CH109</f>
        <v>-0</v>
      </c>
      <c r="CI241" s="21" t="n">
        <f aca="false">(CI104+CI105+CI106+CI107+CI110)*(1-CI25)+CI116+CI109</f>
        <v>-0</v>
      </c>
      <c r="CJ241" s="21" t="n">
        <f aca="false">(CJ104+CJ105+CJ106+CJ107+CJ110)*(1-CJ25)+CJ116+CJ109</f>
        <v>-0</v>
      </c>
      <c r="CK241" s="21" t="n">
        <f aca="false">(CK104+CK105+CK106+CK107+CK110)*(1-CK25)+CK116+CK109</f>
        <v>-0</v>
      </c>
      <c r="CL241" s="21" t="n">
        <f aca="false">(CL104+CL105+CL106+CL107+CL110)*(1-CL25)+CL116+CL109</f>
        <v>-0</v>
      </c>
      <c r="CM241" s="21" t="n">
        <f aca="false">(CM104+CM105+CM106+CM107+CM110)*(1-CM25)+CM116+CM109</f>
        <v>-0</v>
      </c>
      <c r="CN241" s="21" t="n">
        <f aca="false">(CN104+CN105+CN106+CN107+CN110)*(1-CN25)+CN116+CN109</f>
        <v>-0</v>
      </c>
      <c r="CO241" s="21" t="n">
        <f aca="false">(CO104+CO105+CO106+CO107+CO110)*(1-CO25)+CO116+CO109</f>
        <v>-0</v>
      </c>
      <c r="CP241" s="21" t="n">
        <f aca="false">(CP104+CP105+CP106+CP107+CP110)*(1-CP25)+CP116+CP109</f>
        <v>-0</v>
      </c>
      <c r="CQ241" s="21" t="n">
        <f aca="false">(CQ104+CQ105+CQ106+CQ107+CQ110)*(1-CQ25)+CQ116+CQ109</f>
        <v>-0</v>
      </c>
      <c r="CR241" s="21" t="n">
        <f aca="false">(CR104+CR105+CR106+CR107+CR110)*(1-CR25)+CR116+CR109</f>
        <v>-0</v>
      </c>
      <c r="CS241" s="21" t="n">
        <f aca="false">(CS104+CS105+CS106+CS107+CS110)*(1-CS25)+CS116+CS109</f>
        <v>-0</v>
      </c>
      <c r="CT241" s="21" t="n">
        <f aca="false">(CT104+CT105+CT106+CT107+CT110)*(1-CT25)+CT116+CT109</f>
        <v>-0</v>
      </c>
      <c r="CU241" s="21" t="n">
        <f aca="false">(CU104+CU105+CU106+CU107+CU110)*(1-CU25)+CU116+CU109</f>
        <v>-0</v>
      </c>
      <c r="CV241" s="21" t="n">
        <f aca="false">(CV104+CV105+CV106+CV107+CV110)*(1-CV25)+CV116+CV109</f>
        <v>-0</v>
      </c>
      <c r="CW241" s="21" t="n">
        <f aca="false">(CW104+CW105+CW106+CW107+CW110)*(1-CW25)+CW116+CW109</f>
        <v>-0</v>
      </c>
      <c r="CX241" s="21" t="n">
        <f aca="false">(CX104+CX105+CX106+CX107+CX110)*(1-CX25)+CX116+CX109</f>
        <v>-0</v>
      </c>
      <c r="CY241" s="21" t="n">
        <f aca="false">(CY104+CY105+CY106+CY107+CY110)*(1-CY25)+CY116+CY109</f>
        <v>-0</v>
      </c>
      <c r="CZ241" s="21" t="n">
        <f aca="false">(CZ104+CZ105+CZ106+CZ107+CZ110)*(1-CZ25)+CZ116+CZ109</f>
        <v>-0</v>
      </c>
      <c r="DA241" s="21" t="n">
        <f aca="false">(DA104+DA105+DA106+DA107+DA110)*(1-DA25)+DA116+DA109</f>
        <v>-0</v>
      </c>
      <c r="DB241" s="21" t="n">
        <f aca="false">(DB104+DB105+DB106+DB107+DB110)*(1-DB25)+DB116+DB109</f>
        <v>-0</v>
      </c>
      <c r="DC241" s="21" t="n">
        <f aca="false">(DC104+DC105+DC106+DC107+DC110)*(1-DC25)+DC116+DC109</f>
        <v>-0</v>
      </c>
      <c r="DD241" s="21" t="n">
        <f aca="false">(DD104+DD105+DD106+DD107+DD110)*(1-DD25)+DD116+DD109</f>
        <v>-0</v>
      </c>
      <c r="DE241" s="21" t="n">
        <f aca="false">(DE104+DE105+DE106+DE107+DE110)*(1-DE25)+DE116+DE109</f>
        <v>-0</v>
      </c>
      <c r="DF241" s="21" t="n">
        <f aca="false">(DF104+DF105+DF106+DF107+DF110)*(1-DF25)+DF116+DF109</f>
        <v>-0</v>
      </c>
      <c r="DG241" s="21" t="n">
        <f aca="false">(DG104+DG105+DG106+DG107+DG110)*(1-DG25)+DG116+DG109</f>
        <v>-0</v>
      </c>
      <c r="DH241" s="21" t="n">
        <f aca="false">(DH104+DH105+DH106+DH107+DH110)*(1-DH25)+DH116+DH109</f>
        <v>-0</v>
      </c>
      <c r="DI241" s="21" t="n">
        <f aca="false">(DI104+DI105+DI106+DI107+DI110)*(1-DI25)+DI116+DI109</f>
        <v>-0</v>
      </c>
      <c r="DJ241" s="21" t="n">
        <f aca="false">(DJ104+DJ105+DJ106+DJ107+DJ110)*(1-DJ25)+DJ116+DJ109</f>
        <v>-0</v>
      </c>
      <c r="DK241" s="21" t="n">
        <f aca="false">(DK104+DK105+DK106+DK107+DK110)*(1-DK25)+DK116+DK109</f>
        <v>-0</v>
      </c>
      <c r="DL241" s="21" t="n">
        <f aca="false">(DL104+DL105+DL106+DL107+DL110)*(1-DL25)+DL116+DL109</f>
        <v>-0</v>
      </c>
      <c r="DM241" s="21" t="n">
        <f aca="false">(DM104+DM105+DM106+DM107+DM110)*(1-DM25)+DM116+DM109</f>
        <v>-0</v>
      </c>
      <c r="DN241" s="21" t="n">
        <f aca="false">(DN104+DN105+DN106+DN107+DN110)*(1-DN25)+DN116+DN109</f>
        <v>-0</v>
      </c>
      <c r="DO241" s="21" t="n">
        <f aca="false">(DO104+DO105+DO106+DO107+DO110)*(1-DO25)+DO116+DO109</f>
        <v>-0</v>
      </c>
      <c r="DP241" s="21" t="n">
        <f aca="false">(DP104+DP105+DP106+DP107+DP110)*(1-DP25)+DP116+DP109</f>
        <v>-0</v>
      </c>
      <c r="DQ241" s="21" t="n">
        <f aca="false">(DQ104+DQ105+DQ106+DQ107+DQ110)*(1-DQ25)+DQ116+DQ109</f>
        <v>-0</v>
      </c>
      <c r="DR241" s="21" t="n">
        <f aca="false">(DR104+DR105+DR106+DR107+DR110)*(1-DR25)+DR116+DR109</f>
        <v>-0</v>
      </c>
      <c r="DS241" s="21" t="n">
        <f aca="false">(DS104+DS105+DS106+DS107+DS110)*(1-DS25)+DS116+DS109</f>
        <v>-0</v>
      </c>
      <c r="DT241" s="21" t="n">
        <f aca="false">(DT104+DT105+DT106+DT107+DT110)*(1-DT25)+DT116+DT109</f>
        <v>-0</v>
      </c>
      <c r="DU241" s="21" t="n">
        <f aca="false">(DU104+DU105+DU106+DU107+DU110)*(1-DU25)+DU116+DU109</f>
        <v>-0</v>
      </c>
      <c r="DV241" s="21" t="n">
        <f aca="false">(DV104+DV105+DV106+DV107+DV110)*(1-DV25)+DV116+DV109</f>
        <v>-0</v>
      </c>
      <c r="DW241" s="21" t="n">
        <f aca="false">(DW104+DW105+DW106+DW107+DW110)*(1-DW25)+DW116+DW109</f>
        <v>-0</v>
      </c>
      <c r="DX241" s="21" t="n">
        <f aca="false">(DX104+DX105+DX106+DX107+DX110)*(1-DX25)+DX116+DX109</f>
        <v>-0</v>
      </c>
      <c r="DY241" s="21" t="n">
        <f aca="false">(DY104+DY105+DY106+DY107+DY110)*(1-DY25)+DY116+DY109</f>
        <v>-0</v>
      </c>
      <c r="DZ241" s="21" t="n">
        <f aca="false">(DZ104+DZ105+DZ106+DZ107+DZ110)*(1-DZ25)+DZ116+DZ109</f>
        <v>-0</v>
      </c>
      <c r="EA241" s="21" t="n">
        <f aca="false">(EA104+EA105+EA106+EA107+EA110)*(1-EA25)+EA116+EA109</f>
        <v>-0</v>
      </c>
      <c r="EB241" s="21" t="n">
        <f aca="false">(EB104+EB105+EB106+EB107+EB110)*(1-EB25)+EB116+EB109</f>
        <v>-0</v>
      </c>
      <c r="EC241" s="21" t="n">
        <f aca="false">(EC104+EC105+EC106+EC107+EC110)*(1-EC25)+EC116+EC109</f>
        <v>-0</v>
      </c>
      <c r="ED241" s="21" t="n">
        <f aca="false">(ED104+ED105+ED106+ED107+ED110)*(1-ED25)+ED116+ED109</f>
        <v>-0</v>
      </c>
      <c r="EE241" s="21" t="n">
        <f aca="false">(EE104+EE105+EE106+EE107+EE110)*(1-EE25)+EE116+EE109</f>
        <v>-0</v>
      </c>
      <c r="EF241" s="21" t="n">
        <f aca="false">(EF104+EF105+EF106+EF107+EF110)*(1-EF25)+EF116+EF109</f>
        <v>-0</v>
      </c>
      <c r="EG241" s="21" t="n">
        <f aca="false">(EG104+EG105+EG106+EG107+EG110)*(1-EG25)+EG116+EG109</f>
        <v>-0</v>
      </c>
      <c r="EH241" s="21" t="n">
        <f aca="false">(EH104+EH105+EH106+EH107+EH110)*(1-EH25)+EH116+EH109</f>
        <v>-0</v>
      </c>
      <c r="EI241" s="21" t="n">
        <f aca="false">(EI104+EI105+EI106+EI107+EI110)*(1-EI25)+EI116+EI109</f>
        <v>-0</v>
      </c>
      <c r="EJ241" s="21" t="n">
        <f aca="false">(EJ104+EJ105+EJ106+EJ107+EJ110)*(1-EJ25)+EJ116+EJ109</f>
        <v>-0</v>
      </c>
      <c r="EK241" s="21" t="n">
        <f aca="false">(EK104+EK105+EK106+EK107+EK110)*(1-EK25)+EK116+EK109</f>
        <v>-0</v>
      </c>
      <c r="EL241" s="21" t="n">
        <f aca="false">(EL104+EL105+EL106+EL107+EL110)*(1-EL25)+EL116+EL109</f>
        <v>-0</v>
      </c>
      <c r="EM241" s="21" t="n">
        <f aca="false">(EM104+EM105+EM106+EM107+EM110)*(1-EM25)+EM116+EM109</f>
        <v>-0</v>
      </c>
      <c r="EN241" s="21" t="n">
        <f aca="false">(EN104+EN105+EN106+EN107+EN110)*(1-EN25)+EN116+EN109</f>
        <v>-0</v>
      </c>
      <c r="EO241" s="21" t="n">
        <f aca="false">(EO104+EO105+EO106+EO107+EO110)*(1-EO25)+EO116+EO109</f>
        <v>-0</v>
      </c>
      <c r="EP241" s="21" t="n">
        <f aca="false">(EP104+EP105+EP106+EP107+EP110)*(1-EP25)+EP116+EP109</f>
        <v>-0</v>
      </c>
      <c r="EQ241" s="21" t="n">
        <f aca="false">(EQ104+EQ105+EQ106+EQ107+EQ110)*(1-EQ25)+EQ116+EQ109</f>
        <v>-0</v>
      </c>
      <c r="ER241" s="21" t="n">
        <f aca="false">(ER104+ER105+ER106+ER107+ER110)*(1-ER25)+ER116+ER109</f>
        <v>-0</v>
      </c>
      <c r="ES241" s="21" t="n">
        <f aca="false">(ES104+ES105+ES106+ES107+ES110)*(1-ES25)+ES116+ES109</f>
        <v>-0</v>
      </c>
      <c r="ET241" s="21" t="n">
        <f aca="false">(ET104+ET105+ET106+ET107+ET110)*(1-ET25)+ET116+ET109</f>
        <v>-0</v>
      </c>
      <c r="EU241" s="21" t="n">
        <f aca="false">(EU104+EU105+EU106+EU107+EU110)*(1-EU25)+EU116+EU109</f>
        <v>-0</v>
      </c>
      <c r="EV241" s="21" t="n">
        <f aca="false">(EV104+EV105+EV106+EV107+EV110)*(1-EV25)+EV116+EV109</f>
        <v>-0</v>
      </c>
      <c r="EW241" s="21" t="n">
        <f aca="false">(EW104+EW105+EW106+EW107+EW110)*(1-EW25)+EW116+EW109</f>
        <v>-0</v>
      </c>
      <c r="EX241" s="21" t="n">
        <f aca="false">(EX104+EX105+EX106+EX107+EX110)*(1-EX25)+EX116+EX109</f>
        <v>-0</v>
      </c>
      <c r="EY241" s="21" t="n">
        <f aca="false">(EY104+EY105+EY106+EY107+EY110)*(1-EY25)+EY116+EY109</f>
        <v>-0</v>
      </c>
      <c r="EZ241" s="21" t="n">
        <f aca="false">(EZ104+EZ105+EZ106+EZ107+EZ110)*(1-EZ25)+EZ116+EZ109</f>
        <v>-0</v>
      </c>
      <c r="FA241" s="21" t="n">
        <f aca="false">(FA104+FA105+FA106+FA107+FA110)*(1-FA25)+FA116+FA109</f>
        <v>-0</v>
      </c>
      <c r="FB241" s="21" t="n">
        <f aca="false">(FB104+FB105+FB106+FB107+FB110)*(1-FB25)+FB116+FB109</f>
        <v>-0</v>
      </c>
      <c r="FC241" s="21" t="n">
        <f aca="false">(FC104+FC105+FC106+FC107+FC110)*(1-FC25)+FC116+FC109</f>
        <v>-0</v>
      </c>
      <c r="FD241" s="21" t="n">
        <f aca="false">(FD104+FD105+FD106+FD107+FD110)*(1-FD25)+FD116+FD109</f>
        <v>-0</v>
      </c>
      <c r="FE241" s="21" t="n">
        <f aca="false">(FE104+FE105+FE106+FE107+FE110)*(1-FE25)+FE116+FE109</f>
        <v>-0</v>
      </c>
      <c r="FF241" s="21" t="n">
        <f aca="false">(FF104+FF105+FF106+FF107+FF110)*(1-FF25)+FF116+FF109</f>
        <v>-0</v>
      </c>
      <c r="FG241" s="21" t="n">
        <f aca="false">(FG104+FG105+FG106+FG107+FG110)*(1-FG25)+FG116+FG109</f>
        <v>-0</v>
      </c>
      <c r="FH241" s="21" t="n">
        <f aca="false">(FH104+FH105+FH106+FH107+FH110)*(1-FH25)+FH116+FH109</f>
        <v>-0</v>
      </c>
    </row>
    <row r="242" customFormat="false" ht="15" hidden="false" customHeight="false" outlineLevel="0" collapsed="false">
      <c r="C242" s="1" t="s">
        <v>865</v>
      </c>
      <c r="D242" s="12" t="s">
        <v>358</v>
      </c>
      <c r="I242" s="21" t="n">
        <f aca="false">SUM(J242:FH242)</f>
        <v>9728.02127262577</v>
      </c>
      <c r="J242" s="21" t="n">
        <f aca="false">J111*(1-J25)+J189+J190+$F238*J20</f>
        <v>0</v>
      </c>
      <c r="K242" s="21" t="n">
        <f aca="false">K111*(1-K25)+K189+K190+$F238*K20</f>
        <v>1213.875</v>
      </c>
      <c r="L242" s="21" t="n">
        <f aca="false">L111*(1-L25)+L189+L190+$F238*L20</f>
        <v>0</v>
      </c>
      <c r="M242" s="21" t="n">
        <f aca="false">M111*(1-M25)+M189+M190+$F238*M20</f>
        <v>0</v>
      </c>
      <c r="N242" s="21" t="n">
        <f aca="false">N111*(1-N25)+N189+N190+$F238*N20</f>
        <v>6940.62978910928</v>
      </c>
      <c r="O242" s="21" t="n">
        <f aca="false">O111*(1-O25)+O189+O190+$F238*O20</f>
        <v>1573.51648351648</v>
      </c>
      <c r="P242" s="21" t="n">
        <f aca="false">P111*(1-P25)+P189+P190+$F238*P20</f>
        <v>0</v>
      </c>
      <c r="Q242" s="21" t="n">
        <f aca="false">Q111*(1-Q25)+Q189+Q190+$F238*Q20</f>
        <v>0</v>
      </c>
      <c r="R242" s="21" t="n">
        <f aca="false">R111*(1-R25)+R189+R190+$F238*R20</f>
        <v>0</v>
      </c>
      <c r="S242" s="21" t="n">
        <f aca="false">S111*(1-S25)+S189+S190+$F238*S20</f>
        <v>0</v>
      </c>
      <c r="T242" s="21" t="n">
        <f aca="false">T111*(1-T25)+T189+T190+$F238*T20</f>
        <v>0</v>
      </c>
      <c r="U242" s="21" t="n">
        <f aca="false">U111*(1-U25)+U189+U190+$F238*U20</f>
        <v>0</v>
      </c>
      <c r="V242" s="21" t="n">
        <f aca="false">V111*(1-V25)+V189+V190+$F238*V20</f>
        <v>0</v>
      </c>
      <c r="W242" s="21" t="n">
        <f aca="false">W111*(1-W25)+W189+W190+$F238*W20</f>
        <v>0</v>
      </c>
      <c r="X242" s="21" t="n">
        <f aca="false">X111*(1-X25)+X189+X190+$F238*X20</f>
        <v>0</v>
      </c>
      <c r="Y242" s="21" t="n">
        <f aca="false">Y111*(1-Y25)+Y189+Y190+$F238*Y20</f>
        <v>0</v>
      </c>
      <c r="Z242" s="21" t="n">
        <f aca="false">Z111*(1-Z25)+Z189+Z190+$F238*Z20</f>
        <v>0</v>
      </c>
      <c r="AA242" s="21" t="n">
        <f aca="false">AA111*(1-AA25)+AA189+AA190+$F238*AA20</f>
        <v>0</v>
      </c>
      <c r="AB242" s="21" t="n">
        <f aca="false">AB111*(1-AB25)+AB189+AB190+$F238*AB20</f>
        <v>0</v>
      </c>
      <c r="AC242" s="21" t="n">
        <f aca="false">AC111*(1-AC25)+AC189+AC190+$F238*AC20</f>
        <v>0</v>
      </c>
      <c r="AD242" s="21" t="n">
        <f aca="false">AD111*(1-AD25)+AD189+AD190+$F238*AD20</f>
        <v>0</v>
      </c>
      <c r="AE242" s="21" t="n">
        <f aca="false">AE111*(1-AE25)+AE189+AE190+$F238*AE20</f>
        <v>0</v>
      </c>
      <c r="AF242" s="21" t="n">
        <f aca="false">AF111*(1-AF25)+AF189+AF190+$F238*AF20</f>
        <v>0</v>
      </c>
      <c r="AG242" s="21" t="n">
        <f aca="false">AG111*(1-AG25)+AG189+AG190+$F238*AG20</f>
        <v>0</v>
      </c>
      <c r="AH242" s="21" t="n">
        <f aca="false">AH111*(1-AH25)+AH189+AH190+$F238*AH20</f>
        <v>0</v>
      </c>
      <c r="AI242" s="21" t="n">
        <f aca="false">AI111*(1-AI25)+AI189+AI190+$F238*AI20</f>
        <v>0</v>
      </c>
      <c r="AJ242" s="21" t="n">
        <f aca="false">AJ111*(1-AJ25)+AJ189+AJ190+$F238*AJ20</f>
        <v>0</v>
      </c>
      <c r="AK242" s="21" t="n">
        <f aca="false">AK111*(1-AK25)+AK189+AK190+$F238*AK20</f>
        <v>0</v>
      </c>
      <c r="AL242" s="21" t="n">
        <f aca="false">AL111*(1-AL25)+AL189+AL190+$F238*AL20</f>
        <v>0</v>
      </c>
      <c r="AM242" s="21" t="n">
        <f aca="false">AM111*(1-AM25)+AM189+AM190+$F238*AM20</f>
        <v>0</v>
      </c>
      <c r="AN242" s="21" t="n">
        <f aca="false">AN111*(1-AN25)+AN189+AN190+$F238*AN20</f>
        <v>0</v>
      </c>
      <c r="AO242" s="21" t="n">
        <f aca="false">AO111*(1-AO25)+AO189+AO190+$F238*AO20</f>
        <v>0</v>
      </c>
      <c r="AP242" s="21" t="n">
        <f aca="false">AP111*(1-AP25)+AP189+AP190+$F238*AP20</f>
        <v>0</v>
      </c>
      <c r="AQ242" s="21" t="n">
        <f aca="false">AQ111*(1-AQ25)+AQ189+AQ190+$F238*AQ20</f>
        <v>0</v>
      </c>
      <c r="AR242" s="21" t="n">
        <f aca="false">AR111*(1-AR25)+AR189+AR190+$F238*AR20</f>
        <v>0</v>
      </c>
      <c r="AS242" s="21" t="n">
        <f aca="false">AS111*(1-AS25)+AS189+AS190+$F238*AS20</f>
        <v>0</v>
      </c>
      <c r="AT242" s="21" t="n">
        <f aca="false">AT111*(1-AT25)+AT189+AT190+$F238*AT20</f>
        <v>0</v>
      </c>
      <c r="AU242" s="21" t="n">
        <f aca="false">AU111*(1-AU25)+AU189+AU190+$F238*AU20</f>
        <v>0</v>
      </c>
      <c r="AV242" s="21" t="n">
        <f aca="false">AV111*(1-AV25)+AV189+AV190+$F238*AV20</f>
        <v>0</v>
      </c>
      <c r="AW242" s="21" t="n">
        <f aca="false">AW111*(1-AW25)+AW189+AW190+$F238*AW20</f>
        <v>0</v>
      </c>
      <c r="AX242" s="21" t="n">
        <f aca="false">AX111*(1-AX25)+AX189+AX190+$F238*AX20</f>
        <v>0</v>
      </c>
      <c r="AY242" s="21" t="n">
        <f aca="false">AY111*(1-AY25)+AY189+AY190+$F238*AY20</f>
        <v>0</v>
      </c>
      <c r="AZ242" s="21" t="n">
        <f aca="false">AZ111*(1-AZ25)+AZ189+AZ190+$F238*AZ20</f>
        <v>0</v>
      </c>
      <c r="BA242" s="21" t="n">
        <f aca="false">BA111*(1-BA25)+BA189+BA190+$F238*BA20</f>
        <v>0</v>
      </c>
      <c r="BB242" s="21" t="n">
        <f aca="false">BB111*(1-BB25)+BB189+BB190+$F238*BB20</f>
        <v>0</v>
      </c>
      <c r="BC242" s="21" t="n">
        <f aca="false">BC111*(1-BC25)+BC189+BC190+$F238*BC20</f>
        <v>0</v>
      </c>
      <c r="BD242" s="21" t="n">
        <f aca="false">BD111*(1-BD25)+BD189+BD190+$F238*BD20</f>
        <v>0</v>
      </c>
      <c r="BE242" s="21" t="n">
        <f aca="false">BE111*(1-BE25)+BE189+BE190+$F238*BE20</f>
        <v>0</v>
      </c>
      <c r="BF242" s="21" t="n">
        <f aca="false">BF111*(1-BF25)+BF189+BF190+$F238*BF20</f>
        <v>0</v>
      </c>
      <c r="BG242" s="21" t="n">
        <f aca="false">BG111*(1-BG25)+BG189+BG190+$F238*BG20</f>
        <v>0</v>
      </c>
      <c r="BH242" s="21" t="n">
        <f aca="false">BH111*(1-BH25)+BH189+BH190+$F238*BH20</f>
        <v>0</v>
      </c>
      <c r="BI242" s="21" t="n">
        <f aca="false">BI111*(1-BI25)+BI189+BI190+$F238*BI20</f>
        <v>0</v>
      </c>
      <c r="BJ242" s="21" t="n">
        <f aca="false">BJ111*(1-BJ25)+BJ189+BJ190+$F238*BJ20</f>
        <v>0</v>
      </c>
      <c r="BK242" s="21" t="n">
        <f aca="false">BK111*(1-BK25)+BK189+BK190+$F238*BK20</f>
        <v>0</v>
      </c>
      <c r="BL242" s="21" t="n">
        <f aca="false">BL111*(1-BL25)+BL189+BL190+$F238*BL20</f>
        <v>0</v>
      </c>
      <c r="BM242" s="21" t="n">
        <f aca="false">BM111*(1-BM25)+BM189+BM190+$F238*BM20</f>
        <v>0</v>
      </c>
      <c r="BN242" s="21" t="n">
        <f aca="false">BN111*(1-BN25)+BN189+BN190+$F238*BN20</f>
        <v>0</v>
      </c>
      <c r="BO242" s="21" t="n">
        <f aca="false">BO111*(1-BO25)+BO189+BO190+$F238*BO20</f>
        <v>0</v>
      </c>
      <c r="BP242" s="21" t="n">
        <f aca="false">BP111*(1-BP25)+BP189+BP190+$F238*BP20</f>
        <v>0</v>
      </c>
      <c r="BQ242" s="21" t="n">
        <f aca="false">BQ111*(1-BQ25)+BQ189+BQ190+$F238*BQ20</f>
        <v>0</v>
      </c>
      <c r="BR242" s="21" t="n">
        <f aca="false">BR111*(1-BR25)+BR189+BR190+$F238*BR20</f>
        <v>0</v>
      </c>
      <c r="BS242" s="21" t="n">
        <f aca="false">BS111*(1-BS25)+BS189+BS190+$F238*BS20</f>
        <v>0</v>
      </c>
      <c r="BT242" s="21" t="n">
        <f aca="false">BT111*(1-BT25)+BT189+BT190+$F238*BT20</f>
        <v>0</v>
      </c>
      <c r="BU242" s="21" t="n">
        <f aca="false">BU111*(1-BU25)+BU189+BU190+$F238*BU20</f>
        <v>0</v>
      </c>
      <c r="BV242" s="21" t="n">
        <f aca="false">BV111*(1-BV25)+BV189+BV190+$F238*BV20</f>
        <v>0</v>
      </c>
      <c r="BW242" s="21" t="n">
        <f aca="false">BW111*(1-BW25)+BW189+BW190+$F238*BW20</f>
        <v>0</v>
      </c>
      <c r="BX242" s="21" t="n">
        <f aca="false">BX111*(1-BX25)+BX189+BX190+$F238*BX20</f>
        <v>0</v>
      </c>
      <c r="BY242" s="21" t="n">
        <f aca="false">BY111*(1-BY25)+BY189+BY190+$F238*BY20</f>
        <v>0</v>
      </c>
      <c r="BZ242" s="21" t="n">
        <f aca="false">BZ111*(1-BZ25)+BZ189+BZ190+$F238*BZ20</f>
        <v>0</v>
      </c>
      <c r="CA242" s="21" t="n">
        <f aca="false">CA111*(1-CA25)+CA189+CA190+$F238*CA20</f>
        <v>0</v>
      </c>
      <c r="CB242" s="21" t="n">
        <f aca="false">CB111*(1-CB25)+CB189+CB190+$F238*CB20</f>
        <v>0</v>
      </c>
      <c r="CC242" s="21" t="n">
        <f aca="false">CC111*(1-CC25)+CC189+CC190+$F238*CC20</f>
        <v>0</v>
      </c>
      <c r="CD242" s="21" t="n">
        <f aca="false">CD111*(1-CD25)+CD189+CD190+$F238*CD20</f>
        <v>0</v>
      </c>
      <c r="CE242" s="21" t="n">
        <f aca="false">CE111*(1-CE25)+CE189+CE190+$F238*CE20</f>
        <v>0</v>
      </c>
      <c r="CF242" s="21" t="n">
        <f aca="false">CF111*(1-CF25)+CF189+CF190+$F238*CF20</f>
        <v>0</v>
      </c>
      <c r="CG242" s="21" t="n">
        <f aca="false">CG111*(1-CG25)+CG189+CG190+$F238*CG20</f>
        <v>0</v>
      </c>
      <c r="CH242" s="21" t="n">
        <f aca="false">CH111*(1-CH25)+CH189+CH190+$F238*CH20</f>
        <v>0</v>
      </c>
      <c r="CI242" s="21" t="n">
        <f aca="false">CI111*(1-CI25)+CI189+CI190+$F238*CI20</f>
        <v>0</v>
      </c>
      <c r="CJ242" s="21" t="n">
        <f aca="false">CJ111*(1-CJ25)+CJ189+CJ190+$F238*CJ20</f>
        <v>0</v>
      </c>
      <c r="CK242" s="21" t="n">
        <f aca="false">CK111*(1-CK25)+CK189+CK190+$F238*CK20</f>
        <v>0</v>
      </c>
      <c r="CL242" s="21" t="n">
        <f aca="false">CL111*(1-CL25)+CL189+CL190+$F238*CL20</f>
        <v>0</v>
      </c>
      <c r="CM242" s="21" t="n">
        <f aca="false">CM111*(1-CM25)+CM189+CM190+$F238*CM20</f>
        <v>0</v>
      </c>
      <c r="CN242" s="21" t="n">
        <f aca="false">CN111*(1-CN25)+CN189+CN190+$F238*CN20</f>
        <v>0</v>
      </c>
      <c r="CO242" s="21" t="n">
        <f aca="false">CO111*(1-CO25)+CO189+CO190+$F238*CO20</f>
        <v>0</v>
      </c>
      <c r="CP242" s="21" t="n">
        <f aca="false">CP111*(1-CP25)+CP189+CP190+$F238*CP20</f>
        <v>0</v>
      </c>
      <c r="CQ242" s="21" t="n">
        <f aca="false">CQ111*(1-CQ25)+CQ189+CQ190+$F238*CQ20</f>
        <v>0</v>
      </c>
      <c r="CR242" s="21" t="n">
        <f aca="false">CR111*(1-CR25)+CR189+CR190+$F238*CR20</f>
        <v>0</v>
      </c>
      <c r="CS242" s="21" t="n">
        <f aca="false">CS111*(1-CS25)+CS189+CS190+$F238*CS20</f>
        <v>0</v>
      </c>
      <c r="CT242" s="21" t="n">
        <f aca="false">CT111*(1-CT25)+CT189+CT190+$F238*CT20</f>
        <v>0</v>
      </c>
      <c r="CU242" s="21" t="n">
        <f aca="false">CU111*(1-CU25)+CU189+CU190+$F238*CU20</f>
        <v>0</v>
      </c>
      <c r="CV242" s="21" t="n">
        <f aca="false">CV111*(1-CV25)+CV189+CV190+$F238*CV20</f>
        <v>0</v>
      </c>
      <c r="CW242" s="21" t="n">
        <f aca="false">CW111*(1-CW25)+CW189+CW190+$F238*CW20</f>
        <v>0</v>
      </c>
      <c r="CX242" s="21" t="n">
        <f aca="false">CX111*(1-CX25)+CX189+CX190+$F238*CX20</f>
        <v>0</v>
      </c>
      <c r="CY242" s="21" t="n">
        <f aca="false">CY111*(1-CY25)+CY189+CY190+$F238*CY20</f>
        <v>0</v>
      </c>
      <c r="CZ242" s="21" t="n">
        <f aca="false">CZ111*(1-CZ25)+CZ189+CZ190+$F238*CZ20</f>
        <v>0</v>
      </c>
      <c r="DA242" s="21" t="n">
        <f aca="false">DA111*(1-DA25)+DA189+DA190+$F238*DA20</f>
        <v>0</v>
      </c>
      <c r="DB242" s="21" t="n">
        <f aca="false">DB111*(1-DB25)+DB189+DB190+$F238*DB20</f>
        <v>0</v>
      </c>
      <c r="DC242" s="21" t="n">
        <f aca="false">DC111*(1-DC25)+DC189+DC190+$F238*DC20</f>
        <v>0</v>
      </c>
      <c r="DD242" s="21" t="n">
        <f aca="false">DD111*(1-DD25)+DD189+DD190+$F238*DD20</f>
        <v>0</v>
      </c>
      <c r="DE242" s="21" t="n">
        <f aca="false">DE111*(1-DE25)+DE189+DE190+$F238*DE20</f>
        <v>0</v>
      </c>
      <c r="DF242" s="21" t="n">
        <f aca="false">DF111*(1-DF25)+DF189+DF190+$F238*DF20</f>
        <v>0</v>
      </c>
      <c r="DG242" s="21" t="n">
        <f aca="false">DG111*(1-DG25)+DG189+DG190+$F238*DG20</f>
        <v>0</v>
      </c>
      <c r="DH242" s="21" t="n">
        <f aca="false">DH111*(1-DH25)+DH189+DH190+$F238*DH20</f>
        <v>0</v>
      </c>
      <c r="DI242" s="21" t="n">
        <f aca="false">DI111*(1-DI25)+DI189+DI190+$F238*DI20</f>
        <v>0</v>
      </c>
      <c r="DJ242" s="21" t="n">
        <f aca="false">DJ111*(1-DJ25)+DJ189+DJ190+$F238*DJ20</f>
        <v>0</v>
      </c>
      <c r="DK242" s="21" t="n">
        <f aca="false">DK111*(1-DK25)+DK189+DK190+$F238*DK20</f>
        <v>0</v>
      </c>
      <c r="DL242" s="21" t="n">
        <f aca="false">DL111*(1-DL25)+DL189+DL190+$F238*DL20</f>
        <v>0</v>
      </c>
      <c r="DM242" s="21" t="n">
        <f aca="false">DM111*(1-DM25)+DM189+DM190+$F238*DM20</f>
        <v>0</v>
      </c>
      <c r="DN242" s="21" t="n">
        <f aca="false">DN111*(1-DN25)+DN189+DN190+$F238*DN20</f>
        <v>0</v>
      </c>
      <c r="DO242" s="21" t="n">
        <f aca="false">DO111*(1-DO25)+DO189+DO190+$F238*DO20</f>
        <v>0</v>
      </c>
      <c r="DP242" s="21" t="n">
        <f aca="false">DP111*(1-DP25)+DP189+DP190+$F238*DP20</f>
        <v>0</v>
      </c>
      <c r="DQ242" s="21" t="n">
        <f aca="false">DQ111*(1-DQ25)+DQ189+DQ190+$F238*DQ20</f>
        <v>0</v>
      </c>
      <c r="DR242" s="21" t="n">
        <f aca="false">DR111*(1-DR25)+DR189+DR190+$F238*DR20</f>
        <v>0</v>
      </c>
      <c r="DS242" s="21" t="n">
        <f aca="false">DS111*(1-DS25)+DS189+DS190+$F238*DS20</f>
        <v>0</v>
      </c>
      <c r="DT242" s="21" t="n">
        <f aca="false">DT111*(1-DT25)+DT189+DT190+$F238*DT20</f>
        <v>0</v>
      </c>
      <c r="DU242" s="21" t="n">
        <f aca="false">DU111*(1-DU25)+DU189+DU190+$F238*DU20</f>
        <v>0</v>
      </c>
      <c r="DV242" s="21" t="n">
        <f aca="false">DV111*(1-DV25)+DV189+DV190+$F238*DV20</f>
        <v>0</v>
      </c>
      <c r="DW242" s="21" t="n">
        <f aca="false">DW111*(1-DW25)+DW189+DW190+$F238*DW20</f>
        <v>0</v>
      </c>
      <c r="DX242" s="21" t="n">
        <f aca="false">DX111*(1-DX25)+DX189+DX190+$F238*DX20</f>
        <v>0</v>
      </c>
      <c r="DY242" s="21" t="n">
        <f aca="false">DY111*(1-DY25)+DY189+DY190+$F238*DY20</f>
        <v>0</v>
      </c>
      <c r="DZ242" s="21" t="n">
        <f aca="false">DZ111*(1-DZ25)+DZ189+DZ190+$F238*DZ20</f>
        <v>0</v>
      </c>
      <c r="EA242" s="21" t="n">
        <f aca="false">EA111*(1-EA25)+EA189+EA190+$F238*EA20</f>
        <v>0</v>
      </c>
      <c r="EB242" s="21" t="n">
        <f aca="false">EB111*(1-EB25)+EB189+EB190+$F238*EB20</f>
        <v>0</v>
      </c>
      <c r="EC242" s="21" t="n">
        <f aca="false">EC111*(1-EC25)+EC189+EC190+$F238*EC20</f>
        <v>0</v>
      </c>
      <c r="ED242" s="21" t="n">
        <f aca="false">ED111*(1-ED25)+ED189+ED190+$F238*ED20</f>
        <v>0</v>
      </c>
      <c r="EE242" s="21" t="n">
        <f aca="false">EE111*(1-EE25)+EE189+EE190+$F238*EE20</f>
        <v>0</v>
      </c>
      <c r="EF242" s="21" t="n">
        <f aca="false">EF111*(1-EF25)+EF189+EF190+$F238*EF20</f>
        <v>0</v>
      </c>
      <c r="EG242" s="21" t="n">
        <f aca="false">EG111*(1-EG25)+EG189+EG190+$F238*EG20</f>
        <v>0</v>
      </c>
      <c r="EH242" s="21" t="n">
        <f aca="false">EH111*(1-EH25)+EH189+EH190+$F238*EH20</f>
        <v>0</v>
      </c>
      <c r="EI242" s="21" t="n">
        <f aca="false">EI111*(1-EI25)+EI189+EI190+$F238*EI20</f>
        <v>0</v>
      </c>
      <c r="EJ242" s="21" t="n">
        <f aca="false">EJ111*(1-EJ25)+EJ189+EJ190+$F238*EJ20</f>
        <v>0</v>
      </c>
      <c r="EK242" s="21" t="n">
        <f aca="false">EK111*(1-EK25)+EK189+EK190+$F238*EK20</f>
        <v>0</v>
      </c>
      <c r="EL242" s="21" t="n">
        <f aca="false">EL111*(1-EL25)+EL189+EL190+$F238*EL20</f>
        <v>0</v>
      </c>
      <c r="EM242" s="21" t="n">
        <f aca="false">EM111*(1-EM25)+EM189+EM190+$F238*EM20</f>
        <v>0</v>
      </c>
      <c r="EN242" s="21" t="n">
        <f aca="false">EN111*(1-EN25)+EN189+EN190+$F238*EN20</f>
        <v>0</v>
      </c>
      <c r="EO242" s="21" t="n">
        <f aca="false">EO111*(1-EO25)+EO189+EO190+$F238*EO20</f>
        <v>0</v>
      </c>
      <c r="EP242" s="21" t="n">
        <f aca="false">EP111*(1-EP25)+EP189+EP190+$F238*EP20</f>
        <v>0</v>
      </c>
      <c r="EQ242" s="21" t="n">
        <f aca="false">EQ111*(1-EQ25)+EQ189+EQ190+$F238*EQ20</f>
        <v>0</v>
      </c>
      <c r="ER242" s="21" t="n">
        <f aca="false">ER111*(1-ER25)+ER189+ER190+$F238*ER20</f>
        <v>0</v>
      </c>
      <c r="ES242" s="21" t="n">
        <f aca="false">ES111*(1-ES25)+ES189+ES190+$F238*ES20</f>
        <v>0</v>
      </c>
      <c r="ET242" s="21" t="n">
        <f aca="false">ET111*(1-ET25)+ET189+ET190+$F238*ET20</f>
        <v>0</v>
      </c>
      <c r="EU242" s="21" t="n">
        <f aca="false">EU111*(1-EU25)+EU189+EU190+$F238*EU20</f>
        <v>0</v>
      </c>
      <c r="EV242" s="21" t="n">
        <f aca="false">EV111*(1-EV25)+EV189+EV190+$F238*EV20</f>
        <v>0</v>
      </c>
      <c r="EW242" s="21" t="n">
        <f aca="false">EW111*(1-EW25)+EW189+EW190+$F238*EW20</f>
        <v>0</v>
      </c>
      <c r="EX242" s="21" t="n">
        <f aca="false">EX111*(1-EX25)+EX189+EX190+$F238*EX20</f>
        <v>0</v>
      </c>
      <c r="EY242" s="21" t="n">
        <f aca="false">EY111*(1-EY25)+EY189+EY190+$F238*EY20</f>
        <v>0</v>
      </c>
      <c r="EZ242" s="21" t="n">
        <f aca="false">EZ111*(1-EZ25)+EZ189+EZ190+$F238*EZ20</f>
        <v>0</v>
      </c>
      <c r="FA242" s="21" t="n">
        <f aca="false">FA111*(1-FA25)+FA189+FA190+$F238*FA20</f>
        <v>0</v>
      </c>
      <c r="FB242" s="21" t="n">
        <f aca="false">FB111*(1-FB25)+FB189+FB190+$F238*FB20</f>
        <v>0</v>
      </c>
      <c r="FC242" s="21" t="n">
        <f aca="false">FC111*(1-FC25)+FC189+FC190+$F238*FC20</f>
        <v>0</v>
      </c>
      <c r="FD242" s="21" t="n">
        <f aca="false">FD111*(1-FD25)+FD189+FD190+$F238*FD20</f>
        <v>0</v>
      </c>
      <c r="FE242" s="21" t="n">
        <f aca="false">FE111*(1-FE25)+FE189+FE190+$F238*FE20</f>
        <v>0</v>
      </c>
      <c r="FF242" s="21" t="n">
        <f aca="false">FF111*(1-FF25)+FF189+FF190+$F238*FF20</f>
        <v>0</v>
      </c>
      <c r="FG242" s="21" t="n">
        <f aca="false">FG111*(1-FG25)+FG189+FG190+$F238*FG20</f>
        <v>0</v>
      </c>
      <c r="FH242" s="21" t="n">
        <f aca="false">FH111*(1-FH25)+FH189+FH190+$F238*FH20</f>
        <v>0</v>
      </c>
    </row>
    <row r="243" customFormat="false" ht="15" hidden="false" customHeight="false" outlineLevel="0" collapsed="false">
      <c r="C243" s="1" t="s">
        <v>866</v>
      </c>
      <c r="D243" s="12" t="s">
        <v>358</v>
      </c>
      <c r="I243" s="21" t="n">
        <f aca="false">SUM(J243:FH243)</f>
        <v>2293.15726954357</v>
      </c>
      <c r="J243" s="21" t="n">
        <f aca="false">J241+J242</f>
        <v>-2792.10339506173</v>
      </c>
      <c r="K243" s="21" t="n">
        <f aca="false">K241+K242</f>
        <v>694.568570357686</v>
      </c>
      <c r="L243" s="21" t="n">
        <f aca="false">L241+L242</f>
        <v>-809.957968521901</v>
      </c>
      <c r="M243" s="21" t="n">
        <f aca="false">M241+M242</f>
        <v>-124.112302458989</v>
      </c>
      <c r="N243" s="21" t="n">
        <f aca="false">N241+N242</f>
        <v>5324.76236522851</v>
      </c>
      <c r="O243" s="21" t="n">
        <f aca="false">O241+O242</f>
        <v>0</v>
      </c>
      <c r="P243" s="21" t="n">
        <f aca="false">P241+P242</f>
        <v>0</v>
      </c>
      <c r="Q243" s="21" t="n">
        <f aca="false">Q241+Q242</f>
        <v>0</v>
      </c>
      <c r="R243" s="21" t="n">
        <f aca="false">R241+R242</f>
        <v>0</v>
      </c>
      <c r="S243" s="21" t="n">
        <f aca="false">S241+S242</f>
        <v>0</v>
      </c>
      <c r="T243" s="21" t="n">
        <f aca="false">T241+T242</f>
        <v>0</v>
      </c>
      <c r="U243" s="21" t="n">
        <f aca="false">U241+U242</f>
        <v>0</v>
      </c>
      <c r="V243" s="21" t="n">
        <f aca="false">V241+V242</f>
        <v>0</v>
      </c>
      <c r="W243" s="21" t="n">
        <f aca="false">W241+W242</f>
        <v>0</v>
      </c>
      <c r="X243" s="21" t="n">
        <f aca="false">X241+X242</f>
        <v>0</v>
      </c>
      <c r="Y243" s="21" t="n">
        <f aca="false">Y241+Y242</f>
        <v>0</v>
      </c>
      <c r="Z243" s="21" t="n">
        <f aca="false">Z241+Z242</f>
        <v>0</v>
      </c>
      <c r="AA243" s="21" t="n">
        <f aca="false">AA241+AA242</f>
        <v>0</v>
      </c>
      <c r="AB243" s="21" t="n">
        <f aca="false">AB241+AB242</f>
        <v>0</v>
      </c>
      <c r="AC243" s="21" t="n">
        <f aca="false">AC241+AC242</f>
        <v>0</v>
      </c>
      <c r="AD243" s="21" t="n">
        <f aca="false">AD241+AD242</f>
        <v>0</v>
      </c>
      <c r="AE243" s="21" t="n">
        <f aca="false">AE241+AE242</f>
        <v>0</v>
      </c>
      <c r="AF243" s="21" t="n">
        <f aca="false">AF241+AF242</f>
        <v>0</v>
      </c>
      <c r="AG243" s="21" t="n">
        <f aca="false">AG241+AG242</f>
        <v>0</v>
      </c>
      <c r="AH243" s="21" t="n">
        <f aca="false">AH241+AH242</f>
        <v>0</v>
      </c>
      <c r="AI243" s="21" t="n">
        <f aca="false">AI241+AI242</f>
        <v>0</v>
      </c>
      <c r="AJ243" s="21" t="n">
        <f aca="false">AJ241+AJ242</f>
        <v>0</v>
      </c>
      <c r="AK243" s="21" t="n">
        <f aca="false">AK241+AK242</f>
        <v>0</v>
      </c>
      <c r="AL243" s="21" t="n">
        <f aca="false">AL241+AL242</f>
        <v>0</v>
      </c>
      <c r="AM243" s="21" t="n">
        <f aca="false">AM241+AM242</f>
        <v>0</v>
      </c>
      <c r="AN243" s="21" t="n">
        <f aca="false">AN241+AN242</f>
        <v>0</v>
      </c>
      <c r="AO243" s="21" t="n">
        <f aca="false">AO241+AO242</f>
        <v>0</v>
      </c>
      <c r="AP243" s="21" t="n">
        <f aca="false">AP241+AP242</f>
        <v>0</v>
      </c>
      <c r="AQ243" s="21" t="n">
        <f aca="false">AQ241+AQ242</f>
        <v>0</v>
      </c>
      <c r="AR243" s="21" t="n">
        <f aca="false">AR241+AR242</f>
        <v>0</v>
      </c>
      <c r="AS243" s="21" t="n">
        <f aca="false">AS241+AS242</f>
        <v>0</v>
      </c>
      <c r="AT243" s="21" t="n">
        <f aca="false">AT241+AT242</f>
        <v>0</v>
      </c>
      <c r="AU243" s="21" t="n">
        <f aca="false">AU241+AU242</f>
        <v>0</v>
      </c>
      <c r="AV243" s="21" t="n">
        <f aca="false">AV241+AV242</f>
        <v>0</v>
      </c>
      <c r="AW243" s="21" t="n">
        <f aca="false">AW241+AW242</f>
        <v>0</v>
      </c>
      <c r="AX243" s="21" t="n">
        <f aca="false">AX241+AX242</f>
        <v>0</v>
      </c>
      <c r="AY243" s="21" t="n">
        <f aca="false">AY241+AY242</f>
        <v>0</v>
      </c>
      <c r="AZ243" s="21" t="n">
        <f aca="false">AZ241+AZ242</f>
        <v>0</v>
      </c>
      <c r="BA243" s="21" t="n">
        <f aca="false">BA241+BA242</f>
        <v>0</v>
      </c>
      <c r="BB243" s="21" t="n">
        <f aca="false">BB241+BB242</f>
        <v>0</v>
      </c>
      <c r="BC243" s="21" t="n">
        <f aca="false">BC241+BC242</f>
        <v>0</v>
      </c>
      <c r="BD243" s="21" t="n">
        <f aca="false">BD241+BD242</f>
        <v>0</v>
      </c>
      <c r="BE243" s="21" t="n">
        <f aca="false">BE241+BE242</f>
        <v>0</v>
      </c>
      <c r="BF243" s="21" t="n">
        <f aca="false">BF241+BF242</f>
        <v>0</v>
      </c>
      <c r="BG243" s="21" t="n">
        <f aca="false">BG241+BG242</f>
        <v>0</v>
      </c>
      <c r="BH243" s="21" t="n">
        <f aca="false">BH241+BH242</f>
        <v>0</v>
      </c>
      <c r="BI243" s="21" t="n">
        <f aca="false">BI241+BI242</f>
        <v>0</v>
      </c>
      <c r="BJ243" s="21" t="n">
        <f aca="false">BJ241+BJ242</f>
        <v>0</v>
      </c>
      <c r="BK243" s="21" t="n">
        <f aca="false">BK241+BK242</f>
        <v>0</v>
      </c>
      <c r="BL243" s="21" t="n">
        <f aca="false">BL241+BL242</f>
        <v>0</v>
      </c>
      <c r="BM243" s="21" t="n">
        <f aca="false">BM241+BM242</f>
        <v>0</v>
      </c>
      <c r="BN243" s="21" t="n">
        <f aca="false">BN241+BN242</f>
        <v>0</v>
      </c>
      <c r="BO243" s="21" t="n">
        <f aca="false">BO241+BO242</f>
        <v>0</v>
      </c>
      <c r="BP243" s="21" t="n">
        <f aca="false">BP241+BP242</f>
        <v>0</v>
      </c>
      <c r="BQ243" s="21" t="n">
        <f aca="false">BQ241+BQ242</f>
        <v>0</v>
      </c>
      <c r="BR243" s="21" t="n">
        <f aca="false">BR241+BR242</f>
        <v>0</v>
      </c>
      <c r="BS243" s="21" t="n">
        <f aca="false">BS241+BS242</f>
        <v>0</v>
      </c>
      <c r="BT243" s="21" t="n">
        <f aca="false">BT241+BT242</f>
        <v>0</v>
      </c>
      <c r="BU243" s="21" t="n">
        <f aca="false">BU241+BU242</f>
        <v>0</v>
      </c>
      <c r="BV243" s="21" t="n">
        <f aca="false">BV241+BV242</f>
        <v>0</v>
      </c>
      <c r="BW243" s="21" t="n">
        <f aca="false">BW241+BW242</f>
        <v>0</v>
      </c>
      <c r="BX243" s="21" t="n">
        <f aca="false">BX241+BX242</f>
        <v>0</v>
      </c>
      <c r="BY243" s="21" t="n">
        <f aca="false">BY241+BY242</f>
        <v>0</v>
      </c>
      <c r="BZ243" s="21" t="n">
        <f aca="false">BZ241+BZ242</f>
        <v>0</v>
      </c>
      <c r="CA243" s="21" t="n">
        <f aca="false">CA241+CA242</f>
        <v>0</v>
      </c>
      <c r="CB243" s="21" t="n">
        <f aca="false">CB241+CB242</f>
        <v>0</v>
      </c>
      <c r="CC243" s="21" t="n">
        <f aca="false">CC241+CC242</f>
        <v>0</v>
      </c>
      <c r="CD243" s="21" t="n">
        <f aca="false">CD241+CD242</f>
        <v>0</v>
      </c>
      <c r="CE243" s="21" t="n">
        <f aca="false">CE241+CE242</f>
        <v>0</v>
      </c>
      <c r="CF243" s="21" t="n">
        <f aca="false">CF241+CF242</f>
        <v>0</v>
      </c>
      <c r="CG243" s="21" t="n">
        <f aca="false">CG241+CG242</f>
        <v>0</v>
      </c>
      <c r="CH243" s="21" t="n">
        <f aca="false">CH241+CH242</f>
        <v>0</v>
      </c>
      <c r="CI243" s="21" t="n">
        <f aca="false">CI241+CI242</f>
        <v>0</v>
      </c>
      <c r="CJ243" s="21" t="n">
        <f aca="false">CJ241+CJ242</f>
        <v>0</v>
      </c>
      <c r="CK243" s="21" t="n">
        <f aca="false">CK241+CK242</f>
        <v>0</v>
      </c>
      <c r="CL243" s="21" t="n">
        <f aca="false">CL241+CL242</f>
        <v>0</v>
      </c>
      <c r="CM243" s="21" t="n">
        <f aca="false">CM241+CM242</f>
        <v>0</v>
      </c>
      <c r="CN243" s="21" t="n">
        <f aca="false">CN241+CN242</f>
        <v>0</v>
      </c>
      <c r="CO243" s="21" t="n">
        <f aca="false">CO241+CO242</f>
        <v>0</v>
      </c>
      <c r="CP243" s="21" t="n">
        <f aca="false">CP241+CP242</f>
        <v>0</v>
      </c>
      <c r="CQ243" s="21" t="n">
        <f aca="false">CQ241+CQ242</f>
        <v>0</v>
      </c>
      <c r="CR243" s="21" t="n">
        <f aca="false">CR241+CR242</f>
        <v>0</v>
      </c>
      <c r="CS243" s="21" t="n">
        <f aca="false">CS241+CS242</f>
        <v>0</v>
      </c>
      <c r="CT243" s="21" t="n">
        <f aca="false">CT241+CT242</f>
        <v>0</v>
      </c>
      <c r="CU243" s="21" t="n">
        <f aca="false">CU241+CU242</f>
        <v>0</v>
      </c>
      <c r="CV243" s="21" t="n">
        <f aca="false">CV241+CV242</f>
        <v>0</v>
      </c>
      <c r="CW243" s="21" t="n">
        <f aca="false">CW241+CW242</f>
        <v>0</v>
      </c>
      <c r="CX243" s="21" t="n">
        <f aca="false">CX241+CX242</f>
        <v>0</v>
      </c>
      <c r="CY243" s="21" t="n">
        <f aca="false">CY241+CY242</f>
        <v>0</v>
      </c>
      <c r="CZ243" s="21" t="n">
        <f aca="false">CZ241+CZ242</f>
        <v>0</v>
      </c>
      <c r="DA243" s="21" t="n">
        <f aca="false">DA241+DA242</f>
        <v>0</v>
      </c>
      <c r="DB243" s="21" t="n">
        <f aca="false">DB241+DB242</f>
        <v>0</v>
      </c>
      <c r="DC243" s="21" t="n">
        <f aca="false">DC241+DC242</f>
        <v>0</v>
      </c>
      <c r="DD243" s="21" t="n">
        <f aca="false">DD241+DD242</f>
        <v>0</v>
      </c>
      <c r="DE243" s="21" t="n">
        <f aca="false">DE241+DE242</f>
        <v>0</v>
      </c>
      <c r="DF243" s="21" t="n">
        <f aca="false">DF241+DF242</f>
        <v>0</v>
      </c>
      <c r="DG243" s="21" t="n">
        <f aca="false">DG241+DG242</f>
        <v>0</v>
      </c>
      <c r="DH243" s="21" t="n">
        <f aca="false">DH241+DH242</f>
        <v>0</v>
      </c>
      <c r="DI243" s="21" t="n">
        <f aca="false">DI241+DI242</f>
        <v>0</v>
      </c>
      <c r="DJ243" s="21" t="n">
        <f aca="false">DJ241+DJ242</f>
        <v>0</v>
      </c>
      <c r="DK243" s="21" t="n">
        <f aca="false">DK241+DK242</f>
        <v>0</v>
      </c>
      <c r="DL243" s="21" t="n">
        <f aca="false">DL241+DL242</f>
        <v>0</v>
      </c>
      <c r="DM243" s="21" t="n">
        <f aca="false">DM241+DM242</f>
        <v>0</v>
      </c>
      <c r="DN243" s="21" t="n">
        <f aca="false">DN241+DN242</f>
        <v>0</v>
      </c>
      <c r="DO243" s="21" t="n">
        <f aca="false">DO241+DO242</f>
        <v>0</v>
      </c>
      <c r="DP243" s="21" t="n">
        <f aca="false">DP241+DP242</f>
        <v>0</v>
      </c>
      <c r="DQ243" s="21" t="n">
        <f aca="false">DQ241+DQ242</f>
        <v>0</v>
      </c>
      <c r="DR243" s="21" t="n">
        <f aca="false">DR241+DR242</f>
        <v>0</v>
      </c>
      <c r="DS243" s="21" t="n">
        <f aca="false">DS241+DS242</f>
        <v>0</v>
      </c>
      <c r="DT243" s="21" t="n">
        <f aca="false">DT241+DT242</f>
        <v>0</v>
      </c>
      <c r="DU243" s="21" t="n">
        <f aca="false">DU241+DU242</f>
        <v>0</v>
      </c>
      <c r="DV243" s="21" t="n">
        <f aca="false">DV241+DV242</f>
        <v>0</v>
      </c>
      <c r="DW243" s="21" t="n">
        <f aca="false">DW241+DW242</f>
        <v>0</v>
      </c>
      <c r="DX243" s="21" t="n">
        <f aca="false">DX241+DX242</f>
        <v>0</v>
      </c>
      <c r="DY243" s="21" t="n">
        <f aca="false">DY241+DY242</f>
        <v>0</v>
      </c>
      <c r="DZ243" s="21" t="n">
        <f aca="false">DZ241+DZ242</f>
        <v>0</v>
      </c>
      <c r="EA243" s="21" t="n">
        <f aca="false">EA241+EA242</f>
        <v>0</v>
      </c>
      <c r="EB243" s="21" t="n">
        <f aca="false">EB241+EB242</f>
        <v>0</v>
      </c>
      <c r="EC243" s="21" t="n">
        <f aca="false">EC241+EC242</f>
        <v>0</v>
      </c>
      <c r="ED243" s="21" t="n">
        <f aca="false">ED241+ED242</f>
        <v>0</v>
      </c>
      <c r="EE243" s="21" t="n">
        <f aca="false">EE241+EE242</f>
        <v>0</v>
      </c>
      <c r="EF243" s="21" t="n">
        <f aca="false">EF241+EF242</f>
        <v>0</v>
      </c>
      <c r="EG243" s="21" t="n">
        <f aca="false">EG241+EG242</f>
        <v>0</v>
      </c>
      <c r="EH243" s="21" t="n">
        <f aca="false">EH241+EH242</f>
        <v>0</v>
      </c>
      <c r="EI243" s="21" t="n">
        <f aca="false">EI241+EI242</f>
        <v>0</v>
      </c>
      <c r="EJ243" s="21" t="n">
        <f aca="false">EJ241+EJ242</f>
        <v>0</v>
      </c>
      <c r="EK243" s="21" t="n">
        <f aca="false">EK241+EK242</f>
        <v>0</v>
      </c>
      <c r="EL243" s="21" t="n">
        <f aca="false">EL241+EL242</f>
        <v>0</v>
      </c>
      <c r="EM243" s="21" t="n">
        <f aca="false">EM241+EM242</f>
        <v>0</v>
      </c>
      <c r="EN243" s="21" t="n">
        <f aca="false">EN241+EN242</f>
        <v>0</v>
      </c>
      <c r="EO243" s="21" t="n">
        <f aca="false">EO241+EO242</f>
        <v>0</v>
      </c>
      <c r="EP243" s="21" t="n">
        <f aca="false">EP241+EP242</f>
        <v>0</v>
      </c>
      <c r="EQ243" s="21" t="n">
        <f aca="false">EQ241+EQ242</f>
        <v>0</v>
      </c>
      <c r="ER243" s="21" t="n">
        <f aca="false">ER241+ER242</f>
        <v>0</v>
      </c>
      <c r="ES243" s="21" t="n">
        <f aca="false">ES241+ES242</f>
        <v>0</v>
      </c>
      <c r="ET243" s="21" t="n">
        <f aca="false">ET241+ET242</f>
        <v>0</v>
      </c>
      <c r="EU243" s="21" t="n">
        <f aca="false">EU241+EU242</f>
        <v>0</v>
      </c>
      <c r="EV243" s="21" t="n">
        <f aca="false">EV241+EV242</f>
        <v>0</v>
      </c>
      <c r="EW243" s="21" t="n">
        <f aca="false">EW241+EW242</f>
        <v>0</v>
      </c>
      <c r="EX243" s="21" t="n">
        <f aca="false">EX241+EX242</f>
        <v>0</v>
      </c>
      <c r="EY243" s="21" t="n">
        <f aca="false">EY241+EY242</f>
        <v>0</v>
      </c>
      <c r="EZ243" s="21" t="n">
        <f aca="false">EZ241+EZ242</f>
        <v>0</v>
      </c>
      <c r="FA243" s="21" t="n">
        <f aca="false">FA241+FA242</f>
        <v>0</v>
      </c>
      <c r="FB243" s="21" t="n">
        <f aca="false">FB241+FB242</f>
        <v>0</v>
      </c>
      <c r="FC243" s="21" t="n">
        <f aca="false">FC241+FC242</f>
        <v>0</v>
      </c>
      <c r="FD243" s="21" t="n">
        <f aca="false">FD241+FD242</f>
        <v>0</v>
      </c>
      <c r="FE243" s="21" t="n">
        <f aca="false">FE241+FE242</f>
        <v>0</v>
      </c>
      <c r="FF243" s="21" t="n">
        <f aca="false">FF241+FF242</f>
        <v>0</v>
      </c>
      <c r="FG243" s="21" t="n">
        <f aca="false">FG241+FG242</f>
        <v>0</v>
      </c>
      <c r="FH243" s="21" t="n">
        <f aca="false">FH241+FH242</f>
        <v>0</v>
      </c>
    </row>
    <row r="244" customFormat="false" ht="15" hidden="false" customHeight="false" outlineLevel="0" collapsed="false">
      <c r="C244" s="1" t="s">
        <v>867</v>
      </c>
      <c r="D244" s="12" t="s">
        <v>358</v>
      </c>
      <c r="E244" s="21" t="n">
        <f aca="false">-In_CIT*($F233+MAX(In_Sale_Form,In_Sale_Gain_Taxed)*MAX(0,$I243-$F233))</f>
        <v>-21.1614010633999</v>
      </c>
      <c r="I244" s="21" t="n">
        <f aca="false">SUM(J244:FH244)</f>
        <v>-21.1614010633999</v>
      </c>
      <c r="J244" s="21" t="n">
        <f aca="false">$E244*J20</f>
        <v>-0</v>
      </c>
      <c r="K244" s="21" t="n">
        <f aca="false">$E244*K20</f>
        <v>-0</v>
      </c>
      <c r="L244" s="21" t="n">
        <f aca="false">$E244*L20</f>
        <v>-0</v>
      </c>
      <c r="M244" s="21" t="n">
        <f aca="false">$E244*M20</f>
        <v>-0</v>
      </c>
      <c r="N244" s="21" t="n">
        <f aca="false">$E244*N20</f>
        <v>-21.1614010633999</v>
      </c>
      <c r="O244" s="21" t="n">
        <f aca="false">$E244*O20</f>
        <v>-0</v>
      </c>
      <c r="P244" s="21" t="n">
        <f aca="false">$E244*P20</f>
        <v>-0</v>
      </c>
      <c r="Q244" s="21" t="n">
        <f aca="false">$E244*Q20</f>
        <v>-0</v>
      </c>
      <c r="R244" s="21" t="n">
        <f aca="false">$E244*R20</f>
        <v>-0</v>
      </c>
      <c r="S244" s="21" t="n">
        <f aca="false">$E244*S20</f>
        <v>-0</v>
      </c>
      <c r="T244" s="21" t="n">
        <f aca="false">$E244*T20</f>
        <v>-0</v>
      </c>
      <c r="U244" s="21" t="n">
        <f aca="false">$E244*U20</f>
        <v>-0</v>
      </c>
      <c r="V244" s="21" t="n">
        <f aca="false">$E244*V20</f>
        <v>-0</v>
      </c>
      <c r="W244" s="21" t="n">
        <f aca="false">$E244*W20</f>
        <v>-0</v>
      </c>
      <c r="X244" s="21" t="n">
        <f aca="false">$E244*X20</f>
        <v>-0</v>
      </c>
      <c r="Y244" s="21" t="n">
        <f aca="false">$E244*Y20</f>
        <v>-0</v>
      </c>
      <c r="Z244" s="21" t="n">
        <f aca="false">$E244*Z20</f>
        <v>-0</v>
      </c>
      <c r="AA244" s="21" t="n">
        <f aca="false">$E244*AA20</f>
        <v>-0</v>
      </c>
      <c r="AB244" s="21" t="n">
        <f aca="false">$E244*AB20</f>
        <v>-0</v>
      </c>
      <c r="AC244" s="21" t="n">
        <f aca="false">$E244*AC20</f>
        <v>-0</v>
      </c>
      <c r="AD244" s="21" t="n">
        <f aca="false">$E244*AD20</f>
        <v>-0</v>
      </c>
      <c r="AE244" s="21" t="n">
        <f aca="false">$E244*AE20</f>
        <v>-0</v>
      </c>
      <c r="AF244" s="21" t="n">
        <f aca="false">$E244*AF20</f>
        <v>-0</v>
      </c>
      <c r="AG244" s="21" t="n">
        <f aca="false">$E244*AG20</f>
        <v>-0</v>
      </c>
      <c r="AH244" s="21" t="n">
        <f aca="false">$E244*AH20</f>
        <v>-0</v>
      </c>
      <c r="AI244" s="21" t="n">
        <f aca="false">$E244*AI20</f>
        <v>-0</v>
      </c>
      <c r="AJ244" s="21" t="n">
        <f aca="false">$E244*AJ20</f>
        <v>-0</v>
      </c>
      <c r="AK244" s="21" t="n">
        <f aca="false">$E244*AK20</f>
        <v>-0</v>
      </c>
      <c r="AL244" s="21" t="n">
        <f aca="false">$E244*AL20</f>
        <v>-0</v>
      </c>
      <c r="AM244" s="21" t="n">
        <f aca="false">$E244*AM20</f>
        <v>-0</v>
      </c>
      <c r="AN244" s="21" t="n">
        <f aca="false">$E244*AN20</f>
        <v>-0</v>
      </c>
      <c r="AO244" s="21" t="n">
        <f aca="false">$E244*AO20</f>
        <v>-0</v>
      </c>
      <c r="AP244" s="21" t="n">
        <f aca="false">$E244*AP20</f>
        <v>-0</v>
      </c>
      <c r="AQ244" s="21" t="n">
        <f aca="false">$E244*AQ20</f>
        <v>-0</v>
      </c>
      <c r="AR244" s="21" t="n">
        <f aca="false">$E244*AR20</f>
        <v>-0</v>
      </c>
      <c r="AS244" s="21" t="n">
        <f aca="false">$E244*AS20</f>
        <v>-0</v>
      </c>
      <c r="AT244" s="21" t="n">
        <f aca="false">$E244*AT20</f>
        <v>-0</v>
      </c>
      <c r="AU244" s="21" t="n">
        <f aca="false">$E244*AU20</f>
        <v>-0</v>
      </c>
      <c r="AV244" s="21" t="n">
        <f aca="false">$E244*AV20</f>
        <v>-0</v>
      </c>
      <c r="AW244" s="21" t="n">
        <f aca="false">$E244*AW20</f>
        <v>-0</v>
      </c>
      <c r="AX244" s="21" t="n">
        <f aca="false">$E244*AX20</f>
        <v>-0</v>
      </c>
      <c r="AY244" s="21" t="n">
        <f aca="false">$E244*AY20</f>
        <v>-0</v>
      </c>
      <c r="AZ244" s="21" t="n">
        <f aca="false">$E244*AZ20</f>
        <v>-0</v>
      </c>
      <c r="BA244" s="21" t="n">
        <f aca="false">$E244*BA20</f>
        <v>-0</v>
      </c>
      <c r="BB244" s="21" t="n">
        <f aca="false">$E244*BB20</f>
        <v>-0</v>
      </c>
      <c r="BC244" s="21" t="n">
        <f aca="false">$E244*BC20</f>
        <v>-0</v>
      </c>
      <c r="BD244" s="21" t="n">
        <f aca="false">$E244*BD20</f>
        <v>-0</v>
      </c>
      <c r="BE244" s="21" t="n">
        <f aca="false">$E244*BE20</f>
        <v>-0</v>
      </c>
      <c r="BF244" s="21" t="n">
        <f aca="false">$E244*BF20</f>
        <v>-0</v>
      </c>
      <c r="BG244" s="21" t="n">
        <f aca="false">$E244*BG20</f>
        <v>-0</v>
      </c>
      <c r="BH244" s="21" t="n">
        <f aca="false">$E244*BH20</f>
        <v>-0</v>
      </c>
      <c r="BI244" s="21" t="n">
        <f aca="false">$E244*BI20</f>
        <v>-0</v>
      </c>
      <c r="BJ244" s="21" t="n">
        <f aca="false">$E244*BJ20</f>
        <v>-0</v>
      </c>
      <c r="BK244" s="21" t="n">
        <f aca="false">$E244*BK20</f>
        <v>-0</v>
      </c>
      <c r="BL244" s="21" t="n">
        <f aca="false">$E244*BL20</f>
        <v>-0</v>
      </c>
      <c r="BM244" s="21" t="n">
        <f aca="false">$E244*BM20</f>
        <v>-0</v>
      </c>
      <c r="BN244" s="21" t="n">
        <f aca="false">$E244*BN20</f>
        <v>-0</v>
      </c>
      <c r="BO244" s="21" t="n">
        <f aca="false">$E244*BO20</f>
        <v>-0</v>
      </c>
      <c r="BP244" s="21" t="n">
        <f aca="false">$E244*BP20</f>
        <v>-0</v>
      </c>
      <c r="BQ244" s="21" t="n">
        <f aca="false">$E244*BQ20</f>
        <v>-0</v>
      </c>
      <c r="BR244" s="21" t="n">
        <f aca="false">$E244*BR20</f>
        <v>-0</v>
      </c>
      <c r="BS244" s="21" t="n">
        <f aca="false">$E244*BS20</f>
        <v>-0</v>
      </c>
      <c r="BT244" s="21" t="n">
        <f aca="false">$E244*BT20</f>
        <v>-0</v>
      </c>
      <c r="BU244" s="21" t="n">
        <f aca="false">$E244*BU20</f>
        <v>-0</v>
      </c>
      <c r="BV244" s="21" t="n">
        <f aca="false">$E244*BV20</f>
        <v>-0</v>
      </c>
      <c r="BW244" s="21" t="n">
        <f aca="false">$E244*BW20</f>
        <v>-0</v>
      </c>
      <c r="BX244" s="21" t="n">
        <f aca="false">$E244*BX20</f>
        <v>-0</v>
      </c>
      <c r="BY244" s="21" t="n">
        <f aca="false">$E244*BY20</f>
        <v>-0</v>
      </c>
      <c r="BZ244" s="21" t="n">
        <f aca="false">$E244*BZ20</f>
        <v>-0</v>
      </c>
      <c r="CA244" s="21" t="n">
        <f aca="false">$E244*CA20</f>
        <v>-0</v>
      </c>
      <c r="CB244" s="21" t="n">
        <f aca="false">$E244*CB20</f>
        <v>-0</v>
      </c>
      <c r="CC244" s="21" t="n">
        <f aca="false">$E244*CC20</f>
        <v>-0</v>
      </c>
      <c r="CD244" s="21" t="n">
        <f aca="false">$E244*CD20</f>
        <v>-0</v>
      </c>
      <c r="CE244" s="21" t="n">
        <f aca="false">$E244*CE20</f>
        <v>-0</v>
      </c>
      <c r="CF244" s="21" t="n">
        <f aca="false">$E244*CF20</f>
        <v>-0</v>
      </c>
      <c r="CG244" s="21" t="n">
        <f aca="false">$E244*CG20</f>
        <v>-0</v>
      </c>
      <c r="CH244" s="21" t="n">
        <f aca="false">$E244*CH20</f>
        <v>-0</v>
      </c>
      <c r="CI244" s="21" t="n">
        <f aca="false">$E244*CI20</f>
        <v>-0</v>
      </c>
      <c r="CJ244" s="21" t="n">
        <f aca="false">$E244*CJ20</f>
        <v>-0</v>
      </c>
      <c r="CK244" s="21" t="n">
        <f aca="false">$E244*CK20</f>
        <v>-0</v>
      </c>
      <c r="CL244" s="21" t="n">
        <f aca="false">$E244*CL20</f>
        <v>-0</v>
      </c>
      <c r="CM244" s="21" t="n">
        <f aca="false">$E244*CM20</f>
        <v>-0</v>
      </c>
      <c r="CN244" s="21" t="n">
        <f aca="false">$E244*CN20</f>
        <v>-0</v>
      </c>
      <c r="CO244" s="21" t="n">
        <f aca="false">$E244*CO20</f>
        <v>-0</v>
      </c>
      <c r="CP244" s="21" t="n">
        <f aca="false">$E244*CP20</f>
        <v>-0</v>
      </c>
      <c r="CQ244" s="21" t="n">
        <f aca="false">$E244*CQ20</f>
        <v>-0</v>
      </c>
      <c r="CR244" s="21" t="n">
        <f aca="false">$E244*CR20</f>
        <v>-0</v>
      </c>
      <c r="CS244" s="21" t="n">
        <f aca="false">$E244*CS20</f>
        <v>-0</v>
      </c>
      <c r="CT244" s="21" t="n">
        <f aca="false">$E244*CT20</f>
        <v>-0</v>
      </c>
      <c r="CU244" s="21" t="n">
        <f aca="false">$E244*CU20</f>
        <v>-0</v>
      </c>
      <c r="CV244" s="21" t="n">
        <f aca="false">$E244*CV20</f>
        <v>-0</v>
      </c>
      <c r="CW244" s="21" t="n">
        <f aca="false">$E244*CW20</f>
        <v>-0</v>
      </c>
      <c r="CX244" s="21" t="n">
        <f aca="false">$E244*CX20</f>
        <v>-0</v>
      </c>
      <c r="CY244" s="21" t="n">
        <f aca="false">$E244*CY20</f>
        <v>-0</v>
      </c>
      <c r="CZ244" s="21" t="n">
        <f aca="false">$E244*CZ20</f>
        <v>-0</v>
      </c>
      <c r="DA244" s="21" t="n">
        <f aca="false">$E244*DA20</f>
        <v>-0</v>
      </c>
      <c r="DB244" s="21" t="n">
        <f aca="false">$E244*DB20</f>
        <v>-0</v>
      </c>
      <c r="DC244" s="21" t="n">
        <f aca="false">$E244*DC20</f>
        <v>-0</v>
      </c>
      <c r="DD244" s="21" t="n">
        <f aca="false">$E244*DD20</f>
        <v>-0</v>
      </c>
      <c r="DE244" s="21" t="n">
        <f aca="false">$E244*DE20</f>
        <v>-0</v>
      </c>
      <c r="DF244" s="21" t="n">
        <f aca="false">$E244*DF20</f>
        <v>-0</v>
      </c>
      <c r="DG244" s="21" t="n">
        <f aca="false">$E244*DG20</f>
        <v>-0</v>
      </c>
      <c r="DH244" s="21" t="n">
        <f aca="false">$E244*DH20</f>
        <v>-0</v>
      </c>
      <c r="DI244" s="21" t="n">
        <f aca="false">$E244*DI20</f>
        <v>-0</v>
      </c>
      <c r="DJ244" s="21" t="n">
        <f aca="false">$E244*DJ20</f>
        <v>-0</v>
      </c>
      <c r="DK244" s="21" t="n">
        <f aca="false">$E244*DK20</f>
        <v>-0</v>
      </c>
      <c r="DL244" s="21" t="n">
        <f aca="false">$E244*DL20</f>
        <v>-0</v>
      </c>
      <c r="DM244" s="21" t="n">
        <f aca="false">$E244*DM20</f>
        <v>-0</v>
      </c>
      <c r="DN244" s="21" t="n">
        <f aca="false">$E244*DN20</f>
        <v>-0</v>
      </c>
      <c r="DO244" s="21" t="n">
        <f aca="false">$E244*DO20</f>
        <v>-0</v>
      </c>
      <c r="DP244" s="21" t="n">
        <f aca="false">$E244*DP20</f>
        <v>-0</v>
      </c>
      <c r="DQ244" s="21" t="n">
        <f aca="false">$E244*DQ20</f>
        <v>-0</v>
      </c>
      <c r="DR244" s="21" t="n">
        <f aca="false">$E244*DR20</f>
        <v>-0</v>
      </c>
      <c r="DS244" s="21" t="n">
        <f aca="false">$E244*DS20</f>
        <v>-0</v>
      </c>
      <c r="DT244" s="21" t="n">
        <f aca="false">$E244*DT20</f>
        <v>-0</v>
      </c>
      <c r="DU244" s="21" t="n">
        <f aca="false">$E244*DU20</f>
        <v>-0</v>
      </c>
      <c r="DV244" s="21" t="n">
        <f aca="false">$E244*DV20</f>
        <v>-0</v>
      </c>
      <c r="DW244" s="21" t="n">
        <f aca="false">$E244*DW20</f>
        <v>-0</v>
      </c>
      <c r="DX244" s="21" t="n">
        <f aca="false">$E244*DX20</f>
        <v>-0</v>
      </c>
      <c r="DY244" s="21" t="n">
        <f aca="false">$E244*DY20</f>
        <v>-0</v>
      </c>
      <c r="DZ244" s="21" t="n">
        <f aca="false">$E244*DZ20</f>
        <v>-0</v>
      </c>
      <c r="EA244" s="21" t="n">
        <f aca="false">$E244*EA20</f>
        <v>-0</v>
      </c>
      <c r="EB244" s="21" t="n">
        <f aca="false">$E244*EB20</f>
        <v>-0</v>
      </c>
      <c r="EC244" s="21" t="n">
        <f aca="false">$E244*EC20</f>
        <v>-0</v>
      </c>
      <c r="ED244" s="21" t="n">
        <f aca="false">$E244*ED20</f>
        <v>-0</v>
      </c>
      <c r="EE244" s="21" t="n">
        <f aca="false">$E244*EE20</f>
        <v>-0</v>
      </c>
      <c r="EF244" s="21" t="n">
        <f aca="false">$E244*EF20</f>
        <v>-0</v>
      </c>
      <c r="EG244" s="21" t="n">
        <f aca="false">$E244*EG20</f>
        <v>-0</v>
      </c>
      <c r="EH244" s="21" t="n">
        <f aca="false">$E244*EH20</f>
        <v>-0</v>
      </c>
      <c r="EI244" s="21" t="n">
        <f aca="false">$E244*EI20</f>
        <v>-0</v>
      </c>
      <c r="EJ244" s="21" t="n">
        <f aca="false">$E244*EJ20</f>
        <v>-0</v>
      </c>
      <c r="EK244" s="21" t="n">
        <f aca="false">$E244*EK20</f>
        <v>-0</v>
      </c>
      <c r="EL244" s="21" t="n">
        <f aca="false">$E244*EL20</f>
        <v>-0</v>
      </c>
      <c r="EM244" s="21" t="n">
        <f aca="false">$E244*EM20</f>
        <v>-0</v>
      </c>
      <c r="EN244" s="21" t="n">
        <f aca="false">$E244*EN20</f>
        <v>-0</v>
      </c>
      <c r="EO244" s="21" t="n">
        <f aca="false">$E244*EO20</f>
        <v>-0</v>
      </c>
      <c r="EP244" s="21" t="n">
        <f aca="false">$E244*EP20</f>
        <v>-0</v>
      </c>
      <c r="EQ244" s="21" t="n">
        <f aca="false">$E244*EQ20</f>
        <v>-0</v>
      </c>
      <c r="ER244" s="21" t="n">
        <f aca="false">$E244*ER20</f>
        <v>-0</v>
      </c>
      <c r="ES244" s="21" t="n">
        <f aca="false">$E244*ES20</f>
        <v>-0</v>
      </c>
      <c r="ET244" s="21" t="n">
        <f aca="false">$E244*ET20</f>
        <v>-0</v>
      </c>
      <c r="EU244" s="21" t="n">
        <f aca="false">$E244*EU20</f>
        <v>-0</v>
      </c>
      <c r="EV244" s="21" t="n">
        <f aca="false">$E244*EV20</f>
        <v>-0</v>
      </c>
      <c r="EW244" s="21" t="n">
        <f aca="false">$E244*EW20</f>
        <v>-0</v>
      </c>
      <c r="EX244" s="21" t="n">
        <f aca="false">$E244*EX20</f>
        <v>-0</v>
      </c>
      <c r="EY244" s="21" t="n">
        <f aca="false">$E244*EY20</f>
        <v>-0</v>
      </c>
      <c r="EZ244" s="21" t="n">
        <f aca="false">$E244*EZ20</f>
        <v>-0</v>
      </c>
      <c r="FA244" s="21" t="n">
        <f aca="false">$E244*FA20</f>
        <v>-0</v>
      </c>
      <c r="FB244" s="21" t="n">
        <f aca="false">$E244*FB20</f>
        <v>-0</v>
      </c>
      <c r="FC244" s="21" t="n">
        <f aca="false">$E244*FC20</f>
        <v>-0</v>
      </c>
      <c r="FD244" s="21" t="n">
        <f aca="false">$E244*FD20</f>
        <v>-0</v>
      </c>
      <c r="FE244" s="21" t="n">
        <f aca="false">$E244*FE20</f>
        <v>-0</v>
      </c>
      <c r="FF244" s="21" t="n">
        <f aca="false">$E244*FF20</f>
        <v>-0</v>
      </c>
      <c r="FG244" s="21" t="n">
        <f aca="false">$E244*FG20</f>
        <v>-0</v>
      </c>
      <c r="FH244" s="21" t="n">
        <f aca="false">$E244*FH20</f>
        <v>-0</v>
      </c>
    </row>
    <row r="245" customFormat="false" ht="15" hidden="false" customHeight="false" outlineLevel="0" collapsed="false">
      <c r="C245" s="28" t="s">
        <v>868</v>
      </c>
      <c r="D245" s="12" t="s">
        <v>358</v>
      </c>
      <c r="I245" s="63" t="n">
        <f aca="false">SUM(J245:FH245)</f>
        <v>2271.99586848017</v>
      </c>
      <c r="J245" s="63" t="n">
        <f aca="false">J243+J244</f>
        <v>-2792.10339506173</v>
      </c>
      <c r="K245" s="63" t="n">
        <f aca="false">K243+K244</f>
        <v>694.568570357686</v>
      </c>
      <c r="L245" s="63" t="n">
        <f aca="false">L243+L244</f>
        <v>-809.957968521901</v>
      </c>
      <c r="M245" s="63" t="n">
        <f aca="false">M243+M244</f>
        <v>-124.112302458989</v>
      </c>
      <c r="N245" s="63" t="n">
        <f aca="false">N243+N244</f>
        <v>5303.6009641651</v>
      </c>
      <c r="O245" s="63" t="n">
        <f aca="false">O243+O244</f>
        <v>0</v>
      </c>
      <c r="P245" s="63" t="n">
        <f aca="false">P243+P244</f>
        <v>0</v>
      </c>
      <c r="Q245" s="63" t="n">
        <f aca="false">Q243+Q244</f>
        <v>0</v>
      </c>
      <c r="R245" s="63" t="n">
        <f aca="false">R243+R244</f>
        <v>0</v>
      </c>
      <c r="S245" s="63" t="n">
        <f aca="false">S243+S244</f>
        <v>0</v>
      </c>
      <c r="T245" s="63" t="n">
        <f aca="false">T243+T244</f>
        <v>0</v>
      </c>
      <c r="U245" s="63" t="n">
        <f aca="false">U243+U244</f>
        <v>0</v>
      </c>
      <c r="V245" s="63" t="n">
        <f aca="false">V243+V244</f>
        <v>0</v>
      </c>
      <c r="W245" s="63" t="n">
        <f aca="false">W243+W244</f>
        <v>0</v>
      </c>
      <c r="X245" s="63" t="n">
        <f aca="false">X243+X244</f>
        <v>0</v>
      </c>
      <c r="Y245" s="63" t="n">
        <f aca="false">Y243+Y244</f>
        <v>0</v>
      </c>
      <c r="Z245" s="63" t="n">
        <f aca="false">Z243+Z244</f>
        <v>0</v>
      </c>
      <c r="AA245" s="63" t="n">
        <f aca="false">AA243+AA244</f>
        <v>0</v>
      </c>
      <c r="AB245" s="63" t="n">
        <f aca="false">AB243+AB244</f>
        <v>0</v>
      </c>
      <c r="AC245" s="63" t="n">
        <f aca="false">AC243+AC244</f>
        <v>0</v>
      </c>
      <c r="AD245" s="63" t="n">
        <f aca="false">AD243+AD244</f>
        <v>0</v>
      </c>
      <c r="AE245" s="63" t="n">
        <f aca="false">AE243+AE244</f>
        <v>0</v>
      </c>
      <c r="AF245" s="63" t="n">
        <f aca="false">AF243+AF244</f>
        <v>0</v>
      </c>
      <c r="AG245" s="63" t="n">
        <f aca="false">AG243+AG244</f>
        <v>0</v>
      </c>
      <c r="AH245" s="63" t="n">
        <f aca="false">AH243+AH244</f>
        <v>0</v>
      </c>
      <c r="AI245" s="63" t="n">
        <f aca="false">AI243+AI244</f>
        <v>0</v>
      </c>
      <c r="AJ245" s="63" t="n">
        <f aca="false">AJ243+AJ244</f>
        <v>0</v>
      </c>
      <c r="AK245" s="63" t="n">
        <f aca="false">AK243+AK244</f>
        <v>0</v>
      </c>
      <c r="AL245" s="63" t="n">
        <f aca="false">AL243+AL244</f>
        <v>0</v>
      </c>
      <c r="AM245" s="63" t="n">
        <f aca="false">AM243+AM244</f>
        <v>0</v>
      </c>
      <c r="AN245" s="63" t="n">
        <f aca="false">AN243+AN244</f>
        <v>0</v>
      </c>
      <c r="AO245" s="63" t="n">
        <f aca="false">AO243+AO244</f>
        <v>0</v>
      </c>
      <c r="AP245" s="63" t="n">
        <f aca="false">AP243+AP244</f>
        <v>0</v>
      </c>
      <c r="AQ245" s="63" t="n">
        <f aca="false">AQ243+AQ244</f>
        <v>0</v>
      </c>
      <c r="AR245" s="63" t="n">
        <f aca="false">AR243+AR244</f>
        <v>0</v>
      </c>
      <c r="AS245" s="63" t="n">
        <f aca="false">AS243+AS244</f>
        <v>0</v>
      </c>
      <c r="AT245" s="63" t="n">
        <f aca="false">AT243+AT244</f>
        <v>0</v>
      </c>
      <c r="AU245" s="63" t="n">
        <f aca="false">AU243+AU244</f>
        <v>0</v>
      </c>
      <c r="AV245" s="63" t="n">
        <f aca="false">AV243+AV244</f>
        <v>0</v>
      </c>
      <c r="AW245" s="63" t="n">
        <f aca="false">AW243+AW244</f>
        <v>0</v>
      </c>
      <c r="AX245" s="63" t="n">
        <f aca="false">AX243+AX244</f>
        <v>0</v>
      </c>
      <c r="AY245" s="63" t="n">
        <f aca="false">AY243+AY244</f>
        <v>0</v>
      </c>
      <c r="AZ245" s="63" t="n">
        <f aca="false">AZ243+AZ244</f>
        <v>0</v>
      </c>
      <c r="BA245" s="63" t="n">
        <f aca="false">BA243+BA244</f>
        <v>0</v>
      </c>
      <c r="BB245" s="63" t="n">
        <f aca="false">BB243+BB244</f>
        <v>0</v>
      </c>
      <c r="BC245" s="63" t="n">
        <f aca="false">BC243+BC244</f>
        <v>0</v>
      </c>
      <c r="BD245" s="63" t="n">
        <f aca="false">BD243+BD244</f>
        <v>0</v>
      </c>
      <c r="BE245" s="63" t="n">
        <f aca="false">BE243+BE244</f>
        <v>0</v>
      </c>
      <c r="BF245" s="63" t="n">
        <f aca="false">BF243+BF244</f>
        <v>0</v>
      </c>
      <c r="BG245" s="63" t="n">
        <f aca="false">BG243+BG244</f>
        <v>0</v>
      </c>
      <c r="BH245" s="63" t="n">
        <f aca="false">BH243+BH244</f>
        <v>0</v>
      </c>
      <c r="BI245" s="63" t="n">
        <f aca="false">BI243+BI244</f>
        <v>0</v>
      </c>
      <c r="BJ245" s="63" t="n">
        <f aca="false">BJ243+BJ244</f>
        <v>0</v>
      </c>
      <c r="BK245" s="63" t="n">
        <f aca="false">BK243+BK244</f>
        <v>0</v>
      </c>
      <c r="BL245" s="63" t="n">
        <f aca="false">BL243+BL244</f>
        <v>0</v>
      </c>
      <c r="BM245" s="63" t="n">
        <f aca="false">BM243+BM244</f>
        <v>0</v>
      </c>
      <c r="BN245" s="63" t="n">
        <f aca="false">BN243+BN244</f>
        <v>0</v>
      </c>
      <c r="BO245" s="63" t="n">
        <f aca="false">BO243+BO244</f>
        <v>0</v>
      </c>
      <c r="BP245" s="63" t="n">
        <f aca="false">BP243+BP244</f>
        <v>0</v>
      </c>
      <c r="BQ245" s="63" t="n">
        <f aca="false">BQ243+BQ244</f>
        <v>0</v>
      </c>
      <c r="BR245" s="63" t="n">
        <f aca="false">BR243+BR244</f>
        <v>0</v>
      </c>
      <c r="BS245" s="63" t="n">
        <f aca="false">BS243+BS244</f>
        <v>0</v>
      </c>
      <c r="BT245" s="63" t="n">
        <f aca="false">BT243+BT244</f>
        <v>0</v>
      </c>
      <c r="BU245" s="63" t="n">
        <f aca="false">BU243+BU244</f>
        <v>0</v>
      </c>
      <c r="BV245" s="63" t="n">
        <f aca="false">BV243+BV244</f>
        <v>0</v>
      </c>
      <c r="BW245" s="63" t="n">
        <f aca="false">BW243+BW244</f>
        <v>0</v>
      </c>
      <c r="BX245" s="63" t="n">
        <f aca="false">BX243+BX244</f>
        <v>0</v>
      </c>
      <c r="BY245" s="63" t="n">
        <f aca="false">BY243+BY244</f>
        <v>0</v>
      </c>
      <c r="BZ245" s="63" t="n">
        <f aca="false">BZ243+BZ244</f>
        <v>0</v>
      </c>
      <c r="CA245" s="63" t="n">
        <f aca="false">CA243+CA244</f>
        <v>0</v>
      </c>
      <c r="CB245" s="63" t="n">
        <f aca="false">CB243+CB244</f>
        <v>0</v>
      </c>
      <c r="CC245" s="63" t="n">
        <f aca="false">CC243+CC244</f>
        <v>0</v>
      </c>
      <c r="CD245" s="63" t="n">
        <f aca="false">CD243+CD244</f>
        <v>0</v>
      </c>
      <c r="CE245" s="63" t="n">
        <f aca="false">CE243+CE244</f>
        <v>0</v>
      </c>
      <c r="CF245" s="63" t="n">
        <f aca="false">CF243+CF244</f>
        <v>0</v>
      </c>
      <c r="CG245" s="63" t="n">
        <f aca="false">CG243+CG244</f>
        <v>0</v>
      </c>
      <c r="CH245" s="63" t="n">
        <f aca="false">CH243+CH244</f>
        <v>0</v>
      </c>
      <c r="CI245" s="63" t="n">
        <f aca="false">CI243+CI244</f>
        <v>0</v>
      </c>
      <c r="CJ245" s="63" t="n">
        <f aca="false">CJ243+CJ244</f>
        <v>0</v>
      </c>
      <c r="CK245" s="63" t="n">
        <f aca="false">CK243+CK244</f>
        <v>0</v>
      </c>
      <c r="CL245" s="63" t="n">
        <f aca="false">CL243+CL244</f>
        <v>0</v>
      </c>
      <c r="CM245" s="63" t="n">
        <f aca="false">CM243+CM244</f>
        <v>0</v>
      </c>
      <c r="CN245" s="63" t="n">
        <f aca="false">CN243+CN244</f>
        <v>0</v>
      </c>
      <c r="CO245" s="63" t="n">
        <f aca="false">CO243+CO244</f>
        <v>0</v>
      </c>
      <c r="CP245" s="63" t="n">
        <f aca="false">CP243+CP244</f>
        <v>0</v>
      </c>
      <c r="CQ245" s="63" t="n">
        <f aca="false">CQ243+CQ244</f>
        <v>0</v>
      </c>
      <c r="CR245" s="63" t="n">
        <f aca="false">CR243+CR244</f>
        <v>0</v>
      </c>
      <c r="CS245" s="63" t="n">
        <f aca="false">CS243+CS244</f>
        <v>0</v>
      </c>
      <c r="CT245" s="63" t="n">
        <f aca="false">CT243+CT244</f>
        <v>0</v>
      </c>
      <c r="CU245" s="63" t="n">
        <f aca="false">CU243+CU244</f>
        <v>0</v>
      </c>
      <c r="CV245" s="63" t="n">
        <f aca="false">CV243+CV244</f>
        <v>0</v>
      </c>
      <c r="CW245" s="63" t="n">
        <f aca="false">CW243+CW244</f>
        <v>0</v>
      </c>
      <c r="CX245" s="63" t="n">
        <f aca="false">CX243+CX244</f>
        <v>0</v>
      </c>
      <c r="CY245" s="63" t="n">
        <f aca="false">CY243+CY244</f>
        <v>0</v>
      </c>
      <c r="CZ245" s="63" t="n">
        <f aca="false">CZ243+CZ244</f>
        <v>0</v>
      </c>
      <c r="DA245" s="63" t="n">
        <f aca="false">DA243+DA244</f>
        <v>0</v>
      </c>
      <c r="DB245" s="63" t="n">
        <f aca="false">DB243+DB244</f>
        <v>0</v>
      </c>
      <c r="DC245" s="63" t="n">
        <f aca="false">DC243+DC244</f>
        <v>0</v>
      </c>
      <c r="DD245" s="63" t="n">
        <f aca="false">DD243+DD244</f>
        <v>0</v>
      </c>
      <c r="DE245" s="63" t="n">
        <f aca="false">DE243+DE244</f>
        <v>0</v>
      </c>
      <c r="DF245" s="63" t="n">
        <f aca="false">DF243+DF244</f>
        <v>0</v>
      </c>
      <c r="DG245" s="63" t="n">
        <f aca="false">DG243+DG244</f>
        <v>0</v>
      </c>
      <c r="DH245" s="63" t="n">
        <f aca="false">DH243+DH244</f>
        <v>0</v>
      </c>
      <c r="DI245" s="63" t="n">
        <f aca="false">DI243+DI244</f>
        <v>0</v>
      </c>
      <c r="DJ245" s="63" t="n">
        <f aca="false">DJ243+DJ244</f>
        <v>0</v>
      </c>
      <c r="DK245" s="63" t="n">
        <f aca="false">DK243+DK244</f>
        <v>0</v>
      </c>
      <c r="DL245" s="63" t="n">
        <f aca="false">DL243+DL244</f>
        <v>0</v>
      </c>
      <c r="DM245" s="63" t="n">
        <f aca="false">DM243+DM244</f>
        <v>0</v>
      </c>
      <c r="DN245" s="63" t="n">
        <f aca="false">DN243+DN244</f>
        <v>0</v>
      </c>
      <c r="DO245" s="63" t="n">
        <f aca="false">DO243+DO244</f>
        <v>0</v>
      </c>
      <c r="DP245" s="63" t="n">
        <f aca="false">DP243+DP244</f>
        <v>0</v>
      </c>
      <c r="DQ245" s="63" t="n">
        <f aca="false">DQ243+DQ244</f>
        <v>0</v>
      </c>
      <c r="DR245" s="63" t="n">
        <f aca="false">DR243+DR244</f>
        <v>0</v>
      </c>
      <c r="DS245" s="63" t="n">
        <f aca="false">DS243+DS244</f>
        <v>0</v>
      </c>
      <c r="DT245" s="63" t="n">
        <f aca="false">DT243+DT244</f>
        <v>0</v>
      </c>
      <c r="DU245" s="63" t="n">
        <f aca="false">DU243+DU244</f>
        <v>0</v>
      </c>
      <c r="DV245" s="63" t="n">
        <f aca="false">DV243+DV244</f>
        <v>0</v>
      </c>
      <c r="DW245" s="63" t="n">
        <f aca="false">DW243+DW244</f>
        <v>0</v>
      </c>
      <c r="DX245" s="63" t="n">
        <f aca="false">DX243+DX244</f>
        <v>0</v>
      </c>
      <c r="DY245" s="63" t="n">
        <f aca="false">DY243+DY244</f>
        <v>0</v>
      </c>
      <c r="DZ245" s="63" t="n">
        <f aca="false">DZ243+DZ244</f>
        <v>0</v>
      </c>
      <c r="EA245" s="63" t="n">
        <f aca="false">EA243+EA244</f>
        <v>0</v>
      </c>
      <c r="EB245" s="63" t="n">
        <f aca="false">EB243+EB244</f>
        <v>0</v>
      </c>
      <c r="EC245" s="63" t="n">
        <f aca="false">EC243+EC244</f>
        <v>0</v>
      </c>
      <c r="ED245" s="63" t="n">
        <f aca="false">ED243+ED244</f>
        <v>0</v>
      </c>
      <c r="EE245" s="63" t="n">
        <f aca="false">EE243+EE244</f>
        <v>0</v>
      </c>
      <c r="EF245" s="63" t="n">
        <f aca="false">EF243+EF244</f>
        <v>0</v>
      </c>
      <c r="EG245" s="63" t="n">
        <f aca="false">EG243+EG244</f>
        <v>0</v>
      </c>
      <c r="EH245" s="63" t="n">
        <f aca="false">EH243+EH244</f>
        <v>0</v>
      </c>
      <c r="EI245" s="63" t="n">
        <f aca="false">EI243+EI244</f>
        <v>0</v>
      </c>
      <c r="EJ245" s="63" t="n">
        <f aca="false">EJ243+EJ244</f>
        <v>0</v>
      </c>
      <c r="EK245" s="63" t="n">
        <f aca="false">EK243+EK244</f>
        <v>0</v>
      </c>
      <c r="EL245" s="63" t="n">
        <f aca="false">EL243+EL244</f>
        <v>0</v>
      </c>
      <c r="EM245" s="63" t="n">
        <f aca="false">EM243+EM244</f>
        <v>0</v>
      </c>
      <c r="EN245" s="63" t="n">
        <f aca="false">EN243+EN244</f>
        <v>0</v>
      </c>
      <c r="EO245" s="63" t="n">
        <f aca="false">EO243+EO244</f>
        <v>0</v>
      </c>
      <c r="EP245" s="63" t="n">
        <f aca="false">EP243+EP244</f>
        <v>0</v>
      </c>
      <c r="EQ245" s="63" t="n">
        <f aca="false">EQ243+EQ244</f>
        <v>0</v>
      </c>
      <c r="ER245" s="63" t="n">
        <f aca="false">ER243+ER244</f>
        <v>0</v>
      </c>
      <c r="ES245" s="63" t="n">
        <f aca="false">ES243+ES244</f>
        <v>0</v>
      </c>
      <c r="ET245" s="63" t="n">
        <f aca="false">ET243+ET244</f>
        <v>0</v>
      </c>
      <c r="EU245" s="63" t="n">
        <f aca="false">EU243+EU244</f>
        <v>0</v>
      </c>
      <c r="EV245" s="63" t="n">
        <f aca="false">EV243+EV244</f>
        <v>0</v>
      </c>
      <c r="EW245" s="63" t="n">
        <f aca="false">EW243+EW244</f>
        <v>0</v>
      </c>
      <c r="EX245" s="63" t="n">
        <f aca="false">EX243+EX244</f>
        <v>0</v>
      </c>
      <c r="EY245" s="63" t="n">
        <f aca="false">EY243+EY244</f>
        <v>0</v>
      </c>
      <c r="EZ245" s="63" t="n">
        <f aca="false">EZ243+EZ244</f>
        <v>0</v>
      </c>
      <c r="FA245" s="63" t="n">
        <f aca="false">FA243+FA244</f>
        <v>0</v>
      </c>
      <c r="FB245" s="63" t="n">
        <f aca="false">FB243+FB244</f>
        <v>0</v>
      </c>
      <c r="FC245" s="63" t="n">
        <f aca="false">FC243+FC244</f>
        <v>0</v>
      </c>
      <c r="FD245" s="63" t="n">
        <f aca="false">FD243+FD244</f>
        <v>0</v>
      </c>
      <c r="FE245" s="63" t="n">
        <f aca="false">FE243+FE244</f>
        <v>0</v>
      </c>
      <c r="FF245" s="63" t="n">
        <f aca="false">FF243+FF244</f>
        <v>0</v>
      </c>
      <c r="FG245" s="63" t="n">
        <f aca="false">FG243+FG244</f>
        <v>0</v>
      </c>
      <c r="FH245" s="63" t="n">
        <f aca="false">FH243+FH244</f>
        <v>0</v>
      </c>
    </row>
    <row r="246" customFormat="false" ht="15" hidden="false" customHeight="false" outlineLevel="0" collapsed="false">
      <c r="C246" s="28" t="s">
        <v>869</v>
      </c>
      <c r="D246" s="12" t="s">
        <v>32</v>
      </c>
      <c r="E246" s="33" t="n">
        <f aca="false">XIRR($J245:$FH245,$J$4:$FH$4)</f>
        <v>0.847345583954844</v>
      </c>
    </row>
    <row r="247" customFormat="false" ht="15" hidden="false" customHeight="false" outlineLevel="0" collapsed="false">
      <c r="C247" s="28" t="s">
        <v>870</v>
      </c>
      <c r="D247" s="12" t="s">
        <v>32</v>
      </c>
      <c r="E247" s="33" t="n">
        <f aca="false">XIRR($J243:$FH243,$J$4:$FH$4)</f>
        <v>0.855291699172596</v>
      </c>
    </row>
    <row r="248" customFormat="false" ht="15" hidden="false" customHeight="false" outlineLevel="0" collapsed="false">
      <c r="C248" s="28" t="s">
        <v>871</v>
      </c>
      <c r="D248" s="12" t="s">
        <v>14</v>
      </c>
      <c r="E248" s="66" t="n">
        <f aca="false">($I242+$I244)/-$I241</f>
        <v>1.30558674207602</v>
      </c>
    </row>
    <row r="249" customFormat="false" ht="15" hidden="false" customHeight="false" outlineLevel="0" collapsed="false">
      <c r="C249" s="28" t="s">
        <v>872</v>
      </c>
      <c r="D249" s="12" t="s">
        <v>358</v>
      </c>
      <c r="E249" s="63" t="n">
        <f aca="false">XNPV(In_Discount_Rate,$J245:$FH245,$J$4:$FH$4)</f>
        <v>1903.35170676783</v>
      </c>
    </row>
    <row r="250" customFormat="false" ht="15" hidden="false" customHeight="false" outlineLevel="0" collapsed="false">
      <c r="C250" s="1" t="s">
        <v>873</v>
      </c>
      <c r="D250" s="12" t="s">
        <v>358</v>
      </c>
      <c r="I250" s="21" t="n">
        <f aca="false">SUM(J250:FH250)</f>
        <v>1355.35372737423</v>
      </c>
      <c r="J250" s="21" t="n">
        <f aca="false">-In_PSH_Land*J19-In_PSH_Devex*$E13*J30-J106-In_EW_To_PSH*J107+$F239*J20</f>
        <v>-150</v>
      </c>
      <c r="K250" s="21" t="n">
        <f aca="false">-In_PSH_Land*K19-In_PSH_Devex*$E13*K30-K106-In_EW_To_PSH*K107+$F239*K20</f>
        <v>0</v>
      </c>
      <c r="L250" s="21" t="n">
        <f aca="false">-In_PSH_Land*L19-In_PSH_Devex*$E13*L30-L106-In_EW_To_PSH*L107+$F239*L20</f>
        <v>0</v>
      </c>
      <c r="M250" s="21" t="n">
        <f aca="false">-In_PSH_Land*M19-In_PSH_Devex*$E13*M30-M106-In_EW_To_PSH*M107+$F239*M20</f>
        <v>0</v>
      </c>
      <c r="N250" s="21" t="n">
        <f aca="false">-In_PSH_Land*N19-In_PSH_Devex*$E13*N30-N106-In_EW_To_PSH*N107+$F239*N20</f>
        <v>1505.35372737423</v>
      </c>
      <c r="O250" s="21" t="n">
        <f aca="false">-In_PSH_Land*O19-In_PSH_Devex*$E13*O30-O106-In_EW_To_PSH*O107+$F239*O20</f>
        <v>0</v>
      </c>
      <c r="P250" s="21" t="n">
        <f aca="false">-In_PSH_Land*P19-In_PSH_Devex*$E13*P30-P106-In_EW_To_PSH*P107+$F239*P20</f>
        <v>0</v>
      </c>
      <c r="Q250" s="21" t="n">
        <f aca="false">-In_PSH_Land*Q19-In_PSH_Devex*$E13*Q30-Q106-In_EW_To_PSH*Q107+$F239*Q20</f>
        <v>0</v>
      </c>
      <c r="R250" s="21" t="n">
        <f aca="false">-In_PSH_Land*R19-In_PSH_Devex*$E13*R30-R106-In_EW_To_PSH*R107+$F239*R20</f>
        <v>0</v>
      </c>
      <c r="S250" s="21" t="n">
        <f aca="false">-In_PSH_Land*S19-In_PSH_Devex*$E13*S30-S106-In_EW_To_PSH*S107+$F239*S20</f>
        <v>0</v>
      </c>
      <c r="T250" s="21" t="n">
        <f aca="false">-In_PSH_Land*T19-In_PSH_Devex*$E13*T30-T106-In_EW_To_PSH*T107+$F239*T20</f>
        <v>0</v>
      </c>
      <c r="U250" s="21" t="n">
        <f aca="false">-In_PSH_Land*U19-In_PSH_Devex*$E13*U30-U106-In_EW_To_PSH*U107+$F239*U20</f>
        <v>0</v>
      </c>
      <c r="V250" s="21" t="n">
        <f aca="false">-In_PSH_Land*V19-In_PSH_Devex*$E13*V30-V106-In_EW_To_PSH*V107+$F239*V20</f>
        <v>0</v>
      </c>
      <c r="W250" s="21" t="n">
        <f aca="false">-In_PSH_Land*W19-In_PSH_Devex*$E13*W30-W106-In_EW_To_PSH*W107+$F239*W20</f>
        <v>0</v>
      </c>
      <c r="X250" s="21" t="n">
        <f aca="false">-In_PSH_Land*X19-In_PSH_Devex*$E13*X30-X106-In_EW_To_PSH*X107+$F239*X20</f>
        <v>0</v>
      </c>
      <c r="Y250" s="21" t="n">
        <f aca="false">-In_PSH_Land*Y19-In_PSH_Devex*$E13*Y30-Y106-In_EW_To_PSH*Y107+$F239*Y20</f>
        <v>0</v>
      </c>
      <c r="Z250" s="21" t="n">
        <f aca="false">-In_PSH_Land*Z19-In_PSH_Devex*$E13*Z30-Z106-In_EW_To_PSH*Z107+$F239*Z20</f>
        <v>0</v>
      </c>
      <c r="AA250" s="21" t="n">
        <f aca="false">-In_PSH_Land*AA19-In_PSH_Devex*$E13*AA30-AA106-In_EW_To_PSH*AA107+$F239*AA20</f>
        <v>0</v>
      </c>
      <c r="AB250" s="21" t="n">
        <f aca="false">-In_PSH_Land*AB19-In_PSH_Devex*$E13*AB30-AB106-In_EW_To_PSH*AB107+$F239*AB20</f>
        <v>0</v>
      </c>
      <c r="AC250" s="21" t="n">
        <f aca="false">-In_PSH_Land*AC19-In_PSH_Devex*$E13*AC30-AC106-In_EW_To_PSH*AC107+$F239*AC20</f>
        <v>0</v>
      </c>
      <c r="AD250" s="21" t="n">
        <f aca="false">-In_PSH_Land*AD19-In_PSH_Devex*$E13*AD30-AD106-In_EW_To_PSH*AD107+$F239*AD20</f>
        <v>0</v>
      </c>
      <c r="AE250" s="21" t="n">
        <f aca="false">-In_PSH_Land*AE19-In_PSH_Devex*$E13*AE30-AE106-In_EW_To_PSH*AE107+$F239*AE20</f>
        <v>0</v>
      </c>
      <c r="AF250" s="21" t="n">
        <f aca="false">-In_PSH_Land*AF19-In_PSH_Devex*$E13*AF30-AF106-In_EW_To_PSH*AF107+$F239*AF20</f>
        <v>0</v>
      </c>
      <c r="AG250" s="21" t="n">
        <f aca="false">-In_PSH_Land*AG19-In_PSH_Devex*$E13*AG30-AG106-In_EW_To_PSH*AG107+$F239*AG20</f>
        <v>0</v>
      </c>
      <c r="AH250" s="21" t="n">
        <f aca="false">-In_PSH_Land*AH19-In_PSH_Devex*$E13*AH30-AH106-In_EW_To_PSH*AH107+$F239*AH20</f>
        <v>0</v>
      </c>
      <c r="AI250" s="21" t="n">
        <f aca="false">-In_PSH_Land*AI19-In_PSH_Devex*$E13*AI30-AI106-In_EW_To_PSH*AI107+$F239*AI20</f>
        <v>0</v>
      </c>
      <c r="AJ250" s="21" t="n">
        <f aca="false">-In_PSH_Land*AJ19-In_PSH_Devex*$E13*AJ30-AJ106-In_EW_To_PSH*AJ107+$F239*AJ20</f>
        <v>0</v>
      </c>
      <c r="AK250" s="21" t="n">
        <f aca="false">-In_PSH_Land*AK19-In_PSH_Devex*$E13*AK30-AK106-In_EW_To_PSH*AK107+$F239*AK20</f>
        <v>0</v>
      </c>
      <c r="AL250" s="21" t="n">
        <f aca="false">-In_PSH_Land*AL19-In_PSH_Devex*$E13*AL30-AL106-In_EW_To_PSH*AL107+$F239*AL20</f>
        <v>0</v>
      </c>
      <c r="AM250" s="21" t="n">
        <f aca="false">-In_PSH_Land*AM19-In_PSH_Devex*$E13*AM30-AM106-In_EW_To_PSH*AM107+$F239*AM20</f>
        <v>0</v>
      </c>
      <c r="AN250" s="21" t="n">
        <f aca="false">-In_PSH_Land*AN19-In_PSH_Devex*$E13*AN30-AN106-In_EW_To_PSH*AN107+$F239*AN20</f>
        <v>0</v>
      </c>
      <c r="AO250" s="21" t="n">
        <f aca="false">-In_PSH_Land*AO19-In_PSH_Devex*$E13*AO30-AO106-In_EW_To_PSH*AO107+$F239*AO20</f>
        <v>0</v>
      </c>
      <c r="AP250" s="21" t="n">
        <f aca="false">-In_PSH_Land*AP19-In_PSH_Devex*$E13*AP30-AP106-In_EW_To_PSH*AP107+$F239*AP20</f>
        <v>0</v>
      </c>
      <c r="AQ250" s="21" t="n">
        <f aca="false">-In_PSH_Land*AQ19-In_PSH_Devex*$E13*AQ30-AQ106-In_EW_To_PSH*AQ107+$F239*AQ20</f>
        <v>0</v>
      </c>
      <c r="AR250" s="21" t="n">
        <f aca="false">-In_PSH_Land*AR19-In_PSH_Devex*$E13*AR30-AR106-In_EW_To_PSH*AR107+$F239*AR20</f>
        <v>0</v>
      </c>
      <c r="AS250" s="21" t="n">
        <f aca="false">-In_PSH_Land*AS19-In_PSH_Devex*$E13*AS30-AS106-In_EW_To_PSH*AS107+$F239*AS20</f>
        <v>0</v>
      </c>
      <c r="AT250" s="21" t="n">
        <f aca="false">-In_PSH_Land*AT19-In_PSH_Devex*$E13*AT30-AT106-In_EW_To_PSH*AT107+$F239*AT20</f>
        <v>0</v>
      </c>
      <c r="AU250" s="21" t="n">
        <f aca="false">-In_PSH_Land*AU19-In_PSH_Devex*$E13*AU30-AU106-In_EW_To_PSH*AU107+$F239*AU20</f>
        <v>0</v>
      </c>
      <c r="AV250" s="21" t="n">
        <f aca="false">-In_PSH_Land*AV19-In_PSH_Devex*$E13*AV30-AV106-In_EW_To_PSH*AV107+$F239*AV20</f>
        <v>0</v>
      </c>
      <c r="AW250" s="21" t="n">
        <f aca="false">-In_PSH_Land*AW19-In_PSH_Devex*$E13*AW30-AW106-In_EW_To_PSH*AW107+$F239*AW20</f>
        <v>0</v>
      </c>
      <c r="AX250" s="21" t="n">
        <f aca="false">-In_PSH_Land*AX19-In_PSH_Devex*$E13*AX30-AX106-In_EW_To_PSH*AX107+$F239*AX20</f>
        <v>0</v>
      </c>
      <c r="AY250" s="21" t="n">
        <f aca="false">-In_PSH_Land*AY19-In_PSH_Devex*$E13*AY30-AY106-In_EW_To_PSH*AY107+$F239*AY20</f>
        <v>0</v>
      </c>
      <c r="AZ250" s="21" t="n">
        <f aca="false">-In_PSH_Land*AZ19-In_PSH_Devex*$E13*AZ30-AZ106-In_EW_To_PSH*AZ107+$F239*AZ20</f>
        <v>0</v>
      </c>
      <c r="BA250" s="21" t="n">
        <f aca="false">-In_PSH_Land*BA19-In_PSH_Devex*$E13*BA30-BA106-In_EW_To_PSH*BA107+$F239*BA20</f>
        <v>0</v>
      </c>
      <c r="BB250" s="21" t="n">
        <f aca="false">-In_PSH_Land*BB19-In_PSH_Devex*$E13*BB30-BB106-In_EW_To_PSH*BB107+$F239*BB20</f>
        <v>0</v>
      </c>
      <c r="BC250" s="21" t="n">
        <f aca="false">-In_PSH_Land*BC19-In_PSH_Devex*$E13*BC30-BC106-In_EW_To_PSH*BC107+$F239*BC20</f>
        <v>0</v>
      </c>
      <c r="BD250" s="21" t="n">
        <f aca="false">-In_PSH_Land*BD19-In_PSH_Devex*$E13*BD30-BD106-In_EW_To_PSH*BD107+$F239*BD20</f>
        <v>0</v>
      </c>
      <c r="BE250" s="21" t="n">
        <f aca="false">-In_PSH_Land*BE19-In_PSH_Devex*$E13*BE30-BE106-In_EW_To_PSH*BE107+$F239*BE20</f>
        <v>0</v>
      </c>
      <c r="BF250" s="21" t="n">
        <f aca="false">-In_PSH_Land*BF19-In_PSH_Devex*$E13*BF30-BF106-In_EW_To_PSH*BF107+$F239*BF20</f>
        <v>0</v>
      </c>
      <c r="BG250" s="21" t="n">
        <f aca="false">-In_PSH_Land*BG19-In_PSH_Devex*$E13*BG30-BG106-In_EW_To_PSH*BG107+$F239*BG20</f>
        <v>0</v>
      </c>
      <c r="BH250" s="21" t="n">
        <f aca="false">-In_PSH_Land*BH19-In_PSH_Devex*$E13*BH30-BH106-In_EW_To_PSH*BH107+$F239*BH20</f>
        <v>0</v>
      </c>
      <c r="BI250" s="21" t="n">
        <f aca="false">-In_PSH_Land*BI19-In_PSH_Devex*$E13*BI30-BI106-In_EW_To_PSH*BI107+$F239*BI20</f>
        <v>0</v>
      </c>
      <c r="BJ250" s="21" t="n">
        <f aca="false">-In_PSH_Land*BJ19-In_PSH_Devex*$E13*BJ30-BJ106-In_EW_To_PSH*BJ107+$F239*BJ20</f>
        <v>0</v>
      </c>
      <c r="BK250" s="21" t="n">
        <f aca="false">-In_PSH_Land*BK19-In_PSH_Devex*$E13*BK30-BK106-In_EW_To_PSH*BK107+$F239*BK20</f>
        <v>0</v>
      </c>
      <c r="BL250" s="21" t="n">
        <f aca="false">-In_PSH_Land*BL19-In_PSH_Devex*$E13*BL30-BL106-In_EW_To_PSH*BL107+$F239*BL20</f>
        <v>0</v>
      </c>
      <c r="BM250" s="21" t="n">
        <f aca="false">-In_PSH_Land*BM19-In_PSH_Devex*$E13*BM30-BM106-In_EW_To_PSH*BM107+$F239*BM20</f>
        <v>0</v>
      </c>
      <c r="BN250" s="21" t="n">
        <f aca="false">-In_PSH_Land*BN19-In_PSH_Devex*$E13*BN30-BN106-In_EW_To_PSH*BN107+$F239*BN20</f>
        <v>0</v>
      </c>
      <c r="BO250" s="21" t="n">
        <f aca="false">-In_PSH_Land*BO19-In_PSH_Devex*$E13*BO30-BO106-In_EW_To_PSH*BO107+$F239*BO20</f>
        <v>0</v>
      </c>
      <c r="BP250" s="21" t="n">
        <f aca="false">-In_PSH_Land*BP19-In_PSH_Devex*$E13*BP30-BP106-In_EW_To_PSH*BP107+$F239*BP20</f>
        <v>0</v>
      </c>
      <c r="BQ250" s="21" t="n">
        <f aca="false">-In_PSH_Land*BQ19-In_PSH_Devex*$E13*BQ30-BQ106-In_EW_To_PSH*BQ107+$F239*BQ20</f>
        <v>0</v>
      </c>
      <c r="BR250" s="21" t="n">
        <f aca="false">-In_PSH_Land*BR19-In_PSH_Devex*$E13*BR30-BR106-In_EW_To_PSH*BR107+$F239*BR20</f>
        <v>0</v>
      </c>
      <c r="BS250" s="21" t="n">
        <f aca="false">-In_PSH_Land*BS19-In_PSH_Devex*$E13*BS30-BS106-In_EW_To_PSH*BS107+$F239*BS20</f>
        <v>0</v>
      </c>
      <c r="BT250" s="21" t="n">
        <f aca="false">-In_PSH_Land*BT19-In_PSH_Devex*$E13*BT30-BT106-In_EW_To_PSH*BT107+$F239*BT20</f>
        <v>0</v>
      </c>
      <c r="BU250" s="21" t="n">
        <f aca="false">-In_PSH_Land*BU19-In_PSH_Devex*$E13*BU30-BU106-In_EW_To_PSH*BU107+$F239*BU20</f>
        <v>0</v>
      </c>
      <c r="BV250" s="21" t="n">
        <f aca="false">-In_PSH_Land*BV19-In_PSH_Devex*$E13*BV30-BV106-In_EW_To_PSH*BV107+$F239*BV20</f>
        <v>0</v>
      </c>
      <c r="BW250" s="21" t="n">
        <f aca="false">-In_PSH_Land*BW19-In_PSH_Devex*$E13*BW30-BW106-In_EW_To_PSH*BW107+$F239*BW20</f>
        <v>0</v>
      </c>
      <c r="BX250" s="21" t="n">
        <f aca="false">-In_PSH_Land*BX19-In_PSH_Devex*$E13*BX30-BX106-In_EW_To_PSH*BX107+$F239*BX20</f>
        <v>0</v>
      </c>
      <c r="BY250" s="21" t="n">
        <f aca="false">-In_PSH_Land*BY19-In_PSH_Devex*$E13*BY30-BY106-In_EW_To_PSH*BY107+$F239*BY20</f>
        <v>0</v>
      </c>
      <c r="BZ250" s="21" t="n">
        <f aca="false">-In_PSH_Land*BZ19-In_PSH_Devex*$E13*BZ30-BZ106-In_EW_To_PSH*BZ107+$F239*BZ20</f>
        <v>0</v>
      </c>
      <c r="CA250" s="21" t="n">
        <f aca="false">-In_PSH_Land*CA19-In_PSH_Devex*$E13*CA30-CA106-In_EW_To_PSH*CA107+$F239*CA20</f>
        <v>0</v>
      </c>
      <c r="CB250" s="21" t="n">
        <f aca="false">-In_PSH_Land*CB19-In_PSH_Devex*$E13*CB30-CB106-In_EW_To_PSH*CB107+$F239*CB20</f>
        <v>0</v>
      </c>
      <c r="CC250" s="21" t="n">
        <f aca="false">-In_PSH_Land*CC19-In_PSH_Devex*$E13*CC30-CC106-In_EW_To_PSH*CC107+$F239*CC20</f>
        <v>0</v>
      </c>
      <c r="CD250" s="21" t="n">
        <f aca="false">-In_PSH_Land*CD19-In_PSH_Devex*$E13*CD30-CD106-In_EW_To_PSH*CD107+$F239*CD20</f>
        <v>0</v>
      </c>
      <c r="CE250" s="21" t="n">
        <f aca="false">-In_PSH_Land*CE19-In_PSH_Devex*$E13*CE30-CE106-In_EW_To_PSH*CE107+$F239*CE20</f>
        <v>0</v>
      </c>
      <c r="CF250" s="21" t="n">
        <f aca="false">-In_PSH_Land*CF19-In_PSH_Devex*$E13*CF30-CF106-In_EW_To_PSH*CF107+$F239*CF20</f>
        <v>0</v>
      </c>
      <c r="CG250" s="21" t="n">
        <f aca="false">-In_PSH_Land*CG19-In_PSH_Devex*$E13*CG30-CG106-In_EW_To_PSH*CG107+$F239*CG20</f>
        <v>0</v>
      </c>
      <c r="CH250" s="21" t="n">
        <f aca="false">-In_PSH_Land*CH19-In_PSH_Devex*$E13*CH30-CH106-In_EW_To_PSH*CH107+$F239*CH20</f>
        <v>0</v>
      </c>
      <c r="CI250" s="21" t="n">
        <f aca="false">-In_PSH_Land*CI19-In_PSH_Devex*$E13*CI30-CI106-In_EW_To_PSH*CI107+$F239*CI20</f>
        <v>0</v>
      </c>
      <c r="CJ250" s="21" t="n">
        <f aca="false">-In_PSH_Land*CJ19-In_PSH_Devex*$E13*CJ30-CJ106-In_EW_To_PSH*CJ107+$F239*CJ20</f>
        <v>0</v>
      </c>
      <c r="CK250" s="21" t="n">
        <f aca="false">-In_PSH_Land*CK19-In_PSH_Devex*$E13*CK30-CK106-In_EW_To_PSH*CK107+$F239*CK20</f>
        <v>0</v>
      </c>
      <c r="CL250" s="21" t="n">
        <f aca="false">-In_PSH_Land*CL19-In_PSH_Devex*$E13*CL30-CL106-In_EW_To_PSH*CL107+$F239*CL20</f>
        <v>0</v>
      </c>
      <c r="CM250" s="21" t="n">
        <f aca="false">-In_PSH_Land*CM19-In_PSH_Devex*$E13*CM30-CM106-In_EW_To_PSH*CM107+$F239*CM20</f>
        <v>0</v>
      </c>
      <c r="CN250" s="21" t="n">
        <f aca="false">-In_PSH_Land*CN19-In_PSH_Devex*$E13*CN30-CN106-In_EW_To_PSH*CN107+$F239*CN20</f>
        <v>0</v>
      </c>
      <c r="CO250" s="21" t="n">
        <f aca="false">-In_PSH_Land*CO19-In_PSH_Devex*$E13*CO30-CO106-In_EW_To_PSH*CO107+$F239*CO20</f>
        <v>0</v>
      </c>
      <c r="CP250" s="21" t="n">
        <f aca="false">-In_PSH_Land*CP19-In_PSH_Devex*$E13*CP30-CP106-In_EW_To_PSH*CP107+$F239*CP20</f>
        <v>0</v>
      </c>
      <c r="CQ250" s="21" t="n">
        <f aca="false">-In_PSH_Land*CQ19-In_PSH_Devex*$E13*CQ30-CQ106-In_EW_To_PSH*CQ107+$F239*CQ20</f>
        <v>0</v>
      </c>
      <c r="CR250" s="21" t="n">
        <f aca="false">-In_PSH_Land*CR19-In_PSH_Devex*$E13*CR30-CR106-In_EW_To_PSH*CR107+$F239*CR20</f>
        <v>0</v>
      </c>
      <c r="CS250" s="21" t="n">
        <f aca="false">-In_PSH_Land*CS19-In_PSH_Devex*$E13*CS30-CS106-In_EW_To_PSH*CS107+$F239*CS20</f>
        <v>0</v>
      </c>
      <c r="CT250" s="21" t="n">
        <f aca="false">-In_PSH_Land*CT19-In_PSH_Devex*$E13*CT30-CT106-In_EW_To_PSH*CT107+$F239*CT20</f>
        <v>0</v>
      </c>
      <c r="CU250" s="21" t="n">
        <f aca="false">-In_PSH_Land*CU19-In_PSH_Devex*$E13*CU30-CU106-In_EW_To_PSH*CU107+$F239*CU20</f>
        <v>0</v>
      </c>
      <c r="CV250" s="21" t="n">
        <f aca="false">-In_PSH_Land*CV19-In_PSH_Devex*$E13*CV30-CV106-In_EW_To_PSH*CV107+$F239*CV20</f>
        <v>0</v>
      </c>
      <c r="CW250" s="21" t="n">
        <f aca="false">-In_PSH_Land*CW19-In_PSH_Devex*$E13*CW30-CW106-In_EW_To_PSH*CW107+$F239*CW20</f>
        <v>0</v>
      </c>
      <c r="CX250" s="21" t="n">
        <f aca="false">-In_PSH_Land*CX19-In_PSH_Devex*$E13*CX30-CX106-In_EW_To_PSH*CX107+$F239*CX20</f>
        <v>0</v>
      </c>
      <c r="CY250" s="21" t="n">
        <f aca="false">-In_PSH_Land*CY19-In_PSH_Devex*$E13*CY30-CY106-In_EW_To_PSH*CY107+$F239*CY20</f>
        <v>0</v>
      </c>
      <c r="CZ250" s="21" t="n">
        <f aca="false">-In_PSH_Land*CZ19-In_PSH_Devex*$E13*CZ30-CZ106-In_EW_To_PSH*CZ107+$F239*CZ20</f>
        <v>0</v>
      </c>
      <c r="DA250" s="21" t="n">
        <f aca="false">-In_PSH_Land*DA19-In_PSH_Devex*$E13*DA30-DA106-In_EW_To_PSH*DA107+$F239*DA20</f>
        <v>0</v>
      </c>
      <c r="DB250" s="21" t="n">
        <f aca="false">-In_PSH_Land*DB19-In_PSH_Devex*$E13*DB30-DB106-In_EW_To_PSH*DB107+$F239*DB20</f>
        <v>0</v>
      </c>
      <c r="DC250" s="21" t="n">
        <f aca="false">-In_PSH_Land*DC19-In_PSH_Devex*$E13*DC30-DC106-In_EW_To_PSH*DC107+$F239*DC20</f>
        <v>0</v>
      </c>
      <c r="DD250" s="21" t="n">
        <f aca="false">-In_PSH_Land*DD19-In_PSH_Devex*$E13*DD30-DD106-In_EW_To_PSH*DD107+$F239*DD20</f>
        <v>0</v>
      </c>
      <c r="DE250" s="21" t="n">
        <f aca="false">-In_PSH_Land*DE19-In_PSH_Devex*$E13*DE30-DE106-In_EW_To_PSH*DE107+$F239*DE20</f>
        <v>0</v>
      </c>
      <c r="DF250" s="21" t="n">
        <f aca="false">-In_PSH_Land*DF19-In_PSH_Devex*$E13*DF30-DF106-In_EW_To_PSH*DF107+$F239*DF20</f>
        <v>0</v>
      </c>
      <c r="DG250" s="21" t="n">
        <f aca="false">-In_PSH_Land*DG19-In_PSH_Devex*$E13*DG30-DG106-In_EW_To_PSH*DG107+$F239*DG20</f>
        <v>0</v>
      </c>
      <c r="DH250" s="21" t="n">
        <f aca="false">-In_PSH_Land*DH19-In_PSH_Devex*$E13*DH30-DH106-In_EW_To_PSH*DH107+$F239*DH20</f>
        <v>0</v>
      </c>
      <c r="DI250" s="21" t="n">
        <f aca="false">-In_PSH_Land*DI19-In_PSH_Devex*$E13*DI30-DI106-In_EW_To_PSH*DI107+$F239*DI20</f>
        <v>0</v>
      </c>
      <c r="DJ250" s="21" t="n">
        <f aca="false">-In_PSH_Land*DJ19-In_PSH_Devex*$E13*DJ30-DJ106-In_EW_To_PSH*DJ107+$F239*DJ20</f>
        <v>0</v>
      </c>
      <c r="DK250" s="21" t="n">
        <f aca="false">-In_PSH_Land*DK19-In_PSH_Devex*$E13*DK30-DK106-In_EW_To_PSH*DK107+$F239*DK20</f>
        <v>0</v>
      </c>
      <c r="DL250" s="21" t="n">
        <f aca="false">-In_PSH_Land*DL19-In_PSH_Devex*$E13*DL30-DL106-In_EW_To_PSH*DL107+$F239*DL20</f>
        <v>0</v>
      </c>
      <c r="DM250" s="21" t="n">
        <f aca="false">-In_PSH_Land*DM19-In_PSH_Devex*$E13*DM30-DM106-In_EW_To_PSH*DM107+$F239*DM20</f>
        <v>0</v>
      </c>
      <c r="DN250" s="21" t="n">
        <f aca="false">-In_PSH_Land*DN19-In_PSH_Devex*$E13*DN30-DN106-In_EW_To_PSH*DN107+$F239*DN20</f>
        <v>0</v>
      </c>
      <c r="DO250" s="21" t="n">
        <f aca="false">-In_PSH_Land*DO19-In_PSH_Devex*$E13*DO30-DO106-In_EW_To_PSH*DO107+$F239*DO20</f>
        <v>0</v>
      </c>
      <c r="DP250" s="21" t="n">
        <f aca="false">-In_PSH_Land*DP19-In_PSH_Devex*$E13*DP30-DP106-In_EW_To_PSH*DP107+$F239*DP20</f>
        <v>0</v>
      </c>
      <c r="DQ250" s="21" t="n">
        <f aca="false">-In_PSH_Land*DQ19-In_PSH_Devex*$E13*DQ30-DQ106-In_EW_To_PSH*DQ107+$F239*DQ20</f>
        <v>0</v>
      </c>
      <c r="DR250" s="21" t="n">
        <f aca="false">-In_PSH_Land*DR19-In_PSH_Devex*$E13*DR30-DR106-In_EW_To_PSH*DR107+$F239*DR20</f>
        <v>0</v>
      </c>
      <c r="DS250" s="21" t="n">
        <f aca="false">-In_PSH_Land*DS19-In_PSH_Devex*$E13*DS30-DS106-In_EW_To_PSH*DS107+$F239*DS20</f>
        <v>0</v>
      </c>
      <c r="DT250" s="21" t="n">
        <f aca="false">-In_PSH_Land*DT19-In_PSH_Devex*$E13*DT30-DT106-In_EW_To_PSH*DT107+$F239*DT20</f>
        <v>0</v>
      </c>
      <c r="DU250" s="21" t="n">
        <f aca="false">-In_PSH_Land*DU19-In_PSH_Devex*$E13*DU30-DU106-In_EW_To_PSH*DU107+$F239*DU20</f>
        <v>0</v>
      </c>
      <c r="DV250" s="21" t="n">
        <f aca="false">-In_PSH_Land*DV19-In_PSH_Devex*$E13*DV30-DV106-In_EW_To_PSH*DV107+$F239*DV20</f>
        <v>0</v>
      </c>
      <c r="DW250" s="21" t="n">
        <f aca="false">-In_PSH_Land*DW19-In_PSH_Devex*$E13*DW30-DW106-In_EW_To_PSH*DW107+$F239*DW20</f>
        <v>0</v>
      </c>
      <c r="DX250" s="21" t="n">
        <f aca="false">-In_PSH_Land*DX19-In_PSH_Devex*$E13*DX30-DX106-In_EW_To_PSH*DX107+$F239*DX20</f>
        <v>0</v>
      </c>
      <c r="DY250" s="21" t="n">
        <f aca="false">-In_PSH_Land*DY19-In_PSH_Devex*$E13*DY30-DY106-In_EW_To_PSH*DY107+$F239*DY20</f>
        <v>0</v>
      </c>
      <c r="DZ250" s="21" t="n">
        <f aca="false">-In_PSH_Land*DZ19-In_PSH_Devex*$E13*DZ30-DZ106-In_EW_To_PSH*DZ107+$F239*DZ20</f>
        <v>0</v>
      </c>
      <c r="EA250" s="21" t="n">
        <f aca="false">-In_PSH_Land*EA19-In_PSH_Devex*$E13*EA30-EA106-In_EW_To_PSH*EA107+$F239*EA20</f>
        <v>0</v>
      </c>
      <c r="EB250" s="21" t="n">
        <f aca="false">-In_PSH_Land*EB19-In_PSH_Devex*$E13*EB30-EB106-In_EW_To_PSH*EB107+$F239*EB20</f>
        <v>0</v>
      </c>
      <c r="EC250" s="21" t="n">
        <f aca="false">-In_PSH_Land*EC19-In_PSH_Devex*$E13*EC30-EC106-In_EW_To_PSH*EC107+$F239*EC20</f>
        <v>0</v>
      </c>
      <c r="ED250" s="21" t="n">
        <f aca="false">-In_PSH_Land*ED19-In_PSH_Devex*$E13*ED30-ED106-In_EW_To_PSH*ED107+$F239*ED20</f>
        <v>0</v>
      </c>
      <c r="EE250" s="21" t="n">
        <f aca="false">-In_PSH_Land*EE19-In_PSH_Devex*$E13*EE30-EE106-In_EW_To_PSH*EE107+$F239*EE20</f>
        <v>0</v>
      </c>
      <c r="EF250" s="21" t="n">
        <f aca="false">-In_PSH_Land*EF19-In_PSH_Devex*$E13*EF30-EF106-In_EW_To_PSH*EF107+$F239*EF20</f>
        <v>0</v>
      </c>
      <c r="EG250" s="21" t="n">
        <f aca="false">-In_PSH_Land*EG19-In_PSH_Devex*$E13*EG30-EG106-In_EW_To_PSH*EG107+$F239*EG20</f>
        <v>0</v>
      </c>
      <c r="EH250" s="21" t="n">
        <f aca="false">-In_PSH_Land*EH19-In_PSH_Devex*$E13*EH30-EH106-In_EW_To_PSH*EH107+$F239*EH20</f>
        <v>0</v>
      </c>
      <c r="EI250" s="21" t="n">
        <f aca="false">-In_PSH_Land*EI19-In_PSH_Devex*$E13*EI30-EI106-In_EW_To_PSH*EI107+$F239*EI20</f>
        <v>0</v>
      </c>
      <c r="EJ250" s="21" t="n">
        <f aca="false">-In_PSH_Land*EJ19-In_PSH_Devex*$E13*EJ30-EJ106-In_EW_To_PSH*EJ107+$F239*EJ20</f>
        <v>0</v>
      </c>
      <c r="EK250" s="21" t="n">
        <f aca="false">-In_PSH_Land*EK19-In_PSH_Devex*$E13*EK30-EK106-In_EW_To_PSH*EK107+$F239*EK20</f>
        <v>0</v>
      </c>
      <c r="EL250" s="21" t="n">
        <f aca="false">-In_PSH_Land*EL19-In_PSH_Devex*$E13*EL30-EL106-In_EW_To_PSH*EL107+$F239*EL20</f>
        <v>0</v>
      </c>
      <c r="EM250" s="21" t="n">
        <f aca="false">-In_PSH_Land*EM19-In_PSH_Devex*$E13*EM30-EM106-In_EW_To_PSH*EM107+$F239*EM20</f>
        <v>0</v>
      </c>
      <c r="EN250" s="21" t="n">
        <f aca="false">-In_PSH_Land*EN19-In_PSH_Devex*$E13*EN30-EN106-In_EW_To_PSH*EN107+$F239*EN20</f>
        <v>0</v>
      </c>
      <c r="EO250" s="21" t="n">
        <f aca="false">-In_PSH_Land*EO19-In_PSH_Devex*$E13*EO30-EO106-In_EW_To_PSH*EO107+$F239*EO20</f>
        <v>0</v>
      </c>
      <c r="EP250" s="21" t="n">
        <f aca="false">-In_PSH_Land*EP19-In_PSH_Devex*$E13*EP30-EP106-In_EW_To_PSH*EP107+$F239*EP20</f>
        <v>0</v>
      </c>
      <c r="EQ250" s="21" t="n">
        <f aca="false">-In_PSH_Land*EQ19-In_PSH_Devex*$E13*EQ30-EQ106-In_EW_To_PSH*EQ107+$F239*EQ20</f>
        <v>0</v>
      </c>
      <c r="ER250" s="21" t="n">
        <f aca="false">-In_PSH_Land*ER19-In_PSH_Devex*$E13*ER30-ER106-In_EW_To_PSH*ER107+$F239*ER20</f>
        <v>0</v>
      </c>
      <c r="ES250" s="21" t="n">
        <f aca="false">-In_PSH_Land*ES19-In_PSH_Devex*$E13*ES30-ES106-In_EW_To_PSH*ES107+$F239*ES20</f>
        <v>0</v>
      </c>
      <c r="ET250" s="21" t="n">
        <f aca="false">-In_PSH_Land*ET19-In_PSH_Devex*$E13*ET30-ET106-In_EW_To_PSH*ET107+$F239*ET20</f>
        <v>0</v>
      </c>
      <c r="EU250" s="21" t="n">
        <f aca="false">-In_PSH_Land*EU19-In_PSH_Devex*$E13*EU30-EU106-In_EW_To_PSH*EU107+$F239*EU20</f>
        <v>0</v>
      </c>
      <c r="EV250" s="21" t="n">
        <f aca="false">-In_PSH_Land*EV19-In_PSH_Devex*$E13*EV30-EV106-In_EW_To_PSH*EV107+$F239*EV20</f>
        <v>0</v>
      </c>
      <c r="EW250" s="21" t="n">
        <f aca="false">-In_PSH_Land*EW19-In_PSH_Devex*$E13*EW30-EW106-In_EW_To_PSH*EW107+$F239*EW20</f>
        <v>0</v>
      </c>
      <c r="EX250" s="21" t="n">
        <f aca="false">-In_PSH_Land*EX19-In_PSH_Devex*$E13*EX30-EX106-In_EW_To_PSH*EX107+$F239*EX20</f>
        <v>0</v>
      </c>
      <c r="EY250" s="21" t="n">
        <f aca="false">-In_PSH_Land*EY19-In_PSH_Devex*$E13*EY30-EY106-In_EW_To_PSH*EY107+$F239*EY20</f>
        <v>0</v>
      </c>
      <c r="EZ250" s="21" t="n">
        <f aca="false">-In_PSH_Land*EZ19-In_PSH_Devex*$E13*EZ30-EZ106-In_EW_To_PSH*EZ107+$F239*EZ20</f>
        <v>0</v>
      </c>
      <c r="FA250" s="21" t="n">
        <f aca="false">-In_PSH_Land*FA19-In_PSH_Devex*$E13*FA30-FA106-In_EW_To_PSH*FA107+$F239*FA20</f>
        <v>0</v>
      </c>
      <c r="FB250" s="21" t="n">
        <f aca="false">-In_PSH_Land*FB19-In_PSH_Devex*$E13*FB30-FB106-In_EW_To_PSH*FB107+$F239*FB20</f>
        <v>0</v>
      </c>
      <c r="FC250" s="21" t="n">
        <f aca="false">-In_PSH_Land*FC19-In_PSH_Devex*$E13*FC30-FC106-In_EW_To_PSH*FC107+$F239*FC20</f>
        <v>0</v>
      </c>
      <c r="FD250" s="21" t="n">
        <f aca="false">-In_PSH_Land*FD19-In_PSH_Devex*$E13*FD30-FD106-In_EW_To_PSH*FD107+$F239*FD20</f>
        <v>0</v>
      </c>
      <c r="FE250" s="21" t="n">
        <f aca="false">-In_PSH_Land*FE19-In_PSH_Devex*$E13*FE30-FE106-In_EW_To_PSH*FE107+$F239*FE20</f>
        <v>0</v>
      </c>
      <c r="FF250" s="21" t="n">
        <f aca="false">-In_PSH_Land*FF19-In_PSH_Devex*$E13*FF30-FF106-In_EW_To_PSH*FF107+$F239*FF20</f>
        <v>0</v>
      </c>
      <c r="FG250" s="21" t="n">
        <f aca="false">-In_PSH_Land*FG19-In_PSH_Devex*$E13*FG30-FG106-In_EW_To_PSH*FG107+$F239*FG20</f>
        <v>0</v>
      </c>
      <c r="FH250" s="21" t="n">
        <f aca="false">-In_PSH_Land*FH19-In_PSH_Devex*$E13*FH30-FH106-In_EW_To_PSH*FH107+$F239*FH20</f>
        <v>0</v>
      </c>
    </row>
    <row r="251" customFormat="false" ht="15" hidden="false" customHeight="false" outlineLevel="0" collapsed="false">
      <c r="C251" s="28" t="s">
        <v>874</v>
      </c>
      <c r="D251" s="12" t="s">
        <v>32</v>
      </c>
      <c r="E251" s="33" t="n">
        <f aca="false">IFERROR(XIRR($J250:$FH250,$J$4:$FH$4),"n/a")</f>
        <v>9.03569151582823</v>
      </c>
    </row>
    <row r="252" customFormat="false" ht="15" hidden="false" customHeight="false" outlineLevel="0" collapsed="false">
      <c r="C252" s="28" t="s">
        <v>875</v>
      </c>
      <c r="D252" s="12" t="s">
        <v>14</v>
      </c>
      <c r="E252" s="66" t="n">
        <f aca="false">SUMIF($J250:$FH250,"&gt;0")/-SUMIF($J250:$FH250,"&lt;0")</f>
        <v>10.0356915158282</v>
      </c>
    </row>
    <row r="254" customFormat="false" ht="15" hidden="false" customHeight="false" outlineLevel="0" collapsed="false">
      <c r="A254" s="10" t="s">
        <v>14</v>
      </c>
      <c r="B254" s="10"/>
      <c r="C254" s="10" t="s">
        <v>876</v>
      </c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10"/>
      <c r="EK254" s="10"/>
      <c r="EL254" s="10"/>
      <c r="EM254" s="10"/>
      <c r="EN254" s="10"/>
      <c r="EO254" s="10"/>
      <c r="EP254" s="10"/>
      <c r="EQ254" s="10"/>
      <c r="ER254" s="10"/>
      <c r="ES254" s="10"/>
      <c r="ET254" s="10"/>
      <c r="EU254" s="10"/>
      <c r="EV254" s="10"/>
      <c r="EW254" s="10"/>
      <c r="EX254" s="10"/>
      <c r="EY254" s="10"/>
      <c r="EZ254" s="10"/>
      <c r="FA254" s="10"/>
      <c r="FB254" s="10"/>
      <c r="FC254" s="10"/>
      <c r="FD254" s="10"/>
      <c r="FE254" s="10"/>
      <c r="FF254" s="10"/>
      <c r="FG254" s="10"/>
      <c r="FH254" s="10"/>
    </row>
    <row r="255" customFormat="false" ht="15" hidden="false" customHeight="false" outlineLevel="0" collapsed="false">
      <c r="C255" s="1" t="s">
        <v>877</v>
      </c>
      <c r="D255" s="12" t="s">
        <v>32</v>
      </c>
      <c r="E255" s="23" t="n">
        <f aca="false">IF(In_COD_Share_Basis=1,In_COD_Share,$E227)</f>
        <v>0.6</v>
      </c>
      <c r="F255" s="23" t="n">
        <f aca="false">1-$E255</f>
        <v>0.4</v>
      </c>
    </row>
    <row r="256" customFormat="false" ht="15" hidden="false" customHeight="false" outlineLevel="0" collapsed="false">
      <c r="C256" s="1" t="s">
        <v>878</v>
      </c>
      <c r="D256" s="12" t="s">
        <v>358</v>
      </c>
      <c r="I256" s="21" t="n">
        <f aca="false">SUM(J256:FH256)</f>
        <v>-33860.7376931965</v>
      </c>
      <c r="J256" s="21" t="n">
        <f aca="false">J177*(1-J26)-J112</f>
        <v>-2792.10339506173</v>
      </c>
      <c r="K256" s="21" t="n">
        <f aca="false">K177*(1-K26)-K112</f>
        <v>694.568570357686</v>
      </c>
      <c r="L256" s="21" t="n">
        <f aca="false">L177*(1-L26)-L112</f>
        <v>-809.957968521901</v>
      </c>
      <c r="M256" s="21" t="n">
        <f aca="false">M177*(1-M26)-M112</f>
        <v>-124.112302458989</v>
      </c>
      <c r="N256" s="21" t="n">
        <f aca="false">N177*(1-N26)-N112</f>
        <v>-1615.86742388078</v>
      </c>
      <c r="O256" s="21" t="n">
        <f aca="false">O177*(1-O26)-O112</f>
        <v>-2460.17962861121</v>
      </c>
      <c r="P256" s="21" t="n">
        <f aca="false">P177*(1-P26)-P112</f>
        <v>-6303.52697414552</v>
      </c>
      <c r="Q256" s="21" t="n">
        <f aca="false">Q177*(1-Q26)-Q112</f>
        <v>-6355.53002686728</v>
      </c>
      <c r="R256" s="21" t="n">
        <f aca="false">R177*(1-R26)-R112</f>
        <v>-6338.07381092297</v>
      </c>
      <c r="S256" s="21" t="n">
        <f aca="false">S177*(1-S26)-S112</f>
        <v>-7755.9547330838</v>
      </c>
      <c r="T256" s="21" t="n">
        <f aca="false">T177*(1-T26)-T112</f>
        <v>0</v>
      </c>
      <c r="U256" s="21" t="n">
        <f aca="false">U177*(1-U26)-U112</f>
        <v>0</v>
      </c>
      <c r="V256" s="21" t="n">
        <f aca="false">V177*(1-V26)-V112</f>
        <v>0</v>
      </c>
      <c r="W256" s="21" t="n">
        <f aca="false">W177*(1-W26)-W112</f>
        <v>0</v>
      </c>
      <c r="X256" s="21" t="n">
        <f aca="false">X177*(1-X26)-X112</f>
        <v>0</v>
      </c>
      <c r="Y256" s="21" t="n">
        <f aca="false">Y177*(1-Y26)-Y112</f>
        <v>0</v>
      </c>
      <c r="Z256" s="21" t="n">
        <f aca="false">Z177*(1-Z26)-Z112</f>
        <v>0</v>
      </c>
      <c r="AA256" s="21" t="n">
        <f aca="false">AA177*(1-AA26)-AA112</f>
        <v>0</v>
      </c>
      <c r="AB256" s="21" t="n">
        <f aca="false">AB177*(1-AB26)-AB112</f>
        <v>0</v>
      </c>
      <c r="AC256" s="21" t="n">
        <f aca="false">AC177*(1-AC26)-AC112</f>
        <v>0</v>
      </c>
      <c r="AD256" s="21" t="n">
        <f aca="false">AD177*(1-AD26)-AD112</f>
        <v>0</v>
      </c>
      <c r="AE256" s="21" t="n">
        <f aca="false">AE177*(1-AE26)-AE112</f>
        <v>0</v>
      </c>
      <c r="AF256" s="21" t="n">
        <f aca="false">AF177*(1-AF26)-AF112</f>
        <v>0</v>
      </c>
      <c r="AG256" s="21" t="n">
        <f aca="false">AG177*(1-AG26)-AG112</f>
        <v>0</v>
      </c>
      <c r="AH256" s="21" t="n">
        <f aca="false">AH177*(1-AH26)-AH112</f>
        <v>0</v>
      </c>
      <c r="AI256" s="21" t="n">
        <f aca="false">AI177*(1-AI26)-AI112</f>
        <v>0</v>
      </c>
      <c r="AJ256" s="21" t="n">
        <f aca="false">AJ177*(1-AJ26)-AJ112</f>
        <v>0</v>
      </c>
      <c r="AK256" s="21" t="n">
        <f aca="false">AK177*(1-AK26)-AK112</f>
        <v>0</v>
      </c>
      <c r="AL256" s="21" t="n">
        <f aca="false">AL177*(1-AL26)-AL112</f>
        <v>0</v>
      </c>
      <c r="AM256" s="21" t="n">
        <f aca="false">AM177*(1-AM26)-AM112</f>
        <v>0</v>
      </c>
      <c r="AN256" s="21" t="n">
        <f aca="false">AN177*(1-AN26)-AN112</f>
        <v>0</v>
      </c>
      <c r="AO256" s="21" t="n">
        <f aca="false">AO177*(1-AO26)-AO112</f>
        <v>0</v>
      </c>
      <c r="AP256" s="21" t="n">
        <f aca="false">AP177*(1-AP26)-AP112</f>
        <v>0</v>
      </c>
      <c r="AQ256" s="21" t="n">
        <f aca="false">AQ177*(1-AQ26)-AQ112</f>
        <v>0</v>
      </c>
      <c r="AR256" s="21" t="n">
        <f aca="false">AR177*(1-AR26)-AR112</f>
        <v>0</v>
      </c>
      <c r="AS256" s="21" t="n">
        <f aca="false">AS177*(1-AS26)-AS112</f>
        <v>0</v>
      </c>
      <c r="AT256" s="21" t="n">
        <f aca="false">AT177*(1-AT26)-AT112</f>
        <v>0</v>
      </c>
      <c r="AU256" s="21" t="n">
        <f aca="false">AU177*(1-AU26)-AU112</f>
        <v>0</v>
      </c>
      <c r="AV256" s="21" t="n">
        <f aca="false">AV177*(1-AV26)-AV112</f>
        <v>0</v>
      </c>
      <c r="AW256" s="21" t="n">
        <f aca="false">AW177*(1-AW26)-AW112</f>
        <v>0</v>
      </c>
      <c r="AX256" s="21" t="n">
        <f aca="false">AX177*(1-AX26)-AX112</f>
        <v>0</v>
      </c>
      <c r="AY256" s="21" t="n">
        <f aca="false">AY177*(1-AY26)-AY112</f>
        <v>0</v>
      </c>
      <c r="AZ256" s="21" t="n">
        <f aca="false">AZ177*(1-AZ26)-AZ112</f>
        <v>0</v>
      </c>
      <c r="BA256" s="21" t="n">
        <f aca="false">BA177*(1-BA26)-BA112</f>
        <v>0</v>
      </c>
      <c r="BB256" s="21" t="n">
        <f aca="false">BB177*(1-BB26)-BB112</f>
        <v>0</v>
      </c>
      <c r="BC256" s="21" t="n">
        <f aca="false">BC177*(1-BC26)-BC112</f>
        <v>0</v>
      </c>
      <c r="BD256" s="21" t="n">
        <f aca="false">BD177*(1-BD26)-BD112</f>
        <v>0</v>
      </c>
      <c r="BE256" s="21" t="n">
        <f aca="false">BE177*(1-BE26)-BE112</f>
        <v>0</v>
      </c>
      <c r="BF256" s="21" t="n">
        <f aca="false">BF177*(1-BF26)-BF112</f>
        <v>0</v>
      </c>
      <c r="BG256" s="21" t="n">
        <f aca="false">BG177*(1-BG26)-BG112</f>
        <v>0</v>
      </c>
      <c r="BH256" s="21" t="n">
        <f aca="false">BH177*(1-BH26)-BH112</f>
        <v>0</v>
      </c>
      <c r="BI256" s="21" t="n">
        <f aca="false">BI177*(1-BI26)-BI112</f>
        <v>0</v>
      </c>
      <c r="BJ256" s="21" t="n">
        <f aca="false">BJ177*(1-BJ26)-BJ112</f>
        <v>0</v>
      </c>
      <c r="BK256" s="21" t="n">
        <f aca="false">BK177*(1-BK26)-BK112</f>
        <v>0</v>
      </c>
      <c r="BL256" s="21" t="n">
        <f aca="false">BL177*(1-BL26)-BL112</f>
        <v>0</v>
      </c>
      <c r="BM256" s="21" t="n">
        <f aca="false">BM177*(1-BM26)-BM112</f>
        <v>0</v>
      </c>
      <c r="BN256" s="21" t="n">
        <f aca="false">BN177*(1-BN26)-BN112</f>
        <v>0</v>
      </c>
      <c r="BO256" s="21" t="n">
        <f aca="false">BO177*(1-BO26)-BO112</f>
        <v>0</v>
      </c>
      <c r="BP256" s="21" t="n">
        <f aca="false">BP177*(1-BP26)-BP112</f>
        <v>0</v>
      </c>
      <c r="BQ256" s="21" t="n">
        <f aca="false">BQ177*(1-BQ26)-BQ112</f>
        <v>0</v>
      </c>
      <c r="BR256" s="21" t="n">
        <f aca="false">BR177*(1-BR26)-BR112</f>
        <v>0</v>
      </c>
      <c r="BS256" s="21" t="n">
        <f aca="false">BS177*(1-BS26)-BS112</f>
        <v>0</v>
      </c>
      <c r="BT256" s="21" t="n">
        <f aca="false">BT177*(1-BT26)-BT112</f>
        <v>0</v>
      </c>
      <c r="BU256" s="21" t="n">
        <f aca="false">BU177*(1-BU26)-BU112</f>
        <v>0</v>
      </c>
      <c r="BV256" s="21" t="n">
        <f aca="false">BV177*(1-BV26)-BV112</f>
        <v>0</v>
      </c>
      <c r="BW256" s="21" t="n">
        <f aca="false">BW177*(1-BW26)-BW112</f>
        <v>0</v>
      </c>
      <c r="BX256" s="21" t="n">
        <f aca="false">BX177*(1-BX26)-BX112</f>
        <v>0</v>
      </c>
      <c r="BY256" s="21" t="n">
        <f aca="false">BY177*(1-BY26)-BY112</f>
        <v>0</v>
      </c>
      <c r="BZ256" s="21" t="n">
        <f aca="false">BZ177*(1-BZ26)-BZ112</f>
        <v>0</v>
      </c>
      <c r="CA256" s="21" t="n">
        <f aca="false">CA177*(1-CA26)-CA112</f>
        <v>0</v>
      </c>
      <c r="CB256" s="21" t="n">
        <f aca="false">CB177*(1-CB26)-CB112</f>
        <v>0</v>
      </c>
      <c r="CC256" s="21" t="n">
        <f aca="false">CC177*(1-CC26)-CC112</f>
        <v>0</v>
      </c>
      <c r="CD256" s="21" t="n">
        <f aca="false">CD177*(1-CD26)-CD112</f>
        <v>0</v>
      </c>
      <c r="CE256" s="21" t="n">
        <f aca="false">CE177*(1-CE26)-CE112</f>
        <v>0</v>
      </c>
      <c r="CF256" s="21" t="n">
        <f aca="false">CF177*(1-CF26)-CF112</f>
        <v>0</v>
      </c>
      <c r="CG256" s="21" t="n">
        <f aca="false">CG177*(1-CG26)-CG112</f>
        <v>0</v>
      </c>
      <c r="CH256" s="21" t="n">
        <f aca="false">CH177*(1-CH26)-CH112</f>
        <v>0</v>
      </c>
      <c r="CI256" s="21" t="n">
        <f aca="false">CI177*(1-CI26)-CI112</f>
        <v>0</v>
      </c>
      <c r="CJ256" s="21" t="n">
        <f aca="false">CJ177*(1-CJ26)-CJ112</f>
        <v>0</v>
      </c>
      <c r="CK256" s="21" t="n">
        <f aca="false">CK177*(1-CK26)-CK112</f>
        <v>0</v>
      </c>
      <c r="CL256" s="21" t="n">
        <f aca="false">CL177*(1-CL26)-CL112</f>
        <v>0</v>
      </c>
      <c r="CM256" s="21" t="n">
        <f aca="false">CM177*(1-CM26)-CM112</f>
        <v>0</v>
      </c>
      <c r="CN256" s="21" t="n">
        <f aca="false">CN177*(1-CN26)-CN112</f>
        <v>0</v>
      </c>
      <c r="CO256" s="21" t="n">
        <f aca="false">CO177*(1-CO26)-CO112</f>
        <v>0</v>
      </c>
      <c r="CP256" s="21" t="n">
        <f aca="false">CP177*(1-CP26)-CP112</f>
        <v>0</v>
      </c>
      <c r="CQ256" s="21" t="n">
        <f aca="false">CQ177*(1-CQ26)-CQ112</f>
        <v>0</v>
      </c>
      <c r="CR256" s="21" t="n">
        <f aca="false">CR177*(1-CR26)-CR112</f>
        <v>0</v>
      </c>
      <c r="CS256" s="21" t="n">
        <f aca="false">CS177*(1-CS26)-CS112</f>
        <v>0</v>
      </c>
      <c r="CT256" s="21" t="n">
        <f aca="false">CT177*(1-CT26)-CT112</f>
        <v>0</v>
      </c>
      <c r="CU256" s="21" t="n">
        <f aca="false">CU177*(1-CU26)-CU112</f>
        <v>-0</v>
      </c>
      <c r="CV256" s="21" t="n">
        <f aca="false">CV177*(1-CV26)-CV112</f>
        <v>0</v>
      </c>
      <c r="CW256" s="21" t="n">
        <f aca="false">CW177*(1-CW26)-CW112</f>
        <v>0</v>
      </c>
      <c r="CX256" s="21" t="n">
        <f aca="false">CX177*(1-CX26)-CX112</f>
        <v>0</v>
      </c>
      <c r="CY256" s="21" t="n">
        <f aca="false">CY177*(1-CY26)-CY112</f>
        <v>0</v>
      </c>
      <c r="CZ256" s="21" t="n">
        <f aca="false">CZ177*(1-CZ26)-CZ112</f>
        <v>0</v>
      </c>
      <c r="DA256" s="21" t="n">
        <f aca="false">DA177*(1-DA26)-DA112</f>
        <v>0</v>
      </c>
      <c r="DB256" s="21" t="n">
        <f aca="false">DB177*(1-DB26)-DB112</f>
        <v>0</v>
      </c>
      <c r="DC256" s="21" t="n">
        <f aca="false">DC177*(1-DC26)-DC112</f>
        <v>0</v>
      </c>
      <c r="DD256" s="21" t="n">
        <f aca="false">DD177*(1-DD26)-DD112</f>
        <v>0</v>
      </c>
      <c r="DE256" s="21" t="n">
        <f aca="false">DE177*(1-DE26)-DE112</f>
        <v>0</v>
      </c>
      <c r="DF256" s="21" t="n">
        <f aca="false">DF177*(1-DF26)-DF112</f>
        <v>0</v>
      </c>
      <c r="DG256" s="21" t="n">
        <f aca="false">DG177*(1-DG26)-DG112</f>
        <v>0</v>
      </c>
      <c r="DH256" s="21" t="n">
        <f aca="false">DH177*(1-DH26)-DH112</f>
        <v>0</v>
      </c>
      <c r="DI256" s="21" t="n">
        <f aca="false">DI177*(1-DI26)-DI112</f>
        <v>0</v>
      </c>
      <c r="DJ256" s="21" t="n">
        <f aca="false">DJ177*(1-DJ26)-DJ112</f>
        <v>0</v>
      </c>
      <c r="DK256" s="21" t="n">
        <f aca="false">DK177*(1-DK26)-DK112</f>
        <v>0</v>
      </c>
      <c r="DL256" s="21" t="n">
        <f aca="false">DL177*(1-DL26)-DL112</f>
        <v>0</v>
      </c>
      <c r="DM256" s="21" t="n">
        <f aca="false">DM177*(1-DM26)-DM112</f>
        <v>0</v>
      </c>
      <c r="DN256" s="21" t="n">
        <f aca="false">DN177*(1-DN26)-DN112</f>
        <v>0</v>
      </c>
      <c r="DO256" s="21" t="n">
        <f aca="false">DO177*(1-DO26)-DO112</f>
        <v>0</v>
      </c>
      <c r="DP256" s="21" t="n">
        <f aca="false">DP177*(1-DP26)-DP112</f>
        <v>0</v>
      </c>
      <c r="DQ256" s="21" t="n">
        <f aca="false">DQ177*(1-DQ26)-DQ112</f>
        <v>0</v>
      </c>
      <c r="DR256" s="21" t="n">
        <f aca="false">DR177*(1-DR26)-DR112</f>
        <v>0</v>
      </c>
      <c r="DS256" s="21" t="n">
        <f aca="false">DS177*(1-DS26)-DS112</f>
        <v>0</v>
      </c>
      <c r="DT256" s="21" t="n">
        <f aca="false">DT177*(1-DT26)-DT112</f>
        <v>0</v>
      </c>
      <c r="DU256" s="21" t="n">
        <f aca="false">DU177*(1-DU26)-DU112</f>
        <v>0</v>
      </c>
      <c r="DV256" s="21" t="n">
        <f aca="false">DV177*(1-DV26)-DV112</f>
        <v>0</v>
      </c>
      <c r="DW256" s="21" t="n">
        <f aca="false">DW177*(1-DW26)-DW112</f>
        <v>0</v>
      </c>
      <c r="DX256" s="21" t="n">
        <f aca="false">DX177*(1-DX26)-DX112</f>
        <v>0</v>
      </c>
      <c r="DY256" s="21" t="n">
        <f aca="false">DY177*(1-DY26)-DY112</f>
        <v>0</v>
      </c>
      <c r="DZ256" s="21" t="n">
        <f aca="false">DZ177*(1-DZ26)-DZ112</f>
        <v>0</v>
      </c>
      <c r="EA256" s="21" t="n">
        <f aca="false">EA177*(1-EA26)-EA112</f>
        <v>0</v>
      </c>
      <c r="EB256" s="21" t="n">
        <f aca="false">EB177*(1-EB26)-EB112</f>
        <v>0</v>
      </c>
      <c r="EC256" s="21" t="n">
        <f aca="false">EC177*(1-EC26)-EC112</f>
        <v>0</v>
      </c>
      <c r="ED256" s="21" t="n">
        <f aca="false">ED177*(1-ED26)-ED112</f>
        <v>0</v>
      </c>
      <c r="EE256" s="21" t="n">
        <f aca="false">EE177*(1-EE26)-EE112</f>
        <v>0</v>
      </c>
      <c r="EF256" s="21" t="n">
        <f aca="false">EF177*(1-EF26)-EF112</f>
        <v>0</v>
      </c>
      <c r="EG256" s="21" t="n">
        <f aca="false">EG177*(1-EG26)-EG112</f>
        <v>0</v>
      </c>
      <c r="EH256" s="21" t="n">
        <f aca="false">EH177*(1-EH26)-EH112</f>
        <v>0</v>
      </c>
      <c r="EI256" s="21" t="n">
        <f aca="false">EI177*(1-EI26)-EI112</f>
        <v>0</v>
      </c>
      <c r="EJ256" s="21" t="n">
        <f aca="false">EJ177*(1-EJ26)-EJ112</f>
        <v>0</v>
      </c>
      <c r="EK256" s="21" t="n">
        <f aca="false">EK177*(1-EK26)-EK112</f>
        <v>0</v>
      </c>
      <c r="EL256" s="21" t="n">
        <f aca="false">EL177*(1-EL26)-EL112</f>
        <v>0</v>
      </c>
      <c r="EM256" s="21" t="n">
        <f aca="false">EM177*(1-EM26)-EM112</f>
        <v>0</v>
      </c>
      <c r="EN256" s="21" t="n">
        <f aca="false">EN177*(1-EN26)-EN112</f>
        <v>0</v>
      </c>
      <c r="EO256" s="21" t="n">
        <f aca="false">EO177*(1-EO26)-EO112</f>
        <v>0</v>
      </c>
      <c r="EP256" s="21" t="n">
        <f aca="false">EP177*(1-EP26)-EP112</f>
        <v>0</v>
      </c>
      <c r="EQ256" s="21" t="n">
        <f aca="false">EQ177*(1-EQ26)-EQ112</f>
        <v>0</v>
      </c>
      <c r="ER256" s="21" t="n">
        <f aca="false">ER177*(1-ER26)-ER112</f>
        <v>0</v>
      </c>
      <c r="ES256" s="21" t="n">
        <f aca="false">ES177*(1-ES26)-ES112</f>
        <v>0</v>
      </c>
      <c r="ET256" s="21" t="n">
        <f aca="false">ET177*(1-ET26)-ET112</f>
        <v>0</v>
      </c>
      <c r="EU256" s="21" t="n">
        <f aca="false">EU177*(1-EU26)-EU112</f>
        <v>0</v>
      </c>
      <c r="EV256" s="21" t="n">
        <f aca="false">EV177*(1-EV26)-EV112</f>
        <v>0</v>
      </c>
      <c r="EW256" s="21" t="n">
        <f aca="false">EW177*(1-EW26)-EW112</f>
        <v>0</v>
      </c>
      <c r="EX256" s="21" t="n">
        <f aca="false">EX177*(1-EX26)-EX112</f>
        <v>0</v>
      </c>
      <c r="EY256" s="21" t="n">
        <f aca="false">EY177*(1-EY26)-EY112</f>
        <v>0</v>
      </c>
      <c r="EZ256" s="21" t="n">
        <f aca="false">EZ177*(1-EZ26)-EZ112</f>
        <v>0</v>
      </c>
      <c r="FA256" s="21" t="n">
        <f aca="false">FA177*(1-FA26)-FA112</f>
        <v>0</v>
      </c>
      <c r="FB256" s="21" t="n">
        <f aca="false">FB177*(1-FB26)-FB112</f>
        <v>0</v>
      </c>
      <c r="FC256" s="21" t="n">
        <f aca="false">FC177*(1-FC26)-FC112</f>
        <v>0</v>
      </c>
      <c r="FD256" s="21" t="n">
        <f aca="false">FD177*(1-FD26)-FD112</f>
        <v>-0</v>
      </c>
      <c r="FE256" s="21" t="n">
        <f aca="false">FE177*(1-FE26)-FE112</f>
        <v>-0</v>
      </c>
      <c r="FF256" s="21" t="n">
        <f aca="false">FF177*(1-FF26)-FF112</f>
        <v>-0</v>
      </c>
      <c r="FG256" s="21" t="n">
        <f aca="false">FG177*(1-FG26)-FG112</f>
        <v>-0</v>
      </c>
      <c r="FH256" s="21" t="n">
        <f aca="false">FH177*(1-FH26)-FH112</f>
        <v>-0</v>
      </c>
    </row>
    <row r="257" customFormat="false" ht="15" hidden="false" customHeight="false" outlineLevel="0" collapsed="false">
      <c r="C257" s="1" t="s">
        <v>879</v>
      </c>
      <c r="D257" s="12" t="s">
        <v>358</v>
      </c>
      <c r="E257" s="21" t="n">
        <f aca="false">$E142</f>
        <v>31610.8432813422</v>
      </c>
      <c r="F257" s="21" t="n">
        <f aca="false">MAX(0,$F204-$E257+$E145)</f>
        <v>50576.2565950557</v>
      </c>
    </row>
    <row r="258" customFormat="false" ht="15" hidden="false" customHeight="false" outlineLevel="0" collapsed="false">
      <c r="C258" s="1" t="s">
        <v>857</v>
      </c>
      <c r="D258" s="12" t="s">
        <v>358</v>
      </c>
      <c r="E258" s="22" t="n">
        <f aca="false">In_Sale_Costs_COD</f>
        <v>0</v>
      </c>
      <c r="F258" s="21" t="n">
        <f aca="false">MIN($E258,$F257)</f>
        <v>0</v>
      </c>
    </row>
    <row r="259" customFormat="false" ht="15" hidden="false" customHeight="false" outlineLevel="0" collapsed="false">
      <c r="C259" s="1" t="s">
        <v>880</v>
      </c>
      <c r="D259" s="12" t="s">
        <v>358</v>
      </c>
      <c r="E259" s="21" t="n">
        <f aca="false">-$I256</f>
        <v>33860.7376931965</v>
      </c>
      <c r="F259" s="21" t="n">
        <f aca="false">MIN($E259,$F257-SUM($F258:$F258))</f>
        <v>33860.7376931965</v>
      </c>
    </row>
    <row r="260" customFormat="false" ht="15" hidden="false" customHeight="false" outlineLevel="0" collapsed="false">
      <c r="C260" s="1" t="s">
        <v>881</v>
      </c>
      <c r="D260" s="12" t="s">
        <v>358</v>
      </c>
      <c r="E260" s="21" t="n">
        <f aca="false">$F216</f>
        <v>624.986106448773</v>
      </c>
      <c r="F260" s="21" t="n">
        <f aca="false">MIN($E260,$F257-SUM($F258:$F259))</f>
        <v>624.986106448773</v>
      </c>
    </row>
    <row r="261" customFormat="false" ht="15" hidden="false" customHeight="false" outlineLevel="0" collapsed="false">
      <c r="C261" s="1" t="s">
        <v>861</v>
      </c>
      <c r="D261" s="12" t="s">
        <v>358</v>
      </c>
      <c r="E261" s="21" t="n">
        <f aca="false">In_PSH_Land_Step*(In_PSH_Land+$F220)</f>
        <v>0</v>
      </c>
      <c r="F261" s="21" t="n">
        <f aca="false">MIN($E261,$F257-SUM($F258:$F260))</f>
        <v>0</v>
      </c>
    </row>
    <row r="262" customFormat="false" ht="15" hidden="false" customHeight="false" outlineLevel="0" collapsed="false">
      <c r="C262" s="28" t="s">
        <v>172</v>
      </c>
      <c r="D262" s="12" t="s">
        <v>358</v>
      </c>
      <c r="F262" s="63" t="n">
        <f aca="false">MAX(0,$F257-SUM($F258:$F261))</f>
        <v>16090.5327954104</v>
      </c>
    </row>
    <row r="263" customFormat="false" ht="15" hidden="false" customHeight="false" outlineLevel="0" collapsed="false">
      <c r="C263" s="1" t="s">
        <v>862</v>
      </c>
      <c r="D263" s="12" t="s">
        <v>358</v>
      </c>
      <c r="E263" s="21" t="n">
        <f aca="false">SUM($F258:$F261)+$F262-$F257</f>
        <v>0</v>
      </c>
      <c r="F263" s="21" t="n">
        <f aca="false">SUMPRODUCT(--($F258:$F261&gt;$E258:$E261+Tolerance))</f>
        <v>0</v>
      </c>
    </row>
    <row r="264" customFormat="false" ht="15" hidden="false" customHeight="false" outlineLevel="0" collapsed="false">
      <c r="C264" s="28" t="s">
        <v>182</v>
      </c>
      <c r="D264" s="12" t="s">
        <v>358</v>
      </c>
      <c r="F264" s="63" t="n">
        <f aca="false">$F259+$F260+$E255*$F262</f>
        <v>44140.0434768915</v>
      </c>
    </row>
    <row r="265" customFormat="false" ht="15" hidden="false" customHeight="false" outlineLevel="0" collapsed="false">
      <c r="C265" s="1" t="s">
        <v>183</v>
      </c>
      <c r="D265" s="12" t="s">
        <v>358</v>
      </c>
      <c r="F265" s="21" t="n">
        <f aca="false">$F261+$F255*$F262</f>
        <v>6436.21311816417</v>
      </c>
    </row>
    <row r="266" customFormat="false" ht="15" hidden="false" customHeight="false" outlineLevel="0" collapsed="false">
      <c r="C266" s="1" t="s">
        <v>882</v>
      </c>
      <c r="D266" s="12" t="s">
        <v>358</v>
      </c>
      <c r="I266" s="21" t="n">
        <f aca="false">SUM(J266:FH266)</f>
        <v>10841.805783695</v>
      </c>
      <c r="J266" s="21" t="n">
        <f aca="false">J256+$F264*J22+J112</f>
        <v>-2792.10339506173</v>
      </c>
      <c r="K266" s="21" t="n">
        <f aca="false">K256+$F264*K22+K112</f>
        <v>694.568570357686</v>
      </c>
      <c r="L266" s="21" t="n">
        <f aca="false">L256+$F264*L22+L112</f>
        <v>-809.957968521901</v>
      </c>
      <c r="M266" s="21" t="n">
        <f aca="false">M256+$F264*M22+M112</f>
        <v>-124.112302458989</v>
      </c>
      <c r="N266" s="21" t="n">
        <f aca="false">N256+$F264*N22+N112</f>
        <v>-1615.86742388078</v>
      </c>
      <c r="O266" s="21" t="n">
        <f aca="false">O256+$F264*O22+O112</f>
        <v>-2460.17962861121</v>
      </c>
      <c r="P266" s="21" t="n">
        <f aca="false">P256+$F264*P22+P112</f>
        <v>-6303.52697414552</v>
      </c>
      <c r="Q266" s="21" t="n">
        <f aca="false">Q256+$F264*Q22+Q112</f>
        <v>-6355.53002686728</v>
      </c>
      <c r="R266" s="21" t="n">
        <f aca="false">R256+$F264*R22+R112</f>
        <v>-6338.07381092297</v>
      </c>
      <c r="S266" s="21" t="n">
        <f aca="false">S256+$F264*S22+S112</f>
        <v>36946.5887438077</v>
      </c>
      <c r="T266" s="21" t="n">
        <f aca="false">T256+$F264*T22+T112</f>
        <v>0</v>
      </c>
      <c r="U266" s="21" t="n">
        <f aca="false">U256+$F264*U22+U112</f>
        <v>0</v>
      </c>
      <c r="V266" s="21" t="n">
        <f aca="false">V256+$F264*V22+V112</f>
        <v>0</v>
      </c>
      <c r="W266" s="21" t="n">
        <f aca="false">W256+$F264*W22+W112</f>
        <v>0</v>
      </c>
      <c r="X266" s="21" t="n">
        <f aca="false">X256+$F264*X22+X112</f>
        <v>0</v>
      </c>
      <c r="Y266" s="21" t="n">
        <f aca="false">Y256+$F264*Y22+Y112</f>
        <v>0</v>
      </c>
      <c r="Z266" s="21" t="n">
        <f aca="false">Z256+$F264*Z22+Z112</f>
        <v>0</v>
      </c>
      <c r="AA266" s="21" t="n">
        <f aca="false">AA256+$F264*AA22+AA112</f>
        <v>0</v>
      </c>
      <c r="AB266" s="21" t="n">
        <f aca="false">AB256+$F264*AB22+AB112</f>
        <v>0</v>
      </c>
      <c r="AC266" s="21" t="n">
        <f aca="false">AC256+$F264*AC22+AC112</f>
        <v>0</v>
      </c>
      <c r="AD266" s="21" t="n">
        <f aca="false">AD256+$F264*AD22+AD112</f>
        <v>0</v>
      </c>
      <c r="AE266" s="21" t="n">
        <f aca="false">AE256+$F264*AE22+AE112</f>
        <v>0</v>
      </c>
      <c r="AF266" s="21" t="n">
        <f aca="false">AF256+$F264*AF22+AF112</f>
        <v>0</v>
      </c>
      <c r="AG266" s="21" t="n">
        <f aca="false">AG256+$F264*AG22+AG112</f>
        <v>0</v>
      </c>
      <c r="AH266" s="21" t="n">
        <f aca="false">AH256+$F264*AH22+AH112</f>
        <v>0</v>
      </c>
      <c r="AI266" s="21" t="n">
        <f aca="false">AI256+$F264*AI22+AI112</f>
        <v>0</v>
      </c>
      <c r="AJ266" s="21" t="n">
        <f aca="false">AJ256+$F264*AJ22+AJ112</f>
        <v>0</v>
      </c>
      <c r="AK266" s="21" t="n">
        <f aca="false">AK256+$F264*AK22+AK112</f>
        <v>0</v>
      </c>
      <c r="AL266" s="21" t="n">
        <f aca="false">AL256+$F264*AL22+AL112</f>
        <v>0</v>
      </c>
      <c r="AM266" s="21" t="n">
        <f aca="false">AM256+$F264*AM22+AM112</f>
        <v>0</v>
      </c>
      <c r="AN266" s="21" t="n">
        <f aca="false">AN256+$F264*AN22+AN112</f>
        <v>0</v>
      </c>
      <c r="AO266" s="21" t="n">
        <f aca="false">AO256+$F264*AO22+AO112</f>
        <v>0</v>
      </c>
      <c r="AP266" s="21" t="n">
        <f aca="false">AP256+$F264*AP22+AP112</f>
        <v>0</v>
      </c>
      <c r="AQ266" s="21" t="n">
        <f aca="false">AQ256+$F264*AQ22+AQ112</f>
        <v>0</v>
      </c>
      <c r="AR266" s="21" t="n">
        <f aca="false">AR256+$F264*AR22+AR112</f>
        <v>0</v>
      </c>
      <c r="AS266" s="21" t="n">
        <f aca="false">AS256+$F264*AS22+AS112</f>
        <v>0</v>
      </c>
      <c r="AT266" s="21" t="n">
        <f aca="false">AT256+$F264*AT22+AT112</f>
        <v>0</v>
      </c>
      <c r="AU266" s="21" t="n">
        <f aca="false">AU256+$F264*AU22+AU112</f>
        <v>0</v>
      </c>
      <c r="AV266" s="21" t="n">
        <f aca="false">AV256+$F264*AV22+AV112</f>
        <v>0</v>
      </c>
      <c r="AW266" s="21" t="n">
        <f aca="false">AW256+$F264*AW22+AW112</f>
        <v>0</v>
      </c>
      <c r="AX266" s="21" t="n">
        <f aca="false">AX256+$F264*AX22+AX112</f>
        <v>0</v>
      </c>
      <c r="AY266" s="21" t="n">
        <f aca="false">AY256+$F264*AY22+AY112</f>
        <v>0</v>
      </c>
      <c r="AZ266" s="21" t="n">
        <f aca="false">AZ256+$F264*AZ22+AZ112</f>
        <v>0</v>
      </c>
      <c r="BA266" s="21" t="n">
        <f aca="false">BA256+$F264*BA22+BA112</f>
        <v>0</v>
      </c>
      <c r="BB266" s="21" t="n">
        <f aca="false">BB256+$F264*BB22+BB112</f>
        <v>0</v>
      </c>
      <c r="BC266" s="21" t="n">
        <f aca="false">BC256+$F264*BC22+BC112</f>
        <v>0</v>
      </c>
      <c r="BD266" s="21" t="n">
        <f aca="false">BD256+$F264*BD22+BD112</f>
        <v>0</v>
      </c>
      <c r="BE266" s="21" t="n">
        <f aca="false">BE256+$F264*BE22+BE112</f>
        <v>0</v>
      </c>
      <c r="BF266" s="21" t="n">
        <f aca="false">BF256+$F264*BF22+BF112</f>
        <v>0</v>
      </c>
      <c r="BG266" s="21" t="n">
        <f aca="false">BG256+$F264*BG22+BG112</f>
        <v>0</v>
      </c>
      <c r="BH266" s="21" t="n">
        <f aca="false">BH256+$F264*BH22+BH112</f>
        <v>0</v>
      </c>
      <c r="BI266" s="21" t="n">
        <f aca="false">BI256+$F264*BI22+BI112</f>
        <v>0</v>
      </c>
      <c r="BJ266" s="21" t="n">
        <f aca="false">BJ256+$F264*BJ22+BJ112</f>
        <v>0</v>
      </c>
      <c r="BK266" s="21" t="n">
        <f aca="false">BK256+$F264*BK22+BK112</f>
        <v>0</v>
      </c>
      <c r="BL266" s="21" t="n">
        <f aca="false">BL256+$F264*BL22+BL112</f>
        <v>0</v>
      </c>
      <c r="BM266" s="21" t="n">
        <f aca="false">BM256+$F264*BM22+BM112</f>
        <v>0</v>
      </c>
      <c r="BN266" s="21" t="n">
        <f aca="false">BN256+$F264*BN22+BN112</f>
        <v>0</v>
      </c>
      <c r="BO266" s="21" t="n">
        <f aca="false">BO256+$F264*BO22+BO112</f>
        <v>0</v>
      </c>
      <c r="BP266" s="21" t="n">
        <f aca="false">BP256+$F264*BP22+BP112</f>
        <v>0</v>
      </c>
      <c r="BQ266" s="21" t="n">
        <f aca="false">BQ256+$F264*BQ22+BQ112</f>
        <v>0</v>
      </c>
      <c r="BR266" s="21" t="n">
        <f aca="false">BR256+$F264*BR22+BR112</f>
        <v>0</v>
      </c>
      <c r="BS266" s="21" t="n">
        <f aca="false">BS256+$F264*BS22+BS112</f>
        <v>0</v>
      </c>
      <c r="BT266" s="21" t="n">
        <f aca="false">BT256+$F264*BT22+BT112</f>
        <v>0</v>
      </c>
      <c r="BU266" s="21" t="n">
        <f aca="false">BU256+$F264*BU22+BU112</f>
        <v>0</v>
      </c>
      <c r="BV266" s="21" t="n">
        <f aca="false">BV256+$F264*BV22+BV112</f>
        <v>0</v>
      </c>
      <c r="BW266" s="21" t="n">
        <f aca="false">BW256+$F264*BW22+BW112</f>
        <v>0</v>
      </c>
      <c r="BX266" s="21" t="n">
        <f aca="false">BX256+$F264*BX22+BX112</f>
        <v>0</v>
      </c>
      <c r="BY266" s="21" t="n">
        <f aca="false">BY256+$F264*BY22+BY112</f>
        <v>0</v>
      </c>
      <c r="BZ266" s="21" t="n">
        <f aca="false">BZ256+$F264*BZ22+BZ112</f>
        <v>0</v>
      </c>
      <c r="CA266" s="21" t="n">
        <f aca="false">CA256+$F264*CA22+CA112</f>
        <v>0</v>
      </c>
      <c r="CB266" s="21" t="n">
        <f aca="false">CB256+$F264*CB22+CB112</f>
        <v>0</v>
      </c>
      <c r="CC266" s="21" t="n">
        <f aca="false">CC256+$F264*CC22+CC112</f>
        <v>0</v>
      </c>
      <c r="CD266" s="21" t="n">
        <f aca="false">CD256+$F264*CD22+CD112</f>
        <v>0</v>
      </c>
      <c r="CE266" s="21" t="n">
        <f aca="false">CE256+$F264*CE22+CE112</f>
        <v>0</v>
      </c>
      <c r="CF266" s="21" t="n">
        <f aca="false">CF256+$F264*CF22+CF112</f>
        <v>0</v>
      </c>
      <c r="CG266" s="21" t="n">
        <f aca="false">CG256+$F264*CG22+CG112</f>
        <v>0</v>
      </c>
      <c r="CH266" s="21" t="n">
        <f aca="false">CH256+$F264*CH22+CH112</f>
        <v>0</v>
      </c>
      <c r="CI266" s="21" t="n">
        <f aca="false">CI256+$F264*CI22+CI112</f>
        <v>0</v>
      </c>
      <c r="CJ266" s="21" t="n">
        <f aca="false">CJ256+$F264*CJ22+CJ112</f>
        <v>0</v>
      </c>
      <c r="CK266" s="21" t="n">
        <f aca="false">CK256+$F264*CK22+CK112</f>
        <v>0</v>
      </c>
      <c r="CL266" s="21" t="n">
        <f aca="false">CL256+$F264*CL22+CL112</f>
        <v>0</v>
      </c>
      <c r="CM266" s="21" t="n">
        <f aca="false">CM256+$F264*CM22+CM112</f>
        <v>0</v>
      </c>
      <c r="CN266" s="21" t="n">
        <f aca="false">CN256+$F264*CN22+CN112</f>
        <v>0</v>
      </c>
      <c r="CO266" s="21" t="n">
        <f aca="false">CO256+$F264*CO22+CO112</f>
        <v>0</v>
      </c>
      <c r="CP266" s="21" t="n">
        <f aca="false">CP256+$F264*CP22+CP112</f>
        <v>0</v>
      </c>
      <c r="CQ266" s="21" t="n">
        <f aca="false">CQ256+$F264*CQ22+CQ112</f>
        <v>0</v>
      </c>
      <c r="CR266" s="21" t="n">
        <f aca="false">CR256+$F264*CR22+CR112</f>
        <v>0</v>
      </c>
      <c r="CS266" s="21" t="n">
        <f aca="false">CS256+$F264*CS22+CS112</f>
        <v>0</v>
      </c>
      <c r="CT266" s="21" t="n">
        <f aca="false">CT256+$F264*CT22+CT112</f>
        <v>0</v>
      </c>
      <c r="CU266" s="21" t="n">
        <f aca="false">CU256+$F264*CU22+CU112</f>
        <v>0</v>
      </c>
      <c r="CV266" s="21" t="n">
        <f aca="false">CV256+$F264*CV22+CV112</f>
        <v>0</v>
      </c>
      <c r="CW266" s="21" t="n">
        <f aca="false">CW256+$F264*CW22+CW112</f>
        <v>0</v>
      </c>
      <c r="CX266" s="21" t="n">
        <f aca="false">CX256+$F264*CX22+CX112</f>
        <v>0</v>
      </c>
      <c r="CY266" s="21" t="n">
        <f aca="false">CY256+$F264*CY22+CY112</f>
        <v>0</v>
      </c>
      <c r="CZ266" s="21" t="n">
        <f aca="false">CZ256+$F264*CZ22+CZ112</f>
        <v>0</v>
      </c>
      <c r="DA266" s="21" t="n">
        <f aca="false">DA256+$F264*DA22+DA112</f>
        <v>0</v>
      </c>
      <c r="DB266" s="21" t="n">
        <f aca="false">DB256+$F264*DB22+DB112</f>
        <v>0</v>
      </c>
      <c r="DC266" s="21" t="n">
        <f aca="false">DC256+$F264*DC22+DC112</f>
        <v>0</v>
      </c>
      <c r="DD266" s="21" t="n">
        <f aca="false">DD256+$F264*DD22+DD112</f>
        <v>0</v>
      </c>
      <c r="DE266" s="21" t="n">
        <f aca="false">DE256+$F264*DE22+DE112</f>
        <v>0</v>
      </c>
      <c r="DF266" s="21" t="n">
        <f aca="false">DF256+$F264*DF22+DF112</f>
        <v>0</v>
      </c>
      <c r="DG266" s="21" t="n">
        <f aca="false">DG256+$F264*DG22+DG112</f>
        <v>0</v>
      </c>
      <c r="DH266" s="21" t="n">
        <f aca="false">DH256+$F264*DH22+DH112</f>
        <v>0</v>
      </c>
      <c r="DI266" s="21" t="n">
        <f aca="false">DI256+$F264*DI22+DI112</f>
        <v>0</v>
      </c>
      <c r="DJ266" s="21" t="n">
        <f aca="false">DJ256+$F264*DJ22+DJ112</f>
        <v>0</v>
      </c>
      <c r="DK266" s="21" t="n">
        <f aca="false">DK256+$F264*DK22+DK112</f>
        <v>0</v>
      </c>
      <c r="DL266" s="21" t="n">
        <f aca="false">DL256+$F264*DL22+DL112</f>
        <v>0</v>
      </c>
      <c r="DM266" s="21" t="n">
        <f aca="false">DM256+$F264*DM22+DM112</f>
        <v>0</v>
      </c>
      <c r="DN266" s="21" t="n">
        <f aca="false">DN256+$F264*DN22+DN112</f>
        <v>0</v>
      </c>
      <c r="DO266" s="21" t="n">
        <f aca="false">DO256+$F264*DO22+DO112</f>
        <v>0</v>
      </c>
      <c r="DP266" s="21" t="n">
        <f aca="false">DP256+$F264*DP22+DP112</f>
        <v>0</v>
      </c>
      <c r="DQ266" s="21" t="n">
        <f aca="false">DQ256+$F264*DQ22+DQ112</f>
        <v>0</v>
      </c>
      <c r="DR266" s="21" t="n">
        <f aca="false">DR256+$F264*DR22+DR112</f>
        <v>0</v>
      </c>
      <c r="DS266" s="21" t="n">
        <f aca="false">DS256+$F264*DS22+DS112</f>
        <v>0</v>
      </c>
      <c r="DT266" s="21" t="n">
        <f aca="false">DT256+$F264*DT22+DT112</f>
        <v>0</v>
      </c>
      <c r="DU266" s="21" t="n">
        <f aca="false">DU256+$F264*DU22+DU112</f>
        <v>0</v>
      </c>
      <c r="DV266" s="21" t="n">
        <f aca="false">DV256+$F264*DV22+DV112</f>
        <v>0</v>
      </c>
      <c r="DW266" s="21" t="n">
        <f aca="false">DW256+$F264*DW22+DW112</f>
        <v>0</v>
      </c>
      <c r="DX266" s="21" t="n">
        <f aca="false">DX256+$F264*DX22+DX112</f>
        <v>0</v>
      </c>
      <c r="DY266" s="21" t="n">
        <f aca="false">DY256+$F264*DY22+DY112</f>
        <v>0</v>
      </c>
      <c r="DZ266" s="21" t="n">
        <f aca="false">DZ256+$F264*DZ22+DZ112</f>
        <v>0</v>
      </c>
      <c r="EA266" s="21" t="n">
        <f aca="false">EA256+$F264*EA22+EA112</f>
        <v>0</v>
      </c>
      <c r="EB266" s="21" t="n">
        <f aca="false">EB256+$F264*EB22+EB112</f>
        <v>0</v>
      </c>
      <c r="EC266" s="21" t="n">
        <f aca="false">EC256+$F264*EC22+EC112</f>
        <v>0</v>
      </c>
      <c r="ED266" s="21" t="n">
        <f aca="false">ED256+$F264*ED22+ED112</f>
        <v>0</v>
      </c>
      <c r="EE266" s="21" t="n">
        <f aca="false">EE256+$F264*EE22+EE112</f>
        <v>0</v>
      </c>
      <c r="EF266" s="21" t="n">
        <f aca="false">EF256+$F264*EF22+EF112</f>
        <v>0</v>
      </c>
      <c r="EG266" s="21" t="n">
        <f aca="false">EG256+$F264*EG22+EG112</f>
        <v>0</v>
      </c>
      <c r="EH266" s="21" t="n">
        <f aca="false">EH256+$F264*EH22+EH112</f>
        <v>0</v>
      </c>
      <c r="EI266" s="21" t="n">
        <f aca="false">EI256+$F264*EI22+EI112</f>
        <v>0</v>
      </c>
      <c r="EJ266" s="21" t="n">
        <f aca="false">EJ256+$F264*EJ22+EJ112</f>
        <v>0</v>
      </c>
      <c r="EK266" s="21" t="n">
        <f aca="false">EK256+$F264*EK22+EK112</f>
        <v>0</v>
      </c>
      <c r="EL266" s="21" t="n">
        <f aca="false">EL256+$F264*EL22+EL112</f>
        <v>0</v>
      </c>
      <c r="EM266" s="21" t="n">
        <f aca="false">EM256+$F264*EM22+EM112</f>
        <v>0</v>
      </c>
      <c r="EN266" s="21" t="n">
        <f aca="false">EN256+$F264*EN22+EN112</f>
        <v>0</v>
      </c>
      <c r="EO266" s="21" t="n">
        <f aca="false">EO256+$F264*EO22+EO112</f>
        <v>0</v>
      </c>
      <c r="EP266" s="21" t="n">
        <f aca="false">EP256+$F264*EP22+EP112</f>
        <v>0</v>
      </c>
      <c r="EQ266" s="21" t="n">
        <f aca="false">EQ256+$F264*EQ22+EQ112</f>
        <v>0</v>
      </c>
      <c r="ER266" s="21" t="n">
        <f aca="false">ER256+$F264*ER22+ER112</f>
        <v>0</v>
      </c>
      <c r="ES266" s="21" t="n">
        <f aca="false">ES256+$F264*ES22+ES112</f>
        <v>0</v>
      </c>
      <c r="ET266" s="21" t="n">
        <f aca="false">ET256+$F264*ET22+ET112</f>
        <v>0</v>
      </c>
      <c r="EU266" s="21" t="n">
        <f aca="false">EU256+$F264*EU22+EU112</f>
        <v>0</v>
      </c>
      <c r="EV266" s="21" t="n">
        <f aca="false">EV256+$F264*EV22+EV112</f>
        <v>0</v>
      </c>
      <c r="EW266" s="21" t="n">
        <f aca="false">EW256+$F264*EW22+EW112</f>
        <v>0</v>
      </c>
      <c r="EX266" s="21" t="n">
        <f aca="false">EX256+$F264*EX22+EX112</f>
        <v>0</v>
      </c>
      <c r="EY266" s="21" t="n">
        <f aca="false">EY256+$F264*EY22+EY112</f>
        <v>0</v>
      </c>
      <c r="EZ266" s="21" t="n">
        <f aca="false">EZ256+$F264*EZ22+EZ112</f>
        <v>0</v>
      </c>
      <c r="FA266" s="21" t="n">
        <f aca="false">FA256+$F264*FA22+FA112</f>
        <v>0</v>
      </c>
      <c r="FB266" s="21" t="n">
        <f aca="false">FB256+$F264*FB22+FB112</f>
        <v>0</v>
      </c>
      <c r="FC266" s="21" t="n">
        <f aca="false">FC256+$F264*FC22+FC112</f>
        <v>0</v>
      </c>
      <c r="FD266" s="21" t="n">
        <f aca="false">FD256+$F264*FD22+FD112</f>
        <v>0</v>
      </c>
      <c r="FE266" s="21" t="n">
        <f aca="false">FE256+$F264*FE22+FE112</f>
        <v>0</v>
      </c>
      <c r="FF266" s="21" t="n">
        <f aca="false">FF256+$F264*FF22+FF112</f>
        <v>0</v>
      </c>
      <c r="FG266" s="21" t="n">
        <f aca="false">FG256+$F264*FG22+FG112</f>
        <v>0</v>
      </c>
      <c r="FH266" s="21" t="n">
        <f aca="false">FH256+$F264*FH22+FH112</f>
        <v>0</v>
      </c>
    </row>
    <row r="267" customFormat="false" ht="15" hidden="false" customHeight="false" outlineLevel="0" collapsed="false">
      <c r="C267" s="1" t="s">
        <v>867</v>
      </c>
      <c r="D267" s="12" t="s">
        <v>358</v>
      </c>
      <c r="E267" s="21" t="n">
        <f aca="false">-In_CIT*($F260+MAX(In_Sale_Form,In_Sale_Gain_Taxed)*MAX(0,$I266-$F260))</f>
        <v>-56.2487495803896</v>
      </c>
      <c r="I267" s="21" t="n">
        <f aca="false">SUM(J267:FH267)</f>
        <v>-56.2487495803896</v>
      </c>
      <c r="J267" s="21" t="n">
        <f aca="false">$E267*J22</f>
        <v>-0</v>
      </c>
      <c r="K267" s="21" t="n">
        <f aca="false">$E267*K22</f>
        <v>-0</v>
      </c>
      <c r="L267" s="21" t="n">
        <f aca="false">$E267*L22</f>
        <v>-0</v>
      </c>
      <c r="M267" s="21" t="n">
        <f aca="false">$E267*M22</f>
        <v>-0</v>
      </c>
      <c r="N267" s="21" t="n">
        <f aca="false">$E267*N22</f>
        <v>-0</v>
      </c>
      <c r="O267" s="21" t="n">
        <f aca="false">$E267*O22</f>
        <v>-0</v>
      </c>
      <c r="P267" s="21" t="n">
        <f aca="false">$E267*P22</f>
        <v>-0</v>
      </c>
      <c r="Q267" s="21" t="n">
        <f aca="false">$E267*Q22</f>
        <v>-0</v>
      </c>
      <c r="R267" s="21" t="n">
        <f aca="false">$E267*R22</f>
        <v>-0</v>
      </c>
      <c r="S267" s="21" t="n">
        <f aca="false">$E267*S22</f>
        <v>-56.2487495803896</v>
      </c>
      <c r="T267" s="21" t="n">
        <f aca="false">$E267*T22</f>
        <v>-0</v>
      </c>
      <c r="U267" s="21" t="n">
        <f aca="false">$E267*U22</f>
        <v>-0</v>
      </c>
      <c r="V267" s="21" t="n">
        <f aca="false">$E267*V22</f>
        <v>-0</v>
      </c>
      <c r="W267" s="21" t="n">
        <f aca="false">$E267*W22</f>
        <v>-0</v>
      </c>
      <c r="X267" s="21" t="n">
        <f aca="false">$E267*X22</f>
        <v>-0</v>
      </c>
      <c r="Y267" s="21" t="n">
        <f aca="false">$E267*Y22</f>
        <v>-0</v>
      </c>
      <c r="Z267" s="21" t="n">
        <f aca="false">$E267*Z22</f>
        <v>-0</v>
      </c>
      <c r="AA267" s="21" t="n">
        <f aca="false">$E267*AA22</f>
        <v>-0</v>
      </c>
      <c r="AB267" s="21" t="n">
        <f aca="false">$E267*AB22</f>
        <v>-0</v>
      </c>
      <c r="AC267" s="21" t="n">
        <f aca="false">$E267*AC22</f>
        <v>-0</v>
      </c>
      <c r="AD267" s="21" t="n">
        <f aca="false">$E267*AD22</f>
        <v>-0</v>
      </c>
      <c r="AE267" s="21" t="n">
        <f aca="false">$E267*AE22</f>
        <v>-0</v>
      </c>
      <c r="AF267" s="21" t="n">
        <f aca="false">$E267*AF22</f>
        <v>-0</v>
      </c>
      <c r="AG267" s="21" t="n">
        <f aca="false">$E267*AG22</f>
        <v>-0</v>
      </c>
      <c r="AH267" s="21" t="n">
        <f aca="false">$E267*AH22</f>
        <v>-0</v>
      </c>
      <c r="AI267" s="21" t="n">
        <f aca="false">$E267*AI22</f>
        <v>-0</v>
      </c>
      <c r="AJ267" s="21" t="n">
        <f aca="false">$E267*AJ22</f>
        <v>-0</v>
      </c>
      <c r="AK267" s="21" t="n">
        <f aca="false">$E267*AK22</f>
        <v>-0</v>
      </c>
      <c r="AL267" s="21" t="n">
        <f aca="false">$E267*AL22</f>
        <v>-0</v>
      </c>
      <c r="AM267" s="21" t="n">
        <f aca="false">$E267*AM22</f>
        <v>-0</v>
      </c>
      <c r="AN267" s="21" t="n">
        <f aca="false">$E267*AN22</f>
        <v>-0</v>
      </c>
      <c r="AO267" s="21" t="n">
        <f aca="false">$E267*AO22</f>
        <v>-0</v>
      </c>
      <c r="AP267" s="21" t="n">
        <f aca="false">$E267*AP22</f>
        <v>-0</v>
      </c>
      <c r="AQ267" s="21" t="n">
        <f aca="false">$E267*AQ22</f>
        <v>-0</v>
      </c>
      <c r="AR267" s="21" t="n">
        <f aca="false">$E267*AR22</f>
        <v>-0</v>
      </c>
      <c r="AS267" s="21" t="n">
        <f aca="false">$E267*AS22</f>
        <v>-0</v>
      </c>
      <c r="AT267" s="21" t="n">
        <f aca="false">$E267*AT22</f>
        <v>-0</v>
      </c>
      <c r="AU267" s="21" t="n">
        <f aca="false">$E267*AU22</f>
        <v>-0</v>
      </c>
      <c r="AV267" s="21" t="n">
        <f aca="false">$E267*AV22</f>
        <v>-0</v>
      </c>
      <c r="AW267" s="21" t="n">
        <f aca="false">$E267*AW22</f>
        <v>-0</v>
      </c>
      <c r="AX267" s="21" t="n">
        <f aca="false">$E267*AX22</f>
        <v>-0</v>
      </c>
      <c r="AY267" s="21" t="n">
        <f aca="false">$E267*AY22</f>
        <v>-0</v>
      </c>
      <c r="AZ267" s="21" t="n">
        <f aca="false">$E267*AZ22</f>
        <v>-0</v>
      </c>
      <c r="BA267" s="21" t="n">
        <f aca="false">$E267*BA22</f>
        <v>-0</v>
      </c>
      <c r="BB267" s="21" t="n">
        <f aca="false">$E267*BB22</f>
        <v>-0</v>
      </c>
      <c r="BC267" s="21" t="n">
        <f aca="false">$E267*BC22</f>
        <v>-0</v>
      </c>
      <c r="BD267" s="21" t="n">
        <f aca="false">$E267*BD22</f>
        <v>-0</v>
      </c>
      <c r="BE267" s="21" t="n">
        <f aca="false">$E267*BE22</f>
        <v>-0</v>
      </c>
      <c r="BF267" s="21" t="n">
        <f aca="false">$E267*BF22</f>
        <v>-0</v>
      </c>
      <c r="BG267" s="21" t="n">
        <f aca="false">$E267*BG22</f>
        <v>-0</v>
      </c>
      <c r="BH267" s="21" t="n">
        <f aca="false">$E267*BH22</f>
        <v>-0</v>
      </c>
      <c r="BI267" s="21" t="n">
        <f aca="false">$E267*BI22</f>
        <v>-0</v>
      </c>
      <c r="BJ267" s="21" t="n">
        <f aca="false">$E267*BJ22</f>
        <v>-0</v>
      </c>
      <c r="BK267" s="21" t="n">
        <f aca="false">$E267*BK22</f>
        <v>-0</v>
      </c>
      <c r="BL267" s="21" t="n">
        <f aca="false">$E267*BL22</f>
        <v>-0</v>
      </c>
      <c r="BM267" s="21" t="n">
        <f aca="false">$E267*BM22</f>
        <v>-0</v>
      </c>
      <c r="BN267" s="21" t="n">
        <f aca="false">$E267*BN22</f>
        <v>-0</v>
      </c>
      <c r="BO267" s="21" t="n">
        <f aca="false">$E267*BO22</f>
        <v>-0</v>
      </c>
      <c r="BP267" s="21" t="n">
        <f aca="false">$E267*BP22</f>
        <v>-0</v>
      </c>
      <c r="BQ267" s="21" t="n">
        <f aca="false">$E267*BQ22</f>
        <v>-0</v>
      </c>
      <c r="BR267" s="21" t="n">
        <f aca="false">$E267*BR22</f>
        <v>-0</v>
      </c>
      <c r="BS267" s="21" t="n">
        <f aca="false">$E267*BS22</f>
        <v>-0</v>
      </c>
      <c r="BT267" s="21" t="n">
        <f aca="false">$E267*BT22</f>
        <v>-0</v>
      </c>
      <c r="BU267" s="21" t="n">
        <f aca="false">$E267*BU22</f>
        <v>-0</v>
      </c>
      <c r="BV267" s="21" t="n">
        <f aca="false">$E267*BV22</f>
        <v>-0</v>
      </c>
      <c r="BW267" s="21" t="n">
        <f aca="false">$E267*BW22</f>
        <v>-0</v>
      </c>
      <c r="BX267" s="21" t="n">
        <f aca="false">$E267*BX22</f>
        <v>-0</v>
      </c>
      <c r="BY267" s="21" t="n">
        <f aca="false">$E267*BY22</f>
        <v>-0</v>
      </c>
      <c r="BZ267" s="21" t="n">
        <f aca="false">$E267*BZ22</f>
        <v>-0</v>
      </c>
      <c r="CA267" s="21" t="n">
        <f aca="false">$E267*CA22</f>
        <v>-0</v>
      </c>
      <c r="CB267" s="21" t="n">
        <f aca="false">$E267*CB22</f>
        <v>-0</v>
      </c>
      <c r="CC267" s="21" t="n">
        <f aca="false">$E267*CC22</f>
        <v>-0</v>
      </c>
      <c r="CD267" s="21" t="n">
        <f aca="false">$E267*CD22</f>
        <v>-0</v>
      </c>
      <c r="CE267" s="21" t="n">
        <f aca="false">$E267*CE22</f>
        <v>-0</v>
      </c>
      <c r="CF267" s="21" t="n">
        <f aca="false">$E267*CF22</f>
        <v>-0</v>
      </c>
      <c r="CG267" s="21" t="n">
        <f aca="false">$E267*CG22</f>
        <v>-0</v>
      </c>
      <c r="CH267" s="21" t="n">
        <f aca="false">$E267*CH22</f>
        <v>-0</v>
      </c>
      <c r="CI267" s="21" t="n">
        <f aca="false">$E267*CI22</f>
        <v>-0</v>
      </c>
      <c r="CJ267" s="21" t="n">
        <f aca="false">$E267*CJ22</f>
        <v>-0</v>
      </c>
      <c r="CK267" s="21" t="n">
        <f aca="false">$E267*CK22</f>
        <v>-0</v>
      </c>
      <c r="CL267" s="21" t="n">
        <f aca="false">$E267*CL22</f>
        <v>-0</v>
      </c>
      <c r="CM267" s="21" t="n">
        <f aca="false">$E267*CM22</f>
        <v>-0</v>
      </c>
      <c r="CN267" s="21" t="n">
        <f aca="false">$E267*CN22</f>
        <v>-0</v>
      </c>
      <c r="CO267" s="21" t="n">
        <f aca="false">$E267*CO22</f>
        <v>-0</v>
      </c>
      <c r="CP267" s="21" t="n">
        <f aca="false">$E267*CP22</f>
        <v>-0</v>
      </c>
      <c r="CQ267" s="21" t="n">
        <f aca="false">$E267*CQ22</f>
        <v>-0</v>
      </c>
      <c r="CR267" s="21" t="n">
        <f aca="false">$E267*CR22</f>
        <v>-0</v>
      </c>
      <c r="CS267" s="21" t="n">
        <f aca="false">$E267*CS22</f>
        <v>-0</v>
      </c>
      <c r="CT267" s="21" t="n">
        <f aca="false">$E267*CT22</f>
        <v>-0</v>
      </c>
      <c r="CU267" s="21" t="n">
        <f aca="false">$E267*CU22</f>
        <v>-0</v>
      </c>
      <c r="CV267" s="21" t="n">
        <f aca="false">$E267*CV22</f>
        <v>-0</v>
      </c>
      <c r="CW267" s="21" t="n">
        <f aca="false">$E267*CW22</f>
        <v>-0</v>
      </c>
      <c r="CX267" s="21" t="n">
        <f aca="false">$E267*CX22</f>
        <v>-0</v>
      </c>
      <c r="CY267" s="21" t="n">
        <f aca="false">$E267*CY22</f>
        <v>-0</v>
      </c>
      <c r="CZ267" s="21" t="n">
        <f aca="false">$E267*CZ22</f>
        <v>-0</v>
      </c>
      <c r="DA267" s="21" t="n">
        <f aca="false">$E267*DA22</f>
        <v>-0</v>
      </c>
      <c r="DB267" s="21" t="n">
        <f aca="false">$E267*DB22</f>
        <v>-0</v>
      </c>
      <c r="DC267" s="21" t="n">
        <f aca="false">$E267*DC22</f>
        <v>-0</v>
      </c>
      <c r="DD267" s="21" t="n">
        <f aca="false">$E267*DD22</f>
        <v>-0</v>
      </c>
      <c r="DE267" s="21" t="n">
        <f aca="false">$E267*DE22</f>
        <v>-0</v>
      </c>
      <c r="DF267" s="21" t="n">
        <f aca="false">$E267*DF22</f>
        <v>-0</v>
      </c>
      <c r="DG267" s="21" t="n">
        <f aca="false">$E267*DG22</f>
        <v>-0</v>
      </c>
      <c r="DH267" s="21" t="n">
        <f aca="false">$E267*DH22</f>
        <v>-0</v>
      </c>
      <c r="DI267" s="21" t="n">
        <f aca="false">$E267*DI22</f>
        <v>-0</v>
      </c>
      <c r="DJ267" s="21" t="n">
        <f aca="false">$E267*DJ22</f>
        <v>-0</v>
      </c>
      <c r="DK267" s="21" t="n">
        <f aca="false">$E267*DK22</f>
        <v>-0</v>
      </c>
      <c r="DL267" s="21" t="n">
        <f aca="false">$E267*DL22</f>
        <v>-0</v>
      </c>
      <c r="DM267" s="21" t="n">
        <f aca="false">$E267*DM22</f>
        <v>-0</v>
      </c>
      <c r="DN267" s="21" t="n">
        <f aca="false">$E267*DN22</f>
        <v>-0</v>
      </c>
      <c r="DO267" s="21" t="n">
        <f aca="false">$E267*DO22</f>
        <v>-0</v>
      </c>
      <c r="DP267" s="21" t="n">
        <f aca="false">$E267*DP22</f>
        <v>-0</v>
      </c>
      <c r="DQ267" s="21" t="n">
        <f aca="false">$E267*DQ22</f>
        <v>-0</v>
      </c>
      <c r="DR267" s="21" t="n">
        <f aca="false">$E267*DR22</f>
        <v>-0</v>
      </c>
      <c r="DS267" s="21" t="n">
        <f aca="false">$E267*DS22</f>
        <v>-0</v>
      </c>
      <c r="DT267" s="21" t="n">
        <f aca="false">$E267*DT22</f>
        <v>-0</v>
      </c>
      <c r="DU267" s="21" t="n">
        <f aca="false">$E267*DU22</f>
        <v>-0</v>
      </c>
      <c r="DV267" s="21" t="n">
        <f aca="false">$E267*DV22</f>
        <v>-0</v>
      </c>
      <c r="DW267" s="21" t="n">
        <f aca="false">$E267*DW22</f>
        <v>-0</v>
      </c>
      <c r="DX267" s="21" t="n">
        <f aca="false">$E267*DX22</f>
        <v>-0</v>
      </c>
      <c r="DY267" s="21" t="n">
        <f aca="false">$E267*DY22</f>
        <v>-0</v>
      </c>
      <c r="DZ267" s="21" t="n">
        <f aca="false">$E267*DZ22</f>
        <v>-0</v>
      </c>
      <c r="EA267" s="21" t="n">
        <f aca="false">$E267*EA22</f>
        <v>-0</v>
      </c>
      <c r="EB267" s="21" t="n">
        <f aca="false">$E267*EB22</f>
        <v>-0</v>
      </c>
      <c r="EC267" s="21" t="n">
        <f aca="false">$E267*EC22</f>
        <v>-0</v>
      </c>
      <c r="ED267" s="21" t="n">
        <f aca="false">$E267*ED22</f>
        <v>-0</v>
      </c>
      <c r="EE267" s="21" t="n">
        <f aca="false">$E267*EE22</f>
        <v>-0</v>
      </c>
      <c r="EF267" s="21" t="n">
        <f aca="false">$E267*EF22</f>
        <v>-0</v>
      </c>
      <c r="EG267" s="21" t="n">
        <f aca="false">$E267*EG22</f>
        <v>-0</v>
      </c>
      <c r="EH267" s="21" t="n">
        <f aca="false">$E267*EH22</f>
        <v>-0</v>
      </c>
      <c r="EI267" s="21" t="n">
        <f aca="false">$E267*EI22</f>
        <v>-0</v>
      </c>
      <c r="EJ267" s="21" t="n">
        <f aca="false">$E267*EJ22</f>
        <v>-0</v>
      </c>
      <c r="EK267" s="21" t="n">
        <f aca="false">$E267*EK22</f>
        <v>-0</v>
      </c>
      <c r="EL267" s="21" t="n">
        <f aca="false">$E267*EL22</f>
        <v>-0</v>
      </c>
      <c r="EM267" s="21" t="n">
        <f aca="false">$E267*EM22</f>
        <v>-0</v>
      </c>
      <c r="EN267" s="21" t="n">
        <f aca="false">$E267*EN22</f>
        <v>-0</v>
      </c>
      <c r="EO267" s="21" t="n">
        <f aca="false">$E267*EO22</f>
        <v>-0</v>
      </c>
      <c r="EP267" s="21" t="n">
        <f aca="false">$E267*EP22</f>
        <v>-0</v>
      </c>
      <c r="EQ267" s="21" t="n">
        <f aca="false">$E267*EQ22</f>
        <v>-0</v>
      </c>
      <c r="ER267" s="21" t="n">
        <f aca="false">$E267*ER22</f>
        <v>-0</v>
      </c>
      <c r="ES267" s="21" t="n">
        <f aca="false">$E267*ES22</f>
        <v>-0</v>
      </c>
      <c r="ET267" s="21" t="n">
        <f aca="false">$E267*ET22</f>
        <v>-0</v>
      </c>
      <c r="EU267" s="21" t="n">
        <f aca="false">$E267*EU22</f>
        <v>-0</v>
      </c>
      <c r="EV267" s="21" t="n">
        <f aca="false">$E267*EV22</f>
        <v>-0</v>
      </c>
      <c r="EW267" s="21" t="n">
        <f aca="false">$E267*EW22</f>
        <v>-0</v>
      </c>
      <c r="EX267" s="21" t="n">
        <f aca="false">$E267*EX22</f>
        <v>-0</v>
      </c>
      <c r="EY267" s="21" t="n">
        <f aca="false">$E267*EY22</f>
        <v>-0</v>
      </c>
      <c r="EZ267" s="21" t="n">
        <f aca="false">$E267*EZ22</f>
        <v>-0</v>
      </c>
      <c r="FA267" s="21" t="n">
        <f aca="false">$E267*FA22</f>
        <v>-0</v>
      </c>
      <c r="FB267" s="21" t="n">
        <f aca="false">$E267*FB22</f>
        <v>-0</v>
      </c>
      <c r="FC267" s="21" t="n">
        <f aca="false">$E267*FC22</f>
        <v>-0</v>
      </c>
      <c r="FD267" s="21" t="n">
        <f aca="false">$E267*FD22</f>
        <v>-0</v>
      </c>
      <c r="FE267" s="21" t="n">
        <f aca="false">$E267*FE22</f>
        <v>-0</v>
      </c>
      <c r="FF267" s="21" t="n">
        <f aca="false">$E267*FF22</f>
        <v>-0</v>
      </c>
      <c r="FG267" s="21" t="n">
        <f aca="false">$E267*FG22</f>
        <v>-0</v>
      </c>
      <c r="FH267" s="21" t="n">
        <f aca="false">$E267*FH22</f>
        <v>-0</v>
      </c>
    </row>
    <row r="268" customFormat="false" ht="15" hidden="false" customHeight="false" outlineLevel="0" collapsed="false">
      <c r="C268" s="28" t="s">
        <v>883</v>
      </c>
      <c r="D268" s="12" t="s">
        <v>358</v>
      </c>
      <c r="I268" s="63" t="n">
        <f aca="false">SUM(J268:FH268)</f>
        <v>10785.5570341146</v>
      </c>
      <c r="J268" s="63" t="n">
        <f aca="false">J266+J267</f>
        <v>-2792.10339506173</v>
      </c>
      <c r="K268" s="63" t="n">
        <f aca="false">K266+K267</f>
        <v>694.568570357686</v>
      </c>
      <c r="L268" s="63" t="n">
        <f aca="false">L266+L267</f>
        <v>-809.957968521901</v>
      </c>
      <c r="M268" s="63" t="n">
        <f aca="false">M266+M267</f>
        <v>-124.112302458989</v>
      </c>
      <c r="N268" s="63" t="n">
        <f aca="false">N266+N267</f>
        <v>-1615.86742388078</v>
      </c>
      <c r="O268" s="63" t="n">
        <f aca="false">O266+O267</f>
        <v>-2460.17962861121</v>
      </c>
      <c r="P268" s="63" t="n">
        <f aca="false">P266+P267</f>
        <v>-6303.52697414552</v>
      </c>
      <c r="Q268" s="63" t="n">
        <f aca="false">Q266+Q267</f>
        <v>-6355.53002686728</v>
      </c>
      <c r="R268" s="63" t="n">
        <f aca="false">R266+R267</f>
        <v>-6338.07381092297</v>
      </c>
      <c r="S268" s="63" t="n">
        <f aca="false">S266+S267</f>
        <v>36890.3399942273</v>
      </c>
      <c r="T268" s="63" t="n">
        <f aca="false">T266+T267</f>
        <v>0</v>
      </c>
      <c r="U268" s="63" t="n">
        <f aca="false">U266+U267</f>
        <v>0</v>
      </c>
      <c r="V268" s="63" t="n">
        <f aca="false">V266+V267</f>
        <v>0</v>
      </c>
      <c r="W268" s="63" t="n">
        <f aca="false">W266+W267</f>
        <v>0</v>
      </c>
      <c r="X268" s="63" t="n">
        <f aca="false">X266+X267</f>
        <v>0</v>
      </c>
      <c r="Y268" s="63" t="n">
        <f aca="false">Y266+Y267</f>
        <v>0</v>
      </c>
      <c r="Z268" s="63" t="n">
        <f aca="false">Z266+Z267</f>
        <v>0</v>
      </c>
      <c r="AA268" s="63" t="n">
        <f aca="false">AA266+AA267</f>
        <v>0</v>
      </c>
      <c r="AB268" s="63" t="n">
        <f aca="false">AB266+AB267</f>
        <v>0</v>
      </c>
      <c r="AC268" s="63" t="n">
        <f aca="false">AC266+AC267</f>
        <v>0</v>
      </c>
      <c r="AD268" s="63" t="n">
        <f aca="false">AD266+AD267</f>
        <v>0</v>
      </c>
      <c r="AE268" s="63" t="n">
        <f aca="false">AE266+AE267</f>
        <v>0</v>
      </c>
      <c r="AF268" s="63" t="n">
        <f aca="false">AF266+AF267</f>
        <v>0</v>
      </c>
      <c r="AG268" s="63" t="n">
        <f aca="false">AG266+AG267</f>
        <v>0</v>
      </c>
      <c r="AH268" s="63" t="n">
        <f aca="false">AH266+AH267</f>
        <v>0</v>
      </c>
      <c r="AI268" s="63" t="n">
        <f aca="false">AI266+AI267</f>
        <v>0</v>
      </c>
      <c r="AJ268" s="63" t="n">
        <f aca="false">AJ266+AJ267</f>
        <v>0</v>
      </c>
      <c r="AK268" s="63" t="n">
        <f aca="false">AK266+AK267</f>
        <v>0</v>
      </c>
      <c r="AL268" s="63" t="n">
        <f aca="false">AL266+AL267</f>
        <v>0</v>
      </c>
      <c r="AM268" s="63" t="n">
        <f aca="false">AM266+AM267</f>
        <v>0</v>
      </c>
      <c r="AN268" s="63" t="n">
        <f aca="false">AN266+AN267</f>
        <v>0</v>
      </c>
      <c r="AO268" s="63" t="n">
        <f aca="false">AO266+AO267</f>
        <v>0</v>
      </c>
      <c r="AP268" s="63" t="n">
        <f aca="false">AP266+AP267</f>
        <v>0</v>
      </c>
      <c r="AQ268" s="63" t="n">
        <f aca="false">AQ266+AQ267</f>
        <v>0</v>
      </c>
      <c r="AR268" s="63" t="n">
        <f aca="false">AR266+AR267</f>
        <v>0</v>
      </c>
      <c r="AS268" s="63" t="n">
        <f aca="false">AS266+AS267</f>
        <v>0</v>
      </c>
      <c r="AT268" s="63" t="n">
        <f aca="false">AT266+AT267</f>
        <v>0</v>
      </c>
      <c r="AU268" s="63" t="n">
        <f aca="false">AU266+AU267</f>
        <v>0</v>
      </c>
      <c r="AV268" s="63" t="n">
        <f aca="false">AV266+AV267</f>
        <v>0</v>
      </c>
      <c r="AW268" s="63" t="n">
        <f aca="false">AW266+AW267</f>
        <v>0</v>
      </c>
      <c r="AX268" s="63" t="n">
        <f aca="false">AX266+AX267</f>
        <v>0</v>
      </c>
      <c r="AY268" s="63" t="n">
        <f aca="false">AY266+AY267</f>
        <v>0</v>
      </c>
      <c r="AZ268" s="63" t="n">
        <f aca="false">AZ266+AZ267</f>
        <v>0</v>
      </c>
      <c r="BA268" s="63" t="n">
        <f aca="false">BA266+BA267</f>
        <v>0</v>
      </c>
      <c r="BB268" s="63" t="n">
        <f aca="false">BB266+BB267</f>
        <v>0</v>
      </c>
      <c r="BC268" s="63" t="n">
        <f aca="false">BC266+BC267</f>
        <v>0</v>
      </c>
      <c r="BD268" s="63" t="n">
        <f aca="false">BD266+BD267</f>
        <v>0</v>
      </c>
      <c r="BE268" s="63" t="n">
        <f aca="false">BE266+BE267</f>
        <v>0</v>
      </c>
      <c r="BF268" s="63" t="n">
        <f aca="false">BF266+BF267</f>
        <v>0</v>
      </c>
      <c r="BG268" s="63" t="n">
        <f aca="false">BG266+BG267</f>
        <v>0</v>
      </c>
      <c r="BH268" s="63" t="n">
        <f aca="false">BH266+BH267</f>
        <v>0</v>
      </c>
      <c r="BI268" s="63" t="n">
        <f aca="false">BI266+BI267</f>
        <v>0</v>
      </c>
      <c r="BJ268" s="63" t="n">
        <f aca="false">BJ266+BJ267</f>
        <v>0</v>
      </c>
      <c r="BK268" s="63" t="n">
        <f aca="false">BK266+BK267</f>
        <v>0</v>
      </c>
      <c r="BL268" s="63" t="n">
        <f aca="false">BL266+BL267</f>
        <v>0</v>
      </c>
      <c r="BM268" s="63" t="n">
        <f aca="false">BM266+BM267</f>
        <v>0</v>
      </c>
      <c r="BN268" s="63" t="n">
        <f aca="false">BN266+BN267</f>
        <v>0</v>
      </c>
      <c r="BO268" s="63" t="n">
        <f aca="false">BO266+BO267</f>
        <v>0</v>
      </c>
      <c r="BP268" s="63" t="n">
        <f aca="false">BP266+BP267</f>
        <v>0</v>
      </c>
      <c r="BQ268" s="63" t="n">
        <f aca="false">BQ266+BQ267</f>
        <v>0</v>
      </c>
      <c r="BR268" s="63" t="n">
        <f aca="false">BR266+BR267</f>
        <v>0</v>
      </c>
      <c r="BS268" s="63" t="n">
        <f aca="false">BS266+BS267</f>
        <v>0</v>
      </c>
      <c r="BT268" s="63" t="n">
        <f aca="false">BT266+BT267</f>
        <v>0</v>
      </c>
      <c r="BU268" s="63" t="n">
        <f aca="false">BU266+BU267</f>
        <v>0</v>
      </c>
      <c r="BV268" s="63" t="n">
        <f aca="false">BV266+BV267</f>
        <v>0</v>
      </c>
      <c r="BW268" s="63" t="n">
        <f aca="false">BW266+BW267</f>
        <v>0</v>
      </c>
      <c r="BX268" s="63" t="n">
        <f aca="false">BX266+BX267</f>
        <v>0</v>
      </c>
      <c r="BY268" s="63" t="n">
        <f aca="false">BY266+BY267</f>
        <v>0</v>
      </c>
      <c r="BZ268" s="63" t="n">
        <f aca="false">BZ266+BZ267</f>
        <v>0</v>
      </c>
      <c r="CA268" s="63" t="n">
        <f aca="false">CA266+CA267</f>
        <v>0</v>
      </c>
      <c r="CB268" s="63" t="n">
        <f aca="false">CB266+CB267</f>
        <v>0</v>
      </c>
      <c r="CC268" s="63" t="n">
        <f aca="false">CC266+CC267</f>
        <v>0</v>
      </c>
      <c r="CD268" s="63" t="n">
        <f aca="false">CD266+CD267</f>
        <v>0</v>
      </c>
      <c r="CE268" s="63" t="n">
        <f aca="false">CE266+CE267</f>
        <v>0</v>
      </c>
      <c r="CF268" s="63" t="n">
        <f aca="false">CF266+CF267</f>
        <v>0</v>
      </c>
      <c r="CG268" s="63" t="n">
        <f aca="false">CG266+CG267</f>
        <v>0</v>
      </c>
      <c r="CH268" s="63" t="n">
        <f aca="false">CH266+CH267</f>
        <v>0</v>
      </c>
      <c r="CI268" s="63" t="n">
        <f aca="false">CI266+CI267</f>
        <v>0</v>
      </c>
      <c r="CJ268" s="63" t="n">
        <f aca="false">CJ266+CJ267</f>
        <v>0</v>
      </c>
      <c r="CK268" s="63" t="n">
        <f aca="false">CK266+CK267</f>
        <v>0</v>
      </c>
      <c r="CL268" s="63" t="n">
        <f aca="false">CL266+CL267</f>
        <v>0</v>
      </c>
      <c r="CM268" s="63" t="n">
        <f aca="false">CM266+CM267</f>
        <v>0</v>
      </c>
      <c r="CN268" s="63" t="n">
        <f aca="false">CN266+CN267</f>
        <v>0</v>
      </c>
      <c r="CO268" s="63" t="n">
        <f aca="false">CO266+CO267</f>
        <v>0</v>
      </c>
      <c r="CP268" s="63" t="n">
        <f aca="false">CP266+CP267</f>
        <v>0</v>
      </c>
      <c r="CQ268" s="63" t="n">
        <f aca="false">CQ266+CQ267</f>
        <v>0</v>
      </c>
      <c r="CR268" s="63" t="n">
        <f aca="false">CR266+CR267</f>
        <v>0</v>
      </c>
      <c r="CS268" s="63" t="n">
        <f aca="false">CS266+CS267</f>
        <v>0</v>
      </c>
      <c r="CT268" s="63" t="n">
        <f aca="false">CT266+CT267</f>
        <v>0</v>
      </c>
      <c r="CU268" s="63" t="n">
        <f aca="false">CU266+CU267</f>
        <v>0</v>
      </c>
      <c r="CV268" s="63" t="n">
        <f aca="false">CV266+CV267</f>
        <v>0</v>
      </c>
      <c r="CW268" s="63" t="n">
        <f aca="false">CW266+CW267</f>
        <v>0</v>
      </c>
      <c r="CX268" s="63" t="n">
        <f aca="false">CX266+CX267</f>
        <v>0</v>
      </c>
      <c r="CY268" s="63" t="n">
        <f aca="false">CY266+CY267</f>
        <v>0</v>
      </c>
      <c r="CZ268" s="63" t="n">
        <f aca="false">CZ266+CZ267</f>
        <v>0</v>
      </c>
      <c r="DA268" s="63" t="n">
        <f aca="false">DA266+DA267</f>
        <v>0</v>
      </c>
      <c r="DB268" s="63" t="n">
        <f aca="false">DB266+DB267</f>
        <v>0</v>
      </c>
      <c r="DC268" s="63" t="n">
        <f aca="false">DC266+DC267</f>
        <v>0</v>
      </c>
      <c r="DD268" s="63" t="n">
        <f aca="false">DD266+DD267</f>
        <v>0</v>
      </c>
      <c r="DE268" s="63" t="n">
        <f aca="false">DE266+DE267</f>
        <v>0</v>
      </c>
      <c r="DF268" s="63" t="n">
        <f aca="false">DF266+DF267</f>
        <v>0</v>
      </c>
      <c r="DG268" s="63" t="n">
        <f aca="false">DG266+DG267</f>
        <v>0</v>
      </c>
      <c r="DH268" s="63" t="n">
        <f aca="false">DH266+DH267</f>
        <v>0</v>
      </c>
      <c r="DI268" s="63" t="n">
        <f aca="false">DI266+DI267</f>
        <v>0</v>
      </c>
      <c r="DJ268" s="63" t="n">
        <f aca="false">DJ266+DJ267</f>
        <v>0</v>
      </c>
      <c r="DK268" s="63" t="n">
        <f aca="false">DK266+DK267</f>
        <v>0</v>
      </c>
      <c r="DL268" s="63" t="n">
        <f aca="false">DL266+DL267</f>
        <v>0</v>
      </c>
      <c r="DM268" s="63" t="n">
        <f aca="false">DM266+DM267</f>
        <v>0</v>
      </c>
      <c r="DN268" s="63" t="n">
        <f aca="false">DN266+DN267</f>
        <v>0</v>
      </c>
      <c r="DO268" s="63" t="n">
        <f aca="false">DO266+DO267</f>
        <v>0</v>
      </c>
      <c r="DP268" s="63" t="n">
        <f aca="false">DP266+DP267</f>
        <v>0</v>
      </c>
      <c r="DQ268" s="63" t="n">
        <f aca="false">DQ266+DQ267</f>
        <v>0</v>
      </c>
      <c r="DR268" s="63" t="n">
        <f aca="false">DR266+DR267</f>
        <v>0</v>
      </c>
      <c r="DS268" s="63" t="n">
        <f aca="false">DS266+DS267</f>
        <v>0</v>
      </c>
      <c r="DT268" s="63" t="n">
        <f aca="false">DT266+DT267</f>
        <v>0</v>
      </c>
      <c r="DU268" s="63" t="n">
        <f aca="false">DU266+DU267</f>
        <v>0</v>
      </c>
      <c r="DV268" s="63" t="n">
        <f aca="false">DV266+DV267</f>
        <v>0</v>
      </c>
      <c r="DW268" s="63" t="n">
        <f aca="false">DW266+DW267</f>
        <v>0</v>
      </c>
      <c r="DX268" s="63" t="n">
        <f aca="false">DX266+DX267</f>
        <v>0</v>
      </c>
      <c r="DY268" s="63" t="n">
        <f aca="false">DY266+DY267</f>
        <v>0</v>
      </c>
      <c r="DZ268" s="63" t="n">
        <f aca="false">DZ266+DZ267</f>
        <v>0</v>
      </c>
      <c r="EA268" s="63" t="n">
        <f aca="false">EA266+EA267</f>
        <v>0</v>
      </c>
      <c r="EB268" s="63" t="n">
        <f aca="false">EB266+EB267</f>
        <v>0</v>
      </c>
      <c r="EC268" s="63" t="n">
        <f aca="false">EC266+EC267</f>
        <v>0</v>
      </c>
      <c r="ED268" s="63" t="n">
        <f aca="false">ED266+ED267</f>
        <v>0</v>
      </c>
      <c r="EE268" s="63" t="n">
        <f aca="false">EE266+EE267</f>
        <v>0</v>
      </c>
      <c r="EF268" s="63" t="n">
        <f aca="false">EF266+EF267</f>
        <v>0</v>
      </c>
      <c r="EG268" s="63" t="n">
        <f aca="false">EG266+EG267</f>
        <v>0</v>
      </c>
      <c r="EH268" s="63" t="n">
        <f aca="false">EH266+EH267</f>
        <v>0</v>
      </c>
      <c r="EI268" s="63" t="n">
        <f aca="false">EI266+EI267</f>
        <v>0</v>
      </c>
      <c r="EJ268" s="63" t="n">
        <f aca="false">EJ266+EJ267</f>
        <v>0</v>
      </c>
      <c r="EK268" s="63" t="n">
        <f aca="false">EK266+EK267</f>
        <v>0</v>
      </c>
      <c r="EL268" s="63" t="n">
        <f aca="false">EL266+EL267</f>
        <v>0</v>
      </c>
      <c r="EM268" s="63" t="n">
        <f aca="false">EM266+EM267</f>
        <v>0</v>
      </c>
      <c r="EN268" s="63" t="n">
        <f aca="false">EN266+EN267</f>
        <v>0</v>
      </c>
      <c r="EO268" s="63" t="n">
        <f aca="false">EO266+EO267</f>
        <v>0</v>
      </c>
      <c r="EP268" s="63" t="n">
        <f aca="false">EP266+EP267</f>
        <v>0</v>
      </c>
      <c r="EQ268" s="63" t="n">
        <f aca="false">EQ266+EQ267</f>
        <v>0</v>
      </c>
      <c r="ER268" s="63" t="n">
        <f aca="false">ER266+ER267</f>
        <v>0</v>
      </c>
      <c r="ES268" s="63" t="n">
        <f aca="false">ES266+ES267</f>
        <v>0</v>
      </c>
      <c r="ET268" s="63" t="n">
        <f aca="false">ET266+ET267</f>
        <v>0</v>
      </c>
      <c r="EU268" s="63" t="n">
        <f aca="false">EU266+EU267</f>
        <v>0</v>
      </c>
      <c r="EV268" s="63" t="n">
        <f aca="false">EV266+EV267</f>
        <v>0</v>
      </c>
      <c r="EW268" s="63" t="n">
        <f aca="false">EW266+EW267</f>
        <v>0</v>
      </c>
      <c r="EX268" s="63" t="n">
        <f aca="false">EX266+EX267</f>
        <v>0</v>
      </c>
      <c r="EY268" s="63" t="n">
        <f aca="false">EY266+EY267</f>
        <v>0</v>
      </c>
      <c r="EZ268" s="63" t="n">
        <f aca="false">EZ266+EZ267</f>
        <v>0</v>
      </c>
      <c r="FA268" s="63" t="n">
        <f aca="false">FA266+FA267</f>
        <v>0</v>
      </c>
      <c r="FB268" s="63" t="n">
        <f aca="false">FB266+FB267</f>
        <v>0</v>
      </c>
      <c r="FC268" s="63" t="n">
        <f aca="false">FC266+FC267</f>
        <v>0</v>
      </c>
      <c r="FD268" s="63" t="n">
        <f aca="false">FD266+FD267</f>
        <v>0</v>
      </c>
      <c r="FE268" s="63" t="n">
        <f aca="false">FE266+FE267</f>
        <v>0</v>
      </c>
      <c r="FF268" s="63" t="n">
        <f aca="false">FF266+FF267</f>
        <v>0</v>
      </c>
      <c r="FG268" s="63" t="n">
        <f aca="false">FG266+FG267</f>
        <v>0</v>
      </c>
      <c r="FH268" s="63" t="n">
        <f aca="false">FH266+FH267</f>
        <v>0</v>
      </c>
    </row>
    <row r="269" customFormat="false" ht="15" hidden="false" customHeight="false" outlineLevel="0" collapsed="false">
      <c r="C269" s="28" t="s">
        <v>884</v>
      </c>
      <c r="D269" s="12" t="s">
        <v>14</v>
      </c>
      <c r="E269" s="66" t="n">
        <f aca="false">SUMIF($J268:$FH268,"&gt;0")/-SUMIF($J268:$FH268,"&lt;0")</f>
        <v>1.40245589606344</v>
      </c>
    </row>
    <row r="270" customFormat="false" ht="15" hidden="false" customHeight="false" outlineLevel="0" collapsed="false">
      <c r="C270" s="28" t="s">
        <v>885</v>
      </c>
      <c r="D270" s="12" t="s">
        <v>32</v>
      </c>
      <c r="E270" s="33" t="n">
        <f aca="false">IFERROR(XIRR($J268:$FH268,$J$4:$FH$4),"n/a")</f>
        <v>0.495482489856964</v>
      </c>
    </row>
    <row r="271" customFormat="false" ht="15" hidden="false" customHeight="false" outlineLevel="0" collapsed="false">
      <c r="C271" s="28" t="s">
        <v>886</v>
      </c>
      <c r="D271" s="12" t="s">
        <v>32</v>
      </c>
      <c r="E271" s="33" t="n">
        <f aca="false">IFERROR(XIRR($J266:$FH266,$J$4:$FH$4),"n/a")</f>
        <v>0.497903120280159</v>
      </c>
    </row>
    <row r="272" customFormat="false" ht="15" hidden="false" customHeight="false" outlineLevel="0" collapsed="false">
      <c r="C272" s="28" t="s">
        <v>887</v>
      </c>
      <c r="D272" s="12" t="s">
        <v>358</v>
      </c>
      <c r="E272" s="63" t="n">
        <f aca="false">XNPV(In_Discount_Rate,$J268:$FH268,$J$4:$FH$4)</f>
        <v>7680.26703642635</v>
      </c>
    </row>
    <row r="273" customFormat="false" ht="15" hidden="false" customHeight="false" outlineLevel="0" collapsed="false">
      <c r="C273" s="1" t="s">
        <v>888</v>
      </c>
      <c r="D273" s="12" t="s">
        <v>358</v>
      </c>
      <c r="I273" s="21" t="n">
        <f aca="false">SUM(J273:FH273)</f>
        <v>18602.9728725135</v>
      </c>
      <c r="J273" s="21" t="n">
        <f aca="false">J173*(1-J26)+($F204-In_Sale_Costs_COD)*J22</f>
        <v>-2792.10339506173</v>
      </c>
      <c r="K273" s="21" t="n">
        <f aca="false">K173*(1-K26)+($F204-In_Sale_Costs_COD)*K22</f>
        <v>694.568570357686</v>
      </c>
      <c r="L273" s="21" t="n">
        <f aca="false">L173*(1-L26)+($F204-In_Sale_Costs_COD)*L22</f>
        <v>-809.957968521901</v>
      </c>
      <c r="M273" s="21" t="n">
        <f aca="false">M173*(1-M26)+($F204-In_Sale_Costs_COD)*M22</f>
        <v>-124.112302458989</v>
      </c>
      <c r="N273" s="21" t="n">
        <f aca="false">N173*(1-N26)+($F204-In_Sale_Costs_COD)*N22</f>
        <v>-1615.86742388078</v>
      </c>
      <c r="O273" s="21" t="n">
        <f aca="false">O173*(1-O26)+($F204-In_Sale_Costs_COD)*O22</f>
        <v>-2305.73987118772</v>
      </c>
      <c r="P273" s="21" t="n">
        <f aca="false">P173*(1-P26)+($F204-In_Sale_Costs_COD)*P22</f>
        <v>-13846.2653961681</v>
      </c>
      <c r="Q273" s="21" t="n">
        <f aca="false">Q173*(1-Q26)+($F204-In_Sale_Costs_COD)*Q22</f>
        <v>-13998.4221587634</v>
      </c>
      <c r="R273" s="21" t="n">
        <f aca="false">R173*(1-R26)+($F204-In_Sale_Costs_COD)*R22</f>
        <v>-13998.4221587634</v>
      </c>
      <c r="S273" s="21" t="n">
        <f aca="false">S173*(1-S26)+($F204-In_Sale_Costs_COD)*S22</f>
        <v>67399.2949769618</v>
      </c>
      <c r="T273" s="21" t="n">
        <f aca="false">T173*(1-T26)+($F204-In_Sale_Costs_COD)*T22</f>
        <v>0</v>
      </c>
      <c r="U273" s="21" t="n">
        <f aca="false">U173*(1-U26)+($F204-In_Sale_Costs_COD)*U22</f>
        <v>0</v>
      </c>
      <c r="V273" s="21" t="n">
        <f aca="false">V173*(1-V26)+($F204-In_Sale_Costs_COD)*V22</f>
        <v>0</v>
      </c>
      <c r="W273" s="21" t="n">
        <f aca="false">W173*(1-W26)+($F204-In_Sale_Costs_COD)*W22</f>
        <v>0</v>
      </c>
      <c r="X273" s="21" t="n">
        <f aca="false">X173*(1-X26)+($F204-In_Sale_Costs_COD)*X22</f>
        <v>0</v>
      </c>
      <c r="Y273" s="21" t="n">
        <f aca="false">Y173*(1-Y26)+($F204-In_Sale_Costs_COD)*Y22</f>
        <v>0</v>
      </c>
      <c r="Z273" s="21" t="n">
        <f aca="false">Z173*(1-Z26)+($F204-In_Sale_Costs_COD)*Z22</f>
        <v>0</v>
      </c>
      <c r="AA273" s="21" t="n">
        <f aca="false">AA173*(1-AA26)+($F204-In_Sale_Costs_COD)*AA22</f>
        <v>0</v>
      </c>
      <c r="AB273" s="21" t="n">
        <f aca="false">AB173*(1-AB26)+($F204-In_Sale_Costs_COD)*AB22</f>
        <v>0</v>
      </c>
      <c r="AC273" s="21" t="n">
        <f aca="false">AC173*(1-AC26)+($F204-In_Sale_Costs_COD)*AC22</f>
        <v>0</v>
      </c>
      <c r="AD273" s="21" t="n">
        <f aca="false">AD173*(1-AD26)+($F204-In_Sale_Costs_COD)*AD22</f>
        <v>0</v>
      </c>
      <c r="AE273" s="21" t="n">
        <f aca="false">AE173*(1-AE26)+($F204-In_Sale_Costs_COD)*AE22</f>
        <v>0</v>
      </c>
      <c r="AF273" s="21" t="n">
        <f aca="false">AF173*(1-AF26)+($F204-In_Sale_Costs_COD)*AF22</f>
        <v>0</v>
      </c>
      <c r="AG273" s="21" t="n">
        <f aca="false">AG173*(1-AG26)+($F204-In_Sale_Costs_COD)*AG22</f>
        <v>0</v>
      </c>
      <c r="AH273" s="21" t="n">
        <f aca="false">AH173*(1-AH26)+($F204-In_Sale_Costs_COD)*AH22</f>
        <v>0</v>
      </c>
      <c r="AI273" s="21" t="n">
        <f aca="false">AI173*(1-AI26)+($F204-In_Sale_Costs_COD)*AI22</f>
        <v>0</v>
      </c>
      <c r="AJ273" s="21" t="n">
        <f aca="false">AJ173*(1-AJ26)+($F204-In_Sale_Costs_COD)*AJ22</f>
        <v>0</v>
      </c>
      <c r="AK273" s="21" t="n">
        <f aca="false">AK173*(1-AK26)+($F204-In_Sale_Costs_COD)*AK22</f>
        <v>0</v>
      </c>
      <c r="AL273" s="21" t="n">
        <f aca="false">AL173*(1-AL26)+($F204-In_Sale_Costs_COD)*AL22</f>
        <v>0</v>
      </c>
      <c r="AM273" s="21" t="n">
        <f aca="false">AM173*(1-AM26)+($F204-In_Sale_Costs_COD)*AM22</f>
        <v>0</v>
      </c>
      <c r="AN273" s="21" t="n">
        <f aca="false">AN173*(1-AN26)+($F204-In_Sale_Costs_COD)*AN22</f>
        <v>0</v>
      </c>
      <c r="AO273" s="21" t="n">
        <f aca="false">AO173*(1-AO26)+($F204-In_Sale_Costs_COD)*AO22</f>
        <v>0</v>
      </c>
      <c r="AP273" s="21" t="n">
        <f aca="false">AP173*(1-AP26)+($F204-In_Sale_Costs_COD)*AP22</f>
        <v>0</v>
      </c>
      <c r="AQ273" s="21" t="n">
        <f aca="false">AQ173*(1-AQ26)+($F204-In_Sale_Costs_COD)*AQ22</f>
        <v>0</v>
      </c>
      <c r="AR273" s="21" t="n">
        <f aca="false">AR173*(1-AR26)+($F204-In_Sale_Costs_COD)*AR22</f>
        <v>0</v>
      </c>
      <c r="AS273" s="21" t="n">
        <f aca="false">AS173*(1-AS26)+($F204-In_Sale_Costs_COD)*AS22</f>
        <v>0</v>
      </c>
      <c r="AT273" s="21" t="n">
        <f aca="false">AT173*(1-AT26)+($F204-In_Sale_Costs_COD)*AT22</f>
        <v>0</v>
      </c>
      <c r="AU273" s="21" t="n">
        <f aca="false">AU173*(1-AU26)+($F204-In_Sale_Costs_COD)*AU22</f>
        <v>0</v>
      </c>
      <c r="AV273" s="21" t="n">
        <f aca="false">AV173*(1-AV26)+($F204-In_Sale_Costs_COD)*AV22</f>
        <v>0</v>
      </c>
      <c r="AW273" s="21" t="n">
        <f aca="false">AW173*(1-AW26)+($F204-In_Sale_Costs_COD)*AW22</f>
        <v>0</v>
      </c>
      <c r="AX273" s="21" t="n">
        <f aca="false">AX173*(1-AX26)+($F204-In_Sale_Costs_COD)*AX22</f>
        <v>0</v>
      </c>
      <c r="AY273" s="21" t="n">
        <f aca="false">AY173*(1-AY26)+($F204-In_Sale_Costs_COD)*AY22</f>
        <v>0</v>
      </c>
      <c r="AZ273" s="21" t="n">
        <f aca="false">AZ173*(1-AZ26)+($F204-In_Sale_Costs_COD)*AZ22</f>
        <v>0</v>
      </c>
      <c r="BA273" s="21" t="n">
        <f aca="false">BA173*(1-BA26)+($F204-In_Sale_Costs_COD)*BA22</f>
        <v>0</v>
      </c>
      <c r="BB273" s="21" t="n">
        <f aca="false">BB173*(1-BB26)+($F204-In_Sale_Costs_COD)*BB22</f>
        <v>0</v>
      </c>
      <c r="BC273" s="21" t="n">
        <f aca="false">BC173*(1-BC26)+($F204-In_Sale_Costs_COD)*BC22</f>
        <v>0</v>
      </c>
      <c r="BD273" s="21" t="n">
        <f aca="false">BD173*(1-BD26)+($F204-In_Sale_Costs_COD)*BD22</f>
        <v>0</v>
      </c>
      <c r="BE273" s="21" t="n">
        <f aca="false">BE173*(1-BE26)+($F204-In_Sale_Costs_COD)*BE22</f>
        <v>0</v>
      </c>
      <c r="BF273" s="21" t="n">
        <f aca="false">BF173*(1-BF26)+($F204-In_Sale_Costs_COD)*BF22</f>
        <v>0</v>
      </c>
      <c r="BG273" s="21" t="n">
        <f aca="false">BG173*(1-BG26)+($F204-In_Sale_Costs_COD)*BG22</f>
        <v>0</v>
      </c>
      <c r="BH273" s="21" t="n">
        <f aca="false">BH173*(1-BH26)+($F204-In_Sale_Costs_COD)*BH22</f>
        <v>0</v>
      </c>
      <c r="BI273" s="21" t="n">
        <f aca="false">BI173*(1-BI26)+($F204-In_Sale_Costs_COD)*BI22</f>
        <v>0</v>
      </c>
      <c r="BJ273" s="21" t="n">
        <f aca="false">BJ173*(1-BJ26)+($F204-In_Sale_Costs_COD)*BJ22</f>
        <v>0</v>
      </c>
      <c r="BK273" s="21" t="n">
        <f aca="false">BK173*(1-BK26)+($F204-In_Sale_Costs_COD)*BK22</f>
        <v>0</v>
      </c>
      <c r="BL273" s="21" t="n">
        <f aca="false">BL173*(1-BL26)+($F204-In_Sale_Costs_COD)*BL22</f>
        <v>0</v>
      </c>
      <c r="BM273" s="21" t="n">
        <f aca="false">BM173*(1-BM26)+($F204-In_Sale_Costs_COD)*BM22</f>
        <v>0</v>
      </c>
      <c r="BN273" s="21" t="n">
        <f aca="false">BN173*(1-BN26)+($F204-In_Sale_Costs_COD)*BN22</f>
        <v>0</v>
      </c>
      <c r="BO273" s="21" t="n">
        <f aca="false">BO173*(1-BO26)+($F204-In_Sale_Costs_COD)*BO22</f>
        <v>0</v>
      </c>
      <c r="BP273" s="21" t="n">
        <f aca="false">BP173*(1-BP26)+($F204-In_Sale_Costs_COD)*BP22</f>
        <v>0</v>
      </c>
      <c r="BQ273" s="21" t="n">
        <f aca="false">BQ173*(1-BQ26)+($F204-In_Sale_Costs_COD)*BQ22</f>
        <v>0</v>
      </c>
      <c r="BR273" s="21" t="n">
        <f aca="false">BR173*(1-BR26)+($F204-In_Sale_Costs_COD)*BR22</f>
        <v>0</v>
      </c>
      <c r="BS273" s="21" t="n">
        <f aca="false">BS173*(1-BS26)+($F204-In_Sale_Costs_COD)*BS22</f>
        <v>0</v>
      </c>
      <c r="BT273" s="21" t="n">
        <f aca="false">BT173*(1-BT26)+($F204-In_Sale_Costs_COD)*BT22</f>
        <v>0</v>
      </c>
      <c r="BU273" s="21" t="n">
        <f aca="false">BU173*(1-BU26)+($F204-In_Sale_Costs_COD)*BU22</f>
        <v>0</v>
      </c>
      <c r="BV273" s="21" t="n">
        <f aca="false">BV173*(1-BV26)+($F204-In_Sale_Costs_COD)*BV22</f>
        <v>0</v>
      </c>
      <c r="BW273" s="21" t="n">
        <f aca="false">BW173*(1-BW26)+($F204-In_Sale_Costs_COD)*BW22</f>
        <v>0</v>
      </c>
      <c r="BX273" s="21" t="n">
        <f aca="false">BX173*(1-BX26)+($F204-In_Sale_Costs_COD)*BX22</f>
        <v>0</v>
      </c>
      <c r="BY273" s="21" t="n">
        <f aca="false">BY173*(1-BY26)+($F204-In_Sale_Costs_COD)*BY22</f>
        <v>0</v>
      </c>
      <c r="BZ273" s="21" t="n">
        <f aca="false">BZ173*(1-BZ26)+($F204-In_Sale_Costs_COD)*BZ22</f>
        <v>0</v>
      </c>
      <c r="CA273" s="21" t="n">
        <f aca="false">CA173*(1-CA26)+($F204-In_Sale_Costs_COD)*CA22</f>
        <v>0</v>
      </c>
      <c r="CB273" s="21" t="n">
        <f aca="false">CB173*(1-CB26)+($F204-In_Sale_Costs_COD)*CB22</f>
        <v>0</v>
      </c>
      <c r="CC273" s="21" t="n">
        <f aca="false">CC173*(1-CC26)+($F204-In_Sale_Costs_COD)*CC22</f>
        <v>0</v>
      </c>
      <c r="CD273" s="21" t="n">
        <f aca="false">CD173*(1-CD26)+($F204-In_Sale_Costs_COD)*CD22</f>
        <v>0</v>
      </c>
      <c r="CE273" s="21" t="n">
        <f aca="false">CE173*(1-CE26)+($F204-In_Sale_Costs_COD)*CE22</f>
        <v>0</v>
      </c>
      <c r="CF273" s="21" t="n">
        <f aca="false">CF173*(1-CF26)+($F204-In_Sale_Costs_COD)*CF22</f>
        <v>0</v>
      </c>
      <c r="CG273" s="21" t="n">
        <f aca="false">CG173*(1-CG26)+($F204-In_Sale_Costs_COD)*CG22</f>
        <v>0</v>
      </c>
      <c r="CH273" s="21" t="n">
        <f aca="false">CH173*(1-CH26)+($F204-In_Sale_Costs_COD)*CH22</f>
        <v>0</v>
      </c>
      <c r="CI273" s="21" t="n">
        <f aca="false">CI173*(1-CI26)+($F204-In_Sale_Costs_COD)*CI22</f>
        <v>0</v>
      </c>
      <c r="CJ273" s="21" t="n">
        <f aca="false">CJ173*(1-CJ26)+($F204-In_Sale_Costs_COD)*CJ22</f>
        <v>0</v>
      </c>
      <c r="CK273" s="21" t="n">
        <f aca="false">CK173*(1-CK26)+($F204-In_Sale_Costs_COD)*CK22</f>
        <v>0</v>
      </c>
      <c r="CL273" s="21" t="n">
        <f aca="false">CL173*(1-CL26)+($F204-In_Sale_Costs_COD)*CL22</f>
        <v>0</v>
      </c>
      <c r="CM273" s="21" t="n">
        <f aca="false">CM173*(1-CM26)+($F204-In_Sale_Costs_COD)*CM22</f>
        <v>0</v>
      </c>
      <c r="CN273" s="21" t="n">
        <f aca="false">CN173*(1-CN26)+($F204-In_Sale_Costs_COD)*CN22</f>
        <v>0</v>
      </c>
      <c r="CO273" s="21" t="n">
        <f aca="false">CO173*(1-CO26)+($F204-In_Sale_Costs_COD)*CO22</f>
        <v>0</v>
      </c>
      <c r="CP273" s="21" t="n">
        <f aca="false">CP173*(1-CP26)+($F204-In_Sale_Costs_COD)*CP22</f>
        <v>0</v>
      </c>
      <c r="CQ273" s="21" t="n">
        <f aca="false">CQ173*(1-CQ26)+($F204-In_Sale_Costs_COD)*CQ22</f>
        <v>0</v>
      </c>
      <c r="CR273" s="21" t="n">
        <f aca="false">CR173*(1-CR26)+($F204-In_Sale_Costs_COD)*CR22</f>
        <v>0</v>
      </c>
      <c r="CS273" s="21" t="n">
        <f aca="false">CS173*(1-CS26)+($F204-In_Sale_Costs_COD)*CS22</f>
        <v>0</v>
      </c>
      <c r="CT273" s="21" t="n">
        <f aca="false">CT173*(1-CT26)+($F204-In_Sale_Costs_COD)*CT22</f>
        <v>0</v>
      </c>
      <c r="CU273" s="21" t="n">
        <f aca="false">CU173*(1-CU26)+($F204-In_Sale_Costs_COD)*CU22</f>
        <v>0</v>
      </c>
      <c r="CV273" s="21" t="n">
        <f aca="false">CV173*(1-CV26)+($F204-In_Sale_Costs_COD)*CV22</f>
        <v>0</v>
      </c>
      <c r="CW273" s="21" t="n">
        <f aca="false">CW173*(1-CW26)+($F204-In_Sale_Costs_COD)*CW22</f>
        <v>0</v>
      </c>
      <c r="CX273" s="21" t="n">
        <f aca="false">CX173*(1-CX26)+($F204-In_Sale_Costs_COD)*CX22</f>
        <v>0</v>
      </c>
      <c r="CY273" s="21" t="n">
        <f aca="false">CY173*(1-CY26)+($F204-In_Sale_Costs_COD)*CY22</f>
        <v>0</v>
      </c>
      <c r="CZ273" s="21" t="n">
        <f aca="false">CZ173*(1-CZ26)+($F204-In_Sale_Costs_COD)*CZ22</f>
        <v>0</v>
      </c>
      <c r="DA273" s="21" t="n">
        <f aca="false">DA173*(1-DA26)+($F204-In_Sale_Costs_COD)*DA22</f>
        <v>0</v>
      </c>
      <c r="DB273" s="21" t="n">
        <f aca="false">DB173*(1-DB26)+($F204-In_Sale_Costs_COD)*DB22</f>
        <v>0</v>
      </c>
      <c r="DC273" s="21" t="n">
        <f aca="false">DC173*(1-DC26)+($F204-In_Sale_Costs_COD)*DC22</f>
        <v>0</v>
      </c>
      <c r="DD273" s="21" t="n">
        <f aca="false">DD173*(1-DD26)+($F204-In_Sale_Costs_COD)*DD22</f>
        <v>0</v>
      </c>
      <c r="DE273" s="21" t="n">
        <f aca="false">DE173*(1-DE26)+($F204-In_Sale_Costs_COD)*DE22</f>
        <v>0</v>
      </c>
      <c r="DF273" s="21" t="n">
        <f aca="false">DF173*(1-DF26)+($F204-In_Sale_Costs_COD)*DF22</f>
        <v>0</v>
      </c>
      <c r="DG273" s="21" t="n">
        <f aca="false">DG173*(1-DG26)+($F204-In_Sale_Costs_COD)*DG22</f>
        <v>0</v>
      </c>
      <c r="DH273" s="21" t="n">
        <f aca="false">DH173*(1-DH26)+($F204-In_Sale_Costs_COD)*DH22</f>
        <v>0</v>
      </c>
      <c r="DI273" s="21" t="n">
        <f aca="false">DI173*(1-DI26)+($F204-In_Sale_Costs_COD)*DI22</f>
        <v>0</v>
      </c>
      <c r="DJ273" s="21" t="n">
        <f aca="false">DJ173*(1-DJ26)+($F204-In_Sale_Costs_COD)*DJ22</f>
        <v>0</v>
      </c>
      <c r="DK273" s="21" t="n">
        <f aca="false">DK173*(1-DK26)+($F204-In_Sale_Costs_COD)*DK22</f>
        <v>0</v>
      </c>
      <c r="DL273" s="21" t="n">
        <f aca="false">DL173*(1-DL26)+($F204-In_Sale_Costs_COD)*DL22</f>
        <v>0</v>
      </c>
      <c r="DM273" s="21" t="n">
        <f aca="false">DM173*(1-DM26)+($F204-In_Sale_Costs_COD)*DM22</f>
        <v>0</v>
      </c>
      <c r="DN273" s="21" t="n">
        <f aca="false">DN173*(1-DN26)+($F204-In_Sale_Costs_COD)*DN22</f>
        <v>0</v>
      </c>
      <c r="DO273" s="21" t="n">
        <f aca="false">DO173*(1-DO26)+($F204-In_Sale_Costs_COD)*DO22</f>
        <v>0</v>
      </c>
      <c r="DP273" s="21" t="n">
        <f aca="false">DP173*(1-DP26)+($F204-In_Sale_Costs_COD)*DP22</f>
        <v>0</v>
      </c>
      <c r="DQ273" s="21" t="n">
        <f aca="false">DQ173*(1-DQ26)+($F204-In_Sale_Costs_COD)*DQ22</f>
        <v>0</v>
      </c>
      <c r="DR273" s="21" t="n">
        <f aca="false">DR173*(1-DR26)+($F204-In_Sale_Costs_COD)*DR22</f>
        <v>0</v>
      </c>
      <c r="DS273" s="21" t="n">
        <f aca="false">DS173*(1-DS26)+($F204-In_Sale_Costs_COD)*DS22</f>
        <v>0</v>
      </c>
      <c r="DT273" s="21" t="n">
        <f aca="false">DT173*(1-DT26)+($F204-In_Sale_Costs_COD)*DT22</f>
        <v>0</v>
      </c>
      <c r="DU273" s="21" t="n">
        <f aca="false">DU173*(1-DU26)+($F204-In_Sale_Costs_COD)*DU22</f>
        <v>0</v>
      </c>
      <c r="DV273" s="21" t="n">
        <f aca="false">DV173*(1-DV26)+($F204-In_Sale_Costs_COD)*DV22</f>
        <v>0</v>
      </c>
      <c r="DW273" s="21" t="n">
        <f aca="false">DW173*(1-DW26)+($F204-In_Sale_Costs_COD)*DW22</f>
        <v>0</v>
      </c>
      <c r="DX273" s="21" t="n">
        <f aca="false">DX173*(1-DX26)+($F204-In_Sale_Costs_COD)*DX22</f>
        <v>0</v>
      </c>
      <c r="DY273" s="21" t="n">
        <f aca="false">DY173*(1-DY26)+($F204-In_Sale_Costs_COD)*DY22</f>
        <v>0</v>
      </c>
      <c r="DZ273" s="21" t="n">
        <f aca="false">DZ173*(1-DZ26)+($F204-In_Sale_Costs_COD)*DZ22</f>
        <v>0</v>
      </c>
      <c r="EA273" s="21" t="n">
        <f aca="false">EA173*(1-EA26)+($F204-In_Sale_Costs_COD)*EA22</f>
        <v>0</v>
      </c>
      <c r="EB273" s="21" t="n">
        <f aca="false">EB173*(1-EB26)+($F204-In_Sale_Costs_COD)*EB22</f>
        <v>0</v>
      </c>
      <c r="EC273" s="21" t="n">
        <f aca="false">EC173*(1-EC26)+($F204-In_Sale_Costs_COD)*EC22</f>
        <v>0</v>
      </c>
      <c r="ED273" s="21" t="n">
        <f aca="false">ED173*(1-ED26)+($F204-In_Sale_Costs_COD)*ED22</f>
        <v>0</v>
      </c>
      <c r="EE273" s="21" t="n">
        <f aca="false">EE173*(1-EE26)+($F204-In_Sale_Costs_COD)*EE22</f>
        <v>0</v>
      </c>
      <c r="EF273" s="21" t="n">
        <f aca="false">EF173*(1-EF26)+($F204-In_Sale_Costs_COD)*EF22</f>
        <v>0</v>
      </c>
      <c r="EG273" s="21" t="n">
        <f aca="false">EG173*(1-EG26)+($F204-In_Sale_Costs_COD)*EG22</f>
        <v>0</v>
      </c>
      <c r="EH273" s="21" t="n">
        <f aca="false">EH173*(1-EH26)+($F204-In_Sale_Costs_COD)*EH22</f>
        <v>0</v>
      </c>
      <c r="EI273" s="21" t="n">
        <f aca="false">EI173*(1-EI26)+($F204-In_Sale_Costs_COD)*EI22</f>
        <v>0</v>
      </c>
      <c r="EJ273" s="21" t="n">
        <f aca="false">EJ173*(1-EJ26)+($F204-In_Sale_Costs_COD)*EJ22</f>
        <v>0</v>
      </c>
      <c r="EK273" s="21" t="n">
        <f aca="false">EK173*(1-EK26)+($F204-In_Sale_Costs_COD)*EK22</f>
        <v>0</v>
      </c>
      <c r="EL273" s="21" t="n">
        <f aca="false">EL173*(1-EL26)+($F204-In_Sale_Costs_COD)*EL22</f>
        <v>0</v>
      </c>
      <c r="EM273" s="21" t="n">
        <f aca="false">EM173*(1-EM26)+($F204-In_Sale_Costs_COD)*EM22</f>
        <v>0</v>
      </c>
      <c r="EN273" s="21" t="n">
        <f aca="false">EN173*(1-EN26)+($F204-In_Sale_Costs_COD)*EN22</f>
        <v>0</v>
      </c>
      <c r="EO273" s="21" t="n">
        <f aca="false">EO173*(1-EO26)+($F204-In_Sale_Costs_COD)*EO22</f>
        <v>0</v>
      </c>
      <c r="EP273" s="21" t="n">
        <f aca="false">EP173*(1-EP26)+($F204-In_Sale_Costs_COD)*EP22</f>
        <v>0</v>
      </c>
      <c r="EQ273" s="21" t="n">
        <f aca="false">EQ173*(1-EQ26)+($F204-In_Sale_Costs_COD)*EQ22</f>
        <v>0</v>
      </c>
      <c r="ER273" s="21" t="n">
        <f aca="false">ER173*(1-ER26)+($F204-In_Sale_Costs_COD)*ER22</f>
        <v>0</v>
      </c>
      <c r="ES273" s="21" t="n">
        <f aca="false">ES173*(1-ES26)+($F204-In_Sale_Costs_COD)*ES22</f>
        <v>0</v>
      </c>
      <c r="ET273" s="21" t="n">
        <f aca="false">ET173*(1-ET26)+($F204-In_Sale_Costs_COD)*ET22</f>
        <v>0</v>
      </c>
      <c r="EU273" s="21" t="n">
        <f aca="false">EU173*(1-EU26)+($F204-In_Sale_Costs_COD)*EU22</f>
        <v>0</v>
      </c>
      <c r="EV273" s="21" t="n">
        <f aca="false">EV173*(1-EV26)+($F204-In_Sale_Costs_COD)*EV22</f>
        <v>0</v>
      </c>
      <c r="EW273" s="21" t="n">
        <f aca="false">EW173*(1-EW26)+($F204-In_Sale_Costs_COD)*EW22</f>
        <v>0</v>
      </c>
      <c r="EX273" s="21" t="n">
        <f aca="false">EX173*(1-EX26)+($F204-In_Sale_Costs_COD)*EX22</f>
        <v>0</v>
      </c>
      <c r="EY273" s="21" t="n">
        <f aca="false">EY173*(1-EY26)+($F204-In_Sale_Costs_COD)*EY22</f>
        <v>0</v>
      </c>
      <c r="EZ273" s="21" t="n">
        <f aca="false">EZ173*(1-EZ26)+($F204-In_Sale_Costs_COD)*EZ22</f>
        <v>0</v>
      </c>
      <c r="FA273" s="21" t="n">
        <f aca="false">FA173*(1-FA26)+($F204-In_Sale_Costs_COD)*FA22</f>
        <v>0</v>
      </c>
      <c r="FB273" s="21" t="n">
        <f aca="false">FB173*(1-FB26)+($F204-In_Sale_Costs_COD)*FB22</f>
        <v>0</v>
      </c>
      <c r="FC273" s="21" t="n">
        <f aca="false">FC173*(1-FC26)+($F204-In_Sale_Costs_COD)*FC22</f>
        <v>0</v>
      </c>
      <c r="FD273" s="21" t="n">
        <f aca="false">FD173*(1-FD26)+($F204-In_Sale_Costs_COD)*FD22</f>
        <v>0</v>
      </c>
      <c r="FE273" s="21" t="n">
        <f aca="false">FE173*(1-FE26)+($F204-In_Sale_Costs_COD)*FE22</f>
        <v>0</v>
      </c>
      <c r="FF273" s="21" t="n">
        <f aca="false">FF173*(1-FF26)+($F204-In_Sale_Costs_COD)*FF22</f>
        <v>0</v>
      </c>
      <c r="FG273" s="21" t="n">
        <f aca="false">FG173*(1-FG26)+($F204-In_Sale_Costs_COD)*FG22</f>
        <v>0</v>
      </c>
      <c r="FH273" s="21" t="n">
        <f aca="false">FH173*(1-FH26)+($F204-In_Sale_Costs_COD)*FH22</f>
        <v>0</v>
      </c>
    </row>
    <row r="274" customFormat="false" ht="15" hidden="false" customHeight="false" outlineLevel="0" collapsed="false">
      <c r="C274" s="28" t="s">
        <v>889</v>
      </c>
      <c r="D274" s="12" t="s">
        <v>32</v>
      </c>
      <c r="E274" s="33" t="n">
        <f aca="false">IFERROR(XIRR($J273:$FH273,$J$4:$FH$4),"n/a")</f>
        <v>0.577621625476257</v>
      </c>
    </row>
    <row r="275" customFormat="false" ht="15" hidden="false" customHeight="false" outlineLevel="0" collapsed="false">
      <c r="C275" s="1" t="s">
        <v>890</v>
      </c>
      <c r="D275" s="12" t="s">
        <v>358</v>
      </c>
      <c r="I275" s="21" t="n">
        <f aca="false">SUM(J275:FH275)</f>
        <v>18602.9728725135</v>
      </c>
      <c r="J275" s="21" t="n">
        <f aca="false">J273-J168*(1-J26)</f>
        <v>-2792.10339506173</v>
      </c>
      <c r="K275" s="21" t="n">
        <f aca="false">K273-K168*(1-K26)</f>
        <v>694.568570357686</v>
      </c>
      <c r="L275" s="21" t="n">
        <f aca="false">L273-L168*(1-L26)</f>
        <v>-809.957968521901</v>
      </c>
      <c r="M275" s="21" t="n">
        <f aca="false">M273-M168*(1-M26)</f>
        <v>-124.112302458989</v>
      </c>
      <c r="N275" s="21" t="n">
        <f aca="false">N273-N168*(1-N26)</f>
        <v>-1615.86742388078</v>
      </c>
      <c r="O275" s="21" t="n">
        <f aca="false">O273-O168*(1-O26)</f>
        <v>-2305.73987118772</v>
      </c>
      <c r="P275" s="21" t="n">
        <f aca="false">P273-P168*(1-P26)</f>
        <v>-13846.2653961681</v>
      </c>
      <c r="Q275" s="21" t="n">
        <f aca="false">Q273-Q168*(1-Q26)</f>
        <v>-13998.4221587634</v>
      </c>
      <c r="R275" s="21" t="n">
        <f aca="false">R273-R168*(1-R26)</f>
        <v>-13998.4221587634</v>
      </c>
      <c r="S275" s="21" t="n">
        <f aca="false">S273-S168*(1-S26)</f>
        <v>67399.2949769618</v>
      </c>
      <c r="T275" s="21" t="n">
        <f aca="false">T273-T168*(1-T26)</f>
        <v>0</v>
      </c>
      <c r="U275" s="21" t="n">
        <f aca="false">U273-U168*(1-U26)</f>
        <v>0</v>
      </c>
      <c r="V275" s="21" t="n">
        <f aca="false">V273-V168*(1-V26)</f>
        <v>0</v>
      </c>
      <c r="W275" s="21" t="n">
        <f aca="false">W273-W168*(1-W26)</f>
        <v>0</v>
      </c>
      <c r="X275" s="21" t="n">
        <f aca="false">X273-X168*(1-X26)</f>
        <v>0</v>
      </c>
      <c r="Y275" s="21" t="n">
        <f aca="false">Y273-Y168*(1-Y26)</f>
        <v>0</v>
      </c>
      <c r="Z275" s="21" t="n">
        <f aca="false">Z273-Z168*(1-Z26)</f>
        <v>0</v>
      </c>
      <c r="AA275" s="21" t="n">
        <f aca="false">AA273-AA168*(1-AA26)</f>
        <v>0</v>
      </c>
      <c r="AB275" s="21" t="n">
        <f aca="false">AB273-AB168*(1-AB26)</f>
        <v>0</v>
      </c>
      <c r="AC275" s="21" t="n">
        <f aca="false">AC273-AC168*(1-AC26)</f>
        <v>0</v>
      </c>
      <c r="AD275" s="21" t="n">
        <f aca="false">AD273-AD168*(1-AD26)</f>
        <v>0</v>
      </c>
      <c r="AE275" s="21" t="n">
        <f aca="false">AE273-AE168*(1-AE26)</f>
        <v>0</v>
      </c>
      <c r="AF275" s="21" t="n">
        <f aca="false">AF273-AF168*(1-AF26)</f>
        <v>0</v>
      </c>
      <c r="AG275" s="21" t="n">
        <f aca="false">AG273-AG168*(1-AG26)</f>
        <v>0</v>
      </c>
      <c r="AH275" s="21" t="n">
        <f aca="false">AH273-AH168*(1-AH26)</f>
        <v>0</v>
      </c>
      <c r="AI275" s="21" t="n">
        <f aca="false">AI273-AI168*(1-AI26)</f>
        <v>0</v>
      </c>
      <c r="AJ275" s="21" t="n">
        <f aca="false">AJ273-AJ168*(1-AJ26)</f>
        <v>0</v>
      </c>
      <c r="AK275" s="21" t="n">
        <f aca="false">AK273-AK168*(1-AK26)</f>
        <v>0</v>
      </c>
      <c r="AL275" s="21" t="n">
        <f aca="false">AL273-AL168*(1-AL26)</f>
        <v>0</v>
      </c>
      <c r="AM275" s="21" t="n">
        <f aca="false">AM273-AM168*(1-AM26)</f>
        <v>0</v>
      </c>
      <c r="AN275" s="21" t="n">
        <f aca="false">AN273-AN168*(1-AN26)</f>
        <v>0</v>
      </c>
      <c r="AO275" s="21" t="n">
        <f aca="false">AO273-AO168*(1-AO26)</f>
        <v>0</v>
      </c>
      <c r="AP275" s="21" t="n">
        <f aca="false">AP273-AP168*(1-AP26)</f>
        <v>0</v>
      </c>
      <c r="AQ275" s="21" t="n">
        <f aca="false">AQ273-AQ168*(1-AQ26)</f>
        <v>0</v>
      </c>
      <c r="AR275" s="21" t="n">
        <f aca="false">AR273-AR168*(1-AR26)</f>
        <v>0</v>
      </c>
      <c r="AS275" s="21" t="n">
        <f aca="false">AS273-AS168*(1-AS26)</f>
        <v>0</v>
      </c>
      <c r="AT275" s="21" t="n">
        <f aca="false">AT273-AT168*(1-AT26)</f>
        <v>0</v>
      </c>
      <c r="AU275" s="21" t="n">
        <f aca="false">AU273-AU168*(1-AU26)</f>
        <v>0</v>
      </c>
      <c r="AV275" s="21" t="n">
        <f aca="false">AV273-AV168*(1-AV26)</f>
        <v>0</v>
      </c>
      <c r="AW275" s="21" t="n">
        <f aca="false">AW273-AW168*(1-AW26)</f>
        <v>0</v>
      </c>
      <c r="AX275" s="21" t="n">
        <f aca="false">AX273-AX168*(1-AX26)</f>
        <v>0</v>
      </c>
      <c r="AY275" s="21" t="n">
        <f aca="false">AY273-AY168*(1-AY26)</f>
        <v>0</v>
      </c>
      <c r="AZ275" s="21" t="n">
        <f aca="false">AZ273-AZ168*(1-AZ26)</f>
        <v>0</v>
      </c>
      <c r="BA275" s="21" t="n">
        <f aca="false">BA273-BA168*(1-BA26)</f>
        <v>0</v>
      </c>
      <c r="BB275" s="21" t="n">
        <f aca="false">BB273-BB168*(1-BB26)</f>
        <v>0</v>
      </c>
      <c r="BC275" s="21" t="n">
        <f aca="false">BC273-BC168*(1-BC26)</f>
        <v>0</v>
      </c>
      <c r="BD275" s="21" t="n">
        <f aca="false">BD273-BD168*(1-BD26)</f>
        <v>0</v>
      </c>
      <c r="BE275" s="21" t="n">
        <f aca="false">BE273-BE168*(1-BE26)</f>
        <v>0</v>
      </c>
      <c r="BF275" s="21" t="n">
        <f aca="false">BF273-BF168*(1-BF26)</f>
        <v>0</v>
      </c>
      <c r="BG275" s="21" t="n">
        <f aca="false">BG273-BG168*(1-BG26)</f>
        <v>0</v>
      </c>
      <c r="BH275" s="21" t="n">
        <f aca="false">BH273-BH168*(1-BH26)</f>
        <v>0</v>
      </c>
      <c r="BI275" s="21" t="n">
        <f aca="false">BI273-BI168*(1-BI26)</f>
        <v>0</v>
      </c>
      <c r="BJ275" s="21" t="n">
        <f aca="false">BJ273-BJ168*(1-BJ26)</f>
        <v>0</v>
      </c>
      <c r="BK275" s="21" t="n">
        <f aca="false">BK273-BK168*(1-BK26)</f>
        <v>0</v>
      </c>
      <c r="BL275" s="21" t="n">
        <f aca="false">BL273-BL168*(1-BL26)</f>
        <v>0</v>
      </c>
      <c r="BM275" s="21" t="n">
        <f aca="false">BM273-BM168*(1-BM26)</f>
        <v>0</v>
      </c>
      <c r="BN275" s="21" t="n">
        <f aca="false">BN273-BN168*(1-BN26)</f>
        <v>0</v>
      </c>
      <c r="BO275" s="21" t="n">
        <f aca="false">BO273-BO168*(1-BO26)</f>
        <v>0</v>
      </c>
      <c r="BP275" s="21" t="n">
        <f aca="false">BP273-BP168*(1-BP26)</f>
        <v>0</v>
      </c>
      <c r="BQ275" s="21" t="n">
        <f aca="false">BQ273-BQ168*(1-BQ26)</f>
        <v>0</v>
      </c>
      <c r="BR275" s="21" t="n">
        <f aca="false">BR273-BR168*(1-BR26)</f>
        <v>0</v>
      </c>
      <c r="BS275" s="21" t="n">
        <f aca="false">BS273-BS168*(1-BS26)</f>
        <v>0</v>
      </c>
      <c r="BT275" s="21" t="n">
        <f aca="false">BT273-BT168*(1-BT26)</f>
        <v>0</v>
      </c>
      <c r="BU275" s="21" t="n">
        <f aca="false">BU273-BU168*(1-BU26)</f>
        <v>0</v>
      </c>
      <c r="BV275" s="21" t="n">
        <f aca="false">BV273-BV168*(1-BV26)</f>
        <v>0</v>
      </c>
      <c r="BW275" s="21" t="n">
        <f aca="false">BW273-BW168*(1-BW26)</f>
        <v>0</v>
      </c>
      <c r="BX275" s="21" t="n">
        <f aca="false">BX273-BX168*(1-BX26)</f>
        <v>0</v>
      </c>
      <c r="BY275" s="21" t="n">
        <f aca="false">BY273-BY168*(1-BY26)</f>
        <v>0</v>
      </c>
      <c r="BZ275" s="21" t="n">
        <f aca="false">BZ273-BZ168*(1-BZ26)</f>
        <v>0</v>
      </c>
      <c r="CA275" s="21" t="n">
        <f aca="false">CA273-CA168*(1-CA26)</f>
        <v>0</v>
      </c>
      <c r="CB275" s="21" t="n">
        <f aca="false">CB273-CB168*(1-CB26)</f>
        <v>0</v>
      </c>
      <c r="CC275" s="21" t="n">
        <f aca="false">CC273-CC168*(1-CC26)</f>
        <v>0</v>
      </c>
      <c r="CD275" s="21" t="n">
        <f aca="false">CD273-CD168*(1-CD26)</f>
        <v>0</v>
      </c>
      <c r="CE275" s="21" t="n">
        <f aca="false">CE273-CE168*(1-CE26)</f>
        <v>0</v>
      </c>
      <c r="CF275" s="21" t="n">
        <f aca="false">CF273-CF168*(1-CF26)</f>
        <v>0</v>
      </c>
      <c r="CG275" s="21" t="n">
        <f aca="false">CG273-CG168*(1-CG26)</f>
        <v>0</v>
      </c>
      <c r="CH275" s="21" t="n">
        <f aca="false">CH273-CH168*(1-CH26)</f>
        <v>0</v>
      </c>
      <c r="CI275" s="21" t="n">
        <f aca="false">CI273-CI168*(1-CI26)</f>
        <v>0</v>
      </c>
      <c r="CJ275" s="21" t="n">
        <f aca="false">CJ273-CJ168*(1-CJ26)</f>
        <v>0</v>
      </c>
      <c r="CK275" s="21" t="n">
        <f aca="false">CK273-CK168*(1-CK26)</f>
        <v>0</v>
      </c>
      <c r="CL275" s="21" t="n">
        <f aca="false">CL273-CL168*(1-CL26)</f>
        <v>0</v>
      </c>
      <c r="CM275" s="21" t="n">
        <f aca="false">CM273-CM168*(1-CM26)</f>
        <v>0</v>
      </c>
      <c r="CN275" s="21" t="n">
        <f aca="false">CN273-CN168*(1-CN26)</f>
        <v>0</v>
      </c>
      <c r="CO275" s="21" t="n">
        <f aca="false">CO273-CO168*(1-CO26)</f>
        <v>0</v>
      </c>
      <c r="CP275" s="21" t="n">
        <f aca="false">CP273-CP168*(1-CP26)</f>
        <v>0</v>
      </c>
      <c r="CQ275" s="21" t="n">
        <f aca="false">CQ273-CQ168*(1-CQ26)</f>
        <v>0</v>
      </c>
      <c r="CR275" s="21" t="n">
        <f aca="false">CR273-CR168*(1-CR26)</f>
        <v>0</v>
      </c>
      <c r="CS275" s="21" t="n">
        <f aca="false">CS273-CS168*(1-CS26)</f>
        <v>0</v>
      </c>
      <c r="CT275" s="21" t="n">
        <f aca="false">CT273-CT168*(1-CT26)</f>
        <v>0</v>
      </c>
      <c r="CU275" s="21" t="n">
        <f aca="false">CU273-CU168*(1-CU26)</f>
        <v>0</v>
      </c>
      <c r="CV275" s="21" t="n">
        <f aca="false">CV273-CV168*(1-CV26)</f>
        <v>0</v>
      </c>
      <c r="CW275" s="21" t="n">
        <f aca="false">CW273-CW168*(1-CW26)</f>
        <v>0</v>
      </c>
      <c r="CX275" s="21" t="n">
        <f aca="false">CX273-CX168*(1-CX26)</f>
        <v>0</v>
      </c>
      <c r="CY275" s="21" t="n">
        <f aca="false">CY273-CY168*(1-CY26)</f>
        <v>0</v>
      </c>
      <c r="CZ275" s="21" t="n">
        <f aca="false">CZ273-CZ168*(1-CZ26)</f>
        <v>0</v>
      </c>
      <c r="DA275" s="21" t="n">
        <f aca="false">DA273-DA168*(1-DA26)</f>
        <v>0</v>
      </c>
      <c r="DB275" s="21" t="n">
        <f aca="false">DB273-DB168*(1-DB26)</f>
        <v>0</v>
      </c>
      <c r="DC275" s="21" t="n">
        <f aca="false">DC273-DC168*(1-DC26)</f>
        <v>0</v>
      </c>
      <c r="DD275" s="21" t="n">
        <f aca="false">DD273-DD168*(1-DD26)</f>
        <v>0</v>
      </c>
      <c r="DE275" s="21" t="n">
        <f aca="false">DE273-DE168*(1-DE26)</f>
        <v>0</v>
      </c>
      <c r="DF275" s="21" t="n">
        <f aca="false">DF273-DF168*(1-DF26)</f>
        <v>0</v>
      </c>
      <c r="DG275" s="21" t="n">
        <f aca="false">DG273-DG168*(1-DG26)</f>
        <v>0</v>
      </c>
      <c r="DH275" s="21" t="n">
        <f aca="false">DH273-DH168*(1-DH26)</f>
        <v>0</v>
      </c>
      <c r="DI275" s="21" t="n">
        <f aca="false">DI273-DI168*(1-DI26)</f>
        <v>0</v>
      </c>
      <c r="DJ275" s="21" t="n">
        <f aca="false">DJ273-DJ168*(1-DJ26)</f>
        <v>0</v>
      </c>
      <c r="DK275" s="21" t="n">
        <f aca="false">DK273-DK168*(1-DK26)</f>
        <v>0</v>
      </c>
      <c r="DL275" s="21" t="n">
        <f aca="false">DL273-DL168*(1-DL26)</f>
        <v>0</v>
      </c>
      <c r="DM275" s="21" t="n">
        <f aca="false">DM273-DM168*(1-DM26)</f>
        <v>0</v>
      </c>
      <c r="DN275" s="21" t="n">
        <f aca="false">DN273-DN168*(1-DN26)</f>
        <v>0</v>
      </c>
      <c r="DO275" s="21" t="n">
        <f aca="false">DO273-DO168*(1-DO26)</f>
        <v>0</v>
      </c>
      <c r="DP275" s="21" t="n">
        <f aca="false">DP273-DP168*(1-DP26)</f>
        <v>0</v>
      </c>
      <c r="DQ275" s="21" t="n">
        <f aca="false">DQ273-DQ168*(1-DQ26)</f>
        <v>0</v>
      </c>
      <c r="DR275" s="21" t="n">
        <f aca="false">DR273-DR168*(1-DR26)</f>
        <v>0</v>
      </c>
      <c r="DS275" s="21" t="n">
        <f aca="false">DS273-DS168*(1-DS26)</f>
        <v>0</v>
      </c>
      <c r="DT275" s="21" t="n">
        <f aca="false">DT273-DT168*(1-DT26)</f>
        <v>0</v>
      </c>
      <c r="DU275" s="21" t="n">
        <f aca="false">DU273-DU168*(1-DU26)</f>
        <v>0</v>
      </c>
      <c r="DV275" s="21" t="n">
        <f aca="false">DV273-DV168*(1-DV26)</f>
        <v>0</v>
      </c>
      <c r="DW275" s="21" t="n">
        <f aca="false">DW273-DW168*(1-DW26)</f>
        <v>0</v>
      </c>
      <c r="DX275" s="21" t="n">
        <f aca="false">DX273-DX168*(1-DX26)</f>
        <v>0</v>
      </c>
      <c r="DY275" s="21" t="n">
        <f aca="false">DY273-DY168*(1-DY26)</f>
        <v>0</v>
      </c>
      <c r="DZ275" s="21" t="n">
        <f aca="false">DZ273-DZ168*(1-DZ26)</f>
        <v>0</v>
      </c>
      <c r="EA275" s="21" t="n">
        <f aca="false">EA273-EA168*(1-EA26)</f>
        <v>0</v>
      </c>
      <c r="EB275" s="21" t="n">
        <f aca="false">EB273-EB168*(1-EB26)</f>
        <v>0</v>
      </c>
      <c r="EC275" s="21" t="n">
        <f aca="false">EC273-EC168*(1-EC26)</f>
        <v>0</v>
      </c>
      <c r="ED275" s="21" t="n">
        <f aca="false">ED273-ED168*(1-ED26)</f>
        <v>0</v>
      </c>
      <c r="EE275" s="21" t="n">
        <f aca="false">EE273-EE168*(1-EE26)</f>
        <v>0</v>
      </c>
      <c r="EF275" s="21" t="n">
        <f aca="false">EF273-EF168*(1-EF26)</f>
        <v>0</v>
      </c>
      <c r="EG275" s="21" t="n">
        <f aca="false">EG273-EG168*(1-EG26)</f>
        <v>0</v>
      </c>
      <c r="EH275" s="21" t="n">
        <f aca="false">EH273-EH168*(1-EH26)</f>
        <v>0</v>
      </c>
      <c r="EI275" s="21" t="n">
        <f aca="false">EI273-EI168*(1-EI26)</f>
        <v>0</v>
      </c>
      <c r="EJ275" s="21" t="n">
        <f aca="false">EJ273-EJ168*(1-EJ26)</f>
        <v>0</v>
      </c>
      <c r="EK275" s="21" t="n">
        <f aca="false">EK273-EK168*(1-EK26)</f>
        <v>0</v>
      </c>
      <c r="EL275" s="21" t="n">
        <f aca="false">EL273-EL168*(1-EL26)</f>
        <v>0</v>
      </c>
      <c r="EM275" s="21" t="n">
        <f aca="false">EM273-EM168*(1-EM26)</f>
        <v>0</v>
      </c>
      <c r="EN275" s="21" t="n">
        <f aca="false">EN273-EN168*(1-EN26)</f>
        <v>0</v>
      </c>
      <c r="EO275" s="21" t="n">
        <f aca="false">EO273-EO168*(1-EO26)</f>
        <v>0</v>
      </c>
      <c r="EP275" s="21" t="n">
        <f aca="false">EP273-EP168*(1-EP26)</f>
        <v>0</v>
      </c>
      <c r="EQ275" s="21" t="n">
        <f aca="false">EQ273-EQ168*(1-EQ26)</f>
        <v>0</v>
      </c>
      <c r="ER275" s="21" t="n">
        <f aca="false">ER273-ER168*(1-ER26)</f>
        <v>0</v>
      </c>
      <c r="ES275" s="21" t="n">
        <f aca="false">ES273-ES168*(1-ES26)</f>
        <v>0</v>
      </c>
      <c r="ET275" s="21" t="n">
        <f aca="false">ET273-ET168*(1-ET26)</f>
        <v>0</v>
      </c>
      <c r="EU275" s="21" t="n">
        <f aca="false">EU273-EU168*(1-EU26)</f>
        <v>0</v>
      </c>
      <c r="EV275" s="21" t="n">
        <f aca="false">EV273-EV168*(1-EV26)</f>
        <v>0</v>
      </c>
      <c r="EW275" s="21" t="n">
        <f aca="false">EW273-EW168*(1-EW26)</f>
        <v>0</v>
      </c>
      <c r="EX275" s="21" t="n">
        <f aca="false">EX273-EX168*(1-EX26)</f>
        <v>0</v>
      </c>
      <c r="EY275" s="21" t="n">
        <f aca="false">EY273-EY168*(1-EY26)</f>
        <v>0</v>
      </c>
      <c r="EZ275" s="21" t="n">
        <f aca="false">EZ273-EZ168*(1-EZ26)</f>
        <v>0</v>
      </c>
      <c r="FA275" s="21" t="n">
        <f aca="false">FA273-FA168*(1-FA26)</f>
        <v>0</v>
      </c>
      <c r="FB275" s="21" t="n">
        <f aca="false">FB273-FB168*(1-FB26)</f>
        <v>0</v>
      </c>
      <c r="FC275" s="21" t="n">
        <f aca="false">FC273-FC168*(1-FC26)</f>
        <v>0</v>
      </c>
      <c r="FD275" s="21" t="n">
        <f aca="false">FD273-FD168*(1-FD26)</f>
        <v>0</v>
      </c>
      <c r="FE275" s="21" t="n">
        <f aca="false">FE273-FE168*(1-FE26)</f>
        <v>0</v>
      </c>
      <c r="FF275" s="21" t="n">
        <f aca="false">FF273-FF168*(1-FF26)</f>
        <v>0</v>
      </c>
      <c r="FG275" s="21" t="n">
        <f aca="false">FG273-FG168*(1-FG26)</f>
        <v>0</v>
      </c>
      <c r="FH275" s="21" t="n">
        <f aca="false">FH273-FH168*(1-FH26)</f>
        <v>0</v>
      </c>
    </row>
    <row r="276" customFormat="false" ht="15" hidden="false" customHeight="false" outlineLevel="0" collapsed="false">
      <c r="C276" s="28" t="s">
        <v>891</v>
      </c>
      <c r="D276" s="12" t="s">
        <v>32</v>
      </c>
      <c r="E276" s="33" t="n">
        <f aca="false">IFERROR(XIRR($J275:$FH275,$J$4:$FH$4),"n/a")</f>
        <v>0.577621625476257</v>
      </c>
    </row>
    <row r="277" customFormat="false" ht="15" hidden="false" customHeight="false" outlineLevel="0" collapsed="false">
      <c r="C277" s="1" t="s">
        <v>892</v>
      </c>
      <c r="D277" s="12" t="s">
        <v>358</v>
      </c>
      <c r="I277" s="21" t="n">
        <f aca="false">SUM(J277:FH277)</f>
        <v>6286.21311816417</v>
      </c>
      <c r="J277" s="21" t="n">
        <f aca="false">-In_PSH_Land*J19-In_PSH_Devex*$E13*J30-J106-In_EW_To_PSH*J107+$F265*J22</f>
        <v>-150</v>
      </c>
      <c r="K277" s="21" t="n">
        <f aca="false">-In_PSH_Land*K19-In_PSH_Devex*$E13*K30-K106-In_EW_To_PSH*K107+$F265*K22</f>
        <v>0</v>
      </c>
      <c r="L277" s="21" t="n">
        <f aca="false">-In_PSH_Land*L19-In_PSH_Devex*$E13*L30-L106-In_EW_To_PSH*L107+$F265*L22</f>
        <v>0</v>
      </c>
      <c r="M277" s="21" t="n">
        <f aca="false">-In_PSH_Land*M19-In_PSH_Devex*$E13*M30-M106-In_EW_To_PSH*M107+$F265*M22</f>
        <v>0</v>
      </c>
      <c r="N277" s="21" t="n">
        <f aca="false">-In_PSH_Land*N19-In_PSH_Devex*$E13*N30-N106-In_EW_To_PSH*N107+$F265*N22</f>
        <v>0</v>
      </c>
      <c r="O277" s="21" t="n">
        <f aca="false">-In_PSH_Land*O19-In_PSH_Devex*$E13*O30-O106-In_EW_To_PSH*O107+$F265*O22</f>
        <v>0</v>
      </c>
      <c r="P277" s="21" t="n">
        <f aca="false">-In_PSH_Land*P19-In_PSH_Devex*$E13*P30-P106-In_EW_To_PSH*P107+$F265*P22</f>
        <v>0</v>
      </c>
      <c r="Q277" s="21" t="n">
        <f aca="false">-In_PSH_Land*Q19-In_PSH_Devex*$E13*Q30-Q106-In_EW_To_PSH*Q107+$F265*Q22</f>
        <v>0</v>
      </c>
      <c r="R277" s="21" t="n">
        <f aca="false">-In_PSH_Land*R19-In_PSH_Devex*$E13*R30-R106-In_EW_To_PSH*R107+$F265*R22</f>
        <v>0</v>
      </c>
      <c r="S277" s="21" t="n">
        <f aca="false">-In_PSH_Land*S19-In_PSH_Devex*$E13*S30-S106-In_EW_To_PSH*S107+$F265*S22</f>
        <v>6436.21311816417</v>
      </c>
      <c r="T277" s="21" t="n">
        <f aca="false">-In_PSH_Land*T19-In_PSH_Devex*$E13*T30-T106-In_EW_To_PSH*T107+$F265*T22</f>
        <v>0</v>
      </c>
      <c r="U277" s="21" t="n">
        <f aca="false">-In_PSH_Land*U19-In_PSH_Devex*$E13*U30-U106-In_EW_To_PSH*U107+$F265*U22</f>
        <v>0</v>
      </c>
      <c r="V277" s="21" t="n">
        <f aca="false">-In_PSH_Land*V19-In_PSH_Devex*$E13*V30-V106-In_EW_To_PSH*V107+$F265*V22</f>
        <v>0</v>
      </c>
      <c r="W277" s="21" t="n">
        <f aca="false">-In_PSH_Land*W19-In_PSH_Devex*$E13*W30-W106-In_EW_To_PSH*W107+$F265*W22</f>
        <v>0</v>
      </c>
      <c r="X277" s="21" t="n">
        <f aca="false">-In_PSH_Land*X19-In_PSH_Devex*$E13*X30-X106-In_EW_To_PSH*X107+$F265*X22</f>
        <v>0</v>
      </c>
      <c r="Y277" s="21" t="n">
        <f aca="false">-In_PSH_Land*Y19-In_PSH_Devex*$E13*Y30-Y106-In_EW_To_PSH*Y107+$F265*Y22</f>
        <v>0</v>
      </c>
      <c r="Z277" s="21" t="n">
        <f aca="false">-In_PSH_Land*Z19-In_PSH_Devex*$E13*Z30-Z106-In_EW_To_PSH*Z107+$F265*Z22</f>
        <v>0</v>
      </c>
      <c r="AA277" s="21" t="n">
        <f aca="false">-In_PSH_Land*AA19-In_PSH_Devex*$E13*AA30-AA106-In_EW_To_PSH*AA107+$F265*AA22</f>
        <v>0</v>
      </c>
      <c r="AB277" s="21" t="n">
        <f aca="false">-In_PSH_Land*AB19-In_PSH_Devex*$E13*AB30-AB106-In_EW_To_PSH*AB107+$F265*AB22</f>
        <v>0</v>
      </c>
      <c r="AC277" s="21" t="n">
        <f aca="false">-In_PSH_Land*AC19-In_PSH_Devex*$E13*AC30-AC106-In_EW_To_PSH*AC107+$F265*AC22</f>
        <v>0</v>
      </c>
      <c r="AD277" s="21" t="n">
        <f aca="false">-In_PSH_Land*AD19-In_PSH_Devex*$E13*AD30-AD106-In_EW_To_PSH*AD107+$F265*AD22</f>
        <v>0</v>
      </c>
      <c r="AE277" s="21" t="n">
        <f aca="false">-In_PSH_Land*AE19-In_PSH_Devex*$E13*AE30-AE106-In_EW_To_PSH*AE107+$F265*AE22</f>
        <v>0</v>
      </c>
      <c r="AF277" s="21" t="n">
        <f aca="false">-In_PSH_Land*AF19-In_PSH_Devex*$E13*AF30-AF106-In_EW_To_PSH*AF107+$F265*AF22</f>
        <v>0</v>
      </c>
      <c r="AG277" s="21" t="n">
        <f aca="false">-In_PSH_Land*AG19-In_PSH_Devex*$E13*AG30-AG106-In_EW_To_PSH*AG107+$F265*AG22</f>
        <v>0</v>
      </c>
      <c r="AH277" s="21" t="n">
        <f aca="false">-In_PSH_Land*AH19-In_PSH_Devex*$E13*AH30-AH106-In_EW_To_PSH*AH107+$F265*AH22</f>
        <v>0</v>
      </c>
      <c r="AI277" s="21" t="n">
        <f aca="false">-In_PSH_Land*AI19-In_PSH_Devex*$E13*AI30-AI106-In_EW_To_PSH*AI107+$F265*AI22</f>
        <v>0</v>
      </c>
      <c r="AJ277" s="21" t="n">
        <f aca="false">-In_PSH_Land*AJ19-In_PSH_Devex*$E13*AJ30-AJ106-In_EW_To_PSH*AJ107+$F265*AJ22</f>
        <v>0</v>
      </c>
      <c r="AK277" s="21" t="n">
        <f aca="false">-In_PSH_Land*AK19-In_PSH_Devex*$E13*AK30-AK106-In_EW_To_PSH*AK107+$F265*AK22</f>
        <v>0</v>
      </c>
      <c r="AL277" s="21" t="n">
        <f aca="false">-In_PSH_Land*AL19-In_PSH_Devex*$E13*AL30-AL106-In_EW_To_PSH*AL107+$F265*AL22</f>
        <v>0</v>
      </c>
      <c r="AM277" s="21" t="n">
        <f aca="false">-In_PSH_Land*AM19-In_PSH_Devex*$E13*AM30-AM106-In_EW_To_PSH*AM107+$F265*AM22</f>
        <v>0</v>
      </c>
      <c r="AN277" s="21" t="n">
        <f aca="false">-In_PSH_Land*AN19-In_PSH_Devex*$E13*AN30-AN106-In_EW_To_PSH*AN107+$F265*AN22</f>
        <v>0</v>
      </c>
      <c r="AO277" s="21" t="n">
        <f aca="false">-In_PSH_Land*AO19-In_PSH_Devex*$E13*AO30-AO106-In_EW_To_PSH*AO107+$F265*AO22</f>
        <v>0</v>
      </c>
      <c r="AP277" s="21" t="n">
        <f aca="false">-In_PSH_Land*AP19-In_PSH_Devex*$E13*AP30-AP106-In_EW_To_PSH*AP107+$F265*AP22</f>
        <v>0</v>
      </c>
      <c r="AQ277" s="21" t="n">
        <f aca="false">-In_PSH_Land*AQ19-In_PSH_Devex*$E13*AQ30-AQ106-In_EW_To_PSH*AQ107+$F265*AQ22</f>
        <v>0</v>
      </c>
      <c r="AR277" s="21" t="n">
        <f aca="false">-In_PSH_Land*AR19-In_PSH_Devex*$E13*AR30-AR106-In_EW_To_PSH*AR107+$F265*AR22</f>
        <v>0</v>
      </c>
      <c r="AS277" s="21" t="n">
        <f aca="false">-In_PSH_Land*AS19-In_PSH_Devex*$E13*AS30-AS106-In_EW_To_PSH*AS107+$F265*AS22</f>
        <v>0</v>
      </c>
      <c r="AT277" s="21" t="n">
        <f aca="false">-In_PSH_Land*AT19-In_PSH_Devex*$E13*AT30-AT106-In_EW_To_PSH*AT107+$F265*AT22</f>
        <v>0</v>
      </c>
      <c r="AU277" s="21" t="n">
        <f aca="false">-In_PSH_Land*AU19-In_PSH_Devex*$E13*AU30-AU106-In_EW_To_PSH*AU107+$F265*AU22</f>
        <v>0</v>
      </c>
      <c r="AV277" s="21" t="n">
        <f aca="false">-In_PSH_Land*AV19-In_PSH_Devex*$E13*AV30-AV106-In_EW_To_PSH*AV107+$F265*AV22</f>
        <v>0</v>
      </c>
      <c r="AW277" s="21" t="n">
        <f aca="false">-In_PSH_Land*AW19-In_PSH_Devex*$E13*AW30-AW106-In_EW_To_PSH*AW107+$F265*AW22</f>
        <v>0</v>
      </c>
      <c r="AX277" s="21" t="n">
        <f aca="false">-In_PSH_Land*AX19-In_PSH_Devex*$E13*AX30-AX106-In_EW_To_PSH*AX107+$F265*AX22</f>
        <v>0</v>
      </c>
      <c r="AY277" s="21" t="n">
        <f aca="false">-In_PSH_Land*AY19-In_PSH_Devex*$E13*AY30-AY106-In_EW_To_PSH*AY107+$F265*AY22</f>
        <v>0</v>
      </c>
      <c r="AZ277" s="21" t="n">
        <f aca="false">-In_PSH_Land*AZ19-In_PSH_Devex*$E13*AZ30-AZ106-In_EW_To_PSH*AZ107+$F265*AZ22</f>
        <v>0</v>
      </c>
      <c r="BA277" s="21" t="n">
        <f aca="false">-In_PSH_Land*BA19-In_PSH_Devex*$E13*BA30-BA106-In_EW_To_PSH*BA107+$F265*BA22</f>
        <v>0</v>
      </c>
      <c r="BB277" s="21" t="n">
        <f aca="false">-In_PSH_Land*BB19-In_PSH_Devex*$E13*BB30-BB106-In_EW_To_PSH*BB107+$F265*BB22</f>
        <v>0</v>
      </c>
      <c r="BC277" s="21" t="n">
        <f aca="false">-In_PSH_Land*BC19-In_PSH_Devex*$E13*BC30-BC106-In_EW_To_PSH*BC107+$F265*BC22</f>
        <v>0</v>
      </c>
      <c r="BD277" s="21" t="n">
        <f aca="false">-In_PSH_Land*BD19-In_PSH_Devex*$E13*BD30-BD106-In_EW_To_PSH*BD107+$F265*BD22</f>
        <v>0</v>
      </c>
      <c r="BE277" s="21" t="n">
        <f aca="false">-In_PSH_Land*BE19-In_PSH_Devex*$E13*BE30-BE106-In_EW_To_PSH*BE107+$F265*BE22</f>
        <v>0</v>
      </c>
      <c r="BF277" s="21" t="n">
        <f aca="false">-In_PSH_Land*BF19-In_PSH_Devex*$E13*BF30-BF106-In_EW_To_PSH*BF107+$F265*BF22</f>
        <v>0</v>
      </c>
      <c r="BG277" s="21" t="n">
        <f aca="false">-In_PSH_Land*BG19-In_PSH_Devex*$E13*BG30-BG106-In_EW_To_PSH*BG107+$F265*BG22</f>
        <v>0</v>
      </c>
      <c r="BH277" s="21" t="n">
        <f aca="false">-In_PSH_Land*BH19-In_PSH_Devex*$E13*BH30-BH106-In_EW_To_PSH*BH107+$F265*BH22</f>
        <v>0</v>
      </c>
      <c r="BI277" s="21" t="n">
        <f aca="false">-In_PSH_Land*BI19-In_PSH_Devex*$E13*BI30-BI106-In_EW_To_PSH*BI107+$F265*BI22</f>
        <v>0</v>
      </c>
      <c r="BJ277" s="21" t="n">
        <f aca="false">-In_PSH_Land*BJ19-In_PSH_Devex*$E13*BJ30-BJ106-In_EW_To_PSH*BJ107+$F265*BJ22</f>
        <v>0</v>
      </c>
      <c r="BK277" s="21" t="n">
        <f aca="false">-In_PSH_Land*BK19-In_PSH_Devex*$E13*BK30-BK106-In_EW_To_PSH*BK107+$F265*BK22</f>
        <v>0</v>
      </c>
      <c r="BL277" s="21" t="n">
        <f aca="false">-In_PSH_Land*BL19-In_PSH_Devex*$E13*BL30-BL106-In_EW_To_PSH*BL107+$F265*BL22</f>
        <v>0</v>
      </c>
      <c r="BM277" s="21" t="n">
        <f aca="false">-In_PSH_Land*BM19-In_PSH_Devex*$E13*BM30-BM106-In_EW_To_PSH*BM107+$F265*BM22</f>
        <v>0</v>
      </c>
      <c r="BN277" s="21" t="n">
        <f aca="false">-In_PSH_Land*BN19-In_PSH_Devex*$E13*BN30-BN106-In_EW_To_PSH*BN107+$F265*BN22</f>
        <v>0</v>
      </c>
      <c r="BO277" s="21" t="n">
        <f aca="false">-In_PSH_Land*BO19-In_PSH_Devex*$E13*BO30-BO106-In_EW_To_PSH*BO107+$F265*BO22</f>
        <v>0</v>
      </c>
      <c r="BP277" s="21" t="n">
        <f aca="false">-In_PSH_Land*BP19-In_PSH_Devex*$E13*BP30-BP106-In_EW_To_PSH*BP107+$F265*BP22</f>
        <v>0</v>
      </c>
      <c r="BQ277" s="21" t="n">
        <f aca="false">-In_PSH_Land*BQ19-In_PSH_Devex*$E13*BQ30-BQ106-In_EW_To_PSH*BQ107+$F265*BQ22</f>
        <v>0</v>
      </c>
      <c r="BR277" s="21" t="n">
        <f aca="false">-In_PSH_Land*BR19-In_PSH_Devex*$E13*BR30-BR106-In_EW_To_PSH*BR107+$F265*BR22</f>
        <v>0</v>
      </c>
      <c r="BS277" s="21" t="n">
        <f aca="false">-In_PSH_Land*BS19-In_PSH_Devex*$E13*BS30-BS106-In_EW_To_PSH*BS107+$F265*BS22</f>
        <v>0</v>
      </c>
      <c r="BT277" s="21" t="n">
        <f aca="false">-In_PSH_Land*BT19-In_PSH_Devex*$E13*BT30-BT106-In_EW_To_PSH*BT107+$F265*BT22</f>
        <v>0</v>
      </c>
      <c r="BU277" s="21" t="n">
        <f aca="false">-In_PSH_Land*BU19-In_PSH_Devex*$E13*BU30-BU106-In_EW_To_PSH*BU107+$F265*BU22</f>
        <v>0</v>
      </c>
      <c r="BV277" s="21" t="n">
        <f aca="false">-In_PSH_Land*BV19-In_PSH_Devex*$E13*BV30-BV106-In_EW_To_PSH*BV107+$F265*BV22</f>
        <v>0</v>
      </c>
      <c r="BW277" s="21" t="n">
        <f aca="false">-In_PSH_Land*BW19-In_PSH_Devex*$E13*BW30-BW106-In_EW_To_PSH*BW107+$F265*BW22</f>
        <v>0</v>
      </c>
      <c r="BX277" s="21" t="n">
        <f aca="false">-In_PSH_Land*BX19-In_PSH_Devex*$E13*BX30-BX106-In_EW_To_PSH*BX107+$F265*BX22</f>
        <v>0</v>
      </c>
      <c r="BY277" s="21" t="n">
        <f aca="false">-In_PSH_Land*BY19-In_PSH_Devex*$E13*BY30-BY106-In_EW_To_PSH*BY107+$F265*BY22</f>
        <v>0</v>
      </c>
      <c r="BZ277" s="21" t="n">
        <f aca="false">-In_PSH_Land*BZ19-In_PSH_Devex*$E13*BZ30-BZ106-In_EW_To_PSH*BZ107+$F265*BZ22</f>
        <v>0</v>
      </c>
      <c r="CA277" s="21" t="n">
        <f aca="false">-In_PSH_Land*CA19-In_PSH_Devex*$E13*CA30-CA106-In_EW_To_PSH*CA107+$F265*CA22</f>
        <v>0</v>
      </c>
      <c r="CB277" s="21" t="n">
        <f aca="false">-In_PSH_Land*CB19-In_PSH_Devex*$E13*CB30-CB106-In_EW_To_PSH*CB107+$F265*CB22</f>
        <v>0</v>
      </c>
      <c r="CC277" s="21" t="n">
        <f aca="false">-In_PSH_Land*CC19-In_PSH_Devex*$E13*CC30-CC106-In_EW_To_PSH*CC107+$F265*CC22</f>
        <v>0</v>
      </c>
      <c r="CD277" s="21" t="n">
        <f aca="false">-In_PSH_Land*CD19-In_PSH_Devex*$E13*CD30-CD106-In_EW_To_PSH*CD107+$F265*CD22</f>
        <v>0</v>
      </c>
      <c r="CE277" s="21" t="n">
        <f aca="false">-In_PSH_Land*CE19-In_PSH_Devex*$E13*CE30-CE106-In_EW_To_PSH*CE107+$F265*CE22</f>
        <v>0</v>
      </c>
      <c r="CF277" s="21" t="n">
        <f aca="false">-In_PSH_Land*CF19-In_PSH_Devex*$E13*CF30-CF106-In_EW_To_PSH*CF107+$F265*CF22</f>
        <v>0</v>
      </c>
      <c r="CG277" s="21" t="n">
        <f aca="false">-In_PSH_Land*CG19-In_PSH_Devex*$E13*CG30-CG106-In_EW_To_PSH*CG107+$F265*CG22</f>
        <v>0</v>
      </c>
      <c r="CH277" s="21" t="n">
        <f aca="false">-In_PSH_Land*CH19-In_PSH_Devex*$E13*CH30-CH106-In_EW_To_PSH*CH107+$F265*CH22</f>
        <v>0</v>
      </c>
      <c r="CI277" s="21" t="n">
        <f aca="false">-In_PSH_Land*CI19-In_PSH_Devex*$E13*CI30-CI106-In_EW_To_PSH*CI107+$F265*CI22</f>
        <v>0</v>
      </c>
      <c r="CJ277" s="21" t="n">
        <f aca="false">-In_PSH_Land*CJ19-In_PSH_Devex*$E13*CJ30-CJ106-In_EW_To_PSH*CJ107+$F265*CJ22</f>
        <v>0</v>
      </c>
      <c r="CK277" s="21" t="n">
        <f aca="false">-In_PSH_Land*CK19-In_PSH_Devex*$E13*CK30-CK106-In_EW_To_PSH*CK107+$F265*CK22</f>
        <v>0</v>
      </c>
      <c r="CL277" s="21" t="n">
        <f aca="false">-In_PSH_Land*CL19-In_PSH_Devex*$E13*CL30-CL106-In_EW_To_PSH*CL107+$F265*CL22</f>
        <v>0</v>
      </c>
      <c r="CM277" s="21" t="n">
        <f aca="false">-In_PSH_Land*CM19-In_PSH_Devex*$E13*CM30-CM106-In_EW_To_PSH*CM107+$F265*CM22</f>
        <v>0</v>
      </c>
      <c r="CN277" s="21" t="n">
        <f aca="false">-In_PSH_Land*CN19-In_PSH_Devex*$E13*CN30-CN106-In_EW_To_PSH*CN107+$F265*CN22</f>
        <v>0</v>
      </c>
      <c r="CO277" s="21" t="n">
        <f aca="false">-In_PSH_Land*CO19-In_PSH_Devex*$E13*CO30-CO106-In_EW_To_PSH*CO107+$F265*CO22</f>
        <v>0</v>
      </c>
      <c r="CP277" s="21" t="n">
        <f aca="false">-In_PSH_Land*CP19-In_PSH_Devex*$E13*CP30-CP106-In_EW_To_PSH*CP107+$F265*CP22</f>
        <v>0</v>
      </c>
      <c r="CQ277" s="21" t="n">
        <f aca="false">-In_PSH_Land*CQ19-In_PSH_Devex*$E13*CQ30-CQ106-In_EW_To_PSH*CQ107+$F265*CQ22</f>
        <v>0</v>
      </c>
      <c r="CR277" s="21" t="n">
        <f aca="false">-In_PSH_Land*CR19-In_PSH_Devex*$E13*CR30-CR106-In_EW_To_PSH*CR107+$F265*CR22</f>
        <v>0</v>
      </c>
      <c r="CS277" s="21" t="n">
        <f aca="false">-In_PSH_Land*CS19-In_PSH_Devex*$E13*CS30-CS106-In_EW_To_PSH*CS107+$F265*CS22</f>
        <v>0</v>
      </c>
      <c r="CT277" s="21" t="n">
        <f aca="false">-In_PSH_Land*CT19-In_PSH_Devex*$E13*CT30-CT106-In_EW_To_PSH*CT107+$F265*CT22</f>
        <v>0</v>
      </c>
      <c r="CU277" s="21" t="n">
        <f aca="false">-In_PSH_Land*CU19-In_PSH_Devex*$E13*CU30-CU106-In_EW_To_PSH*CU107+$F265*CU22</f>
        <v>0</v>
      </c>
      <c r="CV277" s="21" t="n">
        <f aca="false">-In_PSH_Land*CV19-In_PSH_Devex*$E13*CV30-CV106-In_EW_To_PSH*CV107+$F265*CV22</f>
        <v>0</v>
      </c>
      <c r="CW277" s="21" t="n">
        <f aca="false">-In_PSH_Land*CW19-In_PSH_Devex*$E13*CW30-CW106-In_EW_To_PSH*CW107+$F265*CW22</f>
        <v>0</v>
      </c>
      <c r="CX277" s="21" t="n">
        <f aca="false">-In_PSH_Land*CX19-In_PSH_Devex*$E13*CX30-CX106-In_EW_To_PSH*CX107+$F265*CX22</f>
        <v>0</v>
      </c>
      <c r="CY277" s="21" t="n">
        <f aca="false">-In_PSH_Land*CY19-In_PSH_Devex*$E13*CY30-CY106-In_EW_To_PSH*CY107+$F265*CY22</f>
        <v>0</v>
      </c>
      <c r="CZ277" s="21" t="n">
        <f aca="false">-In_PSH_Land*CZ19-In_PSH_Devex*$E13*CZ30-CZ106-In_EW_To_PSH*CZ107+$F265*CZ22</f>
        <v>0</v>
      </c>
      <c r="DA277" s="21" t="n">
        <f aca="false">-In_PSH_Land*DA19-In_PSH_Devex*$E13*DA30-DA106-In_EW_To_PSH*DA107+$F265*DA22</f>
        <v>0</v>
      </c>
      <c r="DB277" s="21" t="n">
        <f aca="false">-In_PSH_Land*DB19-In_PSH_Devex*$E13*DB30-DB106-In_EW_To_PSH*DB107+$F265*DB22</f>
        <v>0</v>
      </c>
      <c r="DC277" s="21" t="n">
        <f aca="false">-In_PSH_Land*DC19-In_PSH_Devex*$E13*DC30-DC106-In_EW_To_PSH*DC107+$F265*DC22</f>
        <v>0</v>
      </c>
      <c r="DD277" s="21" t="n">
        <f aca="false">-In_PSH_Land*DD19-In_PSH_Devex*$E13*DD30-DD106-In_EW_To_PSH*DD107+$F265*DD22</f>
        <v>0</v>
      </c>
      <c r="DE277" s="21" t="n">
        <f aca="false">-In_PSH_Land*DE19-In_PSH_Devex*$E13*DE30-DE106-In_EW_To_PSH*DE107+$F265*DE22</f>
        <v>0</v>
      </c>
      <c r="DF277" s="21" t="n">
        <f aca="false">-In_PSH_Land*DF19-In_PSH_Devex*$E13*DF30-DF106-In_EW_To_PSH*DF107+$F265*DF22</f>
        <v>0</v>
      </c>
      <c r="DG277" s="21" t="n">
        <f aca="false">-In_PSH_Land*DG19-In_PSH_Devex*$E13*DG30-DG106-In_EW_To_PSH*DG107+$F265*DG22</f>
        <v>0</v>
      </c>
      <c r="DH277" s="21" t="n">
        <f aca="false">-In_PSH_Land*DH19-In_PSH_Devex*$E13*DH30-DH106-In_EW_To_PSH*DH107+$F265*DH22</f>
        <v>0</v>
      </c>
      <c r="DI277" s="21" t="n">
        <f aca="false">-In_PSH_Land*DI19-In_PSH_Devex*$E13*DI30-DI106-In_EW_To_PSH*DI107+$F265*DI22</f>
        <v>0</v>
      </c>
      <c r="DJ277" s="21" t="n">
        <f aca="false">-In_PSH_Land*DJ19-In_PSH_Devex*$E13*DJ30-DJ106-In_EW_To_PSH*DJ107+$F265*DJ22</f>
        <v>0</v>
      </c>
      <c r="DK277" s="21" t="n">
        <f aca="false">-In_PSH_Land*DK19-In_PSH_Devex*$E13*DK30-DK106-In_EW_To_PSH*DK107+$F265*DK22</f>
        <v>0</v>
      </c>
      <c r="DL277" s="21" t="n">
        <f aca="false">-In_PSH_Land*DL19-In_PSH_Devex*$E13*DL30-DL106-In_EW_To_PSH*DL107+$F265*DL22</f>
        <v>0</v>
      </c>
      <c r="DM277" s="21" t="n">
        <f aca="false">-In_PSH_Land*DM19-In_PSH_Devex*$E13*DM30-DM106-In_EW_To_PSH*DM107+$F265*DM22</f>
        <v>0</v>
      </c>
      <c r="DN277" s="21" t="n">
        <f aca="false">-In_PSH_Land*DN19-In_PSH_Devex*$E13*DN30-DN106-In_EW_To_PSH*DN107+$F265*DN22</f>
        <v>0</v>
      </c>
      <c r="DO277" s="21" t="n">
        <f aca="false">-In_PSH_Land*DO19-In_PSH_Devex*$E13*DO30-DO106-In_EW_To_PSH*DO107+$F265*DO22</f>
        <v>0</v>
      </c>
      <c r="DP277" s="21" t="n">
        <f aca="false">-In_PSH_Land*DP19-In_PSH_Devex*$E13*DP30-DP106-In_EW_To_PSH*DP107+$F265*DP22</f>
        <v>0</v>
      </c>
      <c r="DQ277" s="21" t="n">
        <f aca="false">-In_PSH_Land*DQ19-In_PSH_Devex*$E13*DQ30-DQ106-In_EW_To_PSH*DQ107+$F265*DQ22</f>
        <v>0</v>
      </c>
      <c r="DR277" s="21" t="n">
        <f aca="false">-In_PSH_Land*DR19-In_PSH_Devex*$E13*DR30-DR106-In_EW_To_PSH*DR107+$F265*DR22</f>
        <v>0</v>
      </c>
      <c r="DS277" s="21" t="n">
        <f aca="false">-In_PSH_Land*DS19-In_PSH_Devex*$E13*DS30-DS106-In_EW_To_PSH*DS107+$F265*DS22</f>
        <v>0</v>
      </c>
      <c r="DT277" s="21" t="n">
        <f aca="false">-In_PSH_Land*DT19-In_PSH_Devex*$E13*DT30-DT106-In_EW_To_PSH*DT107+$F265*DT22</f>
        <v>0</v>
      </c>
      <c r="DU277" s="21" t="n">
        <f aca="false">-In_PSH_Land*DU19-In_PSH_Devex*$E13*DU30-DU106-In_EW_To_PSH*DU107+$F265*DU22</f>
        <v>0</v>
      </c>
      <c r="DV277" s="21" t="n">
        <f aca="false">-In_PSH_Land*DV19-In_PSH_Devex*$E13*DV30-DV106-In_EW_To_PSH*DV107+$F265*DV22</f>
        <v>0</v>
      </c>
      <c r="DW277" s="21" t="n">
        <f aca="false">-In_PSH_Land*DW19-In_PSH_Devex*$E13*DW30-DW106-In_EW_To_PSH*DW107+$F265*DW22</f>
        <v>0</v>
      </c>
      <c r="DX277" s="21" t="n">
        <f aca="false">-In_PSH_Land*DX19-In_PSH_Devex*$E13*DX30-DX106-In_EW_To_PSH*DX107+$F265*DX22</f>
        <v>0</v>
      </c>
      <c r="DY277" s="21" t="n">
        <f aca="false">-In_PSH_Land*DY19-In_PSH_Devex*$E13*DY30-DY106-In_EW_To_PSH*DY107+$F265*DY22</f>
        <v>0</v>
      </c>
      <c r="DZ277" s="21" t="n">
        <f aca="false">-In_PSH_Land*DZ19-In_PSH_Devex*$E13*DZ30-DZ106-In_EW_To_PSH*DZ107+$F265*DZ22</f>
        <v>0</v>
      </c>
      <c r="EA277" s="21" t="n">
        <f aca="false">-In_PSH_Land*EA19-In_PSH_Devex*$E13*EA30-EA106-In_EW_To_PSH*EA107+$F265*EA22</f>
        <v>0</v>
      </c>
      <c r="EB277" s="21" t="n">
        <f aca="false">-In_PSH_Land*EB19-In_PSH_Devex*$E13*EB30-EB106-In_EW_To_PSH*EB107+$F265*EB22</f>
        <v>0</v>
      </c>
      <c r="EC277" s="21" t="n">
        <f aca="false">-In_PSH_Land*EC19-In_PSH_Devex*$E13*EC30-EC106-In_EW_To_PSH*EC107+$F265*EC22</f>
        <v>0</v>
      </c>
      <c r="ED277" s="21" t="n">
        <f aca="false">-In_PSH_Land*ED19-In_PSH_Devex*$E13*ED30-ED106-In_EW_To_PSH*ED107+$F265*ED22</f>
        <v>0</v>
      </c>
      <c r="EE277" s="21" t="n">
        <f aca="false">-In_PSH_Land*EE19-In_PSH_Devex*$E13*EE30-EE106-In_EW_To_PSH*EE107+$F265*EE22</f>
        <v>0</v>
      </c>
      <c r="EF277" s="21" t="n">
        <f aca="false">-In_PSH_Land*EF19-In_PSH_Devex*$E13*EF30-EF106-In_EW_To_PSH*EF107+$F265*EF22</f>
        <v>0</v>
      </c>
      <c r="EG277" s="21" t="n">
        <f aca="false">-In_PSH_Land*EG19-In_PSH_Devex*$E13*EG30-EG106-In_EW_To_PSH*EG107+$F265*EG22</f>
        <v>0</v>
      </c>
      <c r="EH277" s="21" t="n">
        <f aca="false">-In_PSH_Land*EH19-In_PSH_Devex*$E13*EH30-EH106-In_EW_To_PSH*EH107+$F265*EH22</f>
        <v>0</v>
      </c>
      <c r="EI277" s="21" t="n">
        <f aca="false">-In_PSH_Land*EI19-In_PSH_Devex*$E13*EI30-EI106-In_EW_To_PSH*EI107+$F265*EI22</f>
        <v>0</v>
      </c>
      <c r="EJ277" s="21" t="n">
        <f aca="false">-In_PSH_Land*EJ19-In_PSH_Devex*$E13*EJ30-EJ106-In_EW_To_PSH*EJ107+$F265*EJ22</f>
        <v>0</v>
      </c>
      <c r="EK277" s="21" t="n">
        <f aca="false">-In_PSH_Land*EK19-In_PSH_Devex*$E13*EK30-EK106-In_EW_To_PSH*EK107+$F265*EK22</f>
        <v>0</v>
      </c>
      <c r="EL277" s="21" t="n">
        <f aca="false">-In_PSH_Land*EL19-In_PSH_Devex*$E13*EL30-EL106-In_EW_To_PSH*EL107+$F265*EL22</f>
        <v>0</v>
      </c>
      <c r="EM277" s="21" t="n">
        <f aca="false">-In_PSH_Land*EM19-In_PSH_Devex*$E13*EM30-EM106-In_EW_To_PSH*EM107+$F265*EM22</f>
        <v>0</v>
      </c>
      <c r="EN277" s="21" t="n">
        <f aca="false">-In_PSH_Land*EN19-In_PSH_Devex*$E13*EN30-EN106-In_EW_To_PSH*EN107+$F265*EN22</f>
        <v>0</v>
      </c>
      <c r="EO277" s="21" t="n">
        <f aca="false">-In_PSH_Land*EO19-In_PSH_Devex*$E13*EO30-EO106-In_EW_To_PSH*EO107+$F265*EO22</f>
        <v>0</v>
      </c>
      <c r="EP277" s="21" t="n">
        <f aca="false">-In_PSH_Land*EP19-In_PSH_Devex*$E13*EP30-EP106-In_EW_To_PSH*EP107+$F265*EP22</f>
        <v>0</v>
      </c>
      <c r="EQ277" s="21" t="n">
        <f aca="false">-In_PSH_Land*EQ19-In_PSH_Devex*$E13*EQ30-EQ106-In_EW_To_PSH*EQ107+$F265*EQ22</f>
        <v>0</v>
      </c>
      <c r="ER277" s="21" t="n">
        <f aca="false">-In_PSH_Land*ER19-In_PSH_Devex*$E13*ER30-ER106-In_EW_To_PSH*ER107+$F265*ER22</f>
        <v>0</v>
      </c>
      <c r="ES277" s="21" t="n">
        <f aca="false">-In_PSH_Land*ES19-In_PSH_Devex*$E13*ES30-ES106-In_EW_To_PSH*ES107+$F265*ES22</f>
        <v>0</v>
      </c>
      <c r="ET277" s="21" t="n">
        <f aca="false">-In_PSH_Land*ET19-In_PSH_Devex*$E13*ET30-ET106-In_EW_To_PSH*ET107+$F265*ET22</f>
        <v>0</v>
      </c>
      <c r="EU277" s="21" t="n">
        <f aca="false">-In_PSH_Land*EU19-In_PSH_Devex*$E13*EU30-EU106-In_EW_To_PSH*EU107+$F265*EU22</f>
        <v>0</v>
      </c>
      <c r="EV277" s="21" t="n">
        <f aca="false">-In_PSH_Land*EV19-In_PSH_Devex*$E13*EV30-EV106-In_EW_To_PSH*EV107+$F265*EV22</f>
        <v>0</v>
      </c>
      <c r="EW277" s="21" t="n">
        <f aca="false">-In_PSH_Land*EW19-In_PSH_Devex*$E13*EW30-EW106-In_EW_To_PSH*EW107+$F265*EW22</f>
        <v>0</v>
      </c>
      <c r="EX277" s="21" t="n">
        <f aca="false">-In_PSH_Land*EX19-In_PSH_Devex*$E13*EX30-EX106-In_EW_To_PSH*EX107+$F265*EX22</f>
        <v>0</v>
      </c>
      <c r="EY277" s="21" t="n">
        <f aca="false">-In_PSH_Land*EY19-In_PSH_Devex*$E13*EY30-EY106-In_EW_To_PSH*EY107+$F265*EY22</f>
        <v>0</v>
      </c>
      <c r="EZ277" s="21" t="n">
        <f aca="false">-In_PSH_Land*EZ19-In_PSH_Devex*$E13*EZ30-EZ106-In_EW_To_PSH*EZ107+$F265*EZ22</f>
        <v>0</v>
      </c>
      <c r="FA277" s="21" t="n">
        <f aca="false">-In_PSH_Land*FA19-In_PSH_Devex*$E13*FA30-FA106-In_EW_To_PSH*FA107+$F265*FA22</f>
        <v>0</v>
      </c>
      <c r="FB277" s="21" t="n">
        <f aca="false">-In_PSH_Land*FB19-In_PSH_Devex*$E13*FB30-FB106-In_EW_To_PSH*FB107+$F265*FB22</f>
        <v>0</v>
      </c>
      <c r="FC277" s="21" t="n">
        <f aca="false">-In_PSH_Land*FC19-In_PSH_Devex*$E13*FC30-FC106-In_EW_To_PSH*FC107+$F265*FC22</f>
        <v>0</v>
      </c>
      <c r="FD277" s="21" t="n">
        <f aca="false">-In_PSH_Land*FD19-In_PSH_Devex*$E13*FD30-FD106-In_EW_To_PSH*FD107+$F265*FD22</f>
        <v>0</v>
      </c>
      <c r="FE277" s="21" t="n">
        <f aca="false">-In_PSH_Land*FE19-In_PSH_Devex*$E13*FE30-FE106-In_EW_To_PSH*FE107+$F265*FE22</f>
        <v>0</v>
      </c>
      <c r="FF277" s="21" t="n">
        <f aca="false">-In_PSH_Land*FF19-In_PSH_Devex*$E13*FF30-FF106-In_EW_To_PSH*FF107+$F265*FF22</f>
        <v>0</v>
      </c>
      <c r="FG277" s="21" t="n">
        <f aca="false">-In_PSH_Land*FG19-In_PSH_Devex*$E13*FG30-FG106-In_EW_To_PSH*FG107+$F265*FG22</f>
        <v>0</v>
      </c>
      <c r="FH277" s="21" t="n">
        <f aca="false">-In_PSH_Land*FH19-In_PSH_Devex*$E13*FH30-FH106-In_EW_To_PSH*FH107+$F265*FH22</f>
        <v>0</v>
      </c>
    </row>
    <row r="278" customFormat="false" ht="15" hidden="false" customHeight="false" outlineLevel="0" collapsed="false">
      <c r="C278" s="28" t="s">
        <v>893</v>
      </c>
      <c r="D278" s="12" t="s">
        <v>32</v>
      </c>
      <c r="E278" s="33" t="n">
        <f aca="false">IFERROR(XIRR($J277:$FH277,$J$4:$FH$4),"n/a")</f>
        <v>4.31855801066912</v>
      </c>
    </row>
    <row r="280" customFormat="false" ht="15" hidden="false" customHeight="false" outlineLevel="0" collapsed="false">
      <c r="A280" s="10" t="s">
        <v>14</v>
      </c>
      <c r="B280" s="10"/>
      <c r="C280" s="10" t="s">
        <v>894</v>
      </c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/>
      <c r="EI280" s="10"/>
      <c r="EJ280" s="10"/>
      <c r="EK280" s="10"/>
      <c r="EL280" s="10"/>
      <c r="EM280" s="10"/>
      <c r="EN280" s="10"/>
      <c r="EO280" s="10"/>
      <c r="EP280" s="10"/>
      <c r="EQ280" s="10"/>
      <c r="ER280" s="10"/>
      <c r="ES280" s="10"/>
      <c r="ET280" s="10"/>
      <c r="EU280" s="10"/>
      <c r="EV280" s="10"/>
      <c r="EW280" s="10"/>
      <c r="EX280" s="10"/>
      <c r="EY280" s="10"/>
      <c r="EZ280" s="10"/>
      <c r="FA280" s="10"/>
      <c r="FB280" s="10"/>
      <c r="FC280" s="10"/>
      <c r="FD280" s="10"/>
      <c r="FE280" s="10"/>
      <c r="FF280" s="10"/>
      <c r="FG280" s="10"/>
      <c r="FH280" s="10"/>
    </row>
    <row r="281" customFormat="false" ht="15" hidden="false" customHeight="false" outlineLevel="0" collapsed="false">
      <c r="C281" s="1" t="s">
        <v>895</v>
      </c>
      <c r="D281" s="12" t="s">
        <v>32</v>
      </c>
      <c r="E281" s="23" t="n">
        <f aca="false">1-In_PSH_Stays*$F227</f>
        <v>1</v>
      </c>
      <c r="F281" s="21" t="n">
        <f aca="false">(1-In_PSH_Stays)*$F239</f>
        <v>1505.35372737423</v>
      </c>
    </row>
    <row r="282" customFormat="false" ht="15" hidden="false" customHeight="false" outlineLevel="0" collapsed="false">
      <c r="C282" s="1" t="s">
        <v>896</v>
      </c>
      <c r="D282" s="12" t="s">
        <v>32</v>
      </c>
      <c r="J282" s="23" t="n">
        <f aca="false">1-J25*(1-$E281)</f>
        <v>1</v>
      </c>
      <c r="K282" s="23" t="n">
        <f aca="false">1-K25*(1-$E281)</f>
        <v>1</v>
      </c>
      <c r="L282" s="23" t="n">
        <f aca="false">1-L25*(1-$E281)</f>
        <v>1</v>
      </c>
      <c r="M282" s="23" t="n">
        <f aca="false">1-M25*(1-$E281)</f>
        <v>1</v>
      </c>
      <c r="N282" s="23" t="n">
        <f aca="false">1-N25*(1-$E281)</f>
        <v>1</v>
      </c>
      <c r="O282" s="23" t="n">
        <f aca="false">1-O25*(1-$E281)</f>
        <v>1</v>
      </c>
      <c r="P282" s="23" t="n">
        <f aca="false">1-P25*(1-$E281)</f>
        <v>1</v>
      </c>
      <c r="Q282" s="23" t="n">
        <f aca="false">1-Q25*(1-$E281)</f>
        <v>1</v>
      </c>
      <c r="R282" s="23" t="n">
        <f aca="false">1-R25*(1-$E281)</f>
        <v>1</v>
      </c>
      <c r="S282" s="23" t="n">
        <f aca="false">1-S25*(1-$E281)</f>
        <v>1</v>
      </c>
      <c r="T282" s="23" t="n">
        <f aca="false">1-T25*(1-$E281)</f>
        <v>1</v>
      </c>
      <c r="U282" s="23" t="n">
        <f aca="false">1-U25*(1-$E281)</f>
        <v>1</v>
      </c>
      <c r="V282" s="23" t="n">
        <f aca="false">1-V25*(1-$E281)</f>
        <v>1</v>
      </c>
      <c r="W282" s="23" t="n">
        <f aca="false">1-W25*(1-$E281)</f>
        <v>1</v>
      </c>
      <c r="X282" s="23" t="n">
        <f aca="false">1-X25*(1-$E281)</f>
        <v>1</v>
      </c>
      <c r="Y282" s="23" t="n">
        <f aca="false">1-Y25*(1-$E281)</f>
        <v>1</v>
      </c>
      <c r="Z282" s="23" t="n">
        <f aca="false">1-Z25*(1-$E281)</f>
        <v>1</v>
      </c>
      <c r="AA282" s="23" t="n">
        <f aca="false">1-AA25*(1-$E281)</f>
        <v>1</v>
      </c>
      <c r="AB282" s="23" t="n">
        <f aca="false">1-AB25*(1-$E281)</f>
        <v>1</v>
      </c>
      <c r="AC282" s="23" t="n">
        <f aca="false">1-AC25*(1-$E281)</f>
        <v>1</v>
      </c>
      <c r="AD282" s="23" t="n">
        <f aca="false">1-AD25*(1-$E281)</f>
        <v>1</v>
      </c>
      <c r="AE282" s="23" t="n">
        <f aca="false">1-AE25*(1-$E281)</f>
        <v>1</v>
      </c>
      <c r="AF282" s="23" t="n">
        <f aca="false">1-AF25*(1-$E281)</f>
        <v>1</v>
      </c>
      <c r="AG282" s="23" t="n">
        <f aca="false">1-AG25*(1-$E281)</f>
        <v>1</v>
      </c>
      <c r="AH282" s="23" t="n">
        <f aca="false">1-AH25*(1-$E281)</f>
        <v>1</v>
      </c>
      <c r="AI282" s="23" t="n">
        <f aca="false">1-AI25*(1-$E281)</f>
        <v>1</v>
      </c>
      <c r="AJ282" s="23" t="n">
        <f aca="false">1-AJ25*(1-$E281)</f>
        <v>1</v>
      </c>
      <c r="AK282" s="23" t="n">
        <f aca="false">1-AK25*(1-$E281)</f>
        <v>1</v>
      </c>
      <c r="AL282" s="23" t="n">
        <f aca="false">1-AL25*(1-$E281)</f>
        <v>1</v>
      </c>
      <c r="AM282" s="23" t="n">
        <f aca="false">1-AM25*(1-$E281)</f>
        <v>1</v>
      </c>
      <c r="AN282" s="23" t="n">
        <f aca="false">1-AN25*(1-$E281)</f>
        <v>1</v>
      </c>
      <c r="AO282" s="23" t="n">
        <f aca="false">1-AO25*(1-$E281)</f>
        <v>1</v>
      </c>
      <c r="AP282" s="23" t="n">
        <f aca="false">1-AP25*(1-$E281)</f>
        <v>1</v>
      </c>
      <c r="AQ282" s="23" t="n">
        <f aca="false">1-AQ25*(1-$E281)</f>
        <v>1</v>
      </c>
      <c r="AR282" s="23" t="n">
        <f aca="false">1-AR25*(1-$E281)</f>
        <v>1</v>
      </c>
      <c r="AS282" s="23" t="n">
        <f aca="false">1-AS25*(1-$E281)</f>
        <v>1</v>
      </c>
      <c r="AT282" s="23" t="n">
        <f aca="false">1-AT25*(1-$E281)</f>
        <v>1</v>
      </c>
      <c r="AU282" s="23" t="n">
        <f aca="false">1-AU25*(1-$E281)</f>
        <v>1</v>
      </c>
      <c r="AV282" s="23" t="n">
        <f aca="false">1-AV25*(1-$E281)</f>
        <v>1</v>
      </c>
      <c r="AW282" s="23" t="n">
        <f aca="false">1-AW25*(1-$E281)</f>
        <v>1</v>
      </c>
      <c r="AX282" s="23" t="n">
        <f aca="false">1-AX25*(1-$E281)</f>
        <v>1</v>
      </c>
      <c r="AY282" s="23" t="n">
        <f aca="false">1-AY25*(1-$E281)</f>
        <v>1</v>
      </c>
      <c r="AZ282" s="23" t="n">
        <f aca="false">1-AZ25*(1-$E281)</f>
        <v>1</v>
      </c>
      <c r="BA282" s="23" t="n">
        <f aca="false">1-BA25*(1-$E281)</f>
        <v>1</v>
      </c>
      <c r="BB282" s="23" t="n">
        <f aca="false">1-BB25*(1-$E281)</f>
        <v>1</v>
      </c>
      <c r="BC282" s="23" t="n">
        <f aca="false">1-BC25*(1-$E281)</f>
        <v>1</v>
      </c>
      <c r="BD282" s="23" t="n">
        <f aca="false">1-BD25*(1-$E281)</f>
        <v>1</v>
      </c>
      <c r="BE282" s="23" t="n">
        <f aca="false">1-BE25*(1-$E281)</f>
        <v>1</v>
      </c>
      <c r="BF282" s="23" t="n">
        <f aca="false">1-BF25*(1-$E281)</f>
        <v>1</v>
      </c>
      <c r="BG282" s="23" t="n">
        <f aca="false">1-BG25*(1-$E281)</f>
        <v>1</v>
      </c>
      <c r="BH282" s="23" t="n">
        <f aca="false">1-BH25*(1-$E281)</f>
        <v>1</v>
      </c>
      <c r="BI282" s="23" t="n">
        <f aca="false">1-BI25*(1-$E281)</f>
        <v>1</v>
      </c>
      <c r="BJ282" s="23" t="n">
        <f aca="false">1-BJ25*(1-$E281)</f>
        <v>1</v>
      </c>
      <c r="BK282" s="23" t="n">
        <f aca="false">1-BK25*(1-$E281)</f>
        <v>1</v>
      </c>
      <c r="BL282" s="23" t="n">
        <f aca="false">1-BL25*(1-$E281)</f>
        <v>1</v>
      </c>
      <c r="BM282" s="23" t="n">
        <f aca="false">1-BM25*(1-$E281)</f>
        <v>1</v>
      </c>
      <c r="BN282" s="23" t="n">
        <f aca="false">1-BN25*(1-$E281)</f>
        <v>1</v>
      </c>
      <c r="BO282" s="23" t="n">
        <f aca="false">1-BO25*(1-$E281)</f>
        <v>1</v>
      </c>
      <c r="BP282" s="23" t="n">
        <f aca="false">1-BP25*(1-$E281)</f>
        <v>1</v>
      </c>
      <c r="BQ282" s="23" t="n">
        <f aca="false">1-BQ25*(1-$E281)</f>
        <v>1</v>
      </c>
      <c r="BR282" s="23" t="n">
        <f aca="false">1-BR25*(1-$E281)</f>
        <v>1</v>
      </c>
      <c r="BS282" s="23" t="n">
        <f aca="false">1-BS25*(1-$E281)</f>
        <v>1</v>
      </c>
      <c r="BT282" s="23" t="n">
        <f aca="false">1-BT25*(1-$E281)</f>
        <v>1</v>
      </c>
      <c r="BU282" s="23" t="n">
        <f aca="false">1-BU25*(1-$E281)</f>
        <v>1</v>
      </c>
      <c r="BV282" s="23" t="n">
        <f aca="false">1-BV25*(1-$E281)</f>
        <v>1</v>
      </c>
      <c r="BW282" s="23" t="n">
        <f aca="false">1-BW25*(1-$E281)</f>
        <v>1</v>
      </c>
      <c r="BX282" s="23" t="n">
        <f aca="false">1-BX25*(1-$E281)</f>
        <v>1</v>
      </c>
      <c r="BY282" s="23" t="n">
        <f aca="false">1-BY25*(1-$E281)</f>
        <v>1</v>
      </c>
      <c r="BZ282" s="23" t="n">
        <f aca="false">1-BZ25*(1-$E281)</f>
        <v>1</v>
      </c>
      <c r="CA282" s="23" t="n">
        <f aca="false">1-CA25*(1-$E281)</f>
        <v>1</v>
      </c>
      <c r="CB282" s="23" t="n">
        <f aca="false">1-CB25*(1-$E281)</f>
        <v>1</v>
      </c>
      <c r="CC282" s="23" t="n">
        <f aca="false">1-CC25*(1-$E281)</f>
        <v>1</v>
      </c>
      <c r="CD282" s="23" t="n">
        <f aca="false">1-CD25*(1-$E281)</f>
        <v>1</v>
      </c>
      <c r="CE282" s="23" t="n">
        <f aca="false">1-CE25*(1-$E281)</f>
        <v>1</v>
      </c>
      <c r="CF282" s="23" t="n">
        <f aca="false">1-CF25*(1-$E281)</f>
        <v>1</v>
      </c>
      <c r="CG282" s="23" t="n">
        <f aca="false">1-CG25*(1-$E281)</f>
        <v>1</v>
      </c>
      <c r="CH282" s="23" t="n">
        <f aca="false">1-CH25*(1-$E281)</f>
        <v>1</v>
      </c>
      <c r="CI282" s="23" t="n">
        <f aca="false">1-CI25*(1-$E281)</f>
        <v>1</v>
      </c>
      <c r="CJ282" s="23" t="n">
        <f aca="false">1-CJ25*(1-$E281)</f>
        <v>1</v>
      </c>
      <c r="CK282" s="23" t="n">
        <f aca="false">1-CK25*(1-$E281)</f>
        <v>1</v>
      </c>
      <c r="CL282" s="23" t="n">
        <f aca="false">1-CL25*(1-$E281)</f>
        <v>1</v>
      </c>
      <c r="CM282" s="23" t="n">
        <f aca="false">1-CM25*(1-$E281)</f>
        <v>1</v>
      </c>
      <c r="CN282" s="23" t="n">
        <f aca="false">1-CN25*(1-$E281)</f>
        <v>1</v>
      </c>
      <c r="CO282" s="23" t="n">
        <f aca="false">1-CO25*(1-$E281)</f>
        <v>1</v>
      </c>
      <c r="CP282" s="23" t="n">
        <f aca="false">1-CP25*(1-$E281)</f>
        <v>1</v>
      </c>
      <c r="CQ282" s="23" t="n">
        <f aca="false">1-CQ25*(1-$E281)</f>
        <v>1</v>
      </c>
      <c r="CR282" s="23" t="n">
        <f aca="false">1-CR25*(1-$E281)</f>
        <v>1</v>
      </c>
      <c r="CS282" s="23" t="n">
        <f aca="false">1-CS25*(1-$E281)</f>
        <v>1</v>
      </c>
      <c r="CT282" s="23" t="n">
        <f aca="false">1-CT25*(1-$E281)</f>
        <v>1</v>
      </c>
      <c r="CU282" s="23" t="n">
        <f aca="false">1-CU25*(1-$E281)</f>
        <v>1</v>
      </c>
      <c r="CV282" s="23" t="n">
        <f aca="false">1-CV25*(1-$E281)</f>
        <v>1</v>
      </c>
      <c r="CW282" s="23" t="n">
        <f aca="false">1-CW25*(1-$E281)</f>
        <v>1</v>
      </c>
      <c r="CX282" s="23" t="n">
        <f aca="false">1-CX25*(1-$E281)</f>
        <v>1</v>
      </c>
      <c r="CY282" s="23" t="n">
        <f aca="false">1-CY25*(1-$E281)</f>
        <v>1</v>
      </c>
      <c r="CZ282" s="23" t="n">
        <f aca="false">1-CZ25*(1-$E281)</f>
        <v>1</v>
      </c>
      <c r="DA282" s="23" t="n">
        <f aca="false">1-DA25*(1-$E281)</f>
        <v>1</v>
      </c>
      <c r="DB282" s="23" t="n">
        <f aca="false">1-DB25*(1-$E281)</f>
        <v>1</v>
      </c>
      <c r="DC282" s="23" t="n">
        <f aca="false">1-DC25*(1-$E281)</f>
        <v>1</v>
      </c>
      <c r="DD282" s="23" t="n">
        <f aca="false">1-DD25*(1-$E281)</f>
        <v>1</v>
      </c>
      <c r="DE282" s="23" t="n">
        <f aca="false">1-DE25*(1-$E281)</f>
        <v>1</v>
      </c>
      <c r="DF282" s="23" t="n">
        <f aca="false">1-DF25*(1-$E281)</f>
        <v>1</v>
      </c>
      <c r="DG282" s="23" t="n">
        <f aca="false">1-DG25*(1-$E281)</f>
        <v>1</v>
      </c>
      <c r="DH282" s="23" t="n">
        <f aca="false">1-DH25*(1-$E281)</f>
        <v>1</v>
      </c>
      <c r="DI282" s="23" t="n">
        <f aca="false">1-DI25*(1-$E281)</f>
        <v>1</v>
      </c>
      <c r="DJ282" s="23" t="n">
        <f aca="false">1-DJ25*(1-$E281)</f>
        <v>1</v>
      </c>
      <c r="DK282" s="23" t="n">
        <f aca="false">1-DK25*(1-$E281)</f>
        <v>1</v>
      </c>
      <c r="DL282" s="23" t="n">
        <f aca="false">1-DL25*(1-$E281)</f>
        <v>1</v>
      </c>
      <c r="DM282" s="23" t="n">
        <f aca="false">1-DM25*(1-$E281)</f>
        <v>1</v>
      </c>
      <c r="DN282" s="23" t="n">
        <f aca="false">1-DN25*(1-$E281)</f>
        <v>1</v>
      </c>
      <c r="DO282" s="23" t="n">
        <f aca="false">1-DO25*(1-$E281)</f>
        <v>1</v>
      </c>
      <c r="DP282" s="23" t="n">
        <f aca="false">1-DP25*(1-$E281)</f>
        <v>1</v>
      </c>
      <c r="DQ282" s="23" t="n">
        <f aca="false">1-DQ25*(1-$E281)</f>
        <v>1</v>
      </c>
      <c r="DR282" s="23" t="n">
        <f aca="false">1-DR25*(1-$E281)</f>
        <v>1</v>
      </c>
      <c r="DS282" s="23" t="n">
        <f aca="false">1-DS25*(1-$E281)</f>
        <v>1</v>
      </c>
      <c r="DT282" s="23" t="n">
        <f aca="false">1-DT25*(1-$E281)</f>
        <v>1</v>
      </c>
      <c r="DU282" s="23" t="n">
        <f aca="false">1-DU25*(1-$E281)</f>
        <v>1</v>
      </c>
      <c r="DV282" s="23" t="n">
        <f aca="false">1-DV25*(1-$E281)</f>
        <v>1</v>
      </c>
      <c r="DW282" s="23" t="n">
        <f aca="false">1-DW25*(1-$E281)</f>
        <v>1</v>
      </c>
      <c r="DX282" s="23" t="n">
        <f aca="false">1-DX25*(1-$E281)</f>
        <v>1</v>
      </c>
      <c r="DY282" s="23" t="n">
        <f aca="false">1-DY25*(1-$E281)</f>
        <v>1</v>
      </c>
      <c r="DZ282" s="23" t="n">
        <f aca="false">1-DZ25*(1-$E281)</f>
        <v>1</v>
      </c>
      <c r="EA282" s="23" t="n">
        <f aca="false">1-EA25*(1-$E281)</f>
        <v>1</v>
      </c>
      <c r="EB282" s="23" t="n">
        <f aca="false">1-EB25*(1-$E281)</f>
        <v>1</v>
      </c>
      <c r="EC282" s="23" t="n">
        <f aca="false">1-EC25*(1-$E281)</f>
        <v>1</v>
      </c>
      <c r="ED282" s="23" t="n">
        <f aca="false">1-ED25*(1-$E281)</f>
        <v>1</v>
      </c>
      <c r="EE282" s="23" t="n">
        <f aca="false">1-EE25*(1-$E281)</f>
        <v>1</v>
      </c>
      <c r="EF282" s="23" t="n">
        <f aca="false">1-EF25*(1-$E281)</f>
        <v>1</v>
      </c>
      <c r="EG282" s="23" t="n">
        <f aca="false">1-EG25*(1-$E281)</f>
        <v>1</v>
      </c>
      <c r="EH282" s="23" t="n">
        <f aca="false">1-EH25*(1-$E281)</f>
        <v>1</v>
      </c>
      <c r="EI282" s="23" t="n">
        <f aca="false">1-EI25*(1-$E281)</f>
        <v>1</v>
      </c>
      <c r="EJ282" s="23" t="n">
        <f aca="false">1-EJ25*(1-$E281)</f>
        <v>1</v>
      </c>
      <c r="EK282" s="23" t="n">
        <f aca="false">1-EK25*(1-$E281)</f>
        <v>1</v>
      </c>
      <c r="EL282" s="23" t="n">
        <f aca="false">1-EL25*(1-$E281)</f>
        <v>1</v>
      </c>
      <c r="EM282" s="23" t="n">
        <f aca="false">1-EM25*(1-$E281)</f>
        <v>1</v>
      </c>
      <c r="EN282" s="23" t="n">
        <f aca="false">1-EN25*(1-$E281)</f>
        <v>1</v>
      </c>
      <c r="EO282" s="23" t="n">
        <f aca="false">1-EO25*(1-$E281)</f>
        <v>1</v>
      </c>
      <c r="EP282" s="23" t="n">
        <f aca="false">1-EP25*(1-$E281)</f>
        <v>1</v>
      </c>
      <c r="EQ282" s="23" t="n">
        <f aca="false">1-EQ25*(1-$E281)</f>
        <v>1</v>
      </c>
      <c r="ER282" s="23" t="n">
        <f aca="false">1-ER25*(1-$E281)</f>
        <v>1</v>
      </c>
      <c r="ES282" s="23" t="n">
        <f aca="false">1-ES25*(1-$E281)</f>
        <v>1</v>
      </c>
      <c r="ET282" s="23" t="n">
        <f aca="false">1-ET25*(1-$E281)</f>
        <v>1</v>
      </c>
      <c r="EU282" s="23" t="n">
        <f aca="false">1-EU25*(1-$E281)</f>
        <v>1</v>
      </c>
      <c r="EV282" s="23" t="n">
        <f aca="false">1-EV25*(1-$E281)</f>
        <v>1</v>
      </c>
      <c r="EW282" s="23" t="n">
        <f aca="false">1-EW25*(1-$E281)</f>
        <v>1</v>
      </c>
      <c r="EX282" s="23" t="n">
        <f aca="false">1-EX25*(1-$E281)</f>
        <v>1</v>
      </c>
      <c r="EY282" s="23" t="n">
        <f aca="false">1-EY25*(1-$E281)</f>
        <v>1</v>
      </c>
      <c r="EZ282" s="23" t="n">
        <f aca="false">1-EZ25*(1-$E281)</f>
        <v>1</v>
      </c>
      <c r="FA282" s="23" t="n">
        <f aca="false">1-FA25*(1-$E281)</f>
        <v>1</v>
      </c>
      <c r="FB282" s="23" t="n">
        <f aca="false">1-FB25*(1-$E281)</f>
        <v>1</v>
      </c>
      <c r="FC282" s="23" t="n">
        <f aca="false">1-FC25*(1-$E281)</f>
        <v>1</v>
      </c>
      <c r="FD282" s="23" t="n">
        <f aca="false">1-FD25*(1-$E281)</f>
        <v>1</v>
      </c>
      <c r="FE282" s="23" t="n">
        <f aca="false">1-FE25*(1-$E281)</f>
        <v>1</v>
      </c>
      <c r="FF282" s="23" t="n">
        <f aca="false">1-FF25*(1-$E281)</f>
        <v>1</v>
      </c>
      <c r="FG282" s="23" t="n">
        <f aca="false">1-FG25*(1-$E281)</f>
        <v>1</v>
      </c>
      <c r="FH282" s="23" t="n">
        <f aca="false">1-FH25*(1-$E281)</f>
        <v>1</v>
      </c>
    </row>
    <row r="283" customFormat="false" ht="15" hidden="false" customHeight="false" outlineLevel="0" collapsed="false">
      <c r="C283" s="28" t="s">
        <v>897</v>
      </c>
      <c r="D283" s="12" t="s">
        <v>358</v>
      </c>
      <c r="I283" s="63" t="n">
        <f aca="false">SUM(J283:FH283)</f>
        <v>160580.485100398</v>
      </c>
      <c r="J283" s="63" t="n">
        <f aca="false">J177*J282-$F281*J20</f>
        <v>-2792.10339506173</v>
      </c>
      <c r="K283" s="63" t="n">
        <f aca="false">K177*K282-$F281*K20</f>
        <v>694.568570357686</v>
      </c>
      <c r="L283" s="63" t="n">
        <f aca="false">L177*L282-$F281*L20</f>
        <v>-809.957968521901</v>
      </c>
      <c r="M283" s="63" t="n">
        <f aca="false">M177*M282-$F281*M20</f>
        <v>-124.112302458989</v>
      </c>
      <c r="N283" s="63" t="n">
        <f aca="false">N177*N282-$F281*N20</f>
        <v>-3121.22115125501</v>
      </c>
      <c r="O283" s="63" t="n">
        <f aca="false">O177*O282-$F281*O20</f>
        <v>-2460.17962861121</v>
      </c>
      <c r="P283" s="63" t="n">
        <f aca="false">P177*P282-$F281*P20</f>
        <v>-6303.52697414552</v>
      </c>
      <c r="Q283" s="63" t="n">
        <f aca="false">Q177*Q282-$F281*Q20</f>
        <v>-6355.53002686728</v>
      </c>
      <c r="R283" s="63" t="n">
        <f aca="false">R177*R282-$F281*R20</f>
        <v>-6338.07381092297</v>
      </c>
      <c r="S283" s="63" t="n">
        <f aca="false">S177*S282-$F281*S20</f>
        <v>-7193.4547330838</v>
      </c>
      <c r="T283" s="63" t="n">
        <f aca="false">T177*T282-$F281*T20</f>
        <v>1511.69957658109</v>
      </c>
      <c r="U283" s="63" t="n">
        <f aca="false">U177*U282-$F281*U20</f>
        <v>1511.02415524448</v>
      </c>
      <c r="V283" s="63" t="n">
        <f aca="false">V177*V282-$F281*V20</f>
        <v>1485.82761862462</v>
      </c>
      <c r="W283" s="63" t="n">
        <f aca="false">W177*W282-$F281*W20</f>
        <v>1104.4393978236</v>
      </c>
      <c r="X283" s="63" t="n">
        <f aca="false">X177*X282-$F281*X20</f>
        <v>1123.42916407889</v>
      </c>
      <c r="Y283" s="63" t="n">
        <f aca="false">Y177*Y282-$F281*Y20</f>
        <v>1142.38648795363</v>
      </c>
      <c r="Z283" s="63" t="n">
        <f aca="false">Z177*Z282-$F281*Z20</f>
        <v>1141.09325257121</v>
      </c>
      <c r="AA283" s="63" t="n">
        <f aca="false">AA177*AA282-$F281*AA20</f>
        <v>949.408874053684</v>
      </c>
      <c r="AB283" s="63" t="n">
        <f aca="false">AB177*AB282-$F281*AB20</f>
        <v>966.730556615023</v>
      </c>
      <c r="AC283" s="63" t="n">
        <f aca="false">AC177*AC282-$F281*AC20</f>
        <v>984.021375759606</v>
      </c>
      <c r="AD283" s="63" t="n">
        <f aca="false">AD177*AD282-$F281*AD20</f>
        <v>982.765025577091</v>
      </c>
      <c r="AE283" s="63" t="n">
        <f aca="false">AE177*AE282-$F281*AE20</f>
        <v>1009.0140200994</v>
      </c>
      <c r="AF283" s="63" t="n">
        <f aca="false">AF177*AF282-$F281*AF20</f>
        <v>1026.95014274599</v>
      </c>
      <c r="AG283" s="63" t="n">
        <f aca="false">AG177*AG282-$F281*AG20</f>
        <v>1044.85365113175</v>
      </c>
      <c r="AH283" s="63" t="n">
        <f aca="false">AH177*AH282-$F281*AH20</f>
        <v>1043.52761957493</v>
      </c>
      <c r="AI283" s="63" t="n">
        <f aca="false">AI177*AI282-$F281*AI20</f>
        <v>1078.97911840112</v>
      </c>
      <c r="AJ283" s="63" t="n">
        <f aca="false">AJ177*AJ282-$F281*AJ20</f>
        <v>1077.66623515651</v>
      </c>
      <c r="AK283" s="63" t="n">
        <f aca="false">AK177*AK282-$F281*AK20</f>
        <v>1096.13208015722</v>
      </c>
      <c r="AL283" s="63" t="n">
        <f aca="false">AL177*AL282-$F281*AL20</f>
        <v>1094.78997696173</v>
      </c>
      <c r="AM283" s="63" t="n">
        <f aca="false">AM177*AM282-$F281*AM20</f>
        <v>1016.438580733</v>
      </c>
      <c r="AN283" s="63" t="n">
        <f aca="false">AN177*AN282-$F281*AN20</f>
        <v>1034.4399981236</v>
      </c>
      <c r="AO283" s="63" t="n">
        <f aca="false">AO177*AO282-$F281*AO20</f>
        <v>1052.40781533878</v>
      </c>
      <c r="AP283" s="63" t="n">
        <f aca="false">AP177*AP282-$F281*AP20</f>
        <v>1051.02024571936</v>
      </c>
      <c r="AQ283" s="63" t="n">
        <f aca="false">AQ177*AQ282-$F281*AQ20</f>
        <v>971.576466455038</v>
      </c>
      <c r="AR283" s="63" t="n">
        <f aca="false">AR177*AR282-$F281*AR20</f>
        <v>989.095800721008</v>
      </c>
      <c r="AS283" s="63" t="n">
        <f aca="false">AS177*AS282-$F281*AS20</f>
        <v>1006.58183613799</v>
      </c>
      <c r="AT283" s="63" t="n">
        <f aca="false">AT177*AT282-$F281*AT20</f>
        <v>1005.18759273395</v>
      </c>
      <c r="AU283" s="63" t="n">
        <f aca="false">AU177*AU282-$F281*AU20</f>
        <v>984.57354603706</v>
      </c>
      <c r="AV283" s="63" t="n">
        <f aca="false">AV177*AV282-$F281*AV20</f>
        <v>1002.22188926915</v>
      </c>
      <c r="AW283" s="63" t="n">
        <f aca="false">AW177*AW282-$F281*AW20</f>
        <v>1019.83619172714</v>
      </c>
      <c r="AX283" s="63" t="n">
        <f aca="false">AX177*AX282-$F281*AX20</f>
        <v>1018.40127103761</v>
      </c>
      <c r="AY283" s="63" t="n">
        <f aca="false">AY177*AY282-$F281*AY20</f>
        <v>968.62791661609</v>
      </c>
      <c r="AZ283" s="63" t="n">
        <f aca="false">AZ177*AZ282-$F281*AZ20</f>
        <v>967.180891559643</v>
      </c>
      <c r="BA283" s="63" t="n">
        <f aca="false">BA177*BA282-$F281*BA20</f>
        <v>984.391535287713</v>
      </c>
      <c r="BB283" s="63" t="n">
        <f aca="false">BB177*BB282-$F281*BB20</f>
        <v>982.91204330757</v>
      </c>
      <c r="BC283" s="63" t="n">
        <f aca="false">BC177*BC282-$F281*BC20</f>
        <v>982.696346314234</v>
      </c>
      <c r="BD283" s="63" t="n">
        <f aca="false">BD177*BD282-$F281*BD20</f>
        <v>1000.25296520289</v>
      </c>
      <c r="BE283" s="63" t="n">
        <f aca="false">BE177*BE282-$F281*BE20</f>
        <v>1017.77272187388</v>
      </c>
      <c r="BF283" s="63" t="n">
        <f aca="false">BF177*BF282-$F281*BF20</f>
        <v>1016.21125581718</v>
      </c>
      <c r="BG283" s="63" t="n">
        <f aca="false">BG177*BG282-$F281*BG20</f>
        <v>959.937170108293</v>
      </c>
      <c r="BH283" s="63" t="n">
        <f aca="false">BH177*BH282-$F281*BH20</f>
        <v>927.893531749036</v>
      </c>
      <c r="BI283" s="63" t="n">
        <f aca="false">BI177*BI282-$F281*BI20</f>
        <v>944.607605467795</v>
      </c>
      <c r="BJ283" s="63" t="n">
        <f aca="false">BJ177*BJ282-$F281*BJ20</f>
        <v>943.007024602257</v>
      </c>
      <c r="BK283" s="63" t="n">
        <f aca="false">BK177*BK282-$F281*BK20</f>
        <v>922.431197317419</v>
      </c>
      <c r="BL283" s="63" t="n">
        <f aca="false">BL177*BL282-$F281*BL20</f>
        <v>939.294251277323</v>
      </c>
      <c r="BM283" s="63" t="n">
        <f aca="false">BM177*BM282-$F281*BM20</f>
        <v>956.119089425693</v>
      </c>
      <c r="BN283" s="63" t="n">
        <f aca="false">BN177*BN282-$F281*BN20</f>
        <v>954.473907975958</v>
      </c>
      <c r="BO283" s="63" t="n">
        <f aca="false">BO177*BO282-$F281*BO20</f>
        <v>946.592946906011</v>
      </c>
      <c r="BP283" s="63" t="n">
        <f aca="false">BP177*BP282-$F281*BP20</f>
        <v>944.94722660928</v>
      </c>
      <c r="BQ283" s="63" t="n">
        <f aca="false">BQ177*BQ282-$F281*BQ20</f>
        <v>961.828019662665</v>
      </c>
      <c r="BR283" s="63" t="n">
        <f aca="false">BR177*BR282-$F281*BR20</f>
        <v>960.145150564065</v>
      </c>
      <c r="BS283" s="63" t="n">
        <f aca="false">BS177*BS282-$F281*BS20</f>
        <v>910.613648189648</v>
      </c>
      <c r="BT283" s="63" t="n">
        <f aca="false">BT177*BT282-$F281*BT20</f>
        <v>927.332142219767</v>
      </c>
      <c r="BU283" s="63" t="n">
        <f aca="false">BU177*BU282-$F281*BU20</f>
        <v>944.01135378537</v>
      </c>
      <c r="BV283" s="63" t="n">
        <f aca="false">BV177*BV282-$F281*BV20</f>
        <v>942.287332071346</v>
      </c>
      <c r="BW283" s="63" t="n">
        <f aca="false">BW177*BW282-$F281*BW20</f>
        <v>958.531583966841</v>
      </c>
      <c r="BX283" s="63" t="n">
        <f aca="false">BX177*BX282-$F281*BX20</f>
        <v>975.753791630059</v>
      </c>
      <c r="BY283" s="63" t="n">
        <f aca="false">BY177*BY282-$F281*BY20</f>
        <v>992.935442450919</v>
      </c>
      <c r="BZ283" s="63" t="n">
        <f aca="false">BZ177*BZ282-$F281*BZ20</f>
        <v>991.146704627513</v>
      </c>
      <c r="CA283" s="63" t="n">
        <f aca="false">CA177*CA282-$F281*CA20</f>
        <v>2454.85066136774</v>
      </c>
      <c r="CB283" s="63" t="n">
        <f aca="false">CB177*CB282-$F281*CB20</f>
        <v>1719.94348738618</v>
      </c>
      <c r="CC283" s="63" t="n">
        <f aca="false">CC177*CC282-$F281*CC20</f>
        <v>1737.86039629376</v>
      </c>
      <c r="CD283" s="63" t="n">
        <f aca="false">CD177*CD282-$F281*CD20</f>
        <v>1736.86676753551</v>
      </c>
      <c r="CE283" s="63" t="n">
        <f aca="false">CE177*CE282-$F281*CE20</f>
        <v>1702.14438156697</v>
      </c>
      <c r="CF283" s="63" t="n">
        <f aca="false">CF177*CF282-$F281*CF20</f>
        <v>1701.16288009762</v>
      </c>
      <c r="CG283" s="63" t="n">
        <f aca="false">CG177*CG282-$F281*CG20</f>
        <v>1718.86543349496</v>
      </c>
      <c r="CH283" s="63" t="n">
        <f aca="false">CH177*CH282-$F281*CH20</f>
        <v>1717.86374795719</v>
      </c>
      <c r="CI283" s="63" t="n">
        <f aca="false">CI177*CI282-$F281*CI20</f>
        <v>1730.11484964486</v>
      </c>
      <c r="CJ283" s="63" t="n">
        <f aca="false">CJ177*CJ282-$F281*CJ20</f>
        <v>1748.33065913127</v>
      </c>
      <c r="CK283" s="63" t="n">
        <f aca="false">CK177*CK282-$F281*CK20</f>
        <v>1766.51376910549</v>
      </c>
      <c r="CL283" s="63" t="n">
        <f aca="false">CL177*CL282-$F281*CL20</f>
        <v>1765.47392659028</v>
      </c>
      <c r="CM283" s="63" t="n">
        <f aca="false">CM177*CM282-$F281*CM20</f>
        <v>1743.199118416</v>
      </c>
      <c r="CN283" s="63" t="n">
        <f aca="false">CN177*CN282-$F281*CN20</f>
        <v>1761.53890200312</v>
      </c>
      <c r="CO283" s="63" t="n">
        <f aca="false">CO177*CO282-$F281*CO20</f>
        <v>1779.84529143161</v>
      </c>
      <c r="CP283" s="63" t="n">
        <f aca="false">CP177*CP282-$F281*CP20</f>
        <v>1778.78335920202</v>
      </c>
      <c r="CQ283" s="63" t="n">
        <f aca="false">CQ177*CQ282-$F281*CQ20</f>
        <v>1752.27741618939</v>
      </c>
      <c r="CR283" s="63" t="n">
        <f aca="false">CR177*CR282-$F281*CR20</f>
        <v>1770.70272576246</v>
      </c>
      <c r="CS283" s="63" t="n">
        <f aca="false">CS177*CS282-$F281*CS20</f>
        <v>1789.09414326432</v>
      </c>
      <c r="CT283" s="63" t="n">
        <f aca="false">CT177*CT282-$F281*CT20</f>
        <v>1788.01637744428</v>
      </c>
      <c r="CU283" s="63" t="n">
        <f aca="false">CU177*CU282-$F281*CU20</f>
        <v>-32997.5427493723</v>
      </c>
      <c r="CV283" s="63" t="n">
        <f aca="false">CV177*CV282-$F281*CV20</f>
        <v>1805.38085487254</v>
      </c>
      <c r="CW283" s="63" t="n">
        <f aca="false">CW177*CW282-$F281*CW20</f>
        <v>1824.15806827542</v>
      </c>
      <c r="CX283" s="63" t="n">
        <f aca="false">CX177*CX282-$F281*CX20</f>
        <v>1823.08506826497</v>
      </c>
      <c r="CY283" s="63" t="n">
        <f aca="false">CY177*CY282-$F281*CY20</f>
        <v>2237.55862285818</v>
      </c>
      <c r="CZ283" s="63" t="n">
        <f aca="false">CZ177*CZ282-$F281*CZ20</f>
        <v>2261.36042981063</v>
      </c>
      <c r="DA283" s="63" t="n">
        <f aca="false">DA177*DA282-$F281*DA20</f>
        <v>2285.12784119662</v>
      </c>
      <c r="DB283" s="63" t="n">
        <f aca="false">DB177*DB282-$F281*DB20</f>
        <v>2284.03406425792</v>
      </c>
      <c r="DC283" s="63" t="n">
        <f aca="false">DC177*DC282-$F281*DC20</f>
        <v>2179.09614547971</v>
      </c>
      <c r="DD283" s="63" t="n">
        <f aca="false">DD177*DD282-$F281*DD20</f>
        <v>2202.24420323654</v>
      </c>
      <c r="DE283" s="63" t="n">
        <f aca="false">DE177*DE282-$F281*DE20</f>
        <v>2225.35773023647</v>
      </c>
      <c r="DF283" s="63" t="n">
        <f aca="false">DF177*DF282-$F281*DF20</f>
        <v>2224.25965425039</v>
      </c>
      <c r="DG283" s="63" t="n">
        <f aca="false">DG177*DG282-$F281*DG20</f>
        <v>2141.91803329195</v>
      </c>
      <c r="DH283" s="63" t="n">
        <f aca="false">DH177*DH282-$F281*DH20</f>
        <v>2164.64651582423</v>
      </c>
      <c r="DI283" s="63" t="n">
        <f aca="false">DI177*DI282-$F281*DI20</f>
        <v>2187.3402571584</v>
      </c>
      <c r="DJ283" s="63" t="n">
        <f aca="false">DJ177*DJ282-$F281*DJ20</f>
        <v>2186.23548915479</v>
      </c>
      <c r="DK283" s="63" t="n">
        <f aca="false">DK177*DK282-$F281*DK20</f>
        <v>2103.72601696089</v>
      </c>
      <c r="DL283" s="63" t="n">
        <f aca="false">DL177*DL282-$F281*DL20</f>
        <v>2102.64751274197</v>
      </c>
      <c r="DM283" s="63" t="n">
        <f aca="false">DM177*DM282-$F281*DM20</f>
        <v>2124.66398989826</v>
      </c>
      <c r="DN283" s="63" t="n">
        <f aca="false">DN177*DN282-$F281*DN20</f>
        <v>2123.5633067997</v>
      </c>
      <c r="DO283" s="63" t="n">
        <f aca="false">DO177*DO282-$F281*DO20</f>
        <v>2137.56873639067</v>
      </c>
      <c r="DP283" s="63" t="n">
        <f aca="false">DP177*DP282-$F281*DP20</f>
        <v>2160.22182093313</v>
      </c>
      <c r="DQ283" s="63" t="n">
        <f aca="false">DQ177*DQ282-$F281*DQ20</f>
        <v>2182.83928577563</v>
      </c>
      <c r="DR283" s="63" t="n">
        <f aca="false">DR177*DR282-$F281*DR20</f>
        <v>2181.70658146595</v>
      </c>
      <c r="DS283" s="63" t="n">
        <f aca="false">DS177*DS282-$F281*DS20</f>
        <v>2152.87668734052</v>
      </c>
      <c r="DT283" s="63" t="n">
        <f aca="false">DT177*DT282-$F281*DT20</f>
        <v>2175.68570297457</v>
      </c>
      <c r="DU283" s="63" t="n">
        <f aca="false">DU177*DU282-$F281*DU20</f>
        <v>2198.4586395057</v>
      </c>
      <c r="DV283" s="63" t="n">
        <f aca="false">DV177*DV282-$F281*DV20</f>
        <v>2197.3113262094</v>
      </c>
      <c r="DW283" s="63" t="n">
        <f aca="false">DW177*DW282-$F281*DW20</f>
        <v>2143.31286292905</v>
      </c>
      <c r="DX283" s="63" t="n">
        <f aca="false">DX177*DX282-$F281*DX20</f>
        <v>2166.00062837925</v>
      </c>
      <c r="DY283" s="63" t="n">
        <f aca="false">DY177*DY282-$F281*DY20</f>
        <v>2188.65182844795</v>
      </c>
      <c r="DZ283" s="63" t="n">
        <f aca="false">DZ177*DZ282-$F281*DZ20</f>
        <v>2187.48905152216</v>
      </c>
      <c r="EA283" s="63" t="n">
        <f aca="false">EA177*EA282-$F281*EA20</f>
        <v>2157.63259373425</v>
      </c>
      <c r="EB283" s="63" t="n">
        <f aca="false">EB177*EB282-$F281*EB20</f>
        <v>2156.48910376861</v>
      </c>
      <c r="EC283" s="63" t="n">
        <f aca="false">EC177*EC282-$F281*EC20</f>
        <v>2179.03159607991</v>
      </c>
      <c r="ED283" s="63" t="n">
        <f aca="false">ED177*ED282-$F281*ED20</f>
        <v>2177.86459083647</v>
      </c>
      <c r="EE283" s="63" t="n">
        <f aca="false">EE177*EE282-$F281*EE20</f>
        <v>2189.78368991086</v>
      </c>
      <c r="EF283" s="63" t="n">
        <f aca="false">EF177*EF282-$F281*EF20</f>
        <v>2212.95191492814</v>
      </c>
      <c r="EG283" s="63" t="n">
        <f aca="false">EG177*EG282-$F281*EG20</f>
        <v>2236.0824101617</v>
      </c>
      <c r="EH283" s="63" t="n">
        <f aca="false">EH177*EH282-$F281*EH20</f>
        <v>2234.88260531565</v>
      </c>
      <c r="EI283" s="63" t="n">
        <f aca="false">EI177*EI282-$F281*EI20</f>
        <v>2310.67349941534</v>
      </c>
      <c r="EJ283" s="63" t="n">
        <f aca="false">EJ177*EJ282-$F281*EJ20</f>
        <v>2228.60575678796</v>
      </c>
      <c r="EK283" s="63" t="n">
        <f aca="false">EK177*EK282-$F281*EK20</f>
        <v>2251.85621556621</v>
      </c>
      <c r="EL283" s="63" t="n">
        <f aca="false">EL177*EL282-$F281*EL20</f>
        <v>2250.60382159727</v>
      </c>
      <c r="EM283" s="63" t="n">
        <f aca="false">EM177*EM282-$F281*EM20</f>
        <v>2262.256692719</v>
      </c>
      <c r="EN283" s="63" t="n">
        <f aca="false">EN177*EN282-$F281*EN20</f>
        <v>2286.13593882136</v>
      </c>
      <c r="EO283" s="63" t="n">
        <f aca="false">EO177*EO282-$F281*EO20</f>
        <v>2309.97439722955</v>
      </c>
      <c r="EP283" s="63" t="n">
        <f aca="false">EP177*EP282-$F281*EP20</f>
        <v>2308.67735101586</v>
      </c>
      <c r="EQ283" s="63" t="n">
        <f aca="false">EQ177*EQ282-$F281*EQ20</f>
        <v>2254.01573225909</v>
      </c>
      <c r="ER283" s="63" t="n">
        <f aca="false">ER177*ER282-$F281*ER20</f>
        <v>2252.73819084575</v>
      </c>
      <c r="ES283" s="63" t="n">
        <f aca="false">ES177*ES282-$F281*ES20</f>
        <v>2276.20294237135</v>
      </c>
      <c r="ET283" s="63" t="n">
        <f aca="false">ET177*ET282-$F281*ET20</f>
        <v>2274.89912898174</v>
      </c>
      <c r="EU283" s="63" t="n">
        <f aca="false">EU177*EU282-$F281*EU20</f>
        <v>2268.6537019396</v>
      </c>
      <c r="EV283" s="63" t="n">
        <f aca="false">EV177*EV282-$F281*EV20</f>
        <v>2292.5760643545</v>
      </c>
      <c r="EW283" s="63" t="n">
        <f aca="false">EW177*EW282-$F281*EW20</f>
        <v>2316.4567317221</v>
      </c>
      <c r="EX283" s="63" t="n">
        <f aca="false">EX177*EX282-$F281*EX20</f>
        <v>2315.13083173368</v>
      </c>
      <c r="EY283" s="63" t="n">
        <f aca="false">EY177*EY282-$F281*EY20</f>
        <v>2308.77592256721</v>
      </c>
      <c r="EZ283" s="63" t="n">
        <f aca="false">EZ177*EZ282-$F281*EZ20</f>
        <v>2333.1223212116</v>
      </c>
      <c r="FA283" s="63" t="n">
        <f aca="false">FA177*FA282-$F281*FA20</f>
        <v>2357.4263184946</v>
      </c>
      <c r="FB283" s="63" t="n">
        <f aca="false">FB177*FB282-$F281*FB20</f>
        <v>2356.07795776037</v>
      </c>
      <c r="FC283" s="63" t="n">
        <f aca="false">FC177*FC282-$F281*FC20</f>
        <v>2349.61163815059</v>
      </c>
      <c r="FD283" s="63" t="n">
        <f aca="false">FD177*FD282-$F281*FD20</f>
        <v>-1.06581410364015E-013</v>
      </c>
      <c r="FE283" s="63" t="n">
        <f aca="false">FE177*FE282-$F281*FE20</f>
        <v>-1.06581410364015E-013</v>
      </c>
      <c r="FF283" s="63" t="n">
        <f aca="false">FF177*FF282-$F281*FF20</f>
        <v>-1.06581410364015E-013</v>
      </c>
      <c r="FG283" s="63" t="n">
        <f aca="false">FG177*FG282-$F281*FG20</f>
        <v>-1.06581410364015E-013</v>
      </c>
      <c r="FH283" s="63" t="n">
        <f aca="false">FH177*FH282-$F281*FH20</f>
        <v>-1.06581410364015E-013</v>
      </c>
    </row>
    <row r="284" customFormat="false" ht="15" hidden="false" customHeight="false" outlineLevel="0" collapsed="false">
      <c r="C284" s="28" t="s">
        <v>898</v>
      </c>
      <c r="D284" s="12" t="s">
        <v>32</v>
      </c>
      <c r="E284" s="33" t="n">
        <f aca="false">XIRR($J283:$FH283,$J$4:$FH$4)</f>
        <v>0.121891982283516</v>
      </c>
    </row>
    <row r="285" customFormat="false" ht="15" hidden="false" customHeight="false" outlineLevel="0" collapsed="false">
      <c r="C285" s="1" t="s">
        <v>899</v>
      </c>
      <c r="D285" s="12" t="s">
        <v>358</v>
      </c>
      <c r="I285" s="21" t="n">
        <f aca="false">SUM(J285:FH285)</f>
        <v>176836.842786661</v>
      </c>
      <c r="J285" s="21" t="n">
        <f aca="false">J283-J159*J282</f>
        <v>-2792.10339506173</v>
      </c>
      <c r="K285" s="21" t="n">
        <f aca="false">K283-K159*K282</f>
        <v>694.568570357686</v>
      </c>
      <c r="L285" s="21" t="n">
        <f aca="false">L283-L159*L282</f>
        <v>-809.957968521901</v>
      </c>
      <c r="M285" s="21" t="n">
        <f aca="false">M283-M159*M282</f>
        <v>-124.112302458989</v>
      </c>
      <c r="N285" s="21" t="n">
        <f aca="false">N283-N159*N282</f>
        <v>-3121.22115125501</v>
      </c>
      <c r="O285" s="21" t="n">
        <f aca="false">O283-O159*O282</f>
        <v>-2460.17962861121</v>
      </c>
      <c r="P285" s="21" t="n">
        <f aca="false">P283-P159*P282</f>
        <v>-6303.52697414552</v>
      </c>
      <c r="Q285" s="21" t="n">
        <f aca="false">Q283-Q159*Q282</f>
        <v>-6355.53002686728</v>
      </c>
      <c r="R285" s="21" t="n">
        <f aca="false">R283-R159*R282</f>
        <v>-6338.07381092297</v>
      </c>
      <c r="S285" s="21" t="n">
        <f aca="false">S283-S159*S282</f>
        <v>-7193.4547330838</v>
      </c>
      <c r="T285" s="21" t="n">
        <f aca="false">T283-T159*T282</f>
        <v>1558.91630426271</v>
      </c>
      <c r="U285" s="21" t="n">
        <f aca="false">U283-U159*U282</f>
        <v>1583.31979238001</v>
      </c>
      <c r="V285" s="21" t="n">
        <f aca="false">V283-V159*V282</f>
        <v>1582.31823876819</v>
      </c>
      <c r="W285" s="21" t="n">
        <f aca="false">W283-W159*W282</f>
        <v>1165.54616075106</v>
      </c>
      <c r="X285" s="21" t="n">
        <f aca="false">X283-X159*X282</f>
        <v>1185.9302140988</v>
      </c>
      <c r="Y285" s="21" t="n">
        <f aca="false">Y283-Y159*Y282</f>
        <v>1206.28434092635</v>
      </c>
      <c r="Z285" s="21" t="n">
        <f aca="false">Z283-Z159*Z282</f>
        <v>1205.33267939002</v>
      </c>
      <c r="AA285" s="21" t="n">
        <f aca="false">AA283-AA159*AA282</f>
        <v>997.049404802811</v>
      </c>
      <c r="AB285" s="21" t="n">
        <f aca="false">AB283-AB159*AB282</f>
        <v>1015.62372985853</v>
      </c>
      <c r="AC285" s="21" t="n">
        <f aca="false">AC283-AC159*AC282</f>
        <v>1034.17015515302</v>
      </c>
      <c r="AD285" s="21" t="n">
        <f aca="false">AD283-AD159*AD282</f>
        <v>1033.28294442895</v>
      </c>
      <c r="AE285" s="21" t="n">
        <f aca="false">AE283-AE159*AE282</f>
        <v>1064.51110955832</v>
      </c>
      <c r="AF285" s="21" t="n">
        <f aca="false">AF283-AF159*AF282</f>
        <v>1083.78516280225</v>
      </c>
      <c r="AG285" s="21" t="n">
        <f aca="false">AG283-AG159*AG282</f>
        <v>1103.02969877176</v>
      </c>
      <c r="AH285" s="21" t="n">
        <f aca="false">AH283-AH159*AH282</f>
        <v>1102.09105122593</v>
      </c>
      <c r="AI285" s="21" t="n">
        <f aca="false">AI283-AI159*AI282</f>
        <v>1142.51553131186</v>
      </c>
      <c r="AJ285" s="21" t="n">
        <f aca="false">AJ283-AJ159*AJ282</f>
        <v>1141.60437673081</v>
      </c>
      <c r="AK285" s="21" t="n">
        <f aca="false">AK283-AK159*AK282</f>
        <v>1161.49295557753</v>
      </c>
      <c r="AL285" s="21" t="n">
        <f aca="false">AL283-AL159*AL282</f>
        <v>1160.56306357531</v>
      </c>
      <c r="AM285" s="21" t="n">
        <f aca="false">AM283-AM159*AM282</f>
        <v>1076.89794157494</v>
      </c>
      <c r="AN285" s="21" t="n">
        <f aca="false">AN283-AN159*AN282</f>
        <v>1096.29659696204</v>
      </c>
      <c r="AO285" s="21" t="n">
        <f aca="false">AO283-AO159*AO282</f>
        <v>1115.66531227305</v>
      </c>
      <c r="AP285" s="21" t="n">
        <f aca="false">AP283-AP159*AP282</f>
        <v>1114.71321965953</v>
      </c>
      <c r="AQ285" s="21" t="n">
        <f aca="false">AQ283-AQ159*AQ282</f>
        <v>1029.87578626399</v>
      </c>
      <c r="AR285" s="21" t="n">
        <f aca="false">AR283-AR159*AR282</f>
        <v>1048.77314086777</v>
      </c>
      <c r="AS285" s="21" t="n">
        <f aca="false">AS283-AS159*AS282</f>
        <v>1067.64124228457</v>
      </c>
      <c r="AT285" s="21" t="n">
        <f aca="false">AT283-AT159*AT282</f>
        <v>1066.71099270321</v>
      </c>
      <c r="AU285" s="21" t="n">
        <f aca="false">AU283-AU159*AU282</f>
        <v>1046.55115864627</v>
      </c>
      <c r="AV285" s="21" t="n">
        <f aca="false">AV283-AV159*AV282</f>
        <v>1065.62019218652</v>
      </c>
      <c r="AW285" s="21" t="n">
        <f aca="false">AW283-AW159*AW282</f>
        <v>1084.659531123</v>
      </c>
      <c r="AX285" s="21" t="n">
        <f aca="false">AX283-AX159*AX282</f>
        <v>1083.71524451437</v>
      </c>
      <c r="AY285" s="21" t="n">
        <f aca="false">AY283-AY159*AY282</f>
        <v>1030.60148427904</v>
      </c>
      <c r="AZ285" s="21" t="n">
        <f aca="false">AZ283-AZ159*AZ282</f>
        <v>1029.65980873698</v>
      </c>
      <c r="BA285" s="21" t="n">
        <f aca="false">BA283-BA159*BA282</f>
        <v>1048.28739424457</v>
      </c>
      <c r="BB285" s="21" t="n">
        <f aca="false">BB283-BB159*BB282</f>
        <v>1047.32635363362</v>
      </c>
      <c r="BC285" s="21" t="n">
        <f aca="false">BC283-BC159*BC282</f>
        <v>1049.6459633151</v>
      </c>
      <c r="BD285" s="21" t="n">
        <f aca="false">BD283-BD159*BD282</f>
        <v>1068.6786716424</v>
      </c>
      <c r="BE285" s="21" t="n">
        <f aca="false">BE283-BE159*BE282</f>
        <v>1087.6793907631</v>
      </c>
      <c r="BF285" s="21" t="n">
        <f aca="false">BF283-BF159*BF282</f>
        <v>1086.66213592303</v>
      </c>
      <c r="BG285" s="21" t="n">
        <f aca="false">BG283-BG159*BG282</f>
        <v>1027.41341115575</v>
      </c>
      <c r="BH285" s="21" t="n">
        <f aca="false">BH283-BH159*BH282</f>
        <v>1046.19192890221</v>
      </c>
      <c r="BI285" s="21" t="n">
        <f aca="false">BI283-BI159*BI282</f>
        <v>1064.93822502785</v>
      </c>
      <c r="BJ285" s="21" t="n">
        <f aca="false">BJ283-BJ159*BJ282</f>
        <v>1063.91357942966</v>
      </c>
      <c r="BK285" s="21" t="n">
        <f aca="false">BK283-BK159*BK282</f>
        <v>1042.73816802371</v>
      </c>
      <c r="BL285" s="21" t="n">
        <f aca="false">BL283-BL159*BL282</f>
        <v>1061.67571390918</v>
      </c>
      <c r="BM285" s="21" t="n">
        <f aca="false">BM283-BM159*BM282</f>
        <v>1080.58067321061</v>
      </c>
      <c r="BN285" s="21" t="n">
        <f aca="false">BN283-BN159*BN282</f>
        <v>1079.54442180407</v>
      </c>
      <c r="BO285" s="21" t="n">
        <f aca="false">BO283-BO159*BO282</f>
        <v>1072.01129852579</v>
      </c>
      <c r="BP285" s="21" t="n">
        <f aca="false">BP283-BP159*BP282</f>
        <v>1070.9938665559</v>
      </c>
      <c r="BQ285" s="21" t="n">
        <f aca="false">BQ283-BQ159*BQ282</f>
        <v>1089.99914091197</v>
      </c>
      <c r="BR285" s="21" t="n">
        <f aca="false">BR283-BR159*BR282</f>
        <v>1088.96078598156</v>
      </c>
      <c r="BS285" s="21" t="n">
        <f aca="false">BS283-BS159*BS282</f>
        <v>1036.04362766399</v>
      </c>
      <c r="BT285" s="21" t="n">
        <f aca="false">BT283-BT159*BT282</f>
        <v>1054.9009637008</v>
      </c>
      <c r="BU285" s="21" t="n">
        <f aca="false">BU283-BU159*BU282</f>
        <v>1073.72552409765</v>
      </c>
      <c r="BV285" s="21" t="n">
        <f aca="false">BV283-BV159*BV282</f>
        <v>1072.68326072414</v>
      </c>
      <c r="BW285" s="21" t="n">
        <f aca="false">BW283-BW159*BW282</f>
        <v>1092.08898169368</v>
      </c>
      <c r="BX285" s="21" t="n">
        <f aca="false">BX283-BX159*BX282</f>
        <v>1111.54220271727</v>
      </c>
      <c r="BY285" s="21" t="n">
        <f aca="false">BY283-BY159*BY282</f>
        <v>1130.96177710471</v>
      </c>
      <c r="BZ285" s="21" t="n">
        <f aca="false">BZ283-BZ159*BZ282</f>
        <v>1129.8918161051</v>
      </c>
      <c r="CA285" s="21" t="n">
        <f aca="false">CA283-CA159*CA282</f>
        <v>2591.20539939456</v>
      </c>
      <c r="CB285" s="21" t="n">
        <f aca="false">CB283-CB159*CB282</f>
        <v>1858.56290748111</v>
      </c>
      <c r="CC285" s="21" t="n">
        <f aca="false">CC283-CC159*CC282</f>
        <v>1877.90583066686</v>
      </c>
      <c r="CD285" s="21" t="n">
        <f aca="false">CD283-CD159*CD282</f>
        <v>1876.81393093251</v>
      </c>
      <c r="CE285" s="21" t="n">
        <f aca="false">CE283-CE159*CE282</f>
        <v>1839.00345053692</v>
      </c>
      <c r="CF285" s="21" t="n">
        <f aca="false">CF283-CF159*CF282</f>
        <v>1837.92487749369</v>
      </c>
      <c r="CG285" s="21" t="n">
        <f aca="false">CG283-CG159*CG282</f>
        <v>1857.03224517367</v>
      </c>
      <c r="CH285" s="21" t="n">
        <f aca="false">CH283-CH159*CH282</f>
        <v>1855.93149183546</v>
      </c>
      <c r="CI285" s="21" t="n">
        <f aca="false">CI283-CI159*CI282</f>
        <v>1870.0862163462</v>
      </c>
      <c r="CJ285" s="21" t="n">
        <f aca="false">CJ283-CJ159*CJ282</f>
        <v>1889.75760170649</v>
      </c>
      <c r="CK285" s="21" t="n">
        <f aca="false">CK283-CK159*CK282</f>
        <v>1909.39305353688</v>
      </c>
      <c r="CL285" s="21" t="n">
        <f aca="false">CL283-CL159*CL282</f>
        <v>1908.25036945424</v>
      </c>
      <c r="CM285" s="21" t="n">
        <f aca="false">CM283-CM159*CM282</f>
        <v>1884.46453367713</v>
      </c>
      <c r="CN285" s="21" t="n">
        <f aca="false">CN283-CN159*CN282</f>
        <v>1904.27215431291</v>
      </c>
      <c r="CO285" s="21" t="n">
        <f aca="false">CO283-CO159*CO282</f>
        <v>1924.04307807109</v>
      </c>
      <c r="CP285" s="21" t="n">
        <f aca="false">CP283-CP159*CP282</f>
        <v>1922.87611957703</v>
      </c>
      <c r="CQ285" s="21" t="n">
        <f aca="false">CQ283-CQ159*CQ282</f>
        <v>1894.44068507645</v>
      </c>
      <c r="CR285" s="21" t="n">
        <f aca="false">CR283-CR159*CR282</f>
        <v>1914.34229031219</v>
      </c>
      <c r="CS285" s="21" t="n">
        <f aca="false">CS283-CS159*CS282</f>
        <v>1934.20665151362</v>
      </c>
      <c r="CT285" s="21" t="n">
        <f aca="false">CT283-CT159*CT282</f>
        <v>1933.02229346963</v>
      </c>
      <c r="CU285" s="21" t="n">
        <f aca="false">CU283-CU159*CU282</f>
        <v>-32858.0716164293</v>
      </c>
      <c r="CV285" s="21" t="n">
        <f aca="false">CV283-CV159*CV282</f>
        <v>1866.87102208945</v>
      </c>
      <c r="CW285" s="21" t="n">
        <f aca="false">CW283-CW159*CW282</f>
        <v>1886.21890513366</v>
      </c>
      <c r="CX285" s="21" t="n">
        <f aca="false">CX283-CX159*CX282</f>
        <v>1885.03978424305</v>
      </c>
      <c r="CY285" s="21" t="n">
        <f aca="false">CY283-CY159*CY282</f>
        <v>2343.07806364801</v>
      </c>
      <c r="CZ285" s="21" t="n">
        <f aca="false">CZ283-CZ159*CZ282</f>
        <v>2367.94747806537</v>
      </c>
      <c r="DA285" s="21" t="n">
        <f aca="false">DA283-DA159*DA282</f>
        <v>2392.77909515695</v>
      </c>
      <c r="DB285" s="21" t="n">
        <f aca="false">DB283-DB159*DB282</f>
        <v>2391.57714247707</v>
      </c>
      <c r="DC285" s="21" t="n">
        <f aca="false">DC283-DC159*DC282</f>
        <v>2278.83358301233</v>
      </c>
      <c r="DD285" s="21" t="n">
        <f aca="false">DD283-DD159*DD282</f>
        <v>2302.98459172022</v>
      </c>
      <c r="DE285" s="21" t="n">
        <f aca="false">DE283-DE159*DE282</f>
        <v>2327.09765454141</v>
      </c>
      <c r="DF285" s="21" t="n">
        <f aca="false">DF283-DF159*DF282</f>
        <v>2325.89097763363</v>
      </c>
      <c r="DG285" s="21" t="n">
        <f aca="false">DG283-DG159*DG282</f>
        <v>2237.97851467413</v>
      </c>
      <c r="DH285" s="21" t="n">
        <f aca="false">DH283-DH159*DH282</f>
        <v>2261.66845170669</v>
      </c>
      <c r="DI285" s="21" t="n">
        <f aca="false">DI283-DI159*DI282</f>
        <v>2285.32021159847</v>
      </c>
      <c r="DJ285" s="21" t="n">
        <f aca="false">DJ283-DJ159*DJ282</f>
        <v>2284.10618082528</v>
      </c>
      <c r="DK285" s="21" t="n">
        <f aca="false">DK283-DK159*DK282</f>
        <v>2194.72284856017</v>
      </c>
      <c r="DL285" s="21" t="n">
        <f aca="false">DL283-DL159*DL282</f>
        <v>2193.53767908882</v>
      </c>
      <c r="DM285" s="21" t="n">
        <f aca="false">DM283-DM159*DM282</f>
        <v>2216.44519263128</v>
      </c>
      <c r="DN285" s="21" t="n">
        <f aca="false">DN283-DN159*DN282</f>
        <v>2215.23565076473</v>
      </c>
      <c r="DO285" s="21" t="n">
        <f aca="false">DO283-DO159*DO282</f>
        <v>2233.19906752987</v>
      </c>
      <c r="DP285" s="21" t="n">
        <f aca="false">DP283-DP159*DP282</f>
        <v>2256.80614962856</v>
      </c>
      <c r="DQ285" s="21" t="n">
        <f aca="false">DQ283-DQ159*DQ282</f>
        <v>2280.37408919982</v>
      </c>
      <c r="DR285" s="21" t="n">
        <f aca="false">DR283-DR159*DR282</f>
        <v>2279.12935918919</v>
      </c>
      <c r="DS285" s="21" t="n">
        <f aca="false">DS283-DS159*DS282</f>
        <v>2250.02099165058</v>
      </c>
      <c r="DT285" s="21" t="n">
        <f aca="false">DT283-DT159*DT282</f>
        <v>2273.79942659718</v>
      </c>
      <c r="DU285" s="21" t="n">
        <f aca="false">DU283-DU159*DU282</f>
        <v>2297.53821417792</v>
      </c>
      <c r="DV285" s="21" t="n">
        <f aca="false">DV283-DV159*DV282</f>
        <v>2296.27743033583</v>
      </c>
      <c r="DW285" s="21" t="n">
        <f aca="false">DW283-DW159*DW282</f>
        <v>2239.51129449512</v>
      </c>
      <c r="DX285" s="21" t="n">
        <f aca="false">DX283-DX159*DX282</f>
        <v>2263.15648748144</v>
      </c>
      <c r="DY285" s="21" t="n">
        <f aca="false">DY283-DY159*DY282</f>
        <v>2286.76149872985</v>
      </c>
      <c r="DZ285" s="21" t="n">
        <f aca="false">DZ283-DZ159*DZ282</f>
        <v>2285.48372188832</v>
      </c>
      <c r="EA285" s="21" t="n">
        <f aca="false">EA283-EA159*EA282</f>
        <v>2253.96084501441</v>
      </c>
      <c r="EB285" s="21" t="n">
        <f aca="false">EB283-EB159*EB282</f>
        <v>2252.70426263459</v>
      </c>
      <c r="EC285" s="21" t="n">
        <f aca="false">EC283-EC159*EC282</f>
        <v>2276.18981480892</v>
      </c>
      <c r="ED285" s="21" t="n">
        <f aca="false">ED283-ED159*ED282</f>
        <v>2274.90739146449</v>
      </c>
      <c r="EE285" s="21" t="n">
        <f aca="false">EE283-EE159*EE282</f>
        <v>2290.57813733227</v>
      </c>
      <c r="EF285" s="21" t="n">
        <f aca="false">EF283-EF159*EF282</f>
        <v>2314.75130786483</v>
      </c>
      <c r="EG285" s="21" t="n">
        <f aca="false">EG283-EG159*EG282</f>
        <v>2338.8830170966</v>
      </c>
      <c r="EH285" s="21" t="n">
        <f aca="false">EH283-EH159*EH282</f>
        <v>2337.56455023281</v>
      </c>
      <c r="EI285" s="21" t="n">
        <f aca="false">EI283-EI159*EI282</f>
        <v>2423.4240818427</v>
      </c>
      <c r="EJ285" s="21" t="n">
        <f aca="false">EJ283-EJ159*EJ282</f>
        <v>2449.01731515161</v>
      </c>
      <c r="EK285" s="21" t="n">
        <f aca="false">EK283-EK159*EK282</f>
        <v>2474.56726985298</v>
      </c>
      <c r="EL285" s="21" t="n">
        <f aca="false">EL283-EL159*EL282</f>
        <v>2473.19101274426</v>
      </c>
      <c r="EM285" s="21" t="n">
        <f aca="false">EM283-EM159*EM282</f>
        <v>2485.99636562528</v>
      </c>
      <c r="EN285" s="21" t="n">
        <f aca="false">EN283-EN159*EN282</f>
        <v>2512.23729540809</v>
      </c>
      <c r="EO285" s="21" t="n">
        <f aca="false">EO283-EO159*EO282</f>
        <v>2538.43340354896</v>
      </c>
      <c r="EP285" s="21" t="n">
        <f aca="false">EP283-EP159*EP282</f>
        <v>2537.00807803941</v>
      </c>
      <c r="EQ285" s="21" t="n">
        <f aca="false">EQ283-EQ159*EQ282</f>
        <v>2476.94036511988</v>
      </c>
      <c r="ER285" s="21" t="n">
        <f aca="false">ER283-ER159*ER282</f>
        <v>2475.53647345687</v>
      </c>
      <c r="ES285" s="21" t="n">
        <f aca="false">ES283-ES159*ES282</f>
        <v>2501.32191469379</v>
      </c>
      <c r="ET285" s="21" t="n">
        <f aca="false">ET283-ET159*ET282</f>
        <v>2499.88915272719</v>
      </c>
      <c r="EU285" s="21" t="n">
        <f aca="false">EU283-EU159*EU282</f>
        <v>2493.02604608747</v>
      </c>
      <c r="EV285" s="21" t="n">
        <f aca="false">EV283-EV159*EV282</f>
        <v>2519.31435643351</v>
      </c>
      <c r="EW285" s="21" t="n">
        <f aca="false">EW283-EW159*EW282</f>
        <v>2545.55684804627</v>
      </c>
      <c r="EX285" s="21" t="n">
        <f aca="false">EX283-EX159*EX282</f>
        <v>2544.09981509195</v>
      </c>
      <c r="EY285" s="21" t="n">
        <f aca="false">EY283-EY159*EY282</f>
        <v>2537.11639842551</v>
      </c>
      <c r="EZ285" s="21" t="n">
        <f aca="false">EZ283-EZ159*EZ282</f>
        <v>2563.87068265011</v>
      </c>
      <c r="FA285" s="21" t="n">
        <f aca="false">FA283-FA159*FA282</f>
        <v>2590.57837197209</v>
      </c>
      <c r="FB285" s="21" t="n">
        <f aca="false">FB283-FB159*FB282</f>
        <v>2589.09665687953</v>
      </c>
      <c r="FC285" s="21" t="n">
        <f aca="false">FC283-FC159*FC282</f>
        <v>2581.99081115449</v>
      </c>
      <c r="FD285" s="21" t="n">
        <f aca="false">FD283-FD159*FD282</f>
        <v>-1.06581410364015E-013</v>
      </c>
      <c r="FE285" s="21" t="n">
        <f aca="false">FE283-FE159*FE282</f>
        <v>-1.06581410364015E-013</v>
      </c>
      <c r="FF285" s="21" t="n">
        <f aca="false">FF283-FF159*FF282</f>
        <v>-1.06581410364015E-013</v>
      </c>
      <c r="FG285" s="21" t="n">
        <f aca="false">FG283-FG159*FG282</f>
        <v>-1.06581410364015E-013</v>
      </c>
      <c r="FH285" s="21" t="n">
        <f aca="false">FH283-FH159*FH282</f>
        <v>-1.06581410364015E-013</v>
      </c>
    </row>
    <row r="286" customFormat="false" ht="15" hidden="false" customHeight="false" outlineLevel="0" collapsed="false">
      <c r="C286" s="28" t="s">
        <v>900</v>
      </c>
      <c r="D286" s="12" t="s">
        <v>32</v>
      </c>
      <c r="E286" s="33" t="n">
        <f aca="false">XIRR($J285:$FH285,$J$4:$FH$4)</f>
        <v>0.130460371020888</v>
      </c>
    </row>
    <row r="287" customFormat="false" ht="15" hidden="false" customHeight="false" outlineLevel="0" collapsed="false">
      <c r="C287" s="28" t="s">
        <v>901</v>
      </c>
      <c r="D287" s="12" t="s">
        <v>14</v>
      </c>
      <c r="E287" s="66" t="n">
        <f aca="false">SUMIF($J283:$FH283,"&gt;0")/-SUMIF($J283:$FH283,"&lt;0")</f>
        <v>3.34438773055929</v>
      </c>
    </row>
    <row r="288" customFormat="false" ht="15" hidden="false" customHeight="false" outlineLevel="0" collapsed="false">
      <c r="C288" s="28" t="s">
        <v>902</v>
      </c>
      <c r="D288" s="12" t="s">
        <v>358</v>
      </c>
      <c r="E288" s="63" t="n">
        <f aca="false">XNPV(In_Discount_Rate,$J283:$FH283,$J$4:$FH$4)</f>
        <v>15947.3966464937</v>
      </c>
    </row>
    <row r="289" customFormat="false" ht="15" hidden="false" customHeight="false" outlineLevel="0" collapsed="false">
      <c r="C289" s="1" t="s">
        <v>903</v>
      </c>
      <c r="D289" s="12" t="s">
        <v>358</v>
      </c>
      <c r="E289" s="21" t="n">
        <f aca="false">-SUMIF($J283:$FH283,"&lt;0")</f>
        <v>68495.7027403007</v>
      </c>
    </row>
    <row r="290" customFormat="false" ht="15" hidden="false" customHeight="false" outlineLevel="0" collapsed="false">
      <c r="C290" s="1" t="s">
        <v>904</v>
      </c>
      <c r="D290" s="12" t="s">
        <v>358</v>
      </c>
      <c r="I290" s="21" t="n">
        <f aca="false">SUM(J290:FH290)</f>
        <v>1355.35372737423</v>
      </c>
      <c r="J290" s="21" t="n">
        <f aca="false">J250-$F239*J20+$F281*J20+(1-J282)*J177</f>
        <v>-150</v>
      </c>
      <c r="K290" s="21" t="n">
        <f aca="false">K250-$F239*K20+$F281*K20+(1-K282)*K177</f>
        <v>0</v>
      </c>
      <c r="L290" s="21" t="n">
        <f aca="false">L250-$F239*L20+$F281*L20+(1-L282)*L177</f>
        <v>0</v>
      </c>
      <c r="M290" s="21" t="n">
        <f aca="false">M250-$F239*M20+$F281*M20+(1-M282)*M177</f>
        <v>0</v>
      </c>
      <c r="N290" s="21" t="n">
        <f aca="false">N250-$F239*N20+$F281*N20+(1-N282)*N177</f>
        <v>1505.35372737423</v>
      </c>
      <c r="O290" s="21" t="n">
        <f aca="false">O250-$F239*O20+$F281*O20+(1-O282)*O177</f>
        <v>0</v>
      </c>
      <c r="P290" s="21" t="n">
        <f aca="false">P250-$F239*P20+$F281*P20+(1-P282)*P177</f>
        <v>0</v>
      </c>
      <c r="Q290" s="21" t="n">
        <f aca="false">Q250-$F239*Q20+$F281*Q20+(1-Q282)*Q177</f>
        <v>0</v>
      </c>
      <c r="R290" s="21" t="n">
        <f aca="false">R250-$F239*R20+$F281*R20+(1-R282)*R177</f>
        <v>0</v>
      </c>
      <c r="S290" s="21" t="n">
        <f aca="false">S250-$F239*S20+$F281*S20+(1-S282)*S177</f>
        <v>0</v>
      </c>
      <c r="T290" s="21" t="n">
        <f aca="false">T250-$F239*T20+$F281*T20+(1-T282)*T177</f>
        <v>0</v>
      </c>
      <c r="U290" s="21" t="n">
        <f aca="false">U250-$F239*U20+$F281*U20+(1-U282)*U177</f>
        <v>0</v>
      </c>
      <c r="V290" s="21" t="n">
        <f aca="false">V250-$F239*V20+$F281*V20+(1-V282)*V177</f>
        <v>0</v>
      </c>
      <c r="W290" s="21" t="n">
        <f aca="false">W250-$F239*W20+$F281*W20+(1-W282)*W177</f>
        <v>0</v>
      </c>
      <c r="X290" s="21" t="n">
        <f aca="false">X250-$F239*X20+$F281*X20+(1-X282)*X177</f>
        <v>0</v>
      </c>
      <c r="Y290" s="21" t="n">
        <f aca="false">Y250-$F239*Y20+$F281*Y20+(1-Y282)*Y177</f>
        <v>0</v>
      </c>
      <c r="Z290" s="21" t="n">
        <f aca="false">Z250-$F239*Z20+$F281*Z20+(1-Z282)*Z177</f>
        <v>0</v>
      </c>
      <c r="AA290" s="21" t="n">
        <f aca="false">AA250-$F239*AA20+$F281*AA20+(1-AA282)*AA177</f>
        <v>0</v>
      </c>
      <c r="AB290" s="21" t="n">
        <f aca="false">AB250-$F239*AB20+$F281*AB20+(1-AB282)*AB177</f>
        <v>0</v>
      </c>
      <c r="AC290" s="21" t="n">
        <f aca="false">AC250-$F239*AC20+$F281*AC20+(1-AC282)*AC177</f>
        <v>0</v>
      </c>
      <c r="AD290" s="21" t="n">
        <f aca="false">AD250-$F239*AD20+$F281*AD20+(1-AD282)*AD177</f>
        <v>0</v>
      </c>
      <c r="AE290" s="21" t="n">
        <f aca="false">AE250-$F239*AE20+$F281*AE20+(1-AE282)*AE177</f>
        <v>0</v>
      </c>
      <c r="AF290" s="21" t="n">
        <f aca="false">AF250-$F239*AF20+$F281*AF20+(1-AF282)*AF177</f>
        <v>0</v>
      </c>
      <c r="AG290" s="21" t="n">
        <f aca="false">AG250-$F239*AG20+$F281*AG20+(1-AG282)*AG177</f>
        <v>0</v>
      </c>
      <c r="AH290" s="21" t="n">
        <f aca="false">AH250-$F239*AH20+$F281*AH20+(1-AH282)*AH177</f>
        <v>0</v>
      </c>
      <c r="AI290" s="21" t="n">
        <f aca="false">AI250-$F239*AI20+$F281*AI20+(1-AI282)*AI177</f>
        <v>0</v>
      </c>
      <c r="AJ290" s="21" t="n">
        <f aca="false">AJ250-$F239*AJ20+$F281*AJ20+(1-AJ282)*AJ177</f>
        <v>0</v>
      </c>
      <c r="AK290" s="21" t="n">
        <f aca="false">AK250-$F239*AK20+$F281*AK20+(1-AK282)*AK177</f>
        <v>0</v>
      </c>
      <c r="AL290" s="21" t="n">
        <f aca="false">AL250-$F239*AL20+$F281*AL20+(1-AL282)*AL177</f>
        <v>0</v>
      </c>
      <c r="AM290" s="21" t="n">
        <f aca="false">AM250-$F239*AM20+$F281*AM20+(1-AM282)*AM177</f>
        <v>0</v>
      </c>
      <c r="AN290" s="21" t="n">
        <f aca="false">AN250-$F239*AN20+$F281*AN20+(1-AN282)*AN177</f>
        <v>0</v>
      </c>
      <c r="AO290" s="21" t="n">
        <f aca="false">AO250-$F239*AO20+$F281*AO20+(1-AO282)*AO177</f>
        <v>0</v>
      </c>
      <c r="AP290" s="21" t="n">
        <f aca="false">AP250-$F239*AP20+$F281*AP20+(1-AP282)*AP177</f>
        <v>0</v>
      </c>
      <c r="AQ290" s="21" t="n">
        <f aca="false">AQ250-$F239*AQ20+$F281*AQ20+(1-AQ282)*AQ177</f>
        <v>0</v>
      </c>
      <c r="AR290" s="21" t="n">
        <f aca="false">AR250-$F239*AR20+$F281*AR20+(1-AR282)*AR177</f>
        <v>0</v>
      </c>
      <c r="AS290" s="21" t="n">
        <f aca="false">AS250-$F239*AS20+$F281*AS20+(1-AS282)*AS177</f>
        <v>0</v>
      </c>
      <c r="AT290" s="21" t="n">
        <f aca="false">AT250-$F239*AT20+$F281*AT20+(1-AT282)*AT177</f>
        <v>0</v>
      </c>
      <c r="AU290" s="21" t="n">
        <f aca="false">AU250-$F239*AU20+$F281*AU20+(1-AU282)*AU177</f>
        <v>0</v>
      </c>
      <c r="AV290" s="21" t="n">
        <f aca="false">AV250-$F239*AV20+$F281*AV20+(1-AV282)*AV177</f>
        <v>0</v>
      </c>
      <c r="AW290" s="21" t="n">
        <f aca="false">AW250-$F239*AW20+$F281*AW20+(1-AW282)*AW177</f>
        <v>0</v>
      </c>
      <c r="AX290" s="21" t="n">
        <f aca="false">AX250-$F239*AX20+$F281*AX20+(1-AX282)*AX177</f>
        <v>0</v>
      </c>
      <c r="AY290" s="21" t="n">
        <f aca="false">AY250-$F239*AY20+$F281*AY20+(1-AY282)*AY177</f>
        <v>0</v>
      </c>
      <c r="AZ290" s="21" t="n">
        <f aca="false">AZ250-$F239*AZ20+$F281*AZ20+(1-AZ282)*AZ177</f>
        <v>0</v>
      </c>
      <c r="BA290" s="21" t="n">
        <f aca="false">BA250-$F239*BA20+$F281*BA20+(1-BA282)*BA177</f>
        <v>0</v>
      </c>
      <c r="BB290" s="21" t="n">
        <f aca="false">BB250-$F239*BB20+$F281*BB20+(1-BB282)*BB177</f>
        <v>0</v>
      </c>
      <c r="BC290" s="21" t="n">
        <f aca="false">BC250-$F239*BC20+$F281*BC20+(1-BC282)*BC177</f>
        <v>0</v>
      </c>
      <c r="BD290" s="21" t="n">
        <f aca="false">BD250-$F239*BD20+$F281*BD20+(1-BD282)*BD177</f>
        <v>0</v>
      </c>
      <c r="BE290" s="21" t="n">
        <f aca="false">BE250-$F239*BE20+$F281*BE20+(1-BE282)*BE177</f>
        <v>0</v>
      </c>
      <c r="BF290" s="21" t="n">
        <f aca="false">BF250-$F239*BF20+$F281*BF20+(1-BF282)*BF177</f>
        <v>0</v>
      </c>
      <c r="BG290" s="21" t="n">
        <f aca="false">BG250-$F239*BG20+$F281*BG20+(1-BG282)*BG177</f>
        <v>0</v>
      </c>
      <c r="BH290" s="21" t="n">
        <f aca="false">BH250-$F239*BH20+$F281*BH20+(1-BH282)*BH177</f>
        <v>0</v>
      </c>
      <c r="BI290" s="21" t="n">
        <f aca="false">BI250-$F239*BI20+$F281*BI20+(1-BI282)*BI177</f>
        <v>0</v>
      </c>
      <c r="BJ290" s="21" t="n">
        <f aca="false">BJ250-$F239*BJ20+$F281*BJ20+(1-BJ282)*BJ177</f>
        <v>0</v>
      </c>
      <c r="BK290" s="21" t="n">
        <f aca="false">BK250-$F239*BK20+$F281*BK20+(1-BK282)*BK177</f>
        <v>0</v>
      </c>
      <c r="BL290" s="21" t="n">
        <f aca="false">BL250-$F239*BL20+$F281*BL20+(1-BL282)*BL177</f>
        <v>0</v>
      </c>
      <c r="BM290" s="21" t="n">
        <f aca="false">BM250-$F239*BM20+$F281*BM20+(1-BM282)*BM177</f>
        <v>0</v>
      </c>
      <c r="BN290" s="21" t="n">
        <f aca="false">BN250-$F239*BN20+$F281*BN20+(1-BN282)*BN177</f>
        <v>0</v>
      </c>
      <c r="BO290" s="21" t="n">
        <f aca="false">BO250-$F239*BO20+$F281*BO20+(1-BO282)*BO177</f>
        <v>0</v>
      </c>
      <c r="BP290" s="21" t="n">
        <f aca="false">BP250-$F239*BP20+$F281*BP20+(1-BP282)*BP177</f>
        <v>0</v>
      </c>
      <c r="BQ290" s="21" t="n">
        <f aca="false">BQ250-$F239*BQ20+$F281*BQ20+(1-BQ282)*BQ177</f>
        <v>0</v>
      </c>
      <c r="BR290" s="21" t="n">
        <f aca="false">BR250-$F239*BR20+$F281*BR20+(1-BR282)*BR177</f>
        <v>0</v>
      </c>
      <c r="BS290" s="21" t="n">
        <f aca="false">BS250-$F239*BS20+$F281*BS20+(1-BS282)*BS177</f>
        <v>0</v>
      </c>
      <c r="BT290" s="21" t="n">
        <f aca="false">BT250-$F239*BT20+$F281*BT20+(1-BT282)*BT177</f>
        <v>0</v>
      </c>
      <c r="BU290" s="21" t="n">
        <f aca="false">BU250-$F239*BU20+$F281*BU20+(1-BU282)*BU177</f>
        <v>0</v>
      </c>
      <c r="BV290" s="21" t="n">
        <f aca="false">BV250-$F239*BV20+$F281*BV20+(1-BV282)*BV177</f>
        <v>0</v>
      </c>
      <c r="BW290" s="21" t="n">
        <f aca="false">BW250-$F239*BW20+$F281*BW20+(1-BW282)*BW177</f>
        <v>0</v>
      </c>
      <c r="BX290" s="21" t="n">
        <f aca="false">BX250-$F239*BX20+$F281*BX20+(1-BX282)*BX177</f>
        <v>0</v>
      </c>
      <c r="BY290" s="21" t="n">
        <f aca="false">BY250-$F239*BY20+$F281*BY20+(1-BY282)*BY177</f>
        <v>0</v>
      </c>
      <c r="BZ290" s="21" t="n">
        <f aca="false">BZ250-$F239*BZ20+$F281*BZ20+(1-BZ282)*BZ177</f>
        <v>0</v>
      </c>
      <c r="CA290" s="21" t="n">
        <f aca="false">CA250-$F239*CA20+$F281*CA20+(1-CA282)*CA177</f>
        <v>0</v>
      </c>
      <c r="CB290" s="21" t="n">
        <f aca="false">CB250-$F239*CB20+$F281*CB20+(1-CB282)*CB177</f>
        <v>0</v>
      </c>
      <c r="CC290" s="21" t="n">
        <f aca="false">CC250-$F239*CC20+$F281*CC20+(1-CC282)*CC177</f>
        <v>0</v>
      </c>
      <c r="CD290" s="21" t="n">
        <f aca="false">CD250-$F239*CD20+$F281*CD20+(1-CD282)*CD177</f>
        <v>0</v>
      </c>
      <c r="CE290" s="21" t="n">
        <f aca="false">CE250-$F239*CE20+$F281*CE20+(1-CE282)*CE177</f>
        <v>0</v>
      </c>
      <c r="CF290" s="21" t="n">
        <f aca="false">CF250-$F239*CF20+$F281*CF20+(1-CF282)*CF177</f>
        <v>0</v>
      </c>
      <c r="CG290" s="21" t="n">
        <f aca="false">CG250-$F239*CG20+$F281*CG20+(1-CG282)*CG177</f>
        <v>0</v>
      </c>
      <c r="CH290" s="21" t="n">
        <f aca="false">CH250-$F239*CH20+$F281*CH20+(1-CH282)*CH177</f>
        <v>0</v>
      </c>
      <c r="CI290" s="21" t="n">
        <f aca="false">CI250-$F239*CI20+$F281*CI20+(1-CI282)*CI177</f>
        <v>0</v>
      </c>
      <c r="CJ290" s="21" t="n">
        <f aca="false">CJ250-$F239*CJ20+$F281*CJ20+(1-CJ282)*CJ177</f>
        <v>0</v>
      </c>
      <c r="CK290" s="21" t="n">
        <f aca="false">CK250-$F239*CK20+$F281*CK20+(1-CK282)*CK177</f>
        <v>0</v>
      </c>
      <c r="CL290" s="21" t="n">
        <f aca="false">CL250-$F239*CL20+$F281*CL20+(1-CL282)*CL177</f>
        <v>0</v>
      </c>
      <c r="CM290" s="21" t="n">
        <f aca="false">CM250-$F239*CM20+$F281*CM20+(1-CM282)*CM177</f>
        <v>0</v>
      </c>
      <c r="CN290" s="21" t="n">
        <f aca="false">CN250-$F239*CN20+$F281*CN20+(1-CN282)*CN177</f>
        <v>0</v>
      </c>
      <c r="CO290" s="21" t="n">
        <f aca="false">CO250-$F239*CO20+$F281*CO20+(1-CO282)*CO177</f>
        <v>0</v>
      </c>
      <c r="CP290" s="21" t="n">
        <f aca="false">CP250-$F239*CP20+$F281*CP20+(1-CP282)*CP177</f>
        <v>0</v>
      </c>
      <c r="CQ290" s="21" t="n">
        <f aca="false">CQ250-$F239*CQ20+$F281*CQ20+(1-CQ282)*CQ177</f>
        <v>0</v>
      </c>
      <c r="CR290" s="21" t="n">
        <f aca="false">CR250-$F239*CR20+$F281*CR20+(1-CR282)*CR177</f>
        <v>0</v>
      </c>
      <c r="CS290" s="21" t="n">
        <f aca="false">CS250-$F239*CS20+$F281*CS20+(1-CS282)*CS177</f>
        <v>0</v>
      </c>
      <c r="CT290" s="21" t="n">
        <f aca="false">CT250-$F239*CT20+$F281*CT20+(1-CT282)*CT177</f>
        <v>0</v>
      </c>
      <c r="CU290" s="21" t="n">
        <f aca="false">CU250-$F239*CU20+$F281*CU20+(1-CU282)*CU177</f>
        <v>0</v>
      </c>
      <c r="CV290" s="21" t="n">
        <f aca="false">CV250-$F239*CV20+$F281*CV20+(1-CV282)*CV177</f>
        <v>0</v>
      </c>
      <c r="CW290" s="21" t="n">
        <f aca="false">CW250-$F239*CW20+$F281*CW20+(1-CW282)*CW177</f>
        <v>0</v>
      </c>
      <c r="CX290" s="21" t="n">
        <f aca="false">CX250-$F239*CX20+$F281*CX20+(1-CX282)*CX177</f>
        <v>0</v>
      </c>
      <c r="CY290" s="21" t="n">
        <f aca="false">CY250-$F239*CY20+$F281*CY20+(1-CY282)*CY177</f>
        <v>0</v>
      </c>
      <c r="CZ290" s="21" t="n">
        <f aca="false">CZ250-$F239*CZ20+$F281*CZ20+(1-CZ282)*CZ177</f>
        <v>0</v>
      </c>
      <c r="DA290" s="21" t="n">
        <f aca="false">DA250-$F239*DA20+$F281*DA20+(1-DA282)*DA177</f>
        <v>0</v>
      </c>
      <c r="DB290" s="21" t="n">
        <f aca="false">DB250-$F239*DB20+$F281*DB20+(1-DB282)*DB177</f>
        <v>0</v>
      </c>
      <c r="DC290" s="21" t="n">
        <f aca="false">DC250-$F239*DC20+$F281*DC20+(1-DC282)*DC177</f>
        <v>0</v>
      </c>
      <c r="DD290" s="21" t="n">
        <f aca="false">DD250-$F239*DD20+$F281*DD20+(1-DD282)*DD177</f>
        <v>0</v>
      </c>
      <c r="DE290" s="21" t="n">
        <f aca="false">DE250-$F239*DE20+$F281*DE20+(1-DE282)*DE177</f>
        <v>0</v>
      </c>
      <c r="DF290" s="21" t="n">
        <f aca="false">DF250-$F239*DF20+$F281*DF20+(1-DF282)*DF177</f>
        <v>0</v>
      </c>
      <c r="DG290" s="21" t="n">
        <f aca="false">DG250-$F239*DG20+$F281*DG20+(1-DG282)*DG177</f>
        <v>0</v>
      </c>
      <c r="DH290" s="21" t="n">
        <f aca="false">DH250-$F239*DH20+$F281*DH20+(1-DH282)*DH177</f>
        <v>0</v>
      </c>
      <c r="DI290" s="21" t="n">
        <f aca="false">DI250-$F239*DI20+$F281*DI20+(1-DI282)*DI177</f>
        <v>0</v>
      </c>
      <c r="DJ290" s="21" t="n">
        <f aca="false">DJ250-$F239*DJ20+$F281*DJ20+(1-DJ282)*DJ177</f>
        <v>0</v>
      </c>
      <c r="DK290" s="21" t="n">
        <f aca="false">DK250-$F239*DK20+$F281*DK20+(1-DK282)*DK177</f>
        <v>0</v>
      </c>
      <c r="DL290" s="21" t="n">
        <f aca="false">DL250-$F239*DL20+$F281*DL20+(1-DL282)*DL177</f>
        <v>0</v>
      </c>
      <c r="DM290" s="21" t="n">
        <f aca="false">DM250-$F239*DM20+$F281*DM20+(1-DM282)*DM177</f>
        <v>0</v>
      </c>
      <c r="DN290" s="21" t="n">
        <f aca="false">DN250-$F239*DN20+$F281*DN20+(1-DN282)*DN177</f>
        <v>0</v>
      </c>
      <c r="DO290" s="21" t="n">
        <f aca="false">DO250-$F239*DO20+$F281*DO20+(1-DO282)*DO177</f>
        <v>0</v>
      </c>
      <c r="DP290" s="21" t="n">
        <f aca="false">DP250-$F239*DP20+$F281*DP20+(1-DP282)*DP177</f>
        <v>0</v>
      </c>
      <c r="DQ290" s="21" t="n">
        <f aca="false">DQ250-$F239*DQ20+$F281*DQ20+(1-DQ282)*DQ177</f>
        <v>0</v>
      </c>
      <c r="DR290" s="21" t="n">
        <f aca="false">DR250-$F239*DR20+$F281*DR20+(1-DR282)*DR177</f>
        <v>0</v>
      </c>
      <c r="DS290" s="21" t="n">
        <f aca="false">DS250-$F239*DS20+$F281*DS20+(1-DS282)*DS177</f>
        <v>0</v>
      </c>
      <c r="DT290" s="21" t="n">
        <f aca="false">DT250-$F239*DT20+$F281*DT20+(1-DT282)*DT177</f>
        <v>0</v>
      </c>
      <c r="DU290" s="21" t="n">
        <f aca="false">DU250-$F239*DU20+$F281*DU20+(1-DU282)*DU177</f>
        <v>0</v>
      </c>
      <c r="DV290" s="21" t="n">
        <f aca="false">DV250-$F239*DV20+$F281*DV20+(1-DV282)*DV177</f>
        <v>0</v>
      </c>
      <c r="DW290" s="21" t="n">
        <f aca="false">DW250-$F239*DW20+$F281*DW20+(1-DW282)*DW177</f>
        <v>0</v>
      </c>
      <c r="DX290" s="21" t="n">
        <f aca="false">DX250-$F239*DX20+$F281*DX20+(1-DX282)*DX177</f>
        <v>0</v>
      </c>
      <c r="DY290" s="21" t="n">
        <f aca="false">DY250-$F239*DY20+$F281*DY20+(1-DY282)*DY177</f>
        <v>0</v>
      </c>
      <c r="DZ290" s="21" t="n">
        <f aca="false">DZ250-$F239*DZ20+$F281*DZ20+(1-DZ282)*DZ177</f>
        <v>0</v>
      </c>
      <c r="EA290" s="21" t="n">
        <f aca="false">EA250-$F239*EA20+$F281*EA20+(1-EA282)*EA177</f>
        <v>0</v>
      </c>
      <c r="EB290" s="21" t="n">
        <f aca="false">EB250-$F239*EB20+$F281*EB20+(1-EB282)*EB177</f>
        <v>0</v>
      </c>
      <c r="EC290" s="21" t="n">
        <f aca="false">EC250-$F239*EC20+$F281*EC20+(1-EC282)*EC177</f>
        <v>0</v>
      </c>
      <c r="ED290" s="21" t="n">
        <f aca="false">ED250-$F239*ED20+$F281*ED20+(1-ED282)*ED177</f>
        <v>0</v>
      </c>
      <c r="EE290" s="21" t="n">
        <f aca="false">EE250-$F239*EE20+$F281*EE20+(1-EE282)*EE177</f>
        <v>0</v>
      </c>
      <c r="EF290" s="21" t="n">
        <f aca="false">EF250-$F239*EF20+$F281*EF20+(1-EF282)*EF177</f>
        <v>0</v>
      </c>
      <c r="EG290" s="21" t="n">
        <f aca="false">EG250-$F239*EG20+$F281*EG20+(1-EG282)*EG177</f>
        <v>0</v>
      </c>
      <c r="EH290" s="21" t="n">
        <f aca="false">EH250-$F239*EH20+$F281*EH20+(1-EH282)*EH177</f>
        <v>0</v>
      </c>
      <c r="EI290" s="21" t="n">
        <f aca="false">EI250-$F239*EI20+$F281*EI20+(1-EI282)*EI177</f>
        <v>0</v>
      </c>
      <c r="EJ290" s="21" t="n">
        <f aca="false">EJ250-$F239*EJ20+$F281*EJ20+(1-EJ282)*EJ177</f>
        <v>0</v>
      </c>
      <c r="EK290" s="21" t="n">
        <f aca="false">EK250-$F239*EK20+$F281*EK20+(1-EK282)*EK177</f>
        <v>0</v>
      </c>
      <c r="EL290" s="21" t="n">
        <f aca="false">EL250-$F239*EL20+$F281*EL20+(1-EL282)*EL177</f>
        <v>0</v>
      </c>
      <c r="EM290" s="21" t="n">
        <f aca="false">EM250-$F239*EM20+$F281*EM20+(1-EM282)*EM177</f>
        <v>0</v>
      </c>
      <c r="EN290" s="21" t="n">
        <f aca="false">EN250-$F239*EN20+$F281*EN20+(1-EN282)*EN177</f>
        <v>0</v>
      </c>
      <c r="EO290" s="21" t="n">
        <f aca="false">EO250-$F239*EO20+$F281*EO20+(1-EO282)*EO177</f>
        <v>0</v>
      </c>
      <c r="EP290" s="21" t="n">
        <f aca="false">EP250-$F239*EP20+$F281*EP20+(1-EP282)*EP177</f>
        <v>0</v>
      </c>
      <c r="EQ290" s="21" t="n">
        <f aca="false">EQ250-$F239*EQ20+$F281*EQ20+(1-EQ282)*EQ177</f>
        <v>0</v>
      </c>
      <c r="ER290" s="21" t="n">
        <f aca="false">ER250-$F239*ER20+$F281*ER20+(1-ER282)*ER177</f>
        <v>0</v>
      </c>
      <c r="ES290" s="21" t="n">
        <f aca="false">ES250-$F239*ES20+$F281*ES20+(1-ES282)*ES177</f>
        <v>0</v>
      </c>
      <c r="ET290" s="21" t="n">
        <f aca="false">ET250-$F239*ET20+$F281*ET20+(1-ET282)*ET177</f>
        <v>0</v>
      </c>
      <c r="EU290" s="21" t="n">
        <f aca="false">EU250-$F239*EU20+$F281*EU20+(1-EU282)*EU177</f>
        <v>0</v>
      </c>
      <c r="EV290" s="21" t="n">
        <f aca="false">EV250-$F239*EV20+$F281*EV20+(1-EV282)*EV177</f>
        <v>0</v>
      </c>
      <c r="EW290" s="21" t="n">
        <f aca="false">EW250-$F239*EW20+$F281*EW20+(1-EW282)*EW177</f>
        <v>0</v>
      </c>
      <c r="EX290" s="21" t="n">
        <f aca="false">EX250-$F239*EX20+$F281*EX20+(1-EX282)*EX177</f>
        <v>0</v>
      </c>
      <c r="EY290" s="21" t="n">
        <f aca="false">EY250-$F239*EY20+$F281*EY20+(1-EY282)*EY177</f>
        <v>0</v>
      </c>
      <c r="EZ290" s="21" t="n">
        <f aca="false">EZ250-$F239*EZ20+$F281*EZ20+(1-EZ282)*EZ177</f>
        <v>0</v>
      </c>
      <c r="FA290" s="21" t="n">
        <f aca="false">FA250-$F239*FA20+$F281*FA20+(1-FA282)*FA177</f>
        <v>0</v>
      </c>
      <c r="FB290" s="21" t="n">
        <f aca="false">FB250-$F239*FB20+$F281*FB20+(1-FB282)*FB177</f>
        <v>0</v>
      </c>
      <c r="FC290" s="21" t="n">
        <f aca="false">FC250-$F239*FC20+$F281*FC20+(1-FC282)*FC177</f>
        <v>0</v>
      </c>
      <c r="FD290" s="21" t="n">
        <f aca="false">FD250-$F239*FD20+$F281*FD20+(1-FD282)*FD177</f>
        <v>0</v>
      </c>
      <c r="FE290" s="21" t="n">
        <f aca="false">FE250-$F239*FE20+$F281*FE20+(1-FE282)*FE177</f>
        <v>0</v>
      </c>
      <c r="FF290" s="21" t="n">
        <f aca="false">FF250-$F239*FF20+$F281*FF20+(1-FF282)*FF177</f>
        <v>0</v>
      </c>
      <c r="FG290" s="21" t="n">
        <f aca="false">FG250-$F239*FG20+$F281*FG20+(1-FG282)*FG177</f>
        <v>0</v>
      </c>
      <c r="FH290" s="21" t="n">
        <f aca="false">FH250-$F239*FH20+$F281*FH20+(1-FH282)*FH177</f>
        <v>0</v>
      </c>
    </row>
    <row r="291" customFormat="false" ht="15" hidden="false" customHeight="false" outlineLevel="0" collapsed="false">
      <c r="C291" s="28" t="s">
        <v>905</v>
      </c>
      <c r="D291" s="12" t="s">
        <v>32</v>
      </c>
      <c r="E291" s="33" t="n">
        <f aca="false">IFERROR(XIRR($J290:$FH290,$J$4:$FH$4),"n/a")</f>
        <v>9.03569151582823</v>
      </c>
    </row>
    <row r="293" customFormat="false" ht="15" hidden="false" customHeight="false" outlineLevel="0" collapsed="false">
      <c r="C293" s="42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H2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9" topLeftCell="J10" activePane="bottomRight" state="frozen"/>
      <selection pane="topLeft" activeCell="A1" activeCellId="0" sqref="A1"/>
      <selection pane="topRight" activeCell="J1" activeCellId="0" sqref="J1"/>
      <selection pane="bottomLeft" activeCell="A10" activeCellId="0" sqref="A10"/>
      <selection pane="bottomRight" activeCell="A1" activeCellId="0" sqref="A1"/>
    </sheetView>
  </sheetViews>
  <sheetFormatPr defaultColWidth="13" defaultRowHeight="15" zeroHeight="false" outlineLevelRow="0" outlineLevelCol="1"/>
  <cols>
    <col collapsed="false" customWidth="true" hidden="false" outlineLevel="0" max="2" min="1" style="1" width="3"/>
    <col collapsed="false" customWidth="true" hidden="false" outlineLevel="0" max="3" min="3" style="1" width="40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8" min="7" style="1" width="2"/>
    <col collapsed="false" customWidth="true" hidden="false" outlineLevel="0" max="9" min="9" style="1" width="12"/>
    <col collapsed="false" customWidth="true" hidden="false" outlineLevel="0" max="164" min="10" style="1" width="11"/>
    <col collapsed="false" customWidth="false" hidden="true" outlineLevel="1" max="16384" min="165" style="1" width="13"/>
  </cols>
  <sheetData>
    <row r="1" customFormat="false" ht="15" hidden="false" customHeight="false" outlineLevel="0" collapsed="false">
      <c r="A1" s="46" t="n">
        <v>2</v>
      </c>
      <c r="C1" s="13" t="s">
        <v>657</v>
      </c>
    </row>
    <row r="2" customFormat="false" ht="15" hidden="false" customHeight="false" outlineLevel="0" collapsed="false">
      <c r="A2" s="2"/>
      <c r="B2" s="2" t="str">
        <f aca="false">Dashboard!$C$3&amp;" – Calculations – "&amp;INDEX(Bid_Labels,1,$A$1)</f>
        <v>Project Zalahaláp – Calculations – B Aurora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</row>
    <row r="3" customFormat="false" ht="15" hidden="false" customHeight="false" outlineLevel="0" collapsed="false">
      <c r="C3" s="1" t="s">
        <v>658</v>
      </c>
      <c r="D3" s="12" t="s">
        <v>79</v>
      </c>
      <c r="J3" s="45" t="n">
        <f aca="false">I$4+1</f>
        <v>45931</v>
      </c>
      <c r="K3" s="45" t="n">
        <f aca="false">J$4+1</f>
        <v>46023</v>
      </c>
      <c r="L3" s="45" t="n">
        <f aca="false">K$4+1</f>
        <v>46113</v>
      </c>
      <c r="M3" s="45" t="n">
        <f aca="false">L$4+1</f>
        <v>46204</v>
      </c>
      <c r="N3" s="45" t="n">
        <f aca="false">M$4+1</f>
        <v>46296</v>
      </c>
      <c r="O3" s="45" t="n">
        <f aca="false">N$4+1</f>
        <v>46388</v>
      </c>
      <c r="P3" s="45" t="n">
        <f aca="false">O$4+1</f>
        <v>46478</v>
      </c>
      <c r="Q3" s="45" t="n">
        <f aca="false">P$4+1</f>
        <v>46569</v>
      </c>
      <c r="R3" s="45" t="n">
        <f aca="false">Q$4+1</f>
        <v>46661</v>
      </c>
      <c r="S3" s="45" t="n">
        <f aca="false">R$4+1</f>
        <v>46753</v>
      </c>
      <c r="T3" s="45" t="n">
        <f aca="false">S$4+1</f>
        <v>46844</v>
      </c>
      <c r="U3" s="45" t="n">
        <f aca="false">T$4+1</f>
        <v>46935</v>
      </c>
      <c r="V3" s="45" t="n">
        <f aca="false">U$4+1</f>
        <v>47027</v>
      </c>
      <c r="W3" s="45" t="n">
        <f aca="false">V$4+1</f>
        <v>47119</v>
      </c>
      <c r="X3" s="45" t="n">
        <f aca="false">W$4+1</f>
        <v>47209</v>
      </c>
      <c r="Y3" s="45" t="n">
        <f aca="false">X$4+1</f>
        <v>47300</v>
      </c>
      <c r="Z3" s="45" t="n">
        <f aca="false">Y$4+1</f>
        <v>47392</v>
      </c>
      <c r="AA3" s="45" t="n">
        <f aca="false">Z$4+1</f>
        <v>47484</v>
      </c>
      <c r="AB3" s="45" t="n">
        <f aca="false">AA$4+1</f>
        <v>47574</v>
      </c>
      <c r="AC3" s="45" t="n">
        <f aca="false">AB$4+1</f>
        <v>47665</v>
      </c>
      <c r="AD3" s="45" t="n">
        <f aca="false">AC$4+1</f>
        <v>47757</v>
      </c>
      <c r="AE3" s="45" t="n">
        <f aca="false">AD$4+1</f>
        <v>47849</v>
      </c>
      <c r="AF3" s="45" t="n">
        <f aca="false">AE$4+1</f>
        <v>47939</v>
      </c>
      <c r="AG3" s="45" t="n">
        <f aca="false">AF$4+1</f>
        <v>48030</v>
      </c>
      <c r="AH3" s="45" t="n">
        <f aca="false">AG$4+1</f>
        <v>48122</v>
      </c>
      <c r="AI3" s="45" t="n">
        <f aca="false">AH$4+1</f>
        <v>48214</v>
      </c>
      <c r="AJ3" s="45" t="n">
        <f aca="false">AI$4+1</f>
        <v>48305</v>
      </c>
      <c r="AK3" s="45" t="n">
        <f aca="false">AJ$4+1</f>
        <v>48396</v>
      </c>
      <c r="AL3" s="45" t="n">
        <f aca="false">AK$4+1</f>
        <v>48488</v>
      </c>
      <c r="AM3" s="45" t="n">
        <f aca="false">AL$4+1</f>
        <v>48580</v>
      </c>
      <c r="AN3" s="45" t="n">
        <f aca="false">AM$4+1</f>
        <v>48670</v>
      </c>
      <c r="AO3" s="45" t="n">
        <f aca="false">AN$4+1</f>
        <v>48761</v>
      </c>
      <c r="AP3" s="45" t="n">
        <f aca="false">AO$4+1</f>
        <v>48853</v>
      </c>
      <c r="AQ3" s="45" t="n">
        <f aca="false">AP$4+1</f>
        <v>48945</v>
      </c>
      <c r="AR3" s="45" t="n">
        <f aca="false">AQ$4+1</f>
        <v>49035</v>
      </c>
      <c r="AS3" s="45" t="n">
        <f aca="false">AR$4+1</f>
        <v>49126</v>
      </c>
      <c r="AT3" s="45" t="n">
        <f aca="false">AS$4+1</f>
        <v>49218</v>
      </c>
      <c r="AU3" s="45" t="n">
        <f aca="false">AT$4+1</f>
        <v>49310</v>
      </c>
      <c r="AV3" s="45" t="n">
        <f aca="false">AU$4+1</f>
        <v>49400</v>
      </c>
      <c r="AW3" s="45" t="n">
        <f aca="false">AV$4+1</f>
        <v>49491</v>
      </c>
      <c r="AX3" s="45" t="n">
        <f aca="false">AW$4+1</f>
        <v>49583</v>
      </c>
      <c r="AY3" s="45" t="n">
        <f aca="false">AX$4+1</f>
        <v>49675</v>
      </c>
      <c r="AZ3" s="45" t="n">
        <f aca="false">AY$4+1</f>
        <v>49766</v>
      </c>
      <c r="BA3" s="45" t="n">
        <f aca="false">AZ$4+1</f>
        <v>49857</v>
      </c>
      <c r="BB3" s="45" t="n">
        <f aca="false">BA$4+1</f>
        <v>49949</v>
      </c>
      <c r="BC3" s="45" t="n">
        <f aca="false">BB$4+1</f>
        <v>50041</v>
      </c>
      <c r="BD3" s="45" t="n">
        <f aca="false">BC$4+1</f>
        <v>50131</v>
      </c>
      <c r="BE3" s="45" t="n">
        <f aca="false">BD$4+1</f>
        <v>50222</v>
      </c>
      <c r="BF3" s="45" t="n">
        <f aca="false">BE$4+1</f>
        <v>50314</v>
      </c>
      <c r="BG3" s="45" t="n">
        <f aca="false">BF$4+1</f>
        <v>50406</v>
      </c>
      <c r="BH3" s="45" t="n">
        <f aca="false">BG$4+1</f>
        <v>50496</v>
      </c>
      <c r="BI3" s="45" t="n">
        <f aca="false">BH$4+1</f>
        <v>50587</v>
      </c>
      <c r="BJ3" s="45" t="n">
        <f aca="false">BI$4+1</f>
        <v>50679</v>
      </c>
      <c r="BK3" s="45" t="n">
        <f aca="false">BJ$4+1</f>
        <v>50771</v>
      </c>
      <c r="BL3" s="45" t="n">
        <f aca="false">BK$4+1</f>
        <v>50861</v>
      </c>
      <c r="BM3" s="45" t="n">
        <f aca="false">BL$4+1</f>
        <v>50952</v>
      </c>
      <c r="BN3" s="45" t="n">
        <f aca="false">BM$4+1</f>
        <v>51044</v>
      </c>
      <c r="BO3" s="45" t="n">
        <f aca="false">BN$4+1</f>
        <v>51136</v>
      </c>
      <c r="BP3" s="45" t="n">
        <f aca="false">BO$4+1</f>
        <v>51227</v>
      </c>
      <c r="BQ3" s="45" t="n">
        <f aca="false">BP$4+1</f>
        <v>51318</v>
      </c>
      <c r="BR3" s="45" t="n">
        <f aca="false">BQ$4+1</f>
        <v>51410</v>
      </c>
      <c r="BS3" s="45" t="n">
        <f aca="false">BR$4+1</f>
        <v>51502</v>
      </c>
      <c r="BT3" s="45" t="n">
        <f aca="false">BS$4+1</f>
        <v>51592</v>
      </c>
      <c r="BU3" s="45" t="n">
        <f aca="false">BT$4+1</f>
        <v>51683</v>
      </c>
      <c r="BV3" s="45" t="n">
        <f aca="false">BU$4+1</f>
        <v>51775</v>
      </c>
      <c r="BW3" s="45" t="n">
        <f aca="false">BV$4+1</f>
        <v>51867</v>
      </c>
      <c r="BX3" s="45" t="n">
        <f aca="false">BW$4+1</f>
        <v>51957</v>
      </c>
      <c r="BY3" s="45" t="n">
        <f aca="false">BX$4+1</f>
        <v>52048</v>
      </c>
      <c r="BZ3" s="45" t="n">
        <f aca="false">BY$4+1</f>
        <v>52140</v>
      </c>
      <c r="CA3" s="45" t="n">
        <f aca="false">BZ$4+1</f>
        <v>52232</v>
      </c>
      <c r="CB3" s="45" t="n">
        <f aca="false">CA$4+1</f>
        <v>52322</v>
      </c>
      <c r="CC3" s="45" t="n">
        <f aca="false">CB$4+1</f>
        <v>52413</v>
      </c>
      <c r="CD3" s="45" t="n">
        <f aca="false">CC$4+1</f>
        <v>52505</v>
      </c>
      <c r="CE3" s="45" t="n">
        <f aca="false">CD$4+1</f>
        <v>52597</v>
      </c>
      <c r="CF3" s="45" t="n">
        <f aca="false">CE$4+1</f>
        <v>52688</v>
      </c>
      <c r="CG3" s="45" t="n">
        <f aca="false">CF$4+1</f>
        <v>52779</v>
      </c>
      <c r="CH3" s="45" t="n">
        <f aca="false">CG$4+1</f>
        <v>52871</v>
      </c>
      <c r="CI3" s="45" t="n">
        <f aca="false">CH$4+1</f>
        <v>52963</v>
      </c>
      <c r="CJ3" s="45" t="n">
        <f aca="false">CI$4+1</f>
        <v>53053</v>
      </c>
      <c r="CK3" s="45" t="n">
        <f aca="false">CJ$4+1</f>
        <v>53144</v>
      </c>
      <c r="CL3" s="45" t="n">
        <f aca="false">CK$4+1</f>
        <v>53236</v>
      </c>
      <c r="CM3" s="45" t="n">
        <f aca="false">CL$4+1</f>
        <v>53328</v>
      </c>
      <c r="CN3" s="45" t="n">
        <f aca="false">CM$4+1</f>
        <v>53418</v>
      </c>
      <c r="CO3" s="45" t="n">
        <f aca="false">CN$4+1</f>
        <v>53509</v>
      </c>
      <c r="CP3" s="45" t="n">
        <f aca="false">CO$4+1</f>
        <v>53601</v>
      </c>
      <c r="CQ3" s="45" t="n">
        <f aca="false">CP$4+1</f>
        <v>53693</v>
      </c>
      <c r="CR3" s="45" t="n">
        <f aca="false">CQ$4+1</f>
        <v>53783</v>
      </c>
      <c r="CS3" s="45" t="n">
        <f aca="false">CR$4+1</f>
        <v>53874</v>
      </c>
      <c r="CT3" s="45" t="n">
        <f aca="false">CS$4+1</f>
        <v>53966</v>
      </c>
      <c r="CU3" s="45" t="n">
        <f aca="false">CT$4+1</f>
        <v>54058</v>
      </c>
      <c r="CV3" s="45" t="n">
        <f aca="false">CU$4+1</f>
        <v>54149</v>
      </c>
      <c r="CW3" s="45" t="n">
        <f aca="false">CV$4+1</f>
        <v>54240</v>
      </c>
      <c r="CX3" s="45" t="n">
        <f aca="false">CW$4+1</f>
        <v>54332</v>
      </c>
      <c r="CY3" s="45" t="n">
        <f aca="false">CX$4+1</f>
        <v>54424</v>
      </c>
      <c r="CZ3" s="45" t="n">
        <f aca="false">CY$4+1</f>
        <v>54514</v>
      </c>
      <c r="DA3" s="45" t="n">
        <f aca="false">CZ$4+1</f>
        <v>54605</v>
      </c>
      <c r="DB3" s="45" t="n">
        <f aca="false">DA$4+1</f>
        <v>54697</v>
      </c>
      <c r="DC3" s="45" t="n">
        <f aca="false">DB$4+1</f>
        <v>54789</v>
      </c>
      <c r="DD3" s="45" t="n">
        <f aca="false">DC$4+1</f>
        <v>54879</v>
      </c>
      <c r="DE3" s="45" t="n">
        <f aca="false">DD$4+1</f>
        <v>54970</v>
      </c>
      <c r="DF3" s="45" t="n">
        <f aca="false">DE$4+1</f>
        <v>55062</v>
      </c>
      <c r="DG3" s="45" t="n">
        <f aca="false">DF$4+1</f>
        <v>55154</v>
      </c>
      <c r="DH3" s="45" t="n">
        <f aca="false">DG$4+1</f>
        <v>55244</v>
      </c>
      <c r="DI3" s="45" t="n">
        <f aca="false">DH$4+1</f>
        <v>55335</v>
      </c>
      <c r="DJ3" s="45" t="n">
        <f aca="false">DI$4+1</f>
        <v>55427</v>
      </c>
      <c r="DK3" s="45" t="n">
        <f aca="false">DJ$4+1</f>
        <v>55519</v>
      </c>
      <c r="DL3" s="45" t="n">
        <f aca="false">DK$4+1</f>
        <v>55610</v>
      </c>
      <c r="DM3" s="45" t="n">
        <f aca="false">DL$4+1</f>
        <v>55701</v>
      </c>
      <c r="DN3" s="45" t="n">
        <f aca="false">DM$4+1</f>
        <v>55793</v>
      </c>
      <c r="DO3" s="45" t="n">
        <f aca="false">DN$4+1</f>
        <v>55885</v>
      </c>
      <c r="DP3" s="45" t="n">
        <f aca="false">DO$4+1</f>
        <v>55975</v>
      </c>
      <c r="DQ3" s="45" t="n">
        <f aca="false">DP$4+1</f>
        <v>56066</v>
      </c>
      <c r="DR3" s="45" t="n">
        <f aca="false">DQ$4+1</f>
        <v>56158</v>
      </c>
      <c r="DS3" s="45" t="n">
        <f aca="false">DR$4+1</f>
        <v>56250</v>
      </c>
      <c r="DT3" s="45" t="n">
        <f aca="false">DS$4+1</f>
        <v>56340</v>
      </c>
      <c r="DU3" s="45" t="n">
        <f aca="false">DT$4+1</f>
        <v>56431</v>
      </c>
      <c r="DV3" s="45" t="n">
        <f aca="false">DU$4+1</f>
        <v>56523</v>
      </c>
      <c r="DW3" s="45" t="n">
        <f aca="false">DV$4+1</f>
        <v>56615</v>
      </c>
      <c r="DX3" s="45" t="n">
        <f aca="false">DW$4+1</f>
        <v>56705</v>
      </c>
      <c r="DY3" s="45" t="n">
        <f aca="false">DX$4+1</f>
        <v>56796</v>
      </c>
      <c r="DZ3" s="45" t="n">
        <f aca="false">DY$4+1</f>
        <v>56888</v>
      </c>
      <c r="EA3" s="45" t="n">
        <f aca="false">DZ$4+1</f>
        <v>56980</v>
      </c>
      <c r="EB3" s="45" t="n">
        <f aca="false">EA$4+1</f>
        <v>57071</v>
      </c>
      <c r="EC3" s="45" t="n">
        <f aca="false">EB$4+1</f>
        <v>57162</v>
      </c>
      <c r="ED3" s="45" t="n">
        <f aca="false">EC$4+1</f>
        <v>57254</v>
      </c>
      <c r="EE3" s="45" t="n">
        <f aca="false">ED$4+1</f>
        <v>57346</v>
      </c>
      <c r="EF3" s="45" t="n">
        <f aca="false">EE$4+1</f>
        <v>57436</v>
      </c>
      <c r="EG3" s="45" t="n">
        <f aca="false">EF$4+1</f>
        <v>57527</v>
      </c>
      <c r="EH3" s="45" t="n">
        <f aca="false">EG$4+1</f>
        <v>57619</v>
      </c>
      <c r="EI3" s="45" t="n">
        <f aca="false">EH$4+1</f>
        <v>57711</v>
      </c>
      <c r="EJ3" s="45" t="n">
        <f aca="false">EI$4+1</f>
        <v>57801</v>
      </c>
      <c r="EK3" s="45" t="n">
        <f aca="false">EJ$4+1</f>
        <v>57892</v>
      </c>
      <c r="EL3" s="45" t="n">
        <f aca="false">EK$4+1</f>
        <v>57984</v>
      </c>
      <c r="EM3" s="45" t="n">
        <f aca="false">EL$4+1</f>
        <v>58076</v>
      </c>
      <c r="EN3" s="45" t="n">
        <f aca="false">EM$4+1</f>
        <v>58166</v>
      </c>
      <c r="EO3" s="45" t="n">
        <f aca="false">EN$4+1</f>
        <v>58257</v>
      </c>
      <c r="EP3" s="45" t="n">
        <f aca="false">EO$4+1</f>
        <v>58349</v>
      </c>
      <c r="EQ3" s="45" t="n">
        <f aca="false">EP$4+1</f>
        <v>58441</v>
      </c>
      <c r="ER3" s="45" t="n">
        <f aca="false">EQ$4+1</f>
        <v>58532</v>
      </c>
      <c r="ES3" s="45" t="n">
        <f aca="false">ER$4+1</f>
        <v>58623</v>
      </c>
      <c r="ET3" s="45" t="n">
        <f aca="false">ES$4+1</f>
        <v>58715</v>
      </c>
      <c r="EU3" s="45" t="n">
        <f aca="false">ET$4+1</f>
        <v>58807</v>
      </c>
      <c r="EV3" s="45" t="n">
        <f aca="false">EU$4+1</f>
        <v>58897</v>
      </c>
      <c r="EW3" s="45" t="n">
        <f aca="false">EV$4+1</f>
        <v>58988</v>
      </c>
      <c r="EX3" s="45" t="n">
        <f aca="false">EW$4+1</f>
        <v>59080</v>
      </c>
      <c r="EY3" s="45" t="n">
        <f aca="false">EX$4+1</f>
        <v>59172</v>
      </c>
      <c r="EZ3" s="45" t="n">
        <f aca="false">EY$4+1</f>
        <v>59262</v>
      </c>
      <c r="FA3" s="45" t="n">
        <f aca="false">EZ$4+1</f>
        <v>59353</v>
      </c>
      <c r="FB3" s="45" t="n">
        <f aca="false">FA$4+1</f>
        <v>59445</v>
      </c>
      <c r="FC3" s="45" t="n">
        <f aca="false">FB$4+1</f>
        <v>59537</v>
      </c>
      <c r="FD3" s="45" t="n">
        <f aca="false">FC$4+1</f>
        <v>59627</v>
      </c>
      <c r="FE3" s="45" t="n">
        <f aca="false">FD$4+1</f>
        <v>59718</v>
      </c>
      <c r="FF3" s="45" t="n">
        <f aca="false">FE$4+1</f>
        <v>59810</v>
      </c>
      <c r="FG3" s="45" t="n">
        <f aca="false">FF$4+1</f>
        <v>59902</v>
      </c>
      <c r="FH3" s="45" t="n">
        <f aca="false">FG$4+1</f>
        <v>59993</v>
      </c>
    </row>
    <row r="4" customFormat="false" ht="15" hidden="false" customHeight="false" outlineLevel="0" collapsed="false">
      <c r="C4" s="1" t="s">
        <v>659</v>
      </c>
      <c r="D4" s="12" t="s">
        <v>79</v>
      </c>
      <c r="I4" s="45" t="n">
        <f aca="false">In_Model_Start-1</f>
        <v>45930</v>
      </c>
      <c r="J4" s="60" t="n">
        <f aca="false">EOMONTH(J$3,Months_Per_Period-1)</f>
        <v>46022</v>
      </c>
      <c r="K4" s="60" t="n">
        <f aca="false">EOMONTH(K$3,Months_Per_Period-1)</f>
        <v>46112</v>
      </c>
      <c r="L4" s="60" t="n">
        <f aca="false">EOMONTH(L$3,Months_Per_Period-1)</f>
        <v>46203</v>
      </c>
      <c r="M4" s="60" t="n">
        <f aca="false">EOMONTH(M$3,Months_Per_Period-1)</f>
        <v>46295</v>
      </c>
      <c r="N4" s="60" t="n">
        <f aca="false">EOMONTH(N$3,Months_Per_Period-1)</f>
        <v>46387</v>
      </c>
      <c r="O4" s="60" t="n">
        <f aca="false">EOMONTH(O$3,Months_Per_Period-1)</f>
        <v>46477</v>
      </c>
      <c r="P4" s="60" t="n">
        <f aca="false">EOMONTH(P$3,Months_Per_Period-1)</f>
        <v>46568</v>
      </c>
      <c r="Q4" s="60" t="n">
        <f aca="false">EOMONTH(Q$3,Months_Per_Period-1)</f>
        <v>46660</v>
      </c>
      <c r="R4" s="60" t="n">
        <f aca="false">EOMONTH(R$3,Months_Per_Period-1)</f>
        <v>46752</v>
      </c>
      <c r="S4" s="60" t="n">
        <f aca="false">EOMONTH(S$3,Months_Per_Period-1)</f>
        <v>46843</v>
      </c>
      <c r="T4" s="60" t="n">
        <f aca="false">EOMONTH(T$3,Months_Per_Period-1)</f>
        <v>46934</v>
      </c>
      <c r="U4" s="60" t="n">
        <f aca="false">EOMONTH(U$3,Months_Per_Period-1)</f>
        <v>47026</v>
      </c>
      <c r="V4" s="60" t="n">
        <f aca="false">EOMONTH(V$3,Months_Per_Period-1)</f>
        <v>47118</v>
      </c>
      <c r="W4" s="60" t="n">
        <f aca="false">EOMONTH(W$3,Months_Per_Period-1)</f>
        <v>47208</v>
      </c>
      <c r="X4" s="60" t="n">
        <f aca="false">EOMONTH(X$3,Months_Per_Period-1)</f>
        <v>47299</v>
      </c>
      <c r="Y4" s="60" t="n">
        <f aca="false">EOMONTH(Y$3,Months_Per_Period-1)</f>
        <v>47391</v>
      </c>
      <c r="Z4" s="60" t="n">
        <f aca="false">EOMONTH(Z$3,Months_Per_Period-1)</f>
        <v>47483</v>
      </c>
      <c r="AA4" s="60" t="n">
        <f aca="false">EOMONTH(AA$3,Months_Per_Period-1)</f>
        <v>47573</v>
      </c>
      <c r="AB4" s="60" t="n">
        <f aca="false">EOMONTH(AB$3,Months_Per_Period-1)</f>
        <v>47664</v>
      </c>
      <c r="AC4" s="60" t="n">
        <f aca="false">EOMONTH(AC$3,Months_Per_Period-1)</f>
        <v>47756</v>
      </c>
      <c r="AD4" s="60" t="n">
        <f aca="false">EOMONTH(AD$3,Months_Per_Period-1)</f>
        <v>47848</v>
      </c>
      <c r="AE4" s="60" t="n">
        <f aca="false">EOMONTH(AE$3,Months_Per_Period-1)</f>
        <v>47938</v>
      </c>
      <c r="AF4" s="60" t="n">
        <f aca="false">EOMONTH(AF$3,Months_Per_Period-1)</f>
        <v>48029</v>
      </c>
      <c r="AG4" s="60" t="n">
        <f aca="false">EOMONTH(AG$3,Months_Per_Period-1)</f>
        <v>48121</v>
      </c>
      <c r="AH4" s="60" t="n">
        <f aca="false">EOMONTH(AH$3,Months_Per_Period-1)</f>
        <v>48213</v>
      </c>
      <c r="AI4" s="60" t="n">
        <f aca="false">EOMONTH(AI$3,Months_Per_Period-1)</f>
        <v>48304</v>
      </c>
      <c r="AJ4" s="60" t="n">
        <f aca="false">EOMONTH(AJ$3,Months_Per_Period-1)</f>
        <v>48395</v>
      </c>
      <c r="AK4" s="60" t="n">
        <f aca="false">EOMONTH(AK$3,Months_Per_Period-1)</f>
        <v>48487</v>
      </c>
      <c r="AL4" s="60" t="n">
        <f aca="false">EOMONTH(AL$3,Months_Per_Period-1)</f>
        <v>48579</v>
      </c>
      <c r="AM4" s="60" t="n">
        <f aca="false">EOMONTH(AM$3,Months_Per_Period-1)</f>
        <v>48669</v>
      </c>
      <c r="AN4" s="60" t="n">
        <f aca="false">EOMONTH(AN$3,Months_Per_Period-1)</f>
        <v>48760</v>
      </c>
      <c r="AO4" s="60" t="n">
        <f aca="false">EOMONTH(AO$3,Months_Per_Period-1)</f>
        <v>48852</v>
      </c>
      <c r="AP4" s="60" t="n">
        <f aca="false">EOMONTH(AP$3,Months_Per_Period-1)</f>
        <v>48944</v>
      </c>
      <c r="AQ4" s="60" t="n">
        <f aca="false">EOMONTH(AQ$3,Months_Per_Period-1)</f>
        <v>49034</v>
      </c>
      <c r="AR4" s="60" t="n">
        <f aca="false">EOMONTH(AR$3,Months_Per_Period-1)</f>
        <v>49125</v>
      </c>
      <c r="AS4" s="60" t="n">
        <f aca="false">EOMONTH(AS$3,Months_Per_Period-1)</f>
        <v>49217</v>
      </c>
      <c r="AT4" s="60" t="n">
        <f aca="false">EOMONTH(AT$3,Months_Per_Period-1)</f>
        <v>49309</v>
      </c>
      <c r="AU4" s="60" t="n">
        <f aca="false">EOMONTH(AU$3,Months_Per_Period-1)</f>
        <v>49399</v>
      </c>
      <c r="AV4" s="60" t="n">
        <f aca="false">EOMONTH(AV$3,Months_Per_Period-1)</f>
        <v>49490</v>
      </c>
      <c r="AW4" s="60" t="n">
        <f aca="false">EOMONTH(AW$3,Months_Per_Period-1)</f>
        <v>49582</v>
      </c>
      <c r="AX4" s="60" t="n">
        <f aca="false">EOMONTH(AX$3,Months_Per_Period-1)</f>
        <v>49674</v>
      </c>
      <c r="AY4" s="60" t="n">
        <f aca="false">EOMONTH(AY$3,Months_Per_Period-1)</f>
        <v>49765</v>
      </c>
      <c r="AZ4" s="60" t="n">
        <f aca="false">EOMONTH(AZ$3,Months_Per_Period-1)</f>
        <v>49856</v>
      </c>
      <c r="BA4" s="60" t="n">
        <f aca="false">EOMONTH(BA$3,Months_Per_Period-1)</f>
        <v>49948</v>
      </c>
      <c r="BB4" s="60" t="n">
        <f aca="false">EOMONTH(BB$3,Months_Per_Period-1)</f>
        <v>50040</v>
      </c>
      <c r="BC4" s="60" t="n">
        <f aca="false">EOMONTH(BC$3,Months_Per_Period-1)</f>
        <v>50130</v>
      </c>
      <c r="BD4" s="60" t="n">
        <f aca="false">EOMONTH(BD$3,Months_Per_Period-1)</f>
        <v>50221</v>
      </c>
      <c r="BE4" s="60" t="n">
        <f aca="false">EOMONTH(BE$3,Months_Per_Period-1)</f>
        <v>50313</v>
      </c>
      <c r="BF4" s="60" t="n">
        <f aca="false">EOMONTH(BF$3,Months_Per_Period-1)</f>
        <v>50405</v>
      </c>
      <c r="BG4" s="60" t="n">
        <f aca="false">EOMONTH(BG$3,Months_Per_Period-1)</f>
        <v>50495</v>
      </c>
      <c r="BH4" s="60" t="n">
        <f aca="false">EOMONTH(BH$3,Months_Per_Period-1)</f>
        <v>50586</v>
      </c>
      <c r="BI4" s="60" t="n">
        <f aca="false">EOMONTH(BI$3,Months_Per_Period-1)</f>
        <v>50678</v>
      </c>
      <c r="BJ4" s="60" t="n">
        <f aca="false">EOMONTH(BJ$3,Months_Per_Period-1)</f>
        <v>50770</v>
      </c>
      <c r="BK4" s="60" t="n">
        <f aca="false">EOMONTH(BK$3,Months_Per_Period-1)</f>
        <v>50860</v>
      </c>
      <c r="BL4" s="60" t="n">
        <f aca="false">EOMONTH(BL$3,Months_Per_Period-1)</f>
        <v>50951</v>
      </c>
      <c r="BM4" s="60" t="n">
        <f aca="false">EOMONTH(BM$3,Months_Per_Period-1)</f>
        <v>51043</v>
      </c>
      <c r="BN4" s="60" t="n">
        <f aca="false">EOMONTH(BN$3,Months_Per_Period-1)</f>
        <v>51135</v>
      </c>
      <c r="BO4" s="60" t="n">
        <f aca="false">EOMONTH(BO$3,Months_Per_Period-1)</f>
        <v>51226</v>
      </c>
      <c r="BP4" s="60" t="n">
        <f aca="false">EOMONTH(BP$3,Months_Per_Period-1)</f>
        <v>51317</v>
      </c>
      <c r="BQ4" s="60" t="n">
        <f aca="false">EOMONTH(BQ$3,Months_Per_Period-1)</f>
        <v>51409</v>
      </c>
      <c r="BR4" s="60" t="n">
        <f aca="false">EOMONTH(BR$3,Months_Per_Period-1)</f>
        <v>51501</v>
      </c>
      <c r="BS4" s="60" t="n">
        <f aca="false">EOMONTH(BS$3,Months_Per_Period-1)</f>
        <v>51591</v>
      </c>
      <c r="BT4" s="60" t="n">
        <f aca="false">EOMONTH(BT$3,Months_Per_Period-1)</f>
        <v>51682</v>
      </c>
      <c r="BU4" s="60" t="n">
        <f aca="false">EOMONTH(BU$3,Months_Per_Period-1)</f>
        <v>51774</v>
      </c>
      <c r="BV4" s="60" t="n">
        <f aca="false">EOMONTH(BV$3,Months_Per_Period-1)</f>
        <v>51866</v>
      </c>
      <c r="BW4" s="60" t="n">
        <f aca="false">EOMONTH(BW$3,Months_Per_Period-1)</f>
        <v>51956</v>
      </c>
      <c r="BX4" s="60" t="n">
        <f aca="false">EOMONTH(BX$3,Months_Per_Period-1)</f>
        <v>52047</v>
      </c>
      <c r="BY4" s="60" t="n">
        <f aca="false">EOMONTH(BY$3,Months_Per_Period-1)</f>
        <v>52139</v>
      </c>
      <c r="BZ4" s="60" t="n">
        <f aca="false">EOMONTH(BZ$3,Months_Per_Period-1)</f>
        <v>52231</v>
      </c>
      <c r="CA4" s="60" t="n">
        <f aca="false">EOMONTH(CA$3,Months_Per_Period-1)</f>
        <v>52321</v>
      </c>
      <c r="CB4" s="60" t="n">
        <f aca="false">EOMONTH(CB$3,Months_Per_Period-1)</f>
        <v>52412</v>
      </c>
      <c r="CC4" s="60" t="n">
        <f aca="false">EOMONTH(CC$3,Months_Per_Period-1)</f>
        <v>52504</v>
      </c>
      <c r="CD4" s="60" t="n">
        <f aca="false">EOMONTH(CD$3,Months_Per_Period-1)</f>
        <v>52596</v>
      </c>
      <c r="CE4" s="60" t="n">
        <f aca="false">EOMONTH(CE$3,Months_Per_Period-1)</f>
        <v>52687</v>
      </c>
      <c r="CF4" s="60" t="n">
        <f aca="false">EOMONTH(CF$3,Months_Per_Period-1)</f>
        <v>52778</v>
      </c>
      <c r="CG4" s="60" t="n">
        <f aca="false">EOMONTH(CG$3,Months_Per_Period-1)</f>
        <v>52870</v>
      </c>
      <c r="CH4" s="60" t="n">
        <f aca="false">EOMONTH(CH$3,Months_Per_Period-1)</f>
        <v>52962</v>
      </c>
      <c r="CI4" s="60" t="n">
        <f aca="false">EOMONTH(CI$3,Months_Per_Period-1)</f>
        <v>53052</v>
      </c>
      <c r="CJ4" s="60" t="n">
        <f aca="false">EOMONTH(CJ$3,Months_Per_Period-1)</f>
        <v>53143</v>
      </c>
      <c r="CK4" s="60" t="n">
        <f aca="false">EOMONTH(CK$3,Months_Per_Period-1)</f>
        <v>53235</v>
      </c>
      <c r="CL4" s="60" t="n">
        <f aca="false">EOMONTH(CL$3,Months_Per_Period-1)</f>
        <v>53327</v>
      </c>
      <c r="CM4" s="60" t="n">
        <f aca="false">EOMONTH(CM$3,Months_Per_Period-1)</f>
        <v>53417</v>
      </c>
      <c r="CN4" s="60" t="n">
        <f aca="false">EOMONTH(CN$3,Months_Per_Period-1)</f>
        <v>53508</v>
      </c>
      <c r="CO4" s="60" t="n">
        <f aca="false">EOMONTH(CO$3,Months_Per_Period-1)</f>
        <v>53600</v>
      </c>
      <c r="CP4" s="60" t="n">
        <f aca="false">EOMONTH(CP$3,Months_Per_Period-1)</f>
        <v>53692</v>
      </c>
      <c r="CQ4" s="60" t="n">
        <f aca="false">EOMONTH(CQ$3,Months_Per_Period-1)</f>
        <v>53782</v>
      </c>
      <c r="CR4" s="60" t="n">
        <f aca="false">EOMONTH(CR$3,Months_Per_Period-1)</f>
        <v>53873</v>
      </c>
      <c r="CS4" s="60" t="n">
        <f aca="false">EOMONTH(CS$3,Months_Per_Period-1)</f>
        <v>53965</v>
      </c>
      <c r="CT4" s="60" t="n">
        <f aca="false">EOMONTH(CT$3,Months_Per_Period-1)</f>
        <v>54057</v>
      </c>
      <c r="CU4" s="60" t="n">
        <f aca="false">EOMONTH(CU$3,Months_Per_Period-1)</f>
        <v>54148</v>
      </c>
      <c r="CV4" s="60" t="n">
        <f aca="false">EOMONTH(CV$3,Months_Per_Period-1)</f>
        <v>54239</v>
      </c>
      <c r="CW4" s="60" t="n">
        <f aca="false">EOMONTH(CW$3,Months_Per_Period-1)</f>
        <v>54331</v>
      </c>
      <c r="CX4" s="60" t="n">
        <f aca="false">EOMONTH(CX$3,Months_Per_Period-1)</f>
        <v>54423</v>
      </c>
      <c r="CY4" s="60" t="n">
        <f aca="false">EOMONTH(CY$3,Months_Per_Period-1)</f>
        <v>54513</v>
      </c>
      <c r="CZ4" s="60" t="n">
        <f aca="false">EOMONTH(CZ$3,Months_Per_Period-1)</f>
        <v>54604</v>
      </c>
      <c r="DA4" s="60" t="n">
        <f aca="false">EOMONTH(DA$3,Months_Per_Period-1)</f>
        <v>54696</v>
      </c>
      <c r="DB4" s="60" t="n">
        <f aca="false">EOMONTH(DB$3,Months_Per_Period-1)</f>
        <v>54788</v>
      </c>
      <c r="DC4" s="60" t="n">
        <f aca="false">EOMONTH(DC$3,Months_Per_Period-1)</f>
        <v>54878</v>
      </c>
      <c r="DD4" s="60" t="n">
        <f aca="false">EOMONTH(DD$3,Months_Per_Period-1)</f>
        <v>54969</v>
      </c>
      <c r="DE4" s="60" t="n">
        <f aca="false">EOMONTH(DE$3,Months_Per_Period-1)</f>
        <v>55061</v>
      </c>
      <c r="DF4" s="60" t="n">
        <f aca="false">EOMONTH(DF$3,Months_Per_Period-1)</f>
        <v>55153</v>
      </c>
      <c r="DG4" s="60" t="n">
        <f aca="false">EOMONTH(DG$3,Months_Per_Period-1)</f>
        <v>55243</v>
      </c>
      <c r="DH4" s="60" t="n">
        <f aca="false">EOMONTH(DH$3,Months_Per_Period-1)</f>
        <v>55334</v>
      </c>
      <c r="DI4" s="60" t="n">
        <f aca="false">EOMONTH(DI$3,Months_Per_Period-1)</f>
        <v>55426</v>
      </c>
      <c r="DJ4" s="60" t="n">
        <f aca="false">EOMONTH(DJ$3,Months_Per_Period-1)</f>
        <v>55518</v>
      </c>
      <c r="DK4" s="60" t="n">
        <f aca="false">EOMONTH(DK$3,Months_Per_Period-1)</f>
        <v>55609</v>
      </c>
      <c r="DL4" s="60" t="n">
        <f aca="false">EOMONTH(DL$3,Months_Per_Period-1)</f>
        <v>55700</v>
      </c>
      <c r="DM4" s="60" t="n">
        <f aca="false">EOMONTH(DM$3,Months_Per_Period-1)</f>
        <v>55792</v>
      </c>
      <c r="DN4" s="60" t="n">
        <f aca="false">EOMONTH(DN$3,Months_Per_Period-1)</f>
        <v>55884</v>
      </c>
      <c r="DO4" s="60" t="n">
        <f aca="false">EOMONTH(DO$3,Months_Per_Period-1)</f>
        <v>55974</v>
      </c>
      <c r="DP4" s="60" t="n">
        <f aca="false">EOMONTH(DP$3,Months_Per_Period-1)</f>
        <v>56065</v>
      </c>
      <c r="DQ4" s="60" t="n">
        <f aca="false">EOMONTH(DQ$3,Months_Per_Period-1)</f>
        <v>56157</v>
      </c>
      <c r="DR4" s="60" t="n">
        <f aca="false">EOMONTH(DR$3,Months_Per_Period-1)</f>
        <v>56249</v>
      </c>
      <c r="DS4" s="60" t="n">
        <f aca="false">EOMONTH(DS$3,Months_Per_Period-1)</f>
        <v>56339</v>
      </c>
      <c r="DT4" s="60" t="n">
        <f aca="false">EOMONTH(DT$3,Months_Per_Period-1)</f>
        <v>56430</v>
      </c>
      <c r="DU4" s="60" t="n">
        <f aca="false">EOMONTH(DU$3,Months_Per_Period-1)</f>
        <v>56522</v>
      </c>
      <c r="DV4" s="60" t="n">
        <f aca="false">EOMONTH(DV$3,Months_Per_Period-1)</f>
        <v>56614</v>
      </c>
      <c r="DW4" s="60" t="n">
        <f aca="false">EOMONTH(DW$3,Months_Per_Period-1)</f>
        <v>56704</v>
      </c>
      <c r="DX4" s="60" t="n">
        <f aca="false">EOMONTH(DX$3,Months_Per_Period-1)</f>
        <v>56795</v>
      </c>
      <c r="DY4" s="60" t="n">
        <f aca="false">EOMONTH(DY$3,Months_Per_Period-1)</f>
        <v>56887</v>
      </c>
      <c r="DZ4" s="60" t="n">
        <f aca="false">EOMONTH(DZ$3,Months_Per_Period-1)</f>
        <v>56979</v>
      </c>
      <c r="EA4" s="60" t="n">
        <f aca="false">EOMONTH(EA$3,Months_Per_Period-1)</f>
        <v>57070</v>
      </c>
      <c r="EB4" s="60" t="n">
        <f aca="false">EOMONTH(EB$3,Months_Per_Period-1)</f>
        <v>57161</v>
      </c>
      <c r="EC4" s="60" t="n">
        <f aca="false">EOMONTH(EC$3,Months_Per_Period-1)</f>
        <v>57253</v>
      </c>
      <c r="ED4" s="60" t="n">
        <f aca="false">EOMONTH(ED$3,Months_Per_Period-1)</f>
        <v>57345</v>
      </c>
      <c r="EE4" s="60" t="n">
        <f aca="false">EOMONTH(EE$3,Months_Per_Period-1)</f>
        <v>57435</v>
      </c>
      <c r="EF4" s="60" t="n">
        <f aca="false">EOMONTH(EF$3,Months_Per_Period-1)</f>
        <v>57526</v>
      </c>
      <c r="EG4" s="60" t="n">
        <f aca="false">EOMONTH(EG$3,Months_Per_Period-1)</f>
        <v>57618</v>
      </c>
      <c r="EH4" s="60" t="n">
        <f aca="false">EOMONTH(EH$3,Months_Per_Period-1)</f>
        <v>57710</v>
      </c>
      <c r="EI4" s="60" t="n">
        <f aca="false">EOMONTH(EI$3,Months_Per_Period-1)</f>
        <v>57800</v>
      </c>
      <c r="EJ4" s="60" t="n">
        <f aca="false">EOMONTH(EJ$3,Months_Per_Period-1)</f>
        <v>57891</v>
      </c>
      <c r="EK4" s="60" t="n">
        <f aca="false">EOMONTH(EK$3,Months_Per_Period-1)</f>
        <v>57983</v>
      </c>
      <c r="EL4" s="60" t="n">
        <f aca="false">EOMONTH(EL$3,Months_Per_Period-1)</f>
        <v>58075</v>
      </c>
      <c r="EM4" s="60" t="n">
        <f aca="false">EOMONTH(EM$3,Months_Per_Period-1)</f>
        <v>58165</v>
      </c>
      <c r="EN4" s="60" t="n">
        <f aca="false">EOMONTH(EN$3,Months_Per_Period-1)</f>
        <v>58256</v>
      </c>
      <c r="EO4" s="60" t="n">
        <f aca="false">EOMONTH(EO$3,Months_Per_Period-1)</f>
        <v>58348</v>
      </c>
      <c r="EP4" s="60" t="n">
        <f aca="false">EOMONTH(EP$3,Months_Per_Period-1)</f>
        <v>58440</v>
      </c>
      <c r="EQ4" s="60" t="n">
        <f aca="false">EOMONTH(EQ$3,Months_Per_Period-1)</f>
        <v>58531</v>
      </c>
      <c r="ER4" s="60" t="n">
        <f aca="false">EOMONTH(ER$3,Months_Per_Period-1)</f>
        <v>58622</v>
      </c>
      <c r="ES4" s="60" t="n">
        <f aca="false">EOMONTH(ES$3,Months_Per_Period-1)</f>
        <v>58714</v>
      </c>
      <c r="ET4" s="60" t="n">
        <f aca="false">EOMONTH(ET$3,Months_Per_Period-1)</f>
        <v>58806</v>
      </c>
      <c r="EU4" s="60" t="n">
        <f aca="false">EOMONTH(EU$3,Months_Per_Period-1)</f>
        <v>58896</v>
      </c>
      <c r="EV4" s="60" t="n">
        <f aca="false">EOMONTH(EV$3,Months_Per_Period-1)</f>
        <v>58987</v>
      </c>
      <c r="EW4" s="60" t="n">
        <f aca="false">EOMONTH(EW$3,Months_Per_Period-1)</f>
        <v>59079</v>
      </c>
      <c r="EX4" s="60" t="n">
        <f aca="false">EOMONTH(EX$3,Months_Per_Period-1)</f>
        <v>59171</v>
      </c>
      <c r="EY4" s="60" t="n">
        <f aca="false">EOMONTH(EY$3,Months_Per_Period-1)</f>
        <v>59261</v>
      </c>
      <c r="EZ4" s="60" t="n">
        <f aca="false">EOMONTH(EZ$3,Months_Per_Period-1)</f>
        <v>59352</v>
      </c>
      <c r="FA4" s="60" t="n">
        <f aca="false">EOMONTH(FA$3,Months_Per_Period-1)</f>
        <v>59444</v>
      </c>
      <c r="FB4" s="60" t="n">
        <f aca="false">EOMONTH(FB$3,Months_Per_Period-1)</f>
        <v>59536</v>
      </c>
      <c r="FC4" s="60" t="n">
        <f aca="false">EOMONTH(FC$3,Months_Per_Period-1)</f>
        <v>59626</v>
      </c>
      <c r="FD4" s="60" t="n">
        <f aca="false">EOMONTH(FD$3,Months_Per_Period-1)</f>
        <v>59717</v>
      </c>
      <c r="FE4" s="60" t="n">
        <f aca="false">EOMONTH(FE$3,Months_Per_Period-1)</f>
        <v>59809</v>
      </c>
      <c r="FF4" s="60" t="n">
        <f aca="false">EOMONTH(FF$3,Months_Per_Period-1)</f>
        <v>59901</v>
      </c>
      <c r="FG4" s="60" t="n">
        <f aca="false">EOMONTH(FG$3,Months_Per_Period-1)</f>
        <v>59992</v>
      </c>
      <c r="FH4" s="60" t="n">
        <f aca="false">EOMONTH(FH$3,Months_Per_Period-1)</f>
        <v>60083</v>
      </c>
    </row>
    <row r="5" customFormat="false" ht="15" hidden="false" customHeight="false" outlineLevel="0" collapsed="false">
      <c r="C5" s="1" t="s">
        <v>660</v>
      </c>
      <c r="D5" s="12" t="s">
        <v>253</v>
      </c>
      <c r="J5" s="36" t="n">
        <f aca="false">J$4-J$3+1</f>
        <v>92</v>
      </c>
      <c r="K5" s="36" t="n">
        <f aca="false">K$4-K$3+1</f>
        <v>90</v>
      </c>
      <c r="L5" s="36" t="n">
        <f aca="false">L$4-L$3+1</f>
        <v>91</v>
      </c>
      <c r="M5" s="36" t="n">
        <f aca="false">M$4-M$3+1</f>
        <v>92</v>
      </c>
      <c r="N5" s="36" t="n">
        <f aca="false">N$4-N$3+1</f>
        <v>92</v>
      </c>
      <c r="O5" s="36" t="n">
        <f aca="false">O$4-O$3+1</f>
        <v>90</v>
      </c>
      <c r="P5" s="36" t="n">
        <f aca="false">P$4-P$3+1</f>
        <v>91</v>
      </c>
      <c r="Q5" s="36" t="n">
        <f aca="false">Q$4-Q$3+1</f>
        <v>92</v>
      </c>
      <c r="R5" s="36" t="n">
        <f aca="false">R$4-R$3+1</f>
        <v>92</v>
      </c>
      <c r="S5" s="36" t="n">
        <f aca="false">S$4-S$3+1</f>
        <v>91</v>
      </c>
      <c r="T5" s="36" t="n">
        <f aca="false">T$4-T$3+1</f>
        <v>91</v>
      </c>
      <c r="U5" s="36" t="n">
        <f aca="false">U$4-U$3+1</f>
        <v>92</v>
      </c>
      <c r="V5" s="36" t="n">
        <f aca="false">V$4-V$3+1</f>
        <v>92</v>
      </c>
      <c r="W5" s="36" t="n">
        <f aca="false">W$4-W$3+1</f>
        <v>90</v>
      </c>
      <c r="X5" s="36" t="n">
        <f aca="false">X$4-X$3+1</f>
        <v>91</v>
      </c>
      <c r="Y5" s="36" t="n">
        <f aca="false">Y$4-Y$3+1</f>
        <v>92</v>
      </c>
      <c r="Z5" s="36" t="n">
        <f aca="false">Z$4-Z$3+1</f>
        <v>92</v>
      </c>
      <c r="AA5" s="36" t="n">
        <f aca="false">AA$4-AA$3+1</f>
        <v>90</v>
      </c>
      <c r="AB5" s="36" t="n">
        <f aca="false">AB$4-AB$3+1</f>
        <v>91</v>
      </c>
      <c r="AC5" s="36" t="n">
        <f aca="false">AC$4-AC$3+1</f>
        <v>92</v>
      </c>
      <c r="AD5" s="36" t="n">
        <f aca="false">AD$4-AD$3+1</f>
        <v>92</v>
      </c>
      <c r="AE5" s="36" t="n">
        <f aca="false">AE$4-AE$3+1</f>
        <v>90</v>
      </c>
      <c r="AF5" s="36" t="n">
        <f aca="false">AF$4-AF$3+1</f>
        <v>91</v>
      </c>
      <c r="AG5" s="36" t="n">
        <f aca="false">AG$4-AG$3+1</f>
        <v>92</v>
      </c>
      <c r="AH5" s="36" t="n">
        <f aca="false">AH$4-AH$3+1</f>
        <v>92</v>
      </c>
      <c r="AI5" s="36" t="n">
        <f aca="false">AI$4-AI$3+1</f>
        <v>91</v>
      </c>
      <c r="AJ5" s="36" t="n">
        <f aca="false">AJ$4-AJ$3+1</f>
        <v>91</v>
      </c>
      <c r="AK5" s="36" t="n">
        <f aca="false">AK$4-AK$3+1</f>
        <v>92</v>
      </c>
      <c r="AL5" s="36" t="n">
        <f aca="false">AL$4-AL$3+1</f>
        <v>92</v>
      </c>
      <c r="AM5" s="36" t="n">
        <f aca="false">AM$4-AM$3+1</f>
        <v>90</v>
      </c>
      <c r="AN5" s="36" t="n">
        <f aca="false">AN$4-AN$3+1</f>
        <v>91</v>
      </c>
      <c r="AO5" s="36" t="n">
        <f aca="false">AO$4-AO$3+1</f>
        <v>92</v>
      </c>
      <c r="AP5" s="36" t="n">
        <f aca="false">AP$4-AP$3+1</f>
        <v>92</v>
      </c>
      <c r="AQ5" s="36" t="n">
        <f aca="false">AQ$4-AQ$3+1</f>
        <v>90</v>
      </c>
      <c r="AR5" s="36" t="n">
        <f aca="false">AR$4-AR$3+1</f>
        <v>91</v>
      </c>
      <c r="AS5" s="36" t="n">
        <f aca="false">AS$4-AS$3+1</f>
        <v>92</v>
      </c>
      <c r="AT5" s="36" t="n">
        <f aca="false">AT$4-AT$3+1</f>
        <v>92</v>
      </c>
      <c r="AU5" s="36" t="n">
        <f aca="false">AU$4-AU$3+1</f>
        <v>90</v>
      </c>
      <c r="AV5" s="36" t="n">
        <f aca="false">AV$4-AV$3+1</f>
        <v>91</v>
      </c>
      <c r="AW5" s="36" t="n">
        <f aca="false">AW$4-AW$3+1</f>
        <v>92</v>
      </c>
      <c r="AX5" s="36" t="n">
        <f aca="false">AX$4-AX$3+1</f>
        <v>92</v>
      </c>
      <c r="AY5" s="36" t="n">
        <f aca="false">AY$4-AY$3+1</f>
        <v>91</v>
      </c>
      <c r="AZ5" s="36" t="n">
        <f aca="false">AZ$4-AZ$3+1</f>
        <v>91</v>
      </c>
      <c r="BA5" s="36" t="n">
        <f aca="false">BA$4-BA$3+1</f>
        <v>92</v>
      </c>
      <c r="BB5" s="36" t="n">
        <f aca="false">BB$4-BB$3+1</f>
        <v>92</v>
      </c>
      <c r="BC5" s="36" t="n">
        <f aca="false">BC$4-BC$3+1</f>
        <v>90</v>
      </c>
      <c r="BD5" s="36" t="n">
        <f aca="false">BD$4-BD$3+1</f>
        <v>91</v>
      </c>
      <c r="BE5" s="36" t="n">
        <f aca="false">BE$4-BE$3+1</f>
        <v>92</v>
      </c>
      <c r="BF5" s="36" t="n">
        <f aca="false">BF$4-BF$3+1</f>
        <v>92</v>
      </c>
      <c r="BG5" s="36" t="n">
        <f aca="false">BG$4-BG$3+1</f>
        <v>90</v>
      </c>
      <c r="BH5" s="36" t="n">
        <f aca="false">BH$4-BH$3+1</f>
        <v>91</v>
      </c>
      <c r="BI5" s="36" t="n">
        <f aca="false">BI$4-BI$3+1</f>
        <v>92</v>
      </c>
      <c r="BJ5" s="36" t="n">
        <f aca="false">BJ$4-BJ$3+1</f>
        <v>92</v>
      </c>
      <c r="BK5" s="36" t="n">
        <f aca="false">BK$4-BK$3+1</f>
        <v>90</v>
      </c>
      <c r="BL5" s="36" t="n">
        <f aca="false">BL$4-BL$3+1</f>
        <v>91</v>
      </c>
      <c r="BM5" s="36" t="n">
        <f aca="false">BM$4-BM$3+1</f>
        <v>92</v>
      </c>
      <c r="BN5" s="36" t="n">
        <f aca="false">BN$4-BN$3+1</f>
        <v>92</v>
      </c>
      <c r="BO5" s="36" t="n">
        <f aca="false">BO$4-BO$3+1</f>
        <v>91</v>
      </c>
      <c r="BP5" s="36" t="n">
        <f aca="false">BP$4-BP$3+1</f>
        <v>91</v>
      </c>
      <c r="BQ5" s="36" t="n">
        <f aca="false">BQ$4-BQ$3+1</f>
        <v>92</v>
      </c>
      <c r="BR5" s="36" t="n">
        <f aca="false">BR$4-BR$3+1</f>
        <v>92</v>
      </c>
      <c r="BS5" s="36" t="n">
        <f aca="false">BS$4-BS$3+1</f>
        <v>90</v>
      </c>
      <c r="BT5" s="36" t="n">
        <f aca="false">BT$4-BT$3+1</f>
        <v>91</v>
      </c>
      <c r="BU5" s="36" t="n">
        <f aca="false">BU$4-BU$3+1</f>
        <v>92</v>
      </c>
      <c r="BV5" s="36" t="n">
        <f aca="false">BV$4-BV$3+1</f>
        <v>92</v>
      </c>
      <c r="BW5" s="36" t="n">
        <f aca="false">BW$4-BW$3+1</f>
        <v>90</v>
      </c>
      <c r="BX5" s="36" t="n">
        <f aca="false">BX$4-BX$3+1</f>
        <v>91</v>
      </c>
      <c r="BY5" s="36" t="n">
        <f aca="false">BY$4-BY$3+1</f>
        <v>92</v>
      </c>
      <c r="BZ5" s="36" t="n">
        <f aca="false">BZ$4-BZ$3+1</f>
        <v>92</v>
      </c>
      <c r="CA5" s="36" t="n">
        <f aca="false">CA$4-CA$3+1</f>
        <v>90</v>
      </c>
      <c r="CB5" s="36" t="n">
        <f aca="false">CB$4-CB$3+1</f>
        <v>91</v>
      </c>
      <c r="CC5" s="36" t="n">
        <f aca="false">CC$4-CC$3+1</f>
        <v>92</v>
      </c>
      <c r="CD5" s="36" t="n">
        <f aca="false">CD$4-CD$3+1</f>
        <v>92</v>
      </c>
      <c r="CE5" s="36" t="n">
        <f aca="false">CE$4-CE$3+1</f>
        <v>91</v>
      </c>
      <c r="CF5" s="36" t="n">
        <f aca="false">CF$4-CF$3+1</f>
        <v>91</v>
      </c>
      <c r="CG5" s="36" t="n">
        <f aca="false">CG$4-CG$3+1</f>
        <v>92</v>
      </c>
      <c r="CH5" s="36" t="n">
        <f aca="false">CH$4-CH$3+1</f>
        <v>92</v>
      </c>
      <c r="CI5" s="36" t="n">
        <f aca="false">CI$4-CI$3+1</f>
        <v>90</v>
      </c>
      <c r="CJ5" s="36" t="n">
        <f aca="false">CJ$4-CJ$3+1</f>
        <v>91</v>
      </c>
      <c r="CK5" s="36" t="n">
        <f aca="false">CK$4-CK$3+1</f>
        <v>92</v>
      </c>
      <c r="CL5" s="36" t="n">
        <f aca="false">CL$4-CL$3+1</f>
        <v>92</v>
      </c>
      <c r="CM5" s="36" t="n">
        <f aca="false">CM$4-CM$3+1</f>
        <v>90</v>
      </c>
      <c r="CN5" s="36" t="n">
        <f aca="false">CN$4-CN$3+1</f>
        <v>91</v>
      </c>
      <c r="CO5" s="36" t="n">
        <f aca="false">CO$4-CO$3+1</f>
        <v>92</v>
      </c>
      <c r="CP5" s="36" t="n">
        <f aca="false">CP$4-CP$3+1</f>
        <v>92</v>
      </c>
      <c r="CQ5" s="36" t="n">
        <f aca="false">CQ$4-CQ$3+1</f>
        <v>90</v>
      </c>
      <c r="CR5" s="36" t="n">
        <f aca="false">CR$4-CR$3+1</f>
        <v>91</v>
      </c>
      <c r="CS5" s="36" t="n">
        <f aca="false">CS$4-CS$3+1</f>
        <v>92</v>
      </c>
      <c r="CT5" s="36" t="n">
        <f aca="false">CT$4-CT$3+1</f>
        <v>92</v>
      </c>
      <c r="CU5" s="36" t="n">
        <f aca="false">CU$4-CU$3+1</f>
        <v>91</v>
      </c>
      <c r="CV5" s="36" t="n">
        <f aca="false">CV$4-CV$3+1</f>
        <v>91</v>
      </c>
      <c r="CW5" s="36" t="n">
        <f aca="false">CW$4-CW$3+1</f>
        <v>92</v>
      </c>
      <c r="CX5" s="36" t="n">
        <f aca="false">CX$4-CX$3+1</f>
        <v>92</v>
      </c>
      <c r="CY5" s="36" t="n">
        <f aca="false">CY$4-CY$3+1</f>
        <v>90</v>
      </c>
      <c r="CZ5" s="36" t="n">
        <f aca="false">CZ$4-CZ$3+1</f>
        <v>91</v>
      </c>
      <c r="DA5" s="36" t="n">
        <f aca="false">DA$4-DA$3+1</f>
        <v>92</v>
      </c>
      <c r="DB5" s="36" t="n">
        <f aca="false">DB$4-DB$3+1</f>
        <v>92</v>
      </c>
      <c r="DC5" s="36" t="n">
        <f aca="false">DC$4-DC$3+1</f>
        <v>90</v>
      </c>
      <c r="DD5" s="36" t="n">
        <f aca="false">DD$4-DD$3+1</f>
        <v>91</v>
      </c>
      <c r="DE5" s="36" t="n">
        <f aca="false">DE$4-DE$3+1</f>
        <v>92</v>
      </c>
      <c r="DF5" s="36" t="n">
        <f aca="false">DF$4-DF$3+1</f>
        <v>92</v>
      </c>
      <c r="DG5" s="36" t="n">
        <f aca="false">DG$4-DG$3+1</f>
        <v>90</v>
      </c>
      <c r="DH5" s="36" t="n">
        <f aca="false">DH$4-DH$3+1</f>
        <v>91</v>
      </c>
      <c r="DI5" s="36" t="n">
        <f aca="false">DI$4-DI$3+1</f>
        <v>92</v>
      </c>
      <c r="DJ5" s="36" t="n">
        <f aca="false">DJ$4-DJ$3+1</f>
        <v>92</v>
      </c>
      <c r="DK5" s="36" t="n">
        <f aca="false">DK$4-DK$3+1</f>
        <v>91</v>
      </c>
      <c r="DL5" s="36" t="n">
        <f aca="false">DL$4-DL$3+1</f>
        <v>91</v>
      </c>
      <c r="DM5" s="36" t="n">
        <f aca="false">DM$4-DM$3+1</f>
        <v>92</v>
      </c>
      <c r="DN5" s="36" t="n">
        <f aca="false">DN$4-DN$3+1</f>
        <v>92</v>
      </c>
      <c r="DO5" s="36" t="n">
        <f aca="false">DO$4-DO$3+1</f>
        <v>90</v>
      </c>
      <c r="DP5" s="36" t="n">
        <f aca="false">DP$4-DP$3+1</f>
        <v>91</v>
      </c>
      <c r="DQ5" s="36" t="n">
        <f aca="false">DQ$4-DQ$3+1</f>
        <v>92</v>
      </c>
      <c r="DR5" s="36" t="n">
        <f aca="false">DR$4-DR$3+1</f>
        <v>92</v>
      </c>
      <c r="DS5" s="36" t="n">
        <f aca="false">DS$4-DS$3+1</f>
        <v>90</v>
      </c>
      <c r="DT5" s="36" t="n">
        <f aca="false">DT$4-DT$3+1</f>
        <v>91</v>
      </c>
      <c r="DU5" s="36" t="n">
        <f aca="false">DU$4-DU$3+1</f>
        <v>92</v>
      </c>
      <c r="DV5" s="36" t="n">
        <f aca="false">DV$4-DV$3+1</f>
        <v>92</v>
      </c>
      <c r="DW5" s="36" t="n">
        <f aca="false">DW$4-DW$3+1</f>
        <v>90</v>
      </c>
      <c r="DX5" s="36" t="n">
        <f aca="false">DX$4-DX$3+1</f>
        <v>91</v>
      </c>
      <c r="DY5" s="36" t="n">
        <f aca="false">DY$4-DY$3+1</f>
        <v>92</v>
      </c>
      <c r="DZ5" s="36" t="n">
        <f aca="false">DZ$4-DZ$3+1</f>
        <v>92</v>
      </c>
      <c r="EA5" s="36" t="n">
        <f aca="false">EA$4-EA$3+1</f>
        <v>91</v>
      </c>
      <c r="EB5" s="36" t="n">
        <f aca="false">EB$4-EB$3+1</f>
        <v>91</v>
      </c>
      <c r="EC5" s="36" t="n">
        <f aca="false">EC$4-EC$3+1</f>
        <v>92</v>
      </c>
      <c r="ED5" s="36" t="n">
        <f aca="false">ED$4-ED$3+1</f>
        <v>92</v>
      </c>
      <c r="EE5" s="36" t="n">
        <f aca="false">EE$4-EE$3+1</f>
        <v>90</v>
      </c>
      <c r="EF5" s="36" t="n">
        <f aca="false">EF$4-EF$3+1</f>
        <v>91</v>
      </c>
      <c r="EG5" s="36" t="n">
        <f aca="false">EG$4-EG$3+1</f>
        <v>92</v>
      </c>
      <c r="EH5" s="36" t="n">
        <f aca="false">EH$4-EH$3+1</f>
        <v>92</v>
      </c>
      <c r="EI5" s="36" t="n">
        <f aca="false">EI$4-EI$3+1</f>
        <v>90</v>
      </c>
      <c r="EJ5" s="36" t="n">
        <f aca="false">EJ$4-EJ$3+1</f>
        <v>91</v>
      </c>
      <c r="EK5" s="36" t="n">
        <f aca="false">EK$4-EK$3+1</f>
        <v>92</v>
      </c>
      <c r="EL5" s="36" t="n">
        <f aca="false">EL$4-EL$3+1</f>
        <v>92</v>
      </c>
      <c r="EM5" s="36" t="n">
        <f aca="false">EM$4-EM$3+1</f>
        <v>90</v>
      </c>
      <c r="EN5" s="36" t="n">
        <f aca="false">EN$4-EN$3+1</f>
        <v>91</v>
      </c>
      <c r="EO5" s="36" t="n">
        <f aca="false">EO$4-EO$3+1</f>
        <v>92</v>
      </c>
      <c r="EP5" s="36" t="n">
        <f aca="false">EP$4-EP$3+1</f>
        <v>92</v>
      </c>
      <c r="EQ5" s="36" t="n">
        <f aca="false">EQ$4-EQ$3+1</f>
        <v>91</v>
      </c>
      <c r="ER5" s="36" t="n">
        <f aca="false">ER$4-ER$3+1</f>
        <v>91</v>
      </c>
      <c r="ES5" s="36" t="n">
        <f aca="false">ES$4-ES$3+1</f>
        <v>92</v>
      </c>
      <c r="ET5" s="36" t="n">
        <f aca="false">ET$4-ET$3+1</f>
        <v>92</v>
      </c>
      <c r="EU5" s="36" t="n">
        <f aca="false">EU$4-EU$3+1</f>
        <v>90</v>
      </c>
      <c r="EV5" s="36" t="n">
        <f aca="false">EV$4-EV$3+1</f>
        <v>91</v>
      </c>
      <c r="EW5" s="36" t="n">
        <f aca="false">EW$4-EW$3+1</f>
        <v>92</v>
      </c>
      <c r="EX5" s="36" t="n">
        <f aca="false">EX$4-EX$3+1</f>
        <v>92</v>
      </c>
      <c r="EY5" s="36" t="n">
        <f aca="false">EY$4-EY$3+1</f>
        <v>90</v>
      </c>
      <c r="EZ5" s="36" t="n">
        <f aca="false">EZ$4-EZ$3+1</f>
        <v>91</v>
      </c>
      <c r="FA5" s="36" t="n">
        <f aca="false">FA$4-FA$3+1</f>
        <v>92</v>
      </c>
      <c r="FB5" s="36" t="n">
        <f aca="false">FB$4-FB$3+1</f>
        <v>92</v>
      </c>
      <c r="FC5" s="36" t="n">
        <f aca="false">FC$4-FC$3+1</f>
        <v>90</v>
      </c>
      <c r="FD5" s="36" t="n">
        <f aca="false">FD$4-FD$3+1</f>
        <v>91</v>
      </c>
      <c r="FE5" s="36" t="n">
        <f aca="false">FE$4-FE$3+1</f>
        <v>92</v>
      </c>
      <c r="FF5" s="36" t="n">
        <f aca="false">FF$4-FF$3+1</f>
        <v>92</v>
      </c>
      <c r="FG5" s="36" t="n">
        <f aca="false">FG$4-FG$3+1</f>
        <v>91</v>
      </c>
      <c r="FH5" s="36" t="n">
        <f aca="false">FH$4-FH$3+1</f>
        <v>91</v>
      </c>
    </row>
    <row r="6" customFormat="false" ht="15" hidden="false" customHeight="false" outlineLevel="0" collapsed="false">
      <c r="C6" s="1" t="s">
        <v>661</v>
      </c>
      <c r="D6" s="12" t="s">
        <v>546</v>
      </c>
      <c r="J6" s="61" t="n">
        <f aca="false">J$5/Days_In_Year</f>
        <v>0.252054794520548</v>
      </c>
      <c r="K6" s="61" t="n">
        <f aca="false">K$5/Days_In_Year</f>
        <v>0.246575342465753</v>
      </c>
      <c r="L6" s="61" t="n">
        <f aca="false">L$5/Days_In_Year</f>
        <v>0.249315068493151</v>
      </c>
      <c r="M6" s="61" t="n">
        <f aca="false">M$5/Days_In_Year</f>
        <v>0.252054794520548</v>
      </c>
      <c r="N6" s="61" t="n">
        <f aca="false">N$5/Days_In_Year</f>
        <v>0.252054794520548</v>
      </c>
      <c r="O6" s="61" t="n">
        <f aca="false">O$5/Days_In_Year</f>
        <v>0.246575342465753</v>
      </c>
      <c r="P6" s="61" t="n">
        <f aca="false">P$5/Days_In_Year</f>
        <v>0.249315068493151</v>
      </c>
      <c r="Q6" s="61" t="n">
        <f aca="false">Q$5/Days_In_Year</f>
        <v>0.252054794520548</v>
      </c>
      <c r="R6" s="61" t="n">
        <f aca="false">R$5/Days_In_Year</f>
        <v>0.252054794520548</v>
      </c>
      <c r="S6" s="61" t="n">
        <f aca="false">S$5/Days_In_Year</f>
        <v>0.249315068493151</v>
      </c>
      <c r="T6" s="61" t="n">
        <f aca="false">T$5/Days_In_Year</f>
        <v>0.249315068493151</v>
      </c>
      <c r="U6" s="61" t="n">
        <f aca="false">U$5/Days_In_Year</f>
        <v>0.252054794520548</v>
      </c>
      <c r="V6" s="61" t="n">
        <f aca="false">V$5/Days_In_Year</f>
        <v>0.252054794520548</v>
      </c>
      <c r="W6" s="61" t="n">
        <f aca="false">W$5/Days_In_Year</f>
        <v>0.246575342465753</v>
      </c>
      <c r="X6" s="61" t="n">
        <f aca="false">X$5/Days_In_Year</f>
        <v>0.249315068493151</v>
      </c>
      <c r="Y6" s="61" t="n">
        <f aca="false">Y$5/Days_In_Year</f>
        <v>0.252054794520548</v>
      </c>
      <c r="Z6" s="61" t="n">
        <f aca="false">Z$5/Days_In_Year</f>
        <v>0.252054794520548</v>
      </c>
      <c r="AA6" s="61" t="n">
        <f aca="false">AA$5/Days_In_Year</f>
        <v>0.246575342465753</v>
      </c>
      <c r="AB6" s="61" t="n">
        <f aca="false">AB$5/Days_In_Year</f>
        <v>0.249315068493151</v>
      </c>
      <c r="AC6" s="61" t="n">
        <f aca="false">AC$5/Days_In_Year</f>
        <v>0.252054794520548</v>
      </c>
      <c r="AD6" s="61" t="n">
        <f aca="false">AD$5/Days_In_Year</f>
        <v>0.252054794520548</v>
      </c>
      <c r="AE6" s="61" t="n">
        <f aca="false">AE$5/Days_In_Year</f>
        <v>0.246575342465753</v>
      </c>
      <c r="AF6" s="61" t="n">
        <f aca="false">AF$5/Days_In_Year</f>
        <v>0.249315068493151</v>
      </c>
      <c r="AG6" s="61" t="n">
        <f aca="false">AG$5/Days_In_Year</f>
        <v>0.252054794520548</v>
      </c>
      <c r="AH6" s="61" t="n">
        <f aca="false">AH$5/Days_In_Year</f>
        <v>0.252054794520548</v>
      </c>
      <c r="AI6" s="61" t="n">
        <f aca="false">AI$5/Days_In_Year</f>
        <v>0.249315068493151</v>
      </c>
      <c r="AJ6" s="61" t="n">
        <f aca="false">AJ$5/Days_In_Year</f>
        <v>0.249315068493151</v>
      </c>
      <c r="AK6" s="61" t="n">
        <f aca="false">AK$5/Days_In_Year</f>
        <v>0.252054794520548</v>
      </c>
      <c r="AL6" s="61" t="n">
        <f aca="false">AL$5/Days_In_Year</f>
        <v>0.252054794520548</v>
      </c>
      <c r="AM6" s="61" t="n">
        <f aca="false">AM$5/Days_In_Year</f>
        <v>0.246575342465753</v>
      </c>
      <c r="AN6" s="61" t="n">
        <f aca="false">AN$5/Days_In_Year</f>
        <v>0.249315068493151</v>
      </c>
      <c r="AO6" s="61" t="n">
        <f aca="false">AO$5/Days_In_Year</f>
        <v>0.252054794520548</v>
      </c>
      <c r="AP6" s="61" t="n">
        <f aca="false">AP$5/Days_In_Year</f>
        <v>0.252054794520548</v>
      </c>
      <c r="AQ6" s="61" t="n">
        <f aca="false">AQ$5/Days_In_Year</f>
        <v>0.246575342465753</v>
      </c>
      <c r="AR6" s="61" t="n">
        <f aca="false">AR$5/Days_In_Year</f>
        <v>0.249315068493151</v>
      </c>
      <c r="AS6" s="61" t="n">
        <f aca="false">AS$5/Days_In_Year</f>
        <v>0.252054794520548</v>
      </c>
      <c r="AT6" s="61" t="n">
        <f aca="false">AT$5/Days_In_Year</f>
        <v>0.252054794520548</v>
      </c>
      <c r="AU6" s="61" t="n">
        <f aca="false">AU$5/Days_In_Year</f>
        <v>0.246575342465753</v>
      </c>
      <c r="AV6" s="61" t="n">
        <f aca="false">AV$5/Days_In_Year</f>
        <v>0.249315068493151</v>
      </c>
      <c r="AW6" s="61" t="n">
        <f aca="false">AW$5/Days_In_Year</f>
        <v>0.252054794520548</v>
      </c>
      <c r="AX6" s="61" t="n">
        <f aca="false">AX$5/Days_In_Year</f>
        <v>0.252054794520548</v>
      </c>
      <c r="AY6" s="61" t="n">
        <f aca="false">AY$5/Days_In_Year</f>
        <v>0.249315068493151</v>
      </c>
      <c r="AZ6" s="61" t="n">
        <f aca="false">AZ$5/Days_In_Year</f>
        <v>0.249315068493151</v>
      </c>
      <c r="BA6" s="61" t="n">
        <f aca="false">BA$5/Days_In_Year</f>
        <v>0.252054794520548</v>
      </c>
      <c r="BB6" s="61" t="n">
        <f aca="false">BB$5/Days_In_Year</f>
        <v>0.252054794520548</v>
      </c>
      <c r="BC6" s="61" t="n">
        <f aca="false">BC$5/Days_In_Year</f>
        <v>0.246575342465753</v>
      </c>
      <c r="BD6" s="61" t="n">
        <f aca="false">BD$5/Days_In_Year</f>
        <v>0.249315068493151</v>
      </c>
      <c r="BE6" s="61" t="n">
        <f aca="false">BE$5/Days_In_Year</f>
        <v>0.252054794520548</v>
      </c>
      <c r="BF6" s="61" t="n">
        <f aca="false">BF$5/Days_In_Year</f>
        <v>0.252054794520548</v>
      </c>
      <c r="BG6" s="61" t="n">
        <f aca="false">BG$5/Days_In_Year</f>
        <v>0.246575342465753</v>
      </c>
      <c r="BH6" s="61" t="n">
        <f aca="false">BH$5/Days_In_Year</f>
        <v>0.249315068493151</v>
      </c>
      <c r="BI6" s="61" t="n">
        <f aca="false">BI$5/Days_In_Year</f>
        <v>0.252054794520548</v>
      </c>
      <c r="BJ6" s="61" t="n">
        <f aca="false">BJ$5/Days_In_Year</f>
        <v>0.252054794520548</v>
      </c>
      <c r="BK6" s="61" t="n">
        <f aca="false">BK$5/Days_In_Year</f>
        <v>0.246575342465753</v>
      </c>
      <c r="BL6" s="61" t="n">
        <f aca="false">BL$5/Days_In_Year</f>
        <v>0.249315068493151</v>
      </c>
      <c r="BM6" s="61" t="n">
        <f aca="false">BM$5/Days_In_Year</f>
        <v>0.252054794520548</v>
      </c>
      <c r="BN6" s="61" t="n">
        <f aca="false">BN$5/Days_In_Year</f>
        <v>0.252054794520548</v>
      </c>
      <c r="BO6" s="61" t="n">
        <f aca="false">BO$5/Days_In_Year</f>
        <v>0.249315068493151</v>
      </c>
      <c r="BP6" s="61" t="n">
        <f aca="false">BP$5/Days_In_Year</f>
        <v>0.249315068493151</v>
      </c>
      <c r="BQ6" s="61" t="n">
        <f aca="false">BQ$5/Days_In_Year</f>
        <v>0.252054794520548</v>
      </c>
      <c r="BR6" s="61" t="n">
        <f aca="false">BR$5/Days_In_Year</f>
        <v>0.252054794520548</v>
      </c>
      <c r="BS6" s="61" t="n">
        <f aca="false">BS$5/Days_In_Year</f>
        <v>0.246575342465753</v>
      </c>
      <c r="BT6" s="61" t="n">
        <f aca="false">BT$5/Days_In_Year</f>
        <v>0.249315068493151</v>
      </c>
      <c r="BU6" s="61" t="n">
        <f aca="false">BU$5/Days_In_Year</f>
        <v>0.252054794520548</v>
      </c>
      <c r="BV6" s="61" t="n">
        <f aca="false">BV$5/Days_In_Year</f>
        <v>0.252054794520548</v>
      </c>
      <c r="BW6" s="61" t="n">
        <f aca="false">BW$5/Days_In_Year</f>
        <v>0.246575342465753</v>
      </c>
      <c r="BX6" s="61" t="n">
        <f aca="false">BX$5/Days_In_Year</f>
        <v>0.249315068493151</v>
      </c>
      <c r="BY6" s="61" t="n">
        <f aca="false">BY$5/Days_In_Year</f>
        <v>0.252054794520548</v>
      </c>
      <c r="BZ6" s="61" t="n">
        <f aca="false">BZ$5/Days_In_Year</f>
        <v>0.252054794520548</v>
      </c>
      <c r="CA6" s="61" t="n">
        <f aca="false">CA$5/Days_In_Year</f>
        <v>0.246575342465753</v>
      </c>
      <c r="CB6" s="61" t="n">
        <f aca="false">CB$5/Days_In_Year</f>
        <v>0.249315068493151</v>
      </c>
      <c r="CC6" s="61" t="n">
        <f aca="false">CC$5/Days_In_Year</f>
        <v>0.252054794520548</v>
      </c>
      <c r="CD6" s="61" t="n">
        <f aca="false">CD$5/Days_In_Year</f>
        <v>0.252054794520548</v>
      </c>
      <c r="CE6" s="61" t="n">
        <f aca="false">CE$5/Days_In_Year</f>
        <v>0.249315068493151</v>
      </c>
      <c r="CF6" s="61" t="n">
        <f aca="false">CF$5/Days_In_Year</f>
        <v>0.249315068493151</v>
      </c>
      <c r="CG6" s="61" t="n">
        <f aca="false">CG$5/Days_In_Year</f>
        <v>0.252054794520548</v>
      </c>
      <c r="CH6" s="61" t="n">
        <f aca="false">CH$5/Days_In_Year</f>
        <v>0.252054794520548</v>
      </c>
      <c r="CI6" s="61" t="n">
        <f aca="false">CI$5/Days_In_Year</f>
        <v>0.246575342465753</v>
      </c>
      <c r="CJ6" s="61" t="n">
        <f aca="false">CJ$5/Days_In_Year</f>
        <v>0.249315068493151</v>
      </c>
      <c r="CK6" s="61" t="n">
        <f aca="false">CK$5/Days_In_Year</f>
        <v>0.252054794520548</v>
      </c>
      <c r="CL6" s="61" t="n">
        <f aca="false">CL$5/Days_In_Year</f>
        <v>0.252054794520548</v>
      </c>
      <c r="CM6" s="61" t="n">
        <f aca="false">CM$5/Days_In_Year</f>
        <v>0.246575342465753</v>
      </c>
      <c r="CN6" s="61" t="n">
        <f aca="false">CN$5/Days_In_Year</f>
        <v>0.249315068493151</v>
      </c>
      <c r="CO6" s="61" t="n">
        <f aca="false">CO$5/Days_In_Year</f>
        <v>0.252054794520548</v>
      </c>
      <c r="CP6" s="61" t="n">
        <f aca="false">CP$5/Days_In_Year</f>
        <v>0.252054794520548</v>
      </c>
      <c r="CQ6" s="61" t="n">
        <f aca="false">CQ$5/Days_In_Year</f>
        <v>0.246575342465753</v>
      </c>
      <c r="CR6" s="61" t="n">
        <f aca="false">CR$5/Days_In_Year</f>
        <v>0.249315068493151</v>
      </c>
      <c r="CS6" s="61" t="n">
        <f aca="false">CS$5/Days_In_Year</f>
        <v>0.252054794520548</v>
      </c>
      <c r="CT6" s="61" t="n">
        <f aca="false">CT$5/Days_In_Year</f>
        <v>0.252054794520548</v>
      </c>
      <c r="CU6" s="61" t="n">
        <f aca="false">CU$5/Days_In_Year</f>
        <v>0.249315068493151</v>
      </c>
      <c r="CV6" s="61" t="n">
        <f aca="false">CV$5/Days_In_Year</f>
        <v>0.249315068493151</v>
      </c>
      <c r="CW6" s="61" t="n">
        <f aca="false">CW$5/Days_In_Year</f>
        <v>0.252054794520548</v>
      </c>
      <c r="CX6" s="61" t="n">
        <f aca="false">CX$5/Days_In_Year</f>
        <v>0.252054794520548</v>
      </c>
      <c r="CY6" s="61" t="n">
        <f aca="false">CY$5/Days_In_Year</f>
        <v>0.246575342465753</v>
      </c>
      <c r="CZ6" s="61" t="n">
        <f aca="false">CZ$5/Days_In_Year</f>
        <v>0.249315068493151</v>
      </c>
      <c r="DA6" s="61" t="n">
        <f aca="false">DA$5/Days_In_Year</f>
        <v>0.252054794520548</v>
      </c>
      <c r="DB6" s="61" t="n">
        <f aca="false">DB$5/Days_In_Year</f>
        <v>0.252054794520548</v>
      </c>
      <c r="DC6" s="61" t="n">
        <f aca="false">DC$5/Days_In_Year</f>
        <v>0.246575342465753</v>
      </c>
      <c r="DD6" s="61" t="n">
        <f aca="false">DD$5/Days_In_Year</f>
        <v>0.249315068493151</v>
      </c>
      <c r="DE6" s="61" t="n">
        <f aca="false">DE$5/Days_In_Year</f>
        <v>0.252054794520548</v>
      </c>
      <c r="DF6" s="61" t="n">
        <f aca="false">DF$5/Days_In_Year</f>
        <v>0.252054794520548</v>
      </c>
      <c r="DG6" s="61" t="n">
        <f aca="false">DG$5/Days_In_Year</f>
        <v>0.246575342465753</v>
      </c>
      <c r="DH6" s="61" t="n">
        <f aca="false">DH$5/Days_In_Year</f>
        <v>0.249315068493151</v>
      </c>
      <c r="DI6" s="61" t="n">
        <f aca="false">DI$5/Days_In_Year</f>
        <v>0.252054794520548</v>
      </c>
      <c r="DJ6" s="61" t="n">
        <f aca="false">DJ$5/Days_In_Year</f>
        <v>0.252054794520548</v>
      </c>
      <c r="DK6" s="61" t="n">
        <f aca="false">DK$5/Days_In_Year</f>
        <v>0.249315068493151</v>
      </c>
      <c r="DL6" s="61" t="n">
        <f aca="false">DL$5/Days_In_Year</f>
        <v>0.249315068493151</v>
      </c>
      <c r="DM6" s="61" t="n">
        <f aca="false">DM$5/Days_In_Year</f>
        <v>0.252054794520548</v>
      </c>
      <c r="DN6" s="61" t="n">
        <f aca="false">DN$5/Days_In_Year</f>
        <v>0.252054794520548</v>
      </c>
      <c r="DO6" s="61" t="n">
        <f aca="false">DO$5/Days_In_Year</f>
        <v>0.246575342465753</v>
      </c>
      <c r="DP6" s="61" t="n">
        <f aca="false">DP$5/Days_In_Year</f>
        <v>0.249315068493151</v>
      </c>
      <c r="DQ6" s="61" t="n">
        <f aca="false">DQ$5/Days_In_Year</f>
        <v>0.252054794520548</v>
      </c>
      <c r="DR6" s="61" t="n">
        <f aca="false">DR$5/Days_In_Year</f>
        <v>0.252054794520548</v>
      </c>
      <c r="DS6" s="61" t="n">
        <f aca="false">DS$5/Days_In_Year</f>
        <v>0.246575342465753</v>
      </c>
      <c r="DT6" s="61" t="n">
        <f aca="false">DT$5/Days_In_Year</f>
        <v>0.249315068493151</v>
      </c>
      <c r="DU6" s="61" t="n">
        <f aca="false">DU$5/Days_In_Year</f>
        <v>0.252054794520548</v>
      </c>
      <c r="DV6" s="61" t="n">
        <f aca="false">DV$5/Days_In_Year</f>
        <v>0.252054794520548</v>
      </c>
      <c r="DW6" s="61" t="n">
        <f aca="false">DW$5/Days_In_Year</f>
        <v>0.246575342465753</v>
      </c>
      <c r="DX6" s="61" t="n">
        <f aca="false">DX$5/Days_In_Year</f>
        <v>0.249315068493151</v>
      </c>
      <c r="DY6" s="61" t="n">
        <f aca="false">DY$5/Days_In_Year</f>
        <v>0.252054794520548</v>
      </c>
      <c r="DZ6" s="61" t="n">
        <f aca="false">DZ$5/Days_In_Year</f>
        <v>0.252054794520548</v>
      </c>
      <c r="EA6" s="61" t="n">
        <f aca="false">EA$5/Days_In_Year</f>
        <v>0.249315068493151</v>
      </c>
      <c r="EB6" s="61" t="n">
        <f aca="false">EB$5/Days_In_Year</f>
        <v>0.249315068493151</v>
      </c>
      <c r="EC6" s="61" t="n">
        <f aca="false">EC$5/Days_In_Year</f>
        <v>0.252054794520548</v>
      </c>
      <c r="ED6" s="61" t="n">
        <f aca="false">ED$5/Days_In_Year</f>
        <v>0.252054794520548</v>
      </c>
      <c r="EE6" s="61" t="n">
        <f aca="false">EE$5/Days_In_Year</f>
        <v>0.246575342465753</v>
      </c>
      <c r="EF6" s="61" t="n">
        <f aca="false">EF$5/Days_In_Year</f>
        <v>0.249315068493151</v>
      </c>
      <c r="EG6" s="61" t="n">
        <f aca="false">EG$5/Days_In_Year</f>
        <v>0.252054794520548</v>
      </c>
      <c r="EH6" s="61" t="n">
        <f aca="false">EH$5/Days_In_Year</f>
        <v>0.252054794520548</v>
      </c>
      <c r="EI6" s="61" t="n">
        <f aca="false">EI$5/Days_In_Year</f>
        <v>0.246575342465753</v>
      </c>
      <c r="EJ6" s="61" t="n">
        <f aca="false">EJ$5/Days_In_Year</f>
        <v>0.249315068493151</v>
      </c>
      <c r="EK6" s="61" t="n">
        <f aca="false">EK$5/Days_In_Year</f>
        <v>0.252054794520548</v>
      </c>
      <c r="EL6" s="61" t="n">
        <f aca="false">EL$5/Days_In_Year</f>
        <v>0.252054794520548</v>
      </c>
      <c r="EM6" s="61" t="n">
        <f aca="false">EM$5/Days_In_Year</f>
        <v>0.246575342465753</v>
      </c>
      <c r="EN6" s="61" t="n">
        <f aca="false">EN$5/Days_In_Year</f>
        <v>0.249315068493151</v>
      </c>
      <c r="EO6" s="61" t="n">
        <f aca="false">EO$5/Days_In_Year</f>
        <v>0.252054794520548</v>
      </c>
      <c r="EP6" s="61" t="n">
        <f aca="false">EP$5/Days_In_Year</f>
        <v>0.252054794520548</v>
      </c>
      <c r="EQ6" s="61" t="n">
        <f aca="false">EQ$5/Days_In_Year</f>
        <v>0.249315068493151</v>
      </c>
      <c r="ER6" s="61" t="n">
        <f aca="false">ER$5/Days_In_Year</f>
        <v>0.249315068493151</v>
      </c>
      <c r="ES6" s="61" t="n">
        <f aca="false">ES$5/Days_In_Year</f>
        <v>0.252054794520548</v>
      </c>
      <c r="ET6" s="61" t="n">
        <f aca="false">ET$5/Days_In_Year</f>
        <v>0.252054794520548</v>
      </c>
      <c r="EU6" s="61" t="n">
        <f aca="false">EU$5/Days_In_Year</f>
        <v>0.246575342465753</v>
      </c>
      <c r="EV6" s="61" t="n">
        <f aca="false">EV$5/Days_In_Year</f>
        <v>0.249315068493151</v>
      </c>
      <c r="EW6" s="61" t="n">
        <f aca="false">EW$5/Days_In_Year</f>
        <v>0.252054794520548</v>
      </c>
      <c r="EX6" s="61" t="n">
        <f aca="false">EX$5/Days_In_Year</f>
        <v>0.252054794520548</v>
      </c>
      <c r="EY6" s="61" t="n">
        <f aca="false">EY$5/Days_In_Year</f>
        <v>0.246575342465753</v>
      </c>
      <c r="EZ6" s="61" t="n">
        <f aca="false">EZ$5/Days_In_Year</f>
        <v>0.249315068493151</v>
      </c>
      <c r="FA6" s="61" t="n">
        <f aca="false">FA$5/Days_In_Year</f>
        <v>0.252054794520548</v>
      </c>
      <c r="FB6" s="61" t="n">
        <f aca="false">FB$5/Days_In_Year</f>
        <v>0.252054794520548</v>
      </c>
      <c r="FC6" s="61" t="n">
        <f aca="false">FC$5/Days_In_Year</f>
        <v>0.246575342465753</v>
      </c>
      <c r="FD6" s="61" t="n">
        <f aca="false">FD$5/Days_In_Year</f>
        <v>0.249315068493151</v>
      </c>
      <c r="FE6" s="61" t="n">
        <f aca="false">FE$5/Days_In_Year</f>
        <v>0.252054794520548</v>
      </c>
      <c r="FF6" s="61" t="n">
        <f aca="false">FF$5/Days_In_Year</f>
        <v>0.252054794520548</v>
      </c>
      <c r="FG6" s="61" t="n">
        <f aca="false">FG$5/Days_In_Year</f>
        <v>0.249315068493151</v>
      </c>
      <c r="FH6" s="61" t="n">
        <f aca="false">FH$5/Days_In_Year</f>
        <v>0.249315068493151</v>
      </c>
    </row>
    <row r="7" customFormat="false" ht="15" hidden="false" customHeight="false" outlineLevel="0" collapsed="false">
      <c r="C7" s="1" t="s">
        <v>519</v>
      </c>
      <c r="D7" s="12" t="s">
        <v>326</v>
      </c>
      <c r="J7" s="36" t="n">
        <f aca="false">YEAR(J$4)</f>
        <v>2025</v>
      </c>
      <c r="K7" s="36" t="n">
        <f aca="false">YEAR(K$4)</f>
        <v>2026</v>
      </c>
      <c r="L7" s="36" t="n">
        <f aca="false">YEAR(L$4)</f>
        <v>2026</v>
      </c>
      <c r="M7" s="36" t="n">
        <f aca="false">YEAR(M$4)</f>
        <v>2026</v>
      </c>
      <c r="N7" s="36" t="n">
        <f aca="false">YEAR(N$4)</f>
        <v>2026</v>
      </c>
      <c r="O7" s="36" t="n">
        <f aca="false">YEAR(O$4)</f>
        <v>2027</v>
      </c>
      <c r="P7" s="36" t="n">
        <f aca="false">YEAR(P$4)</f>
        <v>2027</v>
      </c>
      <c r="Q7" s="36" t="n">
        <f aca="false">YEAR(Q$4)</f>
        <v>2027</v>
      </c>
      <c r="R7" s="36" t="n">
        <f aca="false">YEAR(R$4)</f>
        <v>2027</v>
      </c>
      <c r="S7" s="36" t="n">
        <f aca="false">YEAR(S$4)</f>
        <v>2028</v>
      </c>
      <c r="T7" s="36" t="n">
        <f aca="false">YEAR(T$4)</f>
        <v>2028</v>
      </c>
      <c r="U7" s="36" t="n">
        <f aca="false">YEAR(U$4)</f>
        <v>2028</v>
      </c>
      <c r="V7" s="36" t="n">
        <f aca="false">YEAR(V$4)</f>
        <v>2028</v>
      </c>
      <c r="W7" s="36" t="n">
        <f aca="false">YEAR(W$4)</f>
        <v>2029</v>
      </c>
      <c r="X7" s="36" t="n">
        <f aca="false">YEAR(X$4)</f>
        <v>2029</v>
      </c>
      <c r="Y7" s="36" t="n">
        <f aca="false">YEAR(Y$4)</f>
        <v>2029</v>
      </c>
      <c r="Z7" s="36" t="n">
        <f aca="false">YEAR(Z$4)</f>
        <v>2029</v>
      </c>
      <c r="AA7" s="36" t="n">
        <f aca="false">YEAR(AA$4)</f>
        <v>2030</v>
      </c>
      <c r="AB7" s="36" t="n">
        <f aca="false">YEAR(AB$4)</f>
        <v>2030</v>
      </c>
      <c r="AC7" s="36" t="n">
        <f aca="false">YEAR(AC$4)</f>
        <v>2030</v>
      </c>
      <c r="AD7" s="36" t="n">
        <f aca="false">YEAR(AD$4)</f>
        <v>2030</v>
      </c>
      <c r="AE7" s="36" t="n">
        <f aca="false">YEAR(AE$4)</f>
        <v>2031</v>
      </c>
      <c r="AF7" s="36" t="n">
        <f aca="false">YEAR(AF$4)</f>
        <v>2031</v>
      </c>
      <c r="AG7" s="36" t="n">
        <f aca="false">YEAR(AG$4)</f>
        <v>2031</v>
      </c>
      <c r="AH7" s="36" t="n">
        <f aca="false">YEAR(AH$4)</f>
        <v>2031</v>
      </c>
      <c r="AI7" s="36" t="n">
        <f aca="false">YEAR(AI$4)</f>
        <v>2032</v>
      </c>
      <c r="AJ7" s="36" t="n">
        <f aca="false">YEAR(AJ$4)</f>
        <v>2032</v>
      </c>
      <c r="AK7" s="36" t="n">
        <f aca="false">YEAR(AK$4)</f>
        <v>2032</v>
      </c>
      <c r="AL7" s="36" t="n">
        <f aca="false">YEAR(AL$4)</f>
        <v>2032</v>
      </c>
      <c r="AM7" s="36" t="n">
        <f aca="false">YEAR(AM$4)</f>
        <v>2033</v>
      </c>
      <c r="AN7" s="36" t="n">
        <f aca="false">YEAR(AN$4)</f>
        <v>2033</v>
      </c>
      <c r="AO7" s="36" t="n">
        <f aca="false">YEAR(AO$4)</f>
        <v>2033</v>
      </c>
      <c r="AP7" s="36" t="n">
        <f aca="false">YEAR(AP$4)</f>
        <v>2033</v>
      </c>
      <c r="AQ7" s="36" t="n">
        <f aca="false">YEAR(AQ$4)</f>
        <v>2034</v>
      </c>
      <c r="AR7" s="36" t="n">
        <f aca="false">YEAR(AR$4)</f>
        <v>2034</v>
      </c>
      <c r="AS7" s="36" t="n">
        <f aca="false">YEAR(AS$4)</f>
        <v>2034</v>
      </c>
      <c r="AT7" s="36" t="n">
        <f aca="false">YEAR(AT$4)</f>
        <v>2034</v>
      </c>
      <c r="AU7" s="36" t="n">
        <f aca="false">YEAR(AU$4)</f>
        <v>2035</v>
      </c>
      <c r="AV7" s="36" t="n">
        <f aca="false">YEAR(AV$4)</f>
        <v>2035</v>
      </c>
      <c r="AW7" s="36" t="n">
        <f aca="false">YEAR(AW$4)</f>
        <v>2035</v>
      </c>
      <c r="AX7" s="36" t="n">
        <f aca="false">YEAR(AX$4)</f>
        <v>2035</v>
      </c>
      <c r="AY7" s="36" t="n">
        <f aca="false">YEAR(AY$4)</f>
        <v>2036</v>
      </c>
      <c r="AZ7" s="36" t="n">
        <f aca="false">YEAR(AZ$4)</f>
        <v>2036</v>
      </c>
      <c r="BA7" s="36" t="n">
        <f aca="false">YEAR(BA$4)</f>
        <v>2036</v>
      </c>
      <c r="BB7" s="36" t="n">
        <f aca="false">YEAR(BB$4)</f>
        <v>2036</v>
      </c>
      <c r="BC7" s="36" t="n">
        <f aca="false">YEAR(BC$4)</f>
        <v>2037</v>
      </c>
      <c r="BD7" s="36" t="n">
        <f aca="false">YEAR(BD$4)</f>
        <v>2037</v>
      </c>
      <c r="BE7" s="36" t="n">
        <f aca="false">YEAR(BE$4)</f>
        <v>2037</v>
      </c>
      <c r="BF7" s="36" t="n">
        <f aca="false">YEAR(BF$4)</f>
        <v>2037</v>
      </c>
      <c r="BG7" s="36" t="n">
        <f aca="false">YEAR(BG$4)</f>
        <v>2038</v>
      </c>
      <c r="BH7" s="36" t="n">
        <f aca="false">YEAR(BH$4)</f>
        <v>2038</v>
      </c>
      <c r="BI7" s="36" t="n">
        <f aca="false">YEAR(BI$4)</f>
        <v>2038</v>
      </c>
      <c r="BJ7" s="36" t="n">
        <f aca="false">YEAR(BJ$4)</f>
        <v>2038</v>
      </c>
      <c r="BK7" s="36" t="n">
        <f aca="false">YEAR(BK$4)</f>
        <v>2039</v>
      </c>
      <c r="BL7" s="36" t="n">
        <f aca="false">YEAR(BL$4)</f>
        <v>2039</v>
      </c>
      <c r="BM7" s="36" t="n">
        <f aca="false">YEAR(BM$4)</f>
        <v>2039</v>
      </c>
      <c r="BN7" s="36" t="n">
        <f aca="false">YEAR(BN$4)</f>
        <v>2039</v>
      </c>
      <c r="BO7" s="36" t="n">
        <f aca="false">YEAR(BO$4)</f>
        <v>2040</v>
      </c>
      <c r="BP7" s="36" t="n">
        <f aca="false">YEAR(BP$4)</f>
        <v>2040</v>
      </c>
      <c r="BQ7" s="36" t="n">
        <f aca="false">YEAR(BQ$4)</f>
        <v>2040</v>
      </c>
      <c r="BR7" s="36" t="n">
        <f aca="false">YEAR(BR$4)</f>
        <v>2040</v>
      </c>
      <c r="BS7" s="36" t="n">
        <f aca="false">YEAR(BS$4)</f>
        <v>2041</v>
      </c>
      <c r="BT7" s="36" t="n">
        <f aca="false">YEAR(BT$4)</f>
        <v>2041</v>
      </c>
      <c r="BU7" s="36" t="n">
        <f aca="false">YEAR(BU$4)</f>
        <v>2041</v>
      </c>
      <c r="BV7" s="36" t="n">
        <f aca="false">YEAR(BV$4)</f>
        <v>2041</v>
      </c>
      <c r="BW7" s="36" t="n">
        <f aca="false">YEAR(BW$4)</f>
        <v>2042</v>
      </c>
      <c r="BX7" s="36" t="n">
        <f aca="false">YEAR(BX$4)</f>
        <v>2042</v>
      </c>
      <c r="BY7" s="36" t="n">
        <f aca="false">YEAR(BY$4)</f>
        <v>2042</v>
      </c>
      <c r="BZ7" s="36" t="n">
        <f aca="false">YEAR(BZ$4)</f>
        <v>2042</v>
      </c>
      <c r="CA7" s="36" t="n">
        <f aca="false">YEAR(CA$4)</f>
        <v>2043</v>
      </c>
      <c r="CB7" s="36" t="n">
        <f aca="false">YEAR(CB$4)</f>
        <v>2043</v>
      </c>
      <c r="CC7" s="36" t="n">
        <f aca="false">YEAR(CC$4)</f>
        <v>2043</v>
      </c>
      <c r="CD7" s="36" t="n">
        <f aca="false">YEAR(CD$4)</f>
        <v>2043</v>
      </c>
      <c r="CE7" s="36" t="n">
        <f aca="false">YEAR(CE$4)</f>
        <v>2044</v>
      </c>
      <c r="CF7" s="36" t="n">
        <f aca="false">YEAR(CF$4)</f>
        <v>2044</v>
      </c>
      <c r="CG7" s="36" t="n">
        <f aca="false">YEAR(CG$4)</f>
        <v>2044</v>
      </c>
      <c r="CH7" s="36" t="n">
        <f aca="false">YEAR(CH$4)</f>
        <v>2044</v>
      </c>
      <c r="CI7" s="36" t="n">
        <f aca="false">YEAR(CI$4)</f>
        <v>2045</v>
      </c>
      <c r="CJ7" s="36" t="n">
        <f aca="false">YEAR(CJ$4)</f>
        <v>2045</v>
      </c>
      <c r="CK7" s="36" t="n">
        <f aca="false">YEAR(CK$4)</f>
        <v>2045</v>
      </c>
      <c r="CL7" s="36" t="n">
        <f aca="false">YEAR(CL$4)</f>
        <v>2045</v>
      </c>
      <c r="CM7" s="36" t="n">
        <f aca="false">YEAR(CM$4)</f>
        <v>2046</v>
      </c>
      <c r="CN7" s="36" t="n">
        <f aca="false">YEAR(CN$4)</f>
        <v>2046</v>
      </c>
      <c r="CO7" s="36" t="n">
        <f aca="false">YEAR(CO$4)</f>
        <v>2046</v>
      </c>
      <c r="CP7" s="36" t="n">
        <f aca="false">YEAR(CP$4)</f>
        <v>2046</v>
      </c>
      <c r="CQ7" s="36" t="n">
        <f aca="false">YEAR(CQ$4)</f>
        <v>2047</v>
      </c>
      <c r="CR7" s="36" t="n">
        <f aca="false">YEAR(CR$4)</f>
        <v>2047</v>
      </c>
      <c r="CS7" s="36" t="n">
        <f aca="false">YEAR(CS$4)</f>
        <v>2047</v>
      </c>
      <c r="CT7" s="36" t="n">
        <f aca="false">YEAR(CT$4)</f>
        <v>2047</v>
      </c>
      <c r="CU7" s="36" t="n">
        <f aca="false">YEAR(CU$4)</f>
        <v>2048</v>
      </c>
      <c r="CV7" s="36" t="n">
        <f aca="false">YEAR(CV$4)</f>
        <v>2048</v>
      </c>
      <c r="CW7" s="36" t="n">
        <f aca="false">YEAR(CW$4)</f>
        <v>2048</v>
      </c>
      <c r="CX7" s="36" t="n">
        <f aca="false">YEAR(CX$4)</f>
        <v>2048</v>
      </c>
      <c r="CY7" s="36" t="n">
        <f aca="false">YEAR(CY$4)</f>
        <v>2049</v>
      </c>
      <c r="CZ7" s="36" t="n">
        <f aca="false">YEAR(CZ$4)</f>
        <v>2049</v>
      </c>
      <c r="DA7" s="36" t="n">
        <f aca="false">YEAR(DA$4)</f>
        <v>2049</v>
      </c>
      <c r="DB7" s="36" t="n">
        <f aca="false">YEAR(DB$4)</f>
        <v>2049</v>
      </c>
      <c r="DC7" s="36" t="n">
        <f aca="false">YEAR(DC$4)</f>
        <v>2050</v>
      </c>
      <c r="DD7" s="36" t="n">
        <f aca="false">YEAR(DD$4)</f>
        <v>2050</v>
      </c>
      <c r="DE7" s="36" t="n">
        <f aca="false">YEAR(DE$4)</f>
        <v>2050</v>
      </c>
      <c r="DF7" s="36" t="n">
        <f aca="false">YEAR(DF$4)</f>
        <v>2050</v>
      </c>
      <c r="DG7" s="36" t="n">
        <f aca="false">YEAR(DG$4)</f>
        <v>2051</v>
      </c>
      <c r="DH7" s="36" t="n">
        <f aca="false">YEAR(DH$4)</f>
        <v>2051</v>
      </c>
      <c r="DI7" s="36" t="n">
        <f aca="false">YEAR(DI$4)</f>
        <v>2051</v>
      </c>
      <c r="DJ7" s="36" t="n">
        <f aca="false">YEAR(DJ$4)</f>
        <v>2051</v>
      </c>
      <c r="DK7" s="36" t="n">
        <f aca="false">YEAR(DK$4)</f>
        <v>2052</v>
      </c>
      <c r="DL7" s="36" t="n">
        <f aca="false">YEAR(DL$4)</f>
        <v>2052</v>
      </c>
      <c r="DM7" s="36" t="n">
        <f aca="false">YEAR(DM$4)</f>
        <v>2052</v>
      </c>
      <c r="DN7" s="36" t="n">
        <f aca="false">YEAR(DN$4)</f>
        <v>2052</v>
      </c>
      <c r="DO7" s="36" t="n">
        <f aca="false">YEAR(DO$4)</f>
        <v>2053</v>
      </c>
      <c r="DP7" s="36" t="n">
        <f aca="false">YEAR(DP$4)</f>
        <v>2053</v>
      </c>
      <c r="DQ7" s="36" t="n">
        <f aca="false">YEAR(DQ$4)</f>
        <v>2053</v>
      </c>
      <c r="DR7" s="36" t="n">
        <f aca="false">YEAR(DR$4)</f>
        <v>2053</v>
      </c>
      <c r="DS7" s="36" t="n">
        <f aca="false">YEAR(DS$4)</f>
        <v>2054</v>
      </c>
      <c r="DT7" s="36" t="n">
        <f aca="false">YEAR(DT$4)</f>
        <v>2054</v>
      </c>
      <c r="DU7" s="36" t="n">
        <f aca="false">YEAR(DU$4)</f>
        <v>2054</v>
      </c>
      <c r="DV7" s="36" t="n">
        <f aca="false">YEAR(DV$4)</f>
        <v>2054</v>
      </c>
      <c r="DW7" s="36" t="n">
        <f aca="false">YEAR(DW$4)</f>
        <v>2055</v>
      </c>
      <c r="DX7" s="36" t="n">
        <f aca="false">YEAR(DX$4)</f>
        <v>2055</v>
      </c>
      <c r="DY7" s="36" t="n">
        <f aca="false">YEAR(DY$4)</f>
        <v>2055</v>
      </c>
      <c r="DZ7" s="36" t="n">
        <f aca="false">YEAR(DZ$4)</f>
        <v>2055</v>
      </c>
      <c r="EA7" s="36" t="n">
        <f aca="false">YEAR(EA$4)</f>
        <v>2056</v>
      </c>
      <c r="EB7" s="36" t="n">
        <f aca="false">YEAR(EB$4)</f>
        <v>2056</v>
      </c>
      <c r="EC7" s="36" t="n">
        <f aca="false">YEAR(EC$4)</f>
        <v>2056</v>
      </c>
      <c r="ED7" s="36" t="n">
        <f aca="false">YEAR(ED$4)</f>
        <v>2056</v>
      </c>
      <c r="EE7" s="36" t="n">
        <f aca="false">YEAR(EE$4)</f>
        <v>2057</v>
      </c>
      <c r="EF7" s="36" t="n">
        <f aca="false">YEAR(EF$4)</f>
        <v>2057</v>
      </c>
      <c r="EG7" s="36" t="n">
        <f aca="false">YEAR(EG$4)</f>
        <v>2057</v>
      </c>
      <c r="EH7" s="36" t="n">
        <f aca="false">YEAR(EH$4)</f>
        <v>2057</v>
      </c>
      <c r="EI7" s="36" t="n">
        <f aca="false">YEAR(EI$4)</f>
        <v>2058</v>
      </c>
      <c r="EJ7" s="36" t="n">
        <f aca="false">YEAR(EJ$4)</f>
        <v>2058</v>
      </c>
      <c r="EK7" s="36" t="n">
        <f aca="false">YEAR(EK$4)</f>
        <v>2058</v>
      </c>
      <c r="EL7" s="36" t="n">
        <f aca="false">YEAR(EL$4)</f>
        <v>2058</v>
      </c>
      <c r="EM7" s="36" t="n">
        <f aca="false">YEAR(EM$4)</f>
        <v>2059</v>
      </c>
      <c r="EN7" s="36" t="n">
        <f aca="false">YEAR(EN$4)</f>
        <v>2059</v>
      </c>
      <c r="EO7" s="36" t="n">
        <f aca="false">YEAR(EO$4)</f>
        <v>2059</v>
      </c>
      <c r="EP7" s="36" t="n">
        <f aca="false">YEAR(EP$4)</f>
        <v>2059</v>
      </c>
      <c r="EQ7" s="36" t="n">
        <f aca="false">YEAR(EQ$4)</f>
        <v>2060</v>
      </c>
      <c r="ER7" s="36" t="n">
        <f aca="false">YEAR(ER$4)</f>
        <v>2060</v>
      </c>
      <c r="ES7" s="36" t="n">
        <f aca="false">YEAR(ES$4)</f>
        <v>2060</v>
      </c>
      <c r="ET7" s="36" t="n">
        <f aca="false">YEAR(ET$4)</f>
        <v>2060</v>
      </c>
      <c r="EU7" s="36" t="n">
        <f aca="false">YEAR(EU$4)</f>
        <v>2061</v>
      </c>
      <c r="EV7" s="36" t="n">
        <f aca="false">YEAR(EV$4)</f>
        <v>2061</v>
      </c>
      <c r="EW7" s="36" t="n">
        <f aca="false">YEAR(EW$4)</f>
        <v>2061</v>
      </c>
      <c r="EX7" s="36" t="n">
        <f aca="false">YEAR(EX$4)</f>
        <v>2061</v>
      </c>
      <c r="EY7" s="36" t="n">
        <f aca="false">YEAR(EY$4)</f>
        <v>2062</v>
      </c>
      <c r="EZ7" s="36" t="n">
        <f aca="false">YEAR(EZ$4)</f>
        <v>2062</v>
      </c>
      <c r="FA7" s="36" t="n">
        <f aca="false">YEAR(FA$4)</f>
        <v>2062</v>
      </c>
      <c r="FB7" s="36" t="n">
        <f aca="false">YEAR(FB$4)</f>
        <v>2062</v>
      </c>
      <c r="FC7" s="36" t="n">
        <f aca="false">YEAR(FC$4)</f>
        <v>2063</v>
      </c>
      <c r="FD7" s="36" t="n">
        <f aca="false">YEAR(FD$4)</f>
        <v>2063</v>
      </c>
      <c r="FE7" s="36" t="n">
        <f aca="false">YEAR(FE$4)</f>
        <v>2063</v>
      </c>
      <c r="FF7" s="36" t="n">
        <f aca="false">YEAR(FF$4)</f>
        <v>2063</v>
      </c>
      <c r="FG7" s="36" t="n">
        <f aca="false">YEAR(FG$4)</f>
        <v>2064</v>
      </c>
      <c r="FH7" s="36" t="n">
        <f aca="false">YEAR(FH$4)</f>
        <v>2064</v>
      </c>
    </row>
    <row r="8" customFormat="false" ht="15" hidden="false" customHeight="false" outlineLevel="0" collapsed="false">
      <c r="C8" s="1" t="s">
        <v>662</v>
      </c>
      <c r="D8" s="12" t="s">
        <v>86</v>
      </c>
      <c r="J8" s="36" t="n">
        <f aca="false">I$8+1</f>
        <v>1</v>
      </c>
      <c r="K8" s="36" t="n">
        <f aca="false">J$8+1</f>
        <v>2</v>
      </c>
      <c r="L8" s="36" t="n">
        <f aca="false">K$8+1</f>
        <v>3</v>
      </c>
      <c r="M8" s="36" t="n">
        <f aca="false">L$8+1</f>
        <v>4</v>
      </c>
      <c r="N8" s="36" t="n">
        <f aca="false">M$8+1</f>
        <v>5</v>
      </c>
      <c r="O8" s="36" t="n">
        <f aca="false">N$8+1</f>
        <v>6</v>
      </c>
      <c r="P8" s="36" t="n">
        <f aca="false">O$8+1</f>
        <v>7</v>
      </c>
      <c r="Q8" s="36" t="n">
        <f aca="false">P$8+1</f>
        <v>8</v>
      </c>
      <c r="R8" s="36" t="n">
        <f aca="false">Q$8+1</f>
        <v>9</v>
      </c>
      <c r="S8" s="36" t="n">
        <f aca="false">R$8+1</f>
        <v>10</v>
      </c>
      <c r="T8" s="36" t="n">
        <f aca="false">S$8+1</f>
        <v>11</v>
      </c>
      <c r="U8" s="36" t="n">
        <f aca="false">T$8+1</f>
        <v>12</v>
      </c>
      <c r="V8" s="36" t="n">
        <f aca="false">U$8+1</f>
        <v>13</v>
      </c>
      <c r="W8" s="36" t="n">
        <f aca="false">V$8+1</f>
        <v>14</v>
      </c>
      <c r="X8" s="36" t="n">
        <f aca="false">W$8+1</f>
        <v>15</v>
      </c>
      <c r="Y8" s="36" t="n">
        <f aca="false">X$8+1</f>
        <v>16</v>
      </c>
      <c r="Z8" s="36" t="n">
        <f aca="false">Y$8+1</f>
        <v>17</v>
      </c>
      <c r="AA8" s="36" t="n">
        <f aca="false">Z$8+1</f>
        <v>18</v>
      </c>
      <c r="AB8" s="36" t="n">
        <f aca="false">AA$8+1</f>
        <v>19</v>
      </c>
      <c r="AC8" s="36" t="n">
        <f aca="false">AB$8+1</f>
        <v>20</v>
      </c>
      <c r="AD8" s="36" t="n">
        <f aca="false">AC$8+1</f>
        <v>21</v>
      </c>
      <c r="AE8" s="36" t="n">
        <f aca="false">AD$8+1</f>
        <v>22</v>
      </c>
      <c r="AF8" s="36" t="n">
        <f aca="false">AE$8+1</f>
        <v>23</v>
      </c>
      <c r="AG8" s="36" t="n">
        <f aca="false">AF$8+1</f>
        <v>24</v>
      </c>
      <c r="AH8" s="36" t="n">
        <f aca="false">AG$8+1</f>
        <v>25</v>
      </c>
      <c r="AI8" s="36" t="n">
        <f aca="false">AH$8+1</f>
        <v>26</v>
      </c>
      <c r="AJ8" s="36" t="n">
        <f aca="false">AI$8+1</f>
        <v>27</v>
      </c>
      <c r="AK8" s="36" t="n">
        <f aca="false">AJ$8+1</f>
        <v>28</v>
      </c>
      <c r="AL8" s="36" t="n">
        <f aca="false">AK$8+1</f>
        <v>29</v>
      </c>
      <c r="AM8" s="36" t="n">
        <f aca="false">AL$8+1</f>
        <v>30</v>
      </c>
      <c r="AN8" s="36" t="n">
        <f aca="false">AM$8+1</f>
        <v>31</v>
      </c>
      <c r="AO8" s="36" t="n">
        <f aca="false">AN$8+1</f>
        <v>32</v>
      </c>
      <c r="AP8" s="36" t="n">
        <f aca="false">AO$8+1</f>
        <v>33</v>
      </c>
      <c r="AQ8" s="36" t="n">
        <f aca="false">AP$8+1</f>
        <v>34</v>
      </c>
      <c r="AR8" s="36" t="n">
        <f aca="false">AQ$8+1</f>
        <v>35</v>
      </c>
      <c r="AS8" s="36" t="n">
        <f aca="false">AR$8+1</f>
        <v>36</v>
      </c>
      <c r="AT8" s="36" t="n">
        <f aca="false">AS$8+1</f>
        <v>37</v>
      </c>
      <c r="AU8" s="36" t="n">
        <f aca="false">AT$8+1</f>
        <v>38</v>
      </c>
      <c r="AV8" s="36" t="n">
        <f aca="false">AU$8+1</f>
        <v>39</v>
      </c>
      <c r="AW8" s="36" t="n">
        <f aca="false">AV$8+1</f>
        <v>40</v>
      </c>
      <c r="AX8" s="36" t="n">
        <f aca="false">AW$8+1</f>
        <v>41</v>
      </c>
      <c r="AY8" s="36" t="n">
        <f aca="false">AX$8+1</f>
        <v>42</v>
      </c>
      <c r="AZ8" s="36" t="n">
        <f aca="false">AY$8+1</f>
        <v>43</v>
      </c>
      <c r="BA8" s="36" t="n">
        <f aca="false">AZ$8+1</f>
        <v>44</v>
      </c>
      <c r="BB8" s="36" t="n">
        <f aca="false">BA$8+1</f>
        <v>45</v>
      </c>
      <c r="BC8" s="36" t="n">
        <f aca="false">BB$8+1</f>
        <v>46</v>
      </c>
      <c r="BD8" s="36" t="n">
        <f aca="false">BC$8+1</f>
        <v>47</v>
      </c>
      <c r="BE8" s="36" t="n">
        <f aca="false">BD$8+1</f>
        <v>48</v>
      </c>
      <c r="BF8" s="36" t="n">
        <f aca="false">BE$8+1</f>
        <v>49</v>
      </c>
      <c r="BG8" s="36" t="n">
        <f aca="false">BF$8+1</f>
        <v>50</v>
      </c>
      <c r="BH8" s="36" t="n">
        <f aca="false">BG$8+1</f>
        <v>51</v>
      </c>
      <c r="BI8" s="36" t="n">
        <f aca="false">BH$8+1</f>
        <v>52</v>
      </c>
      <c r="BJ8" s="36" t="n">
        <f aca="false">BI$8+1</f>
        <v>53</v>
      </c>
      <c r="BK8" s="36" t="n">
        <f aca="false">BJ$8+1</f>
        <v>54</v>
      </c>
      <c r="BL8" s="36" t="n">
        <f aca="false">BK$8+1</f>
        <v>55</v>
      </c>
      <c r="BM8" s="36" t="n">
        <f aca="false">BL$8+1</f>
        <v>56</v>
      </c>
      <c r="BN8" s="36" t="n">
        <f aca="false">BM$8+1</f>
        <v>57</v>
      </c>
      <c r="BO8" s="36" t="n">
        <f aca="false">BN$8+1</f>
        <v>58</v>
      </c>
      <c r="BP8" s="36" t="n">
        <f aca="false">BO$8+1</f>
        <v>59</v>
      </c>
      <c r="BQ8" s="36" t="n">
        <f aca="false">BP$8+1</f>
        <v>60</v>
      </c>
      <c r="BR8" s="36" t="n">
        <f aca="false">BQ$8+1</f>
        <v>61</v>
      </c>
      <c r="BS8" s="36" t="n">
        <f aca="false">BR$8+1</f>
        <v>62</v>
      </c>
      <c r="BT8" s="36" t="n">
        <f aca="false">BS$8+1</f>
        <v>63</v>
      </c>
      <c r="BU8" s="36" t="n">
        <f aca="false">BT$8+1</f>
        <v>64</v>
      </c>
      <c r="BV8" s="36" t="n">
        <f aca="false">BU$8+1</f>
        <v>65</v>
      </c>
      <c r="BW8" s="36" t="n">
        <f aca="false">BV$8+1</f>
        <v>66</v>
      </c>
      <c r="BX8" s="36" t="n">
        <f aca="false">BW$8+1</f>
        <v>67</v>
      </c>
      <c r="BY8" s="36" t="n">
        <f aca="false">BX$8+1</f>
        <v>68</v>
      </c>
      <c r="BZ8" s="36" t="n">
        <f aca="false">BY$8+1</f>
        <v>69</v>
      </c>
      <c r="CA8" s="36" t="n">
        <f aca="false">BZ$8+1</f>
        <v>70</v>
      </c>
      <c r="CB8" s="36" t="n">
        <f aca="false">CA$8+1</f>
        <v>71</v>
      </c>
      <c r="CC8" s="36" t="n">
        <f aca="false">CB$8+1</f>
        <v>72</v>
      </c>
      <c r="CD8" s="36" t="n">
        <f aca="false">CC$8+1</f>
        <v>73</v>
      </c>
      <c r="CE8" s="36" t="n">
        <f aca="false">CD$8+1</f>
        <v>74</v>
      </c>
      <c r="CF8" s="36" t="n">
        <f aca="false">CE$8+1</f>
        <v>75</v>
      </c>
      <c r="CG8" s="36" t="n">
        <f aca="false">CF$8+1</f>
        <v>76</v>
      </c>
      <c r="CH8" s="36" t="n">
        <f aca="false">CG$8+1</f>
        <v>77</v>
      </c>
      <c r="CI8" s="36" t="n">
        <f aca="false">CH$8+1</f>
        <v>78</v>
      </c>
      <c r="CJ8" s="36" t="n">
        <f aca="false">CI$8+1</f>
        <v>79</v>
      </c>
      <c r="CK8" s="36" t="n">
        <f aca="false">CJ$8+1</f>
        <v>80</v>
      </c>
      <c r="CL8" s="36" t="n">
        <f aca="false">CK$8+1</f>
        <v>81</v>
      </c>
      <c r="CM8" s="36" t="n">
        <f aca="false">CL$8+1</f>
        <v>82</v>
      </c>
      <c r="CN8" s="36" t="n">
        <f aca="false">CM$8+1</f>
        <v>83</v>
      </c>
      <c r="CO8" s="36" t="n">
        <f aca="false">CN$8+1</f>
        <v>84</v>
      </c>
      <c r="CP8" s="36" t="n">
        <f aca="false">CO$8+1</f>
        <v>85</v>
      </c>
      <c r="CQ8" s="36" t="n">
        <f aca="false">CP$8+1</f>
        <v>86</v>
      </c>
      <c r="CR8" s="36" t="n">
        <f aca="false">CQ$8+1</f>
        <v>87</v>
      </c>
      <c r="CS8" s="36" t="n">
        <f aca="false">CR$8+1</f>
        <v>88</v>
      </c>
      <c r="CT8" s="36" t="n">
        <f aca="false">CS$8+1</f>
        <v>89</v>
      </c>
      <c r="CU8" s="36" t="n">
        <f aca="false">CT$8+1</f>
        <v>90</v>
      </c>
      <c r="CV8" s="36" t="n">
        <f aca="false">CU$8+1</f>
        <v>91</v>
      </c>
      <c r="CW8" s="36" t="n">
        <f aca="false">CV$8+1</f>
        <v>92</v>
      </c>
      <c r="CX8" s="36" t="n">
        <f aca="false">CW$8+1</f>
        <v>93</v>
      </c>
      <c r="CY8" s="36" t="n">
        <f aca="false">CX$8+1</f>
        <v>94</v>
      </c>
      <c r="CZ8" s="36" t="n">
        <f aca="false">CY$8+1</f>
        <v>95</v>
      </c>
      <c r="DA8" s="36" t="n">
        <f aca="false">CZ$8+1</f>
        <v>96</v>
      </c>
      <c r="DB8" s="36" t="n">
        <f aca="false">DA$8+1</f>
        <v>97</v>
      </c>
      <c r="DC8" s="36" t="n">
        <f aca="false">DB$8+1</f>
        <v>98</v>
      </c>
      <c r="DD8" s="36" t="n">
        <f aca="false">DC$8+1</f>
        <v>99</v>
      </c>
      <c r="DE8" s="36" t="n">
        <f aca="false">DD$8+1</f>
        <v>100</v>
      </c>
      <c r="DF8" s="36" t="n">
        <f aca="false">DE$8+1</f>
        <v>101</v>
      </c>
      <c r="DG8" s="36" t="n">
        <f aca="false">DF$8+1</f>
        <v>102</v>
      </c>
      <c r="DH8" s="36" t="n">
        <f aca="false">DG$8+1</f>
        <v>103</v>
      </c>
      <c r="DI8" s="36" t="n">
        <f aca="false">DH$8+1</f>
        <v>104</v>
      </c>
      <c r="DJ8" s="36" t="n">
        <f aca="false">DI$8+1</f>
        <v>105</v>
      </c>
      <c r="DK8" s="36" t="n">
        <f aca="false">DJ$8+1</f>
        <v>106</v>
      </c>
      <c r="DL8" s="36" t="n">
        <f aca="false">DK$8+1</f>
        <v>107</v>
      </c>
      <c r="DM8" s="36" t="n">
        <f aca="false">DL$8+1</f>
        <v>108</v>
      </c>
      <c r="DN8" s="36" t="n">
        <f aca="false">DM$8+1</f>
        <v>109</v>
      </c>
      <c r="DO8" s="36" t="n">
        <f aca="false">DN$8+1</f>
        <v>110</v>
      </c>
      <c r="DP8" s="36" t="n">
        <f aca="false">DO$8+1</f>
        <v>111</v>
      </c>
      <c r="DQ8" s="36" t="n">
        <f aca="false">DP$8+1</f>
        <v>112</v>
      </c>
      <c r="DR8" s="36" t="n">
        <f aca="false">DQ$8+1</f>
        <v>113</v>
      </c>
      <c r="DS8" s="36" t="n">
        <f aca="false">DR$8+1</f>
        <v>114</v>
      </c>
      <c r="DT8" s="36" t="n">
        <f aca="false">DS$8+1</f>
        <v>115</v>
      </c>
      <c r="DU8" s="36" t="n">
        <f aca="false">DT$8+1</f>
        <v>116</v>
      </c>
      <c r="DV8" s="36" t="n">
        <f aca="false">DU$8+1</f>
        <v>117</v>
      </c>
      <c r="DW8" s="36" t="n">
        <f aca="false">DV$8+1</f>
        <v>118</v>
      </c>
      <c r="DX8" s="36" t="n">
        <f aca="false">DW$8+1</f>
        <v>119</v>
      </c>
      <c r="DY8" s="36" t="n">
        <f aca="false">DX$8+1</f>
        <v>120</v>
      </c>
      <c r="DZ8" s="36" t="n">
        <f aca="false">DY$8+1</f>
        <v>121</v>
      </c>
      <c r="EA8" s="36" t="n">
        <f aca="false">DZ$8+1</f>
        <v>122</v>
      </c>
      <c r="EB8" s="36" t="n">
        <f aca="false">EA$8+1</f>
        <v>123</v>
      </c>
      <c r="EC8" s="36" t="n">
        <f aca="false">EB$8+1</f>
        <v>124</v>
      </c>
      <c r="ED8" s="36" t="n">
        <f aca="false">EC$8+1</f>
        <v>125</v>
      </c>
      <c r="EE8" s="36" t="n">
        <f aca="false">ED$8+1</f>
        <v>126</v>
      </c>
      <c r="EF8" s="36" t="n">
        <f aca="false">EE$8+1</f>
        <v>127</v>
      </c>
      <c r="EG8" s="36" t="n">
        <f aca="false">EF$8+1</f>
        <v>128</v>
      </c>
      <c r="EH8" s="36" t="n">
        <f aca="false">EG$8+1</f>
        <v>129</v>
      </c>
      <c r="EI8" s="36" t="n">
        <f aca="false">EH$8+1</f>
        <v>130</v>
      </c>
      <c r="EJ8" s="36" t="n">
        <f aca="false">EI$8+1</f>
        <v>131</v>
      </c>
      <c r="EK8" s="36" t="n">
        <f aca="false">EJ$8+1</f>
        <v>132</v>
      </c>
      <c r="EL8" s="36" t="n">
        <f aca="false">EK$8+1</f>
        <v>133</v>
      </c>
      <c r="EM8" s="36" t="n">
        <f aca="false">EL$8+1</f>
        <v>134</v>
      </c>
      <c r="EN8" s="36" t="n">
        <f aca="false">EM$8+1</f>
        <v>135</v>
      </c>
      <c r="EO8" s="36" t="n">
        <f aca="false">EN$8+1</f>
        <v>136</v>
      </c>
      <c r="EP8" s="36" t="n">
        <f aca="false">EO$8+1</f>
        <v>137</v>
      </c>
      <c r="EQ8" s="36" t="n">
        <f aca="false">EP$8+1</f>
        <v>138</v>
      </c>
      <c r="ER8" s="36" t="n">
        <f aca="false">EQ$8+1</f>
        <v>139</v>
      </c>
      <c r="ES8" s="36" t="n">
        <f aca="false">ER$8+1</f>
        <v>140</v>
      </c>
      <c r="ET8" s="36" t="n">
        <f aca="false">ES$8+1</f>
        <v>141</v>
      </c>
      <c r="EU8" s="36" t="n">
        <f aca="false">ET$8+1</f>
        <v>142</v>
      </c>
      <c r="EV8" s="36" t="n">
        <f aca="false">EU$8+1</f>
        <v>143</v>
      </c>
      <c r="EW8" s="36" t="n">
        <f aca="false">EV$8+1</f>
        <v>144</v>
      </c>
      <c r="EX8" s="36" t="n">
        <f aca="false">EW$8+1</f>
        <v>145</v>
      </c>
      <c r="EY8" s="36" t="n">
        <f aca="false">EX$8+1</f>
        <v>146</v>
      </c>
      <c r="EZ8" s="36" t="n">
        <f aca="false">EY$8+1</f>
        <v>147</v>
      </c>
      <c r="FA8" s="36" t="n">
        <f aca="false">EZ$8+1</f>
        <v>148</v>
      </c>
      <c r="FB8" s="36" t="n">
        <f aca="false">FA$8+1</f>
        <v>149</v>
      </c>
      <c r="FC8" s="36" t="n">
        <f aca="false">FB$8+1</f>
        <v>150</v>
      </c>
      <c r="FD8" s="36" t="n">
        <f aca="false">FC$8+1</f>
        <v>151</v>
      </c>
      <c r="FE8" s="36" t="n">
        <f aca="false">FD$8+1</f>
        <v>152</v>
      </c>
      <c r="FF8" s="36" t="n">
        <f aca="false">FE$8+1</f>
        <v>153</v>
      </c>
      <c r="FG8" s="36" t="n">
        <f aca="false">FF$8+1</f>
        <v>154</v>
      </c>
      <c r="FH8" s="36" t="n">
        <f aca="false">FG$8+1</f>
        <v>155</v>
      </c>
    </row>
    <row r="11" customFormat="false" ht="15" hidden="false" customHeight="false" outlineLevel="0" collapsed="false">
      <c r="A11" s="10" t="s">
        <v>14</v>
      </c>
      <c r="B11" s="10"/>
      <c r="C11" s="10" t="s">
        <v>663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</row>
    <row r="12" customFormat="false" ht="15" hidden="false" customHeight="false" outlineLevel="0" collapsed="false">
      <c r="C12" s="1" t="s">
        <v>664</v>
      </c>
      <c r="D12" s="12" t="s">
        <v>17</v>
      </c>
      <c r="E12" s="15" t="str">
        <f aca="false">INDEX(Dash_Case,1,$A$1)</f>
        <v>B</v>
      </c>
      <c r="F12" s="36" t="n">
        <f aca="false">MATCH($E12,Case_Names,0)</f>
        <v>2</v>
      </c>
    </row>
    <row r="13" customFormat="false" ht="15" hidden="false" customHeight="false" outlineLevel="0" collapsed="false">
      <c r="C13" s="1" t="s">
        <v>665</v>
      </c>
      <c r="D13" s="12" t="s">
        <v>37</v>
      </c>
      <c r="E13" s="19" t="n">
        <f aca="false">INDEX(Case_MWp,1,$F12)</f>
        <v>63</v>
      </c>
      <c r="F13" s="19" t="n">
        <f aca="false">INDEX(Case_MVA,1,$F12)</f>
        <v>49.9</v>
      </c>
    </row>
    <row r="14" customFormat="false" ht="15" hidden="false" customHeight="false" outlineLevel="0" collapsed="false">
      <c r="C14" s="1" t="s">
        <v>666</v>
      </c>
      <c r="D14" s="12" t="s">
        <v>44</v>
      </c>
      <c r="E14" s="21" t="n">
        <f aca="false">INDEX(Case_Yield,1,$F12)</f>
        <v>1265</v>
      </c>
      <c r="F14" s="21" t="n">
        <f aca="false">$E14*(1+In_Yield_Adj)</f>
        <v>1265</v>
      </c>
    </row>
    <row r="15" customFormat="false" ht="15" hidden="false" customHeight="false" outlineLevel="0" collapsed="false">
      <c r="C15" s="1" t="s">
        <v>667</v>
      </c>
      <c r="D15" s="12" t="s">
        <v>79</v>
      </c>
      <c r="E15" s="45" t="n">
        <f aca="false">INDEX(Case_RtB,1,$F12)</f>
        <v>46387</v>
      </c>
      <c r="F15" s="45" t="n">
        <f aca="false">INDEX(Case_Exit,1,$F12)</f>
        <v>46477</v>
      </c>
    </row>
    <row r="16" customFormat="false" ht="15" hidden="false" customHeight="false" outlineLevel="0" collapsed="false">
      <c r="C16" s="1" t="s">
        <v>668</v>
      </c>
      <c r="D16" s="12" t="s">
        <v>79</v>
      </c>
      <c r="E16" s="45" t="n">
        <f aca="false">INDEX(Case_NTP,1,$F12)</f>
        <v>46568</v>
      </c>
      <c r="F16" s="45" t="n">
        <f aca="false">EOMONTH(INDEX(Case_COD,1,$F12),In_COD_Delay)</f>
        <v>46843</v>
      </c>
    </row>
    <row r="17" customFormat="false" ht="15" hidden="false" customHeight="false" outlineLevel="0" collapsed="false">
      <c r="C17" s="1" t="s">
        <v>669</v>
      </c>
      <c r="D17" s="12" t="s">
        <v>32</v>
      </c>
      <c r="E17" s="23" t="n">
        <f aca="false">INDEX(Case_Clip,1,$F12)</f>
        <v>0</v>
      </c>
    </row>
    <row r="18" customFormat="false" ht="15" hidden="false" customHeight="false" outlineLevel="0" collapsed="false">
      <c r="C18" s="1" t="s">
        <v>670</v>
      </c>
      <c r="D18" s="12" t="s">
        <v>37</v>
      </c>
      <c r="E18" s="19" t="n">
        <f aca="false">In_BESS_MW*In_BESS_On</f>
        <v>50</v>
      </c>
      <c r="F18" s="19" t="n">
        <f aca="false">$E18*In_BESS_Hours</f>
        <v>200</v>
      </c>
    </row>
    <row r="19" customFormat="false" ht="15" hidden="false" customHeight="false" outlineLevel="0" collapsed="false">
      <c r="C19" s="1" t="s">
        <v>671</v>
      </c>
      <c r="D19" s="12" t="s">
        <v>34</v>
      </c>
      <c r="E19" s="31" t="n">
        <f aca="false">In_Acq</f>
        <v>45991</v>
      </c>
      <c r="I19" s="18" t="n">
        <f aca="false">SUM(J19:FH19)</f>
        <v>1</v>
      </c>
      <c r="J19" s="18" t="n">
        <f aca="false">N(AND(J$3&lt;=$E19,J$4&gt;=$E19))</f>
        <v>1</v>
      </c>
      <c r="K19" s="18" t="n">
        <f aca="false">N(AND(K$3&lt;=$E19,K$4&gt;=$E19))</f>
        <v>0</v>
      </c>
      <c r="L19" s="18" t="n">
        <f aca="false">N(AND(L$3&lt;=$E19,L$4&gt;=$E19))</f>
        <v>0</v>
      </c>
      <c r="M19" s="18" t="n">
        <f aca="false">N(AND(M$3&lt;=$E19,M$4&gt;=$E19))</f>
        <v>0</v>
      </c>
      <c r="N19" s="18" t="n">
        <f aca="false">N(AND(N$3&lt;=$E19,N$4&gt;=$E19))</f>
        <v>0</v>
      </c>
      <c r="O19" s="18" t="n">
        <f aca="false">N(AND(O$3&lt;=$E19,O$4&gt;=$E19))</f>
        <v>0</v>
      </c>
      <c r="P19" s="18" t="n">
        <f aca="false">N(AND(P$3&lt;=$E19,P$4&gt;=$E19))</f>
        <v>0</v>
      </c>
      <c r="Q19" s="18" t="n">
        <f aca="false">N(AND(Q$3&lt;=$E19,Q$4&gt;=$E19))</f>
        <v>0</v>
      </c>
      <c r="R19" s="18" t="n">
        <f aca="false">N(AND(R$3&lt;=$E19,R$4&gt;=$E19))</f>
        <v>0</v>
      </c>
      <c r="S19" s="18" t="n">
        <f aca="false">N(AND(S$3&lt;=$E19,S$4&gt;=$E19))</f>
        <v>0</v>
      </c>
      <c r="T19" s="18" t="n">
        <f aca="false">N(AND(T$3&lt;=$E19,T$4&gt;=$E19))</f>
        <v>0</v>
      </c>
      <c r="U19" s="18" t="n">
        <f aca="false">N(AND(U$3&lt;=$E19,U$4&gt;=$E19))</f>
        <v>0</v>
      </c>
      <c r="V19" s="18" t="n">
        <f aca="false">N(AND(V$3&lt;=$E19,V$4&gt;=$E19))</f>
        <v>0</v>
      </c>
      <c r="W19" s="18" t="n">
        <f aca="false">N(AND(W$3&lt;=$E19,W$4&gt;=$E19))</f>
        <v>0</v>
      </c>
      <c r="X19" s="18" t="n">
        <f aca="false">N(AND(X$3&lt;=$E19,X$4&gt;=$E19))</f>
        <v>0</v>
      </c>
      <c r="Y19" s="18" t="n">
        <f aca="false">N(AND(Y$3&lt;=$E19,Y$4&gt;=$E19))</f>
        <v>0</v>
      </c>
      <c r="Z19" s="18" t="n">
        <f aca="false">N(AND(Z$3&lt;=$E19,Z$4&gt;=$E19))</f>
        <v>0</v>
      </c>
      <c r="AA19" s="18" t="n">
        <f aca="false">N(AND(AA$3&lt;=$E19,AA$4&gt;=$E19))</f>
        <v>0</v>
      </c>
      <c r="AB19" s="18" t="n">
        <f aca="false">N(AND(AB$3&lt;=$E19,AB$4&gt;=$E19))</f>
        <v>0</v>
      </c>
      <c r="AC19" s="18" t="n">
        <f aca="false">N(AND(AC$3&lt;=$E19,AC$4&gt;=$E19))</f>
        <v>0</v>
      </c>
      <c r="AD19" s="18" t="n">
        <f aca="false">N(AND(AD$3&lt;=$E19,AD$4&gt;=$E19))</f>
        <v>0</v>
      </c>
      <c r="AE19" s="18" t="n">
        <f aca="false">N(AND(AE$3&lt;=$E19,AE$4&gt;=$E19))</f>
        <v>0</v>
      </c>
      <c r="AF19" s="18" t="n">
        <f aca="false">N(AND(AF$3&lt;=$E19,AF$4&gt;=$E19))</f>
        <v>0</v>
      </c>
      <c r="AG19" s="18" t="n">
        <f aca="false">N(AND(AG$3&lt;=$E19,AG$4&gt;=$E19))</f>
        <v>0</v>
      </c>
      <c r="AH19" s="18" t="n">
        <f aca="false">N(AND(AH$3&lt;=$E19,AH$4&gt;=$E19))</f>
        <v>0</v>
      </c>
      <c r="AI19" s="18" t="n">
        <f aca="false">N(AND(AI$3&lt;=$E19,AI$4&gt;=$E19))</f>
        <v>0</v>
      </c>
      <c r="AJ19" s="18" t="n">
        <f aca="false">N(AND(AJ$3&lt;=$E19,AJ$4&gt;=$E19))</f>
        <v>0</v>
      </c>
      <c r="AK19" s="18" t="n">
        <f aca="false">N(AND(AK$3&lt;=$E19,AK$4&gt;=$E19))</f>
        <v>0</v>
      </c>
      <c r="AL19" s="18" t="n">
        <f aca="false">N(AND(AL$3&lt;=$E19,AL$4&gt;=$E19))</f>
        <v>0</v>
      </c>
      <c r="AM19" s="18" t="n">
        <f aca="false">N(AND(AM$3&lt;=$E19,AM$4&gt;=$E19))</f>
        <v>0</v>
      </c>
      <c r="AN19" s="18" t="n">
        <f aca="false">N(AND(AN$3&lt;=$E19,AN$4&gt;=$E19))</f>
        <v>0</v>
      </c>
      <c r="AO19" s="18" t="n">
        <f aca="false">N(AND(AO$3&lt;=$E19,AO$4&gt;=$E19))</f>
        <v>0</v>
      </c>
      <c r="AP19" s="18" t="n">
        <f aca="false">N(AND(AP$3&lt;=$E19,AP$4&gt;=$E19))</f>
        <v>0</v>
      </c>
      <c r="AQ19" s="18" t="n">
        <f aca="false">N(AND(AQ$3&lt;=$E19,AQ$4&gt;=$E19))</f>
        <v>0</v>
      </c>
      <c r="AR19" s="18" t="n">
        <f aca="false">N(AND(AR$3&lt;=$E19,AR$4&gt;=$E19))</f>
        <v>0</v>
      </c>
      <c r="AS19" s="18" t="n">
        <f aca="false">N(AND(AS$3&lt;=$E19,AS$4&gt;=$E19))</f>
        <v>0</v>
      </c>
      <c r="AT19" s="18" t="n">
        <f aca="false">N(AND(AT$3&lt;=$E19,AT$4&gt;=$E19))</f>
        <v>0</v>
      </c>
      <c r="AU19" s="18" t="n">
        <f aca="false">N(AND(AU$3&lt;=$E19,AU$4&gt;=$E19))</f>
        <v>0</v>
      </c>
      <c r="AV19" s="18" t="n">
        <f aca="false">N(AND(AV$3&lt;=$E19,AV$4&gt;=$E19))</f>
        <v>0</v>
      </c>
      <c r="AW19" s="18" t="n">
        <f aca="false">N(AND(AW$3&lt;=$E19,AW$4&gt;=$E19))</f>
        <v>0</v>
      </c>
      <c r="AX19" s="18" t="n">
        <f aca="false">N(AND(AX$3&lt;=$E19,AX$4&gt;=$E19))</f>
        <v>0</v>
      </c>
      <c r="AY19" s="18" t="n">
        <f aca="false">N(AND(AY$3&lt;=$E19,AY$4&gt;=$E19))</f>
        <v>0</v>
      </c>
      <c r="AZ19" s="18" t="n">
        <f aca="false">N(AND(AZ$3&lt;=$E19,AZ$4&gt;=$E19))</f>
        <v>0</v>
      </c>
      <c r="BA19" s="18" t="n">
        <f aca="false">N(AND(BA$3&lt;=$E19,BA$4&gt;=$E19))</f>
        <v>0</v>
      </c>
      <c r="BB19" s="18" t="n">
        <f aca="false">N(AND(BB$3&lt;=$E19,BB$4&gt;=$E19))</f>
        <v>0</v>
      </c>
      <c r="BC19" s="18" t="n">
        <f aca="false">N(AND(BC$3&lt;=$E19,BC$4&gt;=$E19))</f>
        <v>0</v>
      </c>
      <c r="BD19" s="18" t="n">
        <f aca="false">N(AND(BD$3&lt;=$E19,BD$4&gt;=$E19))</f>
        <v>0</v>
      </c>
      <c r="BE19" s="18" t="n">
        <f aca="false">N(AND(BE$3&lt;=$E19,BE$4&gt;=$E19))</f>
        <v>0</v>
      </c>
      <c r="BF19" s="18" t="n">
        <f aca="false">N(AND(BF$3&lt;=$E19,BF$4&gt;=$E19))</f>
        <v>0</v>
      </c>
      <c r="BG19" s="18" t="n">
        <f aca="false">N(AND(BG$3&lt;=$E19,BG$4&gt;=$E19))</f>
        <v>0</v>
      </c>
      <c r="BH19" s="18" t="n">
        <f aca="false">N(AND(BH$3&lt;=$E19,BH$4&gt;=$E19))</f>
        <v>0</v>
      </c>
      <c r="BI19" s="18" t="n">
        <f aca="false">N(AND(BI$3&lt;=$E19,BI$4&gt;=$E19))</f>
        <v>0</v>
      </c>
      <c r="BJ19" s="18" t="n">
        <f aca="false">N(AND(BJ$3&lt;=$E19,BJ$4&gt;=$E19))</f>
        <v>0</v>
      </c>
      <c r="BK19" s="18" t="n">
        <f aca="false">N(AND(BK$3&lt;=$E19,BK$4&gt;=$E19))</f>
        <v>0</v>
      </c>
      <c r="BL19" s="18" t="n">
        <f aca="false">N(AND(BL$3&lt;=$E19,BL$4&gt;=$E19))</f>
        <v>0</v>
      </c>
      <c r="BM19" s="18" t="n">
        <f aca="false">N(AND(BM$3&lt;=$E19,BM$4&gt;=$E19))</f>
        <v>0</v>
      </c>
      <c r="BN19" s="18" t="n">
        <f aca="false">N(AND(BN$3&lt;=$E19,BN$4&gt;=$E19))</f>
        <v>0</v>
      </c>
      <c r="BO19" s="18" t="n">
        <f aca="false">N(AND(BO$3&lt;=$E19,BO$4&gt;=$E19))</f>
        <v>0</v>
      </c>
      <c r="BP19" s="18" t="n">
        <f aca="false">N(AND(BP$3&lt;=$E19,BP$4&gt;=$E19))</f>
        <v>0</v>
      </c>
      <c r="BQ19" s="18" t="n">
        <f aca="false">N(AND(BQ$3&lt;=$E19,BQ$4&gt;=$E19))</f>
        <v>0</v>
      </c>
      <c r="BR19" s="18" t="n">
        <f aca="false">N(AND(BR$3&lt;=$E19,BR$4&gt;=$E19))</f>
        <v>0</v>
      </c>
      <c r="BS19" s="18" t="n">
        <f aca="false">N(AND(BS$3&lt;=$E19,BS$4&gt;=$E19))</f>
        <v>0</v>
      </c>
      <c r="BT19" s="18" t="n">
        <f aca="false">N(AND(BT$3&lt;=$E19,BT$4&gt;=$E19))</f>
        <v>0</v>
      </c>
      <c r="BU19" s="18" t="n">
        <f aca="false">N(AND(BU$3&lt;=$E19,BU$4&gt;=$E19))</f>
        <v>0</v>
      </c>
      <c r="BV19" s="18" t="n">
        <f aca="false">N(AND(BV$3&lt;=$E19,BV$4&gt;=$E19))</f>
        <v>0</v>
      </c>
      <c r="BW19" s="18" t="n">
        <f aca="false">N(AND(BW$3&lt;=$E19,BW$4&gt;=$E19))</f>
        <v>0</v>
      </c>
      <c r="BX19" s="18" t="n">
        <f aca="false">N(AND(BX$3&lt;=$E19,BX$4&gt;=$E19))</f>
        <v>0</v>
      </c>
      <c r="BY19" s="18" t="n">
        <f aca="false">N(AND(BY$3&lt;=$E19,BY$4&gt;=$E19))</f>
        <v>0</v>
      </c>
      <c r="BZ19" s="18" t="n">
        <f aca="false">N(AND(BZ$3&lt;=$E19,BZ$4&gt;=$E19))</f>
        <v>0</v>
      </c>
      <c r="CA19" s="18" t="n">
        <f aca="false">N(AND(CA$3&lt;=$E19,CA$4&gt;=$E19))</f>
        <v>0</v>
      </c>
      <c r="CB19" s="18" t="n">
        <f aca="false">N(AND(CB$3&lt;=$E19,CB$4&gt;=$E19))</f>
        <v>0</v>
      </c>
      <c r="CC19" s="18" t="n">
        <f aca="false">N(AND(CC$3&lt;=$E19,CC$4&gt;=$E19))</f>
        <v>0</v>
      </c>
      <c r="CD19" s="18" t="n">
        <f aca="false">N(AND(CD$3&lt;=$E19,CD$4&gt;=$E19))</f>
        <v>0</v>
      </c>
      <c r="CE19" s="18" t="n">
        <f aca="false">N(AND(CE$3&lt;=$E19,CE$4&gt;=$E19))</f>
        <v>0</v>
      </c>
      <c r="CF19" s="18" t="n">
        <f aca="false">N(AND(CF$3&lt;=$E19,CF$4&gt;=$E19))</f>
        <v>0</v>
      </c>
      <c r="CG19" s="18" t="n">
        <f aca="false">N(AND(CG$3&lt;=$E19,CG$4&gt;=$E19))</f>
        <v>0</v>
      </c>
      <c r="CH19" s="18" t="n">
        <f aca="false">N(AND(CH$3&lt;=$E19,CH$4&gt;=$E19))</f>
        <v>0</v>
      </c>
      <c r="CI19" s="18" t="n">
        <f aca="false">N(AND(CI$3&lt;=$E19,CI$4&gt;=$E19))</f>
        <v>0</v>
      </c>
      <c r="CJ19" s="18" t="n">
        <f aca="false">N(AND(CJ$3&lt;=$E19,CJ$4&gt;=$E19))</f>
        <v>0</v>
      </c>
      <c r="CK19" s="18" t="n">
        <f aca="false">N(AND(CK$3&lt;=$E19,CK$4&gt;=$E19))</f>
        <v>0</v>
      </c>
      <c r="CL19" s="18" t="n">
        <f aca="false">N(AND(CL$3&lt;=$E19,CL$4&gt;=$E19))</f>
        <v>0</v>
      </c>
      <c r="CM19" s="18" t="n">
        <f aca="false">N(AND(CM$3&lt;=$E19,CM$4&gt;=$E19))</f>
        <v>0</v>
      </c>
      <c r="CN19" s="18" t="n">
        <f aca="false">N(AND(CN$3&lt;=$E19,CN$4&gt;=$E19))</f>
        <v>0</v>
      </c>
      <c r="CO19" s="18" t="n">
        <f aca="false">N(AND(CO$3&lt;=$E19,CO$4&gt;=$E19))</f>
        <v>0</v>
      </c>
      <c r="CP19" s="18" t="n">
        <f aca="false">N(AND(CP$3&lt;=$E19,CP$4&gt;=$E19))</f>
        <v>0</v>
      </c>
      <c r="CQ19" s="18" t="n">
        <f aca="false">N(AND(CQ$3&lt;=$E19,CQ$4&gt;=$E19))</f>
        <v>0</v>
      </c>
      <c r="CR19" s="18" t="n">
        <f aca="false">N(AND(CR$3&lt;=$E19,CR$4&gt;=$E19))</f>
        <v>0</v>
      </c>
      <c r="CS19" s="18" t="n">
        <f aca="false">N(AND(CS$3&lt;=$E19,CS$4&gt;=$E19))</f>
        <v>0</v>
      </c>
      <c r="CT19" s="18" t="n">
        <f aca="false">N(AND(CT$3&lt;=$E19,CT$4&gt;=$E19))</f>
        <v>0</v>
      </c>
      <c r="CU19" s="18" t="n">
        <f aca="false">N(AND(CU$3&lt;=$E19,CU$4&gt;=$E19))</f>
        <v>0</v>
      </c>
      <c r="CV19" s="18" t="n">
        <f aca="false">N(AND(CV$3&lt;=$E19,CV$4&gt;=$E19))</f>
        <v>0</v>
      </c>
      <c r="CW19" s="18" t="n">
        <f aca="false">N(AND(CW$3&lt;=$E19,CW$4&gt;=$E19))</f>
        <v>0</v>
      </c>
      <c r="CX19" s="18" t="n">
        <f aca="false">N(AND(CX$3&lt;=$E19,CX$4&gt;=$E19))</f>
        <v>0</v>
      </c>
      <c r="CY19" s="18" t="n">
        <f aca="false">N(AND(CY$3&lt;=$E19,CY$4&gt;=$E19))</f>
        <v>0</v>
      </c>
      <c r="CZ19" s="18" t="n">
        <f aca="false">N(AND(CZ$3&lt;=$E19,CZ$4&gt;=$E19))</f>
        <v>0</v>
      </c>
      <c r="DA19" s="18" t="n">
        <f aca="false">N(AND(DA$3&lt;=$E19,DA$4&gt;=$E19))</f>
        <v>0</v>
      </c>
      <c r="DB19" s="18" t="n">
        <f aca="false">N(AND(DB$3&lt;=$E19,DB$4&gt;=$E19))</f>
        <v>0</v>
      </c>
      <c r="DC19" s="18" t="n">
        <f aca="false">N(AND(DC$3&lt;=$E19,DC$4&gt;=$E19))</f>
        <v>0</v>
      </c>
      <c r="DD19" s="18" t="n">
        <f aca="false">N(AND(DD$3&lt;=$E19,DD$4&gt;=$E19))</f>
        <v>0</v>
      </c>
      <c r="DE19" s="18" t="n">
        <f aca="false">N(AND(DE$3&lt;=$E19,DE$4&gt;=$E19))</f>
        <v>0</v>
      </c>
      <c r="DF19" s="18" t="n">
        <f aca="false">N(AND(DF$3&lt;=$E19,DF$4&gt;=$E19))</f>
        <v>0</v>
      </c>
      <c r="DG19" s="18" t="n">
        <f aca="false">N(AND(DG$3&lt;=$E19,DG$4&gt;=$E19))</f>
        <v>0</v>
      </c>
      <c r="DH19" s="18" t="n">
        <f aca="false">N(AND(DH$3&lt;=$E19,DH$4&gt;=$E19))</f>
        <v>0</v>
      </c>
      <c r="DI19" s="18" t="n">
        <f aca="false">N(AND(DI$3&lt;=$E19,DI$4&gt;=$E19))</f>
        <v>0</v>
      </c>
      <c r="DJ19" s="18" t="n">
        <f aca="false">N(AND(DJ$3&lt;=$E19,DJ$4&gt;=$E19))</f>
        <v>0</v>
      </c>
      <c r="DK19" s="18" t="n">
        <f aca="false">N(AND(DK$3&lt;=$E19,DK$4&gt;=$E19))</f>
        <v>0</v>
      </c>
      <c r="DL19" s="18" t="n">
        <f aca="false">N(AND(DL$3&lt;=$E19,DL$4&gt;=$E19))</f>
        <v>0</v>
      </c>
      <c r="DM19" s="18" t="n">
        <f aca="false">N(AND(DM$3&lt;=$E19,DM$4&gt;=$E19))</f>
        <v>0</v>
      </c>
      <c r="DN19" s="18" t="n">
        <f aca="false">N(AND(DN$3&lt;=$E19,DN$4&gt;=$E19))</f>
        <v>0</v>
      </c>
      <c r="DO19" s="18" t="n">
        <f aca="false">N(AND(DO$3&lt;=$E19,DO$4&gt;=$E19))</f>
        <v>0</v>
      </c>
      <c r="DP19" s="18" t="n">
        <f aca="false">N(AND(DP$3&lt;=$E19,DP$4&gt;=$E19))</f>
        <v>0</v>
      </c>
      <c r="DQ19" s="18" t="n">
        <f aca="false">N(AND(DQ$3&lt;=$E19,DQ$4&gt;=$E19))</f>
        <v>0</v>
      </c>
      <c r="DR19" s="18" t="n">
        <f aca="false">N(AND(DR$3&lt;=$E19,DR$4&gt;=$E19))</f>
        <v>0</v>
      </c>
      <c r="DS19" s="18" t="n">
        <f aca="false">N(AND(DS$3&lt;=$E19,DS$4&gt;=$E19))</f>
        <v>0</v>
      </c>
      <c r="DT19" s="18" t="n">
        <f aca="false">N(AND(DT$3&lt;=$E19,DT$4&gt;=$E19))</f>
        <v>0</v>
      </c>
      <c r="DU19" s="18" t="n">
        <f aca="false">N(AND(DU$3&lt;=$E19,DU$4&gt;=$E19))</f>
        <v>0</v>
      </c>
      <c r="DV19" s="18" t="n">
        <f aca="false">N(AND(DV$3&lt;=$E19,DV$4&gt;=$E19))</f>
        <v>0</v>
      </c>
      <c r="DW19" s="18" t="n">
        <f aca="false">N(AND(DW$3&lt;=$E19,DW$4&gt;=$E19))</f>
        <v>0</v>
      </c>
      <c r="DX19" s="18" t="n">
        <f aca="false">N(AND(DX$3&lt;=$E19,DX$4&gt;=$E19))</f>
        <v>0</v>
      </c>
      <c r="DY19" s="18" t="n">
        <f aca="false">N(AND(DY$3&lt;=$E19,DY$4&gt;=$E19))</f>
        <v>0</v>
      </c>
      <c r="DZ19" s="18" t="n">
        <f aca="false">N(AND(DZ$3&lt;=$E19,DZ$4&gt;=$E19))</f>
        <v>0</v>
      </c>
      <c r="EA19" s="18" t="n">
        <f aca="false">N(AND(EA$3&lt;=$E19,EA$4&gt;=$E19))</f>
        <v>0</v>
      </c>
      <c r="EB19" s="18" t="n">
        <f aca="false">N(AND(EB$3&lt;=$E19,EB$4&gt;=$E19))</f>
        <v>0</v>
      </c>
      <c r="EC19" s="18" t="n">
        <f aca="false">N(AND(EC$3&lt;=$E19,EC$4&gt;=$E19))</f>
        <v>0</v>
      </c>
      <c r="ED19" s="18" t="n">
        <f aca="false">N(AND(ED$3&lt;=$E19,ED$4&gt;=$E19))</f>
        <v>0</v>
      </c>
      <c r="EE19" s="18" t="n">
        <f aca="false">N(AND(EE$3&lt;=$E19,EE$4&gt;=$E19))</f>
        <v>0</v>
      </c>
      <c r="EF19" s="18" t="n">
        <f aca="false">N(AND(EF$3&lt;=$E19,EF$4&gt;=$E19))</f>
        <v>0</v>
      </c>
      <c r="EG19" s="18" t="n">
        <f aca="false">N(AND(EG$3&lt;=$E19,EG$4&gt;=$E19))</f>
        <v>0</v>
      </c>
      <c r="EH19" s="18" t="n">
        <f aca="false">N(AND(EH$3&lt;=$E19,EH$4&gt;=$E19))</f>
        <v>0</v>
      </c>
      <c r="EI19" s="18" t="n">
        <f aca="false">N(AND(EI$3&lt;=$E19,EI$4&gt;=$E19))</f>
        <v>0</v>
      </c>
      <c r="EJ19" s="18" t="n">
        <f aca="false">N(AND(EJ$3&lt;=$E19,EJ$4&gt;=$E19))</f>
        <v>0</v>
      </c>
      <c r="EK19" s="18" t="n">
        <f aca="false">N(AND(EK$3&lt;=$E19,EK$4&gt;=$E19))</f>
        <v>0</v>
      </c>
      <c r="EL19" s="18" t="n">
        <f aca="false">N(AND(EL$3&lt;=$E19,EL$4&gt;=$E19))</f>
        <v>0</v>
      </c>
      <c r="EM19" s="18" t="n">
        <f aca="false">N(AND(EM$3&lt;=$E19,EM$4&gt;=$E19))</f>
        <v>0</v>
      </c>
      <c r="EN19" s="18" t="n">
        <f aca="false">N(AND(EN$3&lt;=$E19,EN$4&gt;=$E19))</f>
        <v>0</v>
      </c>
      <c r="EO19" s="18" t="n">
        <f aca="false">N(AND(EO$3&lt;=$E19,EO$4&gt;=$E19))</f>
        <v>0</v>
      </c>
      <c r="EP19" s="18" t="n">
        <f aca="false">N(AND(EP$3&lt;=$E19,EP$4&gt;=$E19))</f>
        <v>0</v>
      </c>
      <c r="EQ19" s="18" t="n">
        <f aca="false">N(AND(EQ$3&lt;=$E19,EQ$4&gt;=$E19))</f>
        <v>0</v>
      </c>
      <c r="ER19" s="18" t="n">
        <f aca="false">N(AND(ER$3&lt;=$E19,ER$4&gt;=$E19))</f>
        <v>0</v>
      </c>
      <c r="ES19" s="18" t="n">
        <f aca="false">N(AND(ES$3&lt;=$E19,ES$4&gt;=$E19))</f>
        <v>0</v>
      </c>
      <c r="ET19" s="18" t="n">
        <f aca="false">N(AND(ET$3&lt;=$E19,ET$4&gt;=$E19))</f>
        <v>0</v>
      </c>
      <c r="EU19" s="18" t="n">
        <f aca="false">N(AND(EU$3&lt;=$E19,EU$4&gt;=$E19))</f>
        <v>0</v>
      </c>
      <c r="EV19" s="18" t="n">
        <f aca="false">N(AND(EV$3&lt;=$E19,EV$4&gt;=$E19))</f>
        <v>0</v>
      </c>
      <c r="EW19" s="18" t="n">
        <f aca="false">N(AND(EW$3&lt;=$E19,EW$4&gt;=$E19))</f>
        <v>0</v>
      </c>
      <c r="EX19" s="18" t="n">
        <f aca="false">N(AND(EX$3&lt;=$E19,EX$4&gt;=$E19))</f>
        <v>0</v>
      </c>
      <c r="EY19" s="18" t="n">
        <f aca="false">N(AND(EY$3&lt;=$E19,EY$4&gt;=$E19))</f>
        <v>0</v>
      </c>
      <c r="EZ19" s="18" t="n">
        <f aca="false">N(AND(EZ$3&lt;=$E19,EZ$4&gt;=$E19))</f>
        <v>0</v>
      </c>
      <c r="FA19" s="18" t="n">
        <f aca="false">N(AND(FA$3&lt;=$E19,FA$4&gt;=$E19))</f>
        <v>0</v>
      </c>
      <c r="FB19" s="18" t="n">
        <f aca="false">N(AND(FB$3&lt;=$E19,FB$4&gt;=$E19))</f>
        <v>0</v>
      </c>
      <c r="FC19" s="18" t="n">
        <f aca="false">N(AND(FC$3&lt;=$E19,FC$4&gt;=$E19))</f>
        <v>0</v>
      </c>
      <c r="FD19" s="18" t="n">
        <f aca="false">N(AND(FD$3&lt;=$E19,FD$4&gt;=$E19))</f>
        <v>0</v>
      </c>
      <c r="FE19" s="18" t="n">
        <f aca="false">N(AND(FE$3&lt;=$E19,FE$4&gt;=$E19))</f>
        <v>0</v>
      </c>
      <c r="FF19" s="18" t="n">
        <f aca="false">N(AND(FF$3&lt;=$E19,FF$4&gt;=$E19))</f>
        <v>0</v>
      </c>
      <c r="FG19" s="18" t="n">
        <f aca="false">N(AND(FG$3&lt;=$E19,FG$4&gt;=$E19))</f>
        <v>0</v>
      </c>
      <c r="FH19" s="18" t="n">
        <f aca="false">N(AND(FH$3&lt;=$E19,FH$4&gt;=$E19))</f>
        <v>0</v>
      </c>
    </row>
    <row r="20" customFormat="false" ht="15" hidden="false" customHeight="false" outlineLevel="0" collapsed="false">
      <c r="C20" s="1" t="s">
        <v>672</v>
      </c>
      <c r="D20" s="12" t="s">
        <v>34</v>
      </c>
      <c r="E20" s="45" t="n">
        <f aca="false">$F15</f>
        <v>46477</v>
      </c>
      <c r="I20" s="18" t="n">
        <f aca="false">SUM(J20:FH20)</f>
        <v>1</v>
      </c>
      <c r="J20" s="18" t="n">
        <f aca="false">N(AND(J$3&lt;=$E20,J$4&gt;=$E20))</f>
        <v>0</v>
      </c>
      <c r="K20" s="18" t="n">
        <f aca="false">N(AND(K$3&lt;=$E20,K$4&gt;=$E20))</f>
        <v>0</v>
      </c>
      <c r="L20" s="18" t="n">
        <f aca="false">N(AND(L$3&lt;=$E20,L$4&gt;=$E20))</f>
        <v>0</v>
      </c>
      <c r="M20" s="18" t="n">
        <f aca="false">N(AND(M$3&lt;=$E20,M$4&gt;=$E20))</f>
        <v>0</v>
      </c>
      <c r="N20" s="18" t="n">
        <f aca="false">N(AND(N$3&lt;=$E20,N$4&gt;=$E20))</f>
        <v>0</v>
      </c>
      <c r="O20" s="18" t="n">
        <f aca="false">N(AND(O$3&lt;=$E20,O$4&gt;=$E20))</f>
        <v>1</v>
      </c>
      <c r="P20" s="18" t="n">
        <f aca="false">N(AND(P$3&lt;=$E20,P$4&gt;=$E20))</f>
        <v>0</v>
      </c>
      <c r="Q20" s="18" t="n">
        <f aca="false">N(AND(Q$3&lt;=$E20,Q$4&gt;=$E20))</f>
        <v>0</v>
      </c>
      <c r="R20" s="18" t="n">
        <f aca="false">N(AND(R$3&lt;=$E20,R$4&gt;=$E20))</f>
        <v>0</v>
      </c>
      <c r="S20" s="18" t="n">
        <f aca="false">N(AND(S$3&lt;=$E20,S$4&gt;=$E20))</f>
        <v>0</v>
      </c>
      <c r="T20" s="18" t="n">
        <f aca="false">N(AND(T$3&lt;=$E20,T$4&gt;=$E20))</f>
        <v>0</v>
      </c>
      <c r="U20" s="18" t="n">
        <f aca="false">N(AND(U$3&lt;=$E20,U$4&gt;=$E20))</f>
        <v>0</v>
      </c>
      <c r="V20" s="18" t="n">
        <f aca="false">N(AND(V$3&lt;=$E20,V$4&gt;=$E20))</f>
        <v>0</v>
      </c>
      <c r="W20" s="18" t="n">
        <f aca="false">N(AND(W$3&lt;=$E20,W$4&gt;=$E20))</f>
        <v>0</v>
      </c>
      <c r="X20" s="18" t="n">
        <f aca="false">N(AND(X$3&lt;=$E20,X$4&gt;=$E20))</f>
        <v>0</v>
      </c>
      <c r="Y20" s="18" t="n">
        <f aca="false">N(AND(Y$3&lt;=$E20,Y$4&gt;=$E20))</f>
        <v>0</v>
      </c>
      <c r="Z20" s="18" t="n">
        <f aca="false">N(AND(Z$3&lt;=$E20,Z$4&gt;=$E20))</f>
        <v>0</v>
      </c>
      <c r="AA20" s="18" t="n">
        <f aca="false">N(AND(AA$3&lt;=$E20,AA$4&gt;=$E20))</f>
        <v>0</v>
      </c>
      <c r="AB20" s="18" t="n">
        <f aca="false">N(AND(AB$3&lt;=$E20,AB$4&gt;=$E20))</f>
        <v>0</v>
      </c>
      <c r="AC20" s="18" t="n">
        <f aca="false">N(AND(AC$3&lt;=$E20,AC$4&gt;=$E20))</f>
        <v>0</v>
      </c>
      <c r="AD20" s="18" t="n">
        <f aca="false">N(AND(AD$3&lt;=$E20,AD$4&gt;=$E20))</f>
        <v>0</v>
      </c>
      <c r="AE20" s="18" t="n">
        <f aca="false">N(AND(AE$3&lt;=$E20,AE$4&gt;=$E20))</f>
        <v>0</v>
      </c>
      <c r="AF20" s="18" t="n">
        <f aca="false">N(AND(AF$3&lt;=$E20,AF$4&gt;=$E20))</f>
        <v>0</v>
      </c>
      <c r="AG20" s="18" t="n">
        <f aca="false">N(AND(AG$3&lt;=$E20,AG$4&gt;=$E20))</f>
        <v>0</v>
      </c>
      <c r="AH20" s="18" t="n">
        <f aca="false">N(AND(AH$3&lt;=$E20,AH$4&gt;=$E20))</f>
        <v>0</v>
      </c>
      <c r="AI20" s="18" t="n">
        <f aca="false">N(AND(AI$3&lt;=$E20,AI$4&gt;=$E20))</f>
        <v>0</v>
      </c>
      <c r="AJ20" s="18" t="n">
        <f aca="false">N(AND(AJ$3&lt;=$E20,AJ$4&gt;=$E20))</f>
        <v>0</v>
      </c>
      <c r="AK20" s="18" t="n">
        <f aca="false">N(AND(AK$3&lt;=$E20,AK$4&gt;=$E20))</f>
        <v>0</v>
      </c>
      <c r="AL20" s="18" t="n">
        <f aca="false">N(AND(AL$3&lt;=$E20,AL$4&gt;=$E20))</f>
        <v>0</v>
      </c>
      <c r="AM20" s="18" t="n">
        <f aca="false">N(AND(AM$3&lt;=$E20,AM$4&gt;=$E20))</f>
        <v>0</v>
      </c>
      <c r="AN20" s="18" t="n">
        <f aca="false">N(AND(AN$3&lt;=$E20,AN$4&gt;=$E20))</f>
        <v>0</v>
      </c>
      <c r="AO20" s="18" t="n">
        <f aca="false">N(AND(AO$3&lt;=$E20,AO$4&gt;=$E20))</f>
        <v>0</v>
      </c>
      <c r="AP20" s="18" t="n">
        <f aca="false">N(AND(AP$3&lt;=$E20,AP$4&gt;=$E20))</f>
        <v>0</v>
      </c>
      <c r="AQ20" s="18" t="n">
        <f aca="false">N(AND(AQ$3&lt;=$E20,AQ$4&gt;=$E20))</f>
        <v>0</v>
      </c>
      <c r="AR20" s="18" t="n">
        <f aca="false">N(AND(AR$3&lt;=$E20,AR$4&gt;=$E20))</f>
        <v>0</v>
      </c>
      <c r="AS20" s="18" t="n">
        <f aca="false">N(AND(AS$3&lt;=$E20,AS$4&gt;=$E20))</f>
        <v>0</v>
      </c>
      <c r="AT20" s="18" t="n">
        <f aca="false">N(AND(AT$3&lt;=$E20,AT$4&gt;=$E20))</f>
        <v>0</v>
      </c>
      <c r="AU20" s="18" t="n">
        <f aca="false">N(AND(AU$3&lt;=$E20,AU$4&gt;=$E20))</f>
        <v>0</v>
      </c>
      <c r="AV20" s="18" t="n">
        <f aca="false">N(AND(AV$3&lt;=$E20,AV$4&gt;=$E20))</f>
        <v>0</v>
      </c>
      <c r="AW20" s="18" t="n">
        <f aca="false">N(AND(AW$3&lt;=$E20,AW$4&gt;=$E20))</f>
        <v>0</v>
      </c>
      <c r="AX20" s="18" t="n">
        <f aca="false">N(AND(AX$3&lt;=$E20,AX$4&gt;=$E20))</f>
        <v>0</v>
      </c>
      <c r="AY20" s="18" t="n">
        <f aca="false">N(AND(AY$3&lt;=$E20,AY$4&gt;=$E20))</f>
        <v>0</v>
      </c>
      <c r="AZ20" s="18" t="n">
        <f aca="false">N(AND(AZ$3&lt;=$E20,AZ$4&gt;=$E20))</f>
        <v>0</v>
      </c>
      <c r="BA20" s="18" t="n">
        <f aca="false">N(AND(BA$3&lt;=$E20,BA$4&gt;=$E20))</f>
        <v>0</v>
      </c>
      <c r="BB20" s="18" t="n">
        <f aca="false">N(AND(BB$3&lt;=$E20,BB$4&gt;=$E20))</f>
        <v>0</v>
      </c>
      <c r="BC20" s="18" t="n">
        <f aca="false">N(AND(BC$3&lt;=$E20,BC$4&gt;=$E20))</f>
        <v>0</v>
      </c>
      <c r="BD20" s="18" t="n">
        <f aca="false">N(AND(BD$3&lt;=$E20,BD$4&gt;=$E20))</f>
        <v>0</v>
      </c>
      <c r="BE20" s="18" t="n">
        <f aca="false">N(AND(BE$3&lt;=$E20,BE$4&gt;=$E20))</f>
        <v>0</v>
      </c>
      <c r="BF20" s="18" t="n">
        <f aca="false">N(AND(BF$3&lt;=$E20,BF$4&gt;=$E20))</f>
        <v>0</v>
      </c>
      <c r="BG20" s="18" t="n">
        <f aca="false">N(AND(BG$3&lt;=$E20,BG$4&gt;=$E20))</f>
        <v>0</v>
      </c>
      <c r="BH20" s="18" t="n">
        <f aca="false">N(AND(BH$3&lt;=$E20,BH$4&gt;=$E20))</f>
        <v>0</v>
      </c>
      <c r="BI20" s="18" t="n">
        <f aca="false">N(AND(BI$3&lt;=$E20,BI$4&gt;=$E20))</f>
        <v>0</v>
      </c>
      <c r="BJ20" s="18" t="n">
        <f aca="false">N(AND(BJ$3&lt;=$E20,BJ$4&gt;=$E20))</f>
        <v>0</v>
      </c>
      <c r="BK20" s="18" t="n">
        <f aca="false">N(AND(BK$3&lt;=$E20,BK$4&gt;=$E20))</f>
        <v>0</v>
      </c>
      <c r="BL20" s="18" t="n">
        <f aca="false">N(AND(BL$3&lt;=$E20,BL$4&gt;=$E20))</f>
        <v>0</v>
      </c>
      <c r="BM20" s="18" t="n">
        <f aca="false">N(AND(BM$3&lt;=$E20,BM$4&gt;=$E20))</f>
        <v>0</v>
      </c>
      <c r="BN20" s="18" t="n">
        <f aca="false">N(AND(BN$3&lt;=$E20,BN$4&gt;=$E20))</f>
        <v>0</v>
      </c>
      <c r="BO20" s="18" t="n">
        <f aca="false">N(AND(BO$3&lt;=$E20,BO$4&gt;=$E20))</f>
        <v>0</v>
      </c>
      <c r="BP20" s="18" t="n">
        <f aca="false">N(AND(BP$3&lt;=$E20,BP$4&gt;=$E20))</f>
        <v>0</v>
      </c>
      <c r="BQ20" s="18" t="n">
        <f aca="false">N(AND(BQ$3&lt;=$E20,BQ$4&gt;=$E20))</f>
        <v>0</v>
      </c>
      <c r="BR20" s="18" t="n">
        <f aca="false">N(AND(BR$3&lt;=$E20,BR$4&gt;=$E20))</f>
        <v>0</v>
      </c>
      <c r="BS20" s="18" t="n">
        <f aca="false">N(AND(BS$3&lt;=$E20,BS$4&gt;=$E20))</f>
        <v>0</v>
      </c>
      <c r="BT20" s="18" t="n">
        <f aca="false">N(AND(BT$3&lt;=$E20,BT$4&gt;=$E20))</f>
        <v>0</v>
      </c>
      <c r="BU20" s="18" t="n">
        <f aca="false">N(AND(BU$3&lt;=$E20,BU$4&gt;=$E20))</f>
        <v>0</v>
      </c>
      <c r="BV20" s="18" t="n">
        <f aca="false">N(AND(BV$3&lt;=$E20,BV$4&gt;=$E20))</f>
        <v>0</v>
      </c>
      <c r="BW20" s="18" t="n">
        <f aca="false">N(AND(BW$3&lt;=$E20,BW$4&gt;=$E20))</f>
        <v>0</v>
      </c>
      <c r="BX20" s="18" t="n">
        <f aca="false">N(AND(BX$3&lt;=$E20,BX$4&gt;=$E20))</f>
        <v>0</v>
      </c>
      <c r="BY20" s="18" t="n">
        <f aca="false">N(AND(BY$3&lt;=$E20,BY$4&gt;=$E20))</f>
        <v>0</v>
      </c>
      <c r="BZ20" s="18" t="n">
        <f aca="false">N(AND(BZ$3&lt;=$E20,BZ$4&gt;=$E20))</f>
        <v>0</v>
      </c>
      <c r="CA20" s="18" t="n">
        <f aca="false">N(AND(CA$3&lt;=$E20,CA$4&gt;=$E20))</f>
        <v>0</v>
      </c>
      <c r="CB20" s="18" t="n">
        <f aca="false">N(AND(CB$3&lt;=$E20,CB$4&gt;=$E20))</f>
        <v>0</v>
      </c>
      <c r="CC20" s="18" t="n">
        <f aca="false">N(AND(CC$3&lt;=$E20,CC$4&gt;=$E20))</f>
        <v>0</v>
      </c>
      <c r="CD20" s="18" t="n">
        <f aca="false">N(AND(CD$3&lt;=$E20,CD$4&gt;=$E20))</f>
        <v>0</v>
      </c>
      <c r="CE20" s="18" t="n">
        <f aca="false">N(AND(CE$3&lt;=$E20,CE$4&gt;=$E20))</f>
        <v>0</v>
      </c>
      <c r="CF20" s="18" t="n">
        <f aca="false">N(AND(CF$3&lt;=$E20,CF$4&gt;=$E20))</f>
        <v>0</v>
      </c>
      <c r="CG20" s="18" t="n">
        <f aca="false">N(AND(CG$3&lt;=$E20,CG$4&gt;=$E20))</f>
        <v>0</v>
      </c>
      <c r="CH20" s="18" t="n">
        <f aca="false">N(AND(CH$3&lt;=$E20,CH$4&gt;=$E20))</f>
        <v>0</v>
      </c>
      <c r="CI20" s="18" t="n">
        <f aca="false">N(AND(CI$3&lt;=$E20,CI$4&gt;=$E20))</f>
        <v>0</v>
      </c>
      <c r="CJ20" s="18" t="n">
        <f aca="false">N(AND(CJ$3&lt;=$E20,CJ$4&gt;=$E20))</f>
        <v>0</v>
      </c>
      <c r="CK20" s="18" t="n">
        <f aca="false">N(AND(CK$3&lt;=$E20,CK$4&gt;=$E20))</f>
        <v>0</v>
      </c>
      <c r="CL20" s="18" t="n">
        <f aca="false">N(AND(CL$3&lt;=$E20,CL$4&gt;=$E20))</f>
        <v>0</v>
      </c>
      <c r="CM20" s="18" t="n">
        <f aca="false">N(AND(CM$3&lt;=$E20,CM$4&gt;=$E20))</f>
        <v>0</v>
      </c>
      <c r="CN20" s="18" t="n">
        <f aca="false">N(AND(CN$3&lt;=$E20,CN$4&gt;=$E20))</f>
        <v>0</v>
      </c>
      <c r="CO20" s="18" t="n">
        <f aca="false">N(AND(CO$3&lt;=$E20,CO$4&gt;=$E20))</f>
        <v>0</v>
      </c>
      <c r="CP20" s="18" t="n">
        <f aca="false">N(AND(CP$3&lt;=$E20,CP$4&gt;=$E20))</f>
        <v>0</v>
      </c>
      <c r="CQ20" s="18" t="n">
        <f aca="false">N(AND(CQ$3&lt;=$E20,CQ$4&gt;=$E20))</f>
        <v>0</v>
      </c>
      <c r="CR20" s="18" t="n">
        <f aca="false">N(AND(CR$3&lt;=$E20,CR$4&gt;=$E20))</f>
        <v>0</v>
      </c>
      <c r="CS20" s="18" t="n">
        <f aca="false">N(AND(CS$3&lt;=$E20,CS$4&gt;=$E20))</f>
        <v>0</v>
      </c>
      <c r="CT20" s="18" t="n">
        <f aca="false">N(AND(CT$3&lt;=$E20,CT$4&gt;=$E20))</f>
        <v>0</v>
      </c>
      <c r="CU20" s="18" t="n">
        <f aca="false">N(AND(CU$3&lt;=$E20,CU$4&gt;=$E20))</f>
        <v>0</v>
      </c>
      <c r="CV20" s="18" t="n">
        <f aca="false">N(AND(CV$3&lt;=$E20,CV$4&gt;=$E20))</f>
        <v>0</v>
      </c>
      <c r="CW20" s="18" t="n">
        <f aca="false">N(AND(CW$3&lt;=$E20,CW$4&gt;=$E20))</f>
        <v>0</v>
      </c>
      <c r="CX20" s="18" t="n">
        <f aca="false">N(AND(CX$3&lt;=$E20,CX$4&gt;=$E20))</f>
        <v>0</v>
      </c>
      <c r="CY20" s="18" t="n">
        <f aca="false">N(AND(CY$3&lt;=$E20,CY$4&gt;=$E20))</f>
        <v>0</v>
      </c>
      <c r="CZ20" s="18" t="n">
        <f aca="false">N(AND(CZ$3&lt;=$E20,CZ$4&gt;=$E20))</f>
        <v>0</v>
      </c>
      <c r="DA20" s="18" t="n">
        <f aca="false">N(AND(DA$3&lt;=$E20,DA$4&gt;=$E20))</f>
        <v>0</v>
      </c>
      <c r="DB20" s="18" t="n">
        <f aca="false">N(AND(DB$3&lt;=$E20,DB$4&gt;=$E20))</f>
        <v>0</v>
      </c>
      <c r="DC20" s="18" t="n">
        <f aca="false">N(AND(DC$3&lt;=$E20,DC$4&gt;=$E20))</f>
        <v>0</v>
      </c>
      <c r="DD20" s="18" t="n">
        <f aca="false">N(AND(DD$3&lt;=$E20,DD$4&gt;=$E20))</f>
        <v>0</v>
      </c>
      <c r="DE20" s="18" t="n">
        <f aca="false">N(AND(DE$3&lt;=$E20,DE$4&gt;=$E20))</f>
        <v>0</v>
      </c>
      <c r="DF20" s="18" t="n">
        <f aca="false">N(AND(DF$3&lt;=$E20,DF$4&gt;=$E20))</f>
        <v>0</v>
      </c>
      <c r="DG20" s="18" t="n">
        <f aca="false">N(AND(DG$3&lt;=$E20,DG$4&gt;=$E20))</f>
        <v>0</v>
      </c>
      <c r="DH20" s="18" t="n">
        <f aca="false">N(AND(DH$3&lt;=$E20,DH$4&gt;=$E20))</f>
        <v>0</v>
      </c>
      <c r="DI20" s="18" t="n">
        <f aca="false">N(AND(DI$3&lt;=$E20,DI$4&gt;=$E20))</f>
        <v>0</v>
      </c>
      <c r="DJ20" s="18" t="n">
        <f aca="false">N(AND(DJ$3&lt;=$E20,DJ$4&gt;=$E20))</f>
        <v>0</v>
      </c>
      <c r="DK20" s="18" t="n">
        <f aca="false">N(AND(DK$3&lt;=$E20,DK$4&gt;=$E20))</f>
        <v>0</v>
      </c>
      <c r="DL20" s="18" t="n">
        <f aca="false">N(AND(DL$3&lt;=$E20,DL$4&gt;=$E20))</f>
        <v>0</v>
      </c>
      <c r="DM20" s="18" t="n">
        <f aca="false">N(AND(DM$3&lt;=$E20,DM$4&gt;=$E20))</f>
        <v>0</v>
      </c>
      <c r="DN20" s="18" t="n">
        <f aca="false">N(AND(DN$3&lt;=$E20,DN$4&gt;=$E20))</f>
        <v>0</v>
      </c>
      <c r="DO20" s="18" t="n">
        <f aca="false">N(AND(DO$3&lt;=$E20,DO$4&gt;=$E20))</f>
        <v>0</v>
      </c>
      <c r="DP20" s="18" t="n">
        <f aca="false">N(AND(DP$3&lt;=$E20,DP$4&gt;=$E20))</f>
        <v>0</v>
      </c>
      <c r="DQ20" s="18" t="n">
        <f aca="false">N(AND(DQ$3&lt;=$E20,DQ$4&gt;=$E20))</f>
        <v>0</v>
      </c>
      <c r="DR20" s="18" t="n">
        <f aca="false">N(AND(DR$3&lt;=$E20,DR$4&gt;=$E20))</f>
        <v>0</v>
      </c>
      <c r="DS20" s="18" t="n">
        <f aca="false">N(AND(DS$3&lt;=$E20,DS$4&gt;=$E20))</f>
        <v>0</v>
      </c>
      <c r="DT20" s="18" t="n">
        <f aca="false">N(AND(DT$3&lt;=$E20,DT$4&gt;=$E20))</f>
        <v>0</v>
      </c>
      <c r="DU20" s="18" t="n">
        <f aca="false">N(AND(DU$3&lt;=$E20,DU$4&gt;=$E20))</f>
        <v>0</v>
      </c>
      <c r="DV20" s="18" t="n">
        <f aca="false">N(AND(DV$3&lt;=$E20,DV$4&gt;=$E20))</f>
        <v>0</v>
      </c>
      <c r="DW20" s="18" t="n">
        <f aca="false">N(AND(DW$3&lt;=$E20,DW$4&gt;=$E20))</f>
        <v>0</v>
      </c>
      <c r="DX20" s="18" t="n">
        <f aca="false">N(AND(DX$3&lt;=$E20,DX$4&gt;=$E20))</f>
        <v>0</v>
      </c>
      <c r="DY20" s="18" t="n">
        <f aca="false">N(AND(DY$3&lt;=$E20,DY$4&gt;=$E20))</f>
        <v>0</v>
      </c>
      <c r="DZ20" s="18" t="n">
        <f aca="false">N(AND(DZ$3&lt;=$E20,DZ$4&gt;=$E20))</f>
        <v>0</v>
      </c>
      <c r="EA20" s="18" t="n">
        <f aca="false">N(AND(EA$3&lt;=$E20,EA$4&gt;=$E20))</f>
        <v>0</v>
      </c>
      <c r="EB20" s="18" t="n">
        <f aca="false">N(AND(EB$3&lt;=$E20,EB$4&gt;=$E20))</f>
        <v>0</v>
      </c>
      <c r="EC20" s="18" t="n">
        <f aca="false">N(AND(EC$3&lt;=$E20,EC$4&gt;=$E20))</f>
        <v>0</v>
      </c>
      <c r="ED20" s="18" t="n">
        <f aca="false">N(AND(ED$3&lt;=$E20,ED$4&gt;=$E20))</f>
        <v>0</v>
      </c>
      <c r="EE20" s="18" t="n">
        <f aca="false">N(AND(EE$3&lt;=$E20,EE$4&gt;=$E20))</f>
        <v>0</v>
      </c>
      <c r="EF20" s="18" t="n">
        <f aca="false">N(AND(EF$3&lt;=$E20,EF$4&gt;=$E20))</f>
        <v>0</v>
      </c>
      <c r="EG20" s="18" t="n">
        <f aca="false">N(AND(EG$3&lt;=$E20,EG$4&gt;=$E20))</f>
        <v>0</v>
      </c>
      <c r="EH20" s="18" t="n">
        <f aca="false">N(AND(EH$3&lt;=$E20,EH$4&gt;=$E20))</f>
        <v>0</v>
      </c>
      <c r="EI20" s="18" t="n">
        <f aca="false">N(AND(EI$3&lt;=$E20,EI$4&gt;=$E20))</f>
        <v>0</v>
      </c>
      <c r="EJ20" s="18" t="n">
        <f aca="false">N(AND(EJ$3&lt;=$E20,EJ$4&gt;=$E20))</f>
        <v>0</v>
      </c>
      <c r="EK20" s="18" t="n">
        <f aca="false">N(AND(EK$3&lt;=$E20,EK$4&gt;=$E20))</f>
        <v>0</v>
      </c>
      <c r="EL20" s="18" t="n">
        <f aca="false">N(AND(EL$3&lt;=$E20,EL$4&gt;=$E20))</f>
        <v>0</v>
      </c>
      <c r="EM20" s="18" t="n">
        <f aca="false">N(AND(EM$3&lt;=$E20,EM$4&gt;=$E20))</f>
        <v>0</v>
      </c>
      <c r="EN20" s="18" t="n">
        <f aca="false">N(AND(EN$3&lt;=$E20,EN$4&gt;=$E20))</f>
        <v>0</v>
      </c>
      <c r="EO20" s="18" t="n">
        <f aca="false">N(AND(EO$3&lt;=$E20,EO$4&gt;=$E20))</f>
        <v>0</v>
      </c>
      <c r="EP20" s="18" t="n">
        <f aca="false">N(AND(EP$3&lt;=$E20,EP$4&gt;=$E20))</f>
        <v>0</v>
      </c>
      <c r="EQ20" s="18" t="n">
        <f aca="false">N(AND(EQ$3&lt;=$E20,EQ$4&gt;=$E20))</f>
        <v>0</v>
      </c>
      <c r="ER20" s="18" t="n">
        <f aca="false">N(AND(ER$3&lt;=$E20,ER$4&gt;=$E20))</f>
        <v>0</v>
      </c>
      <c r="ES20" s="18" t="n">
        <f aca="false">N(AND(ES$3&lt;=$E20,ES$4&gt;=$E20))</f>
        <v>0</v>
      </c>
      <c r="ET20" s="18" t="n">
        <f aca="false">N(AND(ET$3&lt;=$E20,ET$4&gt;=$E20))</f>
        <v>0</v>
      </c>
      <c r="EU20" s="18" t="n">
        <f aca="false">N(AND(EU$3&lt;=$E20,EU$4&gt;=$E20))</f>
        <v>0</v>
      </c>
      <c r="EV20" s="18" t="n">
        <f aca="false">N(AND(EV$3&lt;=$E20,EV$4&gt;=$E20))</f>
        <v>0</v>
      </c>
      <c r="EW20" s="18" t="n">
        <f aca="false">N(AND(EW$3&lt;=$E20,EW$4&gt;=$E20))</f>
        <v>0</v>
      </c>
      <c r="EX20" s="18" t="n">
        <f aca="false">N(AND(EX$3&lt;=$E20,EX$4&gt;=$E20))</f>
        <v>0</v>
      </c>
      <c r="EY20" s="18" t="n">
        <f aca="false">N(AND(EY$3&lt;=$E20,EY$4&gt;=$E20))</f>
        <v>0</v>
      </c>
      <c r="EZ20" s="18" t="n">
        <f aca="false">N(AND(EZ$3&lt;=$E20,EZ$4&gt;=$E20))</f>
        <v>0</v>
      </c>
      <c r="FA20" s="18" t="n">
        <f aca="false">N(AND(FA$3&lt;=$E20,FA$4&gt;=$E20))</f>
        <v>0</v>
      </c>
      <c r="FB20" s="18" t="n">
        <f aca="false">N(AND(FB$3&lt;=$E20,FB$4&gt;=$E20))</f>
        <v>0</v>
      </c>
      <c r="FC20" s="18" t="n">
        <f aca="false">N(AND(FC$3&lt;=$E20,FC$4&gt;=$E20))</f>
        <v>0</v>
      </c>
      <c r="FD20" s="18" t="n">
        <f aca="false">N(AND(FD$3&lt;=$E20,FD$4&gt;=$E20))</f>
        <v>0</v>
      </c>
      <c r="FE20" s="18" t="n">
        <f aca="false">N(AND(FE$3&lt;=$E20,FE$4&gt;=$E20))</f>
        <v>0</v>
      </c>
      <c r="FF20" s="18" t="n">
        <f aca="false">N(AND(FF$3&lt;=$E20,FF$4&gt;=$E20))</f>
        <v>0</v>
      </c>
      <c r="FG20" s="18" t="n">
        <f aca="false">N(AND(FG$3&lt;=$E20,FG$4&gt;=$E20))</f>
        <v>0</v>
      </c>
      <c r="FH20" s="18" t="n">
        <f aca="false">N(AND(FH$3&lt;=$E20,FH$4&gt;=$E20))</f>
        <v>0</v>
      </c>
    </row>
    <row r="21" customFormat="false" ht="15" hidden="false" customHeight="false" outlineLevel="0" collapsed="false">
      <c r="C21" s="1" t="s">
        <v>673</v>
      </c>
      <c r="D21" s="12" t="s">
        <v>34</v>
      </c>
      <c r="E21" s="45" t="n">
        <f aca="false">$E16</f>
        <v>46568</v>
      </c>
      <c r="I21" s="18" t="n">
        <f aca="false">SUM(J21:FH21)</f>
        <v>1</v>
      </c>
      <c r="J21" s="18" t="n">
        <f aca="false">N(AND(J$3&lt;=$E21,J$4&gt;=$E21))</f>
        <v>0</v>
      </c>
      <c r="K21" s="18" t="n">
        <f aca="false">N(AND(K$3&lt;=$E21,K$4&gt;=$E21))</f>
        <v>0</v>
      </c>
      <c r="L21" s="18" t="n">
        <f aca="false">N(AND(L$3&lt;=$E21,L$4&gt;=$E21))</f>
        <v>0</v>
      </c>
      <c r="M21" s="18" t="n">
        <f aca="false">N(AND(M$3&lt;=$E21,M$4&gt;=$E21))</f>
        <v>0</v>
      </c>
      <c r="N21" s="18" t="n">
        <f aca="false">N(AND(N$3&lt;=$E21,N$4&gt;=$E21))</f>
        <v>0</v>
      </c>
      <c r="O21" s="18" t="n">
        <f aca="false">N(AND(O$3&lt;=$E21,O$4&gt;=$E21))</f>
        <v>0</v>
      </c>
      <c r="P21" s="18" t="n">
        <f aca="false">N(AND(P$3&lt;=$E21,P$4&gt;=$E21))</f>
        <v>1</v>
      </c>
      <c r="Q21" s="18" t="n">
        <f aca="false">N(AND(Q$3&lt;=$E21,Q$4&gt;=$E21))</f>
        <v>0</v>
      </c>
      <c r="R21" s="18" t="n">
        <f aca="false">N(AND(R$3&lt;=$E21,R$4&gt;=$E21))</f>
        <v>0</v>
      </c>
      <c r="S21" s="18" t="n">
        <f aca="false">N(AND(S$3&lt;=$E21,S$4&gt;=$E21))</f>
        <v>0</v>
      </c>
      <c r="T21" s="18" t="n">
        <f aca="false">N(AND(T$3&lt;=$E21,T$4&gt;=$E21))</f>
        <v>0</v>
      </c>
      <c r="U21" s="18" t="n">
        <f aca="false">N(AND(U$3&lt;=$E21,U$4&gt;=$E21))</f>
        <v>0</v>
      </c>
      <c r="V21" s="18" t="n">
        <f aca="false">N(AND(V$3&lt;=$E21,V$4&gt;=$E21))</f>
        <v>0</v>
      </c>
      <c r="W21" s="18" t="n">
        <f aca="false">N(AND(W$3&lt;=$E21,W$4&gt;=$E21))</f>
        <v>0</v>
      </c>
      <c r="X21" s="18" t="n">
        <f aca="false">N(AND(X$3&lt;=$E21,X$4&gt;=$E21))</f>
        <v>0</v>
      </c>
      <c r="Y21" s="18" t="n">
        <f aca="false">N(AND(Y$3&lt;=$E21,Y$4&gt;=$E21))</f>
        <v>0</v>
      </c>
      <c r="Z21" s="18" t="n">
        <f aca="false">N(AND(Z$3&lt;=$E21,Z$4&gt;=$E21))</f>
        <v>0</v>
      </c>
      <c r="AA21" s="18" t="n">
        <f aca="false">N(AND(AA$3&lt;=$E21,AA$4&gt;=$E21))</f>
        <v>0</v>
      </c>
      <c r="AB21" s="18" t="n">
        <f aca="false">N(AND(AB$3&lt;=$E21,AB$4&gt;=$E21))</f>
        <v>0</v>
      </c>
      <c r="AC21" s="18" t="n">
        <f aca="false">N(AND(AC$3&lt;=$E21,AC$4&gt;=$E21))</f>
        <v>0</v>
      </c>
      <c r="AD21" s="18" t="n">
        <f aca="false">N(AND(AD$3&lt;=$E21,AD$4&gt;=$E21))</f>
        <v>0</v>
      </c>
      <c r="AE21" s="18" t="n">
        <f aca="false">N(AND(AE$3&lt;=$E21,AE$4&gt;=$E21))</f>
        <v>0</v>
      </c>
      <c r="AF21" s="18" t="n">
        <f aca="false">N(AND(AF$3&lt;=$E21,AF$4&gt;=$E21))</f>
        <v>0</v>
      </c>
      <c r="AG21" s="18" t="n">
        <f aca="false">N(AND(AG$3&lt;=$E21,AG$4&gt;=$E21))</f>
        <v>0</v>
      </c>
      <c r="AH21" s="18" t="n">
        <f aca="false">N(AND(AH$3&lt;=$E21,AH$4&gt;=$E21))</f>
        <v>0</v>
      </c>
      <c r="AI21" s="18" t="n">
        <f aca="false">N(AND(AI$3&lt;=$E21,AI$4&gt;=$E21))</f>
        <v>0</v>
      </c>
      <c r="AJ21" s="18" t="n">
        <f aca="false">N(AND(AJ$3&lt;=$E21,AJ$4&gt;=$E21))</f>
        <v>0</v>
      </c>
      <c r="AK21" s="18" t="n">
        <f aca="false">N(AND(AK$3&lt;=$E21,AK$4&gt;=$E21))</f>
        <v>0</v>
      </c>
      <c r="AL21" s="18" t="n">
        <f aca="false">N(AND(AL$3&lt;=$E21,AL$4&gt;=$E21))</f>
        <v>0</v>
      </c>
      <c r="AM21" s="18" t="n">
        <f aca="false">N(AND(AM$3&lt;=$E21,AM$4&gt;=$E21))</f>
        <v>0</v>
      </c>
      <c r="AN21" s="18" t="n">
        <f aca="false">N(AND(AN$3&lt;=$E21,AN$4&gt;=$E21))</f>
        <v>0</v>
      </c>
      <c r="AO21" s="18" t="n">
        <f aca="false">N(AND(AO$3&lt;=$E21,AO$4&gt;=$E21))</f>
        <v>0</v>
      </c>
      <c r="AP21" s="18" t="n">
        <f aca="false">N(AND(AP$3&lt;=$E21,AP$4&gt;=$E21))</f>
        <v>0</v>
      </c>
      <c r="AQ21" s="18" t="n">
        <f aca="false">N(AND(AQ$3&lt;=$E21,AQ$4&gt;=$E21))</f>
        <v>0</v>
      </c>
      <c r="AR21" s="18" t="n">
        <f aca="false">N(AND(AR$3&lt;=$E21,AR$4&gt;=$E21))</f>
        <v>0</v>
      </c>
      <c r="AS21" s="18" t="n">
        <f aca="false">N(AND(AS$3&lt;=$E21,AS$4&gt;=$E21))</f>
        <v>0</v>
      </c>
      <c r="AT21" s="18" t="n">
        <f aca="false">N(AND(AT$3&lt;=$E21,AT$4&gt;=$E21))</f>
        <v>0</v>
      </c>
      <c r="AU21" s="18" t="n">
        <f aca="false">N(AND(AU$3&lt;=$E21,AU$4&gt;=$E21))</f>
        <v>0</v>
      </c>
      <c r="AV21" s="18" t="n">
        <f aca="false">N(AND(AV$3&lt;=$E21,AV$4&gt;=$E21))</f>
        <v>0</v>
      </c>
      <c r="AW21" s="18" t="n">
        <f aca="false">N(AND(AW$3&lt;=$E21,AW$4&gt;=$E21))</f>
        <v>0</v>
      </c>
      <c r="AX21" s="18" t="n">
        <f aca="false">N(AND(AX$3&lt;=$E21,AX$4&gt;=$E21))</f>
        <v>0</v>
      </c>
      <c r="AY21" s="18" t="n">
        <f aca="false">N(AND(AY$3&lt;=$E21,AY$4&gt;=$E21))</f>
        <v>0</v>
      </c>
      <c r="AZ21" s="18" t="n">
        <f aca="false">N(AND(AZ$3&lt;=$E21,AZ$4&gt;=$E21))</f>
        <v>0</v>
      </c>
      <c r="BA21" s="18" t="n">
        <f aca="false">N(AND(BA$3&lt;=$E21,BA$4&gt;=$E21))</f>
        <v>0</v>
      </c>
      <c r="BB21" s="18" t="n">
        <f aca="false">N(AND(BB$3&lt;=$E21,BB$4&gt;=$E21))</f>
        <v>0</v>
      </c>
      <c r="BC21" s="18" t="n">
        <f aca="false">N(AND(BC$3&lt;=$E21,BC$4&gt;=$E21))</f>
        <v>0</v>
      </c>
      <c r="BD21" s="18" t="n">
        <f aca="false">N(AND(BD$3&lt;=$E21,BD$4&gt;=$E21))</f>
        <v>0</v>
      </c>
      <c r="BE21" s="18" t="n">
        <f aca="false">N(AND(BE$3&lt;=$E21,BE$4&gt;=$E21))</f>
        <v>0</v>
      </c>
      <c r="BF21" s="18" t="n">
        <f aca="false">N(AND(BF$3&lt;=$E21,BF$4&gt;=$E21))</f>
        <v>0</v>
      </c>
      <c r="BG21" s="18" t="n">
        <f aca="false">N(AND(BG$3&lt;=$E21,BG$4&gt;=$E21))</f>
        <v>0</v>
      </c>
      <c r="BH21" s="18" t="n">
        <f aca="false">N(AND(BH$3&lt;=$E21,BH$4&gt;=$E21))</f>
        <v>0</v>
      </c>
      <c r="BI21" s="18" t="n">
        <f aca="false">N(AND(BI$3&lt;=$E21,BI$4&gt;=$E21))</f>
        <v>0</v>
      </c>
      <c r="BJ21" s="18" t="n">
        <f aca="false">N(AND(BJ$3&lt;=$E21,BJ$4&gt;=$E21))</f>
        <v>0</v>
      </c>
      <c r="BK21" s="18" t="n">
        <f aca="false">N(AND(BK$3&lt;=$E21,BK$4&gt;=$E21))</f>
        <v>0</v>
      </c>
      <c r="BL21" s="18" t="n">
        <f aca="false">N(AND(BL$3&lt;=$E21,BL$4&gt;=$E21))</f>
        <v>0</v>
      </c>
      <c r="BM21" s="18" t="n">
        <f aca="false">N(AND(BM$3&lt;=$E21,BM$4&gt;=$E21))</f>
        <v>0</v>
      </c>
      <c r="BN21" s="18" t="n">
        <f aca="false">N(AND(BN$3&lt;=$E21,BN$4&gt;=$E21))</f>
        <v>0</v>
      </c>
      <c r="BO21" s="18" t="n">
        <f aca="false">N(AND(BO$3&lt;=$E21,BO$4&gt;=$E21))</f>
        <v>0</v>
      </c>
      <c r="BP21" s="18" t="n">
        <f aca="false">N(AND(BP$3&lt;=$E21,BP$4&gt;=$E21))</f>
        <v>0</v>
      </c>
      <c r="BQ21" s="18" t="n">
        <f aca="false">N(AND(BQ$3&lt;=$E21,BQ$4&gt;=$E21))</f>
        <v>0</v>
      </c>
      <c r="BR21" s="18" t="n">
        <f aca="false">N(AND(BR$3&lt;=$E21,BR$4&gt;=$E21))</f>
        <v>0</v>
      </c>
      <c r="BS21" s="18" t="n">
        <f aca="false">N(AND(BS$3&lt;=$E21,BS$4&gt;=$E21))</f>
        <v>0</v>
      </c>
      <c r="BT21" s="18" t="n">
        <f aca="false">N(AND(BT$3&lt;=$E21,BT$4&gt;=$E21))</f>
        <v>0</v>
      </c>
      <c r="BU21" s="18" t="n">
        <f aca="false">N(AND(BU$3&lt;=$E21,BU$4&gt;=$E21))</f>
        <v>0</v>
      </c>
      <c r="BV21" s="18" t="n">
        <f aca="false">N(AND(BV$3&lt;=$E21,BV$4&gt;=$E21))</f>
        <v>0</v>
      </c>
      <c r="BW21" s="18" t="n">
        <f aca="false">N(AND(BW$3&lt;=$E21,BW$4&gt;=$E21))</f>
        <v>0</v>
      </c>
      <c r="BX21" s="18" t="n">
        <f aca="false">N(AND(BX$3&lt;=$E21,BX$4&gt;=$E21))</f>
        <v>0</v>
      </c>
      <c r="BY21" s="18" t="n">
        <f aca="false">N(AND(BY$3&lt;=$E21,BY$4&gt;=$E21))</f>
        <v>0</v>
      </c>
      <c r="BZ21" s="18" t="n">
        <f aca="false">N(AND(BZ$3&lt;=$E21,BZ$4&gt;=$E21))</f>
        <v>0</v>
      </c>
      <c r="CA21" s="18" t="n">
        <f aca="false">N(AND(CA$3&lt;=$E21,CA$4&gt;=$E21))</f>
        <v>0</v>
      </c>
      <c r="CB21" s="18" t="n">
        <f aca="false">N(AND(CB$3&lt;=$E21,CB$4&gt;=$E21))</f>
        <v>0</v>
      </c>
      <c r="CC21" s="18" t="n">
        <f aca="false">N(AND(CC$3&lt;=$E21,CC$4&gt;=$E21))</f>
        <v>0</v>
      </c>
      <c r="CD21" s="18" t="n">
        <f aca="false">N(AND(CD$3&lt;=$E21,CD$4&gt;=$E21))</f>
        <v>0</v>
      </c>
      <c r="CE21" s="18" t="n">
        <f aca="false">N(AND(CE$3&lt;=$E21,CE$4&gt;=$E21))</f>
        <v>0</v>
      </c>
      <c r="CF21" s="18" t="n">
        <f aca="false">N(AND(CF$3&lt;=$E21,CF$4&gt;=$E21))</f>
        <v>0</v>
      </c>
      <c r="CG21" s="18" t="n">
        <f aca="false">N(AND(CG$3&lt;=$E21,CG$4&gt;=$E21))</f>
        <v>0</v>
      </c>
      <c r="CH21" s="18" t="n">
        <f aca="false">N(AND(CH$3&lt;=$E21,CH$4&gt;=$E21))</f>
        <v>0</v>
      </c>
      <c r="CI21" s="18" t="n">
        <f aca="false">N(AND(CI$3&lt;=$E21,CI$4&gt;=$E21))</f>
        <v>0</v>
      </c>
      <c r="CJ21" s="18" t="n">
        <f aca="false">N(AND(CJ$3&lt;=$E21,CJ$4&gt;=$E21))</f>
        <v>0</v>
      </c>
      <c r="CK21" s="18" t="n">
        <f aca="false">N(AND(CK$3&lt;=$E21,CK$4&gt;=$E21))</f>
        <v>0</v>
      </c>
      <c r="CL21" s="18" t="n">
        <f aca="false">N(AND(CL$3&lt;=$E21,CL$4&gt;=$E21))</f>
        <v>0</v>
      </c>
      <c r="CM21" s="18" t="n">
        <f aca="false">N(AND(CM$3&lt;=$E21,CM$4&gt;=$E21))</f>
        <v>0</v>
      </c>
      <c r="CN21" s="18" t="n">
        <f aca="false">N(AND(CN$3&lt;=$E21,CN$4&gt;=$E21))</f>
        <v>0</v>
      </c>
      <c r="CO21" s="18" t="n">
        <f aca="false">N(AND(CO$3&lt;=$E21,CO$4&gt;=$E21))</f>
        <v>0</v>
      </c>
      <c r="CP21" s="18" t="n">
        <f aca="false">N(AND(CP$3&lt;=$E21,CP$4&gt;=$E21))</f>
        <v>0</v>
      </c>
      <c r="CQ21" s="18" t="n">
        <f aca="false">N(AND(CQ$3&lt;=$E21,CQ$4&gt;=$E21))</f>
        <v>0</v>
      </c>
      <c r="CR21" s="18" t="n">
        <f aca="false">N(AND(CR$3&lt;=$E21,CR$4&gt;=$E21))</f>
        <v>0</v>
      </c>
      <c r="CS21" s="18" t="n">
        <f aca="false">N(AND(CS$3&lt;=$E21,CS$4&gt;=$E21))</f>
        <v>0</v>
      </c>
      <c r="CT21" s="18" t="n">
        <f aca="false">N(AND(CT$3&lt;=$E21,CT$4&gt;=$E21))</f>
        <v>0</v>
      </c>
      <c r="CU21" s="18" t="n">
        <f aca="false">N(AND(CU$3&lt;=$E21,CU$4&gt;=$E21))</f>
        <v>0</v>
      </c>
      <c r="CV21" s="18" t="n">
        <f aca="false">N(AND(CV$3&lt;=$E21,CV$4&gt;=$E21))</f>
        <v>0</v>
      </c>
      <c r="CW21" s="18" t="n">
        <f aca="false">N(AND(CW$3&lt;=$E21,CW$4&gt;=$E21))</f>
        <v>0</v>
      </c>
      <c r="CX21" s="18" t="n">
        <f aca="false">N(AND(CX$3&lt;=$E21,CX$4&gt;=$E21))</f>
        <v>0</v>
      </c>
      <c r="CY21" s="18" t="n">
        <f aca="false">N(AND(CY$3&lt;=$E21,CY$4&gt;=$E21))</f>
        <v>0</v>
      </c>
      <c r="CZ21" s="18" t="n">
        <f aca="false">N(AND(CZ$3&lt;=$E21,CZ$4&gt;=$E21))</f>
        <v>0</v>
      </c>
      <c r="DA21" s="18" t="n">
        <f aca="false">N(AND(DA$3&lt;=$E21,DA$4&gt;=$E21))</f>
        <v>0</v>
      </c>
      <c r="DB21" s="18" t="n">
        <f aca="false">N(AND(DB$3&lt;=$E21,DB$4&gt;=$E21))</f>
        <v>0</v>
      </c>
      <c r="DC21" s="18" t="n">
        <f aca="false">N(AND(DC$3&lt;=$E21,DC$4&gt;=$E21))</f>
        <v>0</v>
      </c>
      <c r="DD21" s="18" t="n">
        <f aca="false">N(AND(DD$3&lt;=$E21,DD$4&gt;=$E21))</f>
        <v>0</v>
      </c>
      <c r="DE21" s="18" t="n">
        <f aca="false">N(AND(DE$3&lt;=$E21,DE$4&gt;=$E21))</f>
        <v>0</v>
      </c>
      <c r="DF21" s="18" t="n">
        <f aca="false">N(AND(DF$3&lt;=$E21,DF$4&gt;=$E21))</f>
        <v>0</v>
      </c>
      <c r="DG21" s="18" t="n">
        <f aca="false">N(AND(DG$3&lt;=$E21,DG$4&gt;=$E21))</f>
        <v>0</v>
      </c>
      <c r="DH21" s="18" t="n">
        <f aca="false">N(AND(DH$3&lt;=$E21,DH$4&gt;=$E21))</f>
        <v>0</v>
      </c>
      <c r="DI21" s="18" t="n">
        <f aca="false">N(AND(DI$3&lt;=$E21,DI$4&gt;=$E21))</f>
        <v>0</v>
      </c>
      <c r="DJ21" s="18" t="n">
        <f aca="false">N(AND(DJ$3&lt;=$E21,DJ$4&gt;=$E21))</f>
        <v>0</v>
      </c>
      <c r="DK21" s="18" t="n">
        <f aca="false">N(AND(DK$3&lt;=$E21,DK$4&gt;=$E21))</f>
        <v>0</v>
      </c>
      <c r="DL21" s="18" t="n">
        <f aca="false">N(AND(DL$3&lt;=$E21,DL$4&gt;=$E21))</f>
        <v>0</v>
      </c>
      <c r="DM21" s="18" t="n">
        <f aca="false">N(AND(DM$3&lt;=$E21,DM$4&gt;=$E21))</f>
        <v>0</v>
      </c>
      <c r="DN21" s="18" t="n">
        <f aca="false">N(AND(DN$3&lt;=$E21,DN$4&gt;=$E21))</f>
        <v>0</v>
      </c>
      <c r="DO21" s="18" t="n">
        <f aca="false">N(AND(DO$3&lt;=$E21,DO$4&gt;=$E21))</f>
        <v>0</v>
      </c>
      <c r="DP21" s="18" t="n">
        <f aca="false">N(AND(DP$3&lt;=$E21,DP$4&gt;=$E21))</f>
        <v>0</v>
      </c>
      <c r="DQ21" s="18" t="n">
        <f aca="false">N(AND(DQ$3&lt;=$E21,DQ$4&gt;=$E21))</f>
        <v>0</v>
      </c>
      <c r="DR21" s="18" t="n">
        <f aca="false">N(AND(DR$3&lt;=$E21,DR$4&gt;=$E21))</f>
        <v>0</v>
      </c>
      <c r="DS21" s="18" t="n">
        <f aca="false">N(AND(DS$3&lt;=$E21,DS$4&gt;=$E21))</f>
        <v>0</v>
      </c>
      <c r="DT21" s="18" t="n">
        <f aca="false">N(AND(DT$3&lt;=$E21,DT$4&gt;=$E21))</f>
        <v>0</v>
      </c>
      <c r="DU21" s="18" t="n">
        <f aca="false">N(AND(DU$3&lt;=$E21,DU$4&gt;=$E21))</f>
        <v>0</v>
      </c>
      <c r="DV21" s="18" t="n">
        <f aca="false">N(AND(DV$3&lt;=$E21,DV$4&gt;=$E21))</f>
        <v>0</v>
      </c>
      <c r="DW21" s="18" t="n">
        <f aca="false">N(AND(DW$3&lt;=$E21,DW$4&gt;=$E21))</f>
        <v>0</v>
      </c>
      <c r="DX21" s="18" t="n">
        <f aca="false">N(AND(DX$3&lt;=$E21,DX$4&gt;=$E21))</f>
        <v>0</v>
      </c>
      <c r="DY21" s="18" t="n">
        <f aca="false">N(AND(DY$3&lt;=$E21,DY$4&gt;=$E21))</f>
        <v>0</v>
      </c>
      <c r="DZ21" s="18" t="n">
        <f aca="false">N(AND(DZ$3&lt;=$E21,DZ$4&gt;=$E21))</f>
        <v>0</v>
      </c>
      <c r="EA21" s="18" t="n">
        <f aca="false">N(AND(EA$3&lt;=$E21,EA$4&gt;=$E21))</f>
        <v>0</v>
      </c>
      <c r="EB21" s="18" t="n">
        <f aca="false">N(AND(EB$3&lt;=$E21,EB$4&gt;=$E21))</f>
        <v>0</v>
      </c>
      <c r="EC21" s="18" t="n">
        <f aca="false">N(AND(EC$3&lt;=$E21,EC$4&gt;=$E21))</f>
        <v>0</v>
      </c>
      <c r="ED21" s="18" t="n">
        <f aca="false">N(AND(ED$3&lt;=$E21,ED$4&gt;=$E21))</f>
        <v>0</v>
      </c>
      <c r="EE21" s="18" t="n">
        <f aca="false">N(AND(EE$3&lt;=$E21,EE$4&gt;=$E21))</f>
        <v>0</v>
      </c>
      <c r="EF21" s="18" t="n">
        <f aca="false">N(AND(EF$3&lt;=$E21,EF$4&gt;=$E21))</f>
        <v>0</v>
      </c>
      <c r="EG21" s="18" t="n">
        <f aca="false">N(AND(EG$3&lt;=$E21,EG$4&gt;=$E21))</f>
        <v>0</v>
      </c>
      <c r="EH21" s="18" t="n">
        <f aca="false">N(AND(EH$3&lt;=$E21,EH$4&gt;=$E21))</f>
        <v>0</v>
      </c>
      <c r="EI21" s="18" t="n">
        <f aca="false">N(AND(EI$3&lt;=$E21,EI$4&gt;=$E21))</f>
        <v>0</v>
      </c>
      <c r="EJ21" s="18" t="n">
        <f aca="false">N(AND(EJ$3&lt;=$E21,EJ$4&gt;=$E21))</f>
        <v>0</v>
      </c>
      <c r="EK21" s="18" t="n">
        <f aca="false">N(AND(EK$3&lt;=$E21,EK$4&gt;=$E21))</f>
        <v>0</v>
      </c>
      <c r="EL21" s="18" t="n">
        <f aca="false">N(AND(EL$3&lt;=$E21,EL$4&gt;=$E21))</f>
        <v>0</v>
      </c>
      <c r="EM21" s="18" t="n">
        <f aca="false">N(AND(EM$3&lt;=$E21,EM$4&gt;=$E21))</f>
        <v>0</v>
      </c>
      <c r="EN21" s="18" t="n">
        <f aca="false">N(AND(EN$3&lt;=$E21,EN$4&gt;=$E21))</f>
        <v>0</v>
      </c>
      <c r="EO21" s="18" t="n">
        <f aca="false">N(AND(EO$3&lt;=$E21,EO$4&gt;=$E21))</f>
        <v>0</v>
      </c>
      <c r="EP21" s="18" t="n">
        <f aca="false">N(AND(EP$3&lt;=$E21,EP$4&gt;=$E21))</f>
        <v>0</v>
      </c>
      <c r="EQ21" s="18" t="n">
        <f aca="false">N(AND(EQ$3&lt;=$E21,EQ$4&gt;=$E21))</f>
        <v>0</v>
      </c>
      <c r="ER21" s="18" t="n">
        <f aca="false">N(AND(ER$3&lt;=$E21,ER$4&gt;=$E21))</f>
        <v>0</v>
      </c>
      <c r="ES21" s="18" t="n">
        <f aca="false">N(AND(ES$3&lt;=$E21,ES$4&gt;=$E21))</f>
        <v>0</v>
      </c>
      <c r="ET21" s="18" t="n">
        <f aca="false">N(AND(ET$3&lt;=$E21,ET$4&gt;=$E21))</f>
        <v>0</v>
      </c>
      <c r="EU21" s="18" t="n">
        <f aca="false">N(AND(EU$3&lt;=$E21,EU$4&gt;=$E21))</f>
        <v>0</v>
      </c>
      <c r="EV21" s="18" t="n">
        <f aca="false">N(AND(EV$3&lt;=$E21,EV$4&gt;=$E21))</f>
        <v>0</v>
      </c>
      <c r="EW21" s="18" t="n">
        <f aca="false">N(AND(EW$3&lt;=$E21,EW$4&gt;=$E21))</f>
        <v>0</v>
      </c>
      <c r="EX21" s="18" t="n">
        <f aca="false">N(AND(EX$3&lt;=$E21,EX$4&gt;=$E21))</f>
        <v>0</v>
      </c>
      <c r="EY21" s="18" t="n">
        <f aca="false">N(AND(EY$3&lt;=$E21,EY$4&gt;=$E21))</f>
        <v>0</v>
      </c>
      <c r="EZ21" s="18" t="n">
        <f aca="false">N(AND(EZ$3&lt;=$E21,EZ$4&gt;=$E21))</f>
        <v>0</v>
      </c>
      <c r="FA21" s="18" t="n">
        <f aca="false">N(AND(FA$3&lt;=$E21,FA$4&gt;=$E21))</f>
        <v>0</v>
      </c>
      <c r="FB21" s="18" t="n">
        <f aca="false">N(AND(FB$3&lt;=$E21,FB$4&gt;=$E21))</f>
        <v>0</v>
      </c>
      <c r="FC21" s="18" t="n">
        <f aca="false">N(AND(FC$3&lt;=$E21,FC$4&gt;=$E21))</f>
        <v>0</v>
      </c>
      <c r="FD21" s="18" t="n">
        <f aca="false">N(AND(FD$3&lt;=$E21,FD$4&gt;=$E21))</f>
        <v>0</v>
      </c>
      <c r="FE21" s="18" t="n">
        <f aca="false">N(AND(FE$3&lt;=$E21,FE$4&gt;=$E21))</f>
        <v>0</v>
      </c>
      <c r="FF21" s="18" t="n">
        <f aca="false">N(AND(FF$3&lt;=$E21,FF$4&gt;=$E21))</f>
        <v>0</v>
      </c>
      <c r="FG21" s="18" t="n">
        <f aca="false">N(AND(FG$3&lt;=$E21,FG$4&gt;=$E21))</f>
        <v>0</v>
      </c>
      <c r="FH21" s="18" t="n">
        <f aca="false">N(AND(FH$3&lt;=$E21,FH$4&gt;=$E21))</f>
        <v>0</v>
      </c>
    </row>
    <row r="22" customFormat="false" ht="15" hidden="false" customHeight="false" outlineLevel="0" collapsed="false">
      <c r="C22" s="1" t="s">
        <v>674</v>
      </c>
      <c r="D22" s="12" t="s">
        <v>34</v>
      </c>
      <c r="E22" s="45" t="n">
        <f aca="false">$F16</f>
        <v>46843</v>
      </c>
      <c r="I22" s="18" t="n">
        <f aca="false">SUM(J22:FH22)</f>
        <v>1</v>
      </c>
      <c r="J22" s="18" t="n">
        <f aca="false">N(AND(J$3&lt;=$E22,J$4&gt;=$E22))</f>
        <v>0</v>
      </c>
      <c r="K22" s="18" t="n">
        <f aca="false">N(AND(K$3&lt;=$E22,K$4&gt;=$E22))</f>
        <v>0</v>
      </c>
      <c r="L22" s="18" t="n">
        <f aca="false">N(AND(L$3&lt;=$E22,L$4&gt;=$E22))</f>
        <v>0</v>
      </c>
      <c r="M22" s="18" t="n">
        <f aca="false">N(AND(M$3&lt;=$E22,M$4&gt;=$E22))</f>
        <v>0</v>
      </c>
      <c r="N22" s="18" t="n">
        <f aca="false">N(AND(N$3&lt;=$E22,N$4&gt;=$E22))</f>
        <v>0</v>
      </c>
      <c r="O22" s="18" t="n">
        <f aca="false">N(AND(O$3&lt;=$E22,O$4&gt;=$E22))</f>
        <v>0</v>
      </c>
      <c r="P22" s="18" t="n">
        <f aca="false">N(AND(P$3&lt;=$E22,P$4&gt;=$E22))</f>
        <v>0</v>
      </c>
      <c r="Q22" s="18" t="n">
        <f aca="false">N(AND(Q$3&lt;=$E22,Q$4&gt;=$E22))</f>
        <v>0</v>
      </c>
      <c r="R22" s="18" t="n">
        <f aca="false">N(AND(R$3&lt;=$E22,R$4&gt;=$E22))</f>
        <v>0</v>
      </c>
      <c r="S22" s="18" t="n">
        <f aca="false">N(AND(S$3&lt;=$E22,S$4&gt;=$E22))</f>
        <v>1</v>
      </c>
      <c r="T22" s="18" t="n">
        <f aca="false">N(AND(T$3&lt;=$E22,T$4&gt;=$E22))</f>
        <v>0</v>
      </c>
      <c r="U22" s="18" t="n">
        <f aca="false">N(AND(U$3&lt;=$E22,U$4&gt;=$E22))</f>
        <v>0</v>
      </c>
      <c r="V22" s="18" t="n">
        <f aca="false">N(AND(V$3&lt;=$E22,V$4&gt;=$E22))</f>
        <v>0</v>
      </c>
      <c r="W22" s="18" t="n">
        <f aca="false">N(AND(W$3&lt;=$E22,W$4&gt;=$E22))</f>
        <v>0</v>
      </c>
      <c r="X22" s="18" t="n">
        <f aca="false">N(AND(X$3&lt;=$E22,X$4&gt;=$E22))</f>
        <v>0</v>
      </c>
      <c r="Y22" s="18" t="n">
        <f aca="false">N(AND(Y$3&lt;=$E22,Y$4&gt;=$E22))</f>
        <v>0</v>
      </c>
      <c r="Z22" s="18" t="n">
        <f aca="false">N(AND(Z$3&lt;=$E22,Z$4&gt;=$E22))</f>
        <v>0</v>
      </c>
      <c r="AA22" s="18" t="n">
        <f aca="false">N(AND(AA$3&lt;=$E22,AA$4&gt;=$E22))</f>
        <v>0</v>
      </c>
      <c r="AB22" s="18" t="n">
        <f aca="false">N(AND(AB$3&lt;=$E22,AB$4&gt;=$E22))</f>
        <v>0</v>
      </c>
      <c r="AC22" s="18" t="n">
        <f aca="false">N(AND(AC$3&lt;=$E22,AC$4&gt;=$E22))</f>
        <v>0</v>
      </c>
      <c r="AD22" s="18" t="n">
        <f aca="false">N(AND(AD$3&lt;=$E22,AD$4&gt;=$E22))</f>
        <v>0</v>
      </c>
      <c r="AE22" s="18" t="n">
        <f aca="false">N(AND(AE$3&lt;=$E22,AE$4&gt;=$E22))</f>
        <v>0</v>
      </c>
      <c r="AF22" s="18" t="n">
        <f aca="false">N(AND(AF$3&lt;=$E22,AF$4&gt;=$E22))</f>
        <v>0</v>
      </c>
      <c r="AG22" s="18" t="n">
        <f aca="false">N(AND(AG$3&lt;=$E22,AG$4&gt;=$E22))</f>
        <v>0</v>
      </c>
      <c r="AH22" s="18" t="n">
        <f aca="false">N(AND(AH$3&lt;=$E22,AH$4&gt;=$E22))</f>
        <v>0</v>
      </c>
      <c r="AI22" s="18" t="n">
        <f aca="false">N(AND(AI$3&lt;=$E22,AI$4&gt;=$E22))</f>
        <v>0</v>
      </c>
      <c r="AJ22" s="18" t="n">
        <f aca="false">N(AND(AJ$3&lt;=$E22,AJ$4&gt;=$E22))</f>
        <v>0</v>
      </c>
      <c r="AK22" s="18" t="n">
        <f aca="false">N(AND(AK$3&lt;=$E22,AK$4&gt;=$E22))</f>
        <v>0</v>
      </c>
      <c r="AL22" s="18" t="n">
        <f aca="false">N(AND(AL$3&lt;=$E22,AL$4&gt;=$E22))</f>
        <v>0</v>
      </c>
      <c r="AM22" s="18" t="n">
        <f aca="false">N(AND(AM$3&lt;=$E22,AM$4&gt;=$E22))</f>
        <v>0</v>
      </c>
      <c r="AN22" s="18" t="n">
        <f aca="false">N(AND(AN$3&lt;=$E22,AN$4&gt;=$E22))</f>
        <v>0</v>
      </c>
      <c r="AO22" s="18" t="n">
        <f aca="false">N(AND(AO$3&lt;=$E22,AO$4&gt;=$E22))</f>
        <v>0</v>
      </c>
      <c r="AP22" s="18" t="n">
        <f aca="false">N(AND(AP$3&lt;=$E22,AP$4&gt;=$E22))</f>
        <v>0</v>
      </c>
      <c r="AQ22" s="18" t="n">
        <f aca="false">N(AND(AQ$3&lt;=$E22,AQ$4&gt;=$E22))</f>
        <v>0</v>
      </c>
      <c r="AR22" s="18" t="n">
        <f aca="false">N(AND(AR$3&lt;=$E22,AR$4&gt;=$E22))</f>
        <v>0</v>
      </c>
      <c r="AS22" s="18" t="n">
        <f aca="false">N(AND(AS$3&lt;=$E22,AS$4&gt;=$E22))</f>
        <v>0</v>
      </c>
      <c r="AT22" s="18" t="n">
        <f aca="false">N(AND(AT$3&lt;=$E22,AT$4&gt;=$E22))</f>
        <v>0</v>
      </c>
      <c r="AU22" s="18" t="n">
        <f aca="false">N(AND(AU$3&lt;=$E22,AU$4&gt;=$E22))</f>
        <v>0</v>
      </c>
      <c r="AV22" s="18" t="n">
        <f aca="false">N(AND(AV$3&lt;=$E22,AV$4&gt;=$E22))</f>
        <v>0</v>
      </c>
      <c r="AW22" s="18" t="n">
        <f aca="false">N(AND(AW$3&lt;=$E22,AW$4&gt;=$E22))</f>
        <v>0</v>
      </c>
      <c r="AX22" s="18" t="n">
        <f aca="false">N(AND(AX$3&lt;=$E22,AX$4&gt;=$E22))</f>
        <v>0</v>
      </c>
      <c r="AY22" s="18" t="n">
        <f aca="false">N(AND(AY$3&lt;=$E22,AY$4&gt;=$E22))</f>
        <v>0</v>
      </c>
      <c r="AZ22" s="18" t="n">
        <f aca="false">N(AND(AZ$3&lt;=$E22,AZ$4&gt;=$E22))</f>
        <v>0</v>
      </c>
      <c r="BA22" s="18" t="n">
        <f aca="false">N(AND(BA$3&lt;=$E22,BA$4&gt;=$E22))</f>
        <v>0</v>
      </c>
      <c r="BB22" s="18" t="n">
        <f aca="false">N(AND(BB$3&lt;=$E22,BB$4&gt;=$E22))</f>
        <v>0</v>
      </c>
      <c r="BC22" s="18" t="n">
        <f aca="false">N(AND(BC$3&lt;=$E22,BC$4&gt;=$E22))</f>
        <v>0</v>
      </c>
      <c r="BD22" s="18" t="n">
        <f aca="false">N(AND(BD$3&lt;=$E22,BD$4&gt;=$E22))</f>
        <v>0</v>
      </c>
      <c r="BE22" s="18" t="n">
        <f aca="false">N(AND(BE$3&lt;=$E22,BE$4&gt;=$E22))</f>
        <v>0</v>
      </c>
      <c r="BF22" s="18" t="n">
        <f aca="false">N(AND(BF$3&lt;=$E22,BF$4&gt;=$E22))</f>
        <v>0</v>
      </c>
      <c r="BG22" s="18" t="n">
        <f aca="false">N(AND(BG$3&lt;=$E22,BG$4&gt;=$E22))</f>
        <v>0</v>
      </c>
      <c r="BH22" s="18" t="n">
        <f aca="false">N(AND(BH$3&lt;=$E22,BH$4&gt;=$E22))</f>
        <v>0</v>
      </c>
      <c r="BI22" s="18" t="n">
        <f aca="false">N(AND(BI$3&lt;=$E22,BI$4&gt;=$E22))</f>
        <v>0</v>
      </c>
      <c r="BJ22" s="18" t="n">
        <f aca="false">N(AND(BJ$3&lt;=$E22,BJ$4&gt;=$E22))</f>
        <v>0</v>
      </c>
      <c r="BK22" s="18" t="n">
        <f aca="false">N(AND(BK$3&lt;=$E22,BK$4&gt;=$E22))</f>
        <v>0</v>
      </c>
      <c r="BL22" s="18" t="n">
        <f aca="false">N(AND(BL$3&lt;=$E22,BL$4&gt;=$E22))</f>
        <v>0</v>
      </c>
      <c r="BM22" s="18" t="n">
        <f aca="false">N(AND(BM$3&lt;=$E22,BM$4&gt;=$E22))</f>
        <v>0</v>
      </c>
      <c r="BN22" s="18" t="n">
        <f aca="false">N(AND(BN$3&lt;=$E22,BN$4&gt;=$E22))</f>
        <v>0</v>
      </c>
      <c r="BO22" s="18" t="n">
        <f aca="false">N(AND(BO$3&lt;=$E22,BO$4&gt;=$E22))</f>
        <v>0</v>
      </c>
      <c r="BP22" s="18" t="n">
        <f aca="false">N(AND(BP$3&lt;=$E22,BP$4&gt;=$E22))</f>
        <v>0</v>
      </c>
      <c r="BQ22" s="18" t="n">
        <f aca="false">N(AND(BQ$3&lt;=$E22,BQ$4&gt;=$E22))</f>
        <v>0</v>
      </c>
      <c r="BR22" s="18" t="n">
        <f aca="false">N(AND(BR$3&lt;=$E22,BR$4&gt;=$E22))</f>
        <v>0</v>
      </c>
      <c r="BS22" s="18" t="n">
        <f aca="false">N(AND(BS$3&lt;=$E22,BS$4&gt;=$E22))</f>
        <v>0</v>
      </c>
      <c r="BT22" s="18" t="n">
        <f aca="false">N(AND(BT$3&lt;=$E22,BT$4&gt;=$E22))</f>
        <v>0</v>
      </c>
      <c r="BU22" s="18" t="n">
        <f aca="false">N(AND(BU$3&lt;=$E22,BU$4&gt;=$E22))</f>
        <v>0</v>
      </c>
      <c r="BV22" s="18" t="n">
        <f aca="false">N(AND(BV$3&lt;=$E22,BV$4&gt;=$E22))</f>
        <v>0</v>
      </c>
      <c r="BW22" s="18" t="n">
        <f aca="false">N(AND(BW$3&lt;=$E22,BW$4&gt;=$E22))</f>
        <v>0</v>
      </c>
      <c r="BX22" s="18" t="n">
        <f aca="false">N(AND(BX$3&lt;=$E22,BX$4&gt;=$E22))</f>
        <v>0</v>
      </c>
      <c r="BY22" s="18" t="n">
        <f aca="false">N(AND(BY$3&lt;=$E22,BY$4&gt;=$E22))</f>
        <v>0</v>
      </c>
      <c r="BZ22" s="18" t="n">
        <f aca="false">N(AND(BZ$3&lt;=$E22,BZ$4&gt;=$E22))</f>
        <v>0</v>
      </c>
      <c r="CA22" s="18" t="n">
        <f aca="false">N(AND(CA$3&lt;=$E22,CA$4&gt;=$E22))</f>
        <v>0</v>
      </c>
      <c r="CB22" s="18" t="n">
        <f aca="false">N(AND(CB$3&lt;=$E22,CB$4&gt;=$E22))</f>
        <v>0</v>
      </c>
      <c r="CC22" s="18" t="n">
        <f aca="false">N(AND(CC$3&lt;=$E22,CC$4&gt;=$E22))</f>
        <v>0</v>
      </c>
      <c r="CD22" s="18" t="n">
        <f aca="false">N(AND(CD$3&lt;=$E22,CD$4&gt;=$E22))</f>
        <v>0</v>
      </c>
      <c r="CE22" s="18" t="n">
        <f aca="false">N(AND(CE$3&lt;=$E22,CE$4&gt;=$E22))</f>
        <v>0</v>
      </c>
      <c r="CF22" s="18" t="n">
        <f aca="false">N(AND(CF$3&lt;=$E22,CF$4&gt;=$E22))</f>
        <v>0</v>
      </c>
      <c r="CG22" s="18" t="n">
        <f aca="false">N(AND(CG$3&lt;=$E22,CG$4&gt;=$E22))</f>
        <v>0</v>
      </c>
      <c r="CH22" s="18" t="n">
        <f aca="false">N(AND(CH$3&lt;=$E22,CH$4&gt;=$E22))</f>
        <v>0</v>
      </c>
      <c r="CI22" s="18" t="n">
        <f aca="false">N(AND(CI$3&lt;=$E22,CI$4&gt;=$E22))</f>
        <v>0</v>
      </c>
      <c r="CJ22" s="18" t="n">
        <f aca="false">N(AND(CJ$3&lt;=$E22,CJ$4&gt;=$E22))</f>
        <v>0</v>
      </c>
      <c r="CK22" s="18" t="n">
        <f aca="false">N(AND(CK$3&lt;=$E22,CK$4&gt;=$E22))</f>
        <v>0</v>
      </c>
      <c r="CL22" s="18" t="n">
        <f aca="false">N(AND(CL$3&lt;=$E22,CL$4&gt;=$E22))</f>
        <v>0</v>
      </c>
      <c r="CM22" s="18" t="n">
        <f aca="false">N(AND(CM$3&lt;=$E22,CM$4&gt;=$E22))</f>
        <v>0</v>
      </c>
      <c r="CN22" s="18" t="n">
        <f aca="false">N(AND(CN$3&lt;=$E22,CN$4&gt;=$E22))</f>
        <v>0</v>
      </c>
      <c r="CO22" s="18" t="n">
        <f aca="false">N(AND(CO$3&lt;=$E22,CO$4&gt;=$E22))</f>
        <v>0</v>
      </c>
      <c r="CP22" s="18" t="n">
        <f aca="false">N(AND(CP$3&lt;=$E22,CP$4&gt;=$E22))</f>
        <v>0</v>
      </c>
      <c r="CQ22" s="18" t="n">
        <f aca="false">N(AND(CQ$3&lt;=$E22,CQ$4&gt;=$E22))</f>
        <v>0</v>
      </c>
      <c r="CR22" s="18" t="n">
        <f aca="false">N(AND(CR$3&lt;=$E22,CR$4&gt;=$E22))</f>
        <v>0</v>
      </c>
      <c r="CS22" s="18" t="n">
        <f aca="false">N(AND(CS$3&lt;=$E22,CS$4&gt;=$E22))</f>
        <v>0</v>
      </c>
      <c r="CT22" s="18" t="n">
        <f aca="false">N(AND(CT$3&lt;=$E22,CT$4&gt;=$E22))</f>
        <v>0</v>
      </c>
      <c r="CU22" s="18" t="n">
        <f aca="false">N(AND(CU$3&lt;=$E22,CU$4&gt;=$E22))</f>
        <v>0</v>
      </c>
      <c r="CV22" s="18" t="n">
        <f aca="false">N(AND(CV$3&lt;=$E22,CV$4&gt;=$E22))</f>
        <v>0</v>
      </c>
      <c r="CW22" s="18" t="n">
        <f aca="false">N(AND(CW$3&lt;=$E22,CW$4&gt;=$E22))</f>
        <v>0</v>
      </c>
      <c r="CX22" s="18" t="n">
        <f aca="false">N(AND(CX$3&lt;=$E22,CX$4&gt;=$E22))</f>
        <v>0</v>
      </c>
      <c r="CY22" s="18" t="n">
        <f aca="false">N(AND(CY$3&lt;=$E22,CY$4&gt;=$E22))</f>
        <v>0</v>
      </c>
      <c r="CZ22" s="18" t="n">
        <f aca="false">N(AND(CZ$3&lt;=$E22,CZ$4&gt;=$E22))</f>
        <v>0</v>
      </c>
      <c r="DA22" s="18" t="n">
        <f aca="false">N(AND(DA$3&lt;=$E22,DA$4&gt;=$E22))</f>
        <v>0</v>
      </c>
      <c r="DB22" s="18" t="n">
        <f aca="false">N(AND(DB$3&lt;=$E22,DB$4&gt;=$E22))</f>
        <v>0</v>
      </c>
      <c r="DC22" s="18" t="n">
        <f aca="false">N(AND(DC$3&lt;=$E22,DC$4&gt;=$E22))</f>
        <v>0</v>
      </c>
      <c r="DD22" s="18" t="n">
        <f aca="false">N(AND(DD$3&lt;=$E22,DD$4&gt;=$E22))</f>
        <v>0</v>
      </c>
      <c r="DE22" s="18" t="n">
        <f aca="false">N(AND(DE$3&lt;=$E22,DE$4&gt;=$E22))</f>
        <v>0</v>
      </c>
      <c r="DF22" s="18" t="n">
        <f aca="false">N(AND(DF$3&lt;=$E22,DF$4&gt;=$E22))</f>
        <v>0</v>
      </c>
      <c r="DG22" s="18" t="n">
        <f aca="false">N(AND(DG$3&lt;=$E22,DG$4&gt;=$E22))</f>
        <v>0</v>
      </c>
      <c r="DH22" s="18" t="n">
        <f aca="false">N(AND(DH$3&lt;=$E22,DH$4&gt;=$E22))</f>
        <v>0</v>
      </c>
      <c r="DI22" s="18" t="n">
        <f aca="false">N(AND(DI$3&lt;=$E22,DI$4&gt;=$E22))</f>
        <v>0</v>
      </c>
      <c r="DJ22" s="18" t="n">
        <f aca="false">N(AND(DJ$3&lt;=$E22,DJ$4&gt;=$E22))</f>
        <v>0</v>
      </c>
      <c r="DK22" s="18" t="n">
        <f aca="false">N(AND(DK$3&lt;=$E22,DK$4&gt;=$E22))</f>
        <v>0</v>
      </c>
      <c r="DL22" s="18" t="n">
        <f aca="false">N(AND(DL$3&lt;=$E22,DL$4&gt;=$E22))</f>
        <v>0</v>
      </c>
      <c r="DM22" s="18" t="n">
        <f aca="false">N(AND(DM$3&lt;=$E22,DM$4&gt;=$E22))</f>
        <v>0</v>
      </c>
      <c r="DN22" s="18" t="n">
        <f aca="false">N(AND(DN$3&lt;=$E22,DN$4&gt;=$E22))</f>
        <v>0</v>
      </c>
      <c r="DO22" s="18" t="n">
        <f aca="false">N(AND(DO$3&lt;=$E22,DO$4&gt;=$E22))</f>
        <v>0</v>
      </c>
      <c r="DP22" s="18" t="n">
        <f aca="false">N(AND(DP$3&lt;=$E22,DP$4&gt;=$E22))</f>
        <v>0</v>
      </c>
      <c r="DQ22" s="18" t="n">
        <f aca="false">N(AND(DQ$3&lt;=$E22,DQ$4&gt;=$E22))</f>
        <v>0</v>
      </c>
      <c r="DR22" s="18" t="n">
        <f aca="false">N(AND(DR$3&lt;=$E22,DR$4&gt;=$E22))</f>
        <v>0</v>
      </c>
      <c r="DS22" s="18" t="n">
        <f aca="false">N(AND(DS$3&lt;=$E22,DS$4&gt;=$E22))</f>
        <v>0</v>
      </c>
      <c r="DT22" s="18" t="n">
        <f aca="false">N(AND(DT$3&lt;=$E22,DT$4&gt;=$E22))</f>
        <v>0</v>
      </c>
      <c r="DU22" s="18" t="n">
        <f aca="false">N(AND(DU$3&lt;=$E22,DU$4&gt;=$E22))</f>
        <v>0</v>
      </c>
      <c r="DV22" s="18" t="n">
        <f aca="false">N(AND(DV$3&lt;=$E22,DV$4&gt;=$E22))</f>
        <v>0</v>
      </c>
      <c r="DW22" s="18" t="n">
        <f aca="false">N(AND(DW$3&lt;=$E22,DW$4&gt;=$E22))</f>
        <v>0</v>
      </c>
      <c r="DX22" s="18" t="n">
        <f aca="false">N(AND(DX$3&lt;=$E22,DX$4&gt;=$E22))</f>
        <v>0</v>
      </c>
      <c r="DY22" s="18" t="n">
        <f aca="false">N(AND(DY$3&lt;=$E22,DY$4&gt;=$E22))</f>
        <v>0</v>
      </c>
      <c r="DZ22" s="18" t="n">
        <f aca="false">N(AND(DZ$3&lt;=$E22,DZ$4&gt;=$E22))</f>
        <v>0</v>
      </c>
      <c r="EA22" s="18" t="n">
        <f aca="false">N(AND(EA$3&lt;=$E22,EA$4&gt;=$E22))</f>
        <v>0</v>
      </c>
      <c r="EB22" s="18" t="n">
        <f aca="false">N(AND(EB$3&lt;=$E22,EB$4&gt;=$E22))</f>
        <v>0</v>
      </c>
      <c r="EC22" s="18" t="n">
        <f aca="false">N(AND(EC$3&lt;=$E22,EC$4&gt;=$E22))</f>
        <v>0</v>
      </c>
      <c r="ED22" s="18" t="n">
        <f aca="false">N(AND(ED$3&lt;=$E22,ED$4&gt;=$E22))</f>
        <v>0</v>
      </c>
      <c r="EE22" s="18" t="n">
        <f aca="false">N(AND(EE$3&lt;=$E22,EE$4&gt;=$E22))</f>
        <v>0</v>
      </c>
      <c r="EF22" s="18" t="n">
        <f aca="false">N(AND(EF$3&lt;=$E22,EF$4&gt;=$E22))</f>
        <v>0</v>
      </c>
      <c r="EG22" s="18" t="n">
        <f aca="false">N(AND(EG$3&lt;=$E22,EG$4&gt;=$E22))</f>
        <v>0</v>
      </c>
      <c r="EH22" s="18" t="n">
        <f aca="false">N(AND(EH$3&lt;=$E22,EH$4&gt;=$E22))</f>
        <v>0</v>
      </c>
      <c r="EI22" s="18" t="n">
        <f aca="false">N(AND(EI$3&lt;=$E22,EI$4&gt;=$E22))</f>
        <v>0</v>
      </c>
      <c r="EJ22" s="18" t="n">
        <f aca="false">N(AND(EJ$3&lt;=$E22,EJ$4&gt;=$E22))</f>
        <v>0</v>
      </c>
      <c r="EK22" s="18" t="n">
        <f aca="false">N(AND(EK$3&lt;=$E22,EK$4&gt;=$E22))</f>
        <v>0</v>
      </c>
      <c r="EL22" s="18" t="n">
        <f aca="false">N(AND(EL$3&lt;=$E22,EL$4&gt;=$E22))</f>
        <v>0</v>
      </c>
      <c r="EM22" s="18" t="n">
        <f aca="false">N(AND(EM$3&lt;=$E22,EM$4&gt;=$E22))</f>
        <v>0</v>
      </c>
      <c r="EN22" s="18" t="n">
        <f aca="false">N(AND(EN$3&lt;=$E22,EN$4&gt;=$E22))</f>
        <v>0</v>
      </c>
      <c r="EO22" s="18" t="n">
        <f aca="false">N(AND(EO$3&lt;=$E22,EO$4&gt;=$E22))</f>
        <v>0</v>
      </c>
      <c r="EP22" s="18" t="n">
        <f aca="false">N(AND(EP$3&lt;=$E22,EP$4&gt;=$E22))</f>
        <v>0</v>
      </c>
      <c r="EQ22" s="18" t="n">
        <f aca="false">N(AND(EQ$3&lt;=$E22,EQ$4&gt;=$E22))</f>
        <v>0</v>
      </c>
      <c r="ER22" s="18" t="n">
        <f aca="false">N(AND(ER$3&lt;=$E22,ER$4&gt;=$E22))</f>
        <v>0</v>
      </c>
      <c r="ES22" s="18" t="n">
        <f aca="false">N(AND(ES$3&lt;=$E22,ES$4&gt;=$E22))</f>
        <v>0</v>
      </c>
      <c r="ET22" s="18" t="n">
        <f aca="false">N(AND(ET$3&lt;=$E22,ET$4&gt;=$E22))</f>
        <v>0</v>
      </c>
      <c r="EU22" s="18" t="n">
        <f aca="false">N(AND(EU$3&lt;=$E22,EU$4&gt;=$E22))</f>
        <v>0</v>
      </c>
      <c r="EV22" s="18" t="n">
        <f aca="false">N(AND(EV$3&lt;=$E22,EV$4&gt;=$E22))</f>
        <v>0</v>
      </c>
      <c r="EW22" s="18" t="n">
        <f aca="false">N(AND(EW$3&lt;=$E22,EW$4&gt;=$E22))</f>
        <v>0</v>
      </c>
      <c r="EX22" s="18" t="n">
        <f aca="false">N(AND(EX$3&lt;=$E22,EX$4&gt;=$E22))</f>
        <v>0</v>
      </c>
      <c r="EY22" s="18" t="n">
        <f aca="false">N(AND(EY$3&lt;=$E22,EY$4&gt;=$E22))</f>
        <v>0</v>
      </c>
      <c r="EZ22" s="18" t="n">
        <f aca="false">N(AND(EZ$3&lt;=$E22,EZ$4&gt;=$E22))</f>
        <v>0</v>
      </c>
      <c r="FA22" s="18" t="n">
        <f aca="false">N(AND(FA$3&lt;=$E22,FA$4&gt;=$E22))</f>
        <v>0</v>
      </c>
      <c r="FB22" s="18" t="n">
        <f aca="false">N(AND(FB$3&lt;=$E22,FB$4&gt;=$E22))</f>
        <v>0</v>
      </c>
      <c r="FC22" s="18" t="n">
        <f aca="false">N(AND(FC$3&lt;=$E22,FC$4&gt;=$E22))</f>
        <v>0</v>
      </c>
      <c r="FD22" s="18" t="n">
        <f aca="false">N(AND(FD$3&lt;=$E22,FD$4&gt;=$E22))</f>
        <v>0</v>
      </c>
      <c r="FE22" s="18" t="n">
        <f aca="false">N(AND(FE$3&lt;=$E22,FE$4&gt;=$E22))</f>
        <v>0</v>
      </c>
      <c r="FF22" s="18" t="n">
        <f aca="false">N(AND(FF$3&lt;=$E22,FF$4&gt;=$E22))</f>
        <v>0</v>
      </c>
      <c r="FG22" s="18" t="n">
        <f aca="false">N(AND(FG$3&lt;=$E22,FG$4&gt;=$E22))</f>
        <v>0</v>
      </c>
      <c r="FH22" s="18" t="n">
        <f aca="false">N(AND(FH$3&lt;=$E22,FH$4&gt;=$E22))</f>
        <v>0</v>
      </c>
    </row>
    <row r="23" customFormat="false" ht="15" hidden="false" customHeight="false" outlineLevel="0" collapsed="false">
      <c r="C23" s="1" t="s">
        <v>675</v>
      </c>
      <c r="D23" s="12" t="s">
        <v>86</v>
      </c>
      <c r="E23" s="36" t="n">
        <f aca="false">MATCH($E20-1,$J$4:$FH$4,1)+1</f>
        <v>6</v>
      </c>
    </row>
    <row r="24" customFormat="false" ht="15" hidden="false" customHeight="false" outlineLevel="0" collapsed="false">
      <c r="C24" s="1" t="s">
        <v>676</v>
      </c>
      <c r="D24" s="12" t="s">
        <v>86</v>
      </c>
      <c r="E24" s="36" t="n">
        <f aca="false">MATCH($E22,$J$4:$FH$4,0)</f>
        <v>10</v>
      </c>
    </row>
    <row r="25" customFormat="false" ht="15" hidden="false" customHeight="false" outlineLevel="0" collapsed="false">
      <c r="C25" s="1" t="s">
        <v>677</v>
      </c>
      <c r="D25" s="12" t="s">
        <v>34</v>
      </c>
      <c r="J25" s="18" t="n">
        <f aca="false">N(J$3&gt;$E20)</f>
        <v>0</v>
      </c>
      <c r="K25" s="18" t="n">
        <f aca="false">N(K$3&gt;$E20)</f>
        <v>0</v>
      </c>
      <c r="L25" s="18" t="n">
        <f aca="false">N(L$3&gt;$E20)</f>
        <v>0</v>
      </c>
      <c r="M25" s="18" t="n">
        <f aca="false">N(M$3&gt;$E20)</f>
        <v>0</v>
      </c>
      <c r="N25" s="18" t="n">
        <f aca="false">N(N$3&gt;$E20)</f>
        <v>0</v>
      </c>
      <c r="O25" s="18" t="n">
        <f aca="false">N(O$3&gt;$E20)</f>
        <v>0</v>
      </c>
      <c r="P25" s="18" t="n">
        <f aca="false">N(P$3&gt;$E20)</f>
        <v>1</v>
      </c>
      <c r="Q25" s="18" t="n">
        <f aca="false">N(Q$3&gt;$E20)</f>
        <v>1</v>
      </c>
      <c r="R25" s="18" t="n">
        <f aca="false">N(R$3&gt;$E20)</f>
        <v>1</v>
      </c>
      <c r="S25" s="18" t="n">
        <f aca="false">N(S$3&gt;$E20)</f>
        <v>1</v>
      </c>
      <c r="T25" s="18" t="n">
        <f aca="false">N(T$3&gt;$E20)</f>
        <v>1</v>
      </c>
      <c r="U25" s="18" t="n">
        <f aca="false">N(U$3&gt;$E20)</f>
        <v>1</v>
      </c>
      <c r="V25" s="18" t="n">
        <f aca="false">N(V$3&gt;$E20)</f>
        <v>1</v>
      </c>
      <c r="W25" s="18" t="n">
        <f aca="false">N(W$3&gt;$E20)</f>
        <v>1</v>
      </c>
      <c r="X25" s="18" t="n">
        <f aca="false">N(X$3&gt;$E20)</f>
        <v>1</v>
      </c>
      <c r="Y25" s="18" t="n">
        <f aca="false">N(Y$3&gt;$E20)</f>
        <v>1</v>
      </c>
      <c r="Z25" s="18" t="n">
        <f aca="false">N(Z$3&gt;$E20)</f>
        <v>1</v>
      </c>
      <c r="AA25" s="18" t="n">
        <f aca="false">N(AA$3&gt;$E20)</f>
        <v>1</v>
      </c>
      <c r="AB25" s="18" t="n">
        <f aca="false">N(AB$3&gt;$E20)</f>
        <v>1</v>
      </c>
      <c r="AC25" s="18" t="n">
        <f aca="false">N(AC$3&gt;$E20)</f>
        <v>1</v>
      </c>
      <c r="AD25" s="18" t="n">
        <f aca="false">N(AD$3&gt;$E20)</f>
        <v>1</v>
      </c>
      <c r="AE25" s="18" t="n">
        <f aca="false">N(AE$3&gt;$E20)</f>
        <v>1</v>
      </c>
      <c r="AF25" s="18" t="n">
        <f aca="false">N(AF$3&gt;$E20)</f>
        <v>1</v>
      </c>
      <c r="AG25" s="18" t="n">
        <f aca="false">N(AG$3&gt;$E20)</f>
        <v>1</v>
      </c>
      <c r="AH25" s="18" t="n">
        <f aca="false">N(AH$3&gt;$E20)</f>
        <v>1</v>
      </c>
      <c r="AI25" s="18" t="n">
        <f aca="false">N(AI$3&gt;$E20)</f>
        <v>1</v>
      </c>
      <c r="AJ25" s="18" t="n">
        <f aca="false">N(AJ$3&gt;$E20)</f>
        <v>1</v>
      </c>
      <c r="AK25" s="18" t="n">
        <f aca="false">N(AK$3&gt;$E20)</f>
        <v>1</v>
      </c>
      <c r="AL25" s="18" t="n">
        <f aca="false">N(AL$3&gt;$E20)</f>
        <v>1</v>
      </c>
      <c r="AM25" s="18" t="n">
        <f aca="false">N(AM$3&gt;$E20)</f>
        <v>1</v>
      </c>
      <c r="AN25" s="18" t="n">
        <f aca="false">N(AN$3&gt;$E20)</f>
        <v>1</v>
      </c>
      <c r="AO25" s="18" t="n">
        <f aca="false">N(AO$3&gt;$E20)</f>
        <v>1</v>
      </c>
      <c r="AP25" s="18" t="n">
        <f aca="false">N(AP$3&gt;$E20)</f>
        <v>1</v>
      </c>
      <c r="AQ25" s="18" t="n">
        <f aca="false">N(AQ$3&gt;$E20)</f>
        <v>1</v>
      </c>
      <c r="AR25" s="18" t="n">
        <f aca="false">N(AR$3&gt;$E20)</f>
        <v>1</v>
      </c>
      <c r="AS25" s="18" t="n">
        <f aca="false">N(AS$3&gt;$E20)</f>
        <v>1</v>
      </c>
      <c r="AT25" s="18" t="n">
        <f aca="false">N(AT$3&gt;$E20)</f>
        <v>1</v>
      </c>
      <c r="AU25" s="18" t="n">
        <f aca="false">N(AU$3&gt;$E20)</f>
        <v>1</v>
      </c>
      <c r="AV25" s="18" t="n">
        <f aca="false">N(AV$3&gt;$E20)</f>
        <v>1</v>
      </c>
      <c r="AW25" s="18" t="n">
        <f aca="false">N(AW$3&gt;$E20)</f>
        <v>1</v>
      </c>
      <c r="AX25" s="18" t="n">
        <f aca="false">N(AX$3&gt;$E20)</f>
        <v>1</v>
      </c>
      <c r="AY25" s="18" t="n">
        <f aca="false">N(AY$3&gt;$E20)</f>
        <v>1</v>
      </c>
      <c r="AZ25" s="18" t="n">
        <f aca="false">N(AZ$3&gt;$E20)</f>
        <v>1</v>
      </c>
      <c r="BA25" s="18" t="n">
        <f aca="false">N(BA$3&gt;$E20)</f>
        <v>1</v>
      </c>
      <c r="BB25" s="18" t="n">
        <f aca="false">N(BB$3&gt;$E20)</f>
        <v>1</v>
      </c>
      <c r="BC25" s="18" t="n">
        <f aca="false">N(BC$3&gt;$E20)</f>
        <v>1</v>
      </c>
      <c r="BD25" s="18" t="n">
        <f aca="false">N(BD$3&gt;$E20)</f>
        <v>1</v>
      </c>
      <c r="BE25" s="18" t="n">
        <f aca="false">N(BE$3&gt;$E20)</f>
        <v>1</v>
      </c>
      <c r="BF25" s="18" t="n">
        <f aca="false">N(BF$3&gt;$E20)</f>
        <v>1</v>
      </c>
      <c r="BG25" s="18" t="n">
        <f aca="false">N(BG$3&gt;$E20)</f>
        <v>1</v>
      </c>
      <c r="BH25" s="18" t="n">
        <f aca="false">N(BH$3&gt;$E20)</f>
        <v>1</v>
      </c>
      <c r="BI25" s="18" t="n">
        <f aca="false">N(BI$3&gt;$E20)</f>
        <v>1</v>
      </c>
      <c r="BJ25" s="18" t="n">
        <f aca="false">N(BJ$3&gt;$E20)</f>
        <v>1</v>
      </c>
      <c r="BK25" s="18" t="n">
        <f aca="false">N(BK$3&gt;$E20)</f>
        <v>1</v>
      </c>
      <c r="BL25" s="18" t="n">
        <f aca="false">N(BL$3&gt;$E20)</f>
        <v>1</v>
      </c>
      <c r="BM25" s="18" t="n">
        <f aca="false">N(BM$3&gt;$E20)</f>
        <v>1</v>
      </c>
      <c r="BN25" s="18" t="n">
        <f aca="false">N(BN$3&gt;$E20)</f>
        <v>1</v>
      </c>
      <c r="BO25" s="18" t="n">
        <f aca="false">N(BO$3&gt;$E20)</f>
        <v>1</v>
      </c>
      <c r="BP25" s="18" t="n">
        <f aca="false">N(BP$3&gt;$E20)</f>
        <v>1</v>
      </c>
      <c r="BQ25" s="18" t="n">
        <f aca="false">N(BQ$3&gt;$E20)</f>
        <v>1</v>
      </c>
      <c r="BR25" s="18" t="n">
        <f aca="false">N(BR$3&gt;$E20)</f>
        <v>1</v>
      </c>
      <c r="BS25" s="18" t="n">
        <f aca="false">N(BS$3&gt;$E20)</f>
        <v>1</v>
      </c>
      <c r="BT25" s="18" t="n">
        <f aca="false">N(BT$3&gt;$E20)</f>
        <v>1</v>
      </c>
      <c r="BU25" s="18" t="n">
        <f aca="false">N(BU$3&gt;$E20)</f>
        <v>1</v>
      </c>
      <c r="BV25" s="18" t="n">
        <f aca="false">N(BV$3&gt;$E20)</f>
        <v>1</v>
      </c>
      <c r="BW25" s="18" t="n">
        <f aca="false">N(BW$3&gt;$E20)</f>
        <v>1</v>
      </c>
      <c r="BX25" s="18" t="n">
        <f aca="false">N(BX$3&gt;$E20)</f>
        <v>1</v>
      </c>
      <c r="BY25" s="18" t="n">
        <f aca="false">N(BY$3&gt;$E20)</f>
        <v>1</v>
      </c>
      <c r="BZ25" s="18" t="n">
        <f aca="false">N(BZ$3&gt;$E20)</f>
        <v>1</v>
      </c>
      <c r="CA25" s="18" t="n">
        <f aca="false">N(CA$3&gt;$E20)</f>
        <v>1</v>
      </c>
      <c r="CB25" s="18" t="n">
        <f aca="false">N(CB$3&gt;$E20)</f>
        <v>1</v>
      </c>
      <c r="CC25" s="18" t="n">
        <f aca="false">N(CC$3&gt;$E20)</f>
        <v>1</v>
      </c>
      <c r="CD25" s="18" t="n">
        <f aca="false">N(CD$3&gt;$E20)</f>
        <v>1</v>
      </c>
      <c r="CE25" s="18" t="n">
        <f aca="false">N(CE$3&gt;$E20)</f>
        <v>1</v>
      </c>
      <c r="CF25" s="18" t="n">
        <f aca="false">N(CF$3&gt;$E20)</f>
        <v>1</v>
      </c>
      <c r="CG25" s="18" t="n">
        <f aca="false">N(CG$3&gt;$E20)</f>
        <v>1</v>
      </c>
      <c r="CH25" s="18" t="n">
        <f aca="false">N(CH$3&gt;$E20)</f>
        <v>1</v>
      </c>
      <c r="CI25" s="18" t="n">
        <f aca="false">N(CI$3&gt;$E20)</f>
        <v>1</v>
      </c>
      <c r="CJ25" s="18" t="n">
        <f aca="false">N(CJ$3&gt;$E20)</f>
        <v>1</v>
      </c>
      <c r="CK25" s="18" t="n">
        <f aca="false">N(CK$3&gt;$E20)</f>
        <v>1</v>
      </c>
      <c r="CL25" s="18" t="n">
        <f aca="false">N(CL$3&gt;$E20)</f>
        <v>1</v>
      </c>
      <c r="CM25" s="18" t="n">
        <f aca="false">N(CM$3&gt;$E20)</f>
        <v>1</v>
      </c>
      <c r="CN25" s="18" t="n">
        <f aca="false">N(CN$3&gt;$E20)</f>
        <v>1</v>
      </c>
      <c r="CO25" s="18" t="n">
        <f aca="false">N(CO$3&gt;$E20)</f>
        <v>1</v>
      </c>
      <c r="CP25" s="18" t="n">
        <f aca="false">N(CP$3&gt;$E20)</f>
        <v>1</v>
      </c>
      <c r="CQ25" s="18" t="n">
        <f aca="false">N(CQ$3&gt;$E20)</f>
        <v>1</v>
      </c>
      <c r="CR25" s="18" t="n">
        <f aca="false">N(CR$3&gt;$E20)</f>
        <v>1</v>
      </c>
      <c r="CS25" s="18" t="n">
        <f aca="false">N(CS$3&gt;$E20)</f>
        <v>1</v>
      </c>
      <c r="CT25" s="18" t="n">
        <f aca="false">N(CT$3&gt;$E20)</f>
        <v>1</v>
      </c>
      <c r="CU25" s="18" t="n">
        <f aca="false">N(CU$3&gt;$E20)</f>
        <v>1</v>
      </c>
      <c r="CV25" s="18" t="n">
        <f aca="false">N(CV$3&gt;$E20)</f>
        <v>1</v>
      </c>
      <c r="CW25" s="18" t="n">
        <f aca="false">N(CW$3&gt;$E20)</f>
        <v>1</v>
      </c>
      <c r="CX25" s="18" t="n">
        <f aca="false">N(CX$3&gt;$E20)</f>
        <v>1</v>
      </c>
      <c r="CY25" s="18" t="n">
        <f aca="false">N(CY$3&gt;$E20)</f>
        <v>1</v>
      </c>
      <c r="CZ25" s="18" t="n">
        <f aca="false">N(CZ$3&gt;$E20)</f>
        <v>1</v>
      </c>
      <c r="DA25" s="18" t="n">
        <f aca="false">N(DA$3&gt;$E20)</f>
        <v>1</v>
      </c>
      <c r="DB25" s="18" t="n">
        <f aca="false">N(DB$3&gt;$E20)</f>
        <v>1</v>
      </c>
      <c r="DC25" s="18" t="n">
        <f aca="false">N(DC$3&gt;$E20)</f>
        <v>1</v>
      </c>
      <c r="DD25" s="18" t="n">
        <f aca="false">N(DD$3&gt;$E20)</f>
        <v>1</v>
      </c>
      <c r="DE25" s="18" t="n">
        <f aca="false">N(DE$3&gt;$E20)</f>
        <v>1</v>
      </c>
      <c r="DF25" s="18" t="n">
        <f aca="false">N(DF$3&gt;$E20)</f>
        <v>1</v>
      </c>
      <c r="DG25" s="18" t="n">
        <f aca="false">N(DG$3&gt;$E20)</f>
        <v>1</v>
      </c>
      <c r="DH25" s="18" t="n">
        <f aca="false">N(DH$3&gt;$E20)</f>
        <v>1</v>
      </c>
      <c r="DI25" s="18" t="n">
        <f aca="false">N(DI$3&gt;$E20)</f>
        <v>1</v>
      </c>
      <c r="DJ25" s="18" t="n">
        <f aca="false">N(DJ$3&gt;$E20)</f>
        <v>1</v>
      </c>
      <c r="DK25" s="18" t="n">
        <f aca="false">N(DK$3&gt;$E20)</f>
        <v>1</v>
      </c>
      <c r="DL25" s="18" t="n">
        <f aca="false">N(DL$3&gt;$E20)</f>
        <v>1</v>
      </c>
      <c r="DM25" s="18" t="n">
        <f aca="false">N(DM$3&gt;$E20)</f>
        <v>1</v>
      </c>
      <c r="DN25" s="18" t="n">
        <f aca="false">N(DN$3&gt;$E20)</f>
        <v>1</v>
      </c>
      <c r="DO25" s="18" t="n">
        <f aca="false">N(DO$3&gt;$E20)</f>
        <v>1</v>
      </c>
      <c r="DP25" s="18" t="n">
        <f aca="false">N(DP$3&gt;$E20)</f>
        <v>1</v>
      </c>
      <c r="DQ25" s="18" t="n">
        <f aca="false">N(DQ$3&gt;$E20)</f>
        <v>1</v>
      </c>
      <c r="DR25" s="18" t="n">
        <f aca="false">N(DR$3&gt;$E20)</f>
        <v>1</v>
      </c>
      <c r="DS25" s="18" t="n">
        <f aca="false">N(DS$3&gt;$E20)</f>
        <v>1</v>
      </c>
      <c r="DT25" s="18" t="n">
        <f aca="false">N(DT$3&gt;$E20)</f>
        <v>1</v>
      </c>
      <c r="DU25" s="18" t="n">
        <f aca="false">N(DU$3&gt;$E20)</f>
        <v>1</v>
      </c>
      <c r="DV25" s="18" t="n">
        <f aca="false">N(DV$3&gt;$E20)</f>
        <v>1</v>
      </c>
      <c r="DW25" s="18" t="n">
        <f aca="false">N(DW$3&gt;$E20)</f>
        <v>1</v>
      </c>
      <c r="DX25" s="18" t="n">
        <f aca="false">N(DX$3&gt;$E20)</f>
        <v>1</v>
      </c>
      <c r="DY25" s="18" t="n">
        <f aca="false">N(DY$3&gt;$E20)</f>
        <v>1</v>
      </c>
      <c r="DZ25" s="18" t="n">
        <f aca="false">N(DZ$3&gt;$E20)</f>
        <v>1</v>
      </c>
      <c r="EA25" s="18" t="n">
        <f aca="false">N(EA$3&gt;$E20)</f>
        <v>1</v>
      </c>
      <c r="EB25" s="18" t="n">
        <f aca="false">N(EB$3&gt;$E20)</f>
        <v>1</v>
      </c>
      <c r="EC25" s="18" t="n">
        <f aca="false">N(EC$3&gt;$E20)</f>
        <v>1</v>
      </c>
      <c r="ED25" s="18" t="n">
        <f aca="false">N(ED$3&gt;$E20)</f>
        <v>1</v>
      </c>
      <c r="EE25" s="18" t="n">
        <f aca="false">N(EE$3&gt;$E20)</f>
        <v>1</v>
      </c>
      <c r="EF25" s="18" t="n">
        <f aca="false">N(EF$3&gt;$E20)</f>
        <v>1</v>
      </c>
      <c r="EG25" s="18" t="n">
        <f aca="false">N(EG$3&gt;$E20)</f>
        <v>1</v>
      </c>
      <c r="EH25" s="18" t="n">
        <f aca="false">N(EH$3&gt;$E20)</f>
        <v>1</v>
      </c>
      <c r="EI25" s="18" t="n">
        <f aca="false">N(EI$3&gt;$E20)</f>
        <v>1</v>
      </c>
      <c r="EJ25" s="18" t="n">
        <f aca="false">N(EJ$3&gt;$E20)</f>
        <v>1</v>
      </c>
      <c r="EK25" s="18" t="n">
        <f aca="false">N(EK$3&gt;$E20)</f>
        <v>1</v>
      </c>
      <c r="EL25" s="18" t="n">
        <f aca="false">N(EL$3&gt;$E20)</f>
        <v>1</v>
      </c>
      <c r="EM25" s="18" t="n">
        <f aca="false">N(EM$3&gt;$E20)</f>
        <v>1</v>
      </c>
      <c r="EN25" s="18" t="n">
        <f aca="false">N(EN$3&gt;$E20)</f>
        <v>1</v>
      </c>
      <c r="EO25" s="18" t="n">
        <f aca="false">N(EO$3&gt;$E20)</f>
        <v>1</v>
      </c>
      <c r="EP25" s="18" t="n">
        <f aca="false">N(EP$3&gt;$E20)</f>
        <v>1</v>
      </c>
      <c r="EQ25" s="18" t="n">
        <f aca="false">N(EQ$3&gt;$E20)</f>
        <v>1</v>
      </c>
      <c r="ER25" s="18" t="n">
        <f aca="false">N(ER$3&gt;$E20)</f>
        <v>1</v>
      </c>
      <c r="ES25" s="18" t="n">
        <f aca="false">N(ES$3&gt;$E20)</f>
        <v>1</v>
      </c>
      <c r="ET25" s="18" t="n">
        <f aca="false">N(ET$3&gt;$E20)</f>
        <v>1</v>
      </c>
      <c r="EU25" s="18" t="n">
        <f aca="false">N(EU$3&gt;$E20)</f>
        <v>1</v>
      </c>
      <c r="EV25" s="18" t="n">
        <f aca="false">N(EV$3&gt;$E20)</f>
        <v>1</v>
      </c>
      <c r="EW25" s="18" t="n">
        <f aca="false">N(EW$3&gt;$E20)</f>
        <v>1</v>
      </c>
      <c r="EX25" s="18" t="n">
        <f aca="false">N(EX$3&gt;$E20)</f>
        <v>1</v>
      </c>
      <c r="EY25" s="18" t="n">
        <f aca="false">N(EY$3&gt;$E20)</f>
        <v>1</v>
      </c>
      <c r="EZ25" s="18" t="n">
        <f aca="false">N(EZ$3&gt;$E20)</f>
        <v>1</v>
      </c>
      <c r="FA25" s="18" t="n">
        <f aca="false">N(FA$3&gt;$E20)</f>
        <v>1</v>
      </c>
      <c r="FB25" s="18" t="n">
        <f aca="false">N(FB$3&gt;$E20)</f>
        <v>1</v>
      </c>
      <c r="FC25" s="18" t="n">
        <f aca="false">N(FC$3&gt;$E20)</f>
        <v>1</v>
      </c>
      <c r="FD25" s="18" t="n">
        <f aca="false">N(FD$3&gt;$E20)</f>
        <v>1</v>
      </c>
      <c r="FE25" s="18" t="n">
        <f aca="false">N(FE$3&gt;$E20)</f>
        <v>1</v>
      </c>
      <c r="FF25" s="18" t="n">
        <f aca="false">N(FF$3&gt;$E20)</f>
        <v>1</v>
      </c>
      <c r="FG25" s="18" t="n">
        <f aca="false">N(FG$3&gt;$E20)</f>
        <v>1</v>
      </c>
      <c r="FH25" s="18" t="n">
        <f aca="false">N(FH$3&gt;$E20)</f>
        <v>1</v>
      </c>
    </row>
    <row r="26" customFormat="false" ht="15" hidden="false" customHeight="false" outlineLevel="0" collapsed="false">
      <c r="C26" s="1" t="s">
        <v>678</v>
      </c>
      <c r="D26" s="12" t="s">
        <v>34</v>
      </c>
      <c r="J26" s="18" t="n">
        <f aca="false">N(J$4&gt;$E22)</f>
        <v>0</v>
      </c>
      <c r="K26" s="18" t="n">
        <f aca="false">N(K$4&gt;$E22)</f>
        <v>0</v>
      </c>
      <c r="L26" s="18" t="n">
        <f aca="false">N(L$4&gt;$E22)</f>
        <v>0</v>
      </c>
      <c r="M26" s="18" t="n">
        <f aca="false">N(M$4&gt;$E22)</f>
        <v>0</v>
      </c>
      <c r="N26" s="18" t="n">
        <f aca="false">N(N$4&gt;$E22)</f>
        <v>0</v>
      </c>
      <c r="O26" s="18" t="n">
        <f aca="false">N(O$4&gt;$E22)</f>
        <v>0</v>
      </c>
      <c r="P26" s="18" t="n">
        <f aca="false">N(P$4&gt;$E22)</f>
        <v>0</v>
      </c>
      <c r="Q26" s="18" t="n">
        <f aca="false">N(Q$4&gt;$E22)</f>
        <v>0</v>
      </c>
      <c r="R26" s="18" t="n">
        <f aca="false">N(R$4&gt;$E22)</f>
        <v>0</v>
      </c>
      <c r="S26" s="18" t="n">
        <f aca="false">N(S$4&gt;$E22)</f>
        <v>0</v>
      </c>
      <c r="T26" s="18" t="n">
        <f aca="false">N(T$4&gt;$E22)</f>
        <v>1</v>
      </c>
      <c r="U26" s="18" t="n">
        <f aca="false">N(U$4&gt;$E22)</f>
        <v>1</v>
      </c>
      <c r="V26" s="18" t="n">
        <f aca="false">N(V$4&gt;$E22)</f>
        <v>1</v>
      </c>
      <c r="W26" s="18" t="n">
        <f aca="false">N(W$4&gt;$E22)</f>
        <v>1</v>
      </c>
      <c r="X26" s="18" t="n">
        <f aca="false">N(X$4&gt;$E22)</f>
        <v>1</v>
      </c>
      <c r="Y26" s="18" t="n">
        <f aca="false">N(Y$4&gt;$E22)</f>
        <v>1</v>
      </c>
      <c r="Z26" s="18" t="n">
        <f aca="false">N(Z$4&gt;$E22)</f>
        <v>1</v>
      </c>
      <c r="AA26" s="18" t="n">
        <f aca="false">N(AA$4&gt;$E22)</f>
        <v>1</v>
      </c>
      <c r="AB26" s="18" t="n">
        <f aca="false">N(AB$4&gt;$E22)</f>
        <v>1</v>
      </c>
      <c r="AC26" s="18" t="n">
        <f aca="false">N(AC$4&gt;$E22)</f>
        <v>1</v>
      </c>
      <c r="AD26" s="18" t="n">
        <f aca="false">N(AD$4&gt;$E22)</f>
        <v>1</v>
      </c>
      <c r="AE26" s="18" t="n">
        <f aca="false">N(AE$4&gt;$E22)</f>
        <v>1</v>
      </c>
      <c r="AF26" s="18" t="n">
        <f aca="false">N(AF$4&gt;$E22)</f>
        <v>1</v>
      </c>
      <c r="AG26" s="18" t="n">
        <f aca="false">N(AG$4&gt;$E22)</f>
        <v>1</v>
      </c>
      <c r="AH26" s="18" t="n">
        <f aca="false">N(AH$4&gt;$E22)</f>
        <v>1</v>
      </c>
      <c r="AI26" s="18" t="n">
        <f aca="false">N(AI$4&gt;$E22)</f>
        <v>1</v>
      </c>
      <c r="AJ26" s="18" t="n">
        <f aca="false">N(AJ$4&gt;$E22)</f>
        <v>1</v>
      </c>
      <c r="AK26" s="18" t="n">
        <f aca="false">N(AK$4&gt;$E22)</f>
        <v>1</v>
      </c>
      <c r="AL26" s="18" t="n">
        <f aca="false">N(AL$4&gt;$E22)</f>
        <v>1</v>
      </c>
      <c r="AM26" s="18" t="n">
        <f aca="false">N(AM$4&gt;$E22)</f>
        <v>1</v>
      </c>
      <c r="AN26" s="18" t="n">
        <f aca="false">N(AN$4&gt;$E22)</f>
        <v>1</v>
      </c>
      <c r="AO26" s="18" t="n">
        <f aca="false">N(AO$4&gt;$E22)</f>
        <v>1</v>
      </c>
      <c r="AP26" s="18" t="n">
        <f aca="false">N(AP$4&gt;$E22)</f>
        <v>1</v>
      </c>
      <c r="AQ26" s="18" t="n">
        <f aca="false">N(AQ$4&gt;$E22)</f>
        <v>1</v>
      </c>
      <c r="AR26" s="18" t="n">
        <f aca="false">N(AR$4&gt;$E22)</f>
        <v>1</v>
      </c>
      <c r="AS26" s="18" t="n">
        <f aca="false">N(AS$4&gt;$E22)</f>
        <v>1</v>
      </c>
      <c r="AT26" s="18" t="n">
        <f aca="false">N(AT$4&gt;$E22)</f>
        <v>1</v>
      </c>
      <c r="AU26" s="18" t="n">
        <f aca="false">N(AU$4&gt;$E22)</f>
        <v>1</v>
      </c>
      <c r="AV26" s="18" t="n">
        <f aca="false">N(AV$4&gt;$E22)</f>
        <v>1</v>
      </c>
      <c r="AW26" s="18" t="n">
        <f aca="false">N(AW$4&gt;$E22)</f>
        <v>1</v>
      </c>
      <c r="AX26" s="18" t="n">
        <f aca="false">N(AX$4&gt;$E22)</f>
        <v>1</v>
      </c>
      <c r="AY26" s="18" t="n">
        <f aca="false">N(AY$4&gt;$E22)</f>
        <v>1</v>
      </c>
      <c r="AZ26" s="18" t="n">
        <f aca="false">N(AZ$4&gt;$E22)</f>
        <v>1</v>
      </c>
      <c r="BA26" s="18" t="n">
        <f aca="false">N(BA$4&gt;$E22)</f>
        <v>1</v>
      </c>
      <c r="BB26" s="18" t="n">
        <f aca="false">N(BB$4&gt;$E22)</f>
        <v>1</v>
      </c>
      <c r="BC26" s="18" t="n">
        <f aca="false">N(BC$4&gt;$E22)</f>
        <v>1</v>
      </c>
      <c r="BD26" s="18" t="n">
        <f aca="false">N(BD$4&gt;$E22)</f>
        <v>1</v>
      </c>
      <c r="BE26" s="18" t="n">
        <f aca="false">N(BE$4&gt;$E22)</f>
        <v>1</v>
      </c>
      <c r="BF26" s="18" t="n">
        <f aca="false">N(BF$4&gt;$E22)</f>
        <v>1</v>
      </c>
      <c r="BG26" s="18" t="n">
        <f aca="false">N(BG$4&gt;$E22)</f>
        <v>1</v>
      </c>
      <c r="BH26" s="18" t="n">
        <f aca="false">N(BH$4&gt;$E22)</f>
        <v>1</v>
      </c>
      <c r="BI26" s="18" t="n">
        <f aca="false">N(BI$4&gt;$E22)</f>
        <v>1</v>
      </c>
      <c r="BJ26" s="18" t="n">
        <f aca="false">N(BJ$4&gt;$E22)</f>
        <v>1</v>
      </c>
      <c r="BK26" s="18" t="n">
        <f aca="false">N(BK$4&gt;$E22)</f>
        <v>1</v>
      </c>
      <c r="BL26" s="18" t="n">
        <f aca="false">N(BL$4&gt;$E22)</f>
        <v>1</v>
      </c>
      <c r="BM26" s="18" t="n">
        <f aca="false">N(BM$4&gt;$E22)</f>
        <v>1</v>
      </c>
      <c r="BN26" s="18" t="n">
        <f aca="false">N(BN$4&gt;$E22)</f>
        <v>1</v>
      </c>
      <c r="BO26" s="18" t="n">
        <f aca="false">N(BO$4&gt;$E22)</f>
        <v>1</v>
      </c>
      <c r="BP26" s="18" t="n">
        <f aca="false">N(BP$4&gt;$E22)</f>
        <v>1</v>
      </c>
      <c r="BQ26" s="18" t="n">
        <f aca="false">N(BQ$4&gt;$E22)</f>
        <v>1</v>
      </c>
      <c r="BR26" s="18" t="n">
        <f aca="false">N(BR$4&gt;$E22)</f>
        <v>1</v>
      </c>
      <c r="BS26" s="18" t="n">
        <f aca="false">N(BS$4&gt;$E22)</f>
        <v>1</v>
      </c>
      <c r="BT26" s="18" t="n">
        <f aca="false">N(BT$4&gt;$E22)</f>
        <v>1</v>
      </c>
      <c r="BU26" s="18" t="n">
        <f aca="false">N(BU$4&gt;$E22)</f>
        <v>1</v>
      </c>
      <c r="BV26" s="18" t="n">
        <f aca="false">N(BV$4&gt;$E22)</f>
        <v>1</v>
      </c>
      <c r="BW26" s="18" t="n">
        <f aca="false">N(BW$4&gt;$E22)</f>
        <v>1</v>
      </c>
      <c r="BX26" s="18" t="n">
        <f aca="false">N(BX$4&gt;$E22)</f>
        <v>1</v>
      </c>
      <c r="BY26" s="18" t="n">
        <f aca="false">N(BY$4&gt;$E22)</f>
        <v>1</v>
      </c>
      <c r="BZ26" s="18" t="n">
        <f aca="false">N(BZ$4&gt;$E22)</f>
        <v>1</v>
      </c>
      <c r="CA26" s="18" t="n">
        <f aca="false">N(CA$4&gt;$E22)</f>
        <v>1</v>
      </c>
      <c r="CB26" s="18" t="n">
        <f aca="false">N(CB$4&gt;$E22)</f>
        <v>1</v>
      </c>
      <c r="CC26" s="18" t="n">
        <f aca="false">N(CC$4&gt;$E22)</f>
        <v>1</v>
      </c>
      <c r="CD26" s="18" t="n">
        <f aca="false">N(CD$4&gt;$E22)</f>
        <v>1</v>
      </c>
      <c r="CE26" s="18" t="n">
        <f aca="false">N(CE$4&gt;$E22)</f>
        <v>1</v>
      </c>
      <c r="CF26" s="18" t="n">
        <f aca="false">N(CF$4&gt;$E22)</f>
        <v>1</v>
      </c>
      <c r="CG26" s="18" t="n">
        <f aca="false">N(CG$4&gt;$E22)</f>
        <v>1</v>
      </c>
      <c r="CH26" s="18" t="n">
        <f aca="false">N(CH$4&gt;$E22)</f>
        <v>1</v>
      </c>
      <c r="CI26" s="18" t="n">
        <f aca="false">N(CI$4&gt;$E22)</f>
        <v>1</v>
      </c>
      <c r="CJ26" s="18" t="n">
        <f aca="false">N(CJ$4&gt;$E22)</f>
        <v>1</v>
      </c>
      <c r="CK26" s="18" t="n">
        <f aca="false">N(CK$4&gt;$E22)</f>
        <v>1</v>
      </c>
      <c r="CL26" s="18" t="n">
        <f aca="false">N(CL$4&gt;$E22)</f>
        <v>1</v>
      </c>
      <c r="CM26" s="18" t="n">
        <f aca="false">N(CM$4&gt;$E22)</f>
        <v>1</v>
      </c>
      <c r="CN26" s="18" t="n">
        <f aca="false">N(CN$4&gt;$E22)</f>
        <v>1</v>
      </c>
      <c r="CO26" s="18" t="n">
        <f aca="false">N(CO$4&gt;$E22)</f>
        <v>1</v>
      </c>
      <c r="CP26" s="18" t="n">
        <f aca="false">N(CP$4&gt;$E22)</f>
        <v>1</v>
      </c>
      <c r="CQ26" s="18" t="n">
        <f aca="false">N(CQ$4&gt;$E22)</f>
        <v>1</v>
      </c>
      <c r="CR26" s="18" t="n">
        <f aca="false">N(CR$4&gt;$E22)</f>
        <v>1</v>
      </c>
      <c r="CS26" s="18" t="n">
        <f aca="false">N(CS$4&gt;$E22)</f>
        <v>1</v>
      </c>
      <c r="CT26" s="18" t="n">
        <f aca="false">N(CT$4&gt;$E22)</f>
        <v>1</v>
      </c>
      <c r="CU26" s="18" t="n">
        <f aca="false">N(CU$4&gt;$E22)</f>
        <v>1</v>
      </c>
      <c r="CV26" s="18" t="n">
        <f aca="false">N(CV$4&gt;$E22)</f>
        <v>1</v>
      </c>
      <c r="CW26" s="18" t="n">
        <f aca="false">N(CW$4&gt;$E22)</f>
        <v>1</v>
      </c>
      <c r="CX26" s="18" t="n">
        <f aca="false">N(CX$4&gt;$E22)</f>
        <v>1</v>
      </c>
      <c r="CY26" s="18" t="n">
        <f aca="false">N(CY$4&gt;$E22)</f>
        <v>1</v>
      </c>
      <c r="CZ26" s="18" t="n">
        <f aca="false">N(CZ$4&gt;$E22)</f>
        <v>1</v>
      </c>
      <c r="DA26" s="18" t="n">
        <f aca="false">N(DA$4&gt;$E22)</f>
        <v>1</v>
      </c>
      <c r="DB26" s="18" t="n">
        <f aca="false">N(DB$4&gt;$E22)</f>
        <v>1</v>
      </c>
      <c r="DC26" s="18" t="n">
        <f aca="false">N(DC$4&gt;$E22)</f>
        <v>1</v>
      </c>
      <c r="DD26" s="18" t="n">
        <f aca="false">N(DD$4&gt;$E22)</f>
        <v>1</v>
      </c>
      <c r="DE26" s="18" t="n">
        <f aca="false">N(DE$4&gt;$E22)</f>
        <v>1</v>
      </c>
      <c r="DF26" s="18" t="n">
        <f aca="false">N(DF$4&gt;$E22)</f>
        <v>1</v>
      </c>
      <c r="DG26" s="18" t="n">
        <f aca="false">N(DG$4&gt;$E22)</f>
        <v>1</v>
      </c>
      <c r="DH26" s="18" t="n">
        <f aca="false">N(DH$4&gt;$E22)</f>
        <v>1</v>
      </c>
      <c r="DI26" s="18" t="n">
        <f aca="false">N(DI$4&gt;$E22)</f>
        <v>1</v>
      </c>
      <c r="DJ26" s="18" t="n">
        <f aca="false">N(DJ$4&gt;$E22)</f>
        <v>1</v>
      </c>
      <c r="DK26" s="18" t="n">
        <f aca="false">N(DK$4&gt;$E22)</f>
        <v>1</v>
      </c>
      <c r="DL26" s="18" t="n">
        <f aca="false">N(DL$4&gt;$E22)</f>
        <v>1</v>
      </c>
      <c r="DM26" s="18" t="n">
        <f aca="false">N(DM$4&gt;$E22)</f>
        <v>1</v>
      </c>
      <c r="DN26" s="18" t="n">
        <f aca="false">N(DN$4&gt;$E22)</f>
        <v>1</v>
      </c>
      <c r="DO26" s="18" t="n">
        <f aca="false">N(DO$4&gt;$E22)</f>
        <v>1</v>
      </c>
      <c r="DP26" s="18" t="n">
        <f aca="false">N(DP$4&gt;$E22)</f>
        <v>1</v>
      </c>
      <c r="DQ26" s="18" t="n">
        <f aca="false">N(DQ$4&gt;$E22)</f>
        <v>1</v>
      </c>
      <c r="DR26" s="18" t="n">
        <f aca="false">N(DR$4&gt;$E22)</f>
        <v>1</v>
      </c>
      <c r="DS26" s="18" t="n">
        <f aca="false">N(DS$4&gt;$E22)</f>
        <v>1</v>
      </c>
      <c r="DT26" s="18" t="n">
        <f aca="false">N(DT$4&gt;$E22)</f>
        <v>1</v>
      </c>
      <c r="DU26" s="18" t="n">
        <f aca="false">N(DU$4&gt;$E22)</f>
        <v>1</v>
      </c>
      <c r="DV26" s="18" t="n">
        <f aca="false">N(DV$4&gt;$E22)</f>
        <v>1</v>
      </c>
      <c r="DW26" s="18" t="n">
        <f aca="false">N(DW$4&gt;$E22)</f>
        <v>1</v>
      </c>
      <c r="DX26" s="18" t="n">
        <f aca="false">N(DX$4&gt;$E22)</f>
        <v>1</v>
      </c>
      <c r="DY26" s="18" t="n">
        <f aca="false">N(DY$4&gt;$E22)</f>
        <v>1</v>
      </c>
      <c r="DZ26" s="18" t="n">
        <f aca="false">N(DZ$4&gt;$E22)</f>
        <v>1</v>
      </c>
      <c r="EA26" s="18" t="n">
        <f aca="false">N(EA$4&gt;$E22)</f>
        <v>1</v>
      </c>
      <c r="EB26" s="18" t="n">
        <f aca="false">N(EB$4&gt;$E22)</f>
        <v>1</v>
      </c>
      <c r="EC26" s="18" t="n">
        <f aca="false">N(EC$4&gt;$E22)</f>
        <v>1</v>
      </c>
      <c r="ED26" s="18" t="n">
        <f aca="false">N(ED$4&gt;$E22)</f>
        <v>1</v>
      </c>
      <c r="EE26" s="18" t="n">
        <f aca="false">N(EE$4&gt;$E22)</f>
        <v>1</v>
      </c>
      <c r="EF26" s="18" t="n">
        <f aca="false">N(EF$4&gt;$E22)</f>
        <v>1</v>
      </c>
      <c r="EG26" s="18" t="n">
        <f aca="false">N(EG$4&gt;$E22)</f>
        <v>1</v>
      </c>
      <c r="EH26" s="18" t="n">
        <f aca="false">N(EH$4&gt;$E22)</f>
        <v>1</v>
      </c>
      <c r="EI26" s="18" t="n">
        <f aca="false">N(EI$4&gt;$E22)</f>
        <v>1</v>
      </c>
      <c r="EJ26" s="18" t="n">
        <f aca="false">N(EJ$4&gt;$E22)</f>
        <v>1</v>
      </c>
      <c r="EK26" s="18" t="n">
        <f aca="false">N(EK$4&gt;$E22)</f>
        <v>1</v>
      </c>
      <c r="EL26" s="18" t="n">
        <f aca="false">N(EL$4&gt;$E22)</f>
        <v>1</v>
      </c>
      <c r="EM26" s="18" t="n">
        <f aca="false">N(EM$4&gt;$E22)</f>
        <v>1</v>
      </c>
      <c r="EN26" s="18" t="n">
        <f aca="false">N(EN$4&gt;$E22)</f>
        <v>1</v>
      </c>
      <c r="EO26" s="18" t="n">
        <f aca="false">N(EO$4&gt;$E22)</f>
        <v>1</v>
      </c>
      <c r="EP26" s="18" t="n">
        <f aca="false">N(EP$4&gt;$E22)</f>
        <v>1</v>
      </c>
      <c r="EQ26" s="18" t="n">
        <f aca="false">N(EQ$4&gt;$E22)</f>
        <v>1</v>
      </c>
      <c r="ER26" s="18" t="n">
        <f aca="false">N(ER$4&gt;$E22)</f>
        <v>1</v>
      </c>
      <c r="ES26" s="18" t="n">
        <f aca="false">N(ES$4&gt;$E22)</f>
        <v>1</v>
      </c>
      <c r="ET26" s="18" t="n">
        <f aca="false">N(ET$4&gt;$E22)</f>
        <v>1</v>
      </c>
      <c r="EU26" s="18" t="n">
        <f aca="false">N(EU$4&gt;$E22)</f>
        <v>1</v>
      </c>
      <c r="EV26" s="18" t="n">
        <f aca="false">N(EV$4&gt;$E22)</f>
        <v>1</v>
      </c>
      <c r="EW26" s="18" t="n">
        <f aca="false">N(EW$4&gt;$E22)</f>
        <v>1</v>
      </c>
      <c r="EX26" s="18" t="n">
        <f aca="false">N(EX$4&gt;$E22)</f>
        <v>1</v>
      </c>
      <c r="EY26" s="18" t="n">
        <f aca="false">N(EY$4&gt;$E22)</f>
        <v>1</v>
      </c>
      <c r="EZ26" s="18" t="n">
        <f aca="false">N(EZ$4&gt;$E22)</f>
        <v>1</v>
      </c>
      <c r="FA26" s="18" t="n">
        <f aca="false">N(FA$4&gt;$E22)</f>
        <v>1</v>
      </c>
      <c r="FB26" s="18" t="n">
        <f aca="false">N(FB$4&gt;$E22)</f>
        <v>1</v>
      </c>
      <c r="FC26" s="18" t="n">
        <f aca="false">N(FC$4&gt;$E22)</f>
        <v>1</v>
      </c>
      <c r="FD26" s="18" t="n">
        <f aca="false">N(FD$4&gt;$E22)</f>
        <v>1</v>
      </c>
      <c r="FE26" s="18" t="n">
        <f aca="false">N(FE$4&gt;$E22)</f>
        <v>1</v>
      </c>
      <c r="FF26" s="18" t="n">
        <f aca="false">N(FF$4&gt;$E22)</f>
        <v>1</v>
      </c>
      <c r="FG26" s="18" t="n">
        <f aca="false">N(FG$4&gt;$E22)</f>
        <v>1</v>
      </c>
      <c r="FH26" s="18" t="n">
        <f aca="false">N(FH$4&gt;$E22)</f>
        <v>1</v>
      </c>
    </row>
    <row r="27" customFormat="false" ht="15" hidden="false" customHeight="false" outlineLevel="0" collapsed="false">
      <c r="C27" s="1" t="s">
        <v>679</v>
      </c>
      <c r="D27" s="12" t="s">
        <v>546</v>
      </c>
      <c r="E27" s="45" t="n">
        <f aca="false">$E16+1</f>
        <v>46569</v>
      </c>
      <c r="F27" s="45" t="n">
        <f aca="false">$F16</f>
        <v>46843</v>
      </c>
      <c r="I27" s="61" t="n">
        <f aca="false">SUM(J27:FH27)</f>
        <v>1</v>
      </c>
      <c r="J27" s="61" t="n">
        <f aca="false">MAX(0,MIN($F27,J$4)-MAX($E27,J$3)+1)/($F27-$E27+1)</f>
        <v>0</v>
      </c>
      <c r="K27" s="61" t="n">
        <f aca="false">MAX(0,MIN($F27,K$4)-MAX($E27,K$3)+1)/($F27-$E27+1)</f>
        <v>0</v>
      </c>
      <c r="L27" s="61" t="n">
        <f aca="false">MAX(0,MIN($F27,L$4)-MAX($E27,L$3)+1)/($F27-$E27+1)</f>
        <v>0</v>
      </c>
      <c r="M27" s="61" t="n">
        <f aca="false">MAX(0,MIN($F27,M$4)-MAX($E27,M$3)+1)/($F27-$E27+1)</f>
        <v>0</v>
      </c>
      <c r="N27" s="61" t="n">
        <f aca="false">MAX(0,MIN($F27,N$4)-MAX($E27,N$3)+1)/($F27-$E27+1)</f>
        <v>0</v>
      </c>
      <c r="O27" s="61" t="n">
        <f aca="false">MAX(0,MIN($F27,O$4)-MAX($E27,O$3)+1)/($F27-$E27+1)</f>
        <v>0</v>
      </c>
      <c r="P27" s="61" t="n">
        <f aca="false">MAX(0,MIN($F27,P$4)-MAX($E27,P$3)+1)/($F27-$E27+1)</f>
        <v>0</v>
      </c>
      <c r="Q27" s="61" t="n">
        <f aca="false">MAX(0,MIN($F27,Q$4)-MAX($E27,Q$3)+1)/($F27-$E27+1)</f>
        <v>0.334545454545455</v>
      </c>
      <c r="R27" s="61" t="n">
        <f aca="false">MAX(0,MIN($F27,R$4)-MAX($E27,R$3)+1)/($F27-$E27+1)</f>
        <v>0.334545454545455</v>
      </c>
      <c r="S27" s="61" t="n">
        <f aca="false">MAX(0,MIN($F27,S$4)-MAX($E27,S$3)+1)/($F27-$E27+1)</f>
        <v>0.330909090909091</v>
      </c>
      <c r="T27" s="61" t="n">
        <f aca="false">MAX(0,MIN($F27,T$4)-MAX($E27,T$3)+1)/($F27-$E27+1)</f>
        <v>0</v>
      </c>
      <c r="U27" s="61" t="n">
        <f aca="false">MAX(0,MIN($F27,U$4)-MAX($E27,U$3)+1)/($F27-$E27+1)</f>
        <v>0</v>
      </c>
      <c r="V27" s="61" t="n">
        <f aca="false">MAX(0,MIN($F27,V$4)-MAX($E27,V$3)+1)/($F27-$E27+1)</f>
        <v>0</v>
      </c>
      <c r="W27" s="61" t="n">
        <f aca="false">MAX(0,MIN($F27,W$4)-MAX($E27,W$3)+1)/($F27-$E27+1)</f>
        <v>0</v>
      </c>
      <c r="X27" s="61" t="n">
        <f aca="false">MAX(0,MIN($F27,X$4)-MAX($E27,X$3)+1)/($F27-$E27+1)</f>
        <v>0</v>
      </c>
      <c r="Y27" s="61" t="n">
        <f aca="false">MAX(0,MIN($F27,Y$4)-MAX($E27,Y$3)+1)/($F27-$E27+1)</f>
        <v>0</v>
      </c>
      <c r="Z27" s="61" t="n">
        <f aca="false">MAX(0,MIN($F27,Z$4)-MAX($E27,Z$3)+1)/($F27-$E27+1)</f>
        <v>0</v>
      </c>
      <c r="AA27" s="61" t="n">
        <f aca="false">MAX(0,MIN($F27,AA$4)-MAX($E27,AA$3)+1)/($F27-$E27+1)</f>
        <v>0</v>
      </c>
      <c r="AB27" s="61" t="n">
        <f aca="false">MAX(0,MIN($F27,AB$4)-MAX($E27,AB$3)+1)/($F27-$E27+1)</f>
        <v>0</v>
      </c>
      <c r="AC27" s="61" t="n">
        <f aca="false">MAX(0,MIN($F27,AC$4)-MAX($E27,AC$3)+1)/($F27-$E27+1)</f>
        <v>0</v>
      </c>
      <c r="AD27" s="61" t="n">
        <f aca="false">MAX(0,MIN($F27,AD$4)-MAX($E27,AD$3)+1)/($F27-$E27+1)</f>
        <v>0</v>
      </c>
      <c r="AE27" s="61" t="n">
        <f aca="false">MAX(0,MIN($F27,AE$4)-MAX($E27,AE$3)+1)/($F27-$E27+1)</f>
        <v>0</v>
      </c>
      <c r="AF27" s="61" t="n">
        <f aca="false">MAX(0,MIN($F27,AF$4)-MAX($E27,AF$3)+1)/($F27-$E27+1)</f>
        <v>0</v>
      </c>
      <c r="AG27" s="61" t="n">
        <f aca="false">MAX(0,MIN($F27,AG$4)-MAX($E27,AG$3)+1)/($F27-$E27+1)</f>
        <v>0</v>
      </c>
      <c r="AH27" s="61" t="n">
        <f aca="false">MAX(0,MIN($F27,AH$4)-MAX($E27,AH$3)+1)/($F27-$E27+1)</f>
        <v>0</v>
      </c>
      <c r="AI27" s="61" t="n">
        <f aca="false">MAX(0,MIN($F27,AI$4)-MAX($E27,AI$3)+1)/($F27-$E27+1)</f>
        <v>0</v>
      </c>
      <c r="AJ27" s="61" t="n">
        <f aca="false">MAX(0,MIN($F27,AJ$4)-MAX($E27,AJ$3)+1)/($F27-$E27+1)</f>
        <v>0</v>
      </c>
      <c r="AK27" s="61" t="n">
        <f aca="false">MAX(0,MIN($F27,AK$4)-MAX($E27,AK$3)+1)/($F27-$E27+1)</f>
        <v>0</v>
      </c>
      <c r="AL27" s="61" t="n">
        <f aca="false">MAX(0,MIN($F27,AL$4)-MAX($E27,AL$3)+1)/($F27-$E27+1)</f>
        <v>0</v>
      </c>
      <c r="AM27" s="61" t="n">
        <f aca="false">MAX(0,MIN($F27,AM$4)-MAX($E27,AM$3)+1)/($F27-$E27+1)</f>
        <v>0</v>
      </c>
      <c r="AN27" s="61" t="n">
        <f aca="false">MAX(0,MIN($F27,AN$4)-MAX($E27,AN$3)+1)/($F27-$E27+1)</f>
        <v>0</v>
      </c>
      <c r="AO27" s="61" t="n">
        <f aca="false">MAX(0,MIN($F27,AO$4)-MAX($E27,AO$3)+1)/($F27-$E27+1)</f>
        <v>0</v>
      </c>
      <c r="AP27" s="61" t="n">
        <f aca="false">MAX(0,MIN($F27,AP$4)-MAX($E27,AP$3)+1)/($F27-$E27+1)</f>
        <v>0</v>
      </c>
      <c r="AQ27" s="61" t="n">
        <f aca="false">MAX(0,MIN($F27,AQ$4)-MAX($E27,AQ$3)+1)/($F27-$E27+1)</f>
        <v>0</v>
      </c>
      <c r="AR27" s="61" t="n">
        <f aca="false">MAX(0,MIN($F27,AR$4)-MAX($E27,AR$3)+1)/($F27-$E27+1)</f>
        <v>0</v>
      </c>
      <c r="AS27" s="61" t="n">
        <f aca="false">MAX(0,MIN($F27,AS$4)-MAX($E27,AS$3)+1)/($F27-$E27+1)</f>
        <v>0</v>
      </c>
      <c r="AT27" s="61" t="n">
        <f aca="false">MAX(0,MIN($F27,AT$4)-MAX($E27,AT$3)+1)/($F27-$E27+1)</f>
        <v>0</v>
      </c>
      <c r="AU27" s="61" t="n">
        <f aca="false">MAX(0,MIN($F27,AU$4)-MAX($E27,AU$3)+1)/($F27-$E27+1)</f>
        <v>0</v>
      </c>
      <c r="AV27" s="61" t="n">
        <f aca="false">MAX(0,MIN($F27,AV$4)-MAX($E27,AV$3)+1)/($F27-$E27+1)</f>
        <v>0</v>
      </c>
      <c r="AW27" s="61" t="n">
        <f aca="false">MAX(0,MIN($F27,AW$4)-MAX($E27,AW$3)+1)/($F27-$E27+1)</f>
        <v>0</v>
      </c>
      <c r="AX27" s="61" t="n">
        <f aca="false">MAX(0,MIN($F27,AX$4)-MAX($E27,AX$3)+1)/($F27-$E27+1)</f>
        <v>0</v>
      </c>
      <c r="AY27" s="61" t="n">
        <f aca="false">MAX(0,MIN($F27,AY$4)-MAX($E27,AY$3)+1)/($F27-$E27+1)</f>
        <v>0</v>
      </c>
      <c r="AZ27" s="61" t="n">
        <f aca="false">MAX(0,MIN($F27,AZ$4)-MAX($E27,AZ$3)+1)/($F27-$E27+1)</f>
        <v>0</v>
      </c>
      <c r="BA27" s="61" t="n">
        <f aca="false">MAX(0,MIN($F27,BA$4)-MAX($E27,BA$3)+1)/($F27-$E27+1)</f>
        <v>0</v>
      </c>
      <c r="BB27" s="61" t="n">
        <f aca="false">MAX(0,MIN($F27,BB$4)-MAX($E27,BB$3)+1)/($F27-$E27+1)</f>
        <v>0</v>
      </c>
      <c r="BC27" s="61" t="n">
        <f aca="false">MAX(0,MIN($F27,BC$4)-MAX($E27,BC$3)+1)/($F27-$E27+1)</f>
        <v>0</v>
      </c>
      <c r="BD27" s="61" t="n">
        <f aca="false">MAX(0,MIN($F27,BD$4)-MAX($E27,BD$3)+1)/($F27-$E27+1)</f>
        <v>0</v>
      </c>
      <c r="BE27" s="61" t="n">
        <f aca="false">MAX(0,MIN($F27,BE$4)-MAX($E27,BE$3)+1)/($F27-$E27+1)</f>
        <v>0</v>
      </c>
      <c r="BF27" s="61" t="n">
        <f aca="false">MAX(0,MIN($F27,BF$4)-MAX($E27,BF$3)+1)/($F27-$E27+1)</f>
        <v>0</v>
      </c>
      <c r="BG27" s="61" t="n">
        <f aca="false">MAX(0,MIN($F27,BG$4)-MAX($E27,BG$3)+1)/($F27-$E27+1)</f>
        <v>0</v>
      </c>
      <c r="BH27" s="61" t="n">
        <f aca="false">MAX(0,MIN($F27,BH$4)-MAX($E27,BH$3)+1)/($F27-$E27+1)</f>
        <v>0</v>
      </c>
      <c r="BI27" s="61" t="n">
        <f aca="false">MAX(0,MIN($F27,BI$4)-MAX($E27,BI$3)+1)/($F27-$E27+1)</f>
        <v>0</v>
      </c>
      <c r="BJ27" s="61" t="n">
        <f aca="false">MAX(0,MIN($F27,BJ$4)-MAX($E27,BJ$3)+1)/($F27-$E27+1)</f>
        <v>0</v>
      </c>
      <c r="BK27" s="61" t="n">
        <f aca="false">MAX(0,MIN($F27,BK$4)-MAX($E27,BK$3)+1)/($F27-$E27+1)</f>
        <v>0</v>
      </c>
      <c r="BL27" s="61" t="n">
        <f aca="false">MAX(0,MIN($F27,BL$4)-MAX($E27,BL$3)+1)/($F27-$E27+1)</f>
        <v>0</v>
      </c>
      <c r="BM27" s="61" t="n">
        <f aca="false">MAX(0,MIN($F27,BM$4)-MAX($E27,BM$3)+1)/($F27-$E27+1)</f>
        <v>0</v>
      </c>
      <c r="BN27" s="61" t="n">
        <f aca="false">MAX(0,MIN($F27,BN$4)-MAX($E27,BN$3)+1)/($F27-$E27+1)</f>
        <v>0</v>
      </c>
      <c r="BO27" s="61" t="n">
        <f aca="false">MAX(0,MIN($F27,BO$4)-MAX($E27,BO$3)+1)/($F27-$E27+1)</f>
        <v>0</v>
      </c>
      <c r="BP27" s="61" t="n">
        <f aca="false">MAX(0,MIN($F27,BP$4)-MAX($E27,BP$3)+1)/($F27-$E27+1)</f>
        <v>0</v>
      </c>
      <c r="BQ27" s="61" t="n">
        <f aca="false">MAX(0,MIN($F27,BQ$4)-MAX($E27,BQ$3)+1)/($F27-$E27+1)</f>
        <v>0</v>
      </c>
      <c r="BR27" s="61" t="n">
        <f aca="false">MAX(0,MIN($F27,BR$4)-MAX($E27,BR$3)+1)/($F27-$E27+1)</f>
        <v>0</v>
      </c>
      <c r="BS27" s="61" t="n">
        <f aca="false">MAX(0,MIN($F27,BS$4)-MAX($E27,BS$3)+1)/($F27-$E27+1)</f>
        <v>0</v>
      </c>
      <c r="BT27" s="61" t="n">
        <f aca="false">MAX(0,MIN($F27,BT$4)-MAX($E27,BT$3)+1)/($F27-$E27+1)</f>
        <v>0</v>
      </c>
      <c r="BU27" s="61" t="n">
        <f aca="false">MAX(0,MIN($F27,BU$4)-MAX($E27,BU$3)+1)/($F27-$E27+1)</f>
        <v>0</v>
      </c>
      <c r="BV27" s="61" t="n">
        <f aca="false">MAX(0,MIN($F27,BV$4)-MAX($E27,BV$3)+1)/($F27-$E27+1)</f>
        <v>0</v>
      </c>
      <c r="BW27" s="61" t="n">
        <f aca="false">MAX(0,MIN($F27,BW$4)-MAX($E27,BW$3)+1)/($F27-$E27+1)</f>
        <v>0</v>
      </c>
      <c r="BX27" s="61" t="n">
        <f aca="false">MAX(0,MIN($F27,BX$4)-MAX($E27,BX$3)+1)/($F27-$E27+1)</f>
        <v>0</v>
      </c>
      <c r="BY27" s="61" t="n">
        <f aca="false">MAX(0,MIN($F27,BY$4)-MAX($E27,BY$3)+1)/($F27-$E27+1)</f>
        <v>0</v>
      </c>
      <c r="BZ27" s="61" t="n">
        <f aca="false">MAX(0,MIN($F27,BZ$4)-MAX($E27,BZ$3)+1)/($F27-$E27+1)</f>
        <v>0</v>
      </c>
      <c r="CA27" s="61" t="n">
        <f aca="false">MAX(0,MIN($F27,CA$4)-MAX($E27,CA$3)+1)/($F27-$E27+1)</f>
        <v>0</v>
      </c>
      <c r="CB27" s="61" t="n">
        <f aca="false">MAX(0,MIN($F27,CB$4)-MAX($E27,CB$3)+1)/($F27-$E27+1)</f>
        <v>0</v>
      </c>
      <c r="CC27" s="61" t="n">
        <f aca="false">MAX(0,MIN($F27,CC$4)-MAX($E27,CC$3)+1)/($F27-$E27+1)</f>
        <v>0</v>
      </c>
      <c r="CD27" s="61" t="n">
        <f aca="false">MAX(0,MIN($F27,CD$4)-MAX($E27,CD$3)+1)/($F27-$E27+1)</f>
        <v>0</v>
      </c>
      <c r="CE27" s="61" t="n">
        <f aca="false">MAX(0,MIN($F27,CE$4)-MAX($E27,CE$3)+1)/($F27-$E27+1)</f>
        <v>0</v>
      </c>
      <c r="CF27" s="61" t="n">
        <f aca="false">MAX(0,MIN($F27,CF$4)-MAX($E27,CF$3)+1)/($F27-$E27+1)</f>
        <v>0</v>
      </c>
      <c r="CG27" s="61" t="n">
        <f aca="false">MAX(0,MIN($F27,CG$4)-MAX($E27,CG$3)+1)/($F27-$E27+1)</f>
        <v>0</v>
      </c>
      <c r="CH27" s="61" t="n">
        <f aca="false">MAX(0,MIN($F27,CH$4)-MAX($E27,CH$3)+1)/($F27-$E27+1)</f>
        <v>0</v>
      </c>
      <c r="CI27" s="61" t="n">
        <f aca="false">MAX(0,MIN($F27,CI$4)-MAX($E27,CI$3)+1)/($F27-$E27+1)</f>
        <v>0</v>
      </c>
      <c r="CJ27" s="61" t="n">
        <f aca="false">MAX(0,MIN($F27,CJ$4)-MAX($E27,CJ$3)+1)/($F27-$E27+1)</f>
        <v>0</v>
      </c>
      <c r="CK27" s="61" t="n">
        <f aca="false">MAX(0,MIN($F27,CK$4)-MAX($E27,CK$3)+1)/($F27-$E27+1)</f>
        <v>0</v>
      </c>
      <c r="CL27" s="61" t="n">
        <f aca="false">MAX(0,MIN($F27,CL$4)-MAX($E27,CL$3)+1)/($F27-$E27+1)</f>
        <v>0</v>
      </c>
      <c r="CM27" s="61" t="n">
        <f aca="false">MAX(0,MIN($F27,CM$4)-MAX($E27,CM$3)+1)/($F27-$E27+1)</f>
        <v>0</v>
      </c>
      <c r="CN27" s="61" t="n">
        <f aca="false">MAX(0,MIN($F27,CN$4)-MAX($E27,CN$3)+1)/($F27-$E27+1)</f>
        <v>0</v>
      </c>
      <c r="CO27" s="61" t="n">
        <f aca="false">MAX(0,MIN($F27,CO$4)-MAX($E27,CO$3)+1)/($F27-$E27+1)</f>
        <v>0</v>
      </c>
      <c r="CP27" s="61" t="n">
        <f aca="false">MAX(0,MIN($F27,CP$4)-MAX($E27,CP$3)+1)/($F27-$E27+1)</f>
        <v>0</v>
      </c>
      <c r="CQ27" s="61" t="n">
        <f aca="false">MAX(0,MIN($F27,CQ$4)-MAX($E27,CQ$3)+1)/($F27-$E27+1)</f>
        <v>0</v>
      </c>
      <c r="CR27" s="61" t="n">
        <f aca="false">MAX(0,MIN($F27,CR$4)-MAX($E27,CR$3)+1)/($F27-$E27+1)</f>
        <v>0</v>
      </c>
      <c r="CS27" s="61" t="n">
        <f aca="false">MAX(0,MIN($F27,CS$4)-MAX($E27,CS$3)+1)/($F27-$E27+1)</f>
        <v>0</v>
      </c>
      <c r="CT27" s="61" t="n">
        <f aca="false">MAX(0,MIN($F27,CT$4)-MAX($E27,CT$3)+1)/($F27-$E27+1)</f>
        <v>0</v>
      </c>
      <c r="CU27" s="61" t="n">
        <f aca="false">MAX(0,MIN($F27,CU$4)-MAX($E27,CU$3)+1)/($F27-$E27+1)</f>
        <v>0</v>
      </c>
      <c r="CV27" s="61" t="n">
        <f aca="false">MAX(0,MIN($F27,CV$4)-MAX($E27,CV$3)+1)/($F27-$E27+1)</f>
        <v>0</v>
      </c>
      <c r="CW27" s="61" t="n">
        <f aca="false">MAX(0,MIN($F27,CW$4)-MAX($E27,CW$3)+1)/($F27-$E27+1)</f>
        <v>0</v>
      </c>
      <c r="CX27" s="61" t="n">
        <f aca="false">MAX(0,MIN($F27,CX$4)-MAX($E27,CX$3)+1)/($F27-$E27+1)</f>
        <v>0</v>
      </c>
      <c r="CY27" s="61" t="n">
        <f aca="false">MAX(0,MIN($F27,CY$4)-MAX($E27,CY$3)+1)/($F27-$E27+1)</f>
        <v>0</v>
      </c>
      <c r="CZ27" s="61" t="n">
        <f aca="false">MAX(0,MIN($F27,CZ$4)-MAX($E27,CZ$3)+1)/($F27-$E27+1)</f>
        <v>0</v>
      </c>
      <c r="DA27" s="61" t="n">
        <f aca="false">MAX(0,MIN($F27,DA$4)-MAX($E27,DA$3)+1)/($F27-$E27+1)</f>
        <v>0</v>
      </c>
      <c r="DB27" s="61" t="n">
        <f aca="false">MAX(0,MIN($F27,DB$4)-MAX($E27,DB$3)+1)/($F27-$E27+1)</f>
        <v>0</v>
      </c>
      <c r="DC27" s="61" t="n">
        <f aca="false">MAX(0,MIN($F27,DC$4)-MAX($E27,DC$3)+1)/($F27-$E27+1)</f>
        <v>0</v>
      </c>
      <c r="DD27" s="61" t="n">
        <f aca="false">MAX(0,MIN($F27,DD$4)-MAX($E27,DD$3)+1)/($F27-$E27+1)</f>
        <v>0</v>
      </c>
      <c r="DE27" s="61" t="n">
        <f aca="false">MAX(0,MIN($F27,DE$4)-MAX($E27,DE$3)+1)/($F27-$E27+1)</f>
        <v>0</v>
      </c>
      <c r="DF27" s="61" t="n">
        <f aca="false">MAX(0,MIN($F27,DF$4)-MAX($E27,DF$3)+1)/($F27-$E27+1)</f>
        <v>0</v>
      </c>
      <c r="DG27" s="61" t="n">
        <f aca="false">MAX(0,MIN($F27,DG$4)-MAX($E27,DG$3)+1)/($F27-$E27+1)</f>
        <v>0</v>
      </c>
      <c r="DH27" s="61" t="n">
        <f aca="false">MAX(0,MIN($F27,DH$4)-MAX($E27,DH$3)+1)/($F27-$E27+1)</f>
        <v>0</v>
      </c>
      <c r="DI27" s="61" t="n">
        <f aca="false">MAX(0,MIN($F27,DI$4)-MAX($E27,DI$3)+1)/($F27-$E27+1)</f>
        <v>0</v>
      </c>
      <c r="DJ27" s="61" t="n">
        <f aca="false">MAX(0,MIN($F27,DJ$4)-MAX($E27,DJ$3)+1)/($F27-$E27+1)</f>
        <v>0</v>
      </c>
      <c r="DK27" s="61" t="n">
        <f aca="false">MAX(0,MIN($F27,DK$4)-MAX($E27,DK$3)+1)/($F27-$E27+1)</f>
        <v>0</v>
      </c>
      <c r="DL27" s="61" t="n">
        <f aca="false">MAX(0,MIN($F27,DL$4)-MAX($E27,DL$3)+1)/($F27-$E27+1)</f>
        <v>0</v>
      </c>
      <c r="DM27" s="61" t="n">
        <f aca="false">MAX(0,MIN($F27,DM$4)-MAX($E27,DM$3)+1)/($F27-$E27+1)</f>
        <v>0</v>
      </c>
      <c r="DN27" s="61" t="n">
        <f aca="false">MAX(0,MIN($F27,DN$4)-MAX($E27,DN$3)+1)/($F27-$E27+1)</f>
        <v>0</v>
      </c>
      <c r="DO27" s="61" t="n">
        <f aca="false">MAX(0,MIN($F27,DO$4)-MAX($E27,DO$3)+1)/($F27-$E27+1)</f>
        <v>0</v>
      </c>
      <c r="DP27" s="61" t="n">
        <f aca="false">MAX(0,MIN($F27,DP$4)-MAX($E27,DP$3)+1)/($F27-$E27+1)</f>
        <v>0</v>
      </c>
      <c r="DQ27" s="61" t="n">
        <f aca="false">MAX(0,MIN($F27,DQ$4)-MAX($E27,DQ$3)+1)/($F27-$E27+1)</f>
        <v>0</v>
      </c>
      <c r="DR27" s="61" t="n">
        <f aca="false">MAX(0,MIN($F27,DR$4)-MAX($E27,DR$3)+1)/($F27-$E27+1)</f>
        <v>0</v>
      </c>
      <c r="DS27" s="61" t="n">
        <f aca="false">MAX(0,MIN($F27,DS$4)-MAX($E27,DS$3)+1)/($F27-$E27+1)</f>
        <v>0</v>
      </c>
      <c r="DT27" s="61" t="n">
        <f aca="false">MAX(0,MIN($F27,DT$4)-MAX($E27,DT$3)+1)/($F27-$E27+1)</f>
        <v>0</v>
      </c>
      <c r="DU27" s="61" t="n">
        <f aca="false">MAX(0,MIN($F27,DU$4)-MAX($E27,DU$3)+1)/($F27-$E27+1)</f>
        <v>0</v>
      </c>
      <c r="DV27" s="61" t="n">
        <f aca="false">MAX(0,MIN($F27,DV$4)-MAX($E27,DV$3)+1)/($F27-$E27+1)</f>
        <v>0</v>
      </c>
      <c r="DW27" s="61" t="n">
        <f aca="false">MAX(0,MIN($F27,DW$4)-MAX($E27,DW$3)+1)/($F27-$E27+1)</f>
        <v>0</v>
      </c>
      <c r="DX27" s="61" t="n">
        <f aca="false">MAX(0,MIN($F27,DX$4)-MAX($E27,DX$3)+1)/($F27-$E27+1)</f>
        <v>0</v>
      </c>
      <c r="DY27" s="61" t="n">
        <f aca="false">MAX(0,MIN($F27,DY$4)-MAX($E27,DY$3)+1)/($F27-$E27+1)</f>
        <v>0</v>
      </c>
      <c r="DZ27" s="61" t="n">
        <f aca="false">MAX(0,MIN($F27,DZ$4)-MAX($E27,DZ$3)+1)/($F27-$E27+1)</f>
        <v>0</v>
      </c>
      <c r="EA27" s="61" t="n">
        <f aca="false">MAX(0,MIN($F27,EA$4)-MAX($E27,EA$3)+1)/($F27-$E27+1)</f>
        <v>0</v>
      </c>
      <c r="EB27" s="61" t="n">
        <f aca="false">MAX(0,MIN($F27,EB$4)-MAX($E27,EB$3)+1)/($F27-$E27+1)</f>
        <v>0</v>
      </c>
      <c r="EC27" s="61" t="n">
        <f aca="false">MAX(0,MIN($F27,EC$4)-MAX($E27,EC$3)+1)/($F27-$E27+1)</f>
        <v>0</v>
      </c>
      <c r="ED27" s="61" t="n">
        <f aca="false">MAX(0,MIN($F27,ED$4)-MAX($E27,ED$3)+1)/($F27-$E27+1)</f>
        <v>0</v>
      </c>
      <c r="EE27" s="61" t="n">
        <f aca="false">MAX(0,MIN($F27,EE$4)-MAX($E27,EE$3)+1)/($F27-$E27+1)</f>
        <v>0</v>
      </c>
      <c r="EF27" s="61" t="n">
        <f aca="false">MAX(0,MIN($F27,EF$4)-MAX($E27,EF$3)+1)/($F27-$E27+1)</f>
        <v>0</v>
      </c>
      <c r="EG27" s="61" t="n">
        <f aca="false">MAX(0,MIN($F27,EG$4)-MAX($E27,EG$3)+1)/($F27-$E27+1)</f>
        <v>0</v>
      </c>
      <c r="EH27" s="61" t="n">
        <f aca="false">MAX(0,MIN($F27,EH$4)-MAX($E27,EH$3)+1)/($F27-$E27+1)</f>
        <v>0</v>
      </c>
      <c r="EI27" s="61" t="n">
        <f aca="false">MAX(0,MIN($F27,EI$4)-MAX($E27,EI$3)+1)/($F27-$E27+1)</f>
        <v>0</v>
      </c>
      <c r="EJ27" s="61" t="n">
        <f aca="false">MAX(0,MIN($F27,EJ$4)-MAX($E27,EJ$3)+1)/($F27-$E27+1)</f>
        <v>0</v>
      </c>
      <c r="EK27" s="61" t="n">
        <f aca="false">MAX(0,MIN($F27,EK$4)-MAX($E27,EK$3)+1)/($F27-$E27+1)</f>
        <v>0</v>
      </c>
      <c r="EL27" s="61" t="n">
        <f aca="false">MAX(0,MIN($F27,EL$4)-MAX($E27,EL$3)+1)/($F27-$E27+1)</f>
        <v>0</v>
      </c>
      <c r="EM27" s="61" t="n">
        <f aca="false">MAX(0,MIN($F27,EM$4)-MAX($E27,EM$3)+1)/($F27-$E27+1)</f>
        <v>0</v>
      </c>
      <c r="EN27" s="61" t="n">
        <f aca="false">MAX(0,MIN($F27,EN$4)-MAX($E27,EN$3)+1)/($F27-$E27+1)</f>
        <v>0</v>
      </c>
      <c r="EO27" s="61" t="n">
        <f aca="false">MAX(0,MIN($F27,EO$4)-MAX($E27,EO$3)+1)/($F27-$E27+1)</f>
        <v>0</v>
      </c>
      <c r="EP27" s="61" t="n">
        <f aca="false">MAX(0,MIN($F27,EP$4)-MAX($E27,EP$3)+1)/($F27-$E27+1)</f>
        <v>0</v>
      </c>
      <c r="EQ27" s="61" t="n">
        <f aca="false">MAX(0,MIN($F27,EQ$4)-MAX($E27,EQ$3)+1)/($F27-$E27+1)</f>
        <v>0</v>
      </c>
      <c r="ER27" s="61" t="n">
        <f aca="false">MAX(0,MIN($F27,ER$4)-MAX($E27,ER$3)+1)/($F27-$E27+1)</f>
        <v>0</v>
      </c>
      <c r="ES27" s="61" t="n">
        <f aca="false">MAX(0,MIN($F27,ES$4)-MAX($E27,ES$3)+1)/($F27-$E27+1)</f>
        <v>0</v>
      </c>
      <c r="ET27" s="61" t="n">
        <f aca="false">MAX(0,MIN($F27,ET$4)-MAX($E27,ET$3)+1)/($F27-$E27+1)</f>
        <v>0</v>
      </c>
      <c r="EU27" s="61" t="n">
        <f aca="false">MAX(0,MIN($F27,EU$4)-MAX($E27,EU$3)+1)/($F27-$E27+1)</f>
        <v>0</v>
      </c>
      <c r="EV27" s="61" t="n">
        <f aca="false">MAX(0,MIN($F27,EV$4)-MAX($E27,EV$3)+1)/($F27-$E27+1)</f>
        <v>0</v>
      </c>
      <c r="EW27" s="61" t="n">
        <f aca="false">MAX(0,MIN($F27,EW$4)-MAX($E27,EW$3)+1)/($F27-$E27+1)</f>
        <v>0</v>
      </c>
      <c r="EX27" s="61" t="n">
        <f aca="false">MAX(0,MIN($F27,EX$4)-MAX($E27,EX$3)+1)/($F27-$E27+1)</f>
        <v>0</v>
      </c>
      <c r="EY27" s="61" t="n">
        <f aca="false">MAX(0,MIN($F27,EY$4)-MAX($E27,EY$3)+1)/($F27-$E27+1)</f>
        <v>0</v>
      </c>
      <c r="EZ27" s="61" t="n">
        <f aca="false">MAX(0,MIN($F27,EZ$4)-MAX($E27,EZ$3)+1)/($F27-$E27+1)</f>
        <v>0</v>
      </c>
      <c r="FA27" s="61" t="n">
        <f aca="false">MAX(0,MIN($F27,FA$4)-MAX($E27,FA$3)+1)/($F27-$E27+1)</f>
        <v>0</v>
      </c>
      <c r="FB27" s="61" t="n">
        <f aca="false">MAX(0,MIN($F27,FB$4)-MAX($E27,FB$3)+1)/($F27-$E27+1)</f>
        <v>0</v>
      </c>
      <c r="FC27" s="61" t="n">
        <f aca="false">MAX(0,MIN($F27,FC$4)-MAX($E27,FC$3)+1)/($F27-$E27+1)</f>
        <v>0</v>
      </c>
      <c r="FD27" s="61" t="n">
        <f aca="false">MAX(0,MIN($F27,FD$4)-MAX($E27,FD$3)+1)/($F27-$E27+1)</f>
        <v>0</v>
      </c>
      <c r="FE27" s="61" t="n">
        <f aca="false">MAX(0,MIN($F27,FE$4)-MAX($E27,FE$3)+1)/($F27-$E27+1)</f>
        <v>0</v>
      </c>
      <c r="FF27" s="61" t="n">
        <f aca="false">MAX(0,MIN($F27,FF$4)-MAX($E27,FF$3)+1)/($F27-$E27+1)</f>
        <v>0</v>
      </c>
      <c r="FG27" s="61" t="n">
        <f aca="false">MAX(0,MIN($F27,FG$4)-MAX($E27,FG$3)+1)/($F27-$E27+1)</f>
        <v>0</v>
      </c>
      <c r="FH27" s="61" t="n">
        <f aca="false">MAX(0,MIN($F27,FH$4)-MAX($E27,FH$3)+1)/($F27-$E27+1)</f>
        <v>0</v>
      </c>
    </row>
    <row r="28" customFormat="false" ht="15" hidden="false" customHeight="false" outlineLevel="0" collapsed="false">
      <c r="C28" s="1" t="s">
        <v>680</v>
      </c>
      <c r="D28" s="12" t="s">
        <v>34</v>
      </c>
      <c r="E28" s="45" t="n">
        <f aca="false">$F16+1</f>
        <v>46844</v>
      </c>
      <c r="F28" s="45" t="n">
        <f aca="false">EDATE($F16,In_Life*Months_In_Year)</f>
        <v>59626</v>
      </c>
      <c r="J28" s="61" t="n">
        <f aca="false">MAX(0,(MIN($F28,J$4)-MAX($E28,J$3)+1)/J$5)</f>
        <v>0</v>
      </c>
      <c r="K28" s="61" t="n">
        <f aca="false">MAX(0,(MIN($F28,K$4)-MAX($E28,K$3)+1)/K$5)</f>
        <v>0</v>
      </c>
      <c r="L28" s="61" t="n">
        <f aca="false">MAX(0,(MIN($F28,L$4)-MAX($E28,L$3)+1)/L$5)</f>
        <v>0</v>
      </c>
      <c r="M28" s="61" t="n">
        <f aca="false">MAX(0,(MIN($F28,M$4)-MAX($E28,M$3)+1)/M$5)</f>
        <v>0</v>
      </c>
      <c r="N28" s="61" t="n">
        <f aca="false">MAX(0,(MIN($F28,N$4)-MAX($E28,N$3)+1)/N$5)</f>
        <v>0</v>
      </c>
      <c r="O28" s="61" t="n">
        <f aca="false">MAX(0,(MIN($F28,O$4)-MAX($E28,O$3)+1)/O$5)</f>
        <v>0</v>
      </c>
      <c r="P28" s="61" t="n">
        <f aca="false">MAX(0,(MIN($F28,P$4)-MAX($E28,P$3)+1)/P$5)</f>
        <v>0</v>
      </c>
      <c r="Q28" s="61" t="n">
        <f aca="false">MAX(0,(MIN($F28,Q$4)-MAX($E28,Q$3)+1)/Q$5)</f>
        <v>0</v>
      </c>
      <c r="R28" s="61" t="n">
        <f aca="false">MAX(0,(MIN($F28,R$4)-MAX($E28,R$3)+1)/R$5)</f>
        <v>0</v>
      </c>
      <c r="S28" s="61" t="n">
        <f aca="false">MAX(0,(MIN($F28,S$4)-MAX($E28,S$3)+1)/S$5)</f>
        <v>0</v>
      </c>
      <c r="T28" s="61" t="n">
        <f aca="false">MAX(0,(MIN($F28,T$4)-MAX($E28,T$3)+1)/T$5)</f>
        <v>1</v>
      </c>
      <c r="U28" s="61" t="n">
        <f aca="false">MAX(0,(MIN($F28,U$4)-MAX($E28,U$3)+1)/U$5)</f>
        <v>1</v>
      </c>
      <c r="V28" s="61" t="n">
        <f aca="false">MAX(0,(MIN($F28,V$4)-MAX($E28,V$3)+1)/V$5)</f>
        <v>1</v>
      </c>
      <c r="W28" s="61" t="n">
        <f aca="false">MAX(0,(MIN($F28,W$4)-MAX($E28,W$3)+1)/W$5)</f>
        <v>1</v>
      </c>
      <c r="X28" s="61" t="n">
        <f aca="false">MAX(0,(MIN($F28,X$4)-MAX($E28,X$3)+1)/X$5)</f>
        <v>1</v>
      </c>
      <c r="Y28" s="61" t="n">
        <f aca="false">MAX(0,(MIN($F28,Y$4)-MAX($E28,Y$3)+1)/Y$5)</f>
        <v>1</v>
      </c>
      <c r="Z28" s="61" t="n">
        <f aca="false">MAX(0,(MIN($F28,Z$4)-MAX($E28,Z$3)+1)/Z$5)</f>
        <v>1</v>
      </c>
      <c r="AA28" s="61" t="n">
        <f aca="false">MAX(0,(MIN($F28,AA$4)-MAX($E28,AA$3)+1)/AA$5)</f>
        <v>1</v>
      </c>
      <c r="AB28" s="61" t="n">
        <f aca="false">MAX(0,(MIN($F28,AB$4)-MAX($E28,AB$3)+1)/AB$5)</f>
        <v>1</v>
      </c>
      <c r="AC28" s="61" t="n">
        <f aca="false">MAX(0,(MIN($F28,AC$4)-MAX($E28,AC$3)+1)/AC$5)</f>
        <v>1</v>
      </c>
      <c r="AD28" s="61" t="n">
        <f aca="false">MAX(0,(MIN($F28,AD$4)-MAX($E28,AD$3)+1)/AD$5)</f>
        <v>1</v>
      </c>
      <c r="AE28" s="61" t="n">
        <f aca="false">MAX(0,(MIN($F28,AE$4)-MAX($E28,AE$3)+1)/AE$5)</f>
        <v>1</v>
      </c>
      <c r="AF28" s="61" t="n">
        <f aca="false">MAX(0,(MIN($F28,AF$4)-MAX($E28,AF$3)+1)/AF$5)</f>
        <v>1</v>
      </c>
      <c r="AG28" s="61" t="n">
        <f aca="false">MAX(0,(MIN($F28,AG$4)-MAX($E28,AG$3)+1)/AG$5)</f>
        <v>1</v>
      </c>
      <c r="AH28" s="61" t="n">
        <f aca="false">MAX(0,(MIN($F28,AH$4)-MAX($E28,AH$3)+1)/AH$5)</f>
        <v>1</v>
      </c>
      <c r="AI28" s="61" t="n">
        <f aca="false">MAX(0,(MIN($F28,AI$4)-MAX($E28,AI$3)+1)/AI$5)</f>
        <v>1</v>
      </c>
      <c r="AJ28" s="61" t="n">
        <f aca="false">MAX(0,(MIN($F28,AJ$4)-MAX($E28,AJ$3)+1)/AJ$5)</f>
        <v>1</v>
      </c>
      <c r="AK28" s="61" t="n">
        <f aca="false">MAX(0,(MIN($F28,AK$4)-MAX($E28,AK$3)+1)/AK$5)</f>
        <v>1</v>
      </c>
      <c r="AL28" s="61" t="n">
        <f aca="false">MAX(0,(MIN($F28,AL$4)-MAX($E28,AL$3)+1)/AL$5)</f>
        <v>1</v>
      </c>
      <c r="AM28" s="61" t="n">
        <f aca="false">MAX(0,(MIN($F28,AM$4)-MAX($E28,AM$3)+1)/AM$5)</f>
        <v>1</v>
      </c>
      <c r="AN28" s="61" t="n">
        <f aca="false">MAX(0,(MIN($F28,AN$4)-MAX($E28,AN$3)+1)/AN$5)</f>
        <v>1</v>
      </c>
      <c r="AO28" s="61" t="n">
        <f aca="false">MAX(0,(MIN($F28,AO$4)-MAX($E28,AO$3)+1)/AO$5)</f>
        <v>1</v>
      </c>
      <c r="AP28" s="61" t="n">
        <f aca="false">MAX(0,(MIN($F28,AP$4)-MAX($E28,AP$3)+1)/AP$5)</f>
        <v>1</v>
      </c>
      <c r="AQ28" s="61" t="n">
        <f aca="false">MAX(0,(MIN($F28,AQ$4)-MAX($E28,AQ$3)+1)/AQ$5)</f>
        <v>1</v>
      </c>
      <c r="AR28" s="61" t="n">
        <f aca="false">MAX(0,(MIN($F28,AR$4)-MAX($E28,AR$3)+1)/AR$5)</f>
        <v>1</v>
      </c>
      <c r="AS28" s="61" t="n">
        <f aca="false">MAX(0,(MIN($F28,AS$4)-MAX($E28,AS$3)+1)/AS$5)</f>
        <v>1</v>
      </c>
      <c r="AT28" s="61" t="n">
        <f aca="false">MAX(0,(MIN($F28,AT$4)-MAX($E28,AT$3)+1)/AT$5)</f>
        <v>1</v>
      </c>
      <c r="AU28" s="61" t="n">
        <f aca="false">MAX(0,(MIN($F28,AU$4)-MAX($E28,AU$3)+1)/AU$5)</f>
        <v>1</v>
      </c>
      <c r="AV28" s="61" t="n">
        <f aca="false">MAX(0,(MIN($F28,AV$4)-MAX($E28,AV$3)+1)/AV$5)</f>
        <v>1</v>
      </c>
      <c r="AW28" s="61" t="n">
        <f aca="false">MAX(0,(MIN($F28,AW$4)-MAX($E28,AW$3)+1)/AW$5)</f>
        <v>1</v>
      </c>
      <c r="AX28" s="61" t="n">
        <f aca="false">MAX(0,(MIN($F28,AX$4)-MAX($E28,AX$3)+1)/AX$5)</f>
        <v>1</v>
      </c>
      <c r="AY28" s="61" t="n">
        <f aca="false">MAX(0,(MIN($F28,AY$4)-MAX($E28,AY$3)+1)/AY$5)</f>
        <v>1</v>
      </c>
      <c r="AZ28" s="61" t="n">
        <f aca="false">MAX(0,(MIN($F28,AZ$4)-MAX($E28,AZ$3)+1)/AZ$5)</f>
        <v>1</v>
      </c>
      <c r="BA28" s="61" t="n">
        <f aca="false">MAX(0,(MIN($F28,BA$4)-MAX($E28,BA$3)+1)/BA$5)</f>
        <v>1</v>
      </c>
      <c r="BB28" s="61" t="n">
        <f aca="false">MAX(0,(MIN($F28,BB$4)-MAX($E28,BB$3)+1)/BB$5)</f>
        <v>1</v>
      </c>
      <c r="BC28" s="61" t="n">
        <f aca="false">MAX(0,(MIN($F28,BC$4)-MAX($E28,BC$3)+1)/BC$5)</f>
        <v>1</v>
      </c>
      <c r="BD28" s="61" t="n">
        <f aca="false">MAX(0,(MIN($F28,BD$4)-MAX($E28,BD$3)+1)/BD$5)</f>
        <v>1</v>
      </c>
      <c r="BE28" s="61" t="n">
        <f aca="false">MAX(0,(MIN($F28,BE$4)-MAX($E28,BE$3)+1)/BE$5)</f>
        <v>1</v>
      </c>
      <c r="BF28" s="61" t="n">
        <f aca="false">MAX(0,(MIN($F28,BF$4)-MAX($E28,BF$3)+1)/BF$5)</f>
        <v>1</v>
      </c>
      <c r="BG28" s="61" t="n">
        <f aca="false">MAX(0,(MIN($F28,BG$4)-MAX($E28,BG$3)+1)/BG$5)</f>
        <v>1</v>
      </c>
      <c r="BH28" s="61" t="n">
        <f aca="false">MAX(0,(MIN($F28,BH$4)-MAX($E28,BH$3)+1)/BH$5)</f>
        <v>1</v>
      </c>
      <c r="BI28" s="61" t="n">
        <f aca="false">MAX(0,(MIN($F28,BI$4)-MAX($E28,BI$3)+1)/BI$5)</f>
        <v>1</v>
      </c>
      <c r="BJ28" s="61" t="n">
        <f aca="false">MAX(0,(MIN($F28,BJ$4)-MAX($E28,BJ$3)+1)/BJ$5)</f>
        <v>1</v>
      </c>
      <c r="BK28" s="61" t="n">
        <f aca="false">MAX(0,(MIN($F28,BK$4)-MAX($E28,BK$3)+1)/BK$5)</f>
        <v>1</v>
      </c>
      <c r="BL28" s="61" t="n">
        <f aca="false">MAX(0,(MIN($F28,BL$4)-MAX($E28,BL$3)+1)/BL$5)</f>
        <v>1</v>
      </c>
      <c r="BM28" s="61" t="n">
        <f aca="false">MAX(0,(MIN($F28,BM$4)-MAX($E28,BM$3)+1)/BM$5)</f>
        <v>1</v>
      </c>
      <c r="BN28" s="61" t="n">
        <f aca="false">MAX(0,(MIN($F28,BN$4)-MAX($E28,BN$3)+1)/BN$5)</f>
        <v>1</v>
      </c>
      <c r="BO28" s="61" t="n">
        <f aca="false">MAX(0,(MIN($F28,BO$4)-MAX($E28,BO$3)+1)/BO$5)</f>
        <v>1</v>
      </c>
      <c r="BP28" s="61" t="n">
        <f aca="false">MAX(0,(MIN($F28,BP$4)-MAX($E28,BP$3)+1)/BP$5)</f>
        <v>1</v>
      </c>
      <c r="BQ28" s="61" t="n">
        <f aca="false">MAX(0,(MIN($F28,BQ$4)-MAX($E28,BQ$3)+1)/BQ$5)</f>
        <v>1</v>
      </c>
      <c r="BR28" s="61" t="n">
        <f aca="false">MAX(0,(MIN($F28,BR$4)-MAX($E28,BR$3)+1)/BR$5)</f>
        <v>1</v>
      </c>
      <c r="BS28" s="61" t="n">
        <f aca="false">MAX(0,(MIN($F28,BS$4)-MAX($E28,BS$3)+1)/BS$5)</f>
        <v>1</v>
      </c>
      <c r="BT28" s="61" t="n">
        <f aca="false">MAX(0,(MIN($F28,BT$4)-MAX($E28,BT$3)+1)/BT$5)</f>
        <v>1</v>
      </c>
      <c r="BU28" s="61" t="n">
        <f aca="false">MAX(0,(MIN($F28,BU$4)-MAX($E28,BU$3)+1)/BU$5)</f>
        <v>1</v>
      </c>
      <c r="BV28" s="61" t="n">
        <f aca="false">MAX(0,(MIN($F28,BV$4)-MAX($E28,BV$3)+1)/BV$5)</f>
        <v>1</v>
      </c>
      <c r="BW28" s="61" t="n">
        <f aca="false">MAX(0,(MIN($F28,BW$4)-MAX($E28,BW$3)+1)/BW$5)</f>
        <v>1</v>
      </c>
      <c r="BX28" s="61" t="n">
        <f aca="false">MAX(0,(MIN($F28,BX$4)-MAX($E28,BX$3)+1)/BX$5)</f>
        <v>1</v>
      </c>
      <c r="BY28" s="61" t="n">
        <f aca="false">MAX(0,(MIN($F28,BY$4)-MAX($E28,BY$3)+1)/BY$5)</f>
        <v>1</v>
      </c>
      <c r="BZ28" s="61" t="n">
        <f aca="false">MAX(0,(MIN($F28,BZ$4)-MAX($E28,BZ$3)+1)/BZ$5)</f>
        <v>1</v>
      </c>
      <c r="CA28" s="61" t="n">
        <f aca="false">MAX(0,(MIN($F28,CA$4)-MAX($E28,CA$3)+1)/CA$5)</f>
        <v>1</v>
      </c>
      <c r="CB28" s="61" t="n">
        <f aca="false">MAX(0,(MIN($F28,CB$4)-MAX($E28,CB$3)+1)/CB$5)</f>
        <v>1</v>
      </c>
      <c r="CC28" s="61" t="n">
        <f aca="false">MAX(0,(MIN($F28,CC$4)-MAX($E28,CC$3)+1)/CC$5)</f>
        <v>1</v>
      </c>
      <c r="CD28" s="61" t="n">
        <f aca="false">MAX(0,(MIN($F28,CD$4)-MAX($E28,CD$3)+1)/CD$5)</f>
        <v>1</v>
      </c>
      <c r="CE28" s="61" t="n">
        <f aca="false">MAX(0,(MIN($F28,CE$4)-MAX($E28,CE$3)+1)/CE$5)</f>
        <v>1</v>
      </c>
      <c r="CF28" s="61" t="n">
        <f aca="false">MAX(0,(MIN($F28,CF$4)-MAX($E28,CF$3)+1)/CF$5)</f>
        <v>1</v>
      </c>
      <c r="CG28" s="61" t="n">
        <f aca="false">MAX(0,(MIN($F28,CG$4)-MAX($E28,CG$3)+1)/CG$5)</f>
        <v>1</v>
      </c>
      <c r="CH28" s="61" t="n">
        <f aca="false">MAX(0,(MIN($F28,CH$4)-MAX($E28,CH$3)+1)/CH$5)</f>
        <v>1</v>
      </c>
      <c r="CI28" s="61" t="n">
        <f aca="false">MAX(0,(MIN($F28,CI$4)-MAX($E28,CI$3)+1)/CI$5)</f>
        <v>1</v>
      </c>
      <c r="CJ28" s="61" t="n">
        <f aca="false">MAX(0,(MIN($F28,CJ$4)-MAX($E28,CJ$3)+1)/CJ$5)</f>
        <v>1</v>
      </c>
      <c r="CK28" s="61" t="n">
        <f aca="false">MAX(0,(MIN($F28,CK$4)-MAX($E28,CK$3)+1)/CK$5)</f>
        <v>1</v>
      </c>
      <c r="CL28" s="61" t="n">
        <f aca="false">MAX(0,(MIN($F28,CL$4)-MAX($E28,CL$3)+1)/CL$5)</f>
        <v>1</v>
      </c>
      <c r="CM28" s="61" t="n">
        <f aca="false">MAX(0,(MIN($F28,CM$4)-MAX($E28,CM$3)+1)/CM$5)</f>
        <v>1</v>
      </c>
      <c r="CN28" s="61" t="n">
        <f aca="false">MAX(0,(MIN($F28,CN$4)-MAX($E28,CN$3)+1)/CN$5)</f>
        <v>1</v>
      </c>
      <c r="CO28" s="61" t="n">
        <f aca="false">MAX(0,(MIN($F28,CO$4)-MAX($E28,CO$3)+1)/CO$5)</f>
        <v>1</v>
      </c>
      <c r="CP28" s="61" t="n">
        <f aca="false">MAX(0,(MIN($F28,CP$4)-MAX($E28,CP$3)+1)/CP$5)</f>
        <v>1</v>
      </c>
      <c r="CQ28" s="61" t="n">
        <f aca="false">MAX(0,(MIN($F28,CQ$4)-MAX($E28,CQ$3)+1)/CQ$5)</f>
        <v>1</v>
      </c>
      <c r="CR28" s="61" t="n">
        <f aca="false">MAX(0,(MIN($F28,CR$4)-MAX($E28,CR$3)+1)/CR$5)</f>
        <v>1</v>
      </c>
      <c r="CS28" s="61" t="n">
        <f aca="false">MAX(0,(MIN($F28,CS$4)-MAX($E28,CS$3)+1)/CS$5)</f>
        <v>1</v>
      </c>
      <c r="CT28" s="61" t="n">
        <f aca="false">MAX(0,(MIN($F28,CT$4)-MAX($E28,CT$3)+1)/CT$5)</f>
        <v>1</v>
      </c>
      <c r="CU28" s="61" t="n">
        <f aca="false">MAX(0,(MIN($F28,CU$4)-MAX($E28,CU$3)+1)/CU$5)</f>
        <v>1</v>
      </c>
      <c r="CV28" s="61" t="n">
        <f aca="false">MAX(0,(MIN($F28,CV$4)-MAX($E28,CV$3)+1)/CV$5)</f>
        <v>1</v>
      </c>
      <c r="CW28" s="61" t="n">
        <f aca="false">MAX(0,(MIN($F28,CW$4)-MAX($E28,CW$3)+1)/CW$5)</f>
        <v>1</v>
      </c>
      <c r="CX28" s="61" t="n">
        <f aca="false">MAX(0,(MIN($F28,CX$4)-MAX($E28,CX$3)+1)/CX$5)</f>
        <v>1</v>
      </c>
      <c r="CY28" s="61" t="n">
        <f aca="false">MAX(0,(MIN($F28,CY$4)-MAX($E28,CY$3)+1)/CY$5)</f>
        <v>1</v>
      </c>
      <c r="CZ28" s="61" t="n">
        <f aca="false">MAX(0,(MIN($F28,CZ$4)-MAX($E28,CZ$3)+1)/CZ$5)</f>
        <v>1</v>
      </c>
      <c r="DA28" s="61" t="n">
        <f aca="false">MAX(0,(MIN($F28,DA$4)-MAX($E28,DA$3)+1)/DA$5)</f>
        <v>1</v>
      </c>
      <c r="DB28" s="61" t="n">
        <f aca="false">MAX(0,(MIN($F28,DB$4)-MAX($E28,DB$3)+1)/DB$5)</f>
        <v>1</v>
      </c>
      <c r="DC28" s="61" t="n">
        <f aca="false">MAX(0,(MIN($F28,DC$4)-MAX($E28,DC$3)+1)/DC$5)</f>
        <v>1</v>
      </c>
      <c r="DD28" s="61" t="n">
        <f aca="false">MAX(0,(MIN($F28,DD$4)-MAX($E28,DD$3)+1)/DD$5)</f>
        <v>1</v>
      </c>
      <c r="DE28" s="61" t="n">
        <f aca="false">MAX(0,(MIN($F28,DE$4)-MAX($E28,DE$3)+1)/DE$5)</f>
        <v>1</v>
      </c>
      <c r="DF28" s="61" t="n">
        <f aca="false">MAX(0,(MIN($F28,DF$4)-MAX($E28,DF$3)+1)/DF$5)</f>
        <v>1</v>
      </c>
      <c r="DG28" s="61" t="n">
        <f aca="false">MAX(0,(MIN($F28,DG$4)-MAX($E28,DG$3)+1)/DG$5)</f>
        <v>1</v>
      </c>
      <c r="DH28" s="61" t="n">
        <f aca="false">MAX(0,(MIN($F28,DH$4)-MAX($E28,DH$3)+1)/DH$5)</f>
        <v>1</v>
      </c>
      <c r="DI28" s="61" t="n">
        <f aca="false">MAX(0,(MIN($F28,DI$4)-MAX($E28,DI$3)+1)/DI$5)</f>
        <v>1</v>
      </c>
      <c r="DJ28" s="61" t="n">
        <f aca="false">MAX(0,(MIN($F28,DJ$4)-MAX($E28,DJ$3)+1)/DJ$5)</f>
        <v>1</v>
      </c>
      <c r="DK28" s="61" t="n">
        <f aca="false">MAX(0,(MIN($F28,DK$4)-MAX($E28,DK$3)+1)/DK$5)</f>
        <v>1</v>
      </c>
      <c r="DL28" s="61" t="n">
        <f aca="false">MAX(0,(MIN($F28,DL$4)-MAX($E28,DL$3)+1)/DL$5)</f>
        <v>1</v>
      </c>
      <c r="DM28" s="61" t="n">
        <f aca="false">MAX(0,(MIN($F28,DM$4)-MAX($E28,DM$3)+1)/DM$5)</f>
        <v>1</v>
      </c>
      <c r="DN28" s="61" t="n">
        <f aca="false">MAX(0,(MIN($F28,DN$4)-MAX($E28,DN$3)+1)/DN$5)</f>
        <v>1</v>
      </c>
      <c r="DO28" s="61" t="n">
        <f aca="false">MAX(0,(MIN($F28,DO$4)-MAX($E28,DO$3)+1)/DO$5)</f>
        <v>1</v>
      </c>
      <c r="DP28" s="61" t="n">
        <f aca="false">MAX(0,(MIN($F28,DP$4)-MAX($E28,DP$3)+1)/DP$5)</f>
        <v>1</v>
      </c>
      <c r="DQ28" s="61" t="n">
        <f aca="false">MAX(0,(MIN($F28,DQ$4)-MAX($E28,DQ$3)+1)/DQ$5)</f>
        <v>1</v>
      </c>
      <c r="DR28" s="61" t="n">
        <f aca="false">MAX(0,(MIN($F28,DR$4)-MAX($E28,DR$3)+1)/DR$5)</f>
        <v>1</v>
      </c>
      <c r="DS28" s="61" t="n">
        <f aca="false">MAX(0,(MIN($F28,DS$4)-MAX($E28,DS$3)+1)/DS$5)</f>
        <v>1</v>
      </c>
      <c r="DT28" s="61" t="n">
        <f aca="false">MAX(0,(MIN($F28,DT$4)-MAX($E28,DT$3)+1)/DT$5)</f>
        <v>1</v>
      </c>
      <c r="DU28" s="61" t="n">
        <f aca="false">MAX(0,(MIN($F28,DU$4)-MAX($E28,DU$3)+1)/DU$5)</f>
        <v>1</v>
      </c>
      <c r="DV28" s="61" t="n">
        <f aca="false">MAX(0,(MIN($F28,DV$4)-MAX($E28,DV$3)+1)/DV$5)</f>
        <v>1</v>
      </c>
      <c r="DW28" s="61" t="n">
        <f aca="false">MAX(0,(MIN($F28,DW$4)-MAX($E28,DW$3)+1)/DW$5)</f>
        <v>1</v>
      </c>
      <c r="DX28" s="61" t="n">
        <f aca="false">MAX(0,(MIN($F28,DX$4)-MAX($E28,DX$3)+1)/DX$5)</f>
        <v>1</v>
      </c>
      <c r="DY28" s="61" t="n">
        <f aca="false">MAX(0,(MIN($F28,DY$4)-MAX($E28,DY$3)+1)/DY$5)</f>
        <v>1</v>
      </c>
      <c r="DZ28" s="61" t="n">
        <f aca="false">MAX(0,(MIN($F28,DZ$4)-MAX($E28,DZ$3)+1)/DZ$5)</f>
        <v>1</v>
      </c>
      <c r="EA28" s="61" t="n">
        <f aca="false">MAX(0,(MIN($F28,EA$4)-MAX($E28,EA$3)+1)/EA$5)</f>
        <v>1</v>
      </c>
      <c r="EB28" s="61" t="n">
        <f aca="false">MAX(0,(MIN($F28,EB$4)-MAX($E28,EB$3)+1)/EB$5)</f>
        <v>1</v>
      </c>
      <c r="EC28" s="61" t="n">
        <f aca="false">MAX(0,(MIN($F28,EC$4)-MAX($E28,EC$3)+1)/EC$5)</f>
        <v>1</v>
      </c>
      <c r="ED28" s="61" t="n">
        <f aca="false">MAX(0,(MIN($F28,ED$4)-MAX($E28,ED$3)+1)/ED$5)</f>
        <v>1</v>
      </c>
      <c r="EE28" s="61" t="n">
        <f aca="false">MAX(0,(MIN($F28,EE$4)-MAX($E28,EE$3)+1)/EE$5)</f>
        <v>1</v>
      </c>
      <c r="EF28" s="61" t="n">
        <f aca="false">MAX(0,(MIN($F28,EF$4)-MAX($E28,EF$3)+1)/EF$5)</f>
        <v>1</v>
      </c>
      <c r="EG28" s="61" t="n">
        <f aca="false">MAX(0,(MIN($F28,EG$4)-MAX($E28,EG$3)+1)/EG$5)</f>
        <v>1</v>
      </c>
      <c r="EH28" s="61" t="n">
        <f aca="false">MAX(0,(MIN($F28,EH$4)-MAX($E28,EH$3)+1)/EH$5)</f>
        <v>1</v>
      </c>
      <c r="EI28" s="61" t="n">
        <f aca="false">MAX(0,(MIN($F28,EI$4)-MAX($E28,EI$3)+1)/EI$5)</f>
        <v>1</v>
      </c>
      <c r="EJ28" s="61" t="n">
        <f aca="false">MAX(0,(MIN($F28,EJ$4)-MAX($E28,EJ$3)+1)/EJ$5)</f>
        <v>1</v>
      </c>
      <c r="EK28" s="61" t="n">
        <f aca="false">MAX(0,(MIN($F28,EK$4)-MAX($E28,EK$3)+1)/EK$5)</f>
        <v>1</v>
      </c>
      <c r="EL28" s="61" t="n">
        <f aca="false">MAX(0,(MIN($F28,EL$4)-MAX($E28,EL$3)+1)/EL$5)</f>
        <v>1</v>
      </c>
      <c r="EM28" s="61" t="n">
        <f aca="false">MAX(0,(MIN($F28,EM$4)-MAX($E28,EM$3)+1)/EM$5)</f>
        <v>1</v>
      </c>
      <c r="EN28" s="61" t="n">
        <f aca="false">MAX(0,(MIN($F28,EN$4)-MAX($E28,EN$3)+1)/EN$5)</f>
        <v>1</v>
      </c>
      <c r="EO28" s="61" t="n">
        <f aca="false">MAX(0,(MIN($F28,EO$4)-MAX($E28,EO$3)+1)/EO$5)</f>
        <v>1</v>
      </c>
      <c r="EP28" s="61" t="n">
        <f aca="false">MAX(0,(MIN($F28,EP$4)-MAX($E28,EP$3)+1)/EP$5)</f>
        <v>1</v>
      </c>
      <c r="EQ28" s="61" t="n">
        <f aca="false">MAX(0,(MIN($F28,EQ$4)-MAX($E28,EQ$3)+1)/EQ$5)</f>
        <v>1</v>
      </c>
      <c r="ER28" s="61" t="n">
        <f aca="false">MAX(0,(MIN($F28,ER$4)-MAX($E28,ER$3)+1)/ER$5)</f>
        <v>1</v>
      </c>
      <c r="ES28" s="61" t="n">
        <f aca="false">MAX(0,(MIN($F28,ES$4)-MAX($E28,ES$3)+1)/ES$5)</f>
        <v>1</v>
      </c>
      <c r="ET28" s="61" t="n">
        <f aca="false">MAX(0,(MIN($F28,ET$4)-MAX($E28,ET$3)+1)/ET$5)</f>
        <v>1</v>
      </c>
      <c r="EU28" s="61" t="n">
        <f aca="false">MAX(0,(MIN($F28,EU$4)-MAX($E28,EU$3)+1)/EU$5)</f>
        <v>1</v>
      </c>
      <c r="EV28" s="61" t="n">
        <f aca="false">MAX(0,(MIN($F28,EV$4)-MAX($E28,EV$3)+1)/EV$5)</f>
        <v>1</v>
      </c>
      <c r="EW28" s="61" t="n">
        <f aca="false">MAX(0,(MIN($F28,EW$4)-MAX($E28,EW$3)+1)/EW$5)</f>
        <v>1</v>
      </c>
      <c r="EX28" s="61" t="n">
        <f aca="false">MAX(0,(MIN($F28,EX$4)-MAX($E28,EX$3)+1)/EX$5)</f>
        <v>1</v>
      </c>
      <c r="EY28" s="61" t="n">
        <f aca="false">MAX(0,(MIN($F28,EY$4)-MAX($E28,EY$3)+1)/EY$5)</f>
        <v>1</v>
      </c>
      <c r="EZ28" s="61" t="n">
        <f aca="false">MAX(0,(MIN($F28,EZ$4)-MAX($E28,EZ$3)+1)/EZ$5)</f>
        <v>1</v>
      </c>
      <c r="FA28" s="61" t="n">
        <f aca="false">MAX(0,(MIN($F28,FA$4)-MAX($E28,FA$3)+1)/FA$5)</f>
        <v>1</v>
      </c>
      <c r="FB28" s="61" t="n">
        <f aca="false">MAX(0,(MIN($F28,FB$4)-MAX($E28,FB$3)+1)/FB$5)</f>
        <v>1</v>
      </c>
      <c r="FC28" s="61" t="n">
        <f aca="false">MAX(0,(MIN($F28,FC$4)-MAX($E28,FC$3)+1)/FC$5)</f>
        <v>1</v>
      </c>
      <c r="FD28" s="61" t="n">
        <f aca="false">MAX(0,(MIN($F28,FD$4)-MAX($E28,FD$3)+1)/FD$5)</f>
        <v>0</v>
      </c>
      <c r="FE28" s="61" t="n">
        <f aca="false">MAX(0,(MIN($F28,FE$4)-MAX($E28,FE$3)+1)/FE$5)</f>
        <v>0</v>
      </c>
      <c r="FF28" s="61" t="n">
        <f aca="false">MAX(0,(MIN($F28,FF$4)-MAX($E28,FF$3)+1)/FF$5)</f>
        <v>0</v>
      </c>
      <c r="FG28" s="61" t="n">
        <f aca="false">MAX(0,(MIN($F28,FG$4)-MAX($E28,FG$3)+1)/FG$5)</f>
        <v>0</v>
      </c>
      <c r="FH28" s="61" t="n">
        <f aca="false">MAX(0,(MIN($F28,FH$4)-MAX($E28,FH$3)+1)/FH$5)</f>
        <v>0</v>
      </c>
    </row>
    <row r="29" customFormat="false" ht="15" hidden="false" customHeight="false" outlineLevel="0" collapsed="false">
      <c r="C29" s="1" t="s">
        <v>681</v>
      </c>
      <c r="D29" s="12" t="s">
        <v>283</v>
      </c>
      <c r="J29" s="61" t="n">
        <f aca="false">MAX(0,J$3-1-$F16)/Days_In_Year</f>
        <v>0</v>
      </c>
      <c r="K29" s="61" t="n">
        <f aca="false">MAX(0,K$3-1-$F16)/Days_In_Year</f>
        <v>0</v>
      </c>
      <c r="L29" s="61" t="n">
        <f aca="false">MAX(0,L$3-1-$F16)/Days_In_Year</f>
        <v>0</v>
      </c>
      <c r="M29" s="61" t="n">
        <f aca="false">MAX(0,M$3-1-$F16)/Days_In_Year</f>
        <v>0</v>
      </c>
      <c r="N29" s="61" t="n">
        <f aca="false">MAX(0,N$3-1-$F16)/Days_In_Year</f>
        <v>0</v>
      </c>
      <c r="O29" s="61" t="n">
        <f aca="false">MAX(0,O$3-1-$F16)/Days_In_Year</f>
        <v>0</v>
      </c>
      <c r="P29" s="61" t="n">
        <f aca="false">MAX(0,P$3-1-$F16)/Days_In_Year</f>
        <v>0</v>
      </c>
      <c r="Q29" s="61" t="n">
        <f aca="false">MAX(0,Q$3-1-$F16)/Days_In_Year</f>
        <v>0</v>
      </c>
      <c r="R29" s="61" t="n">
        <f aca="false">MAX(0,R$3-1-$F16)/Days_In_Year</f>
        <v>0</v>
      </c>
      <c r="S29" s="61" t="n">
        <f aca="false">MAX(0,S$3-1-$F16)/Days_In_Year</f>
        <v>0</v>
      </c>
      <c r="T29" s="61" t="n">
        <f aca="false">MAX(0,T$3-1-$F16)/Days_In_Year</f>
        <v>0</v>
      </c>
      <c r="U29" s="61" t="n">
        <f aca="false">MAX(0,U$3-1-$F16)/Days_In_Year</f>
        <v>0.249315068493151</v>
      </c>
      <c r="V29" s="61" t="n">
        <f aca="false">MAX(0,V$3-1-$F16)/Days_In_Year</f>
        <v>0.501369863013699</v>
      </c>
      <c r="W29" s="61" t="n">
        <f aca="false">MAX(0,W$3-1-$F16)/Days_In_Year</f>
        <v>0.753424657534247</v>
      </c>
      <c r="X29" s="61" t="n">
        <f aca="false">MAX(0,X$3-1-$F16)/Days_In_Year</f>
        <v>1</v>
      </c>
      <c r="Y29" s="61" t="n">
        <f aca="false">MAX(0,Y$3-1-$F16)/Days_In_Year</f>
        <v>1.24931506849315</v>
      </c>
      <c r="Z29" s="61" t="n">
        <f aca="false">MAX(0,Z$3-1-$F16)/Days_In_Year</f>
        <v>1.5013698630137</v>
      </c>
      <c r="AA29" s="61" t="n">
        <f aca="false">MAX(0,AA$3-1-$F16)/Days_In_Year</f>
        <v>1.75342465753425</v>
      </c>
      <c r="AB29" s="61" t="n">
        <f aca="false">MAX(0,AB$3-1-$F16)/Days_In_Year</f>
        <v>2</v>
      </c>
      <c r="AC29" s="61" t="n">
        <f aca="false">MAX(0,AC$3-1-$F16)/Days_In_Year</f>
        <v>2.24931506849315</v>
      </c>
      <c r="AD29" s="61" t="n">
        <f aca="false">MAX(0,AD$3-1-$F16)/Days_In_Year</f>
        <v>2.5013698630137</v>
      </c>
      <c r="AE29" s="61" t="n">
        <f aca="false">MAX(0,AE$3-1-$F16)/Days_In_Year</f>
        <v>2.75342465753425</v>
      </c>
      <c r="AF29" s="61" t="n">
        <f aca="false">MAX(0,AF$3-1-$F16)/Days_In_Year</f>
        <v>3</v>
      </c>
      <c r="AG29" s="61" t="n">
        <f aca="false">MAX(0,AG$3-1-$F16)/Days_In_Year</f>
        <v>3.24931506849315</v>
      </c>
      <c r="AH29" s="61" t="n">
        <f aca="false">MAX(0,AH$3-1-$F16)/Days_In_Year</f>
        <v>3.5013698630137</v>
      </c>
      <c r="AI29" s="61" t="n">
        <f aca="false">MAX(0,AI$3-1-$F16)/Days_In_Year</f>
        <v>3.75342465753425</v>
      </c>
      <c r="AJ29" s="61" t="n">
        <f aca="false">MAX(0,AJ$3-1-$F16)/Days_In_Year</f>
        <v>4.0027397260274</v>
      </c>
      <c r="AK29" s="61" t="n">
        <f aca="false">MAX(0,AK$3-1-$F16)/Days_In_Year</f>
        <v>4.25205479452055</v>
      </c>
      <c r="AL29" s="61" t="n">
        <f aca="false">MAX(0,AL$3-1-$F16)/Days_In_Year</f>
        <v>4.5041095890411</v>
      </c>
      <c r="AM29" s="61" t="n">
        <f aca="false">MAX(0,AM$3-1-$F16)/Days_In_Year</f>
        <v>4.75616438356164</v>
      </c>
      <c r="AN29" s="61" t="n">
        <f aca="false">MAX(0,AN$3-1-$F16)/Days_In_Year</f>
        <v>5.0027397260274</v>
      </c>
      <c r="AO29" s="61" t="n">
        <f aca="false">MAX(0,AO$3-1-$F16)/Days_In_Year</f>
        <v>5.25205479452055</v>
      </c>
      <c r="AP29" s="61" t="n">
        <f aca="false">MAX(0,AP$3-1-$F16)/Days_In_Year</f>
        <v>5.5041095890411</v>
      </c>
      <c r="AQ29" s="61" t="n">
        <f aca="false">MAX(0,AQ$3-1-$F16)/Days_In_Year</f>
        <v>5.75616438356164</v>
      </c>
      <c r="AR29" s="61" t="n">
        <f aca="false">MAX(0,AR$3-1-$F16)/Days_In_Year</f>
        <v>6.0027397260274</v>
      </c>
      <c r="AS29" s="61" t="n">
        <f aca="false">MAX(0,AS$3-1-$F16)/Days_In_Year</f>
        <v>6.25205479452055</v>
      </c>
      <c r="AT29" s="61" t="n">
        <f aca="false">MAX(0,AT$3-1-$F16)/Days_In_Year</f>
        <v>6.5041095890411</v>
      </c>
      <c r="AU29" s="61" t="n">
        <f aca="false">MAX(0,AU$3-1-$F16)/Days_In_Year</f>
        <v>6.75616438356164</v>
      </c>
      <c r="AV29" s="61" t="n">
        <f aca="false">MAX(0,AV$3-1-$F16)/Days_In_Year</f>
        <v>7.0027397260274</v>
      </c>
      <c r="AW29" s="61" t="n">
        <f aca="false">MAX(0,AW$3-1-$F16)/Days_In_Year</f>
        <v>7.25205479452055</v>
      </c>
      <c r="AX29" s="61" t="n">
        <f aca="false">MAX(0,AX$3-1-$F16)/Days_In_Year</f>
        <v>7.5041095890411</v>
      </c>
      <c r="AY29" s="61" t="n">
        <f aca="false">MAX(0,AY$3-1-$F16)/Days_In_Year</f>
        <v>7.75616438356164</v>
      </c>
      <c r="AZ29" s="61" t="n">
        <f aca="false">MAX(0,AZ$3-1-$F16)/Days_In_Year</f>
        <v>8.0054794520548</v>
      </c>
      <c r="BA29" s="61" t="n">
        <f aca="false">MAX(0,BA$3-1-$F16)/Days_In_Year</f>
        <v>8.25479452054795</v>
      </c>
      <c r="BB29" s="61" t="n">
        <f aca="false">MAX(0,BB$3-1-$F16)/Days_In_Year</f>
        <v>8.50684931506849</v>
      </c>
      <c r="BC29" s="61" t="n">
        <f aca="false">MAX(0,BC$3-1-$F16)/Days_In_Year</f>
        <v>8.75890410958904</v>
      </c>
      <c r="BD29" s="61" t="n">
        <f aca="false">MAX(0,BD$3-1-$F16)/Days_In_Year</f>
        <v>9.0054794520548</v>
      </c>
      <c r="BE29" s="61" t="n">
        <f aca="false">MAX(0,BE$3-1-$F16)/Days_In_Year</f>
        <v>9.25479452054795</v>
      </c>
      <c r="BF29" s="61" t="n">
        <f aca="false">MAX(0,BF$3-1-$F16)/Days_In_Year</f>
        <v>9.50684931506849</v>
      </c>
      <c r="BG29" s="61" t="n">
        <f aca="false">MAX(0,BG$3-1-$F16)/Days_In_Year</f>
        <v>9.75890410958904</v>
      </c>
      <c r="BH29" s="61" t="n">
        <f aca="false">MAX(0,BH$3-1-$F16)/Days_In_Year</f>
        <v>10.0054794520548</v>
      </c>
      <c r="BI29" s="61" t="n">
        <f aca="false">MAX(0,BI$3-1-$F16)/Days_In_Year</f>
        <v>10.2547945205479</v>
      </c>
      <c r="BJ29" s="61" t="n">
        <f aca="false">MAX(0,BJ$3-1-$F16)/Days_In_Year</f>
        <v>10.5068493150685</v>
      </c>
      <c r="BK29" s="61" t="n">
        <f aca="false">MAX(0,BK$3-1-$F16)/Days_In_Year</f>
        <v>10.758904109589</v>
      </c>
      <c r="BL29" s="61" t="n">
        <f aca="false">MAX(0,BL$3-1-$F16)/Days_In_Year</f>
        <v>11.0054794520548</v>
      </c>
      <c r="BM29" s="61" t="n">
        <f aca="false">MAX(0,BM$3-1-$F16)/Days_In_Year</f>
        <v>11.2547945205479</v>
      </c>
      <c r="BN29" s="61" t="n">
        <f aca="false">MAX(0,BN$3-1-$F16)/Days_In_Year</f>
        <v>11.5068493150685</v>
      </c>
      <c r="BO29" s="61" t="n">
        <f aca="false">MAX(0,BO$3-1-$F16)/Days_In_Year</f>
        <v>11.758904109589</v>
      </c>
      <c r="BP29" s="61" t="n">
        <f aca="false">MAX(0,BP$3-1-$F16)/Days_In_Year</f>
        <v>12.0082191780822</v>
      </c>
      <c r="BQ29" s="61" t="n">
        <f aca="false">MAX(0,BQ$3-1-$F16)/Days_In_Year</f>
        <v>12.2575342465753</v>
      </c>
      <c r="BR29" s="61" t="n">
        <f aca="false">MAX(0,BR$3-1-$F16)/Days_In_Year</f>
        <v>12.5095890410959</v>
      </c>
      <c r="BS29" s="61" t="n">
        <f aca="false">MAX(0,BS$3-1-$F16)/Days_In_Year</f>
        <v>12.7616438356164</v>
      </c>
      <c r="BT29" s="61" t="n">
        <f aca="false">MAX(0,BT$3-1-$F16)/Days_In_Year</f>
        <v>13.0082191780822</v>
      </c>
      <c r="BU29" s="61" t="n">
        <f aca="false">MAX(0,BU$3-1-$F16)/Days_In_Year</f>
        <v>13.2575342465753</v>
      </c>
      <c r="BV29" s="61" t="n">
        <f aca="false">MAX(0,BV$3-1-$F16)/Days_In_Year</f>
        <v>13.5095890410959</v>
      </c>
      <c r="BW29" s="61" t="n">
        <f aca="false">MAX(0,BW$3-1-$F16)/Days_In_Year</f>
        <v>13.7616438356164</v>
      </c>
      <c r="BX29" s="61" t="n">
        <f aca="false">MAX(0,BX$3-1-$F16)/Days_In_Year</f>
        <v>14.0082191780822</v>
      </c>
      <c r="BY29" s="61" t="n">
        <f aca="false">MAX(0,BY$3-1-$F16)/Days_In_Year</f>
        <v>14.2575342465753</v>
      </c>
      <c r="BZ29" s="61" t="n">
        <f aca="false">MAX(0,BZ$3-1-$F16)/Days_In_Year</f>
        <v>14.5095890410959</v>
      </c>
      <c r="CA29" s="61" t="n">
        <f aca="false">MAX(0,CA$3-1-$F16)/Days_In_Year</f>
        <v>14.7616438356164</v>
      </c>
      <c r="CB29" s="61" t="n">
        <f aca="false">MAX(0,CB$3-1-$F16)/Days_In_Year</f>
        <v>15.0082191780822</v>
      </c>
      <c r="CC29" s="61" t="n">
        <f aca="false">MAX(0,CC$3-1-$F16)/Days_In_Year</f>
        <v>15.2575342465753</v>
      </c>
      <c r="CD29" s="61" t="n">
        <f aca="false">MAX(0,CD$3-1-$F16)/Days_In_Year</f>
        <v>15.5095890410959</v>
      </c>
      <c r="CE29" s="61" t="n">
        <f aca="false">MAX(0,CE$3-1-$F16)/Days_In_Year</f>
        <v>15.7616438356164</v>
      </c>
      <c r="CF29" s="61" t="n">
        <f aca="false">MAX(0,CF$3-1-$F16)/Days_In_Year</f>
        <v>16.0109589041096</v>
      </c>
      <c r="CG29" s="61" t="n">
        <f aca="false">MAX(0,CG$3-1-$F16)/Days_In_Year</f>
        <v>16.2602739726027</v>
      </c>
      <c r="CH29" s="61" t="n">
        <f aca="false">MAX(0,CH$3-1-$F16)/Days_In_Year</f>
        <v>16.5123287671233</v>
      </c>
      <c r="CI29" s="61" t="n">
        <f aca="false">MAX(0,CI$3-1-$F16)/Days_In_Year</f>
        <v>16.7643835616438</v>
      </c>
      <c r="CJ29" s="61" t="n">
        <f aca="false">MAX(0,CJ$3-1-$F16)/Days_In_Year</f>
        <v>17.0109589041096</v>
      </c>
      <c r="CK29" s="61" t="n">
        <f aca="false">MAX(0,CK$3-1-$F16)/Days_In_Year</f>
        <v>17.2602739726027</v>
      </c>
      <c r="CL29" s="61" t="n">
        <f aca="false">MAX(0,CL$3-1-$F16)/Days_In_Year</f>
        <v>17.5123287671233</v>
      </c>
      <c r="CM29" s="61" t="n">
        <f aca="false">MAX(0,CM$3-1-$F16)/Days_In_Year</f>
        <v>17.7643835616438</v>
      </c>
      <c r="CN29" s="61" t="n">
        <f aca="false">MAX(0,CN$3-1-$F16)/Days_In_Year</f>
        <v>18.0109589041096</v>
      </c>
      <c r="CO29" s="61" t="n">
        <f aca="false">MAX(0,CO$3-1-$F16)/Days_In_Year</f>
        <v>18.2602739726027</v>
      </c>
      <c r="CP29" s="61" t="n">
        <f aca="false">MAX(0,CP$3-1-$F16)/Days_In_Year</f>
        <v>18.5123287671233</v>
      </c>
      <c r="CQ29" s="61" t="n">
        <f aca="false">MAX(0,CQ$3-1-$F16)/Days_In_Year</f>
        <v>18.7643835616438</v>
      </c>
      <c r="CR29" s="61" t="n">
        <f aca="false">MAX(0,CR$3-1-$F16)/Days_In_Year</f>
        <v>19.0109589041096</v>
      </c>
      <c r="CS29" s="61" t="n">
        <f aca="false">MAX(0,CS$3-1-$F16)/Days_In_Year</f>
        <v>19.2602739726027</v>
      </c>
      <c r="CT29" s="61" t="n">
        <f aca="false">MAX(0,CT$3-1-$F16)/Days_In_Year</f>
        <v>19.5123287671233</v>
      </c>
      <c r="CU29" s="61" t="n">
        <f aca="false">MAX(0,CU$3-1-$F16)/Days_In_Year</f>
        <v>19.7643835616438</v>
      </c>
      <c r="CV29" s="61" t="n">
        <f aca="false">MAX(0,CV$3-1-$F16)/Days_In_Year</f>
        <v>20.013698630137</v>
      </c>
      <c r="CW29" s="61" t="n">
        <f aca="false">MAX(0,CW$3-1-$F16)/Days_In_Year</f>
        <v>20.2630136986301</v>
      </c>
      <c r="CX29" s="61" t="n">
        <f aca="false">MAX(0,CX$3-1-$F16)/Days_In_Year</f>
        <v>20.5150684931507</v>
      </c>
      <c r="CY29" s="61" t="n">
        <f aca="false">MAX(0,CY$3-1-$F16)/Days_In_Year</f>
        <v>20.7671232876712</v>
      </c>
      <c r="CZ29" s="61" t="n">
        <f aca="false">MAX(0,CZ$3-1-$F16)/Days_In_Year</f>
        <v>21.013698630137</v>
      </c>
      <c r="DA29" s="61" t="n">
        <f aca="false">MAX(0,DA$3-1-$F16)/Days_In_Year</f>
        <v>21.2630136986301</v>
      </c>
      <c r="DB29" s="61" t="n">
        <f aca="false">MAX(0,DB$3-1-$F16)/Days_In_Year</f>
        <v>21.5150684931507</v>
      </c>
      <c r="DC29" s="61" t="n">
        <f aca="false">MAX(0,DC$3-1-$F16)/Days_In_Year</f>
        <v>21.7671232876712</v>
      </c>
      <c r="DD29" s="61" t="n">
        <f aca="false">MAX(0,DD$3-1-$F16)/Days_In_Year</f>
        <v>22.013698630137</v>
      </c>
      <c r="DE29" s="61" t="n">
        <f aca="false">MAX(0,DE$3-1-$F16)/Days_In_Year</f>
        <v>22.2630136986301</v>
      </c>
      <c r="DF29" s="61" t="n">
        <f aca="false">MAX(0,DF$3-1-$F16)/Days_In_Year</f>
        <v>22.5150684931507</v>
      </c>
      <c r="DG29" s="61" t="n">
        <f aca="false">MAX(0,DG$3-1-$F16)/Days_In_Year</f>
        <v>22.7671232876712</v>
      </c>
      <c r="DH29" s="61" t="n">
        <f aca="false">MAX(0,DH$3-1-$F16)/Days_In_Year</f>
        <v>23.013698630137</v>
      </c>
      <c r="DI29" s="61" t="n">
        <f aca="false">MAX(0,DI$3-1-$F16)/Days_In_Year</f>
        <v>23.2630136986301</v>
      </c>
      <c r="DJ29" s="61" t="n">
        <f aca="false">MAX(0,DJ$3-1-$F16)/Days_In_Year</f>
        <v>23.5150684931507</v>
      </c>
      <c r="DK29" s="61" t="n">
        <f aca="false">MAX(0,DK$3-1-$F16)/Days_In_Year</f>
        <v>23.7671232876712</v>
      </c>
      <c r="DL29" s="61" t="n">
        <f aca="false">MAX(0,DL$3-1-$F16)/Days_In_Year</f>
        <v>24.0164383561644</v>
      </c>
      <c r="DM29" s="61" t="n">
        <f aca="false">MAX(0,DM$3-1-$F16)/Days_In_Year</f>
        <v>24.2657534246575</v>
      </c>
      <c r="DN29" s="61" t="n">
        <f aca="false">MAX(0,DN$3-1-$F16)/Days_In_Year</f>
        <v>24.5178082191781</v>
      </c>
      <c r="DO29" s="61" t="n">
        <f aca="false">MAX(0,DO$3-1-$F16)/Days_In_Year</f>
        <v>24.7698630136986</v>
      </c>
      <c r="DP29" s="61" t="n">
        <f aca="false">MAX(0,DP$3-1-$F16)/Days_In_Year</f>
        <v>25.0164383561644</v>
      </c>
      <c r="DQ29" s="61" t="n">
        <f aca="false">MAX(0,DQ$3-1-$F16)/Days_In_Year</f>
        <v>25.2657534246575</v>
      </c>
      <c r="DR29" s="61" t="n">
        <f aca="false">MAX(0,DR$3-1-$F16)/Days_In_Year</f>
        <v>25.5178082191781</v>
      </c>
      <c r="DS29" s="61" t="n">
        <f aca="false">MAX(0,DS$3-1-$F16)/Days_In_Year</f>
        <v>25.7698630136986</v>
      </c>
      <c r="DT29" s="61" t="n">
        <f aca="false">MAX(0,DT$3-1-$F16)/Days_In_Year</f>
        <v>26.0164383561644</v>
      </c>
      <c r="DU29" s="61" t="n">
        <f aca="false">MAX(0,DU$3-1-$F16)/Days_In_Year</f>
        <v>26.2657534246575</v>
      </c>
      <c r="DV29" s="61" t="n">
        <f aca="false">MAX(0,DV$3-1-$F16)/Days_In_Year</f>
        <v>26.5178082191781</v>
      </c>
      <c r="DW29" s="61" t="n">
        <f aca="false">MAX(0,DW$3-1-$F16)/Days_In_Year</f>
        <v>26.7698630136986</v>
      </c>
      <c r="DX29" s="61" t="n">
        <f aca="false">MAX(0,DX$3-1-$F16)/Days_In_Year</f>
        <v>27.0164383561644</v>
      </c>
      <c r="DY29" s="61" t="n">
        <f aca="false">MAX(0,DY$3-1-$F16)/Days_In_Year</f>
        <v>27.2657534246575</v>
      </c>
      <c r="DZ29" s="61" t="n">
        <f aca="false">MAX(0,DZ$3-1-$F16)/Days_In_Year</f>
        <v>27.5178082191781</v>
      </c>
      <c r="EA29" s="61" t="n">
        <f aca="false">MAX(0,EA$3-1-$F16)/Days_In_Year</f>
        <v>27.7698630136986</v>
      </c>
      <c r="EB29" s="61" t="n">
        <f aca="false">MAX(0,EB$3-1-$F16)/Days_In_Year</f>
        <v>28.0191780821918</v>
      </c>
      <c r="EC29" s="61" t="n">
        <f aca="false">MAX(0,EC$3-1-$F16)/Days_In_Year</f>
        <v>28.2684931506849</v>
      </c>
      <c r="ED29" s="61" t="n">
        <f aca="false">MAX(0,ED$3-1-$F16)/Days_In_Year</f>
        <v>28.5205479452055</v>
      </c>
      <c r="EE29" s="61" t="n">
        <f aca="false">MAX(0,EE$3-1-$F16)/Days_In_Year</f>
        <v>28.772602739726</v>
      </c>
      <c r="EF29" s="61" t="n">
        <f aca="false">MAX(0,EF$3-1-$F16)/Days_In_Year</f>
        <v>29.0191780821918</v>
      </c>
      <c r="EG29" s="61" t="n">
        <f aca="false">MAX(0,EG$3-1-$F16)/Days_In_Year</f>
        <v>29.2684931506849</v>
      </c>
      <c r="EH29" s="61" t="n">
        <f aca="false">MAX(0,EH$3-1-$F16)/Days_In_Year</f>
        <v>29.5205479452055</v>
      </c>
      <c r="EI29" s="61" t="n">
        <f aca="false">MAX(0,EI$3-1-$F16)/Days_In_Year</f>
        <v>29.772602739726</v>
      </c>
      <c r="EJ29" s="61" t="n">
        <f aca="false">MAX(0,EJ$3-1-$F16)/Days_In_Year</f>
        <v>30.0191780821918</v>
      </c>
      <c r="EK29" s="61" t="n">
        <f aca="false">MAX(0,EK$3-1-$F16)/Days_In_Year</f>
        <v>30.2684931506849</v>
      </c>
      <c r="EL29" s="61" t="n">
        <f aca="false">MAX(0,EL$3-1-$F16)/Days_In_Year</f>
        <v>30.5205479452055</v>
      </c>
      <c r="EM29" s="61" t="n">
        <f aca="false">MAX(0,EM$3-1-$F16)/Days_In_Year</f>
        <v>30.772602739726</v>
      </c>
      <c r="EN29" s="61" t="n">
        <f aca="false">MAX(0,EN$3-1-$F16)/Days_In_Year</f>
        <v>31.0191780821918</v>
      </c>
      <c r="EO29" s="61" t="n">
        <f aca="false">MAX(0,EO$3-1-$F16)/Days_In_Year</f>
        <v>31.2684931506849</v>
      </c>
      <c r="EP29" s="61" t="n">
        <f aca="false">MAX(0,EP$3-1-$F16)/Days_In_Year</f>
        <v>31.5205479452055</v>
      </c>
      <c r="EQ29" s="61" t="n">
        <f aca="false">MAX(0,EQ$3-1-$F16)/Days_In_Year</f>
        <v>31.772602739726</v>
      </c>
      <c r="ER29" s="61" t="n">
        <f aca="false">MAX(0,ER$3-1-$F16)/Days_In_Year</f>
        <v>32.0219178082192</v>
      </c>
      <c r="ES29" s="61" t="n">
        <f aca="false">MAX(0,ES$3-1-$F16)/Days_In_Year</f>
        <v>32.2712328767123</v>
      </c>
      <c r="ET29" s="61" t="n">
        <f aca="false">MAX(0,ET$3-1-$F16)/Days_In_Year</f>
        <v>32.5232876712329</v>
      </c>
      <c r="EU29" s="61" t="n">
        <f aca="false">MAX(0,EU$3-1-$F16)/Days_In_Year</f>
        <v>32.7753424657534</v>
      </c>
      <c r="EV29" s="61" t="n">
        <f aca="false">MAX(0,EV$3-1-$F16)/Days_In_Year</f>
        <v>33.0219178082192</v>
      </c>
      <c r="EW29" s="61" t="n">
        <f aca="false">MAX(0,EW$3-1-$F16)/Days_In_Year</f>
        <v>33.2712328767123</v>
      </c>
      <c r="EX29" s="61" t="n">
        <f aca="false">MAX(0,EX$3-1-$F16)/Days_In_Year</f>
        <v>33.5232876712329</v>
      </c>
      <c r="EY29" s="61" t="n">
        <f aca="false">MAX(0,EY$3-1-$F16)/Days_In_Year</f>
        <v>33.7753424657534</v>
      </c>
      <c r="EZ29" s="61" t="n">
        <f aca="false">MAX(0,EZ$3-1-$F16)/Days_In_Year</f>
        <v>34.0219178082192</v>
      </c>
      <c r="FA29" s="61" t="n">
        <f aca="false">MAX(0,FA$3-1-$F16)/Days_In_Year</f>
        <v>34.2712328767123</v>
      </c>
      <c r="FB29" s="61" t="n">
        <f aca="false">MAX(0,FB$3-1-$F16)/Days_In_Year</f>
        <v>34.5232876712329</v>
      </c>
      <c r="FC29" s="61" t="n">
        <f aca="false">MAX(0,FC$3-1-$F16)/Days_In_Year</f>
        <v>34.7753424657534</v>
      </c>
      <c r="FD29" s="61" t="n">
        <f aca="false">MAX(0,FD$3-1-$F16)/Days_In_Year</f>
        <v>35.0219178082192</v>
      </c>
      <c r="FE29" s="61" t="n">
        <f aca="false">MAX(0,FE$3-1-$F16)/Days_In_Year</f>
        <v>35.2712328767123</v>
      </c>
      <c r="FF29" s="61" t="n">
        <f aca="false">MAX(0,FF$3-1-$F16)/Days_In_Year</f>
        <v>35.5232876712329</v>
      </c>
      <c r="FG29" s="61" t="n">
        <f aca="false">MAX(0,FG$3-1-$F16)/Days_In_Year</f>
        <v>35.7753424657534</v>
      </c>
      <c r="FH29" s="61" t="n">
        <f aca="false">MAX(0,FH$3-1-$F16)/Days_In_Year</f>
        <v>36.0246575342466</v>
      </c>
    </row>
    <row r="30" customFormat="false" ht="15" hidden="false" customHeight="false" outlineLevel="0" collapsed="false">
      <c r="C30" s="1" t="s">
        <v>682</v>
      </c>
      <c r="D30" s="12" t="s">
        <v>546</v>
      </c>
      <c r="E30" s="45" t="n">
        <f aca="false">In_Acq+1</f>
        <v>45992</v>
      </c>
      <c r="F30" s="45" t="n">
        <f aca="false">$E15</f>
        <v>46387</v>
      </c>
      <c r="I30" s="61" t="n">
        <f aca="false">SUM(J30:FH30)</f>
        <v>1</v>
      </c>
      <c r="J30" s="61" t="n">
        <f aca="false">MAX(0,MIN($F30,J$4)-MAX($E30,J$3)+1)/($F30-$E30+1)</f>
        <v>0.0782828282828283</v>
      </c>
      <c r="K30" s="61" t="n">
        <f aca="false">MAX(0,MIN($F30,K$4)-MAX($E30,K$3)+1)/($F30-$E30+1)</f>
        <v>0.227272727272727</v>
      </c>
      <c r="L30" s="61" t="n">
        <f aca="false">MAX(0,MIN($F30,L$4)-MAX($E30,L$3)+1)/($F30-$E30+1)</f>
        <v>0.22979797979798</v>
      </c>
      <c r="M30" s="61" t="n">
        <f aca="false">MAX(0,MIN($F30,M$4)-MAX($E30,M$3)+1)/($F30-$E30+1)</f>
        <v>0.232323232323232</v>
      </c>
      <c r="N30" s="61" t="n">
        <f aca="false">MAX(0,MIN($F30,N$4)-MAX($E30,N$3)+1)/($F30-$E30+1)</f>
        <v>0.232323232323232</v>
      </c>
      <c r="O30" s="61" t="n">
        <f aca="false">MAX(0,MIN($F30,O$4)-MAX($E30,O$3)+1)/($F30-$E30+1)</f>
        <v>0</v>
      </c>
      <c r="P30" s="61" t="n">
        <f aca="false">MAX(0,MIN($F30,P$4)-MAX($E30,P$3)+1)/($F30-$E30+1)</f>
        <v>0</v>
      </c>
      <c r="Q30" s="61" t="n">
        <f aca="false">MAX(0,MIN($F30,Q$4)-MAX($E30,Q$3)+1)/($F30-$E30+1)</f>
        <v>0</v>
      </c>
      <c r="R30" s="61" t="n">
        <f aca="false">MAX(0,MIN($F30,R$4)-MAX($E30,R$3)+1)/($F30-$E30+1)</f>
        <v>0</v>
      </c>
      <c r="S30" s="61" t="n">
        <f aca="false">MAX(0,MIN($F30,S$4)-MAX($E30,S$3)+1)/($F30-$E30+1)</f>
        <v>0</v>
      </c>
      <c r="T30" s="61" t="n">
        <f aca="false">MAX(0,MIN($F30,T$4)-MAX($E30,T$3)+1)/($F30-$E30+1)</f>
        <v>0</v>
      </c>
      <c r="U30" s="61" t="n">
        <f aca="false">MAX(0,MIN($F30,U$4)-MAX($E30,U$3)+1)/($F30-$E30+1)</f>
        <v>0</v>
      </c>
      <c r="V30" s="61" t="n">
        <f aca="false">MAX(0,MIN($F30,V$4)-MAX($E30,V$3)+1)/($F30-$E30+1)</f>
        <v>0</v>
      </c>
      <c r="W30" s="61" t="n">
        <f aca="false">MAX(0,MIN($F30,W$4)-MAX($E30,W$3)+1)/($F30-$E30+1)</f>
        <v>0</v>
      </c>
      <c r="X30" s="61" t="n">
        <f aca="false">MAX(0,MIN($F30,X$4)-MAX($E30,X$3)+1)/($F30-$E30+1)</f>
        <v>0</v>
      </c>
      <c r="Y30" s="61" t="n">
        <f aca="false">MAX(0,MIN($F30,Y$4)-MAX($E30,Y$3)+1)/($F30-$E30+1)</f>
        <v>0</v>
      </c>
      <c r="Z30" s="61" t="n">
        <f aca="false">MAX(0,MIN($F30,Z$4)-MAX($E30,Z$3)+1)/($F30-$E30+1)</f>
        <v>0</v>
      </c>
      <c r="AA30" s="61" t="n">
        <f aca="false">MAX(0,MIN($F30,AA$4)-MAX($E30,AA$3)+1)/($F30-$E30+1)</f>
        <v>0</v>
      </c>
      <c r="AB30" s="61" t="n">
        <f aca="false">MAX(0,MIN($F30,AB$4)-MAX($E30,AB$3)+1)/($F30-$E30+1)</f>
        <v>0</v>
      </c>
      <c r="AC30" s="61" t="n">
        <f aca="false">MAX(0,MIN($F30,AC$4)-MAX($E30,AC$3)+1)/($F30-$E30+1)</f>
        <v>0</v>
      </c>
      <c r="AD30" s="61" t="n">
        <f aca="false">MAX(0,MIN($F30,AD$4)-MAX($E30,AD$3)+1)/($F30-$E30+1)</f>
        <v>0</v>
      </c>
      <c r="AE30" s="61" t="n">
        <f aca="false">MAX(0,MIN($F30,AE$4)-MAX($E30,AE$3)+1)/($F30-$E30+1)</f>
        <v>0</v>
      </c>
      <c r="AF30" s="61" t="n">
        <f aca="false">MAX(0,MIN($F30,AF$4)-MAX($E30,AF$3)+1)/($F30-$E30+1)</f>
        <v>0</v>
      </c>
      <c r="AG30" s="61" t="n">
        <f aca="false">MAX(0,MIN($F30,AG$4)-MAX($E30,AG$3)+1)/($F30-$E30+1)</f>
        <v>0</v>
      </c>
      <c r="AH30" s="61" t="n">
        <f aca="false">MAX(0,MIN($F30,AH$4)-MAX($E30,AH$3)+1)/($F30-$E30+1)</f>
        <v>0</v>
      </c>
      <c r="AI30" s="61" t="n">
        <f aca="false">MAX(0,MIN($F30,AI$4)-MAX($E30,AI$3)+1)/($F30-$E30+1)</f>
        <v>0</v>
      </c>
      <c r="AJ30" s="61" t="n">
        <f aca="false">MAX(0,MIN($F30,AJ$4)-MAX($E30,AJ$3)+1)/($F30-$E30+1)</f>
        <v>0</v>
      </c>
      <c r="AK30" s="61" t="n">
        <f aca="false">MAX(0,MIN($F30,AK$4)-MAX($E30,AK$3)+1)/($F30-$E30+1)</f>
        <v>0</v>
      </c>
      <c r="AL30" s="61" t="n">
        <f aca="false">MAX(0,MIN($F30,AL$4)-MAX($E30,AL$3)+1)/($F30-$E30+1)</f>
        <v>0</v>
      </c>
      <c r="AM30" s="61" t="n">
        <f aca="false">MAX(0,MIN($F30,AM$4)-MAX($E30,AM$3)+1)/($F30-$E30+1)</f>
        <v>0</v>
      </c>
      <c r="AN30" s="61" t="n">
        <f aca="false">MAX(0,MIN($F30,AN$4)-MAX($E30,AN$3)+1)/($F30-$E30+1)</f>
        <v>0</v>
      </c>
      <c r="AO30" s="61" t="n">
        <f aca="false">MAX(0,MIN($F30,AO$4)-MAX($E30,AO$3)+1)/($F30-$E30+1)</f>
        <v>0</v>
      </c>
      <c r="AP30" s="61" t="n">
        <f aca="false">MAX(0,MIN($F30,AP$4)-MAX($E30,AP$3)+1)/($F30-$E30+1)</f>
        <v>0</v>
      </c>
      <c r="AQ30" s="61" t="n">
        <f aca="false">MAX(0,MIN($F30,AQ$4)-MAX($E30,AQ$3)+1)/($F30-$E30+1)</f>
        <v>0</v>
      </c>
      <c r="AR30" s="61" t="n">
        <f aca="false">MAX(0,MIN($F30,AR$4)-MAX($E30,AR$3)+1)/($F30-$E30+1)</f>
        <v>0</v>
      </c>
      <c r="AS30" s="61" t="n">
        <f aca="false">MAX(0,MIN($F30,AS$4)-MAX($E30,AS$3)+1)/($F30-$E30+1)</f>
        <v>0</v>
      </c>
      <c r="AT30" s="61" t="n">
        <f aca="false">MAX(0,MIN($F30,AT$4)-MAX($E30,AT$3)+1)/($F30-$E30+1)</f>
        <v>0</v>
      </c>
      <c r="AU30" s="61" t="n">
        <f aca="false">MAX(0,MIN($F30,AU$4)-MAX($E30,AU$3)+1)/($F30-$E30+1)</f>
        <v>0</v>
      </c>
      <c r="AV30" s="61" t="n">
        <f aca="false">MAX(0,MIN($F30,AV$4)-MAX($E30,AV$3)+1)/($F30-$E30+1)</f>
        <v>0</v>
      </c>
      <c r="AW30" s="61" t="n">
        <f aca="false">MAX(0,MIN($F30,AW$4)-MAX($E30,AW$3)+1)/($F30-$E30+1)</f>
        <v>0</v>
      </c>
      <c r="AX30" s="61" t="n">
        <f aca="false">MAX(0,MIN($F30,AX$4)-MAX($E30,AX$3)+1)/($F30-$E30+1)</f>
        <v>0</v>
      </c>
      <c r="AY30" s="61" t="n">
        <f aca="false">MAX(0,MIN($F30,AY$4)-MAX($E30,AY$3)+1)/($F30-$E30+1)</f>
        <v>0</v>
      </c>
      <c r="AZ30" s="61" t="n">
        <f aca="false">MAX(0,MIN($F30,AZ$4)-MAX($E30,AZ$3)+1)/($F30-$E30+1)</f>
        <v>0</v>
      </c>
      <c r="BA30" s="61" t="n">
        <f aca="false">MAX(0,MIN($F30,BA$4)-MAX($E30,BA$3)+1)/($F30-$E30+1)</f>
        <v>0</v>
      </c>
      <c r="BB30" s="61" t="n">
        <f aca="false">MAX(0,MIN($F30,BB$4)-MAX($E30,BB$3)+1)/($F30-$E30+1)</f>
        <v>0</v>
      </c>
      <c r="BC30" s="61" t="n">
        <f aca="false">MAX(0,MIN($F30,BC$4)-MAX($E30,BC$3)+1)/($F30-$E30+1)</f>
        <v>0</v>
      </c>
      <c r="BD30" s="61" t="n">
        <f aca="false">MAX(0,MIN($F30,BD$4)-MAX($E30,BD$3)+1)/($F30-$E30+1)</f>
        <v>0</v>
      </c>
      <c r="BE30" s="61" t="n">
        <f aca="false">MAX(0,MIN($F30,BE$4)-MAX($E30,BE$3)+1)/($F30-$E30+1)</f>
        <v>0</v>
      </c>
      <c r="BF30" s="61" t="n">
        <f aca="false">MAX(0,MIN($F30,BF$4)-MAX($E30,BF$3)+1)/($F30-$E30+1)</f>
        <v>0</v>
      </c>
      <c r="BG30" s="61" t="n">
        <f aca="false">MAX(0,MIN($F30,BG$4)-MAX($E30,BG$3)+1)/($F30-$E30+1)</f>
        <v>0</v>
      </c>
      <c r="BH30" s="61" t="n">
        <f aca="false">MAX(0,MIN($F30,BH$4)-MAX($E30,BH$3)+1)/($F30-$E30+1)</f>
        <v>0</v>
      </c>
      <c r="BI30" s="61" t="n">
        <f aca="false">MAX(0,MIN($F30,BI$4)-MAX($E30,BI$3)+1)/($F30-$E30+1)</f>
        <v>0</v>
      </c>
      <c r="BJ30" s="61" t="n">
        <f aca="false">MAX(0,MIN($F30,BJ$4)-MAX($E30,BJ$3)+1)/($F30-$E30+1)</f>
        <v>0</v>
      </c>
      <c r="BK30" s="61" t="n">
        <f aca="false">MAX(0,MIN($F30,BK$4)-MAX($E30,BK$3)+1)/($F30-$E30+1)</f>
        <v>0</v>
      </c>
      <c r="BL30" s="61" t="n">
        <f aca="false">MAX(0,MIN($F30,BL$4)-MAX($E30,BL$3)+1)/($F30-$E30+1)</f>
        <v>0</v>
      </c>
      <c r="BM30" s="61" t="n">
        <f aca="false">MAX(0,MIN($F30,BM$4)-MAX($E30,BM$3)+1)/($F30-$E30+1)</f>
        <v>0</v>
      </c>
      <c r="BN30" s="61" t="n">
        <f aca="false">MAX(0,MIN($F30,BN$4)-MAX($E30,BN$3)+1)/($F30-$E30+1)</f>
        <v>0</v>
      </c>
      <c r="BO30" s="61" t="n">
        <f aca="false">MAX(0,MIN($F30,BO$4)-MAX($E30,BO$3)+1)/($F30-$E30+1)</f>
        <v>0</v>
      </c>
      <c r="BP30" s="61" t="n">
        <f aca="false">MAX(0,MIN($F30,BP$4)-MAX($E30,BP$3)+1)/($F30-$E30+1)</f>
        <v>0</v>
      </c>
      <c r="BQ30" s="61" t="n">
        <f aca="false">MAX(0,MIN($F30,BQ$4)-MAX($E30,BQ$3)+1)/($F30-$E30+1)</f>
        <v>0</v>
      </c>
      <c r="BR30" s="61" t="n">
        <f aca="false">MAX(0,MIN($F30,BR$4)-MAX($E30,BR$3)+1)/($F30-$E30+1)</f>
        <v>0</v>
      </c>
      <c r="BS30" s="61" t="n">
        <f aca="false">MAX(0,MIN($F30,BS$4)-MAX($E30,BS$3)+1)/($F30-$E30+1)</f>
        <v>0</v>
      </c>
      <c r="BT30" s="61" t="n">
        <f aca="false">MAX(0,MIN($F30,BT$4)-MAX($E30,BT$3)+1)/($F30-$E30+1)</f>
        <v>0</v>
      </c>
      <c r="BU30" s="61" t="n">
        <f aca="false">MAX(0,MIN($F30,BU$4)-MAX($E30,BU$3)+1)/($F30-$E30+1)</f>
        <v>0</v>
      </c>
      <c r="BV30" s="61" t="n">
        <f aca="false">MAX(0,MIN($F30,BV$4)-MAX($E30,BV$3)+1)/($F30-$E30+1)</f>
        <v>0</v>
      </c>
      <c r="BW30" s="61" t="n">
        <f aca="false">MAX(0,MIN($F30,BW$4)-MAX($E30,BW$3)+1)/($F30-$E30+1)</f>
        <v>0</v>
      </c>
      <c r="BX30" s="61" t="n">
        <f aca="false">MAX(0,MIN($F30,BX$4)-MAX($E30,BX$3)+1)/($F30-$E30+1)</f>
        <v>0</v>
      </c>
      <c r="BY30" s="61" t="n">
        <f aca="false">MAX(0,MIN($F30,BY$4)-MAX($E30,BY$3)+1)/($F30-$E30+1)</f>
        <v>0</v>
      </c>
      <c r="BZ30" s="61" t="n">
        <f aca="false">MAX(0,MIN($F30,BZ$4)-MAX($E30,BZ$3)+1)/($F30-$E30+1)</f>
        <v>0</v>
      </c>
      <c r="CA30" s="61" t="n">
        <f aca="false">MAX(0,MIN($F30,CA$4)-MAX($E30,CA$3)+1)/($F30-$E30+1)</f>
        <v>0</v>
      </c>
      <c r="CB30" s="61" t="n">
        <f aca="false">MAX(0,MIN($F30,CB$4)-MAX($E30,CB$3)+1)/($F30-$E30+1)</f>
        <v>0</v>
      </c>
      <c r="CC30" s="61" t="n">
        <f aca="false">MAX(0,MIN($F30,CC$4)-MAX($E30,CC$3)+1)/($F30-$E30+1)</f>
        <v>0</v>
      </c>
      <c r="CD30" s="61" t="n">
        <f aca="false">MAX(0,MIN($F30,CD$4)-MAX($E30,CD$3)+1)/($F30-$E30+1)</f>
        <v>0</v>
      </c>
      <c r="CE30" s="61" t="n">
        <f aca="false">MAX(0,MIN($F30,CE$4)-MAX($E30,CE$3)+1)/($F30-$E30+1)</f>
        <v>0</v>
      </c>
      <c r="CF30" s="61" t="n">
        <f aca="false">MAX(0,MIN($F30,CF$4)-MAX($E30,CF$3)+1)/($F30-$E30+1)</f>
        <v>0</v>
      </c>
      <c r="CG30" s="61" t="n">
        <f aca="false">MAX(0,MIN($F30,CG$4)-MAX($E30,CG$3)+1)/($F30-$E30+1)</f>
        <v>0</v>
      </c>
      <c r="CH30" s="61" t="n">
        <f aca="false">MAX(0,MIN($F30,CH$4)-MAX($E30,CH$3)+1)/($F30-$E30+1)</f>
        <v>0</v>
      </c>
      <c r="CI30" s="61" t="n">
        <f aca="false">MAX(0,MIN($F30,CI$4)-MAX($E30,CI$3)+1)/($F30-$E30+1)</f>
        <v>0</v>
      </c>
      <c r="CJ30" s="61" t="n">
        <f aca="false">MAX(0,MIN($F30,CJ$4)-MAX($E30,CJ$3)+1)/($F30-$E30+1)</f>
        <v>0</v>
      </c>
      <c r="CK30" s="61" t="n">
        <f aca="false">MAX(0,MIN($F30,CK$4)-MAX($E30,CK$3)+1)/($F30-$E30+1)</f>
        <v>0</v>
      </c>
      <c r="CL30" s="61" t="n">
        <f aca="false">MAX(0,MIN($F30,CL$4)-MAX($E30,CL$3)+1)/($F30-$E30+1)</f>
        <v>0</v>
      </c>
      <c r="CM30" s="61" t="n">
        <f aca="false">MAX(0,MIN($F30,CM$4)-MAX($E30,CM$3)+1)/($F30-$E30+1)</f>
        <v>0</v>
      </c>
      <c r="CN30" s="61" t="n">
        <f aca="false">MAX(0,MIN($F30,CN$4)-MAX($E30,CN$3)+1)/($F30-$E30+1)</f>
        <v>0</v>
      </c>
      <c r="CO30" s="61" t="n">
        <f aca="false">MAX(0,MIN($F30,CO$4)-MAX($E30,CO$3)+1)/($F30-$E30+1)</f>
        <v>0</v>
      </c>
      <c r="CP30" s="61" t="n">
        <f aca="false">MAX(0,MIN($F30,CP$4)-MAX($E30,CP$3)+1)/($F30-$E30+1)</f>
        <v>0</v>
      </c>
      <c r="CQ30" s="61" t="n">
        <f aca="false">MAX(0,MIN($F30,CQ$4)-MAX($E30,CQ$3)+1)/($F30-$E30+1)</f>
        <v>0</v>
      </c>
      <c r="CR30" s="61" t="n">
        <f aca="false">MAX(0,MIN($F30,CR$4)-MAX($E30,CR$3)+1)/($F30-$E30+1)</f>
        <v>0</v>
      </c>
      <c r="CS30" s="61" t="n">
        <f aca="false">MAX(0,MIN($F30,CS$4)-MAX($E30,CS$3)+1)/($F30-$E30+1)</f>
        <v>0</v>
      </c>
      <c r="CT30" s="61" t="n">
        <f aca="false">MAX(0,MIN($F30,CT$4)-MAX($E30,CT$3)+1)/($F30-$E30+1)</f>
        <v>0</v>
      </c>
      <c r="CU30" s="61" t="n">
        <f aca="false">MAX(0,MIN($F30,CU$4)-MAX($E30,CU$3)+1)/($F30-$E30+1)</f>
        <v>0</v>
      </c>
      <c r="CV30" s="61" t="n">
        <f aca="false">MAX(0,MIN($F30,CV$4)-MAX($E30,CV$3)+1)/($F30-$E30+1)</f>
        <v>0</v>
      </c>
      <c r="CW30" s="61" t="n">
        <f aca="false">MAX(0,MIN($F30,CW$4)-MAX($E30,CW$3)+1)/($F30-$E30+1)</f>
        <v>0</v>
      </c>
      <c r="CX30" s="61" t="n">
        <f aca="false">MAX(0,MIN($F30,CX$4)-MAX($E30,CX$3)+1)/($F30-$E30+1)</f>
        <v>0</v>
      </c>
      <c r="CY30" s="61" t="n">
        <f aca="false">MAX(0,MIN($F30,CY$4)-MAX($E30,CY$3)+1)/($F30-$E30+1)</f>
        <v>0</v>
      </c>
      <c r="CZ30" s="61" t="n">
        <f aca="false">MAX(0,MIN($F30,CZ$4)-MAX($E30,CZ$3)+1)/($F30-$E30+1)</f>
        <v>0</v>
      </c>
      <c r="DA30" s="61" t="n">
        <f aca="false">MAX(0,MIN($F30,DA$4)-MAX($E30,DA$3)+1)/($F30-$E30+1)</f>
        <v>0</v>
      </c>
      <c r="DB30" s="61" t="n">
        <f aca="false">MAX(0,MIN($F30,DB$4)-MAX($E30,DB$3)+1)/($F30-$E30+1)</f>
        <v>0</v>
      </c>
      <c r="DC30" s="61" t="n">
        <f aca="false">MAX(0,MIN($F30,DC$4)-MAX($E30,DC$3)+1)/($F30-$E30+1)</f>
        <v>0</v>
      </c>
      <c r="DD30" s="61" t="n">
        <f aca="false">MAX(0,MIN($F30,DD$4)-MAX($E30,DD$3)+1)/($F30-$E30+1)</f>
        <v>0</v>
      </c>
      <c r="DE30" s="61" t="n">
        <f aca="false">MAX(0,MIN($F30,DE$4)-MAX($E30,DE$3)+1)/($F30-$E30+1)</f>
        <v>0</v>
      </c>
      <c r="DF30" s="61" t="n">
        <f aca="false">MAX(0,MIN($F30,DF$4)-MAX($E30,DF$3)+1)/($F30-$E30+1)</f>
        <v>0</v>
      </c>
      <c r="DG30" s="61" t="n">
        <f aca="false">MAX(0,MIN($F30,DG$4)-MAX($E30,DG$3)+1)/($F30-$E30+1)</f>
        <v>0</v>
      </c>
      <c r="DH30" s="61" t="n">
        <f aca="false">MAX(0,MIN($F30,DH$4)-MAX($E30,DH$3)+1)/($F30-$E30+1)</f>
        <v>0</v>
      </c>
      <c r="DI30" s="61" t="n">
        <f aca="false">MAX(0,MIN($F30,DI$4)-MAX($E30,DI$3)+1)/($F30-$E30+1)</f>
        <v>0</v>
      </c>
      <c r="DJ30" s="61" t="n">
        <f aca="false">MAX(0,MIN($F30,DJ$4)-MAX($E30,DJ$3)+1)/($F30-$E30+1)</f>
        <v>0</v>
      </c>
      <c r="DK30" s="61" t="n">
        <f aca="false">MAX(0,MIN($F30,DK$4)-MAX($E30,DK$3)+1)/($F30-$E30+1)</f>
        <v>0</v>
      </c>
      <c r="DL30" s="61" t="n">
        <f aca="false">MAX(0,MIN($F30,DL$4)-MAX($E30,DL$3)+1)/($F30-$E30+1)</f>
        <v>0</v>
      </c>
      <c r="DM30" s="61" t="n">
        <f aca="false">MAX(0,MIN($F30,DM$4)-MAX($E30,DM$3)+1)/($F30-$E30+1)</f>
        <v>0</v>
      </c>
      <c r="DN30" s="61" t="n">
        <f aca="false">MAX(0,MIN($F30,DN$4)-MAX($E30,DN$3)+1)/($F30-$E30+1)</f>
        <v>0</v>
      </c>
      <c r="DO30" s="61" t="n">
        <f aca="false">MAX(0,MIN($F30,DO$4)-MAX($E30,DO$3)+1)/($F30-$E30+1)</f>
        <v>0</v>
      </c>
      <c r="DP30" s="61" t="n">
        <f aca="false">MAX(0,MIN($F30,DP$4)-MAX($E30,DP$3)+1)/($F30-$E30+1)</f>
        <v>0</v>
      </c>
      <c r="DQ30" s="61" t="n">
        <f aca="false">MAX(0,MIN($F30,DQ$4)-MAX($E30,DQ$3)+1)/($F30-$E30+1)</f>
        <v>0</v>
      </c>
      <c r="DR30" s="61" t="n">
        <f aca="false">MAX(0,MIN($F30,DR$4)-MAX($E30,DR$3)+1)/($F30-$E30+1)</f>
        <v>0</v>
      </c>
      <c r="DS30" s="61" t="n">
        <f aca="false">MAX(0,MIN($F30,DS$4)-MAX($E30,DS$3)+1)/($F30-$E30+1)</f>
        <v>0</v>
      </c>
      <c r="DT30" s="61" t="n">
        <f aca="false">MAX(0,MIN($F30,DT$4)-MAX($E30,DT$3)+1)/($F30-$E30+1)</f>
        <v>0</v>
      </c>
      <c r="DU30" s="61" t="n">
        <f aca="false">MAX(0,MIN($F30,DU$4)-MAX($E30,DU$3)+1)/($F30-$E30+1)</f>
        <v>0</v>
      </c>
      <c r="DV30" s="61" t="n">
        <f aca="false">MAX(0,MIN($F30,DV$4)-MAX($E30,DV$3)+1)/($F30-$E30+1)</f>
        <v>0</v>
      </c>
      <c r="DW30" s="61" t="n">
        <f aca="false">MAX(0,MIN($F30,DW$4)-MAX($E30,DW$3)+1)/($F30-$E30+1)</f>
        <v>0</v>
      </c>
      <c r="DX30" s="61" t="n">
        <f aca="false">MAX(0,MIN($F30,DX$4)-MAX($E30,DX$3)+1)/($F30-$E30+1)</f>
        <v>0</v>
      </c>
      <c r="DY30" s="61" t="n">
        <f aca="false">MAX(0,MIN($F30,DY$4)-MAX($E30,DY$3)+1)/($F30-$E30+1)</f>
        <v>0</v>
      </c>
      <c r="DZ30" s="61" t="n">
        <f aca="false">MAX(0,MIN($F30,DZ$4)-MAX($E30,DZ$3)+1)/($F30-$E30+1)</f>
        <v>0</v>
      </c>
      <c r="EA30" s="61" t="n">
        <f aca="false">MAX(0,MIN($F30,EA$4)-MAX($E30,EA$3)+1)/($F30-$E30+1)</f>
        <v>0</v>
      </c>
      <c r="EB30" s="61" t="n">
        <f aca="false">MAX(0,MIN($F30,EB$4)-MAX($E30,EB$3)+1)/($F30-$E30+1)</f>
        <v>0</v>
      </c>
      <c r="EC30" s="61" t="n">
        <f aca="false">MAX(0,MIN($F30,EC$4)-MAX($E30,EC$3)+1)/($F30-$E30+1)</f>
        <v>0</v>
      </c>
      <c r="ED30" s="61" t="n">
        <f aca="false">MAX(0,MIN($F30,ED$4)-MAX($E30,ED$3)+1)/($F30-$E30+1)</f>
        <v>0</v>
      </c>
      <c r="EE30" s="61" t="n">
        <f aca="false">MAX(0,MIN($F30,EE$4)-MAX($E30,EE$3)+1)/($F30-$E30+1)</f>
        <v>0</v>
      </c>
      <c r="EF30" s="61" t="n">
        <f aca="false">MAX(0,MIN($F30,EF$4)-MAX($E30,EF$3)+1)/($F30-$E30+1)</f>
        <v>0</v>
      </c>
      <c r="EG30" s="61" t="n">
        <f aca="false">MAX(0,MIN($F30,EG$4)-MAX($E30,EG$3)+1)/($F30-$E30+1)</f>
        <v>0</v>
      </c>
      <c r="EH30" s="61" t="n">
        <f aca="false">MAX(0,MIN($F30,EH$4)-MAX($E30,EH$3)+1)/($F30-$E30+1)</f>
        <v>0</v>
      </c>
      <c r="EI30" s="61" t="n">
        <f aca="false">MAX(0,MIN($F30,EI$4)-MAX($E30,EI$3)+1)/($F30-$E30+1)</f>
        <v>0</v>
      </c>
      <c r="EJ30" s="61" t="n">
        <f aca="false">MAX(0,MIN($F30,EJ$4)-MAX($E30,EJ$3)+1)/($F30-$E30+1)</f>
        <v>0</v>
      </c>
      <c r="EK30" s="61" t="n">
        <f aca="false">MAX(0,MIN($F30,EK$4)-MAX($E30,EK$3)+1)/($F30-$E30+1)</f>
        <v>0</v>
      </c>
      <c r="EL30" s="61" t="n">
        <f aca="false">MAX(0,MIN($F30,EL$4)-MAX($E30,EL$3)+1)/($F30-$E30+1)</f>
        <v>0</v>
      </c>
      <c r="EM30" s="61" t="n">
        <f aca="false">MAX(0,MIN($F30,EM$4)-MAX($E30,EM$3)+1)/($F30-$E30+1)</f>
        <v>0</v>
      </c>
      <c r="EN30" s="61" t="n">
        <f aca="false">MAX(0,MIN($F30,EN$4)-MAX($E30,EN$3)+1)/($F30-$E30+1)</f>
        <v>0</v>
      </c>
      <c r="EO30" s="61" t="n">
        <f aca="false">MAX(0,MIN($F30,EO$4)-MAX($E30,EO$3)+1)/($F30-$E30+1)</f>
        <v>0</v>
      </c>
      <c r="EP30" s="61" t="n">
        <f aca="false">MAX(0,MIN($F30,EP$4)-MAX($E30,EP$3)+1)/($F30-$E30+1)</f>
        <v>0</v>
      </c>
      <c r="EQ30" s="61" t="n">
        <f aca="false">MAX(0,MIN($F30,EQ$4)-MAX($E30,EQ$3)+1)/($F30-$E30+1)</f>
        <v>0</v>
      </c>
      <c r="ER30" s="61" t="n">
        <f aca="false">MAX(0,MIN($F30,ER$4)-MAX($E30,ER$3)+1)/($F30-$E30+1)</f>
        <v>0</v>
      </c>
      <c r="ES30" s="61" t="n">
        <f aca="false">MAX(0,MIN($F30,ES$4)-MAX($E30,ES$3)+1)/($F30-$E30+1)</f>
        <v>0</v>
      </c>
      <c r="ET30" s="61" t="n">
        <f aca="false">MAX(0,MIN($F30,ET$4)-MAX($E30,ET$3)+1)/($F30-$E30+1)</f>
        <v>0</v>
      </c>
      <c r="EU30" s="61" t="n">
        <f aca="false">MAX(0,MIN($F30,EU$4)-MAX($E30,EU$3)+1)/($F30-$E30+1)</f>
        <v>0</v>
      </c>
      <c r="EV30" s="61" t="n">
        <f aca="false">MAX(0,MIN($F30,EV$4)-MAX($E30,EV$3)+1)/($F30-$E30+1)</f>
        <v>0</v>
      </c>
      <c r="EW30" s="61" t="n">
        <f aca="false">MAX(0,MIN($F30,EW$4)-MAX($E30,EW$3)+1)/($F30-$E30+1)</f>
        <v>0</v>
      </c>
      <c r="EX30" s="61" t="n">
        <f aca="false">MAX(0,MIN($F30,EX$4)-MAX($E30,EX$3)+1)/($F30-$E30+1)</f>
        <v>0</v>
      </c>
      <c r="EY30" s="61" t="n">
        <f aca="false">MAX(0,MIN($F30,EY$4)-MAX($E30,EY$3)+1)/($F30-$E30+1)</f>
        <v>0</v>
      </c>
      <c r="EZ30" s="61" t="n">
        <f aca="false">MAX(0,MIN($F30,EZ$4)-MAX($E30,EZ$3)+1)/($F30-$E30+1)</f>
        <v>0</v>
      </c>
      <c r="FA30" s="61" t="n">
        <f aca="false">MAX(0,MIN($F30,FA$4)-MAX($E30,FA$3)+1)/($F30-$E30+1)</f>
        <v>0</v>
      </c>
      <c r="FB30" s="61" t="n">
        <f aca="false">MAX(0,MIN($F30,FB$4)-MAX($E30,FB$3)+1)/($F30-$E30+1)</f>
        <v>0</v>
      </c>
      <c r="FC30" s="61" t="n">
        <f aca="false">MAX(0,MIN($F30,FC$4)-MAX($E30,FC$3)+1)/($F30-$E30+1)</f>
        <v>0</v>
      </c>
      <c r="FD30" s="61" t="n">
        <f aca="false">MAX(0,MIN($F30,FD$4)-MAX($E30,FD$3)+1)/($F30-$E30+1)</f>
        <v>0</v>
      </c>
      <c r="FE30" s="61" t="n">
        <f aca="false">MAX(0,MIN($F30,FE$4)-MAX($E30,FE$3)+1)/($F30-$E30+1)</f>
        <v>0</v>
      </c>
      <c r="FF30" s="61" t="n">
        <f aca="false">MAX(0,MIN($F30,FF$4)-MAX($E30,FF$3)+1)/($F30-$E30+1)</f>
        <v>0</v>
      </c>
      <c r="FG30" s="61" t="n">
        <f aca="false">MAX(0,MIN($F30,FG$4)-MAX($E30,FG$3)+1)/($F30-$E30+1)</f>
        <v>0</v>
      </c>
      <c r="FH30" s="61" t="n">
        <f aca="false">MAX(0,MIN($F30,FH$4)-MAX($E30,FH$3)+1)/($F30-$E30+1)</f>
        <v>0</v>
      </c>
    </row>
    <row r="31" customFormat="false" ht="15" hidden="false" customHeight="false" outlineLevel="0" collapsed="false">
      <c r="C31" s="1" t="s">
        <v>683</v>
      </c>
      <c r="D31" s="12" t="s">
        <v>546</v>
      </c>
      <c r="E31" s="45" t="n">
        <f aca="false">EOMONTH(In_PreRtB_First,-1)+1</f>
        <v>46296</v>
      </c>
      <c r="F31" s="31" t="n">
        <f aca="false">In_PreRtB_Last</f>
        <v>46477</v>
      </c>
      <c r="I31" s="61" t="n">
        <f aca="false">SUM(J31:FH31)</f>
        <v>1</v>
      </c>
      <c r="J31" s="61" t="n">
        <f aca="false">MAX(0,MIN($F31,J$4)-MAX($E31,J$3)+1)/($F31-$E31+1)</f>
        <v>0</v>
      </c>
      <c r="K31" s="61" t="n">
        <f aca="false">MAX(0,MIN($F31,K$4)-MAX($E31,K$3)+1)/($F31-$E31+1)</f>
        <v>0</v>
      </c>
      <c r="L31" s="61" t="n">
        <f aca="false">MAX(0,MIN($F31,L$4)-MAX($E31,L$3)+1)/($F31-$E31+1)</f>
        <v>0</v>
      </c>
      <c r="M31" s="61" t="n">
        <f aca="false">MAX(0,MIN($F31,M$4)-MAX($E31,M$3)+1)/($F31-$E31+1)</f>
        <v>0</v>
      </c>
      <c r="N31" s="61" t="n">
        <f aca="false">MAX(0,MIN($F31,N$4)-MAX($E31,N$3)+1)/($F31-$E31+1)</f>
        <v>0.505494505494506</v>
      </c>
      <c r="O31" s="61" t="n">
        <f aca="false">MAX(0,MIN($F31,O$4)-MAX($E31,O$3)+1)/($F31-$E31+1)</f>
        <v>0.494505494505495</v>
      </c>
      <c r="P31" s="61" t="n">
        <f aca="false">MAX(0,MIN($F31,P$4)-MAX($E31,P$3)+1)/($F31-$E31+1)</f>
        <v>0</v>
      </c>
      <c r="Q31" s="61" t="n">
        <f aca="false">MAX(0,MIN($F31,Q$4)-MAX($E31,Q$3)+1)/($F31-$E31+1)</f>
        <v>0</v>
      </c>
      <c r="R31" s="61" t="n">
        <f aca="false">MAX(0,MIN($F31,R$4)-MAX($E31,R$3)+1)/($F31-$E31+1)</f>
        <v>0</v>
      </c>
      <c r="S31" s="61" t="n">
        <f aca="false">MAX(0,MIN($F31,S$4)-MAX($E31,S$3)+1)/($F31-$E31+1)</f>
        <v>0</v>
      </c>
      <c r="T31" s="61" t="n">
        <f aca="false">MAX(0,MIN($F31,T$4)-MAX($E31,T$3)+1)/($F31-$E31+1)</f>
        <v>0</v>
      </c>
      <c r="U31" s="61" t="n">
        <f aca="false">MAX(0,MIN($F31,U$4)-MAX($E31,U$3)+1)/($F31-$E31+1)</f>
        <v>0</v>
      </c>
      <c r="V31" s="61" t="n">
        <f aca="false">MAX(0,MIN($F31,V$4)-MAX($E31,V$3)+1)/($F31-$E31+1)</f>
        <v>0</v>
      </c>
      <c r="W31" s="61" t="n">
        <f aca="false">MAX(0,MIN($F31,W$4)-MAX($E31,W$3)+1)/($F31-$E31+1)</f>
        <v>0</v>
      </c>
      <c r="X31" s="61" t="n">
        <f aca="false">MAX(0,MIN($F31,X$4)-MAX($E31,X$3)+1)/($F31-$E31+1)</f>
        <v>0</v>
      </c>
      <c r="Y31" s="61" t="n">
        <f aca="false">MAX(0,MIN($F31,Y$4)-MAX($E31,Y$3)+1)/($F31-$E31+1)</f>
        <v>0</v>
      </c>
      <c r="Z31" s="61" t="n">
        <f aca="false">MAX(0,MIN($F31,Z$4)-MAX($E31,Z$3)+1)/($F31-$E31+1)</f>
        <v>0</v>
      </c>
      <c r="AA31" s="61" t="n">
        <f aca="false">MAX(0,MIN($F31,AA$4)-MAX($E31,AA$3)+1)/($F31-$E31+1)</f>
        <v>0</v>
      </c>
      <c r="AB31" s="61" t="n">
        <f aca="false">MAX(0,MIN($F31,AB$4)-MAX($E31,AB$3)+1)/($F31-$E31+1)</f>
        <v>0</v>
      </c>
      <c r="AC31" s="61" t="n">
        <f aca="false">MAX(0,MIN($F31,AC$4)-MAX($E31,AC$3)+1)/($F31-$E31+1)</f>
        <v>0</v>
      </c>
      <c r="AD31" s="61" t="n">
        <f aca="false">MAX(0,MIN($F31,AD$4)-MAX($E31,AD$3)+1)/($F31-$E31+1)</f>
        <v>0</v>
      </c>
      <c r="AE31" s="61" t="n">
        <f aca="false">MAX(0,MIN($F31,AE$4)-MAX($E31,AE$3)+1)/($F31-$E31+1)</f>
        <v>0</v>
      </c>
      <c r="AF31" s="61" t="n">
        <f aca="false">MAX(0,MIN($F31,AF$4)-MAX($E31,AF$3)+1)/($F31-$E31+1)</f>
        <v>0</v>
      </c>
      <c r="AG31" s="61" t="n">
        <f aca="false">MAX(0,MIN($F31,AG$4)-MAX($E31,AG$3)+1)/($F31-$E31+1)</f>
        <v>0</v>
      </c>
      <c r="AH31" s="61" t="n">
        <f aca="false">MAX(0,MIN($F31,AH$4)-MAX($E31,AH$3)+1)/($F31-$E31+1)</f>
        <v>0</v>
      </c>
      <c r="AI31" s="61" t="n">
        <f aca="false">MAX(0,MIN($F31,AI$4)-MAX($E31,AI$3)+1)/($F31-$E31+1)</f>
        <v>0</v>
      </c>
      <c r="AJ31" s="61" t="n">
        <f aca="false">MAX(0,MIN($F31,AJ$4)-MAX($E31,AJ$3)+1)/($F31-$E31+1)</f>
        <v>0</v>
      </c>
      <c r="AK31" s="61" t="n">
        <f aca="false">MAX(0,MIN($F31,AK$4)-MAX($E31,AK$3)+1)/($F31-$E31+1)</f>
        <v>0</v>
      </c>
      <c r="AL31" s="61" t="n">
        <f aca="false">MAX(0,MIN($F31,AL$4)-MAX($E31,AL$3)+1)/($F31-$E31+1)</f>
        <v>0</v>
      </c>
      <c r="AM31" s="61" t="n">
        <f aca="false">MAX(0,MIN($F31,AM$4)-MAX($E31,AM$3)+1)/($F31-$E31+1)</f>
        <v>0</v>
      </c>
      <c r="AN31" s="61" t="n">
        <f aca="false">MAX(0,MIN($F31,AN$4)-MAX($E31,AN$3)+1)/($F31-$E31+1)</f>
        <v>0</v>
      </c>
      <c r="AO31" s="61" t="n">
        <f aca="false">MAX(0,MIN($F31,AO$4)-MAX($E31,AO$3)+1)/($F31-$E31+1)</f>
        <v>0</v>
      </c>
      <c r="AP31" s="61" t="n">
        <f aca="false">MAX(0,MIN($F31,AP$4)-MAX($E31,AP$3)+1)/($F31-$E31+1)</f>
        <v>0</v>
      </c>
      <c r="AQ31" s="61" t="n">
        <f aca="false">MAX(0,MIN($F31,AQ$4)-MAX($E31,AQ$3)+1)/($F31-$E31+1)</f>
        <v>0</v>
      </c>
      <c r="AR31" s="61" t="n">
        <f aca="false">MAX(0,MIN($F31,AR$4)-MAX($E31,AR$3)+1)/($F31-$E31+1)</f>
        <v>0</v>
      </c>
      <c r="AS31" s="61" t="n">
        <f aca="false">MAX(0,MIN($F31,AS$4)-MAX($E31,AS$3)+1)/($F31-$E31+1)</f>
        <v>0</v>
      </c>
      <c r="AT31" s="61" t="n">
        <f aca="false">MAX(0,MIN($F31,AT$4)-MAX($E31,AT$3)+1)/($F31-$E31+1)</f>
        <v>0</v>
      </c>
      <c r="AU31" s="61" t="n">
        <f aca="false">MAX(0,MIN($F31,AU$4)-MAX($E31,AU$3)+1)/($F31-$E31+1)</f>
        <v>0</v>
      </c>
      <c r="AV31" s="61" t="n">
        <f aca="false">MAX(0,MIN($F31,AV$4)-MAX($E31,AV$3)+1)/($F31-$E31+1)</f>
        <v>0</v>
      </c>
      <c r="AW31" s="61" t="n">
        <f aca="false">MAX(0,MIN($F31,AW$4)-MAX($E31,AW$3)+1)/($F31-$E31+1)</f>
        <v>0</v>
      </c>
      <c r="AX31" s="61" t="n">
        <f aca="false">MAX(0,MIN($F31,AX$4)-MAX($E31,AX$3)+1)/($F31-$E31+1)</f>
        <v>0</v>
      </c>
      <c r="AY31" s="61" t="n">
        <f aca="false">MAX(0,MIN($F31,AY$4)-MAX($E31,AY$3)+1)/($F31-$E31+1)</f>
        <v>0</v>
      </c>
      <c r="AZ31" s="61" t="n">
        <f aca="false">MAX(0,MIN($F31,AZ$4)-MAX($E31,AZ$3)+1)/($F31-$E31+1)</f>
        <v>0</v>
      </c>
      <c r="BA31" s="61" t="n">
        <f aca="false">MAX(0,MIN($F31,BA$4)-MAX($E31,BA$3)+1)/($F31-$E31+1)</f>
        <v>0</v>
      </c>
      <c r="BB31" s="61" t="n">
        <f aca="false">MAX(0,MIN($F31,BB$4)-MAX($E31,BB$3)+1)/($F31-$E31+1)</f>
        <v>0</v>
      </c>
      <c r="BC31" s="61" t="n">
        <f aca="false">MAX(0,MIN($F31,BC$4)-MAX($E31,BC$3)+1)/($F31-$E31+1)</f>
        <v>0</v>
      </c>
      <c r="BD31" s="61" t="n">
        <f aca="false">MAX(0,MIN($F31,BD$4)-MAX($E31,BD$3)+1)/($F31-$E31+1)</f>
        <v>0</v>
      </c>
      <c r="BE31" s="61" t="n">
        <f aca="false">MAX(0,MIN($F31,BE$4)-MAX($E31,BE$3)+1)/($F31-$E31+1)</f>
        <v>0</v>
      </c>
      <c r="BF31" s="61" t="n">
        <f aca="false">MAX(0,MIN($F31,BF$4)-MAX($E31,BF$3)+1)/($F31-$E31+1)</f>
        <v>0</v>
      </c>
      <c r="BG31" s="61" t="n">
        <f aca="false">MAX(0,MIN($F31,BG$4)-MAX($E31,BG$3)+1)/($F31-$E31+1)</f>
        <v>0</v>
      </c>
      <c r="BH31" s="61" t="n">
        <f aca="false">MAX(0,MIN($F31,BH$4)-MAX($E31,BH$3)+1)/($F31-$E31+1)</f>
        <v>0</v>
      </c>
      <c r="BI31" s="61" t="n">
        <f aca="false">MAX(0,MIN($F31,BI$4)-MAX($E31,BI$3)+1)/($F31-$E31+1)</f>
        <v>0</v>
      </c>
      <c r="BJ31" s="61" t="n">
        <f aca="false">MAX(0,MIN($F31,BJ$4)-MAX($E31,BJ$3)+1)/($F31-$E31+1)</f>
        <v>0</v>
      </c>
      <c r="BK31" s="61" t="n">
        <f aca="false">MAX(0,MIN($F31,BK$4)-MAX($E31,BK$3)+1)/($F31-$E31+1)</f>
        <v>0</v>
      </c>
      <c r="BL31" s="61" t="n">
        <f aca="false">MAX(0,MIN($F31,BL$4)-MAX($E31,BL$3)+1)/($F31-$E31+1)</f>
        <v>0</v>
      </c>
      <c r="BM31" s="61" t="n">
        <f aca="false">MAX(0,MIN($F31,BM$4)-MAX($E31,BM$3)+1)/($F31-$E31+1)</f>
        <v>0</v>
      </c>
      <c r="BN31" s="61" t="n">
        <f aca="false">MAX(0,MIN($F31,BN$4)-MAX($E31,BN$3)+1)/($F31-$E31+1)</f>
        <v>0</v>
      </c>
      <c r="BO31" s="61" t="n">
        <f aca="false">MAX(0,MIN($F31,BO$4)-MAX($E31,BO$3)+1)/($F31-$E31+1)</f>
        <v>0</v>
      </c>
      <c r="BP31" s="61" t="n">
        <f aca="false">MAX(0,MIN($F31,BP$4)-MAX($E31,BP$3)+1)/($F31-$E31+1)</f>
        <v>0</v>
      </c>
      <c r="BQ31" s="61" t="n">
        <f aca="false">MAX(0,MIN($F31,BQ$4)-MAX($E31,BQ$3)+1)/($F31-$E31+1)</f>
        <v>0</v>
      </c>
      <c r="BR31" s="61" t="n">
        <f aca="false">MAX(0,MIN($F31,BR$4)-MAX($E31,BR$3)+1)/($F31-$E31+1)</f>
        <v>0</v>
      </c>
      <c r="BS31" s="61" t="n">
        <f aca="false">MAX(0,MIN($F31,BS$4)-MAX($E31,BS$3)+1)/($F31-$E31+1)</f>
        <v>0</v>
      </c>
      <c r="BT31" s="61" t="n">
        <f aca="false">MAX(0,MIN($F31,BT$4)-MAX($E31,BT$3)+1)/($F31-$E31+1)</f>
        <v>0</v>
      </c>
      <c r="BU31" s="61" t="n">
        <f aca="false">MAX(0,MIN($F31,BU$4)-MAX($E31,BU$3)+1)/($F31-$E31+1)</f>
        <v>0</v>
      </c>
      <c r="BV31" s="61" t="n">
        <f aca="false">MAX(0,MIN($F31,BV$4)-MAX($E31,BV$3)+1)/($F31-$E31+1)</f>
        <v>0</v>
      </c>
      <c r="BW31" s="61" t="n">
        <f aca="false">MAX(0,MIN($F31,BW$4)-MAX($E31,BW$3)+1)/($F31-$E31+1)</f>
        <v>0</v>
      </c>
      <c r="BX31" s="61" t="n">
        <f aca="false">MAX(0,MIN($F31,BX$4)-MAX($E31,BX$3)+1)/($F31-$E31+1)</f>
        <v>0</v>
      </c>
      <c r="BY31" s="61" t="n">
        <f aca="false">MAX(0,MIN($F31,BY$4)-MAX($E31,BY$3)+1)/($F31-$E31+1)</f>
        <v>0</v>
      </c>
      <c r="BZ31" s="61" t="n">
        <f aca="false">MAX(0,MIN($F31,BZ$4)-MAX($E31,BZ$3)+1)/($F31-$E31+1)</f>
        <v>0</v>
      </c>
      <c r="CA31" s="61" t="n">
        <f aca="false">MAX(0,MIN($F31,CA$4)-MAX($E31,CA$3)+1)/($F31-$E31+1)</f>
        <v>0</v>
      </c>
      <c r="CB31" s="61" t="n">
        <f aca="false">MAX(0,MIN($F31,CB$4)-MAX($E31,CB$3)+1)/($F31-$E31+1)</f>
        <v>0</v>
      </c>
      <c r="CC31" s="61" t="n">
        <f aca="false">MAX(0,MIN($F31,CC$4)-MAX($E31,CC$3)+1)/($F31-$E31+1)</f>
        <v>0</v>
      </c>
      <c r="CD31" s="61" t="n">
        <f aca="false">MAX(0,MIN($F31,CD$4)-MAX($E31,CD$3)+1)/($F31-$E31+1)</f>
        <v>0</v>
      </c>
      <c r="CE31" s="61" t="n">
        <f aca="false">MAX(0,MIN($F31,CE$4)-MAX($E31,CE$3)+1)/($F31-$E31+1)</f>
        <v>0</v>
      </c>
      <c r="CF31" s="61" t="n">
        <f aca="false">MAX(0,MIN($F31,CF$4)-MAX($E31,CF$3)+1)/($F31-$E31+1)</f>
        <v>0</v>
      </c>
      <c r="CG31" s="61" t="n">
        <f aca="false">MAX(0,MIN($F31,CG$4)-MAX($E31,CG$3)+1)/($F31-$E31+1)</f>
        <v>0</v>
      </c>
      <c r="CH31" s="61" t="n">
        <f aca="false">MAX(0,MIN($F31,CH$4)-MAX($E31,CH$3)+1)/($F31-$E31+1)</f>
        <v>0</v>
      </c>
      <c r="CI31" s="61" t="n">
        <f aca="false">MAX(0,MIN($F31,CI$4)-MAX($E31,CI$3)+1)/($F31-$E31+1)</f>
        <v>0</v>
      </c>
      <c r="CJ31" s="61" t="n">
        <f aca="false">MAX(0,MIN($F31,CJ$4)-MAX($E31,CJ$3)+1)/($F31-$E31+1)</f>
        <v>0</v>
      </c>
      <c r="CK31" s="61" t="n">
        <f aca="false">MAX(0,MIN($F31,CK$4)-MAX($E31,CK$3)+1)/($F31-$E31+1)</f>
        <v>0</v>
      </c>
      <c r="CL31" s="61" t="n">
        <f aca="false">MAX(0,MIN($F31,CL$4)-MAX($E31,CL$3)+1)/($F31-$E31+1)</f>
        <v>0</v>
      </c>
      <c r="CM31" s="61" t="n">
        <f aca="false">MAX(0,MIN($F31,CM$4)-MAX($E31,CM$3)+1)/($F31-$E31+1)</f>
        <v>0</v>
      </c>
      <c r="CN31" s="61" t="n">
        <f aca="false">MAX(0,MIN($F31,CN$4)-MAX($E31,CN$3)+1)/($F31-$E31+1)</f>
        <v>0</v>
      </c>
      <c r="CO31" s="61" t="n">
        <f aca="false">MAX(0,MIN($F31,CO$4)-MAX($E31,CO$3)+1)/($F31-$E31+1)</f>
        <v>0</v>
      </c>
      <c r="CP31" s="61" t="n">
        <f aca="false">MAX(0,MIN($F31,CP$4)-MAX($E31,CP$3)+1)/($F31-$E31+1)</f>
        <v>0</v>
      </c>
      <c r="CQ31" s="61" t="n">
        <f aca="false">MAX(0,MIN($F31,CQ$4)-MAX($E31,CQ$3)+1)/($F31-$E31+1)</f>
        <v>0</v>
      </c>
      <c r="CR31" s="61" t="n">
        <f aca="false">MAX(0,MIN($F31,CR$4)-MAX($E31,CR$3)+1)/($F31-$E31+1)</f>
        <v>0</v>
      </c>
      <c r="CS31" s="61" t="n">
        <f aca="false">MAX(0,MIN($F31,CS$4)-MAX($E31,CS$3)+1)/($F31-$E31+1)</f>
        <v>0</v>
      </c>
      <c r="CT31" s="61" t="n">
        <f aca="false">MAX(0,MIN($F31,CT$4)-MAX($E31,CT$3)+1)/($F31-$E31+1)</f>
        <v>0</v>
      </c>
      <c r="CU31" s="61" t="n">
        <f aca="false">MAX(0,MIN($F31,CU$4)-MAX($E31,CU$3)+1)/($F31-$E31+1)</f>
        <v>0</v>
      </c>
      <c r="CV31" s="61" t="n">
        <f aca="false">MAX(0,MIN($F31,CV$4)-MAX($E31,CV$3)+1)/($F31-$E31+1)</f>
        <v>0</v>
      </c>
      <c r="CW31" s="61" t="n">
        <f aca="false">MAX(0,MIN($F31,CW$4)-MAX($E31,CW$3)+1)/($F31-$E31+1)</f>
        <v>0</v>
      </c>
      <c r="CX31" s="61" t="n">
        <f aca="false">MAX(0,MIN($F31,CX$4)-MAX($E31,CX$3)+1)/($F31-$E31+1)</f>
        <v>0</v>
      </c>
      <c r="CY31" s="61" t="n">
        <f aca="false">MAX(0,MIN($F31,CY$4)-MAX($E31,CY$3)+1)/($F31-$E31+1)</f>
        <v>0</v>
      </c>
      <c r="CZ31" s="61" t="n">
        <f aca="false">MAX(0,MIN($F31,CZ$4)-MAX($E31,CZ$3)+1)/($F31-$E31+1)</f>
        <v>0</v>
      </c>
      <c r="DA31" s="61" t="n">
        <f aca="false">MAX(0,MIN($F31,DA$4)-MAX($E31,DA$3)+1)/($F31-$E31+1)</f>
        <v>0</v>
      </c>
      <c r="DB31" s="61" t="n">
        <f aca="false">MAX(0,MIN($F31,DB$4)-MAX($E31,DB$3)+1)/($F31-$E31+1)</f>
        <v>0</v>
      </c>
      <c r="DC31" s="61" t="n">
        <f aca="false">MAX(0,MIN($F31,DC$4)-MAX($E31,DC$3)+1)/($F31-$E31+1)</f>
        <v>0</v>
      </c>
      <c r="DD31" s="61" t="n">
        <f aca="false">MAX(0,MIN($F31,DD$4)-MAX($E31,DD$3)+1)/($F31-$E31+1)</f>
        <v>0</v>
      </c>
      <c r="DE31" s="61" t="n">
        <f aca="false">MAX(0,MIN($F31,DE$4)-MAX($E31,DE$3)+1)/($F31-$E31+1)</f>
        <v>0</v>
      </c>
      <c r="DF31" s="61" t="n">
        <f aca="false">MAX(0,MIN($F31,DF$4)-MAX($E31,DF$3)+1)/($F31-$E31+1)</f>
        <v>0</v>
      </c>
      <c r="DG31" s="61" t="n">
        <f aca="false">MAX(0,MIN($F31,DG$4)-MAX($E31,DG$3)+1)/($F31-$E31+1)</f>
        <v>0</v>
      </c>
      <c r="DH31" s="61" t="n">
        <f aca="false">MAX(0,MIN($F31,DH$4)-MAX($E31,DH$3)+1)/($F31-$E31+1)</f>
        <v>0</v>
      </c>
      <c r="DI31" s="61" t="n">
        <f aca="false">MAX(0,MIN($F31,DI$4)-MAX($E31,DI$3)+1)/($F31-$E31+1)</f>
        <v>0</v>
      </c>
      <c r="DJ31" s="61" t="n">
        <f aca="false">MAX(0,MIN($F31,DJ$4)-MAX($E31,DJ$3)+1)/($F31-$E31+1)</f>
        <v>0</v>
      </c>
      <c r="DK31" s="61" t="n">
        <f aca="false">MAX(0,MIN($F31,DK$4)-MAX($E31,DK$3)+1)/($F31-$E31+1)</f>
        <v>0</v>
      </c>
      <c r="DL31" s="61" t="n">
        <f aca="false">MAX(0,MIN($F31,DL$4)-MAX($E31,DL$3)+1)/($F31-$E31+1)</f>
        <v>0</v>
      </c>
      <c r="DM31" s="61" t="n">
        <f aca="false">MAX(0,MIN($F31,DM$4)-MAX($E31,DM$3)+1)/($F31-$E31+1)</f>
        <v>0</v>
      </c>
      <c r="DN31" s="61" t="n">
        <f aca="false">MAX(0,MIN($F31,DN$4)-MAX($E31,DN$3)+1)/($F31-$E31+1)</f>
        <v>0</v>
      </c>
      <c r="DO31" s="61" t="n">
        <f aca="false">MAX(0,MIN($F31,DO$4)-MAX($E31,DO$3)+1)/($F31-$E31+1)</f>
        <v>0</v>
      </c>
      <c r="DP31" s="61" t="n">
        <f aca="false">MAX(0,MIN($F31,DP$4)-MAX($E31,DP$3)+1)/($F31-$E31+1)</f>
        <v>0</v>
      </c>
      <c r="DQ31" s="61" t="n">
        <f aca="false">MAX(0,MIN($F31,DQ$4)-MAX($E31,DQ$3)+1)/($F31-$E31+1)</f>
        <v>0</v>
      </c>
      <c r="DR31" s="61" t="n">
        <f aca="false">MAX(0,MIN($F31,DR$4)-MAX($E31,DR$3)+1)/($F31-$E31+1)</f>
        <v>0</v>
      </c>
      <c r="DS31" s="61" t="n">
        <f aca="false">MAX(0,MIN($F31,DS$4)-MAX($E31,DS$3)+1)/($F31-$E31+1)</f>
        <v>0</v>
      </c>
      <c r="DT31" s="61" t="n">
        <f aca="false">MAX(0,MIN($F31,DT$4)-MAX($E31,DT$3)+1)/($F31-$E31+1)</f>
        <v>0</v>
      </c>
      <c r="DU31" s="61" t="n">
        <f aca="false">MAX(0,MIN($F31,DU$4)-MAX($E31,DU$3)+1)/($F31-$E31+1)</f>
        <v>0</v>
      </c>
      <c r="DV31" s="61" t="n">
        <f aca="false">MAX(0,MIN($F31,DV$4)-MAX($E31,DV$3)+1)/($F31-$E31+1)</f>
        <v>0</v>
      </c>
      <c r="DW31" s="61" t="n">
        <f aca="false">MAX(0,MIN($F31,DW$4)-MAX($E31,DW$3)+1)/($F31-$E31+1)</f>
        <v>0</v>
      </c>
      <c r="DX31" s="61" t="n">
        <f aca="false">MAX(0,MIN($F31,DX$4)-MAX($E31,DX$3)+1)/($F31-$E31+1)</f>
        <v>0</v>
      </c>
      <c r="DY31" s="61" t="n">
        <f aca="false">MAX(0,MIN($F31,DY$4)-MAX($E31,DY$3)+1)/($F31-$E31+1)</f>
        <v>0</v>
      </c>
      <c r="DZ31" s="61" t="n">
        <f aca="false">MAX(0,MIN($F31,DZ$4)-MAX($E31,DZ$3)+1)/($F31-$E31+1)</f>
        <v>0</v>
      </c>
      <c r="EA31" s="61" t="n">
        <f aca="false">MAX(0,MIN($F31,EA$4)-MAX($E31,EA$3)+1)/($F31-$E31+1)</f>
        <v>0</v>
      </c>
      <c r="EB31" s="61" t="n">
        <f aca="false">MAX(0,MIN($F31,EB$4)-MAX($E31,EB$3)+1)/($F31-$E31+1)</f>
        <v>0</v>
      </c>
      <c r="EC31" s="61" t="n">
        <f aca="false">MAX(0,MIN($F31,EC$4)-MAX($E31,EC$3)+1)/($F31-$E31+1)</f>
        <v>0</v>
      </c>
      <c r="ED31" s="61" t="n">
        <f aca="false">MAX(0,MIN($F31,ED$4)-MAX($E31,ED$3)+1)/($F31-$E31+1)</f>
        <v>0</v>
      </c>
      <c r="EE31" s="61" t="n">
        <f aca="false">MAX(0,MIN($F31,EE$4)-MAX($E31,EE$3)+1)/($F31-$E31+1)</f>
        <v>0</v>
      </c>
      <c r="EF31" s="61" t="n">
        <f aca="false">MAX(0,MIN($F31,EF$4)-MAX($E31,EF$3)+1)/($F31-$E31+1)</f>
        <v>0</v>
      </c>
      <c r="EG31" s="61" t="n">
        <f aca="false">MAX(0,MIN($F31,EG$4)-MAX($E31,EG$3)+1)/($F31-$E31+1)</f>
        <v>0</v>
      </c>
      <c r="EH31" s="61" t="n">
        <f aca="false">MAX(0,MIN($F31,EH$4)-MAX($E31,EH$3)+1)/($F31-$E31+1)</f>
        <v>0</v>
      </c>
      <c r="EI31" s="61" t="n">
        <f aca="false">MAX(0,MIN($F31,EI$4)-MAX($E31,EI$3)+1)/($F31-$E31+1)</f>
        <v>0</v>
      </c>
      <c r="EJ31" s="61" t="n">
        <f aca="false">MAX(0,MIN($F31,EJ$4)-MAX($E31,EJ$3)+1)/($F31-$E31+1)</f>
        <v>0</v>
      </c>
      <c r="EK31" s="61" t="n">
        <f aca="false">MAX(0,MIN($F31,EK$4)-MAX($E31,EK$3)+1)/($F31-$E31+1)</f>
        <v>0</v>
      </c>
      <c r="EL31" s="61" t="n">
        <f aca="false">MAX(0,MIN($F31,EL$4)-MAX($E31,EL$3)+1)/($F31-$E31+1)</f>
        <v>0</v>
      </c>
      <c r="EM31" s="61" t="n">
        <f aca="false">MAX(0,MIN($F31,EM$4)-MAX($E31,EM$3)+1)/($F31-$E31+1)</f>
        <v>0</v>
      </c>
      <c r="EN31" s="61" t="n">
        <f aca="false">MAX(0,MIN($F31,EN$4)-MAX($E31,EN$3)+1)/($F31-$E31+1)</f>
        <v>0</v>
      </c>
      <c r="EO31" s="61" t="n">
        <f aca="false">MAX(0,MIN($F31,EO$4)-MAX($E31,EO$3)+1)/($F31-$E31+1)</f>
        <v>0</v>
      </c>
      <c r="EP31" s="61" t="n">
        <f aca="false">MAX(0,MIN($F31,EP$4)-MAX($E31,EP$3)+1)/($F31-$E31+1)</f>
        <v>0</v>
      </c>
      <c r="EQ31" s="61" t="n">
        <f aca="false">MAX(0,MIN($F31,EQ$4)-MAX($E31,EQ$3)+1)/($F31-$E31+1)</f>
        <v>0</v>
      </c>
      <c r="ER31" s="61" t="n">
        <f aca="false">MAX(0,MIN($F31,ER$4)-MAX($E31,ER$3)+1)/($F31-$E31+1)</f>
        <v>0</v>
      </c>
      <c r="ES31" s="61" t="n">
        <f aca="false">MAX(0,MIN($F31,ES$4)-MAX($E31,ES$3)+1)/($F31-$E31+1)</f>
        <v>0</v>
      </c>
      <c r="ET31" s="61" t="n">
        <f aca="false">MAX(0,MIN($F31,ET$4)-MAX($E31,ET$3)+1)/($F31-$E31+1)</f>
        <v>0</v>
      </c>
      <c r="EU31" s="61" t="n">
        <f aca="false">MAX(0,MIN($F31,EU$4)-MAX($E31,EU$3)+1)/($F31-$E31+1)</f>
        <v>0</v>
      </c>
      <c r="EV31" s="61" t="n">
        <f aca="false">MAX(0,MIN($F31,EV$4)-MAX($E31,EV$3)+1)/($F31-$E31+1)</f>
        <v>0</v>
      </c>
      <c r="EW31" s="61" t="n">
        <f aca="false">MAX(0,MIN($F31,EW$4)-MAX($E31,EW$3)+1)/($F31-$E31+1)</f>
        <v>0</v>
      </c>
      <c r="EX31" s="61" t="n">
        <f aca="false">MAX(0,MIN($F31,EX$4)-MAX($E31,EX$3)+1)/($F31-$E31+1)</f>
        <v>0</v>
      </c>
      <c r="EY31" s="61" t="n">
        <f aca="false">MAX(0,MIN($F31,EY$4)-MAX($E31,EY$3)+1)/($F31-$E31+1)</f>
        <v>0</v>
      </c>
      <c r="EZ31" s="61" t="n">
        <f aca="false">MAX(0,MIN($F31,EZ$4)-MAX($E31,EZ$3)+1)/($F31-$E31+1)</f>
        <v>0</v>
      </c>
      <c r="FA31" s="61" t="n">
        <f aca="false">MAX(0,MIN($F31,FA$4)-MAX($E31,FA$3)+1)/($F31-$E31+1)</f>
        <v>0</v>
      </c>
      <c r="FB31" s="61" t="n">
        <f aca="false">MAX(0,MIN($F31,FB$4)-MAX($E31,FB$3)+1)/($F31-$E31+1)</f>
        <v>0</v>
      </c>
      <c r="FC31" s="61" t="n">
        <f aca="false">MAX(0,MIN($F31,FC$4)-MAX($E31,FC$3)+1)/($F31-$E31+1)</f>
        <v>0</v>
      </c>
      <c r="FD31" s="61" t="n">
        <f aca="false">MAX(0,MIN($F31,FD$4)-MAX($E31,FD$3)+1)/($F31-$E31+1)</f>
        <v>0</v>
      </c>
      <c r="FE31" s="61" t="n">
        <f aca="false">MAX(0,MIN($F31,FE$4)-MAX($E31,FE$3)+1)/($F31-$E31+1)</f>
        <v>0</v>
      </c>
      <c r="FF31" s="61" t="n">
        <f aca="false">MAX(0,MIN($F31,FF$4)-MAX($E31,FF$3)+1)/($F31-$E31+1)</f>
        <v>0</v>
      </c>
      <c r="FG31" s="61" t="n">
        <f aca="false">MAX(0,MIN($F31,FG$4)-MAX($E31,FG$3)+1)/($F31-$E31+1)</f>
        <v>0</v>
      </c>
      <c r="FH31" s="61" t="n">
        <f aca="false">MAX(0,MIN($F31,FH$4)-MAX($E31,FH$3)+1)/($F31-$E31+1)</f>
        <v>0</v>
      </c>
    </row>
    <row r="32" customFormat="false" ht="15" hidden="false" customHeight="false" outlineLevel="0" collapsed="false">
      <c r="C32" s="1" t="s">
        <v>684</v>
      </c>
      <c r="D32" s="12" t="s">
        <v>34</v>
      </c>
      <c r="E32" s="45" t="n">
        <f aca="false">$F16+1</f>
        <v>46844</v>
      </c>
      <c r="F32" s="45" t="n">
        <f aca="false">EDATE($F16,In_Debt_Tenor*Months_In_Year)</f>
        <v>52321</v>
      </c>
      <c r="J32" s="61" t="n">
        <f aca="false">MAX(0,(MIN($F32,J$4)-MAX($E32,J$3)+1)/J$5)</f>
        <v>0</v>
      </c>
      <c r="K32" s="61" t="n">
        <f aca="false">MAX(0,(MIN($F32,K$4)-MAX($E32,K$3)+1)/K$5)</f>
        <v>0</v>
      </c>
      <c r="L32" s="61" t="n">
        <f aca="false">MAX(0,(MIN($F32,L$4)-MAX($E32,L$3)+1)/L$5)</f>
        <v>0</v>
      </c>
      <c r="M32" s="61" t="n">
        <f aca="false">MAX(0,(MIN($F32,M$4)-MAX($E32,M$3)+1)/M$5)</f>
        <v>0</v>
      </c>
      <c r="N32" s="61" t="n">
        <f aca="false">MAX(0,(MIN($F32,N$4)-MAX($E32,N$3)+1)/N$5)</f>
        <v>0</v>
      </c>
      <c r="O32" s="61" t="n">
        <f aca="false">MAX(0,(MIN($F32,O$4)-MAX($E32,O$3)+1)/O$5)</f>
        <v>0</v>
      </c>
      <c r="P32" s="61" t="n">
        <f aca="false">MAX(0,(MIN($F32,P$4)-MAX($E32,P$3)+1)/P$5)</f>
        <v>0</v>
      </c>
      <c r="Q32" s="61" t="n">
        <f aca="false">MAX(0,(MIN($F32,Q$4)-MAX($E32,Q$3)+1)/Q$5)</f>
        <v>0</v>
      </c>
      <c r="R32" s="61" t="n">
        <f aca="false">MAX(0,(MIN($F32,R$4)-MAX($E32,R$3)+1)/R$5)</f>
        <v>0</v>
      </c>
      <c r="S32" s="61" t="n">
        <f aca="false">MAX(0,(MIN($F32,S$4)-MAX($E32,S$3)+1)/S$5)</f>
        <v>0</v>
      </c>
      <c r="T32" s="61" t="n">
        <f aca="false">MAX(0,(MIN($F32,T$4)-MAX($E32,T$3)+1)/T$5)</f>
        <v>1</v>
      </c>
      <c r="U32" s="61" t="n">
        <f aca="false">MAX(0,(MIN($F32,U$4)-MAX($E32,U$3)+1)/U$5)</f>
        <v>1</v>
      </c>
      <c r="V32" s="61" t="n">
        <f aca="false">MAX(0,(MIN($F32,V$4)-MAX($E32,V$3)+1)/V$5)</f>
        <v>1</v>
      </c>
      <c r="W32" s="61" t="n">
        <f aca="false">MAX(0,(MIN($F32,W$4)-MAX($E32,W$3)+1)/W$5)</f>
        <v>1</v>
      </c>
      <c r="X32" s="61" t="n">
        <f aca="false">MAX(0,(MIN($F32,X$4)-MAX($E32,X$3)+1)/X$5)</f>
        <v>1</v>
      </c>
      <c r="Y32" s="61" t="n">
        <f aca="false">MAX(0,(MIN($F32,Y$4)-MAX($E32,Y$3)+1)/Y$5)</f>
        <v>1</v>
      </c>
      <c r="Z32" s="61" t="n">
        <f aca="false">MAX(0,(MIN($F32,Z$4)-MAX($E32,Z$3)+1)/Z$5)</f>
        <v>1</v>
      </c>
      <c r="AA32" s="61" t="n">
        <f aca="false">MAX(0,(MIN($F32,AA$4)-MAX($E32,AA$3)+1)/AA$5)</f>
        <v>1</v>
      </c>
      <c r="AB32" s="61" t="n">
        <f aca="false">MAX(0,(MIN($F32,AB$4)-MAX($E32,AB$3)+1)/AB$5)</f>
        <v>1</v>
      </c>
      <c r="AC32" s="61" t="n">
        <f aca="false">MAX(0,(MIN($F32,AC$4)-MAX($E32,AC$3)+1)/AC$5)</f>
        <v>1</v>
      </c>
      <c r="AD32" s="61" t="n">
        <f aca="false">MAX(0,(MIN($F32,AD$4)-MAX($E32,AD$3)+1)/AD$5)</f>
        <v>1</v>
      </c>
      <c r="AE32" s="61" t="n">
        <f aca="false">MAX(0,(MIN($F32,AE$4)-MAX($E32,AE$3)+1)/AE$5)</f>
        <v>1</v>
      </c>
      <c r="AF32" s="61" t="n">
        <f aca="false">MAX(0,(MIN($F32,AF$4)-MAX($E32,AF$3)+1)/AF$5)</f>
        <v>1</v>
      </c>
      <c r="AG32" s="61" t="n">
        <f aca="false">MAX(0,(MIN($F32,AG$4)-MAX($E32,AG$3)+1)/AG$5)</f>
        <v>1</v>
      </c>
      <c r="AH32" s="61" t="n">
        <f aca="false">MAX(0,(MIN($F32,AH$4)-MAX($E32,AH$3)+1)/AH$5)</f>
        <v>1</v>
      </c>
      <c r="AI32" s="61" t="n">
        <f aca="false">MAX(0,(MIN($F32,AI$4)-MAX($E32,AI$3)+1)/AI$5)</f>
        <v>1</v>
      </c>
      <c r="AJ32" s="61" t="n">
        <f aca="false">MAX(0,(MIN($F32,AJ$4)-MAX($E32,AJ$3)+1)/AJ$5)</f>
        <v>1</v>
      </c>
      <c r="AK32" s="61" t="n">
        <f aca="false">MAX(0,(MIN($F32,AK$4)-MAX($E32,AK$3)+1)/AK$5)</f>
        <v>1</v>
      </c>
      <c r="AL32" s="61" t="n">
        <f aca="false">MAX(0,(MIN($F32,AL$4)-MAX($E32,AL$3)+1)/AL$5)</f>
        <v>1</v>
      </c>
      <c r="AM32" s="61" t="n">
        <f aca="false">MAX(0,(MIN($F32,AM$4)-MAX($E32,AM$3)+1)/AM$5)</f>
        <v>1</v>
      </c>
      <c r="AN32" s="61" t="n">
        <f aca="false">MAX(0,(MIN($F32,AN$4)-MAX($E32,AN$3)+1)/AN$5)</f>
        <v>1</v>
      </c>
      <c r="AO32" s="61" t="n">
        <f aca="false">MAX(0,(MIN($F32,AO$4)-MAX($E32,AO$3)+1)/AO$5)</f>
        <v>1</v>
      </c>
      <c r="AP32" s="61" t="n">
        <f aca="false">MAX(0,(MIN($F32,AP$4)-MAX($E32,AP$3)+1)/AP$5)</f>
        <v>1</v>
      </c>
      <c r="AQ32" s="61" t="n">
        <f aca="false">MAX(0,(MIN($F32,AQ$4)-MAX($E32,AQ$3)+1)/AQ$5)</f>
        <v>1</v>
      </c>
      <c r="AR32" s="61" t="n">
        <f aca="false">MAX(0,(MIN($F32,AR$4)-MAX($E32,AR$3)+1)/AR$5)</f>
        <v>1</v>
      </c>
      <c r="AS32" s="61" t="n">
        <f aca="false">MAX(0,(MIN($F32,AS$4)-MAX($E32,AS$3)+1)/AS$5)</f>
        <v>1</v>
      </c>
      <c r="AT32" s="61" t="n">
        <f aca="false">MAX(0,(MIN($F32,AT$4)-MAX($E32,AT$3)+1)/AT$5)</f>
        <v>1</v>
      </c>
      <c r="AU32" s="61" t="n">
        <f aca="false">MAX(0,(MIN($F32,AU$4)-MAX($E32,AU$3)+1)/AU$5)</f>
        <v>1</v>
      </c>
      <c r="AV32" s="61" t="n">
        <f aca="false">MAX(0,(MIN($F32,AV$4)-MAX($E32,AV$3)+1)/AV$5)</f>
        <v>1</v>
      </c>
      <c r="AW32" s="61" t="n">
        <f aca="false">MAX(0,(MIN($F32,AW$4)-MAX($E32,AW$3)+1)/AW$5)</f>
        <v>1</v>
      </c>
      <c r="AX32" s="61" t="n">
        <f aca="false">MAX(0,(MIN($F32,AX$4)-MAX($E32,AX$3)+1)/AX$5)</f>
        <v>1</v>
      </c>
      <c r="AY32" s="61" t="n">
        <f aca="false">MAX(0,(MIN($F32,AY$4)-MAX($E32,AY$3)+1)/AY$5)</f>
        <v>1</v>
      </c>
      <c r="AZ32" s="61" t="n">
        <f aca="false">MAX(0,(MIN($F32,AZ$4)-MAX($E32,AZ$3)+1)/AZ$5)</f>
        <v>1</v>
      </c>
      <c r="BA32" s="61" t="n">
        <f aca="false">MAX(0,(MIN($F32,BA$4)-MAX($E32,BA$3)+1)/BA$5)</f>
        <v>1</v>
      </c>
      <c r="BB32" s="61" t="n">
        <f aca="false">MAX(0,(MIN($F32,BB$4)-MAX($E32,BB$3)+1)/BB$5)</f>
        <v>1</v>
      </c>
      <c r="BC32" s="61" t="n">
        <f aca="false">MAX(0,(MIN($F32,BC$4)-MAX($E32,BC$3)+1)/BC$5)</f>
        <v>1</v>
      </c>
      <c r="BD32" s="61" t="n">
        <f aca="false">MAX(0,(MIN($F32,BD$4)-MAX($E32,BD$3)+1)/BD$5)</f>
        <v>1</v>
      </c>
      <c r="BE32" s="61" t="n">
        <f aca="false">MAX(0,(MIN($F32,BE$4)-MAX($E32,BE$3)+1)/BE$5)</f>
        <v>1</v>
      </c>
      <c r="BF32" s="61" t="n">
        <f aca="false">MAX(0,(MIN($F32,BF$4)-MAX($E32,BF$3)+1)/BF$5)</f>
        <v>1</v>
      </c>
      <c r="BG32" s="61" t="n">
        <f aca="false">MAX(0,(MIN($F32,BG$4)-MAX($E32,BG$3)+1)/BG$5)</f>
        <v>1</v>
      </c>
      <c r="BH32" s="61" t="n">
        <f aca="false">MAX(0,(MIN($F32,BH$4)-MAX($E32,BH$3)+1)/BH$5)</f>
        <v>1</v>
      </c>
      <c r="BI32" s="61" t="n">
        <f aca="false">MAX(0,(MIN($F32,BI$4)-MAX($E32,BI$3)+1)/BI$5)</f>
        <v>1</v>
      </c>
      <c r="BJ32" s="61" t="n">
        <f aca="false">MAX(0,(MIN($F32,BJ$4)-MAX($E32,BJ$3)+1)/BJ$5)</f>
        <v>1</v>
      </c>
      <c r="BK32" s="61" t="n">
        <f aca="false">MAX(0,(MIN($F32,BK$4)-MAX($E32,BK$3)+1)/BK$5)</f>
        <v>1</v>
      </c>
      <c r="BL32" s="61" t="n">
        <f aca="false">MAX(0,(MIN($F32,BL$4)-MAX($E32,BL$3)+1)/BL$5)</f>
        <v>1</v>
      </c>
      <c r="BM32" s="61" t="n">
        <f aca="false">MAX(0,(MIN($F32,BM$4)-MAX($E32,BM$3)+1)/BM$5)</f>
        <v>1</v>
      </c>
      <c r="BN32" s="61" t="n">
        <f aca="false">MAX(0,(MIN($F32,BN$4)-MAX($E32,BN$3)+1)/BN$5)</f>
        <v>1</v>
      </c>
      <c r="BO32" s="61" t="n">
        <f aca="false">MAX(0,(MIN($F32,BO$4)-MAX($E32,BO$3)+1)/BO$5)</f>
        <v>1</v>
      </c>
      <c r="BP32" s="61" t="n">
        <f aca="false">MAX(0,(MIN($F32,BP$4)-MAX($E32,BP$3)+1)/BP$5)</f>
        <v>1</v>
      </c>
      <c r="BQ32" s="61" t="n">
        <f aca="false">MAX(0,(MIN($F32,BQ$4)-MAX($E32,BQ$3)+1)/BQ$5)</f>
        <v>1</v>
      </c>
      <c r="BR32" s="61" t="n">
        <f aca="false">MAX(0,(MIN($F32,BR$4)-MAX($E32,BR$3)+1)/BR$5)</f>
        <v>1</v>
      </c>
      <c r="BS32" s="61" t="n">
        <f aca="false">MAX(0,(MIN($F32,BS$4)-MAX($E32,BS$3)+1)/BS$5)</f>
        <v>1</v>
      </c>
      <c r="BT32" s="61" t="n">
        <f aca="false">MAX(0,(MIN($F32,BT$4)-MAX($E32,BT$3)+1)/BT$5)</f>
        <v>1</v>
      </c>
      <c r="BU32" s="61" t="n">
        <f aca="false">MAX(0,(MIN($F32,BU$4)-MAX($E32,BU$3)+1)/BU$5)</f>
        <v>1</v>
      </c>
      <c r="BV32" s="61" t="n">
        <f aca="false">MAX(0,(MIN($F32,BV$4)-MAX($E32,BV$3)+1)/BV$5)</f>
        <v>1</v>
      </c>
      <c r="BW32" s="61" t="n">
        <f aca="false">MAX(0,(MIN($F32,BW$4)-MAX($E32,BW$3)+1)/BW$5)</f>
        <v>1</v>
      </c>
      <c r="BX32" s="61" t="n">
        <f aca="false">MAX(0,(MIN($F32,BX$4)-MAX($E32,BX$3)+1)/BX$5)</f>
        <v>1</v>
      </c>
      <c r="BY32" s="61" t="n">
        <f aca="false">MAX(0,(MIN($F32,BY$4)-MAX($E32,BY$3)+1)/BY$5)</f>
        <v>1</v>
      </c>
      <c r="BZ32" s="61" t="n">
        <f aca="false">MAX(0,(MIN($F32,BZ$4)-MAX($E32,BZ$3)+1)/BZ$5)</f>
        <v>1</v>
      </c>
      <c r="CA32" s="61" t="n">
        <f aca="false">MAX(0,(MIN($F32,CA$4)-MAX($E32,CA$3)+1)/CA$5)</f>
        <v>1</v>
      </c>
      <c r="CB32" s="61" t="n">
        <f aca="false">MAX(0,(MIN($F32,CB$4)-MAX($E32,CB$3)+1)/CB$5)</f>
        <v>0</v>
      </c>
      <c r="CC32" s="61" t="n">
        <f aca="false">MAX(0,(MIN($F32,CC$4)-MAX($E32,CC$3)+1)/CC$5)</f>
        <v>0</v>
      </c>
      <c r="CD32" s="61" t="n">
        <f aca="false">MAX(0,(MIN($F32,CD$4)-MAX($E32,CD$3)+1)/CD$5)</f>
        <v>0</v>
      </c>
      <c r="CE32" s="61" t="n">
        <f aca="false">MAX(0,(MIN($F32,CE$4)-MAX($E32,CE$3)+1)/CE$5)</f>
        <v>0</v>
      </c>
      <c r="CF32" s="61" t="n">
        <f aca="false">MAX(0,(MIN($F32,CF$4)-MAX($E32,CF$3)+1)/CF$5)</f>
        <v>0</v>
      </c>
      <c r="CG32" s="61" t="n">
        <f aca="false">MAX(0,(MIN($F32,CG$4)-MAX($E32,CG$3)+1)/CG$5)</f>
        <v>0</v>
      </c>
      <c r="CH32" s="61" t="n">
        <f aca="false">MAX(0,(MIN($F32,CH$4)-MAX($E32,CH$3)+1)/CH$5)</f>
        <v>0</v>
      </c>
      <c r="CI32" s="61" t="n">
        <f aca="false">MAX(0,(MIN($F32,CI$4)-MAX($E32,CI$3)+1)/CI$5)</f>
        <v>0</v>
      </c>
      <c r="CJ32" s="61" t="n">
        <f aca="false">MAX(0,(MIN($F32,CJ$4)-MAX($E32,CJ$3)+1)/CJ$5)</f>
        <v>0</v>
      </c>
      <c r="CK32" s="61" t="n">
        <f aca="false">MAX(0,(MIN($F32,CK$4)-MAX($E32,CK$3)+1)/CK$5)</f>
        <v>0</v>
      </c>
      <c r="CL32" s="61" t="n">
        <f aca="false">MAX(0,(MIN($F32,CL$4)-MAX($E32,CL$3)+1)/CL$5)</f>
        <v>0</v>
      </c>
      <c r="CM32" s="61" t="n">
        <f aca="false">MAX(0,(MIN($F32,CM$4)-MAX($E32,CM$3)+1)/CM$5)</f>
        <v>0</v>
      </c>
      <c r="CN32" s="61" t="n">
        <f aca="false">MAX(0,(MIN($F32,CN$4)-MAX($E32,CN$3)+1)/CN$5)</f>
        <v>0</v>
      </c>
      <c r="CO32" s="61" t="n">
        <f aca="false">MAX(0,(MIN($F32,CO$4)-MAX($E32,CO$3)+1)/CO$5)</f>
        <v>0</v>
      </c>
      <c r="CP32" s="61" t="n">
        <f aca="false">MAX(0,(MIN($F32,CP$4)-MAX($E32,CP$3)+1)/CP$5)</f>
        <v>0</v>
      </c>
      <c r="CQ32" s="61" t="n">
        <f aca="false">MAX(0,(MIN($F32,CQ$4)-MAX($E32,CQ$3)+1)/CQ$5)</f>
        <v>0</v>
      </c>
      <c r="CR32" s="61" t="n">
        <f aca="false">MAX(0,(MIN($F32,CR$4)-MAX($E32,CR$3)+1)/CR$5)</f>
        <v>0</v>
      </c>
      <c r="CS32" s="61" t="n">
        <f aca="false">MAX(0,(MIN($F32,CS$4)-MAX($E32,CS$3)+1)/CS$5)</f>
        <v>0</v>
      </c>
      <c r="CT32" s="61" t="n">
        <f aca="false">MAX(0,(MIN($F32,CT$4)-MAX($E32,CT$3)+1)/CT$5)</f>
        <v>0</v>
      </c>
      <c r="CU32" s="61" t="n">
        <f aca="false">MAX(0,(MIN($F32,CU$4)-MAX($E32,CU$3)+1)/CU$5)</f>
        <v>0</v>
      </c>
      <c r="CV32" s="61" t="n">
        <f aca="false">MAX(0,(MIN($F32,CV$4)-MAX($E32,CV$3)+1)/CV$5)</f>
        <v>0</v>
      </c>
      <c r="CW32" s="61" t="n">
        <f aca="false">MAX(0,(MIN($F32,CW$4)-MAX($E32,CW$3)+1)/CW$5)</f>
        <v>0</v>
      </c>
      <c r="CX32" s="61" t="n">
        <f aca="false">MAX(0,(MIN($F32,CX$4)-MAX($E32,CX$3)+1)/CX$5)</f>
        <v>0</v>
      </c>
      <c r="CY32" s="61" t="n">
        <f aca="false">MAX(0,(MIN($F32,CY$4)-MAX($E32,CY$3)+1)/CY$5)</f>
        <v>0</v>
      </c>
      <c r="CZ32" s="61" t="n">
        <f aca="false">MAX(0,(MIN($F32,CZ$4)-MAX($E32,CZ$3)+1)/CZ$5)</f>
        <v>0</v>
      </c>
      <c r="DA32" s="61" t="n">
        <f aca="false">MAX(0,(MIN($F32,DA$4)-MAX($E32,DA$3)+1)/DA$5)</f>
        <v>0</v>
      </c>
      <c r="DB32" s="61" t="n">
        <f aca="false">MAX(0,(MIN($F32,DB$4)-MAX($E32,DB$3)+1)/DB$5)</f>
        <v>0</v>
      </c>
      <c r="DC32" s="61" t="n">
        <f aca="false">MAX(0,(MIN($F32,DC$4)-MAX($E32,DC$3)+1)/DC$5)</f>
        <v>0</v>
      </c>
      <c r="DD32" s="61" t="n">
        <f aca="false">MAX(0,(MIN($F32,DD$4)-MAX($E32,DD$3)+1)/DD$5)</f>
        <v>0</v>
      </c>
      <c r="DE32" s="61" t="n">
        <f aca="false">MAX(0,(MIN($F32,DE$4)-MAX($E32,DE$3)+1)/DE$5)</f>
        <v>0</v>
      </c>
      <c r="DF32" s="61" t="n">
        <f aca="false">MAX(0,(MIN($F32,DF$4)-MAX($E32,DF$3)+1)/DF$5)</f>
        <v>0</v>
      </c>
      <c r="DG32" s="61" t="n">
        <f aca="false">MAX(0,(MIN($F32,DG$4)-MAX($E32,DG$3)+1)/DG$5)</f>
        <v>0</v>
      </c>
      <c r="DH32" s="61" t="n">
        <f aca="false">MAX(0,(MIN($F32,DH$4)-MAX($E32,DH$3)+1)/DH$5)</f>
        <v>0</v>
      </c>
      <c r="DI32" s="61" t="n">
        <f aca="false">MAX(0,(MIN($F32,DI$4)-MAX($E32,DI$3)+1)/DI$5)</f>
        <v>0</v>
      </c>
      <c r="DJ32" s="61" t="n">
        <f aca="false">MAX(0,(MIN($F32,DJ$4)-MAX($E32,DJ$3)+1)/DJ$5)</f>
        <v>0</v>
      </c>
      <c r="DK32" s="61" t="n">
        <f aca="false">MAX(0,(MIN($F32,DK$4)-MAX($E32,DK$3)+1)/DK$5)</f>
        <v>0</v>
      </c>
      <c r="DL32" s="61" t="n">
        <f aca="false">MAX(0,(MIN($F32,DL$4)-MAX($E32,DL$3)+1)/DL$5)</f>
        <v>0</v>
      </c>
      <c r="DM32" s="61" t="n">
        <f aca="false">MAX(0,(MIN($F32,DM$4)-MAX($E32,DM$3)+1)/DM$5)</f>
        <v>0</v>
      </c>
      <c r="DN32" s="61" t="n">
        <f aca="false">MAX(0,(MIN($F32,DN$4)-MAX($E32,DN$3)+1)/DN$5)</f>
        <v>0</v>
      </c>
      <c r="DO32" s="61" t="n">
        <f aca="false">MAX(0,(MIN($F32,DO$4)-MAX($E32,DO$3)+1)/DO$5)</f>
        <v>0</v>
      </c>
      <c r="DP32" s="61" t="n">
        <f aca="false">MAX(0,(MIN($F32,DP$4)-MAX($E32,DP$3)+1)/DP$5)</f>
        <v>0</v>
      </c>
      <c r="DQ32" s="61" t="n">
        <f aca="false">MAX(0,(MIN($F32,DQ$4)-MAX($E32,DQ$3)+1)/DQ$5)</f>
        <v>0</v>
      </c>
      <c r="DR32" s="61" t="n">
        <f aca="false">MAX(0,(MIN($F32,DR$4)-MAX($E32,DR$3)+1)/DR$5)</f>
        <v>0</v>
      </c>
      <c r="DS32" s="61" t="n">
        <f aca="false">MAX(0,(MIN($F32,DS$4)-MAX($E32,DS$3)+1)/DS$5)</f>
        <v>0</v>
      </c>
      <c r="DT32" s="61" t="n">
        <f aca="false">MAX(0,(MIN($F32,DT$4)-MAX($E32,DT$3)+1)/DT$5)</f>
        <v>0</v>
      </c>
      <c r="DU32" s="61" t="n">
        <f aca="false">MAX(0,(MIN($F32,DU$4)-MAX($E32,DU$3)+1)/DU$5)</f>
        <v>0</v>
      </c>
      <c r="DV32" s="61" t="n">
        <f aca="false">MAX(0,(MIN($F32,DV$4)-MAX($E32,DV$3)+1)/DV$5)</f>
        <v>0</v>
      </c>
      <c r="DW32" s="61" t="n">
        <f aca="false">MAX(0,(MIN($F32,DW$4)-MAX($E32,DW$3)+1)/DW$5)</f>
        <v>0</v>
      </c>
      <c r="DX32" s="61" t="n">
        <f aca="false">MAX(0,(MIN($F32,DX$4)-MAX($E32,DX$3)+1)/DX$5)</f>
        <v>0</v>
      </c>
      <c r="DY32" s="61" t="n">
        <f aca="false">MAX(0,(MIN($F32,DY$4)-MAX($E32,DY$3)+1)/DY$5)</f>
        <v>0</v>
      </c>
      <c r="DZ32" s="61" t="n">
        <f aca="false">MAX(0,(MIN($F32,DZ$4)-MAX($E32,DZ$3)+1)/DZ$5)</f>
        <v>0</v>
      </c>
      <c r="EA32" s="61" t="n">
        <f aca="false">MAX(0,(MIN($F32,EA$4)-MAX($E32,EA$3)+1)/EA$5)</f>
        <v>0</v>
      </c>
      <c r="EB32" s="61" t="n">
        <f aca="false">MAX(0,(MIN($F32,EB$4)-MAX($E32,EB$3)+1)/EB$5)</f>
        <v>0</v>
      </c>
      <c r="EC32" s="61" t="n">
        <f aca="false">MAX(0,(MIN($F32,EC$4)-MAX($E32,EC$3)+1)/EC$5)</f>
        <v>0</v>
      </c>
      <c r="ED32" s="61" t="n">
        <f aca="false">MAX(0,(MIN($F32,ED$4)-MAX($E32,ED$3)+1)/ED$5)</f>
        <v>0</v>
      </c>
      <c r="EE32" s="61" t="n">
        <f aca="false">MAX(0,(MIN($F32,EE$4)-MAX($E32,EE$3)+1)/EE$5)</f>
        <v>0</v>
      </c>
      <c r="EF32" s="61" t="n">
        <f aca="false">MAX(0,(MIN($F32,EF$4)-MAX($E32,EF$3)+1)/EF$5)</f>
        <v>0</v>
      </c>
      <c r="EG32" s="61" t="n">
        <f aca="false">MAX(0,(MIN($F32,EG$4)-MAX($E32,EG$3)+1)/EG$5)</f>
        <v>0</v>
      </c>
      <c r="EH32" s="61" t="n">
        <f aca="false">MAX(0,(MIN($F32,EH$4)-MAX($E32,EH$3)+1)/EH$5)</f>
        <v>0</v>
      </c>
      <c r="EI32" s="61" t="n">
        <f aca="false">MAX(0,(MIN($F32,EI$4)-MAX($E32,EI$3)+1)/EI$5)</f>
        <v>0</v>
      </c>
      <c r="EJ32" s="61" t="n">
        <f aca="false">MAX(0,(MIN($F32,EJ$4)-MAX($E32,EJ$3)+1)/EJ$5)</f>
        <v>0</v>
      </c>
      <c r="EK32" s="61" t="n">
        <f aca="false">MAX(0,(MIN($F32,EK$4)-MAX($E32,EK$3)+1)/EK$5)</f>
        <v>0</v>
      </c>
      <c r="EL32" s="61" t="n">
        <f aca="false">MAX(0,(MIN($F32,EL$4)-MAX($E32,EL$3)+1)/EL$5)</f>
        <v>0</v>
      </c>
      <c r="EM32" s="61" t="n">
        <f aca="false">MAX(0,(MIN($F32,EM$4)-MAX($E32,EM$3)+1)/EM$5)</f>
        <v>0</v>
      </c>
      <c r="EN32" s="61" t="n">
        <f aca="false">MAX(0,(MIN($F32,EN$4)-MAX($E32,EN$3)+1)/EN$5)</f>
        <v>0</v>
      </c>
      <c r="EO32" s="61" t="n">
        <f aca="false">MAX(0,(MIN($F32,EO$4)-MAX($E32,EO$3)+1)/EO$5)</f>
        <v>0</v>
      </c>
      <c r="EP32" s="61" t="n">
        <f aca="false">MAX(0,(MIN($F32,EP$4)-MAX($E32,EP$3)+1)/EP$5)</f>
        <v>0</v>
      </c>
      <c r="EQ32" s="61" t="n">
        <f aca="false">MAX(0,(MIN($F32,EQ$4)-MAX($E32,EQ$3)+1)/EQ$5)</f>
        <v>0</v>
      </c>
      <c r="ER32" s="61" t="n">
        <f aca="false">MAX(0,(MIN($F32,ER$4)-MAX($E32,ER$3)+1)/ER$5)</f>
        <v>0</v>
      </c>
      <c r="ES32" s="61" t="n">
        <f aca="false">MAX(0,(MIN($F32,ES$4)-MAX($E32,ES$3)+1)/ES$5)</f>
        <v>0</v>
      </c>
      <c r="ET32" s="61" t="n">
        <f aca="false">MAX(0,(MIN($F32,ET$4)-MAX($E32,ET$3)+1)/ET$5)</f>
        <v>0</v>
      </c>
      <c r="EU32" s="61" t="n">
        <f aca="false">MAX(0,(MIN($F32,EU$4)-MAX($E32,EU$3)+1)/EU$5)</f>
        <v>0</v>
      </c>
      <c r="EV32" s="61" t="n">
        <f aca="false">MAX(0,(MIN($F32,EV$4)-MAX($E32,EV$3)+1)/EV$5)</f>
        <v>0</v>
      </c>
      <c r="EW32" s="61" t="n">
        <f aca="false">MAX(0,(MIN($F32,EW$4)-MAX($E32,EW$3)+1)/EW$5)</f>
        <v>0</v>
      </c>
      <c r="EX32" s="61" t="n">
        <f aca="false">MAX(0,(MIN($F32,EX$4)-MAX($E32,EX$3)+1)/EX$5)</f>
        <v>0</v>
      </c>
      <c r="EY32" s="61" t="n">
        <f aca="false">MAX(0,(MIN($F32,EY$4)-MAX($E32,EY$3)+1)/EY$5)</f>
        <v>0</v>
      </c>
      <c r="EZ32" s="61" t="n">
        <f aca="false">MAX(0,(MIN($F32,EZ$4)-MAX($E32,EZ$3)+1)/EZ$5)</f>
        <v>0</v>
      </c>
      <c r="FA32" s="61" t="n">
        <f aca="false">MAX(0,(MIN($F32,FA$4)-MAX($E32,FA$3)+1)/FA$5)</f>
        <v>0</v>
      </c>
      <c r="FB32" s="61" t="n">
        <f aca="false">MAX(0,(MIN($F32,FB$4)-MAX($E32,FB$3)+1)/FB$5)</f>
        <v>0</v>
      </c>
      <c r="FC32" s="61" t="n">
        <f aca="false">MAX(0,(MIN($F32,FC$4)-MAX($E32,FC$3)+1)/FC$5)</f>
        <v>0</v>
      </c>
      <c r="FD32" s="61" t="n">
        <f aca="false">MAX(0,(MIN($F32,FD$4)-MAX($E32,FD$3)+1)/FD$5)</f>
        <v>0</v>
      </c>
      <c r="FE32" s="61" t="n">
        <f aca="false">MAX(0,(MIN($F32,FE$4)-MAX($E32,FE$3)+1)/FE$5)</f>
        <v>0</v>
      </c>
      <c r="FF32" s="61" t="n">
        <f aca="false">MAX(0,(MIN($F32,FF$4)-MAX($E32,FF$3)+1)/FF$5)</f>
        <v>0</v>
      </c>
      <c r="FG32" s="61" t="n">
        <f aca="false">MAX(0,(MIN($F32,FG$4)-MAX($E32,FG$3)+1)/FG$5)</f>
        <v>0</v>
      </c>
      <c r="FH32" s="61" t="n">
        <f aca="false">MAX(0,(MIN($F32,FH$4)-MAX($E32,FH$3)+1)/FH$5)</f>
        <v>0</v>
      </c>
    </row>
    <row r="33" customFormat="false" ht="15" hidden="false" customHeight="false" outlineLevel="0" collapsed="false">
      <c r="C33" s="1" t="s">
        <v>685</v>
      </c>
      <c r="D33" s="12" t="s">
        <v>34</v>
      </c>
      <c r="E33" s="45" t="n">
        <f aca="false">EDATE($F16,In_Debt_Tenor*Months_In_Year)</f>
        <v>52321</v>
      </c>
      <c r="I33" s="18" t="n">
        <f aca="false">SUM(J33:FH33)</f>
        <v>1</v>
      </c>
      <c r="J33" s="18" t="n">
        <f aca="false">N(AND(J$3&lt;=$E33,J$4&gt;=$E33))</f>
        <v>0</v>
      </c>
      <c r="K33" s="18" t="n">
        <f aca="false">N(AND(K$3&lt;=$E33,K$4&gt;=$E33))</f>
        <v>0</v>
      </c>
      <c r="L33" s="18" t="n">
        <f aca="false">N(AND(L$3&lt;=$E33,L$4&gt;=$E33))</f>
        <v>0</v>
      </c>
      <c r="M33" s="18" t="n">
        <f aca="false">N(AND(M$3&lt;=$E33,M$4&gt;=$E33))</f>
        <v>0</v>
      </c>
      <c r="N33" s="18" t="n">
        <f aca="false">N(AND(N$3&lt;=$E33,N$4&gt;=$E33))</f>
        <v>0</v>
      </c>
      <c r="O33" s="18" t="n">
        <f aca="false">N(AND(O$3&lt;=$E33,O$4&gt;=$E33))</f>
        <v>0</v>
      </c>
      <c r="P33" s="18" t="n">
        <f aca="false">N(AND(P$3&lt;=$E33,P$4&gt;=$E33))</f>
        <v>0</v>
      </c>
      <c r="Q33" s="18" t="n">
        <f aca="false">N(AND(Q$3&lt;=$E33,Q$4&gt;=$E33))</f>
        <v>0</v>
      </c>
      <c r="R33" s="18" t="n">
        <f aca="false">N(AND(R$3&lt;=$E33,R$4&gt;=$E33))</f>
        <v>0</v>
      </c>
      <c r="S33" s="18" t="n">
        <f aca="false">N(AND(S$3&lt;=$E33,S$4&gt;=$E33))</f>
        <v>0</v>
      </c>
      <c r="T33" s="18" t="n">
        <f aca="false">N(AND(T$3&lt;=$E33,T$4&gt;=$E33))</f>
        <v>0</v>
      </c>
      <c r="U33" s="18" t="n">
        <f aca="false">N(AND(U$3&lt;=$E33,U$4&gt;=$E33))</f>
        <v>0</v>
      </c>
      <c r="V33" s="18" t="n">
        <f aca="false">N(AND(V$3&lt;=$E33,V$4&gt;=$E33))</f>
        <v>0</v>
      </c>
      <c r="W33" s="18" t="n">
        <f aca="false">N(AND(W$3&lt;=$E33,W$4&gt;=$E33))</f>
        <v>0</v>
      </c>
      <c r="X33" s="18" t="n">
        <f aca="false">N(AND(X$3&lt;=$E33,X$4&gt;=$E33))</f>
        <v>0</v>
      </c>
      <c r="Y33" s="18" t="n">
        <f aca="false">N(AND(Y$3&lt;=$E33,Y$4&gt;=$E33))</f>
        <v>0</v>
      </c>
      <c r="Z33" s="18" t="n">
        <f aca="false">N(AND(Z$3&lt;=$E33,Z$4&gt;=$E33))</f>
        <v>0</v>
      </c>
      <c r="AA33" s="18" t="n">
        <f aca="false">N(AND(AA$3&lt;=$E33,AA$4&gt;=$E33))</f>
        <v>0</v>
      </c>
      <c r="AB33" s="18" t="n">
        <f aca="false">N(AND(AB$3&lt;=$E33,AB$4&gt;=$E33))</f>
        <v>0</v>
      </c>
      <c r="AC33" s="18" t="n">
        <f aca="false">N(AND(AC$3&lt;=$E33,AC$4&gt;=$E33))</f>
        <v>0</v>
      </c>
      <c r="AD33" s="18" t="n">
        <f aca="false">N(AND(AD$3&lt;=$E33,AD$4&gt;=$E33))</f>
        <v>0</v>
      </c>
      <c r="AE33" s="18" t="n">
        <f aca="false">N(AND(AE$3&lt;=$E33,AE$4&gt;=$E33))</f>
        <v>0</v>
      </c>
      <c r="AF33" s="18" t="n">
        <f aca="false">N(AND(AF$3&lt;=$E33,AF$4&gt;=$E33))</f>
        <v>0</v>
      </c>
      <c r="AG33" s="18" t="n">
        <f aca="false">N(AND(AG$3&lt;=$E33,AG$4&gt;=$E33))</f>
        <v>0</v>
      </c>
      <c r="AH33" s="18" t="n">
        <f aca="false">N(AND(AH$3&lt;=$E33,AH$4&gt;=$E33))</f>
        <v>0</v>
      </c>
      <c r="AI33" s="18" t="n">
        <f aca="false">N(AND(AI$3&lt;=$E33,AI$4&gt;=$E33))</f>
        <v>0</v>
      </c>
      <c r="AJ33" s="18" t="n">
        <f aca="false">N(AND(AJ$3&lt;=$E33,AJ$4&gt;=$E33))</f>
        <v>0</v>
      </c>
      <c r="AK33" s="18" t="n">
        <f aca="false">N(AND(AK$3&lt;=$E33,AK$4&gt;=$E33))</f>
        <v>0</v>
      </c>
      <c r="AL33" s="18" t="n">
        <f aca="false">N(AND(AL$3&lt;=$E33,AL$4&gt;=$E33))</f>
        <v>0</v>
      </c>
      <c r="AM33" s="18" t="n">
        <f aca="false">N(AND(AM$3&lt;=$E33,AM$4&gt;=$E33))</f>
        <v>0</v>
      </c>
      <c r="AN33" s="18" t="n">
        <f aca="false">N(AND(AN$3&lt;=$E33,AN$4&gt;=$E33))</f>
        <v>0</v>
      </c>
      <c r="AO33" s="18" t="n">
        <f aca="false">N(AND(AO$3&lt;=$E33,AO$4&gt;=$E33))</f>
        <v>0</v>
      </c>
      <c r="AP33" s="18" t="n">
        <f aca="false">N(AND(AP$3&lt;=$E33,AP$4&gt;=$E33))</f>
        <v>0</v>
      </c>
      <c r="AQ33" s="18" t="n">
        <f aca="false">N(AND(AQ$3&lt;=$E33,AQ$4&gt;=$E33))</f>
        <v>0</v>
      </c>
      <c r="AR33" s="18" t="n">
        <f aca="false">N(AND(AR$3&lt;=$E33,AR$4&gt;=$E33))</f>
        <v>0</v>
      </c>
      <c r="AS33" s="18" t="n">
        <f aca="false">N(AND(AS$3&lt;=$E33,AS$4&gt;=$E33))</f>
        <v>0</v>
      </c>
      <c r="AT33" s="18" t="n">
        <f aca="false">N(AND(AT$3&lt;=$E33,AT$4&gt;=$E33))</f>
        <v>0</v>
      </c>
      <c r="AU33" s="18" t="n">
        <f aca="false">N(AND(AU$3&lt;=$E33,AU$4&gt;=$E33))</f>
        <v>0</v>
      </c>
      <c r="AV33" s="18" t="n">
        <f aca="false">N(AND(AV$3&lt;=$E33,AV$4&gt;=$E33))</f>
        <v>0</v>
      </c>
      <c r="AW33" s="18" t="n">
        <f aca="false">N(AND(AW$3&lt;=$E33,AW$4&gt;=$E33))</f>
        <v>0</v>
      </c>
      <c r="AX33" s="18" t="n">
        <f aca="false">N(AND(AX$3&lt;=$E33,AX$4&gt;=$E33))</f>
        <v>0</v>
      </c>
      <c r="AY33" s="18" t="n">
        <f aca="false">N(AND(AY$3&lt;=$E33,AY$4&gt;=$E33))</f>
        <v>0</v>
      </c>
      <c r="AZ33" s="18" t="n">
        <f aca="false">N(AND(AZ$3&lt;=$E33,AZ$4&gt;=$E33))</f>
        <v>0</v>
      </c>
      <c r="BA33" s="18" t="n">
        <f aca="false">N(AND(BA$3&lt;=$E33,BA$4&gt;=$E33))</f>
        <v>0</v>
      </c>
      <c r="BB33" s="18" t="n">
        <f aca="false">N(AND(BB$3&lt;=$E33,BB$4&gt;=$E33))</f>
        <v>0</v>
      </c>
      <c r="BC33" s="18" t="n">
        <f aca="false">N(AND(BC$3&lt;=$E33,BC$4&gt;=$E33))</f>
        <v>0</v>
      </c>
      <c r="BD33" s="18" t="n">
        <f aca="false">N(AND(BD$3&lt;=$E33,BD$4&gt;=$E33))</f>
        <v>0</v>
      </c>
      <c r="BE33" s="18" t="n">
        <f aca="false">N(AND(BE$3&lt;=$E33,BE$4&gt;=$E33))</f>
        <v>0</v>
      </c>
      <c r="BF33" s="18" t="n">
        <f aca="false">N(AND(BF$3&lt;=$E33,BF$4&gt;=$E33))</f>
        <v>0</v>
      </c>
      <c r="BG33" s="18" t="n">
        <f aca="false">N(AND(BG$3&lt;=$E33,BG$4&gt;=$E33))</f>
        <v>0</v>
      </c>
      <c r="BH33" s="18" t="n">
        <f aca="false">N(AND(BH$3&lt;=$E33,BH$4&gt;=$E33))</f>
        <v>0</v>
      </c>
      <c r="BI33" s="18" t="n">
        <f aca="false">N(AND(BI$3&lt;=$E33,BI$4&gt;=$E33))</f>
        <v>0</v>
      </c>
      <c r="BJ33" s="18" t="n">
        <f aca="false">N(AND(BJ$3&lt;=$E33,BJ$4&gt;=$E33))</f>
        <v>0</v>
      </c>
      <c r="BK33" s="18" t="n">
        <f aca="false">N(AND(BK$3&lt;=$E33,BK$4&gt;=$E33))</f>
        <v>0</v>
      </c>
      <c r="BL33" s="18" t="n">
        <f aca="false">N(AND(BL$3&lt;=$E33,BL$4&gt;=$E33))</f>
        <v>0</v>
      </c>
      <c r="BM33" s="18" t="n">
        <f aca="false">N(AND(BM$3&lt;=$E33,BM$4&gt;=$E33))</f>
        <v>0</v>
      </c>
      <c r="BN33" s="18" t="n">
        <f aca="false">N(AND(BN$3&lt;=$E33,BN$4&gt;=$E33))</f>
        <v>0</v>
      </c>
      <c r="BO33" s="18" t="n">
        <f aca="false">N(AND(BO$3&lt;=$E33,BO$4&gt;=$E33))</f>
        <v>0</v>
      </c>
      <c r="BP33" s="18" t="n">
        <f aca="false">N(AND(BP$3&lt;=$E33,BP$4&gt;=$E33))</f>
        <v>0</v>
      </c>
      <c r="BQ33" s="18" t="n">
        <f aca="false">N(AND(BQ$3&lt;=$E33,BQ$4&gt;=$E33))</f>
        <v>0</v>
      </c>
      <c r="BR33" s="18" t="n">
        <f aca="false">N(AND(BR$3&lt;=$E33,BR$4&gt;=$E33))</f>
        <v>0</v>
      </c>
      <c r="BS33" s="18" t="n">
        <f aca="false">N(AND(BS$3&lt;=$E33,BS$4&gt;=$E33))</f>
        <v>0</v>
      </c>
      <c r="BT33" s="18" t="n">
        <f aca="false">N(AND(BT$3&lt;=$E33,BT$4&gt;=$E33))</f>
        <v>0</v>
      </c>
      <c r="BU33" s="18" t="n">
        <f aca="false">N(AND(BU$3&lt;=$E33,BU$4&gt;=$E33))</f>
        <v>0</v>
      </c>
      <c r="BV33" s="18" t="n">
        <f aca="false">N(AND(BV$3&lt;=$E33,BV$4&gt;=$E33))</f>
        <v>0</v>
      </c>
      <c r="BW33" s="18" t="n">
        <f aca="false">N(AND(BW$3&lt;=$E33,BW$4&gt;=$E33))</f>
        <v>0</v>
      </c>
      <c r="BX33" s="18" t="n">
        <f aca="false">N(AND(BX$3&lt;=$E33,BX$4&gt;=$E33))</f>
        <v>0</v>
      </c>
      <c r="BY33" s="18" t="n">
        <f aca="false">N(AND(BY$3&lt;=$E33,BY$4&gt;=$E33))</f>
        <v>0</v>
      </c>
      <c r="BZ33" s="18" t="n">
        <f aca="false">N(AND(BZ$3&lt;=$E33,BZ$4&gt;=$E33))</f>
        <v>0</v>
      </c>
      <c r="CA33" s="18" t="n">
        <f aca="false">N(AND(CA$3&lt;=$E33,CA$4&gt;=$E33))</f>
        <v>1</v>
      </c>
      <c r="CB33" s="18" t="n">
        <f aca="false">N(AND(CB$3&lt;=$E33,CB$4&gt;=$E33))</f>
        <v>0</v>
      </c>
      <c r="CC33" s="18" t="n">
        <f aca="false">N(AND(CC$3&lt;=$E33,CC$4&gt;=$E33))</f>
        <v>0</v>
      </c>
      <c r="CD33" s="18" t="n">
        <f aca="false">N(AND(CD$3&lt;=$E33,CD$4&gt;=$E33))</f>
        <v>0</v>
      </c>
      <c r="CE33" s="18" t="n">
        <f aca="false">N(AND(CE$3&lt;=$E33,CE$4&gt;=$E33))</f>
        <v>0</v>
      </c>
      <c r="CF33" s="18" t="n">
        <f aca="false">N(AND(CF$3&lt;=$E33,CF$4&gt;=$E33))</f>
        <v>0</v>
      </c>
      <c r="CG33" s="18" t="n">
        <f aca="false">N(AND(CG$3&lt;=$E33,CG$4&gt;=$E33))</f>
        <v>0</v>
      </c>
      <c r="CH33" s="18" t="n">
        <f aca="false">N(AND(CH$3&lt;=$E33,CH$4&gt;=$E33))</f>
        <v>0</v>
      </c>
      <c r="CI33" s="18" t="n">
        <f aca="false">N(AND(CI$3&lt;=$E33,CI$4&gt;=$E33))</f>
        <v>0</v>
      </c>
      <c r="CJ33" s="18" t="n">
        <f aca="false">N(AND(CJ$3&lt;=$E33,CJ$4&gt;=$E33))</f>
        <v>0</v>
      </c>
      <c r="CK33" s="18" t="n">
        <f aca="false">N(AND(CK$3&lt;=$E33,CK$4&gt;=$E33))</f>
        <v>0</v>
      </c>
      <c r="CL33" s="18" t="n">
        <f aca="false">N(AND(CL$3&lt;=$E33,CL$4&gt;=$E33))</f>
        <v>0</v>
      </c>
      <c r="CM33" s="18" t="n">
        <f aca="false">N(AND(CM$3&lt;=$E33,CM$4&gt;=$E33))</f>
        <v>0</v>
      </c>
      <c r="CN33" s="18" t="n">
        <f aca="false">N(AND(CN$3&lt;=$E33,CN$4&gt;=$E33))</f>
        <v>0</v>
      </c>
      <c r="CO33" s="18" t="n">
        <f aca="false">N(AND(CO$3&lt;=$E33,CO$4&gt;=$E33))</f>
        <v>0</v>
      </c>
      <c r="CP33" s="18" t="n">
        <f aca="false">N(AND(CP$3&lt;=$E33,CP$4&gt;=$E33))</f>
        <v>0</v>
      </c>
      <c r="CQ33" s="18" t="n">
        <f aca="false">N(AND(CQ$3&lt;=$E33,CQ$4&gt;=$E33))</f>
        <v>0</v>
      </c>
      <c r="CR33" s="18" t="n">
        <f aca="false">N(AND(CR$3&lt;=$E33,CR$4&gt;=$E33))</f>
        <v>0</v>
      </c>
      <c r="CS33" s="18" t="n">
        <f aca="false">N(AND(CS$3&lt;=$E33,CS$4&gt;=$E33))</f>
        <v>0</v>
      </c>
      <c r="CT33" s="18" t="n">
        <f aca="false">N(AND(CT$3&lt;=$E33,CT$4&gt;=$E33))</f>
        <v>0</v>
      </c>
      <c r="CU33" s="18" t="n">
        <f aca="false">N(AND(CU$3&lt;=$E33,CU$4&gt;=$E33))</f>
        <v>0</v>
      </c>
      <c r="CV33" s="18" t="n">
        <f aca="false">N(AND(CV$3&lt;=$E33,CV$4&gt;=$E33))</f>
        <v>0</v>
      </c>
      <c r="CW33" s="18" t="n">
        <f aca="false">N(AND(CW$3&lt;=$E33,CW$4&gt;=$E33))</f>
        <v>0</v>
      </c>
      <c r="CX33" s="18" t="n">
        <f aca="false">N(AND(CX$3&lt;=$E33,CX$4&gt;=$E33))</f>
        <v>0</v>
      </c>
      <c r="CY33" s="18" t="n">
        <f aca="false">N(AND(CY$3&lt;=$E33,CY$4&gt;=$E33))</f>
        <v>0</v>
      </c>
      <c r="CZ33" s="18" t="n">
        <f aca="false">N(AND(CZ$3&lt;=$E33,CZ$4&gt;=$E33))</f>
        <v>0</v>
      </c>
      <c r="DA33" s="18" t="n">
        <f aca="false">N(AND(DA$3&lt;=$E33,DA$4&gt;=$E33))</f>
        <v>0</v>
      </c>
      <c r="DB33" s="18" t="n">
        <f aca="false">N(AND(DB$3&lt;=$E33,DB$4&gt;=$E33))</f>
        <v>0</v>
      </c>
      <c r="DC33" s="18" t="n">
        <f aca="false">N(AND(DC$3&lt;=$E33,DC$4&gt;=$E33))</f>
        <v>0</v>
      </c>
      <c r="DD33" s="18" t="n">
        <f aca="false">N(AND(DD$3&lt;=$E33,DD$4&gt;=$E33))</f>
        <v>0</v>
      </c>
      <c r="DE33" s="18" t="n">
        <f aca="false">N(AND(DE$3&lt;=$E33,DE$4&gt;=$E33))</f>
        <v>0</v>
      </c>
      <c r="DF33" s="18" t="n">
        <f aca="false">N(AND(DF$3&lt;=$E33,DF$4&gt;=$E33))</f>
        <v>0</v>
      </c>
      <c r="DG33" s="18" t="n">
        <f aca="false">N(AND(DG$3&lt;=$E33,DG$4&gt;=$E33))</f>
        <v>0</v>
      </c>
      <c r="DH33" s="18" t="n">
        <f aca="false">N(AND(DH$3&lt;=$E33,DH$4&gt;=$E33))</f>
        <v>0</v>
      </c>
      <c r="DI33" s="18" t="n">
        <f aca="false">N(AND(DI$3&lt;=$E33,DI$4&gt;=$E33))</f>
        <v>0</v>
      </c>
      <c r="DJ33" s="18" t="n">
        <f aca="false">N(AND(DJ$3&lt;=$E33,DJ$4&gt;=$E33))</f>
        <v>0</v>
      </c>
      <c r="DK33" s="18" t="n">
        <f aca="false">N(AND(DK$3&lt;=$E33,DK$4&gt;=$E33))</f>
        <v>0</v>
      </c>
      <c r="DL33" s="18" t="n">
        <f aca="false">N(AND(DL$3&lt;=$E33,DL$4&gt;=$E33))</f>
        <v>0</v>
      </c>
      <c r="DM33" s="18" t="n">
        <f aca="false">N(AND(DM$3&lt;=$E33,DM$4&gt;=$E33))</f>
        <v>0</v>
      </c>
      <c r="DN33" s="18" t="n">
        <f aca="false">N(AND(DN$3&lt;=$E33,DN$4&gt;=$E33))</f>
        <v>0</v>
      </c>
      <c r="DO33" s="18" t="n">
        <f aca="false">N(AND(DO$3&lt;=$E33,DO$4&gt;=$E33))</f>
        <v>0</v>
      </c>
      <c r="DP33" s="18" t="n">
        <f aca="false">N(AND(DP$3&lt;=$E33,DP$4&gt;=$E33))</f>
        <v>0</v>
      </c>
      <c r="DQ33" s="18" t="n">
        <f aca="false">N(AND(DQ$3&lt;=$E33,DQ$4&gt;=$E33))</f>
        <v>0</v>
      </c>
      <c r="DR33" s="18" t="n">
        <f aca="false">N(AND(DR$3&lt;=$E33,DR$4&gt;=$E33))</f>
        <v>0</v>
      </c>
      <c r="DS33" s="18" t="n">
        <f aca="false">N(AND(DS$3&lt;=$E33,DS$4&gt;=$E33))</f>
        <v>0</v>
      </c>
      <c r="DT33" s="18" t="n">
        <f aca="false">N(AND(DT$3&lt;=$E33,DT$4&gt;=$E33))</f>
        <v>0</v>
      </c>
      <c r="DU33" s="18" t="n">
        <f aca="false">N(AND(DU$3&lt;=$E33,DU$4&gt;=$E33))</f>
        <v>0</v>
      </c>
      <c r="DV33" s="18" t="n">
        <f aca="false">N(AND(DV$3&lt;=$E33,DV$4&gt;=$E33))</f>
        <v>0</v>
      </c>
      <c r="DW33" s="18" t="n">
        <f aca="false">N(AND(DW$3&lt;=$E33,DW$4&gt;=$E33))</f>
        <v>0</v>
      </c>
      <c r="DX33" s="18" t="n">
        <f aca="false">N(AND(DX$3&lt;=$E33,DX$4&gt;=$E33))</f>
        <v>0</v>
      </c>
      <c r="DY33" s="18" t="n">
        <f aca="false">N(AND(DY$3&lt;=$E33,DY$4&gt;=$E33))</f>
        <v>0</v>
      </c>
      <c r="DZ33" s="18" t="n">
        <f aca="false">N(AND(DZ$3&lt;=$E33,DZ$4&gt;=$E33))</f>
        <v>0</v>
      </c>
      <c r="EA33" s="18" t="n">
        <f aca="false">N(AND(EA$3&lt;=$E33,EA$4&gt;=$E33))</f>
        <v>0</v>
      </c>
      <c r="EB33" s="18" t="n">
        <f aca="false">N(AND(EB$3&lt;=$E33,EB$4&gt;=$E33))</f>
        <v>0</v>
      </c>
      <c r="EC33" s="18" t="n">
        <f aca="false">N(AND(EC$3&lt;=$E33,EC$4&gt;=$E33))</f>
        <v>0</v>
      </c>
      <c r="ED33" s="18" t="n">
        <f aca="false">N(AND(ED$3&lt;=$E33,ED$4&gt;=$E33))</f>
        <v>0</v>
      </c>
      <c r="EE33" s="18" t="n">
        <f aca="false">N(AND(EE$3&lt;=$E33,EE$4&gt;=$E33))</f>
        <v>0</v>
      </c>
      <c r="EF33" s="18" t="n">
        <f aca="false">N(AND(EF$3&lt;=$E33,EF$4&gt;=$E33))</f>
        <v>0</v>
      </c>
      <c r="EG33" s="18" t="n">
        <f aca="false">N(AND(EG$3&lt;=$E33,EG$4&gt;=$E33))</f>
        <v>0</v>
      </c>
      <c r="EH33" s="18" t="n">
        <f aca="false">N(AND(EH$3&lt;=$E33,EH$4&gt;=$E33))</f>
        <v>0</v>
      </c>
      <c r="EI33" s="18" t="n">
        <f aca="false">N(AND(EI$3&lt;=$E33,EI$4&gt;=$E33))</f>
        <v>0</v>
      </c>
      <c r="EJ33" s="18" t="n">
        <f aca="false">N(AND(EJ$3&lt;=$E33,EJ$4&gt;=$E33))</f>
        <v>0</v>
      </c>
      <c r="EK33" s="18" t="n">
        <f aca="false">N(AND(EK$3&lt;=$E33,EK$4&gt;=$E33))</f>
        <v>0</v>
      </c>
      <c r="EL33" s="18" t="n">
        <f aca="false">N(AND(EL$3&lt;=$E33,EL$4&gt;=$E33))</f>
        <v>0</v>
      </c>
      <c r="EM33" s="18" t="n">
        <f aca="false">N(AND(EM$3&lt;=$E33,EM$4&gt;=$E33))</f>
        <v>0</v>
      </c>
      <c r="EN33" s="18" t="n">
        <f aca="false">N(AND(EN$3&lt;=$E33,EN$4&gt;=$E33))</f>
        <v>0</v>
      </c>
      <c r="EO33" s="18" t="n">
        <f aca="false">N(AND(EO$3&lt;=$E33,EO$4&gt;=$E33))</f>
        <v>0</v>
      </c>
      <c r="EP33" s="18" t="n">
        <f aca="false">N(AND(EP$3&lt;=$E33,EP$4&gt;=$E33))</f>
        <v>0</v>
      </c>
      <c r="EQ33" s="18" t="n">
        <f aca="false">N(AND(EQ$3&lt;=$E33,EQ$4&gt;=$E33))</f>
        <v>0</v>
      </c>
      <c r="ER33" s="18" t="n">
        <f aca="false">N(AND(ER$3&lt;=$E33,ER$4&gt;=$E33))</f>
        <v>0</v>
      </c>
      <c r="ES33" s="18" t="n">
        <f aca="false">N(AND(ES$3&lt;=$E33,ES$4&gt;=$E33))</f>
        <v>0</v>
      </c>
      <c r="ET33" s="18" t="n">
        <f aca="false">N(AND(ET$3&lt;=$E33,ET$4&gt;=$E33))</f>
        <v>0</v>
      </c>
      <c r="EU33" s="18" t="n">
        <f aca="false">N(AND(EU$3&lt;=$E33,EU$4&gt;=$E33))</f>
        <v>0</v>
      </c>
      <c r="EV33" s="18" t="n">
        <f aca="false">N(AND(EV$3&lt;=$E33,EV$4&gt;=$E33))</f>
        <v>0</v>
      </c>
      <c r="EW33" s="18" t="n">
        <f aca="false">N(AND(EW$3&lt;=$E33,EW$4&gt;=$E33))</f>
        <v>0</v>
      </c>
      <c r="EX33" s="18" t="n">
        <f aca="false">N(AND(EX$3&lt;=$E33,EX$4&gt;=$E33))</f>
        <v>0</v>
      </c>
      <c r="EY33" s="18" t="n">
        <f aca="false">N(AND(EY$3&lt;=$E33,EY$4&gt;=$E33))</f>
        <v>0</v>
      </c>
      <c r="EZ33" s="18" t="n">
        <f aca="false">N(AND(EZ$3&lt;=$E33,EZ$4&gt;=$E33))</f>
        <v>0</v>
      </c>
      <c r="FA33" s="18" t="n">
        <f aca="false">N(AND(FA$3&lt;=$E33,FA$4&gt;=$E33))</f>
        <v>0</v>
      </c>
      <c r="FB33" s="18" t="n">
        <f aca="false">N(AND(FB$3&lt;=$E33,FB$4&gt;=$E33))</f>
        <v>0</v>
      </c>
      <c r="FC33" s="18" t="n">
        <f aca="false">N(AND(FC$3&lt;=$E33,FC$4&gt;=$E33))</f>
        <v>0</v>
      </c>
      <c r="FD33" s="18" t="n">
        <f aca="false">N(AND(FD$3&lt;=$E33,FD$4&gt;=$E33))</f>
        <v>0</v>
      </c>
      <c r="FE33" s="18" t="n">
        <f aca="false">N(AND(FE$3&lt;=$E33,FE$4&gt;=$E33))</f>
        <v>0</v>
      </c>
      <c r="FF33" s="18" t="n">
        <f aca="false">N(AND(FF$3&lt;=$E33,FF$4&gt;=$E33))</f>
        <v>0</v>
      </c>
      <c r="FG33" s="18" t="n">
        <f aca="false">N(AND(FG$3&lt;=$E33,FG$4&gt;=$E33))</f>
        <v>0</v>
      </c>
      <c r="FH33" s="18" t="n">
        <f aca="false">N(AND(FH$3&lt;=$E33,FH$4&gt;=$E33))</f>
        <v>0</v>
      </c>
    </row>
    <row r="34" customFormat="false" ht="15" hidden="false" customHeight="false" outlineLevel="0" collapsed="false">
      <c r="C34" s="1" t="s">
        <v>686</v>
      </c>
      <c r="D34" s="12" t="s">
        <v>546</v>
      </c>
      <c r="E34" s="45" t="n">
        <f aca="false">$F16+1</f>
        <v>46844</v>
      </c>
      <c r="F34" s="45" t="n">
        <f aca="false">EDATE($F16,In_Dep_Years*Months_In_Year)</f>
        <v>57800</v>
      </c>
      <c r="I34" s="61" t="n">
        <f aca="false">SUM(J34:FH34)</f>
        <v>1</v>
      </c>
      <c r="J34" s="61" t="n">
        <f aca="false">MAX(0,MIN($F34,J$4)-MAX($E34,J$3)+1)/($F34-$E34+1)</f>
        <v>0</v>
      </c>
      <c r="K34" s="61" t="n">
        <f aca="false">MAX(0,MIN($F34,K$4)-MAX($E34,K$3)+1)/($F34-$E34+1)</f>
        <v>0</v>
      </c>
      <c r="L34" s="61" t="n">
        <f aca="false">MAX(0,MIN($F34,L$4)-MAX($E34,L$3)+1)/($F34-$E34+1)</f>
        <v>0</v>
      </c>
      <c r="M34" s="61" t="n">
        <f aca="false">MAX(0,MIN($F34,M$4)-MAX($E34,M$3)+1)/($F34-$E34+1)</f>
        <v>0</v>
      </c>
      <c r="N34" s="61" t="n">
        <f aca="false">MAX(0,MIN($F34,N$4)-MAX($E34,N$3)+1)/($F34-$E34+1)</f>
        <v>0</v>
      </c>
      <c r="O34" s="61" t="n">
        <f aca="false">MAX(0,MIN($F34,O$4)-MAX($E34,O$3)+1)/($F34-$E34+1)</f>
        <v>0</v>
      </c>
      <c r="P34" s="61" t="n">
        <f aca="false">MAX(0,MIN($F34,P$4)-MAX($E34,P$3)+1)/($F34-$E34+1)</f>
        <v>0</v>
      </c>
      <c r="Q34" s="61" t="n">
        <f aca="false">MAX(0,MIN($F34,Q$4)-MAX($E34,Q$3)+1)/($F34-$E34+1)</f>
        <v>0</v>
      </c>
      <c r="R34" s="61" t="n">
        <f aca="false">MAX(0,MIN($F34,R$4)-MAX($E34,R$3)+1)/($F34-$E34+1)</f>
        <v>0</v>
      </c>
      <c r="S34" s="61" t="n">
        <f aca="false">MAX(0,MIN($F34,S$4)-MAX($E34,S$3)+1)/($F34-$E34+1)</f>
        <v>0</v>
      </c>
      <c r="T34" s="61" t="n">
        <f aca="false">MAX(0,MIN($F34,T$4)-MAX($E34,T$3)+1)/($F34-$E34+1)</f>
        <v>0.00830519302728849</v>
      </c>
      <c r="U34" s="61" t="n">
        <f aca="false">MAX(0,MIN($F34,U$4)-MAX($E34,U$3)+1)/($F34-$E34+1)</f>
        <v>0.00839645888473122</v>
      </c>
      <c r="V34" s="61" t="n">
        <f aca="false">MAX(0,MIN($F34,V$4)-MAX($E34,V$3)+1)/($F34-$E34+1)</f>
        <v>0.00839645888473122</v>
      </c>
      <c r="W34" s="61" t="n">
        <f aca="false">MAX(0,MIN($F34,W$4)-MAX($E34,W$3)+1)/($F34-$E34+1)</f>
        <v>0.00821392716984576</v>
      </c>
      <c r="X34" s="61" t="n">
        <f aca="false">MAX(0,MIN($F34,X$4)-MAX($E34,X$3)+1)/($F34-$E34+1)</f>
        <v>0.00830519302728849</v>
      </c>
      <c r="Y34" s="61" t="n">
        <f aca="false">MAX(0,MIN($F34,Y$4)-MAX($E34,Y$3)+1)/($F34-$E34+1)</f>
        <v>0.00839645888473122</v>
      </c>
      <c r="Z34" s="61" t="n">
        <f aca="false">MAX(0,MIN($F34,Z$4)-MAX($E34,Z$3)+1)/($F34-$E34+1)</f>
        <v>0.00839645888473122</v>
      </c>
      <c r="AA34" s="61" t="n">
        <f aca="false">MAX(0,MIN($F34,AA$4)-MAX($E34,AA$3)+1)/($F34-$E34+1)</f>
        <v>0.00821392716984576</v>
      </c>
      <c r="AB34" s="61" t="n">
        <f aca="false">MAX(0,MIN($F34,AB$4)-MAX($E34,AB$3)+1)/($F34-$E34+1)</f>
        <v>0.00830519302728849</v>
      </c>
      <c r="AC34" s="61" t="n">
        <f aca="false">MAX(0,MIN($F34,AC$4)-MAX($E34,AC$3)+1)/($F34-$E34+1)</f>
        <v>0.00839645888473122</v>
      </c>
      <c r="AD34" s="61" t="n">
        <f aca="false">MAX(0,MIN($F34,AD$4)-MAX($E34,AD$3)+1)/($F34-$E34+1)</f>
        <v>0.00839645888473122</v>
      </c>
      <c r="AE34" s="61" t="n">
        <f aca="false">MAX(0,MIN($F34,AE$4)-MAX($E34,AE$3)+1)/($F34-$E34+1)</f>
        <v>0.00821392716984576</v>
      </c>
      <c r="AF34" s="61" t="n">
        <f aca="false">MAX(0,MIN($F34,AF$4)-MAX($E34,AF$3)+1)/($F34-$E34+1)</f>
        <v>0.00830519302728849</v>
      </c>
      <c r="AG34" s="61" t="n">
        <f aca="false">MAX(0,MIN($F34,AG$4)-MAX($E34,AG$3)+1)/($F34-$E34+1)</f>
        <v>0.00839645888473122</v>
      </c>
      <c r="AH34" s="61" t="n">
        <f aca="false">MAX(0,MIN($F34,AH$4)-MAX($E34,AH$3)+1)/($F34-$E34+1)</f>
        <v>0.00839645888473122</v>
      </c>
      <c r="AI34" s="61" t="n">
        <f aca="false">MAX(0,MIN($F34,AI$4)-MAX($E34,AI$3)+1)/($F34-$E34+1)</f>
        <v>0.00830519302728849</v>
      </c>
      <c r="AJ34" s="61" t="n">
        <f aca="false">MAX(0,MIN($F34,AJ$4)-MAX($E34,AJ$3)+1)/($F34-$E34+1)</f>
        <v>0.00830519302728849</v>
      </c>
      <c r="AK34" s="61" t="n">
        <f aca="false">MAX(0,MIN($F34,AK$4)-MAX($E34,AK$3)+1)/($F34-$E34+1)</f>
        <v>0.00839645888473122</v>
      </c>
      <c r="AL34" s="61" t="n">
        <f aca="false">MAX(0,MIN($F34,AL$4)-MAX($E34,AL$3)+1)/($F34-$E34+1)</f>
        <v>0.00839645888473122</v>
      </c>
      <c r="AM34" s="61" t="n">
        <f aca="false">MAX(0,MIN($F34,AM$4)-MAX($E34,AM$3)+1)/($F34-$E34+1)</f>
        <v>0.00821392716984576</v>
      </c>
      <c r="AN34" s="61" t="n">
        <f aca="false">MAX(0,MIN($F34,AN$4)-MAX($E34,AN$3)+1)/($F34-$E34+1)</f>
        <v>0.00830519302728849</v>
      </c>
      <c r="AO34" s="61" t="n">
        <f aca="false">MAX(0,MIN($F34,AO$4)-MAX($E34,AO$3)+1)/($F34-$E34+1)</f>
        <v>0.00839645888473122</v>
      </c>
      <c r="AP34" s="61" t="n">
        <f aca="false">MAX(0,MIN($F34,AP$4)-MAX($E34,AP$3)+1)/($F34-$E34+1)</f>
        <v>0.00839645888473122</v>
      </c>
      <c r="AQ34" s="61" t="n">
        <f aca="false">MAX(0,MIN($F34,AQ$4)-MAX($E34,AQ$3)+1)/($F34-$E34+1)</f>
        <v>0.00821392716984576</v>
      </c>
      <c r="AR34" s="61" t="n">
        <f aca="false">MAX(0,MIN($F34,AR$4)-MAX($E34,AR$3)+1)/($F34-$E34+1)</f>
        <v>0.00830519302728849</v>
      </c>
      <c r="AS34" s="61" t="n">
        <f aca="false">MAX(0,MIN($F34,AS$4)-MAX($E34,AS$3)+1)/($F34-$E34+1)</f>
        <v>0.00839645888473122</v>
      </c>
      <c r="AT34" s="61" t="n">
        <f aca="false">MAX(0,MIN($F34,AT$4)-MAX($E34,AT$3)+1)/($F34-$E34+1)</f>
        <v>0.00839645888473122</v>
      </c>
      <c r="AU34" s="61" t="n">
        <f aca="false">MAX(0,MIN($F34,AU$4)-MAX($E34,AU$3)+1)/($F34-$E34+1)</f>
        <v>0.00821392716984576</v>
      </c>
      <c r="AV34" s="61" t="n">
        <f aca="false">MAX(0,MIN($F34,AV$4)-MAX($E34,AV$3)+1)/($F34-$E34+1)</f>
        <v>0.00830519302728849</v>
      </c>
      <c r="AW34" s="61" t="n">
        <f aca="false">MAX(0,MIN($F34,AW$4)-MAX($E34,AW$3)+1)/($F34-$E34+1)</f>
        <v>0.00839645888473122</v>
      </c>
      <c r="AX34" s="61" t="n">
        <f aca="false">MAX(0,MIN($F34,AX$4)-MAX($E34,AX$3)+1)/($F34-$E34+1)</f>
        <v>0.00839645888473122</v>
      </c>
      <c r="AY34" s="61" t="n">
        <f aca="false">MAX(0,MIN($F34,AY$4)-MAX($E34,AY$3)+1)/($F34-$E34+1)</f>
        <v>0.00830519302728849</v>
      </c>
      <c r="AZ34" s="61" t="n">
        <f aca="false">MAX(0,MIN($F34,AZ$4)-MAX($E34,AZ$3)+1)/($F34-$E34+1)</f>
        <v>0.00830519302728849</v>
      </c>
      <c r="BA34" s="61" t="n">
        <f aca="false">MAX(0,MIN($F34,BA$4)-MAX($E34,BA$3)+1)/($F34-$E34+1)</f>
        <v>0.00839645888473122</v>
      </c>
      <c r="BB34" s="61" t="n">
        <f aca="false">MAX(0,MIN($F34,BB$4)-MAX($E34,BB$3)+1)/($F34-$E34+1)</f>
        <v>0.00839645888473122</v>
      </c>
      <c r="BC34" s="61" t="n">
        <f aca="false">MAX(0,MIN($F34,BC$4)-MAX($E34,BC$3)+1)/($F34-$E34+1)</f>
        <v>0.00821392716984576</v>
      </c>
      <c r="BD34" s="61" t="n">
        <f aca="false">MAX(0,MIN($F34,BD$4)-MAX($E34,BD$3)+1)/($F34-$E34+1)</f>
        <v>0.00830519302728849</v>
      </c>
      <c r="BE34" s="61" t="n">
        <f aca="false">MAX(0,MIN($F34,BE$4)-MAX($E34,BE$3)+1)/($F34-$E34+1)</f>
        <v>0.00839645888473122</v>
      </c>
      <c r="BF34" s="61" t="n">
        <f aca="false">MAX(0,MIN($F34,BF$4)-MAX($E34,BF$3)+1)/($F34-$E34+1)</f>
        <v>0.00839645888473122</v>
      </c>
      <c r="BG34" s="61" t="n">
        <f aca="false">MAX(0,MIN($F34,BG$4)-MAX($E34,BG$3)+1)/($F34-$E34+1)</f>
        <v>0.00821392716984576</v>
      </c>
      <c r="BH34" s="61" t="n">
        <f aca="false">MAX(0,MIN($F34,BH$4)-MAX($E34,BH$3)+1)/($F34-$E34+1)</f>
        <v>0.00830519302728849</v>
      </c>
      <c r="BI34" s="61" t="n">
        <f aca="false">MAX(0,MIN($F34,BI$4)-MAX($E34,BI$3)+1)/($F34-$E34+1)</f>
        <v>0.00839645888473122</v>
      </c>
      <c r="BJ34" s="61" t="n">
        <f aca="false">MAX(0,MIN($F34,BJ$4)-MAX($E34,BJ$3)+1)/($F34-$E34+1)</f>
        <v>0.00839645888473122</v>
      </c>
      <c r="BK34" s="61" t="n">
        <f aca="false">MAX(0,MIN($F34,BK$4)-MAX($E34,BK$3)+1)/($F34-$E34+1)</f>
        <v>0.00821392716984576</v>
      </c>
      <c r="BL34" s="61" t="n">
        <f aca="false">MAX(0,MIN($F34,BL$4)-MAX($E34,BL$3)+1)/($F34-$E34+1)</f>
        <v>0.00830519302728849</v>
      </c>
      <c r="BM34" s="61" t="n">
        <f aca="false">MAX(0,MIN($F34,BM$4)-MAX($E34,BM$3)+1)/($F34-$E34+1)</f>
        <v>0.00839645888473122</v>
      </c>
      <c r="BN34" s="61" t="n">
        <f aca="false">MAX(0,MIN($F34,BN$4)-MAX($E34,BN$3)+1)/($F34-$E34+1)</f>
        <v>0.00839645888473122</v>
      </c>
      <c r="BO34" s="61" t="n">
        <f aca="false">MAX(0,MIN($F34,BO$4)-MAX($E34,BO$3)+1)/($F34-$E34+1)</f>
        <v>0.00830519302728849</v>
      </c>
      <c r="BP34" s="61" t="n">
        <f aca="false">MAX(0,MIN($F34,BP$4)-MAX($E34,BP$3)+1)/($F34-$E34+1)</f>
        <v>0.00830519302728849</v>
      </c>
      <c r="BQ34" s="61" t="n">
        <f aca="false">MAX(0,MIN($F34,BQ$4)-MAX($E34,BQ$3)+1)/($F34-$E34+1)</f>
        <v>0.00839645888473122</v>
      </c>
      <c r="BR34" s="61" t="n">
        <f aca="false">MAX(0,MIN($F34,BR$4)-MAX($E34,BR$3)+1)/($F34-$E34+1)</f>
        <v>0.00839645888473122</v>
      </c>
      <c r="BS34" s="61" t="n">
        <f aca="false">MAX(0,MIN($F34,BS$4)-MAX($E34,BS$3)+1)/($F34-$E34+1)</f>
        <v>0.00821392716984576</v>
      </c>
      <c r="BT34" s="61" t="n">
        <f aca="false">MAX(0,MIN($F34,BT$4)-MAX($E34,BT$3)+1)/($F34-$E34+1)</f>
        <v>0.00830519302728849</v>
      </c>
      <c r="BU34" s="61" t="n">
        <f aca="false">MAX(0,MIN($F34,BU$4)-MAX($E34,BU$3)+1)/($F34-$E34+1)</f>
        <v>0.00839645888473122</v>
      </c>
      <c r="BV34" s="61" t="n">
        <f aca="false">MAX(0,MIN($F34,BV$4)-MAX($E34,BV$3)+1)/($F34-$E34+1)</f>
        <v>0.00839645888473122</v>
      </c>
      <c r="BW34" s="61" t="n">
        <f aca="false">MAX(0,MIN($F34,BW$4)-MAX($E34,BW$3)+1)/($F34-$E34+1)</f>
        <v>0.00821392716984576</v>
      </c>
      <c r="BX34" s="61" t="n">
        <f aca="false">MAX(0,MIN($F34,BX$4)-MAX($E34,BX$3)+1)/($F34-$E34+1)</f>
        <v>0.00830519302728849</v>
      </c>
      <c r="BY34" s="61" t="n">
        <f aca="false">MAX(0,MIN($F34,BY$4)-MAX($E34,BY$3)+1)/($F34-$E34+1)</f>
        <v>0.00839645888473122</v>
      </c>
      <c r="BZ34" s="61" t="n">
        <f aca="false">MAX(0,MIN($F34,BZ$4)-MAX($E34,BZ$3)+1)/($F34-$E34+1)</f>
        <v>0.00839645888473122</v>
      </c>
      <c r="CA34" s="61" t="n">
        <f aca="false">MAX(0,MIN($F34,CA$4)-MAX($E34,CA$3)+1)/($F34-$E34+1)</f>
        <v>0.00821392716984576</v>
      </c>
      <c r="CB34" s="61" t="n">
        <f aca="false">MAX(0,MIN($F34,CB$4)-MAX($E34,CB$3)+1)/($F34-$E34+1)</f>
        <v>0.00830519302728849</v>
      </c>
      <c r="CC34" s="61" t="n">
        <f aca="false">MAX(0,MIN($F34,CC$4)-MAX($E34,CC$3)+1)/($F34-$E34+1)</f>
        <v>0.00839645888473122</v>
      </c>
      <c r="CD34" s="61" t="n">
        <f aca="false">MAX(0,MIN($F34,CD$4)-MAX($E34,CD$3)+1)/($F34-$E34+1)</f>
        <v>0.00839645888473122</v>
      </c>
      <c r="CE34" s="61" t="n">
        <f aca="false">MAX(0,MIN($F34,CE$4)-MAX($E34,CE$3)+1)/($F34-$E34+1)</f>
        <v>0.00830519302728849</v>
      </c>
      <c r="CF34" s="61" t="n">
        <f aca="false">MAX(0,MIN($F34,CF$4)-MAX($E34,CF$3)+1)/($F34-$E34+1)</f>
        <v>0.00830519302728849</v>
      </c>
      <c r="CG34" s="61" t="n">
        <f aca="false">MAX(0,MIN($F34,CG$4)-MAX($E34,CG$3)+1)/($F34-$E34+1)</f>
        <v>0.00839645888473122</v>
      </c>
      <c r="CH34" s="61" t="n">
        <f aca="false">MAX(0,MIN($F34,CH$4)-MAX($E34,CH$3)+1)/($F34-$E34+1)</f>
        <v>0.00839645888473122</v>
      </c>
      <c r="CI34" s="61" t="n">
        <f aca="false">MAX(0,MIN($F34,CI$4)-MAX($E34,CI$3)+1)/($F34-$E34+1)</f>
        <v>0.00821392716984576</v>
      </c>
      <c r="CJ34" s="61" t="n">
        <f aca="false">MAX(0,MIN($F34,CJ$4)-MAX($E34,CJ$3)+1)/($F34-$E34+1)</f>
        <v>0.00830519302728849</v>
      </c>
      <c r="CK34" s="61" t="n">
        <f aca="false">MAX(0,MIN($F34,CK$4)-MAX($E34,CK$3)+1)/($F34-$E34+1)</f>
        <v>0.00839645888473122</v>
      </c>
      <c r="CL34" s="61" t="n">
        <f aca="false">MAX(0,MIN($F34,CL$4)-MAX($E34,CL$3)+1)/($F34-$E34+1)</f>
        <v>0.00839645888473122</v>
      </c>
      <c r="CM34" s="61" t="n">
        <f aca="false">MAX(0,MIN($F34,CM$4)-MAX($E34,CM$3)+1)/($F34-$E34+1)</f>
        <v>0.00821392716984576</v>
      </c>
      <c r="CN34" s="61" t="n">
        <f aca="false">MAX(0,MIN($F34,CN$4)-MAX($E34,CN$3)+1)/($F34-$E34+1)</f>
        <v>0.00830519302728849</v>
      </c>
      <c r="CO34" s="61" t="n">
        <f aca="false">MAX(0,MIN($F34,CO$4)-MAX($E34,CO$3)+1)/($F34-$E34+1)</f>
        <v>0.00839645888473122</v>
      </c>
      <c r="CP34" s="61" t="n">
        <f aca="false">MAX(0,MIN($F34,CP$4)-MAX($E34,CP$3)+1)/($F34-$E34+1)</f>
        <v>0.00839645888473122</v>
      </c>
      <c r="CQ34" s="61" t="n">
        <f aca="false">MAX(0,MIN($F34,CQ$4)-MAX($E34,CQ$3)+1)/($F34-$E34+1)</f>
        <v>0.00821392716984576</v>
      </c>
      <c r="CR34" s="61" t="n">
        <f aca="false">MAX(0,MIN($F34,CR$4)-MAX($E34,CR$3)+1)/($F34-$E34+1)</f>
        <v>0.00830519302728849</v>
      </c>
      <c r="CS34" s="61" t="n">
        <f aca="false">MAX(0,MIN($F34,CS$4)-MAX($E34,CS$3)+1)/($F34-$E34+1)</f>
        <v>0.00839645888473122</v>
      </c>
      <c r="CT34" s="61" t="n">
        <f aca="false">MAX(0,MIN($F34,CT$4)-MAX($E34,CT$3)+1)/($F34-$E34+1)</f>
        <v>0.00839645888473122</v>
      </c>
      <c r="CU34" s="61" t="n">
        <f aca="false">MAX(0,MIN($F34,CU$4)-MAX($E34,CU$3)+1)/($F34-$E34+1)</f>
        <v>0.00830519302728849</v>
      </c>
      <c r="CV34" s="61" t="n">
        <f aca="false">MAX(0,MIN($F34,CV$4)-MAX($E34,CV$3)+1)/($F34-$E34+1)</f>
        <v>0.00830519302728849</v>
      </c>
      <c r="CW34" s="61" t="n">
        <f aca="false">MAX(0,MIN($F34,CW$4)-MAX($E34,CW$3)+1)/($F34-$E34+1)</f>
        <v>0.00839645888473122</v>
      </c>
      <c r="CX34" s="61" t="n">
        <f aca="false">MAX(0,MIN($F34,CX$4)-MAX($E34,CX$3)+1)/($F34-$E34+1)</f>
        <v>0.00839645888473122</v>
      </c>
      <c r="CY34" s="61" t="n">
        <f aca="false">MAX(0,MIN($F34,CY$4)-MAX($E34,CY$3)+1)/($F34-$E34+1)</f>
        <v>0.00821392716984576</v>
      </c>
      <c r="CZ34" s="61" t="n">
        <f aca="false">MAX(0,MIN($F34,CZ$4)-MAX($E34,CZ$3)+1)/($F34-$E34+1)</f>
        <v>0.00830519302728849</v>
      </c>
      <c r="DA34" s="61" t="n">
        <f aca="false">MAX(0,MIN($F34,DA$4)-MAX($E34,DA$3)+1)/($F34-$E34+1)</f>
        <v>0.00839645888473122</v>
      </c>
      <c r="DB34" s="61" t="n">
        <f aca="false">MAX(0,MIN($F34,DB$4)-MAX($E34,DB$3)+1)/($F34-$E34+1)</f>
        <v>0.00839645888473122</v>
      </c>
      <c r="DC34" s="61" t="n">
        <f aca="false">MAX(0,MIN($F34,DC$4)-MAX($E34,DC$3)+1)/($F34-$E34+1)</f>
        <v>0.00821392716984576</v>
      </c>
      <c r="DD34" s="61" t="n">
        <f aca="false">MAX(0,MIN($F34,DD$4)-MAX($E34,DD$3)+1)/($F34-$E34+1)</f>
        <v>0.00830519302728849</v>
      </c>
      <c r="DE34" s="61" t="n">
        <f aca="false">MAX(0,MIN($F34,DE$4)-MAX($E34,DE$3)+1)/($F34-$E34+1)</f>
        <v>0.00839645888473122</v>
      </c>
      <c r="DF34" s="61" t="n">
        <f aca="false">MAX(0,MIN($F34,DF$4)-MAX($E34,DF$3)+1)/($F34-$E34+1)</f>
        <v>0.00839645888473122</v>
      </c>
      <c r="DG34" s="61" t="n">
        <f aca="false">MAX(0,MIN($F34,DG$4)-MAX($E34,DG$3)+1)/($F34-$E34+1)</f>
        <v>0.00821392716984576</v>
      </c>
      <c r="DH34" s="61" t="n">
        <f aca="false">MAX(0,MIN($F34,DH$4)-MAX($E34,DH$3)+1)/($F34-$E34+1)</f>
        <v>0.00830519302728849</v>
      </c>
      <c r="DI34" s="61" t="n">
        <f aca="false">MAX(0,MIN($F34,DI$4)-MAX($E34,DI$3)+1)/($F34-$E34+1)</f>
        <v>0.00839645888473122</v>
      </c>
      <c r="DJ34" s="61" t="n">
        <f aca="false">MAX(0,MIN($F34,DJ$4)-MAX($E34,DJ$3)+1)/($F34-$E34+1)</f>
        <v>0.00839645888473122</v>
      </c>
      <c r="DK34" s="61" t="n">
        <f aca="false">MAX(0,MIN($F34,DK$4)-MAX($E34,DK$3)+1)/($F34-$E34+1)</f>
        <v>0.00830519302728849</v>
      </c>
      <c r="DL34" s="61" t="n">
        <f aca="false">MAX(0,MIN($F34,DL$4)-MAX($E34,DL$3)+1)/($F34-$E34+1)</f>
        <v>0.00830519302728849</v>
      </c>
      <c r="DM34" s="61" t="n">
        <f aca="false">MAX(0,MIN($F34,DM$4)-MAX($E34,DM$3)+1)/($F34-$E34+1)</f>
        <v>0.00839645888473122</v>
      </c>
      <c r="DN34" s="61" t="n">
        <f aca="false">MAX(0,MIN($F34,DN$4)-MAX($E34,DN$3)+1)/($F34-$E34+1)</f>
        <v>0.00839645888473122</v>
      </c>
      <c r="DO34" s="61" t="n">
        <f aca="false">MAX(0,MIN($F34,DO$4)-MAX($E34,DO$3)+1)/($F34-$E34+1)</f>
        <v>0.00821392716984576</v>
      </c>
      <c r="DP34" s="61" t="n">
        <f aca="false">MAX(0,MIN($F34,DP$4)-MAX($E34,DP$3)+1)/($F34-$E34+1)</f>
        <v>0.00830519302728849</v>
      </c>
      <c r="DQ34" s="61" t="n">
        <f aca="false">MAX(0,MIN($F34,DQ$4)-MAX($E34,DQ$3)+1)/($F34-$E34+1)</f>
        <v>0.00839645888473122</v>
      </c>
      <c r="DR34" s="61" t="n">
        <f aca="false">MAX(0,MIN($F34,DR$4)-MAX($E34,DR$3)+1)/($F34-$E34+1)</f>
        <v>0.00839645888473122</v>
      </c>
      <c r="DS34" s="61" t="n">
        <f aca="false">MAX(0,MIN($F34,DS$4)-MAX($E34,DS$3)+1)/($F34-$E34+1)</f>
        <v>0.00821392716984576</v>
      </c>
      <c r="DT34" s="61" t="n">
        <f aca="false">MAX(0,MIN($F34,DT$4)-MAX($E34,DT$3)+1)/($F34-$E34+1)</f>
        <v>0.00830519302728849</v>
      </c>
      <c r="DU34" s="61" t="n">
        <f aca="false">MAX(0,MIN($F34,DU$4)-MAX($E34,DU$3)+1)/($F34-$E34+1)</f>
        <v>0.00839645888473122</v>
      </c>
      <c r="DV34" s="61" t="n">
        <f aca="false">MAX(0,MIN($F34,DV$4)-MAX($E34,DV$3)+1)/($F34-$E34+1)</f>
        <v>0.00839645888473122</v>
      </c>
      <c r="DW34" s="61" t="n">
        <f aca="false">MAX(0,MIN($F34,DW$4)-MAX($E34,DW$3)+1)/($F34-$E34+1)</f>
        <v>0.00821392716984576</v>
      </c>
      <c r="DX34" s="61" t="n">
        <f aca="false">MAX(0,MIN($F34,DX$4)-MAX($E34,DX$3)+1)/($F34-$E34+1)</f>
        <v>0.00830519302728849</v>
      </c>
      <c r="DY34" s="61" t="n">
        <f aca="false">MAX(0,MIN($F34,DY$4)-MAX($E34,DY$3)+1)/($F34-$E34+1)</f>
        <v>0.00839645888473122</v>
      </c>
      <c r="DZ34" s="61" t="n">
        <f aca="false">MAX(0,MIN($F34,DZ$4)-MAX($E34,DZ$3)+1)/($F34-$E34+1)</f>
        <v>0.00839645888473122</v>
      </c>
      <c r="EA34" s="61" t="n">
        <f aca="false">MAX(0,MIN($F34,EA$4)-MAX($E34,EA$3)+1)/($F34-$E34+1)</f>
        <v>0.00830519302728849</v>
      </c>
      <c r="EB34" s="61" t="n">
        <f aca="false">MAX(0,MIN($F34,EB$4)-MAX($E34,EB$3)+1)/($F34-$E34+1)</f>
        <v>0.00830519302728849</v>
      </c>
      <c r="EC34" s="61" t="n">
        <f aca="false">MAX(0,MIN($F34,EC$4)-MAX($E34,EC$3)+1)/($F34-$E34+1)</f>
        <v>0.00839645888473122</v>
      </c>
      <c r="ED34" s="61" t="n">
        <f aca="false">MAX(0,MIN($F34,ED$4)-MAX($E34,ED$3)+1)/($F34-$E34+1)</f>
        <v>0.00839645888473122</v>
      </c>
      <c r="EE34" s="61" t="n">
        <f aca="false">MAX(0,MIN($F34,EE$4)-MAX($E34,EE$3)+1)/($F34-$E34+1)</f>
        <v>0.00821392716984576</v>
      </c>
      <c r="EF34" s="61" t="n">
        <f aca="false">MAX(0,MIN($F34,EF$4)-MAX($E34,EF$3)+1)/($F34-$E34+1)</f>
        <v>0.00830519302728849</v>
      </c>
      <c r="EG34" s="61" t="n">
        <f aca="false">MAX(0,MIN($F34,EG$4)-MAX($E34,EG$3)+1)/($F34-$E34+1)</f>
        <v>0.00839645888473122</v>
      </c>
      <c r="EH34" s="61" t="n">
        <f aca="false">MAX(0,MIN($F34,EH$4)-MAX($E34,EH$3)+1)/($F34-$E34+1)</f>
        <v>0.00839645888473122</v>
      </c>
      <c r="EI34" s="61" t="n">
        <f aca="false">MAX(0,MIN($F34,EI$4)-MAX($E34,EI$3)+1)/($F34-$E34+1)</f>
        <v>0.00821392716984576</v>
      </c>
      <c r="EJ34" s="61" t="n">
        <f aca="false">MAX(0,MIN($F34,EJ$4)-MAX($E34,EJ$3)+1)/($F34-$E34+1)</f>
        <v>0</v>
      </c>
      <c r="EK34" s="61" t="n">
        <f aca="false">MAX(0,MIN($F34,EK$4)-MAX($E34,EK$3)+1)/($F34-$E34+1)</f>
        <v>0</v>
      </c>
      <c r="EL34" s="61" t="n">
        <f aca="false">MAX(0,MIN($F34,EL$4)-MAX($E34,EL$3)+1)/($F34-$E34+1)</f>
        <v>0</v>
      </c>
      <c r="EM34" s="61" t="n">
        <f aca="false">MAX(0,MIN($F34,EM$4)-MAX($E34,EM$3)+1)/($F34-$E34+1)</f>
        <v>0</v>
      </c>
      <c r="EN34" s="61" t="n">
        <f aca="false">MAX(0,MIN($F34,EN$4)-MAX($E34,EN$3)+1)/($F34-$E34+1)</f>
        <v>0</v>
      </c>
      <c r="EO34" s="61" t="n">
        <f aca="false">MAX(0,MIN($F34,EO$4)-MAX($E34,EO$3)+1)/($F34-$E34+1)</f>
        <v>0</v>
      </c>
      <c r="EP34" s="61" t="n">
        <f aca="false">MAX(0,MIN($F34,EP$4)-MAX($E34,EP$3)+1)/($F34-$E34+1)</f>
        <v>0</v>
      </c>
      <c r="EQ34" s="61" t="n">
        <f aca="false">MAX(0,MIN($F34,EQ$4)-MAX($E34,EQ$3)+1)/($F34-$E34+1)</f>
        <v>0</v>
      </c>
      <c r="ER34" s="61" t="n">
        <f aca="false">MAX(0,MIN($F34,ER$4)-MAX($E34,ER$3)+1)/($F34-$E34+1)</f>
        <v>0</v>
      </c>
      <c r="ES34" s="61" t="n">
        <f aca="false">MAX(0,MIN($F34,ES$4)-MAX($E34,ES$3)+1)/($F34-$E34+1)</f>
        <v>0</v>
      </c>
      <c r="ET34" s="61" t="n">
        <f aca="false">MAX(0,MIN($F34,ET$4)-MAX($E34,ET$3)+1)/($F34-$E34+1)</f>
        <v>0</v>
      </c>
      <c r="EU34" s="61" t="n">
        <f aca="false">MAX(0,MIN($F34,EU$4)-MAX($E34,EU$3)+1)/($F34-$E34+1)</f>
        <v>0</v>
      </c>
      <c r="EV34" s="61" t="n">
        <f aca="false">MAX(0,MIN($F34,EV$4)-MAX($E34,EV$3)+1)/($F34-$E34+1)</f>
        <v>0</v>
      </c>
      <c r="EW34" s="61" t="n">
        <f aca="false">MAX(0,MIN($F34,EW$4)-MAX($E34,EW$3)+1)/($F34-$E34+1)</f>
        <v>0</v>
      </c>
      <c r="EX34" s="61" t="n">
        <f aca="false">MAX(0,MIN($F34,EX$4)-MAX($E34,EX$3)+1)/($F34-$E34+1)</f>
        <v>0</v>
      </c>
      <c r="EY34" s="61" t="n">
        <f aca="false">MAX(0,MIN($F34,EY$4)-MAX($E34,EY$3)+1)/($F34-$E34+1)</f>
        <v>0</v>
      </c>
      <c r="EZ34" s="61" t="n">
        <f aca="false">MAX(0,MIN($F34,EZ$4)-MAX($E34,EZ$3)+1)/($F34-$E34+1)</f>
        <v>0</v>
      </c>
      <c r="FA34" s="61" t="n">
        <f aca="false">MAX(0,MIN($F34,FA$4)-MAX($E34,FA$3)+1)/($F34-$E34+1)</f>
        <v>0</v>
      </c>
      <c r="FB34" s="61" t="n">
        <f aca="false">MAX(0,MIN($F34,FB$4)-MAX($E34,FB$3)+1)/($F34-$E34+1)</f>
        <v>0</v>
      </c>
      <c r="FC34" s="61" t="n">
        <f aca="false">MAX(0,MIN($F34,FC$4)-MAX($E34,FC$3)+1)/($F34-$E34+1)</f>
        <v>0</v>
      </c>
      <c r="FD34" s="61" t="n">
        <f aca="false">MAX(0,MIN($F34,FD$4)-MAX($E34,FD$3)+1)/($F34-$E34+1)</f>
        <v>0</v>
      </c>
      <c r="FE34" s="61" t="n">
        <f aca="false">MAX(0,MIN($F34,FE$4)-MAX($E34,FE$3)+1)/($F34-$E34+1)</f>
        <v>0</v>
      </c>
      <c r="FF34" s="61" t="n">
        <f aca="false">MAX(0,MIN($F34,FF$4)-MAX($E34,FF$3)+1)/($F34-$E34+1)</f>
        <v>0</v>
      </c>
      <c r="FG34" s="61" t="n">
        <f aca="false">MAX(0,MIN($F34,FG$4)-MAX($E34,FG$3)+1)/($F34-$E34+1)</f>
        <v>0</v>
      </c>
      <c r="FH34" s="61" t="n">
        <f aca="false">MAX(0,MIN($F34,FH$4)-MAX($E34,FH$3)+1)/($F34-$E34+1)</f>
        <v>0</v>
      </c>
    </row>
    <row r="35" customFormat="false" ht="15" hidden="false" customHeight="false" outlineLevel="0" collapsed="false">
      <c r="C35" s="1" t="s">
        <v>687</v>
      </c>
      <c r="D35" s="12" t="s">
        <v>546</v>
      </c>
      <c r="E35" s="45" t="n">
        <f aca="false">$F16+1</f>
        <v>46844</v>
      </c>
      <c r="F35" s="45" t="n">
        <f aca="false">EDATE($F16,In_Dep_BESS_Years*Months_In_Year)</f>
        <v>50495</v>
      </c>
      <c r="I35" s="61" t="n">
        <f aca="false">SUM(J35:FH35)</f>
        <v>1</v>
      </c>
      <c r="J35" s="61" t="n">
        <f aca="false">MAX(0,MIN($F35,J$4)-MAX($E35,J$3)+1)/($F35-$E35+1)</f>
        <v>0</v>
      </c>
      <c r="K35" s="61" t="n">
        <f aca="false">MAX(0,MIN($F35,K$4)-MAX($E35,K$3)+1)/($F35-$E35+1)</f>
        <v>0</v>
      </c>
      <c r="L35" s="61" t="n">
        <f aca="false">MAX(0,MIN($F35,L$4)-MAX($E35,L$3)+1)/($F35-$E35+1)</f>
        <v>0</v>
      </c>
      <c r="M35" s="61" t="n">
        <f aca="false">MAX(0,MIN($F35,M$4)-MAX($E35,M$3)+1)/($F35-$E35+1)</f>
        <v>0</v>
      </c>
      <c r="N35" s="61" t="n">
        <f aca="false">MAX(0,MIN($F35,N$4)-MAX($E35,N$3)+1)/($F35-$E35+1)</f>
        <v>0</v>
      </c>
      <c r="O35" s="61" t="n">
        <f aca="false">MAX(0,MIN($F35,O$4)-MAX($E35,O$3)+1)/($F35-$E35+1)</f>
        <v>0</v>
      </c>
      <c r="P35" s="61" t="n">
        <f aca="false">MAX(0,MIN($F35,P$4)-MAX($E35,P$3)+1)/($F35-$E35+1)</f>
        <v>0</v>
      </c>
      <c r="Q35" s="61" t="n">
        <f aca="false">MAX(0,MIN($F35,Q$4)-MAX($E35,Q$3)+1)/($F35-$E35+1)</f>
        <v>0</v>
      </c>
      <c r="R35" s="61" t="n">
        <f aca="false">MAX(0,MIN($F35,R$4)-MAX($E35,R$3)+1)/($F35-$E35+1)</f>
        <v>0</v>
      </c>
      <c r="S35" s="61" t="n">
        <f aca="false">MAX(0,MIN($F35,S$4)-MAX($E35,S$3)+1)/($F35-$E35+1)</f>
        <v>0</v>
      </c>
      <c r="T35" s="61" t="n">
        <f aca="false">MAX(0,MIN($F35,T$4)-MAX($E35,T$3)+1)/($F35-$E35+1)</f>
        <v>0.0249178532311062</v>
      </c>
      <c r="U35" s="61" t="n">
        <f aca="false">MAX(0,MIN($F35,U$4)-MAX($E35,U$3)+1)/($F35-$E35+1)</f>
        <v>0.0251916757940854</v>
      </c>
      <c r="V35" s="61" t="n">
        <f aca="false">MAX(0,MIN($F35,V$4)-MAX($E35,V$3)+1)/($F35-$E35+1)</f>
        <v>0.0251916757940854</v>
      </c>
      <c r="W35" s="61" t="n">
        <f aca="false">MAX(0,MIN($F35,W$4)-MAX($E35,W$3)+1)/($F35-$E35+1)</f>
        <v>0.0246440306681271</v>
      </c>
      <c r="X35" s="61" t="n">
        <f aca="false">MAX(0,MIN($F35,X$4)-MAX($E35,X$3)+1)/($F35-$E35+1)</f>
        <v>0.0249178532311062</v>
      </c>
      <c r="Y35" s="61" t="n">
        <f aca="false">MAX(0,MIN($F35,Y$4)-MAX($E35,Y$3)+1)/($F35-$E35+1)</f>
        <v>0.0251916757940854</v>
      </c>
      <c r="Z35" s="61" t="n">
        <f aca="false">MAX(0,MIN($F35,Z$4)-MAX($E35,Z$3)+1)/($F35-$E35+1)</f>
        <v>0.0251916757940854</v>
      </c>
      <c r="AA35" s="61" t="n">
        <f aca="false">MAX(0,MIN($F35,AA$4)-MAX($E35,AA$3)+1)/($F35-$E35+1)</f>
        <v>0.0246440306681271</v>
      </c>
      <c r="AB35" s="61" t="n">
        <f aca="false">MAX(0,MIN($F35,AB$4)-MAX($E35,AB$3)+1)/($F35-$E35+1)</f>
        <v>0.0249178532311062</v>
      </c>
      <c r="AC35" s="61" t="n">
        <f aca="false">MAX(0,MIN($F35,AC$4)-MAX($E35,AC$3)+1)/($F35-$E35+1)</f>
        <v>0.0251916757940854</v>
      </c>
      <c r="AD35" s="61" t="n">
        <f aca="false">MAX(0,MIN($F35,AD$4)-MAX($E35,AD$3)+1)/($F35-$E35+1)</f>
        <v>0.0251916757940854</v>
      </c>
      <c r="AE35" s="61" t="n">
        <f aca="false">MAX(0,MIN($F35,AE$4)-MAX($E35,AE$3)+1)/($F35-$E35+1)</f>
        <v>0.0246440306681271</v>
      </c>
      <c r="AF35" s="61" t="n">
        <f aca="false">MAX(0,MIN($F35,AF$4)-MAX($E35,AF$3)+1)/($F35-$E35+1)</f>
        <v>0.0249178532311062</v>
      </c>
      <c r="AG35" s="61" t="n">
        <f aca="false">MAX(0,MIN($F35,AG$4)-MAX($E35,AG$3)+1)/($F35-$E35+1)</f>
        <v>0.0251916757940854</v>
      </c>
      <c r="AH35" s="61" t="n">
        <f aca="false">MAX(0,MIN($F35,AH$4)-MAX($E35,AH$3)+1)/($F35-$E35+1)</f>
        <v>0.0251916757940854</v>
      </c>
      <c r="AI35" s="61" t="n">
        <f aca="false">MAX(0,MIN($F35,AI$4)-MAX($E35,AI$3)+1)/($F35-$E35+1)</f>
        <v>0.0249178532311062</v>
      </c>
      <c r="AJ35" s="61" t="n">
        <f aca="false">MAX(0,MIN($F35,AJ$4)-MAX($E35,AJ$3)+1)/($F35-$E35+1)</f>
        <v>0.0249178532311062</v>
      </c>
      <c r="AK35" s="61" t="n">
        <f aca="false">MAX(0,MIN($F35,AK$4)-MAX($E35,AK$3)+1)/($F35-$E35+1)</f>
        <v>0.0251916757940854</v>
      </c>
      <c r="AL35" s="61" t="n">
        <f aca="false">MAX(0,MIN($F35,AL$4)-MAX($E35,AL$3)+1)/($F35-$E35+1)</f>
        <v>0.0251916757940854</v>
      </c>
      <c r="AM35" s="61" t="n">
        <f aca="false">MAX(0,MIN($F35,AM$4)-MAX($E35,AM$3)+1)/($F35-$E35+1)</f>
        <v>0.0246440306681271</v>
      </c>
      <c r="AN35" s="61" t="n">
        <f aca="false">MAX(0,MIN($F35,AN$4)-MAX($E35,AN$3)+1)/($F35-$E35+1)</f>
        <v>0.0249178532311062</v>
      </c>
      <c r="AO35" s="61" t="n">
        <f aca="false">MAX(0,MIN($F35,AO$4)-MAX($E35,AO$3)+1)/($F35-$E35+1)</f>
        <v>0.0251916757940854</v>
      </c>
      <c r="AP35" s="61" t="n">
        <f aca="false">MAX(0,MIN($F35,AP$4)-MAX($E35,AP$3)+1)/($F35-$E35+1)</f>
        <v>0.0251916757940854</v>
      </c>
      <c r="AQ35" s="61" t="n">
        <f aca="false">MAX(0,MIN($F35,AQ$4)-MAX($E35,AQ$3)+1)/($F35-$E35+1)</f>
        <v>0.0246440306681271</v>
      </c>
      <c r="AR35" s="61" t="n">
        <f aca="false">MAX(0,MIN($F35,AR$4)-MAX($E35,AR$3)+1)/($F35-$E35+1)</f>
        <v>0.0249178532311062</v>
      </c>
      <c r="AS35" s="61" t="n">
        <f aca="false">MAX(0,MIN($F35,AS$4)-MAX($E35,AS$3)+1)/($F35-$E35+1)</f>
        <v>0.0251916757940854</v>
      </c>
      <c r="AT35" s="61" t="n">
        <f aca="false">MAX(0,MIN($F35,AT$4)-MAX($E35,AT$3)+1)/($F35-$E35+1)</f>
        <v>0.0251916757940854</v>
      </c>
      <c r="AU35" s="61" t="n">
        <f aca="false">MAX(0,MIN($F35,AU$4)-MAX($E35,AU$3)+1)/($F35-$E35+1)</f>
        <v>0.0246440306681271</v>
      </c>
      <c r="AV35" s="61" t="n">
        <f aca="false">MAX(0,MIN($F35,AV$4)-MAX($E35,AV$3)+1)/($F35-$E35+1)</f>
        <v>0.0249178532311062</v>
      </c>
      <c r="AW35" s="61" t="n">
        <f aca="false">MAX(0,MIN($F35,AW$4)-MAX($E35,AW$3)+1)/($F35-$E35+1)</f>
        <v>0.0251916757940854</v>
      </c>
      <c r="AX35" s="61" t="n">
        <f aca="false">MAX(0,MIN($F35,AX$4)-MAX($E35,AX$3)+1)/($F35-$E35+1)</f>
        <v>0.0251916757940854</v>
      </c>
      <c r="AY35" s="61" t="n">
        <f aca="false">MAX(0,MIN($F35,AY$4)-MAX($E35,AY$3)+1)/($F35-$E35+1)</f>
        <v>0.0249178532311062</v>
      </c>
      <c r="AZ35" s="61" t="n">
        <f aca="false">MAX(0,MIN($F35,AZ$4)-MAX($E35,AZ$3)+1)/($F35-$E35+1)</f>
        <v>0.0249178532311062</v>
      </c>
      <c r="BA35" s="61" t="n">
        <f aca="false">MAX(0,MIN($F35,BA$4)-MAX($E35,BA$3)+1)/($F35-$E35+1)</f>
        <v>0.0251916757940854</v>
      </c>
      <c r="BB35" s="61" t="n">
        <f aca="false">MAX(0,MIN($F35,BB$4)-MAX($E35,BB$3)+1)/($F35-$E35+1)</f>
        <v>0.0251916757940854</v>
      </c>
      <c r="BC35" s="61" t="n">
        <f aca="false">MAX(0,MIN($F35,BC$4)-MAX($E35,BC$3)+1)/($F35-$E35+1)</f>
        <v>0.0246440306681271</v>
      </c>
      <c r="BD35" s="61" t="n">
        <f aca="false">MAX(0,MIN($F35,BD$4)-MAX($E35,BD$3)+1)/($F35-$E35+1)</f>
        <v>0.0249178532311062</v>
      </c>
      <c r="BE35" s="61" t="n">
        <f aca="false">MAX(0,MIN($F35,BE$4)-MAX($E35,BE$3)+1)/($F35-$E35+1)</f>
        <v>0.0251916757940854</v>
      </c>
      <c r="BF35" s="61" t="n">
        <f aca="false">MAX(0,MIN($F35,BF$4)-MAX($E35,BF$3)+1)/($F35-$E35+1)</f>
        <v>0.0251916757940854</v>
      </c>
      <c r="BG35" s="61" t="n">
        <f aca="false">MAX(0,MIN($F35,BG$4)-MAX($E35,BG$3)+1)/($F35-$E35+1)</f>
        <v>0.0246440306681271</v>
      </c>
      <c r="BH35" s="61" t="n">
        <f aca="false">MAX(0,MIN($F35,BH$4)-MAX($E35,BH$3)+1)/($F35-$E35+1)</f>
        <v>0</v>
      </c>
      <c r="BI35" s="61" t="n">
        <f aca="false">MAX(0,MIN($F35,BI$4)-MAX($E35,BI$3)+1)/($F35-$E35+1)</f>
        <v>0</v>
      </c>
      <c r="BJ35" s="61" t="n">
        <f aca="false">MAX(0,MIN($F35,BJ$4)-MAX($E35,BJ$3)+1)/($F35-$E35+1)</f>
        <v>0</v>
      </c>
      <c r="BK35" s="61" t="n">
        <f aca="false">MAX(0,MIN($F35,BK$4)-MAX($E35,BK$3)+1)/($F35-$E35+1)</f>
        <v>0</v>
      </c>
      <c r="BL35" s="61" t="n">
        <f aca="false">MAX(0,MIN($F35,BL$4)-MAX($E35,BL$3)+1)/($F35-$E35+1)</f>
        <v>0</v>
      </c>
      <c r="BM35" s="61" t="n">
        <f aca="false">MAX(0,MIN($F35,BM$4)-MAX($E35,BM$3)+1)/($F35-$E35+1)</f>
        <v>0</v>
      </c>
      <c r="BN35" s="61" t="n">
        <f aca="false">MAX(0,MIN($F35,BN$4)-MAX($E35,BN$3)+1)/($F35-$E35+1)</f>
        <v>0</v>
      </c>
      <c r="BO35" s="61" t="n">
        <f aca="false">MAX(0,MIN($F35,BO$4)-MAX($E35,BO$3)+1)/($F35-$E35+1)</f>
        <v>0</v>
      </c>
      <c r="BP35" s="61" t="n">
        <f aca="false">MAX(0,MIN($F35,BP$4)-MAX($E35,BP$3)+1)/($F35-$E35+1)</f>
        <v>0</v>
      </c>
      <c r="BQ35" s="61" t="n">
        <f aca="false">MAX(0,MIN($F35,BQ$4)-MAX($E35,BQ$3)+1)/($F35-$E35+1)</f>
        <v>0</v>
      </c>
      <c r="BR35" s="61" t="n">
        <f aca="false">MAX(0,MIN($F35,BR$4)-MAX($E35,BR$3)+1)/($F35-$E35+1)</f>
        <v>0</v>
      </c>
      <c r="BS35" s="61" t="n">
        <f aca="false">MAX(0,MIN($F35,BS$4)-MAX($E35,BS$3)+1)/($F35-$E35+1)</f>
        <v>0</v>
      </c>
      <c r="BT35" s="61" t="n">
        <f aca="false">MAX(0,MIN($F35,BT$4)-MAX($E35,BT$3)+1)/($F35-$E35+1)</f>
        <v>0</v>
      </c>
      <c r="BU35" s="61" t="n">
        <f aca="false">MAX(0,MIN($F35,BU$4)-MAX($E35,BU$3)+1)/($F35-$E35+1)</f>
        <v>0</v>
      </c>
      <c r="BV35" s="61" t="n">
        <f aca="false">MAX(0,MIN($F35,BV$4)-MAX($E35,BV$3)+1)/($F35-$E35+1)</f>
        <v>0</v>
      </c>
      <c r="BW35" s="61" t="n">
        <f aca="false">MAX(0,MIN($F35,BW$4)-MAX($E35,BW$3)+1)/($F35-$E35+1)</f>
        <v>0</v>
      </c>
      <c r="BX35" s="61" t="n">
        <f aca="false">MAX(0,MIN($F35,BX$4)-MAX($E35,BX$3)+1)/($F35-$E35+1)</f>
        <v>0</v>
      </c>
      <c r="BY35" s="61" t="n">
        <f aca="false">MAX(0,MIN($F35,BY$4)-MAX($E35,BY$3)+1)/($F35-$E35+1)</f>
        <v>0</v>
      </c>
      <c r="BZ35" s="61" t="n">
        <f aca="false">MAX(0,MIN($F35,BZ$4)-MAX($E35,BZ$3)+1)/($F35-$E35+1)</f>
        <v>0</v>
      </c>
      <c r="CA35" s="61" t="n">
        <f aca="false">MAX(0,MIN($F35,CA$4)-MAX($E35,CA$3)+1)/($F35-$E35+1)</f>
        <v>0</v>
      </c>
      <c r="CB35" s="61" t="n">
        <f aca="false">MAX(0,MIN($F35,CB$4)-MAX($E35,CB$3)+1)/($F35-$E35+1)</f>
        <v>0</v>
      </c>
      <c r="CC35" s="61" t="n">
        <f aca="false">MAX(0,MIN($F35,CC$4)-MAX($E35,CC$3)+1)/($F35-$E35+1)</f>
        <v>0</v>
      </c>
      <c r="CD35" s="61" t="n">
        <f aca="false">MAX(0,MIN($F35,CD$4)-MAX($E35,CD$3)+1)/($F35-$E35+1)</f>
        <v>0</v>
      </c>
      <c r="CE35" s="61" t="n">
        <f aca="false">MAX(0,MIN($F35,CE$4)-MAX($E35,CE$3)+1)/($F35-$E35+1)</f>
        <v>0</v>
      </c>
      <c r="CF35" s="61" t="n">
        <f aca="false">MAX(0,MIN($F35,CF$4)-MAX($E35,CF$3)+1)/($F35-$E35+1)</f>
        <v>0</v>
      </c>
      <c r="CG35" s="61" t="n">
        <f aca="false">MAX(0,MIN($F35,CG$4)-MAX($E35,CG$3)+1)/($F35-$E35+1)</f>
        <v>0</v>
      </c>
      <c r="CH35" s="61" t="n">
        <f aca="false">MAX(0,MIN($F35,CH$4)-MAX($E35,CH$3)+1)/($F35-$E35+1)</f>
        <v>0</v>
      </c>
      <c r="CI35" s="61" t="n">
        <f aca="false">MAX(0,MIN($F35,CI$4)-MAX($E35,CI$3)+1)/($F35-$E35+1)</f>
        <v>0</v>
      </c>
      <c r="CJ35" s="61" t="n">
        <f aca="false">MAX(0,MIN($F35,CJ$4)-MAX($E35,CJ$3)+1)/($F35-$E35+1)</f>
        <v>0</v>
      </c>
      <c r="CK35" s="61" t="n">
        <f aca="false">MAX(0,MIN($F35,CK$4)-MAX($E35,CK$3)+1)/($F35-$E35+1)</f>
        <v>0</v>
      </c>
      <c r="CL35" s="61" t="n">
        <f aca="false">MAX(0,MIN($F35,CL$4)-MAX($E35,CL$3)+1)/($F35-$E35+1)</f>
        <v>0</v>
      </c>
      <c r="CM35" s="61" t="n">
        <f aca="false">MAX(0,MIN($F35,CM$4)-MAX($E35,CM$3)+1)/($F35-$E35+1)</f>
        <v>0</v>
      </c>
      <c r="CN35" s="61" t="n">
        <f aca="false">MAX(0,MIN($F35,CN$4)-MAX($E35,CN$3)+1)/($F35-$E35+1)</f>
        <v>0</v>
      </c>
      <c r="CO35" s="61" t="n">
        <f aca="false">MAX(0,MIN($F35,CO$4)-MAX($E35,CO$3)+1)/($F35-$E35+1)</f>
        <v>0</v>
      </c>
      <c r="CP35" s="61" t="n">
        <f aca="false">MAX(0,MIN($F35,CP$4)-MAX($E35,CP$3)+1)/($F35-$E35+1)</f>
        <v>0</v>
      </c>
      <c r="CQ35" s="61" t="n">
        <f aca="false">MAX(0,MIN($F35,CQ$4)-MAX($E35,CQ$3)+1)/($F35-$E35+1)</f>
        <v>0</v>
      </c>
      <c r="CR35" s="61" t="n">
        <f aca="false">MAX(0,MIN($F35,CR$4)-MAX($E35,CR$3)+1)/($F35-$E35+1)</f>
        <v>0</v>
      </c>
      <c r="CS35" s="61" t="n">
        <f aca="false">MAX(0,MIN($F35,CS$4)-MAX($E35,CS$3)+1)/($F35-$E35+1)</f>
        <v>0</v>
      </c>
      <c r="CT35" s="61" t="n">
        <f aca="false">MAX(0,MIN($F35,CT$4)-MAX($E35,CT$3)+1)/($F35-$E35+1)</f>
        <v>0</v>
      </c>
      <c r="CU35" s="61" t="n">
        <f aca="false">MAX(0,MIN($F35,CU$4)-MAX($E35,CU$3)+1)/($F35-$E35+1)</f>
        <v>0</v>
      </c>
      <c r="CV35" s="61" t="n">
        <f aca="false">MAX(0,MIN($F35,CV$4)-MAX($E35,CV$3)+1)/($F35-$E35+1)</f>
        <v>0</v>
      </c>
      <c r="CW35" s="61" t="n">
        <f aca="false">MAX(0,MIN($F35,CW$4)-MAX($E35,CW$3)+1)/($F35-$E35+1)</f>
        <v>0</v>
      </c>
      <c r="CX35" s="61" t="n">
        <f aca="false">MAX(0,MIN($F35,CX$4)-MAX($E35,CX$3)+1)/($F35-$E35+1)</f>
        <v>0</v>
      </c>
      <c r="CY35" s="61" t="n">
        <f aca="false">MAX(0,MIN($F35,CY$4)-MAX($E35,CY$3)+1)/($F35-$E35+1)</f>
        <v>0</v>
      </c>
      <c r="CZ35" s="61" t="n">
        <f aca="false">MAX(0,MIN($F35,CZ$4)-MAX($E35,CZ$3)+1)/($F35-$E35+1)</f>
        <v>0</v>
      </c>
      <c r="DA35" s="61" t="n">
        <f aca="false">MAX(0,MIN($F35,DA$4)-MAX($E35,DA$3)+1)/($F35-$E35+1)</f>
        <v>0</v>
      </c>
      <c r="DB35" s="61" t="n">
        <f aca="false">MAX(0,MIN($F35,DB$4)-MAX($E35,DB$3)+1)/($F35-$E35+1)</f>
        <v>0</v>
      </c>
      <c r="DC35" s="61" t="n">
        <f aca="false">MAX(0,MIN($F35,DC$4)-MAX($E35,DC$3)+1)/($F35-$E35+1)</f>
        <v>0</v>
      </c>
      <c r="DD35" s="61" t="n">
        <f aca="false">MAX(0,MIN($F35,DD$4)-MAX($E35,DD$3)+1)/($F35-$E35+1)</f>
        <v>0</v>
      </c>
      <c r="DE35" s="61" t="n">
        <f aca="false">MAX(0,MIN($F35,DE$4)-MAX($E35,DE$3)+1)/($F35-$E35+1)</f>
        <v>0</v>
      </c>
      <c r="DF35" s="61" t="n">
        <f aca="false">MAX(0,MIN($F35,DF$4)-MAX($E35,DF$3)+1)/($F35-$E35+1)</f>
        <v>0</v>
      </c>
      <c r="DG35" s="61" t="n">
        <f aca="false">MAX(0,MIN($F35,DG$4)-MAX($E35,DG$3)+1)/($F35-$E35+1)</f>
        <v>0</v>
      </c>
      <c r="DH35" s="61" t="n">
        <f aca="false">MAX(0,MIN($F35,DH$4)-MAX($E35,DH$3)+1)/($F35-$E35+1)</f>
        <v>0</v>
      </c>
      <c r="DI35" s="61" t="n">
        <f aca="false">MAX(0,MIN($F35,DI$4)-MAX($E35,DI$3)+1)/($F35-$E35+1)</f>
        <v>0</v>
      </c>
      <c r="DJ35" s="61" t="n">
        <f aca="false">MAX(0,MIN($F35,DJ$4)-MAX($E35,DJ$3)+1)/($F35-$E35+1)</f>
        <v>0</v>
      </c>
      <c r="DK35" s="61" t="n">
        <f aca="false">MAX(0,MIN($F35,DK$4)-MAX($E35,DK$3)+1)/($F35-$E35+1)</f>
        <v>0</v>
      </c>
      <c r="DL35" s="61" t="n">
        <f aca="false">MAX(0,MIN($F35,DL$4)-MAX($E35,DL$3)+1)/($F35-$E35+1)</f>
        <v>0</v>
      </c>
      <c r="DM35" s="61" t="n">
        <f aca="false">MAX(0,MIN($F35,DM$4)-MAX($E35,DM$3)+1)/($F35-$E35+1)</f>
        <v>0</v>
      </c>
      <c r="DN35" s="61" t="n">
        <f aca="false">MAX(0,MIN($F35,DN$4)-MAX($E35,DN$3)+1)/($F35-$E35+1)</f>
        <v>0</v>
      </c>
      <c r="DO35" s="61" t="n">
        <f aca="false">MAX(0,MIN($F35,DO$4)-MAX($E35,DO$3)+1)/($F35-$E35+1)</f>
        <v>0</v>
      </c>
      <c r="DP35" s="61" t="n">
        <f aca="false">MAX(0,MIN($F35,DP$4)-MAX($E35,DP$3)+1)/($F35-$E35+1)</f>
        <v>0</v>
      </c>
      <c r="DQ35" s="61" t="n">
        <f aca="false">MAX(0,MIN($F35,DQ$4)-MAX($E35,DQ$3)+1)/($F35-$E35+1)</f>
        <v>0</v>
      </c>
      <c r="DR35" s="61" t="n">
        <f aca="false">MAX(0,MIN($F35,DR$4)-MAX($E35,DR$3)+1)/($F35-$E35+1)</f>
        <v>0</v>
      </c>
      <c r="DS35" s="61" t="n">
        <f aca="false">MAX(0,MIN($F35,DS$4)-MAX($E35,DS$3)+1)/($F35-$E35+1)</f>
        <v>0</v>
      </c>
      <c r="DT35" s="61" t="n">
        <f aca="false">MAX(0,MIN($F35,DT$4)-MAX($E35,DT$3)+1)/($F35-$E35+1)</f>
        <v>0</v>
      </c>
      <c r="DU35" s="61" t="n">
        <f aca="false">MAX(0,MIN($F35,DU$4)-MAX($E35,DU$3)+1)/($F35-$E35+1)</f>
        <v>0</v>
      </c>
      <c r="DV35" s="61" t="n">
        <f aca="false">MAX(0,MIN($F35,DV$4)-MAX($E35,DV$3)+1)/($F35-$E35+1)</f>
        <v>0</v>
      </c>
      <c r="DW35" s="61" t="n">
        <f aca="false">MAX(0,MIN($F35,DW$4)-MAX($E35,DW$3)+1)/($F35-$E35+1)</f>
        <v>0</v>
      </c>
      <c r="DX35" s="61" t="n">
        <f aca="false">MAX(0,MIN($F35,DX$4)-MAX($E35,DX$3)+1)/($F35-$E35+1)</f>
        <v>0</v>
      </c>
      <c r="DY35" s="61" t="n">
        <f aca="false">MAX(0,MIN($F35,DY$4)-MAX($E35,DY$3)+1)/($F35-$E35+1)</f>
        <v>0</v>
      </c>
      <c r="DZ35" s="61" t="n">
        <f aca="false">MAX(0,MIN($F35,DZ$4)-MAX($E35,DZ$3)+1)/($F35-$E35+1)</f>
        <v>0</v>
      </c>
      <c r="EA35" s="61" t="n">
        <f aca="false">MAX(0,MIN($F35,EA$4)-MAX($E35,EA$3)+1)/($F35-$E35+1)</f>
        <v>0</v>
      </c>
      <c r="EB35" s="61" t="n">
        <f aca="false">MAX(0,MIN($F35,EB$4)-MAX($E35,EB$3)+1)/($F35-$E35+1)</f>
        <v>0</v>
      </c>
      <c r="EC35" s="61" t="n">
        <f aca="false">MAX(0,MIN($F35,EC$4)-MAX($E35,EC$3)+1)/($F35-$E35+1)</f>
        <v>0</v>
      </c>
      <c r="ED35" s="61" t="n">
        <f aca="false">MAX(0,MIN($F35,ED$4)-MAX($E35,ED$3)+1)/($F35-$E35+1)</f>
        <v>0</v>
      </c>
      <c r="EE35" s="61" t="n">
        <f aca="false">MAX(0,MIN($F35,EE$4)-MAX($E35,EE$3)+1)/($F35-$E35+1)</f>
        <v>0</v>
      </c>
      <c r="EF35" s="61" t="n">
        <f aca="false">MAX(0,MIN($F35,EF$4)-MAX($E35,EF$3)+1)/($F35-$E35+1)</f>
        <v>0</v>
      </c>
      <c r="EG35" s="61" t="n">
        <f aca="false">MAX(0,MIN($F35,EG$4)-MAX($E35,EG$3)+1)/($F35-$E35+1)</f>
        <v>0</v>
      </c>
      <c r="EH35" s="61" t="n">
        <f aca="false">MAX(0,MIN($F35,EH$4)-MAX($E35,EH$3)+1)/($F35-$E35+1)</f>
        <v>0</v>
      </c>
      <c r="EI35" s="61" t="n">
        <f aca="false">MAX(0,MIN($F35,EI$4)-MAX($E35,EI$3)+1)/($F35-$E35+1)</f>
        <v>0</v>
      </c>
      <c r="EJ35" s="61" t="n">
        <f aca="false">MAX(0,MIN($F35,EJ$4)-MAX($E35,EJ$3)+1)/($F35-$E35+1)</f>
        <v>0</v>
      </c>
      <c r="EK35" s="61" t="n">
        <f aca="false">MAX(0,MIN($F35,EK$4)-MAX($E35,EK$3)+1)/($F35-$E35+1)</f>
        <v>0</v>
      </c>
      <c r="EL35" s="61" t="n">
        <f aca="false">MAX(0,MIN($F35,EL$4)-MAX($E35,EL$3)+1)/($F35-$E35+1)</f>
        <v>0</v>
      </c>
      <c r="EM35" s="61" t="n">
        <f aca="false">MAX(0,MIN($F35,EM$4)-MAX($E35,EM$3)+1)/($F35-$E35+1)</f>
        <v>0</v>
      </c>
      <c r="EN35" s="61" t="n">
        <f aca="false">MAX(0,MIN($F35,EN$4)-MAX($E35,EN$3)+1)/($F35-$E35+1)</f>
        <v>0</v>
      </c>
      <c r="EO35" s="61" t="n">
        <f aca="false">MAX(0,MIN($F35,EO$4)-MAX($E35,EO$3)+1)/($F35-$E35+1)</f>
        <v>0</v>
      </c>
      <c r="EP35" s="61" t="n">
        <f aca="false">MAX(0,MIN($F35,EP$4)-MAX($E35,EP$3)+1)/($F35-$E35+1)</f>
        <v>0</v>
      </c>
      <c r="EQ35" s="61" t="n">
        <f aca="false">MAX(0,MIN($F35,EQ$4)-MAX($E35,EQ$3)+1)/($F35-$E35+1)</f>
        <v>0</v>
      </c>
      <c r="ER35" s="61" t="n">
        <f aca="false">MAX(0,MIN($F35,ER$4)-MAX($E35,ER$3)+1)/($F35-$E35+1)</f>
        <v>0</v>
      </c>
      <c r="ES35" s="61" t="n">
        <f aca="false">MAX(0,MIN($F35,ES$4)-MAX($E35,ES$3)+1)/($F35-$E35+1)</f>
        <v>0</v>
      </c>
      <c r="ET35" s="61" t="n">
        <f aca="false">MAX(0,MIN($F35,ET$4)-MAX($E35,ET$3)+1)/($F35-$E35+1)</f>
        <v>0</v>
      </c>
      <c r="EU35" s="61" t="n">
        <f aca="false">MAX(0,MIN($F35,EU$4)-MAX($E35,EU$3)+1)/($F35-$E35+1)</f>
        <v>0</v>
      </c>
      <c r="EV35" s="61" t="n">
        <f aca="false">MAX(0,MIN($F35,EV$4)-MAX($E35,EV$3)+1)/($F35-$E35+1)</f>
        <v>0</v>
      </c>
      <c r="EW35" s="61" t="n">
        <f aca="false">MAX(0,MIN($F35,EW$4)-MAX($E35,EW$3)+1)/($F35-$E35+1)</f>
        <v>0</v>
      </c>
      <c r="EX35" s="61" t="n">
        <f aca="false">MAX(0,MIN($F35,EX$4)-MAX($E35,EX$3)+1)/($F35-$E35+1)</f>
        <v>0</v>
      </c>
      <c r="EY35" s="61" t="n">
        <f aca="false">MAX(0,MIN($F35,EY$4)-MAX($E35,EY$3)+1)/($F35-$E35+1)</f>
        <v>0</v>
      </c>
      <c r="EZ35" s="61" t="n">
        <f aca="false">MAX(0,MIN($F35,EZ$4)-MAX($E35,EZ$3)+1)/($F35-$E35+1)</f>
        <v>0</v>
      </c>
      <c r="FA35" s="61" t="n">
        <f aca="false">MAX(0,MIN($F35,FA$4)-MAX($E35,FA$3)+1)/($F35-$E35+1)</f>
        <v>0</v>
      </c>
      <c r="FB35" s="61" t="n">
        <f aca="false">MAX(0,MIN($F35,FB$4)-MAX($E35,FB$3)+1)/($F35-$E35+1)</f>
        <v>0</v>
      </c>
      <c r="FC35" s="61" t="n">
        <f aca="false">MAX(0,MIN($F35,FC$4)-MAX($E35,FC$3)+1)/($F35-$E35+1)</f>
        <v>0</v>
      </c>
      <c r="FD35" s="61" t="n">
        <f aca="false">MAX(0,MIN($F35,FD$4)-MAX($E35,FD$3)+1)/($F35-$E35+1)</f>
        <v>0</v>
      </c>
      <c r="FE35" s="61" t="n">
        <f aca="false">MAX(0,MIN($F35,FE$4)-MAX($E35,FE$3)+1)/($F35-$E35+1)</f>
        <v>0</v>
      </c>
      <c r="FF35" s="61" t="n">
        <f aca="false">MAX(0,MIN($F35,FF$4)-MAX($E35,FF$3)+1)/($F35-$E35+1)</f>
        <v>0</v>
      </c>
      <c r="FG35" s="61" t="n">
        <f aca="false">MAX(0,MIN($F35,FG$4)-MAX($E35,FG$3)+1)/($F35-$E35+1)</f>
        <v>0</v>
      </c>
      <c r="FH35" s="61" t="n">
        <f aca="false">MAX(0,MIN($F35,FH$4)-MAX($E35,FH$3)+1)/($F35-$E35+1)</f>
        <v>0</v>
      </c>
    </row>
    <row r="36" customFormat="false" ht="15" hidden="false" customHeight="false" outlineLevel="0" collapsed="false">
      <c r="C36" s="1" t="s">
        <v>688</v>
      </c>
      <c r="D36" s="12" t="s">
        <v>546</v>
      </c>
      <c r="E36" s="61" t="n">
        <f aca="false">SUMIF($J$4:$FH$4,$F16,$J36:$FH36)</f>
        <v>1.13227082966426</v>
      </c>
      <c r="F36" s="62" t="n">
        <f aca="false">In_Debt_Rate*Months_Per_Period/Months_In_Year</f>
        <v>0.0125</v>
      </c>
      <c r="J36" s="61" t="n">
        <f aca="false">(1+$F36)^J$8</f>
        <v>1.0125</v>
      </c>
      <c r="K36" s="61" t="n">
        <f aca="false">(1+$F36)^K$8</f>
        <v>1.02515625</v>
      </c>
      <c r="L36" s="61" t="n">
        <f aca="false">(1+$F36)^L$8</f>
        <v>1.037970703125</v>
      </c>
      <c r="M36" s="61" t="n">
        <f aca="false">(1+$F36)^M$8</f>
        <v>1.05094533691406</v>
      </c>
      <c r="N36" s="61" t="n">
        <f aca="false">(1+$F36)^N$8</f>
        <v>1.06408215362549</v>
      </c>
      <c r="O36" s="61" t="n">
        <f aca="false">(1+$F36)^O$8</f>
        <v>1.07738318054581</v>
      </c>
      <c r="P36" s="61" t="n">
        <f aca="false">(1+$F36)^P$8</f>
        <v>1.09085047030263</v>
      </c>
      <c r="Q36" s="61" t="n">
        <f aca="false">(1+$F36)^Q$8</f>
        <v>1.10448610118141</v>
      </c>
      <c r="R36" s="61" t="n">
        <f aca="false">(1+$F36)^R$8</f>
        <v>1.11829217744618</v>
      </c>
      <c r="S36" s="61" t="n">
        <f aca="false">(1+$F36)^S$8</f>
        <v>1.13227082966426</v>
      </c>
      <c r="T36" s="61" t="n">
        <f aca="false">(1+$F36)^T$8</f>
        <v>1.14642421503506</v>
      </c>
      <c r="U36" s="61" t="n">
        <f aca="false">(1+$F36)^U$8</f>
        <v>1.160754517723</v>
      </c>
      <c r="V36" s="61" t="n">
        <f aca="false">(1+$F36)^V$8</f>
        <v>1.17526394919454</v>
      </c>
      <c r="W36" s="61" t="n">
        <f aca="false">(1+$F36)^W$8</f>
        <v>1.18995474855947</v>
      </c>
      <c r="X36" s="61" t="n">
        <f aca="false">(1+$F36)^X$8</f>
        <v>1.20482918291646</v>
      </c>
      <c r="Y36" s="61" t="n">
        <f aca="false">(1+$F36)^Y$8</f>
        <v>1.21988954770292</v>
      </c>
      <c r="Z36" s="61" t="n">
        <f aca="false">(1+$F36)^Z$8</f>
        <v>1.2351381670492</v>
      </c>
      <c r="AA36" s="61" t="n">
        <f aca="false">(1+$F36)^AA$8</f>
        <v>1.25057739413732</v>
      </c>
      <c r="AB36" s="61" t="n">
        <f aca="false">(1+$F36)^AB$8</f>
        <v>1.26620961156403</v>
      </c>
      <c r="AC36" s="61" t="n">
        <f aca="false">(1+$F36)^AC$8</f>
        <v>1.28203723170858</v>
      </c>
      <c r="AD36" s="61" t="n">
        <f aca="false">(1+$F36)^AD$8</f>
        <v>1.29806269710494</v>
      </c>
      <c r="AE36" s="61" t="n">
        <f aca="false">(1+$F36)^AE$8</f>
        <v>1.31428848081875</v>
      </c>
      <c r="AF36" s="61" t="n">
        <f aca="false">(1+$F36)^AF$8</f>
        <v>1.33071708682899</v>
      </c>
      <c r="AG36" s="61" t="n">
        <f aca="false">(1+$F36)^AG$8</f>
        <v>1.34735105041435</v>
      </c>
      <c r="AH36" s="61" t="n">
        <f aca="false">(1+$F36)^AH$8</f>
        <v>1.36419293854453</v>
      </c>
      <c r="AI36" s="61" t="n">
        <f aca="false">(1+$F36)^AI$8</f>
        <v>1.38124535027634</v>
      </c>
      <c r="AJ36" s="61" t="n">
        <f aca="false">(1+$F36)^AJ$8</f>
        <v>1.39851091715479</v>
      </c>
      <c r="AK36" s="61" t="n">
        <f aca="false">(1+$F36)^AK$8</f>
        <v>1.41599230361922</v>
      </c>
      <c r="AL36" s="61" t="n">
        <f aca="false">(1+$F36)^AL$8</f>
        <v>1.43369220741447</v>
      </c>
      <c r="AM36" s="61" t="n">
        <f aca="false">(1+$F36)^AM$8</f>
        <v>1.45161336000715</v>
      </c>
      <c r="AN36" s="61" t="n">
        <f aca="false">(1+$F36)^AN$8</f>
        <v>1.46975852700724</v>
      </c>
      <c r="AO36" s="61" t="n">
        <f aca="false">(1+$F36)^AO$8</f>
        <v>1.48813050859483</v>
      </c>
      <c r="AP36" s="61" t="n">
        <f aca="false">(1+$F36)^AP$8</f>
        <v>1.50673213995226</v>
      </c>
      <c r="AQ36" s="61" t="n">
        <f aca="false">(1+$F36)^AQ$8</f>
        <v>1.52556629170166</v>
      </c>
      <c r="AR36" s="61" t="n">
        <f aca="false">(1+$F36)^AR$8</f>
        <v>1.54463587034793</v>
      </c>
      <c r="AS36" s="61" t="n">
        <f aca="false">(1+$F36)^AS$8</f>
        <v>1.56394381872728</v>
      </c>
      <c r="AT36" s="61" t="n">
        <f aca="false">(1+$F36)^AT$8</f>
        <v>1.58349311646137</v>
      </c>
      <c r="AU36" s="61" t="n">
        <f aca="false">(1+$F36)^AU$8</f>
        <v>1.60328678041714</v>
      </c>
      <c r="AV36" s="61" t="n">
        <f aca="false">(1+$F36)^AV$8</f>
        <v>1.62332786517236</v>
      </c>
      <c r="AW36" s="61" t="n">
        <f aca="false">(1+$F36)^AW$8</f>
        <v>1.64361946348701</v>
      </c>
      <c r="AX36" s="61" t="n">
        <f aca="false">(1+$F36)^AX$8</f>
        <v>1.6641647067806</v>
      </c>
      <c r="AY36" s="61" t="n">
        <f aca="false">(1+$F36)^AY$8</f>
        <v>1.68496676561536</v>
      </c>
      <c r="AZ36" s="61" t="n">
        <f aca="false">(1+$F36)^AZ$8</f>
        <v>1.70602885018555</v>
      </c>
      <c r="BA36" s="61" t="n">
        <f aca="false">(1+$F36)^BA$8</f>
        <v>1.72735421081287</v>
      </c>
      <c r="BB36" s="61" t="n">
        <f aca="false">(1+$F36)^BB$8</f>
        <v>1.74894613844803</v>
      </c>
      <c r="BC36" s="61" t="n">
        <f aca="false">(1+$F36)^BC$8</f>
        <v>1.77080796517863</v>
      </c>
      <c r="BD36" s="61" t="n">
        <f aca="false">(1+$F36)^BD$8</f>
        <v>1.79294306474336</v>
      </c>
      <c r="BE36" s="61" t="n">
        <f aca="false">(1+$F36)^BE$8</f>
        <v>1.81535485305265</v>
      </c>
      <c r="BF36" s="61" t="n">
        <f aca="false">(1+$F36)^BF$8</f>
        <v>1.83804678871581</v>
      </c>
      <c r="BG36" s="61" t="n">
        <f aca="false">(1+$F36)^BG$8</f>
        <v>1.86102237357476</v>
      </c>
      <c r="BH36" s="61" t="n">
        <f aca="false">(1+$F36)^BH$8</f>
        <v>1.88428515324444</v>
      </c>
      <c r="BI36" s="61" t="n">
        <f aca="false">(1+$F36)^BI$8</f>
        <v>1.90783871766</v>
      </c>
      <c r="BJ36" s="61" t="n">
        <f aca="false">(1+$F36)^BJ$8</f>
        <v>1.93168670163075</v>
      </c>
      <c r="BK36" s="61" t="n">
        <f aca="false">(1+$F36)^BK$8</f>
        <v>1.95583278540113</v>
      </c>
      <c r="BL36" s="61" t="n">
        <f aca="false">(1+$F36)^BL$8</f>
        <v>1.98028069521865</v>
      </c>
      <c r="BM36" s="61" t="n">
        <f aca="false">(1+$F36)^BM$8</f>
        <v>2.00503420390888</v>
      </c>
      <c r="BN36" s="61" t="n">
        <f aca="false">(1+$F36)^BN$8</f>
        <v>2.03009713145774</v>
      </c>
      <c r="BO36" s="61" t="n">
        <f aca="false">(1+$F36)^BO$8</f>
        <v>2.05547334560096</v>
      </c>
      <c r="BP36" s="61" t="n">
        <f aca="false">(1+$F36)^BP$8</f>
        <v>2.08116676242097</v>
      </c>
      <c r="BQ36" s="61" t="n">
        <f aca="false">(1+$F36)^BQ$8</f>
        <v>2.10718134695124</v>
      </c>
      <c r="BR36" s="61" t="n">
        <f aca="false">(1+$F36)^BR$8</f>
        <v>2.13352111378813</v>
      </c>
      <c r="BS36" s="61" t="n">
        <f aca="false">(1+$F36)^BS$8</f>
        <v>2.16019012771048</v>
      </c>
      <c r="BT36" s="61" t="n">
        <f aca="false">(1+$F36)^BT$8</f>
        <v>2.18719250430686</v>
      </c>
      <c r="BU36" s="61" t="n">
        <f aca="false">(1+$F36)^BU$8</f>
        <v>2.21453241061069</v>
      </c>
      <c r="BV36" s="61" t="n">
        <f aca="false">(1+$F36)^BV$8</f>
        <v>2.24221406574333</v>
      </c>
      <c r="BW36" s="61" t="n">
        <f aca="false">(1+$F36)^BW$8</f>
        <v>2.27024174156512</v>
      </c>
      <c r="BX36" s="61" t="n">
        <f aca="false">(1+$F36)^BX$8</f>
        <v>2.29861976333468</v>
      </c>
      <c r="BY36" s="61" t="n">
        <f aca="false">(1+$F36)^BY$8</f>
        <v>2.32735251037637</v>
      </c>
      <c r="BZ36" s="61" t="n">
        <f aca="false">(1+$F36)^BZ$8</f>
        <v>2.35644441675607</v>
      </c>
      <c r="CA36" s="61" t="n">
        <f aca="false">(1+$F36)^CA$8</f>
        <v>2.38589997196552</v>
      </c>
      <c r="CB36" s="61" t="n">
        <f aca="false">(1+$F36)^CB$8</f>
        <v>2.41572372161509</v>
      </c>
      <c r="CC36" s="61" t="n">
        <f aca="false">(1+$F36)^CC$8</f>
        <v>2.44592026813528</v>
      </c>
      <c r="CD36" s="61" t="n">
        <f aca="false">(1+$F36)^CD$8</f>
        <v>2.47649427148697</v>
      </c>
      <c r="CE36" s="61" t="n">
        <f aca="false">(1+$F36)^CE$8</f>
        <v>2.50745044988056</v>
      </c>
      <c r="CF36" s="61" t="n">
        <f aca="false">(1+$F36)^CF$8</f>
        <v>2.53879358050406</v>
      </c>
      <c r="CG36" s="61" t="n">
        <f aca="false">(1+$F36)^CG$8</f>
        <v>2.57052850026036</v>
      </c>
      <c r="CH36" s="61" t="n">
        <f aca="false">(1+$F36)^CH$8</f>
        <v>2.60266010651362</v>
      </c>
      <c r="CI36" s="61" t="n">
        <f aca="false">(1+$F36)^CI$8</f>
        <v>2.63519335784504</v>
      </c>
      <c r="CJ36" s="61" t="n">
        <f aca="false">(1+$F36)^CJ$8</f>
        <v>2.6681332748181</v>
      </c>
      <c r="CK36" s="61" t="n">
        <f aca="false">(1+$F36)^CK$8</f>
        <v>2.70148494075333</v>
      </c>
      <c r="CL36" s="61" t="n">
        <f aca="false">(1+$F36)^CL$8</f>
        <v>2.73525350251274</v>
      </c>
      <c r="CM36" s="61" t="n">
        <f aca="false">(1+$F36)^CM$8</f>
        <v>2.76944417129415</v>
      </c>
      <c r="CN36" s="61" t="n">
        <f aca="false">(1+$F36)^CN$8</f>
        <v>2.80406222343533</v>
      </c>
      <c r="CO36" s="61" t="n">
        <f aca="false">(1+$F36)^CO$8</f>
        <v>2.83911300122827</v>
      </c>
      <c r="CP36" s="61" t="n">
        <f aca="false">(1+$F36)^CP$8</f>
        <v>2.87460191374363</v>
      </c>
      <c r="CQ36" s="61" t="n">
        <f aca="false">(1+$F36)^CQ$8</f>
        <v>2.91053443766542</v>
      </c>
      <c r="CR36" s="61" t="n">
        <f aca="false">(1+$F36)^CR$8</f>
        <v>2.94691611813624</v>
      </c>
      <c r="CS36" s="61" t="n">
        <f aca="false">(1+$F36)^CS$8</f>
        <v>2.98375256961294</v>
      </c>
      <c r="CT36" s="61" t="n">
        <f aca="false">(1+$F36)^CT$8</f>
        <v>3.0210494767331</v>
      </c>
      <c r="CU36" s="61" t="n">
        <f aca="false">(1+$F36)^CU$8</f>
        <v>3.05881259519227</v>
      </c>
      <c r="CV36" s="61" t="n">
        <f aca="false">(1+$F36)^CV$8</f>
        <v>3.09704775263217</v>
      </c>
      <c r="CW36" s="61" t="n">
        <f aca="false">(1+$F36)^CW$8</f>
        <v>3.13576084954007</v>
      </c>
      <c r="CX36" s="61" t="n">
        <f aca="false">(1+$F36)^CX$8</f>
        <v>3.17495786015932</v>
      </c>
      <c r="CY36" s="61" t="n">
        <f aca="false">(1+$F36)^CY$8</f>
        <v>3.21464483341131</v>
      </c>
      <c r="CZ36" s="61" t="n">
        <f aca="false">(1+$F36)^CZ$8</f>
        <v>3.25482789382895</v>
      </c>
      <c r="DA36" s="61" t="n">
        <f aca="false">(1+$F36)^DA$8</f>
        <v>3.29551324250182</v>
      </c>
      <c r="DB36" s="61" t="n">
        <f aca="false">(1+$F36)^DB$8</f>
        <v>3.33670715803309</v>
      </c>
      <c r="DC36" s="61" t="n">
        <f aca="false">(1+$F36)^DC$8</f>
        <v>3.3784159975085</v>
      </c>
      <c r="DD36" s="61" t="n">
        <f aca="false">(1+$F36)^DD$8</f>
        <v>3.42064619747736</v>
      </c>
      <c r="DE36" s="61" t="n">
        <f aca="false">(1+$F36)^DE$8</f>
        <v>3.46340427494583</v>
      </c>
      <c r="DF36" s="61" t="n">
        <f aca="false">(1+$F36)^DF$8</f>
        <v>3.50669682838265</v>
      </c>
      <c r="DG36" s="61" t="n">
        <f aca="false">(1+$F36)^DG$8</f>
        <v>3.55053053873743</v>
      </c>
      <c r="DH36" s="61" t="n">
        <f aca="false">(1+$F36)^DH$8</f>
        <v>3.59491217047165</v>
      </c>
      <c r="DI36" s="61" t="n">
        <f aca="false">(1+$F36)^DI$8</f>
        <v>3.63984857260254</v>
      </c>
      <c r="DJ36" s="61" t="n">
        <f aca="false">(1+$F36)^DJ$8</f>
        <v>3.68534667976008</v>
      </c>
      <c r="DK36" s="61" t="n">
        <f aca="false">(1+$F36)^DK$8</f>
        <v>3.73141351325708</v>
      </c>
      <c r="DL36" s="61" t="n">
        <f aca="false">(1+$F36)^DL$8</f>
        <v>3.77805618217279</v>
      </c>
      <c r="DM36" s="61" t="n">
        <f aca="false">(1+$F36)^DM$8</f>
        <v>3.82528188444995</v>
      </c>
      <c r="DN36" s="61" t="n">
        <f aca="false">(1+$F36)^DN$8</f>
        <v>3.87309790800557</v>
      </c>
      <c r="DO36" s="61" t="n">
        <f aca="false">(1+$F36)^DO$8</f>
        <v>3.92151163185564</v>
      </c>
      <c r="DP36" s="61" t="n">
        <f aca="false">(1+$F36)^DP$8</f>
        <v>3.97053052725384</v>
      </c>
      <c r="DQ36" s="61" t="n">
        <f aca="false">(1+$F36)^DQ$8</f>
        <v>4.02016215884451</v>
      </c>
      <c r="DR36" s="61" t="n">
        <f aca="false">(1+$F36)^DR$8</f>
        <v>4.07041418583007</v>
      </c>
      <c r="DS36" s="61" t="n">
        <f aca="false">(1+$F36)^DS$8</f>
        <v>4.12129436315294</v>
      </c>
      <c r="DT36" s="61" t="n">
        <f aca="false">(1+$F36)^DT$8</f>
        <v>4.17281054269235</v>
      </c>
      <c r="DU36" s="61" t="n">
        <f aca="false">(1+$F36)^DU$8</f>
        <v>4.22497067447601</v>
      </c>
      <c r="DV36" s="61" t="n">
        <f aca="false">(1+$F36)^DV$8</f>
        <v>4.27778280790696</v>
      </c>
      <c r="DW36" s="61" t="n">
        <f aca="false">(1+$F36)^DW$8</f>
        <v>4.3312550930058</v>
      </c>
      <c r="DX36" s="61" t="n">
        <f aca="false">(1+$F36)^DX$8</f>
        <v>4.38539578166837</v>
      </c>
      <c r="DY36" s="61" t="n">
        <f aca="false">(1+$F36)^DY$8</f>
        <v>4.44021322893922</v>
      </c>
      <c r="DZ36" s="61" t="n">
        <f aca="false">(1+$F36)^DZ$8</f>
        <v>4.49571589430096</v>
      </c>
      <c r="EA36" s="61" t="n">
        <f aca="false">(1+$F36)^EA$8</f>
        <v>4.55191234297972</v>
      </c>
      <c r="EB36" s="61" t="n">
        <f aca="false">(1+$F36)^EB$8</f>
        <v>4.60881124726697</v>
      </c>
      <c r="EC36" s="61" t="n">
        <f aca="false">(1+$F36)^EC$8</f>
        <v>4.66642138785781</v>
      </c>
      <c r="ED36" s="61" t="n">
        <f aca="false">(1+$F36)^ED$8</f>
        <v>4.72475165520603</v>
      </c>
      <c r="EE36" s="61" t="n">
        <f aca="false">(1+$F36)^EE$8</f>
        <v>4.78381105089611</v>
      </c>
      <c r="EF36" s="61" t="n">
        <f aca="false">(1+$F36)^EF$8</f>
        <v>4.84360868903231</v>
      </c>
      <c r="EG36" s="61" t="n">
        <f aca="false">(1+$F36)^EG$8</f>
        <v>4.90415379764521</v>
      </c>
      <c r="EH36" s="61" t="n">
        <f aca="false">(1+$F36)^EH$8</f>
        <v>4.96545572011577</v>
      </c>
      <c r="EI36" s="61" t="n">
        <f aca="false">(1+$F36)^EI$8</f>
        <v>5.02752391661722</v>
      </c>
      <c r="EJ36" s="61" t="n">
        <f aca="false">(1+$F36)^EJ$8</f>
        <v>5.09036796557494</v>
      </c>
      <c r="EK36" s="61" t="n">
        <f aca="false">(1+$F36)^EK$8</f>
        <v>5.15399756514462</v>
      </c>
      <c r="EL36" s="61" t="n">
        <f aca="false">(1+$F36)^EL$8</f>
        <v>5.21842253470893</v>
      </c>
      <c r="EM36" s="61" t="n">
        <f aca="false">(1+$F36)^EM$8</f>
        <v>5.28365281639279</v>
      </c>
      <c r="EN36" s="61" t="n">
        <f aca="false">(1+$F36)^EN$8</f>
        <v>5.3496984765977</v>
      </c>
      <c r="EO36" s="61" t="n">
        <f aca="false">(1+$F36)^EO$8</f>
        <v>5.41656970755517</v>
      </c>
      <c r="EP36" s="61" t="n">
        <f aca="false">(1+$F36)^EP$8</f>
        <v>5.48427682889961</v>
      </c>
      <c r="EQ36" s="61" t="n">
        <f aca="false">(1+$F36)^EQ$8</f>
        <v>5.55283028926086</v>
      </c>
      <c r="ER36" s="61" t="n">
        <f aca="false">(1+$F36)^ER$8</f>
        <v>5.62224066787662</v>
      </c>
      <c r="ES36" s="61" t="n">
        <f aca="false">(1+$F36)^ES$8</f>
        <v>5.69251867622508</v>
      </c>
      <c r="ET36" s="61" t="n">
        <f aca="false">(1+$F36)^ET$8</f>
        <v>5.76367515967789</v>
      </c>
      <c r="EU36" s="61" t="n">
        <f aca="false">(1+$F36)^EU$8</f>
        <v>5.83572109917386</v>
      </c>
      <c r="EV36" s="61" t="n">
        <f aca="false">(1+$F36)^EV$8</f>
        <v>5.90866761291353</v>
      </c>
      <c r="EW36" s="61" t="n">
        <f aca="false">(1+$F36)^EW$8</f>
        <v>5.98252595807495</v>
      </c>
      <c r="EX36" s="61" t="n">
        <f aca="false">(1+$F36)^EX$8</f>
        <v>6.05730753255089</v>
      </c>
      <c r="EY36" s="61" t="n">
        <f aca="false">(1+$F36)^EY$8</f>
        <v>6.13302387670778</v>
      </c>
      <c r="EZ36" s="61" t="n">
        <f aca="false">(1+$F36)^EZ$8</f>
        <v>6.20968667516662</v>
      </c>
      <c r="FA36" s="61" t="n">
        <f aca="false">(1+$F36)^FA$8</f>
        <v>6.28730775860621</v>
      </c>
      <c r="FB36" s="61" t="n">
        <f aca="false">(1+$F36)^FB$8</f>
        <v>6.36589910558878</v>
      </c>
      <c r="FC36" s="61" t="n">
        <f aca="false">(1+$F36)^FC$8</f>
        <v>6.44547284440864</v>
      </c>
      <c r="FD36" s="61" t="n">
        <f aca="false">(1+$F36)^FD$8</f>
        <v>6.52604125496375</v>
      </c>
      <c r="FE36" s="61" t="n">
        <f aca="false">(1+$F36)^FE$8</f>
        <v>6.6076167706508</v>
      </c>
      <c r="FF36" s="61" t="n">
        <f aca="false">(1+$F36)^FF$8</f>
        <v>6.69021198028393</v>
      </c>
      <c r="FG36" s="61" t="n">
        <f aca="false">(1+$F36)^FG$8</f>
        <v>6.77383963003748</v>
      </c>
      <c r="FH36" s="61" t="n">
        <f aca="false">(1+$F36)^FH$8</f>
        <v>6.85851262541295</v>
      </c>
    </row>
    <row r="37" customFormat="false" ht="15" hidden="false" customHeight="false" outlineLevel="0" collapsed="false">
      <c r="C37" s="1" t="s">
        <v>689</v>
      </c>
      <c r="D37" s="12" t="s">
        <v>34</v>
      </c>
      <c r="J37" s="18" t="n">
        <f aca="false">N(MONTH(J$4)=Months_In_Year)</f>
        <v>1</v>
      </c>
      <c r="K37" s="18" t="n">
        <f aca="false">N(MONTH(K$4)=Months_In_Year)</f>
        <v>0</v>
      </c>
      <c r="L37" s="18" t="n">
        <f aca="false">N(MONTH(L$4)=Months_In_Year)</f>
        <v>0</v>
      </c>
      <c r="M37" s="18" t="n">
        <f aca="false">N(MONTH(M$4)=Months_In_Year)</f>
        <v>0</v>
      </c>
      <c r="N37" s="18" t="n">
        <f aca="false">N(MONTH(N$4)=Months_In_Year)</f>
        <v>1</v>
      </c>
      <c r="O37" s="18" t="n">
        <f aca="false">N(MONTH(O$4)=Months_In_Year)</f>
        <v>0</v>
      </c>
      <c r="P37" s="18" t="n">
        <f aca="false">N(MONTH(P$4)=Months_In_Year)</f>
        <v>0</v>
      </c>
      <c r="Q37" s="18" t="n">
        <f aca="false">N(MONTH(Q$4)=Months_In_Year)</f>
        <v>0</v>
      </c>
      <c r="R37" s="18" t="n">
        <f aca="false">N(MONTH(R$4)=Months_In_Year)</f>
        <v>1</v>
      </c>
      <c r="S37" s="18" t="n">
        <f aca="false">N(MONTH(S$4)=Months_In_Year)</f>
        <v>0</v>
      </c>
      <c r="T37" s="18" t="n">
        <f aca="false">N(MONTH(T$4)=Months_In_Year)</f>
        <v>0</v>
      </c>
      <c r="U37" s="18" t="n">
        <f aca="false">N(MONTH(U$4)=Months_In_Year)</f>
        <v>0</v>
      </c>
      <c r="V37" s="18" t="n">
        <f aca="false">N(MONTH(V$4)=Months_In_Year)</f>
        <v>1</v>
      </c>
      <c r="W37" s="18" t="n">
        <f aca="false">N(MONTH(W$4)=Months_In_Year)</f>
        <v>0</v>
      </c>
      <c r="X37" s="18" t="n">
        <f aca="false">N(MONTH(X$4)=Months_In_Year)</f>
        <v>0</v>
      </c>
      <c r="Y37" s="18" t="n">
        <f aca="false">N(MONTH(Y$4)=Months_In_Year)</f>
        <v>0</v>
      </c>
      <c r="Z37" s="18" t="n">
        <f aca="false">N(MONTH(Z$4)=Months_In_Year)</f>
        <v>1</v>
      </c>
      <c r="AA37" s="18" t="n">
        <f aca="false">N(MONTH(AA$4)=Months_In_Year)</f>
        <v>0</v>
      </c>
      <c r="AB37" s="18" t="n">
        <f aca="false">N(MONTH(AB$4)=Months_In_Year)</f>
        <v>0</v>
      </c>
      <c r="AC37" s="18" t="n">
        <f aca="false">N(MONTH(AC$4)=Months_In_Year)</f>
        <v>0</v>
      </c>
      <c r="AD37" s="18" t="n">
        <f aca="false">N(MONTH(AD$4)=Months_In_Year)</f>
        <v>1</v>
      </c>
      <c r="AE37" s="18" t="n">
        <f aca="false">N(MONTH(AE$4)=Months_In_Year)</f>
        <v>0</v>
      </c>
      <c r="AF37" s="18" t="n">
        <f aca="false">N(MONTH(AF$4)=Months_In_Year)</f>
        <v>0</v>
      </c>
      <c r="AG37" s="18" t="n">
        <f aca="false">N(MONTH(AG$4)=Months_In_Year)</f>
        <v>0</v>
      </c>
      <c r="AH37" s="18" t="n">
        <f aca="false">N(MONTH(AH$4)=Months_In_Year)</f>
        <v>1</v>
      </c>
      <c r="AI37" s="18" t="n">
        <f aca="false">N(MONTH(AI$4)=Months_In_Year)</f>
        <v>0</v>
      </c>
      <c r="AJ37" s="18" t="n">
        <f aca="false">N(MONTH(AJ$4)=Months_In_Year)</f>
        <v>0</v>
      </c>
      <c r="AK37" s="18" t="n">
        <f aca="false">N(MONTH(AK$4)=Months_In_Year)</f>
        <v>0</v>
      </c>
      <c r="AL37" s="18" t="n">
        <f aca="false">N(MONTH(AL$4)=Months_In_Year)</f>
        <v>1</v>
      </c>
      <c r="AM37" s="18" t="n">
        <f aca="false">N(MONTH(AM$4)=Months_In_Year)</f>
        <v>0</v>
      </c>
      <c r="AN37" s="18" t="n">
        <f aca="false">N(MONTH(AN$4)=Months_In_Year)</f>
        <v>0</v>
      </c>
      <c r="AO37" s="18" t="n">
        <f aca="false">N(MONTH(AO$4)=Months_In_Year)</f>
        <v>0</v>
      </c>
      <c r="AP37" s="18" t="n">
        <f aca="false">N(MONTH(AP$4)=Months_In_Year)</f>
        <v>1</v>
      </c>
      <c r="AQ37" s="18" t="n">
        <f aca="false">N(MONTH(AQ$4)=Months_In_Year)</f>
        <v>0</v>
      </c>
      <c r="AR37" s="18" t="n">
        <f aca="false">N(MONTH(AR$4)=Months_In_Year)</f>
        <v>0</v>
      </c>
      <c r="AS37" s="18" t="n">
        <f aca="false">N(MONTH(AS$4)=Months_In_Year)</f>
        <v>0</v>
      </c>
      <c r="AT37" s="18" t="n">
        <f aca="false">N(MONTH(AT$4)=Months_In_Year)</f>
        <v>1</v>
      </c>
      <c r="AU37" s="18" t="n">
        <f aca="false">N(MONTH(AU$4)=Months_In_Year)</f>
        <v>0</v>
      </c>
      <c r="AV37" s="18" t="n">
        <f aca="false">N(MONTH(AV$4)=Months_In_Year)</f>
        <v>0</v>
      </c>
      <c r="AW37" s="18" t="n">
        <f aca="false">N(MONTH(AW$4)=Months_In_Year)</f>
        <v>0</v>
      </c>
      <c r="AX37" s="18" t="n">
        <f aca="false">N(MONTH(AX$4)=Months_In_Year)</f>
        <v>1</v>
      </c>
      <c r="AY37" s="18" t="n">
        <f aca="false">N(MONTH(AY$4)=Months_In_Year)</f>
        <v>0</v>
      </c>
      <c r="AZ37" s="18" t="n">
        <f aca="false">N(MONTH(AZ$4)=Months_In_Year)</f>
        <v>0</v>
      </c>
      <c r="BA37" s="18" t="n">
        <f aca="false">N(MONTH(BA$4)=Months_In_Year)</f>
        <v>0</v>
      </c>
      <c r="BB37" s="18" t="n">
        <f aca="false">N(MONTH(BB$4)=Months_In_Year)</f>
        <v>1</v>
      </c>
      <c r="BC37" s="18" t="n">
        <f aca="false">N(MONTH(BC$4)=Months_In_Year)</f>
        <v>0</v>
      </c>
      <c r="BD37" s="18" t="n">
        <f aca="false">N(MONTH(BD$4)=Months_In_Year)</f>
        <v>0</v>
      </c>
      <c r="BE37" s="18" t="n">
        <f aca="false">N(MONTH(BE$4)=Months_In_Year)</f>
        <v>0</v>
      </c>
      <c r="BF37" s="18" t="n">
        <f aca="false">N(MONTH(BF$4)=Months_In_Year)</f>
        <v>1</v>
      </c>
      <c r="BG37" s="18" t="n">
        <f aca="false">N(MONTH(BG$4)=Months_In_Year)</f>
        <v>0</v>
      </c>
      <c r="BH37" s="18" t="n">
        <f aca="false">N(MONTH(BH$4)=Months_In_Year)</f>
        <v>0</v>
      </c>
      <c r="BI37" s="18" t="n">
        <f aca="false">N(MONTH(BI$4)=Months_In_Year)</f>
        <v>0</v>
      </c>
      <c r="BJ37" s="18" t="n">
        <f aca="false">N(MONTH(BJ$4)=Months_In_Year)</f>
        <v>1</v>
      </c>
      <c r="BK37" s="18" t="n">
        <f aca="false">N(MONTH(BK$4)=Months_In_Year)</f>
        <v>0</v>
      </c>
      <c r="BL37" s="18" t="n">
        <f aca="false">N(MONTH(BL$4)=Months_In_Year)</f>
        <v>0</v>
      </c>
      <c r="BM37" s="18" t="n">
        <f aca="false">N(MONTH(BM$4)=Months_In_Year)</f>
        <v>0</v>
      </c>
      <c r="BN37" s="18" t="n">
        <f aca="false">N(MONTH(BN$4)=Months_In_Year)</f>
        <v>1</v>
      </c>
      <c r="BO37" s="18" t="n">
        <f aca="false">N(MONTH(BO$4)=Months_In_Year)</f>
        <v>0</v>
      </c>
      <c r="BP37" s="18" t="n">
        <f aca="false">N(MONTH(BP$4)=Months_In_Year)</f>
        <v>0</v>
      </c>
      <c r="BQ37" s="18" t="n">
        <f aca="false">N(MONTH(BQ$4)=Months_In_Year)</f>
        <v>0</v>
      </c>
      <c r="BR37" s="18" t="n">
        <f aca="false">N(MONTH(BR$4)=Months_In_Year)</f>
        <v>1</v>
      </c>
      <c r="BS37" s="18" t="n">
        <f aca="false">N(MONTH(BS$4)=Months_In_Year)</f>
        <v>0</v>
      </c>
      <c r="BT37" s="18" t="n">
        <f aca="false">N(MONTH(BT$4)=Months_In_Year)</f>
        <v>0</v>
      </c>
      <c r="BU37" s="18" t="n">
        <f aca="false">N(MONTH(BU$4)=Months_In_Year)</f>
        <v>0</v>
      </c>
      <c r="BV37" s="18" t="n">
        <f aca="false">N(MONTH(BV$4)=Months_In_Year)</f>
        <v>1</v>
      </c>
      <c r="BW37" s="18" t="n">
        <f aca="false">N(MONTH(BW$4)=Months_In_Year)</f>
        <v>0</v>
      </c>
      <c r="BX37" s="18" t="n">
        <f aca="false">N(MONTH(BX$4)=Months_In_Year)</f>
        <v>0</v>
      </c>
      <c r="BY37" s="18" t="n">
        <f aca="false">N(MONTH(BY$4)=Months_In_Year)</f>
        <v>0</v>
      </c>
      <c r="BZ37" s="18" t="n">
        <f aca="false">N(MONTH(BZ$4)=Months_In_Year)</f>
        <v>1</v>
      </c>
      <c r="CA37" s="18" t="n">
        <f aca="false">N(MONTH(CA$4)=Months_In_Year)</f>
        <v>0</v>
      </c>
      <c r="CB37" s="18" t="n">
        <f aca="false">N(MONTH(CB$4)=Months_In_Year)</f>
        <v>0</v>
      </c>
      <c r="CC37" s="18" t="n">
        <f aca="false">N(MONTH(CC$4)=Months_In_Year)</f>
        <v>0</v>
      </c>
      <c r="CD37" s="18" t="n">
        <f aca="false">N(MONTH(CD$4)=Months_In_Year)</f>
        <v>1</v>
      </c>
      <c r="CE37" s="18" t="n">
        <f aca="false">N(MONTH(CE$4)=Months_In_Year)</f>
        <v>0</v>
      </c>
      <c r="CF37" s="18" t="n">
        <f aca="false">N(MONTH(CF$4)=Months_In_Year)</f>
        <v>0</v>
      </c>
      <c r="CG37" s="18" t="n">
        <f aca="false">N(MONTH(CG$4)=Months_In_Year)</f>
        <v>0</v>
      </c>
      <c r="CH37" s="18" t="n">
        <f aca="false">N(MONTH(CH$4)=Months_In_Year)</f>
        <v>1</v>
      </c>
      <c r="CI37" s="18" t="n">
        <f aca="false">N(MONTH(CI$4)=Months_In_Year)</f>
        <v>0</v>
      </c>
      <c r="CJ37" s="18" t="n">
        <f aca="false">N(MONTH(CJ$4)=Months_In_Year)</f>
        <v>0</v>
      </c>
      <c r="CK37" s="18" t="n">
        <f aca="false">N(MONTH(CK$4)=Months_In_Year)</f>
        <v>0</v>
      </c>
      <c r="CL37" s="18" t="n">
        <f aca="false">N(MONTH(CL$4)=Months_In_Year)</f>
        <v>1</v>
      </c>
      <c r="CM37" s="18" t="n">
        <f aca="false">N(MONTH(CM$4)=Months_In_Year)</f>
        <v>0</v>
      </c>
      <c r="CN37" s="18" t="n">
        <f aca="false">N(MONTH(CN$4)=Months_In_Year)</f>
        <v>0</v>
      </c>
      <c r="CO37" s="18" t="n">
        <f aca="false">N(MONTH(CO$4)=Months_In_Year)</f>
        <v>0</v>
      </c>
      <c r="CP37" s="18" t="n">
        <f aca="false">N(MONTH(CP$4)=Months_In_Year)</f>
        <v>1</v>
      </c>
      <c r="CQ37" s="18" t="n">
        <f aca="false">N(MONTH(CQ$4)=Months_In_Year)</f>
        <v>0</v>
      </c>
      <c r="CR37" s="18" t="n">
        <f aca="false">N(MONTH(CR$4)=Months_In_Year)</f>
        <v>0</v>
      </c>
      <c r="CS37" s="18" t="n">
        <f aca="false">N(MONTH(CS$4)=Months_In_Year)</f>
        <v>0</v>
      </c>
      <c r="CT37" s="18" t="n">
        <f aca="false">N(MONTH(CT$4)=Months_In_Year)</f>
        <v>1</v>
      </c>
      <c r="CU37" s="18" t="n">
        <f aca="false">N(MONTH(CU$4)=Months_In_Year)</f>
        <v>0</v>
      </c>
      <c r="CV37" s="18" t="n">
        <f aca="false">N(MONTH(CV$4)=Months_In_Year)</f>
        <v>0</v>
      </c>
      <c r="CW37" s="18" t="n">
        <f aca="false">N(MONTH(CW$4)=Months_In_Year)</f>
        <v>0</v>
      </c>
      <c r="CX37" s="18" t="n">
        <f aca="false">N(MONTH(CX$4)=Months_In_Year)</f>
        <v>1</v>
      </c>
      <c r="CY37" s="18" t="n">
        <f aca="false">N(MONTH(CY$4)=Months_In_Year)</f>
        <v>0</v>
      </c>
      <c r="CZ37" s="18" t="n">
        <f aca="false">N(MONTH(CZ$4)=Months_In_Year)</f>
        <v>0</v>
      </c>
      <c r="DA37" s="18" t="n">
        <f aca="false">N(MONTH(DA$4)=Months_In_Year)</f>
        <v>0</v>
      </c>
      <c r="DB37" s="18" t="n">
        <f aca="false">N(MONTH(DB$4)=Months_In_Year)</f>
        <v>1</v>
      </c>
      <c r="DC37" s="18" t="n">
        <f aca="false">N(MONTH(DC$4)=Months_In_Year)</f>
        <v>0</v>
      </c>
      <c r="DD37" s="18" t="n">
        <f aca="false">N(MONTH(DD$4)=Months_In_Year)</f>
        <v>0</v>
      </c>
      <c r="DE37" s="18" t="n">
        <f aca="false">N(MONTH(DE$4)=Months_In_Year)</f>
        <v>0</v>
      </c>
      <c r="DF37" s="18" t="n">
        <f aca="false">N(MONTH(DF$4)=Months_In_Year)</f>
        <v>1</v>
      </c>
      <c r="DG37" s="18" t="n">
        <f aca="false">N(MONTH(DG$4)=Months_In_Year)</f>
        <v>0</v>
      </c>
      <c r="DH37" s="18" t="n">
        <f aca="false">N(MONTH(DH$4)=Months_In_Year)</f>
        <v>0</v>
      </c>
      <c r="DI37" s="18" t="n">
        <f aca="false">N(MONTH(DI$4)=Months_In_Year)</f>
        <v>0</v>
      </c>
      <c r="DJ37" s="18" t="n">
        <f aca="false">N(MONTH(DJ$4)=Months_In_Year)</f>
        <v>1</v>
      </c>
      <c r="DK37" s="18" t="n">
        <f aca="false">N(MONTH(DK$4)=Months_In_Year)</f>
        <v>0</v>
      </c>
      <c r="DL37" s="18" t="n">
        <f aca="false">N(MONTH(DL$4)=Months_In_Year)</f>
        <v>0</v>
      </c>
      <c r="DM37" s="18" t="n">
        <f aca="false">N(MONTH(DM$4)=Months_In_Year)</f>
        <v>0</v>
      </c>
      <c r="DN37" s="18" t="n">
        <f aca="false">N(MONTH(DN$4)=Months_In_Year)</f>
        <v>1</v>
      </c>
      <c r="DO37" s="18" t="n">
        <f aca="false">N(MONTH(DO$4)=Months_In_Year)</f>
        <v>0</v>
      </c>
      <c r="DP37" s="18" t="n">
        <f aca="false">N(MONTH(DP$4)=Months_In_Year)</f>
        <v>0</v>
      </c>
      <c r="DQ37" s="18" t="n">
        <f aca="false">N(MONTH(DQ$4)=Months_In_Year)</f>
        <v>0</v>
      </c>
      <c r="DR37" s="18" t="n">
        <f aca="false">N(MONTH(DR$4)=Months_In_Year)</f>
        <v>1</v>
      </c>
      <c r="DS37" s="18" t="n">
        <f aca="false">N(MONTH(DS$4)=Months_In_Year)</f>
        <v>0</v>
      </c>
      <c r="DT37" s="18" t="n">
        <f aca="false">N(MONTH(DT$4)=Months_In_Year)</f>
        <v>0</v>
      </c>
      <c r="DU37" s="18" t="n">
        <f aca="false">N(MONTH(DU$4)=Months_In_Year)</f>
        <v>0</v>
      </c>
      <c r="DV37" s="18" t="n">
        <f aca="false">N(MONTH(DV$4)=Months_In_Year)</f>
        <v>1</v>
      </c>
      <c r="DW37" s="18" t="n">
        <f aca="false">N(MONTH(DW$4)=Months_In_Year)</f>
        <v>0</v>
      </c>
      <c r="DX37" s="18" t="n">
        <f aca="false">N(MONTH(DX$4)=Months_In_Year)</f>
        <v>0</v>
      </c>
      <c r="DY37" s="18" t="n">
        <f aca="false">N(MONTH(DY$4)=Months_In_Year)</f>
        <v>0</v>
      </c>
      <c r="DZ37" s="18" t="n">
        <f aca="false">N(MONTH(DZ$4)=Months_In_Year)</f>
        <v>1</v>
      </c>
      <c r="EA37" s="18" t="n">
        <f aca="false">N(MONTH(EA$4)=Months_In_Year)</f>
        <v>0</v>
      </c>
      <c r="EB37" s="18" t="n">
        <f aca="false">N(MONTH(EB$4)=Months_In_Year)</f>
        <v>0</v>
      </c>
      <c r="EC37" s="18" t="n">
        <f aca="false">N(MONTH(EC$4)=Months_In_Year)</f>
        <v>0</v>
      </c>
      <c r="ED37" s="18" t="n">
        <f aca="false">N(MONTH(ED$4)=Months_In_Year)</f>
        <v>1</v>
      </c>
      <c r="EE37" s="18" t="n">
        <f aca="false">N(MONTH(EE$4)=Months_In_Year)</f>
        <v>0</v>
      </c>
      <c r="EF37" s="18" t="n">
        <f aca="false">N(MONTH(EF$4)=Months_In_Year)</f>
        <v>0</v>
      </c>
      <c r="EG37" s="18" t="n">
        <f aca="false">N(MONTH(EG$4)=Months_In_Year)</f>
        <v>0</v>
      </c>
      <c r="EH37" s="18" t="n">
        <f aca="false">N(MONTH(EH$4)=Months_In_Year)</f>
        <v>1</v>
      </c>
      <c r="EI37" s="18" t="n">
        <f aca="false">N(MONTH(EI$4)=Months_In_Year)</f>
        <v>0</v>
      </c>
      <c r="EJ37" s="18" t="n">
        <f aca="false">N(MONTH(EJ$4)=Months_In_Year)</f>
        <v>0</v>
      </c>
      <c r="EK37" s="18" t="n">
        <f aca="false">N(MONTH(EK$4)=Months_In_Year)</f>
        <v>0</v>
      </c>
      <c r="EL37" s="18" t="n">
        <f aca="false">N(MONTH(EL$4)=Months_In_Year)</f>
        <v>1</v>
      </c>
      <c r="EM37" s="18" t="n">
        <f aca="false">N(MONTH(EM$4)=Months_In_Year)</f>
        <v>0</v>
      </c>
      <c r="EN37" s="18" t="n">
        <f aca="false">N(MONTH(EN$4)=Months_In_Year)</f>
        <v>0</v>
      </c>
      <c r="EO37" s="18" t="n">
        <f aca="false">N(MONTH(EO$4)=Months_In_Year)</f>
        <v>0</v>
      </c>
      <c r="EP37" s="18" t="n">
        <f aca="false">N(MONTH(EP$4)=Months_In_Year)</f>
        <v>1</v>
      </c>
      <c r="EQ37" s="18" t="n">
        <f aca="false">N(MONTH(EQ$4)=Months_In_Year)</f>
        <v>0</v>
      </c>
      <c r="ER37" s="18" t="n">
        <f aca="false">N(MONTH(ER$4)=Months_In_Year)</f>
        <v>0</v>
      </c>
      <c r="ES37" s="18" t="n">
        <f aca="false">N(MONTH(ES$4)=Months_In_Year)</f>
        <v>0</v>
      </c>
      <c r="ET37" s="18" t="n">
        <f aca="false">N(MONTH(ET$4)=Months_In_Year)</f>
        <v>1</v>
      </c>
      <c r="EU37" s="18" t="n">
        <f aca="false">N(MONTH(EU$4)=Months_In_Year)</f>
        <v>0</v>
      </c>
      <c r="EV37" s="18" t="n">
        <f aca="false">N(MONTH(EV$4)=Months_In_Year)</f>
        <v>0</v>
      </c>
      <c r="EW37" s="18" t="n">
        <f aca="false">N(MONTH(EW$4)=Months_In_Year)</f>
        <v>0</v>
      </c>
      <c r="EX37" s="18" t="n">
        <f aca="false">N(MONTH(EX$4)=Months_In_Year)</f>
        <v>1</v>
      </c>
      <c r="EY37" s="18" t="n">
        <f aca="false">N(MONTH(EY$4)=Months_In_Year)</f>
        <v>0</v>
      </c>
      <c r="EZ37" s="18" t="n">
        <f aca="false">N(MONTH(EZ$4)=Months_In_Year)</f>
        <v>0</v>
      </c>
      <c r="FA37" s="18" t="n">
        <f aca="false">N(MONTH(FA$4)=Months_In_Year)</f>
        <v>0</v>
      </c>
      <c r="FB37" s="18" t="n">
        <f aca="false">N(MONTH(FB$4)=Months_In_Year)</f>
        <v>1</v>
      </c>
      <c r="FC37" s="18" t="n">
        <f aca="false">N(MONTH(FC$4)=Months_In_Year)</f>
        <v>0</v>
      </c>
      <c r="FD37" s="18" t="n">
        <f aca="false">N(MONTH(FD$4)=Months_In_Year)</f>
        <v>0</v>
      </c>
      <c r="FE37" s="18" t="n">
        <f aca="false">N(MONTH(FE$4)=Months_In_Year)</f>
        <v>0</v>
      </c>
      <c r="FF37" s="18" t="n">
        <f aca="false">N(MONTH(FF$4)=Months_In_Year)</f>
        <v>1</v>
      </c>
      <c r="FG37" s="18" t="n">
        <f aca="false">N(MONTH(FG$4)=Months_In_Year)</f>
        <v>0</v>
      </c>
      <c r="FH37" s="18" t="n">
        <f aca="false">N(MONTH(FH$4)=Months_In_Year)</f>
        <v>0</v>
      </c>
    </row>
    <row r="38" customFormat="false" ht="15" hidden="false" customHeight="false" outlineLevel="0" collapsed="false">
      <c r="C38" s="1" t="s">
        <v>690</v>
      </c>
      <c r="D38" s="12" t="s">
        <v>34</v>
      </c>
      <c r="J38" s="18" t="n">
        <f aca="false">N(MONTH(J$4)&lt;=Months_Per_Period)</f>
        <v>0</v>
      </c>
      <c r="K38" s="18" t="n">
        <f aca="false">N(MONTH(K$4)&lt;=Months_Per_Period)</f>
        <v>1</v>
      </c>
      <c r="L38" s="18" t="n">
        <f aca="false">N(MONTH(L$4)&lt;=Months_Per_Period)</f>
        <v>0</v>
      </c>
      <c r="M38" s="18" t="n">
        <f aca="false">N(MONTH(M$4)&lt;=Months_Per_Period)</f>
        <v>0</v>
      </c>
      <c r="N38" s="18" t="n">
        <f aca="false">N(MONTH(N$4)&lt;=Months_Per_Period)</f>
        <v>0</v>
      </c>
      <c r="O38" s="18" t="n">
        <f aca="false">N(MONTH(O$4)&lt;=Months_Per_Period)</f>
        <v>1</v>
      </c>
      <c r="P38" s="18" t="n">
        <f aca="false">N(MONTH(P$4)&lt;=Months_Per_Period)</f>
        <v>0</v>
      </c>
      <c r="Q38" s="18" t="n">
        <f aca="false">N(MONTH(Q$4)&lt;=Months_Per_Period)</f>
        <v>0</v>
      </c>
      <c r="R38" s="18" t="n">
        <f aca="false">N(MONTH(R$4)&lt;=Months_Per_Period)</f>
        <v>0</v>
      </c>
      <c r="S38" s="18" t="n">
        <f aca="false">N(MONTH(S$4)&lt;=Months_Per_Period)</f>
        <v>1</v>
      </c>
      <c r="T38" s="18" t="n">
        <f aca="false">N(MONTH(T$4)&lt;=Months_Per_Period)</f>
        <v>0</v>
      </c>
      <c r="U38" s="18" t="n">
        <f aca="false">N(MONTH(U$4)&lt;=Months_Per_Period)</f>
        <v>0</v>
      </c>
      <c r="V38" s="18" t="n">
        <f aca="false">N(MONTH(V$4)&lt;=Months_Per_Period)</f>
        <v>0</v>
      </c>
      <c r="W38" s="18" t="n">
        <f aca="false">N(MONTH(W$4)&lt;=Months_Per_Period)</f>
        <v>1</v>
      </c>
      <c r="X38" s="18" t="n">
        <f aca="false">N(MONTH(X$4)&lt;=Months_Per_Period)</f>
        <v>0</v>
      </c>
      <c r="Y38" s="18" t="n">
        <f aca="false">N(MONTH(Y$4)&lt;=Months_Per_Period)</f>
        <v>0</v>
      </c>
      <c r="Z38" s="18" t="n">
        <f aca="false">N(MONTH(Z$4)&lt;=Months_Per_Period)</f>
        <v>0</v>
      </c>
      <c r="AA38" s="18" t="n">
        <f aca="false">N(MONTH(AA$4)&lt;=Months_Per_Period)</f>
        <v>1</v>
      </c>
      <c r="AB38" s="18" t="n">
        <f aca="false">N(MONTH(AB$4)&lt;=Months_Per_Period)</f>
        <v>0</v>
      </c>
      <c r="AC38" s="18" t="n">
        <f aca="false">N(MONTH(AC$4)&lt;=Months_Per_Period)</f>
        <v>0</v>
      </c>
      <c r="AD38" s="18" t="n">
        <f aca="false">N(MONTH(AD$4)&lt;=Months_Per_Period)</f>
        <v>0</v>
      </c>
      <c r="AE38" s="18" t="n">
        <f aca="false">N(MONTH(AE$4)&lt;=Months_Per_Period)</f>
        <v>1</v>
      </c>
      <c r="AF38" s="18" t="n">
        <f aca="false">N(MONTH(AF$4)&lt;=Months_Per_Period)</f>
        <v>0</v>
      </c>
      <c r="AG38" s="18" t="n">
        <f aca="false">N(MONTH(AG$4)&lt;=Months_Per_Period)</f>
        <v>0</v>
      </c>
      <c r="AH38" s="18" t="n">
        <f aca="false">N(MONTH(AH$4)&lt;=Months_Per_Period)</f>
        <v>0</v>
      </c>
      <c r="AI38" s="18" t="n">
        <f aca="false">N(MONTH(AI$4)&lt;=Months_Per_Period)</f>
        <v>1</v>
      </c>
      <c r="AJ38" s="18" t="n">
        <f aca="false">N(MONTH(AJ$4)&lt;=Months_Per_Period)</f>
        <v>0</v>
      </c>
      <c r="AK38" s="18" t="n">
        <f aca="false">N(MONTH(AK$4)&lt;=Months_Per_Period)</f>
        <v>0</v>
      </c>
      <c r="AL38" s="18" t="n">
        <f aca="false">N(MONTH(AL$4)&lt;=Months_Per_Period)</f>
        <v>0</v>
      </c>
      <c r="AM38" s="18" t="n">
        <f aca="false">N(MONTH(AM$4)&lt;=Months_Per_Period)</f>
        <v>1</v>
      </c>
      <c r="AN38" s="18" t="n">
        <f aca="false">N(MONTH(AN$4)&lt;=Months_Per_Period)</f>
        <v>0</v>
      </c>
      <c r="AO38" s="18" t="n">
        <f aca="false">N(MONTH(AO$4)&lt;=Months_Per_Period)</f>
        <v>0</v>
      </c>
      <c r="AP38" s="18" t="n">
        <f aca="false">N(MONTH(AP$4)&lt;=Months_Per_Period)</f>
        <v>0</v>
      </c>
      <c r="AQ38" s="18" t="n">
        <f aca="false">N(MONTH(AQ$4)&lt;=Months_Per_Period)</f>
        <v>1</v>
      </c>
      <c r="AR38" s="18" t="n">
        <f aca="false">N(MONTH(AR$4)&lt;=Months_Per_Period)</f>
        <v>0</v>
      </c>
      <c r="AS38" s="18" t="n">
        <f aca="false">N(MONTH(AS$4)&lt;=Months_Per_Period)</f>
        <v>0</v>
      </c>
      <c r="AT38" s="18" t="n">
        <f aca="false">N(MONTH(AT$4)&lt;=Months_Per_Period)</f>
        <v>0</v>
      </c>
      <c r="AU38" s="18" t="n">
        <f aca="false">N(MONTH(AU$4)&lt;=Months_Per_Period)</f>
        <v>1</v>
      </c>
      <c r="AV38" s="18" t="n">
        <f aca="false">N(MONTH(AV$4)&lt;=Months_Per_Period)</f>
        <v>0</v>
      </c>
      <c r="AW38" s="18" t="n">
        <f aca="false">N(MONTH(AW$4)&lt;=Months_Per_Period)</f>
        <v>0</v>
      </c>
      <c r="AX38" s="18" t="n">
        <f aca="false">N(MONTH(AX$4)&lt;=Months_Per_Period)</f>
        <v>0</v>
      </c>
      <c r="AY38" s="18" t="n">
        <f aca="false">N(MONTH(AY$4)&lt;=Months_Per_Period)</f>
        <v>1</v>
      </c>
      <c r="AZ38" s="18" t="n">
        <f aca="false">N(MONTH(AZ$4)&lt;=Months_Per_Period)</f>
        <v>0</v>
      </c>
      <c r="BA38" s="18" t="n">
        <f aca="false">N(MONTH(BA$4)&lt;=Months_Per_Period)</f>
        <v>0</v>
      </c>
      <c r="BB38" s="18" t="n">
        <f aca="false">N(MONTH(BB$4)&lt;=Months_Per_Period)</f>
        <v>0</v>
      </c>
      <c r="BC38" s="18" t="n">
        <f aca="false">N(MONTH(BC$4)&lt;=Months_Per_Period)</f>
        <v>1</v>
      </c>
      <c r="BD38" s="18" t="n">
        <f aca="false">N(MONTH(BD$4)&lt;=Months_Per_Period)</f>
        <v>0</v>
      </c>
      <c r="BE38" s="18" t="n">
        <f aca="false">N(MONTH(BE$4)&lt;=Months_Per_Period)</f>
        <v>0</v>
      </c>
      <c r="BF38" s="18" t="n">
        <f aca="false">N(MONTH(BF$4)&lt;=Months_Per_Period)</f>
        <v>0</v>
      </c>
      <c r="BG38" s="18" t="n">
        <f aca="false">N(MONTH(BG$4)&lt;=Months_Per_Period)</f>
        <v>1</v>
      </c>
      <c r="BH38" s="18" t="n">
        <f aca="false">N(MONTH(BH$4)&lt;=Months_Per_Period)</f>
        <v>0</v>
      </c>
      <c r="BI38" s="18" t="n">
        <f aca="false">N(MONTH(BI$4)&lt;=Months_Per_Period)</f>
        <v>0</v>
      </c>
      <c r="BJ38" s="18" t="n">
        <f aca="false">N(MONTH(BJ$4)&lt;=Months_Per_Period)</f>
        <v>0</v>
      </c>
      <c r="BK38" s="18" t="n">
        <f aca="false">N(MONTH(BK$4)&lt;=Months_Per_Period)</f>
        <v>1</v>
      </c>
      <c r="BL38" s="18" t="n">
        <f aca="false">N(MONTH(BL$4)&lt;=Months_Per_Period)</f>
        <v>0</v>
      </c>
      <c r="BM38" s="18" t="n">
        <f aca="false">N(MONTH(BM$4)&lt;=Months_Per_Period)</f>
        <v>0</v>
      </c>
      <c r="BN38" s="18" t="n">
        <f aca="false">N(MONTH(BN$4)&lt;=Months_Per_Period)</f>
        <v>0</v>
      </c>
      <c r="BO38" s="18" t="n">
        <f aca="false">N(MONTH(BO$4)&lt;=Months_Per_Period)</f>
        <v>1</v>
      </c>
      <c r="BP38" s="18" t="n">
        <f aca="false">N(MONTH(BP$4)&lt;=Months_Per_Period)</f>
        <v>0</v>
      </c>
      <c r="BQ38" s="18" t="n">
        <f aca="false">N(MONTH(BQ$4)&lt;=Months_Per_Period)</f>
        <v>0</v>
      </c>
      <c r="BR38" s="18" t="n">
        <f aca="false">N(MONTH(BR$4)&lt;=Months_Per_Period)</f>
        <v>0</v>
      </c>
      <c r="BS38" s="18" t="n">
        <f aca="false">N(MONTH(BS$4)&lt;=Months_Per_Period)</f>
        <v>1</v>
      </c>
      <c r="BT38" s="18" t="n">
        <f aca="false">N(MONTH(BT$4)&lt;=Months_Per_Period)</f>
        <v>0</v>
      </c>
      <c r="BU38" s="18" t="n">
        <f aca="false">N(MONTH(BU$4)&lt;=Months_Per_Period)</f>
        <v>0</v>
      </c>
      <c r="BV38" s="18" t="n">
        <f aca="false">N(MONTH(BV$4)&lt;=Months_Per_Period)</f>
        <v>0</v>
      </c>
      <c r="BW38" s="18" t="n">
        <f aca="false">N(MONTH(BW$4)&lt;=Months_Per_Period)</f>
        <v>1</v>
      </c>
      <c r="BX38" s="18" t="n">
        <f aca="false">N(MONTH(BX$4)&lt;=Months_Per_Period)</f>
        <v>0</v>
      </c>
      <c r="BY38" s="18" t="n">
        <f aca="false">N(MONTH(BY$4)&lt;=Months_Per_Period)</f>
        <v>0</v>
      </c>
      <c r="BZ38" s="18" t="n">
        <f aca="false">N(MONTH(BZ$4)&lt;=Months_Per_Period)</f>
        <v>0</v>
      </c>
      <c r="CA38" s="18" t="n">
        <f aca="false">N(MONTH(CA$4)&lt;=Months_Per_Period)</f>
        <v>1</v>
      </c>
      <c r="CB38" s="18" t="n">
        <f aca="false">N(MONTH(CB$4)&lt;=Months_Per_Period)</f>
        <v>0</v>
      </c>
      <c r="CC38" s="18" t="n">
        <f aca="false">N(MONTH(CC$4)&lt;=Months_Per_Period)</f>
        <v>0</v>
      </c>
      <c r="CD38" s="18" t="n">
        <f aca="false">N(MONTH(CD$4)&lt;=Months_Per_Period)</f>
        <v>0</v>
      </c>
      <c r="CE38" s="18" t="n">
        <f aca="false">N(MONTH(CE$4)&lt;=Months_Per_Period)</f>
        <v>1</v>
      </c>
      <c r="CF38" s="18" t="n">
        <f aca="false">N(MONTH(CF$4)&lt;=Months_Per_Period)</f>
        <v>0</v>
      </c>
      <c r="CG38" s="18" t="n">
        <f aca="false">N(MONTH(CG$4)&lt;=Months_Per_Period)</f>
        <v>0</v>
      </c>
      <c r="CH38" s="18" t="n">
        <f aca="false">N(MONTH(CH$4)&lt;=Months_Per_Period)</f>
        <v>0</v>
      </c>
      <c r="CI38" s="18" t="n">
        <f aca="false">N(MONTH(CI$4)&lt;=Months_Per_Period)</f>
        <v>1</v>
      </c>
      <c r="CJ38" s="18" t="n">
        <f aca="false">N(MONTH(CJ$4)&lt;=Months_Per_Period)</f>
        <v>0</v>
      </c>
      <c r="CK38" s="18" t="n">
        <f aca="false">N(MONTH(CK$4)&lt;=Months_Per_Period)</f>
        <v>0</v>
      </c>
      <c r="CL38" s="18" t="n">
        <f aca="false">N(MONTH(CL$4)&lt;=Months_Per_Period)</f>
        <v>0</v>
      </c>
      <c r="CM38" s="18" t="n">
        <f aca="false">N(MONTH(CM$4)&lt;=Months_Per_Period)</f>
        <v>1</v>
      </c>
      <c r="CN38" s="18" t="n">
        <f aca="false">N(MONTH(CN$4)&lt;=Months_Per_Period)</f>
        <v>0</v>
      </c>
      <c r="CO38" s="18" t="n">
        <f aca="false">N(MONTH(CO$4)&lt;=Months_Per_Period)</f>
        <v>0</v>
      </c>
      <c r="CP38" s="18" t="n">
        <f aca="false">N(MONTH(CP$4)&lt;=Months_Per_Period)</f>
        <v>0</v>
      </c>
      <c r="CQ38" s="18" t="n">
        <f aca="false">N(MONTH(CQ$4)&lt;=Months_Per_Period)</f>
        <v>1</v>
      </c>
      <c r="CR38" s="18" t="n">
        <f aca="false">N(MONTH(CR$4)&lt;=Months_Per_Period)</f>
        <v>0</v>
      </c>
      <c r="CS38" s="18" t="n">
        <f aca="false">N(MONTH(CS$4)&lt;=Months_Per_Period)</f>
        <v>0</v>
      </c>
      <c r="CT38" s="18" t="n">
        <f aca="false">N(MONTH(CT$4)&lt;=Months_Per_Period)</f>
        <v>0</v>
      </c>
      <c r="CU38" s="18" t="n">
        <f aca="false">N(MONTH(CU$4)&lt;=Months_Per_Period)</f>
        <v>1</v>
      </c>
      <c r="CV38" s="18" t="n">
        <f aca="false">N(MONTH(CV$4)&lt;=Months_Per_Period)</f>
        <v>0</v>
      </c>
      <c r="CW38" s="18" t="n">
        <f aca="false">N(MONTH(CW$4)&lt;=Months_Per_Period)</f>
        <v>0</v>
      </c>
      <c r="CX38" s="18" t="n">
        <f aca="false">N(MONTH(CX$4)&lt;=Months_Per_Period)</f>
        <v>0</v>
      </c>
      <c r="CY38" s="18" t="n">
        <f aca="false">N(MONTH(CY$4)&lt;=Months_Per_Period)</f>
        <v>1</v>
      </c>
      <c r="CZ38" s="18" t="n">
        <f aca="false">N(MONTH(CZ$4)&lt;=Months_Per_Period)</f>
        <v>0</v>
      </c>
      <c r="DA38" s="18" t="n">
        <f aca="false">N(MONTH(DA$4)&lt;=Months_Per_Period)</f>
        <v>0</v>
      </c>
      <c r="DB38" s="18" t="n">
        <f aca="false">N(MONTH(DB$4)&lt;=Months_Per_Period)</f>
        <v>0</v>
      </c>
      <c r="DC38" s="18" t="n">
        <f aca="false">N(MONTH(DC$4)&lt;=Months_Per_Period)</f>
        <v>1</v>
      </c>
      <c r="DD38" s="18" t="n">
        <f aca="false">N(MONTH(DD$4)&lt;=Months_Per_Period)</f>
        <v>0</v>
      </c>
      <c r="DE38" s="18" t="n">
        <f aca="false">N(MONTH(DE$4)&lt;=Months_Per_Period)</f>
        <v>0</v>
      </c>
      <c r="DF38" s="18" t="n">
        <f aca="false">N(MONTH(DF$4)&lt;=Months_Per_Period)</f>
        <v>0</v>
      </c>
      <c r="DG38" s="18" t="n">
        <f aca="false">N(MONTH(DG$4)&lt;=Months_Per_Period)</f>
        <v>1</v>
      </c>
      <c r="DH38" s="18" t="n">
        <f aca="false">N(MONTH(DH$4)&lt;=Months_Per_Period)</f>
        <v>0</v>
      </c>
      <c r="DI38" s="18" t="n">
        <f aca="false">N(MONTH(DI$4)&lt;=Months_Per_Period)</f>
        <v>0</v>
      </c>
      <c r="DJ38" s="18" t="n">
        <f aca="false">N(MONTH(DJ$4)&lt;=Months_Per_Period)</f>
        <v>0</v>
      </c>
      <c r="DK38" s="18" t="n">
        <f aca="false">N(MONTH(DK$4)&lt;=Months_Per_Period)</f>
        <v>1</v>
      </c>
      <c r="DL38" s="18" t="n">
        <f aca="false">N(MONTH(DL$4)&lt;=Months_Per_Period)</f>
        <v>0</v>
      </c>
      <c r="DM38" s="18" t="n">
        <f aca="false">N(MONTH(DM$4)&lt;=Months_Per_Period)</f>
        <v>0</v>
      </c>
      <c r="DN38" s="18" t="n">
        <f aca="false">N(MONTH(DN$4)&lt;=Months_Per_Period)</f>
        <v>0</v>
      </c>
      <c r="DO38" s="18" t="n">
        <f aca="false">N(MONTH(DO$4)&lt;=Months_Per_Period)</f>
        <v>1</v>
      </c>
      <c r="DP38" s="18" t="n">
        <f aca="false">N(MONTH(DP$4)&lt;=Months_Per_Period)</f>
        <v>0</v>
      </c>
      <c r="DQ38" s="18" t="n">
        <f aca="false">N(MONTH(DQ$4)&lt;=Months_Per_Period)</f>
        <v>0</v>
      </c>
      <c r="DR38" s="18" t="n">
        <f aca="false">N(MONTH(DR$4)&lt;=Months_Per_Period)</f>
        <v>0</v>
      </c>
      <c r="DS38" s="18" t="n">
        <f aca="false">N(MONTH(DS$4)&lt;=Months_Per_Period)</f>
        <v>1</v>
      </c>
      <c r="DT38" s="18" t="n">
        <f aca="false">N(MONTH(DT$4)&lt;=Months_Per_Period)</f>
        <v>0</v>
      </c>
      <c r="DU38" s="18" t="n">
        <f aca="false">N(MONTH(DU$4)&lt;=Months_Per_Period)</f>
        <v>0</v>
      </c>
      <c r="DV38" s="18" t="n">
        <f aca="false">N(MONTH(DV$4)&lt;=Months_Per_Period)</f>
        <v>0</v>
      </c>
      <c r="DW38" s="18" t="n">
        <f aca="false">N(MONTH(DW$4)&lt;=Months_Per_Period)</f>
        <v>1</v>
      </c>
      <c r="DX38" s="18" t="n">
        <f aca="false">N(MONTH(DX$4)&lt;=Months_Per_Period)</f>
        <v>0</v>
      </c>
      <c r="DY38" s="18" t="n">
        <f aca="false">N(MONTH(DY$4)&lt;=Months_Per_Period)</f>
        <v>0</v>
      </c>
      <c r="DZ38" s="18" t="n">
        <f aca="false">N(MONTH(DZ$4)&lt;=Months_Per_Period)</f>
        <v>0</v>
      </c>
      <c r="EA38" s="18" t="n">
        <f aca="false">N(MONTH(EA$4)&lt;=Months_Per_Period)</f>
        <v>1</v>
      </c>
      <c r="EB38" s="18" t="n">
        <f aca="false">N(MONTH(EB$4)&lt;=Months_Per_Period)</f>
        <v>0</v>
      </c>
      <c r="EC38" s="18" t="n">
        <f aca="false">N(MONTH(EC$4)&lt;=Months_Per_Period)</f>
        <v>0</v>
      </c>
      <c r="ED38" s="18" t="n">
        <f aca="false">N(MONTH(ED$4)&lt;=Months_Per_Period)</f>
        <v>0</v>
      </c>
      <c r="EE38" s="18" t="n">
        <f aca="false">N(MONTH(EE$4)&lt;=Months_Per_Period)</f>
        <v>1</v>
      </c>
      <c r="EF38" s="18" t="n">
        <f aca="false">N(MONTH(EF$4)&lt;=Months_Per_Period)</f>
        <v>0</v>
      </c>
      <c r="EG38" s="18" t="n">
        <f aca="false">N(MONTH(EG$4)&lt;=Months_Per_Period)</f>
        <v>0</v>
      </c>
      <c r="EH38" s="18" t="n">
        <f aca="false">N(MONTH(EH$4)&lt;=Months_Per_Period)</f>
        <v>0</v>
      </c>
      <c r="EI38" s="18" t="n">
        <f aca="false">N(MONTH(EI$4)&lt;=Months_Per_Period)</f>
        <v>1</v>
      </c>
      <c r="EJ38" s="18" t="n">
        <f aca="false">N(MONTH(EJ$4)&lt;=Months_Per_Period)</f>
        <v>0</v>
      </c>
      <c r="EK38" s="18" t="n">
        <f aca="false">N(MONTH(EK$4)&lt;=Months_Per_Period)</f>
        <v>0</v>
      </c>
      <c r="EL38" s="18" t="n">
        <f aca="false">N(MONTH(EL$4)&lt;=Months_Per_Period)</f>
        <v>0</v>
      </c>
      <c r="EM38" s="18" t="n">
        <f aca="false">N(MONTH(EM$4)&lt;=Months_Per_Period)</f>
        <v>1</v>
      </c>
      <c r="EN38" s="18" t="n">
        <f aca="false">N(MONTH(EN$4)&lt;=Months_Per_Period)</f>
        <v>0</v>
      </c>
      <c r="EO38" s="18" t="n">
        <f aca="false">N(MONTH(EO$4)&lt;=Months_Per_Period)</f>
        <v>0</v>
      </c>
      <c r="EP38" s="18" t="n">
        <f aca="false">N(MONTH(EP$4)&lt;=Months_Per_Period)</f>
        <v>0</v>
      </c>
      <c r="EQ38" s="18" t="n">
        <f aca="false">N(MONTH(EQ$4)&lt;=Months_Per_Period)</f>
        <v>1</v>
      </c>
      <c r="ER38" s="18" t="n">
        <f aca="false">N(MONTH(ER$4)&lt;=Months_Per_Period)</f>
        <v>0</v>
      </c>
      <c r="ES38" s="18" t="n">
        <f aca="false">N(MONTH(ES$4)&lt;=Months_Per_Period)</f>
        <v>0</v>
      </c>
      <c r="ET38" s="18" t="n">
        <f aca="false">N(MONTH(ET$4)&lt;=Months_Per_Period)</f>
        <v>0</v>
      </c>
      <c r="EU38" s="18" t="n">
        <f aca="false">N(MONTH(EU$4)&lt;=Months_Per_Period)</f>
        <v>1</v>
      </c>
      <c r="EV38" s="18" t="n">
        <f aca="false">N(MONTH(EV$4)&lt;=Months_Per_Period)</f>
        <v>0</v>
      </c>
      <c r="EW38" s="18" t="n">
        <f aca="false">N(MONTH(EW$4)&lt;=Months_Per_Period)</f>
        <v>0</v>
      </c>
      <c r="EX38" s="18" t="n">
        <f aca="false">N(MONTH(EX$4)&lt;=Months_Per_Period)</f>
        <v>0</v>
      </c>
      <c r="EY38" s="18" t="n">
        <f aca="false">N(MONTH(EY$4)&lt;=Months_Per_Period)</f>
        <v>1</v>
      </c>
      <c r="EZ38" s="18" t="n">
        <f aca="false">N(MONTH(EZ$4)&lt;=Months_Per_Period)</f>
        <v>0</v>
      </c>
      <c r="FA38" s="18" t="n">
        <f aca="false">N(MONTH(FA$4)&lt;=Months_Per_Period)</f>
        <v>0</v>
      </c>
      <c r="FB38" s="18" t="n">
        <f aca="false">N(MONTH(FB$4)&lt;=Months_Per_Period)</f>
        <v>0</v>
      </c>
      <c r="FC38" s="18" t="n">
        <f aca="false">N(MONTH(FC$4)&lt;=Months_Per_Period)</f>
        <v>1</v>
      </c>
      <c r="FD38" s="18" t="n">
        <f aca="false">N(MONTH(FD$4)&lt;=Months_Per_Period)</f>
        <v>0</v>
      </c>
      <c r="FE38" s="18" t="n">
        <f aca="false">N(MONTH(FE$4)&lt;=Months_Per_Period)</f>
        <v>0</v>
      </c>
      <c r="FF38" s="18" t="n">
        <f aca="false">N(MONTH(FF$4)&lt;=Months_Per_Period)</f>
        <v>0</v>
      </c>
      <c r="FG38" s="18" t="n">
        <f aca="false">N(MONTH(FG$4)&lt;=Months_Per_Period)</f>
        <v>1</v>
      </c>
      <c r="FH38" s="18" t="n">
        <f aca="false">N(MONTH(FH$4)&lt;=Months_Per_Period)</f>
        <v>0</v>
      </c>
    </row>
    <row r="40" customFormat="false" ht="15" hidden="false" customHeight="false" outlineLevel="0" collapsed="false">
      <c r="A40" s="10" t="s">
        <v>14</v>
      </c>
      <c r="B40" s="10"/>
      <c r="C40" s="10" t="s">
        <v>691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</row>
    <row r="41" customFormat="false" ht="15" hidden="false" customHeight="false" outlineLevel="0" collapsed="false">
      <c r="C41" s="1" t="s">
        <v>692</v>
      </c>
      <c r="D41" s="12" t="s">
        <v>546</v>
      </c>
      <c r="J41" s="61" t="n">
        <f aca="false">INDEX(Euro_Index,MATCH(J$7,Price_Years,0))</f>
        <v>1</v>
      </c>
      <c r="K41" s="61" t="n">
        <f aca="false">INDEX(Euro_Index,MATCH(K$7,Price_Years,0))</f>
        <v>1.01897</v>
      </c>
      <c r="L41" s="61" t="n">
        <f aca="false">INDEX(Euro_Index,MATCH(L$7,Price_Years,0))</f>
        <v>1.01897</v>
      </c>
      <c r="M41" s="61" t="n">
        <f aca="false">INDEX(Euro_Index,MATCH(M$7,Price_Years,0))</f>
        <v>1.01897</v>
      </c>
      <c r="N41" s="61" t="n">
        <f aca="false">INDEX(Euro_Index,MATCH(N$7,Price_Years,0))</f>
        <v>1.01897</v>
      </c>
      <c r="O41" s="61" t="n">
        <f aca="false">INDEX(Euro_Index,MATCH(O$7,Price_Years,0))</f>
        <v>1.040399</v>
      </c>
      <c r="P41" s="61" t="n">
        <f aca="false">INDEX(Euro_Index,MATCH(P$7,Price_Years,0))</f>
        <v>1.040399</v>
      </c>
      <c r="Q41" s="61" t="n">
        <f aca="false">INDEX(Euro_Index,MATCH(Q$7,Price_Years,0))</f>
        <v>1.040399</v>
      </c>
      <c r="R41" s="61" t="n">
        <f aca="false">INDEX(Euro_Index,MATCH(R$7,Price_Years,0))</f>
        <v>1.040399</v>
      </c>
      <c r="S41" s="61" t="n">
        <f aca="false">INDEX(Euro_Index,MATCH(S$7,Price_Years,0))</f>
        <v>1.061363</v>
      </c>
      <c r="T41" s="61" t="n">
        <f aca="false">INDEX(Euro_Index,MATCH(T$7,Price_Years,0))</f>
        <v>1.061363</v>
      </c>
      <c r="U41" s="61" t="n">
        <f aca="false">INDEX(Euro_Index,MATCH(U$7,Price_Years,0))</f>
        <v>1.061363</v>
      </c>
      <c r="V41" s="61" t="n">
        <f aca="false">INDEX(Euro_Index,MATCH(V$7,Price_Years,0))</f>
        <v>1.061363</v>
      </c>
      <c r="W41" s="61" t="n">
        <f aca="false">INDEX(Euro_Index,MATCH(W$7,Price_Years,0))</f>
        <v>1.083026</v>
      </c>
      <c r="X41" s="61" t="n">
        <f aca="false">INDEX(Euro_Index,MATCH(X$7,Price_Years,0))</f>
        <v>1.083026</v>
      </c>
      <c r="Y41" s="61" t="n">
        <f aca="false">INDEX(Euro_Index,MATCH(Y$7,Price_Years,0))</f>
        <v>1.083026</v>
      </c>
      <c r="Z41" s="61" t="n">
        <f aca="false">INDEX(Euro_Index,MATCH(Z$7,Price_Years,0))</f>
        <v>1.083026</v>
      </c>
      <c r="AA41" s="61" t="n">
        <f aca="false">INDEX(Euro_Index,MATCH(AA$7,Price_Years,0))</f>
        <v>1.105173</v>
      </c>
      <c r="AB41" s="61" t="n">
        <f aca="false">INDEX(Euro_Index,MATCH(AB$7,Price_Years,0))</f>
        <v>1.105173</v>
      </c>
      <c r="AC41" s="61" t="n">
        <f aca="false">INDEX(Euro_Index,MATCH(AC$7,Price_Years,0))</f>
        <v>1.105173</v>
      </c>
      <c r="AD41" s="61" t="n">
        <f aca="false">INDEX(Euro_Index,MATCH(AD$7,Price_Years,0))</f>
        <v>1.105173</v>
      </c>
      <c r="AE41" s="61" t="n">
        <f aca="false">INDEX(Euro_Index,MATCH(AE$7,Price_Years,0))</f>
        <v>1.127276</v>
      </c>
      <c r="AF41" s="61" t="n">
        <f aca="false">INDEX(Euro_Index,MATCH(AF$7,Price_Years,0))</f>
        <v>1.127276</v>
      </c>
      <c r="AG41" s="61" t="n">
        <f aca="false">INDEX(Euro_Index,MATCH(AG$7,Price_Years,0))</f>
        <v>1.127276</v>
      </c>
      <c r="AH41" s="61" t="n">
        <f aca="false">INDEX(Euro_Index,MATCH(AH$7,Price_Years,0))</f>
        <v>1.127276</v>
      </c>
      <c r="AI41" s="61" t="n">
        <f aca="false">INDEX(Euro_Index,MATCH(AI$7,Price_Years,0))</f>
        <v>1.149822</v>
      </c>
      <c r="AJ41" s="61" t="n">
        <f aca="false">INDEX(Euro_Index,MATCH(AJ$7,Price_Years,0))</f>
        <v>1.149822</v>
      </c>
      <c r="AK41" s="61" t="n">
        <f aca="false">INDEX(Euro_Index,MATCH(AK$7,Price_Years,0))</f>
        <v>1.149822</v>
      </c>
      <c r="AL41" s="61" t="n">
        <f aca="false">INDEX(Euro_Index,MATCH(AL$7,Price_Years,0))</f>
        <v>1.149822</v>
      </c>
      <c r="AM41" s="61" t="n">
        <f aca="false">INDEX(Euro_Index,MATCH(AM$7,Price_Years,0))</f>
        <v>1.172818</v>
      </c>
      <c r="AN41" s="61" t="n">
        <f aca="false">INDEX(Euro_Index,MATCH(AN$7,Price_Years,0))</f>
        <v>1.172818</v>
      </c>
      <c r="AO41" s="61" t="n">
        <f aca="false">INDEX(Euro_Index,MATCH(AO$7,Price_Years,0))</f>
        <v>1.172818</v>
      </c>
      <c r="AP41" s="61" t="n">
        <f aca="false">INDEX(Euro_Index,MATCH(AP$7,Price_Years,0))</f>
        <v>1.172818</v>
      </c>
      <c r="AQ41" s="61" t="n">
        <f aca="false">INDEX(Euro_Index,MATCH(AQ$7,Price_Years,0))</f>
        <v>1.196275</v>
      </c>
      <c r="AR41" s="61" t="n">
        <f aca="false">INDEX(Euro_Index,MATCH(AR$7,Price_Years,0))</f>
        <v>1.196275</v>
      </c>
      <c r="AS41" s="61" t="n">
        <f aca="false">INDEX(Euro_Index,MATCH(AS$7,Price_Years,0))</f>
        <v>1.196275</v>
      </c>
      <c r="AT41" s="61" t="n">
        <f aca="false">INDEX(Euro_Index,MATCH(AT$7,Price_Years,0))</f>
        <v>1.196275</v>
      </c>
      <c r="AU41" s="61" t="n">
        <f aca="false">INDEX(Euro_Index,MATCH(AU$7,Price_Years,0))</f>
        <v>1.2202</v>
      </c>
      <c r="AV41" s="61" t="n">
        <f aca="false">INDEX(Euro_Index,MATCH(AV$7,Price_Years,0))</f>
        <v>1.2202</v>
      </c>
      <c r="AW41" s="61" t="n">
        <f aca="false">INDEX(Euro_Index,MATCH(AW$7,Price_Years,0))</f>
        <v>1.2202</v>
      </c>
      <c r="AX41" s="61" t="n">
        <f aca="false">INDEX(Euro_Index,MATCH(AX$7,Price_Years,0))</f>
        <v>1.2202</v>
      </c>
      <c r="AY41" s="61" t="n">
        <f aca="false">INDEX(Euro_Index,MATCH(AY$7,Price_Years,0))</f>
        <v>1.244604</v>
      </c>
      <c r="AZ41" s="61" t="n">
        <f aca="false">INDEX(Euro_Index,MATCH(AZ$7,Price_Years,0))</f>
        <v>1.244604</v>
      </c>
      <c r="BA41" s="61" t="n">
        <f aca="false">INDEX(Euro_Index,MATCH(BA$7,Price_Years,0))</f>
        <v>1.244604</v>
      </c>
      <c r="BB41" s="61" t="n">
        <f aca="false">INDEX(Euro_Index,MATCH(BB$7,Price_Years,0))</f>
        <v>1.244604</v>
      </c>
      <c r="BC41" s="61" t="n">
        <f aca="false">INDEX(Euro_Index,MATCH(BC$7,Price_Years,0))</f>
        <v>1.269496</v>
      </c>
      <c r="BD41" s="61" t="n">
        <f aca="false">INDEX(Euro_Index,MATCH(BD$7,Price_Years,0))</f>
        <v>1.269496</v>
      </c>
      <c r="BE41" s="61" t="n">
        <f aca="false">INDEX(Euro_Index,MATCH(BE$7,Price_Years,0))</f>
        <v>1.269496</v>
      </c>
      <c r="BF41" s="61" t="n">
        <f aca="false">INDEX(Euro_Index,MATCH(BF$7,Price_Years,0))</f>
        <v>1.269496</v>
      </c>
      <c r="BG41" s="61" t="n">
        <f aca="false">INDEX(Euro_Index,MATCH(BG$7,Price_Years,0))</f>
        <v>1.294886</v>
      </c>
      <c r="BH41" s="61" t="n">
        <f aca="false">INDEX(Euro_Index,MATCH(BH$7,Price_Years,0))</f>
        <v>1.294886</v>
      </c>
      <c r="BI41" s="61" t="n">
        <f aca="false">INDEX(Euro_Index,MATCH(BI$7,Price_Years,0))</f>
        <v>1.294886</v>
      </c>
      <c r="BJ41" s="61" t="n">
        <f aca="false">INDEX(Euro_Index,MATCH(BJ$7,Price_Years,0))</f>
        <v>1.294886</v>
      </c>
      <c r="BK41" s="61" t="n">
        <f aca="false">INDEX(Euro_Index,MATCH(BK$7,Price_Years,0))</f>
        <v>1.320784</v>
      </c>
      <c r="BL41" s="61" t="n">
        <f aca="false">INDEX(Euro_Index,MATCH(BL$7,Price_Years,0))</f>
        <v>1.320784</v>
      </c>
      <c r="BM41" s="61" t="n">
        <f aca="false">INDEX(Euro_Index,MATCH(BM$7,Price_Years,0))</f>
        <v>1.320784</v>
      </c>
      <c r="BN41" s="61" t="n">
        <f aca="false">INDEX(Euro_Index,MATCH(BN$7,Price_Years,0))</f>
        <v>1.320784</v>
      </c>
      <c r="BO41" s="61" t="n">
        <f aca="false">INDEX(Euro_Index,MATCH(BO$7,Price_Years,0))</f>
        <v>1.3472</v>
      </c>
      <c r="BP41" s="61" t="n">
        <f aca="false">INDEX(Euro_Index,MATCH(BP$7,Price_Years,0))</f>
        <v>1.3472</v>
      </c>
      <c r="BQ41" s="61" t="n">
        <f aca="false">INDEX(Euro_Index,MATCH(BQ$7,Price_Years,0))</f>
        <v>1.3472</v>
      </c>
      <c r="BR41" s="61" t="n">
        <f aca="false">INDEX(Euro_Index,MATCH(BR$7,Price_Years,0))</f>
        <v>1.3472</v>
      </c>
      <c r="BS41" s="61" t="n">
        <f aca="false">INDEX(Euro_Index,MATCH(BS$7,Price_Years,0))</f>
        <v>1.374144</v>
      </c>
      <c r="BT41" s="61" t="n">
        <f aca="false">INDEX(Euro_Index,MATCH(BT$7,Price_Years,0))</f>
        <v>1.374144</v>
      </c>
      <c r="BU41" s="61" t="n">
        <f aca="false">INDEX(Euro_Index,MATCH(BU$7,Price_Years,0))</f>
        <v>1.374144</v>
      </c>
      <c r="BV41" s="61" t="n">
        <f aca="false">INDEX(Euro_Index,MATCH(BV$7,Price_Years,0))</f>
        <v>1.374144</v>
      </c>
      <c r="BW41" s="61" t="n">
        <f aca="false">INDEX(Euro_Index,MATCH(BW$7,Price_Years,0))</f>
        <v>1.401627</v>
      </c>
      <c r="BX41" s="61" t="n">
        <f aca="false">INDEX(Euro_Index,MATCH(BX$7,Price_Years,0))</f>
        <v>1.401627</v>
      </c>
      <c r="BY41" s="61" t="n">
        <f aca="false">INDEX(Euro_Index,MATCH(BY$7,Price_Years,0))</f>
        <v>1.401627</v>
      </c>
      <c r="BZ41" s="61" t="n">
        <f aca="false">INDEX(Euro_Index,MATCH(BZ$7,Price_Years,0))</f>
        <v>1.401627</v>
      </c>
      <c r="CA41" s="61" t="n">
        <f aca="false">INDEX(Euro_Index,MATCH(CA$7,Price_Years,0))</f>
        <v>1.429659</v>
      </c>
      <c r="CB41" s="61" t="n">
        <f aca="false">INDEX(Euro_Index,MATCH(CB$7,Price_Years,0))</f>
        <v>1.429659</v>
      </c>
      <c r="CC41" s="61" t="n">
        <f aca="false">INDEX(Euro_Index,MATCH(CC$7,Price_Years,0))</f>
        <v>1.429659</v>
      </c>
      <c r="CD41" s="61" t="n">
        <f aca="false">INDEX(Euro_Index,MATCH(CD$7,Price_Years,0))</f>
        <v>1.429659</v>
      </c>
      <c r="CE41" s="61" t="n">
        <f aca="false">INDEX(Euro_Index,MATCH(CE$7,Price_Years,0))</f>
        <v>1.458252</v>
      </c>
      <c r="CF41" s="61" t="n">
        <f aca="false">INDEX(Euro_Index,MATCH(CF$7,Price_Years,0))</f>
        <v>1.458252</v>
      </c>
      <c r="CG41" s="61" t="n">
        <f aca="false">INDEX(Euro_Index,MATCH(CG$7,Price_Years,0))</f>
        <v>1.458252</v>
      </c>
      <c r="CH41" s="61" t="n">
        <f aca="false">INDEX(Euro_Index,MATCH(CH$7,Price_Years,0))</f>
        <v>1.458252</v>
      </c>
      <c r="CI41" s="61" t="n">
        <f aca="false">INDEX(Euro_Index,MATCH(CI$7,Price_Years,0))</f>
        <v>1.487417</v>
      </c>
      <c r="CJ41" s="61" t="n">
        <f aca="false">INDEX(Euro_Index,MATCH(CJ$7,Price_Years,0))</f>
        <v>1.487417</v>
      </c>
      <c r="CK41" s="61" t="n">
        <f aca="false">INDEX(Euro_Index,MATCH(CK$7,Price_Years,0))</f>
        <v>1.487417</v>
      </c>
      <c r="CL41" s="61" t="n">
        <f aca="false">INDEX(Euro_Index,MATCH(CL$7,Price_Years,0))</f>
        <v>1.487417</v>
      </c>
      <c r="CM41" s="61" t="n">
        <f aca="false">INDEX(Euro_Index,MATCH(CM$7,Price_Years,0))</f>
        <v>1.517166</v>
      </c>
      <c r="CN41" s="61" t="n">
        <f aca="false">INDEX(Euro_Index,MATCH(CN$7,Price_Years,0))</f>
        <v>1.517166</v>
      </c>
      <c r="CO41" s="61" t="n">
        <f aca="false">INDEX(Euro_Index,MATCH(CO$7,Price_Years,0))</f>
        <v>1.517166</v>
      </c>
      <c r="CP41" s="61" t="n">
        <f aca="false">INDEX(Euro_Index,MATCH(CP$7,Price_Years,0))</f>
        <v>1.517166</v>
      </c>
      <c r="CQ41" s="61" t="n">
        <f aca="false">INDEX(Euro_Index,MATCH(CQ$7,Price_Years,0))</f>
        <v>1.547509</v>
      </c>
      <c r="CR41" s="61" t="n">
        <f aca="false">INDEX(Euro_Index,MATCH(CR$7,Price_Years,0))</f>
        <v>1.547509</v>
      </c>
      <c r="CS41" s="61" t="n">
        <f aca="false">INDEX(Euro_Index,MATCH(CS$7,Price_Years,0))</f>
        <v>1.547509</v>
      </c>
      <c r="CT41" s="61" t="n">
        <f aca="false">INDEX(Euro_Index,MATCH(CT$7,Price_Years,0))</f>
        <v>1.547509</v>
      </c>
      <c r="CU41" s="61" t="n">
        <f aca="false">INDEX(Euro_Index,MATCH(CU$7,Price_Years,0))</f>
        <v>1.578459</v>
      </c>
      <c r="CV41" s="61" t="n">
        <f aca="false">INDEX(Euro_Index,MATCH(CV$7,Price_Years,0))</f>
        <v>1.578459</v>
      </c>
      <c r="CW41" s="61" t="n">
        <f aca="false">INDEX(Euro_Index,MATCH(CW$7,Price_Years,0))</f>
        <v>1.578459</v>
      </c>
      <c r="CX41" s="61" t="n">
        <f aca="false">INDEX(Euro_Index,MATCH(CX$7,Price_Years,0))</f>
        <v>1.578459</v>
      </c>
      <c r="CY41" s="61" t="n">
        <f aca="false">INDEX(Euro_Index,MATCH(CY$7,Price_Years,0))</f>
        <v>1.610028</v>
      </c>
      <c r="CZ41" s="61" t="n">
        <f aca="false">INDEX(Euro_Index,MATCH(CZ$7,Price_Years,0))</f>
        <v>1.610028</v>
      </c>
      <c r="DA41" s="61" t="n">
        <f aca="false">INDEX(Euro_Index,MATCH(DA$7,Price_Years,0))</f>
        <v>1.610028</v>
      </c>
      <c r="DB41" s="61" t="n">
        <f aca="false">INDEX(Euro_Index,MATCH(DB$7,Price_Years,0))</f>
        <v>1.610028</v>
      </c>
      <c r="DC41" s="61" t="n">
        <f aca="false">INDEX(Euro_Index,MATCH(DC$7,Price_Years,0))</f>
        <v>1.642229</v>
      </c>
      <c r="DD41" s="61" t="n">
        <f aca="false">INDEX(Euro_Index,MATCH(DD$7,Price_Years,0))</f>
        <v>1.642229</v>
      </c>
      <c r="DE41" s="61" t="n">
        <f aca="false">INDEX(Euro_Index,MATCH(DE$7,Price_Years,0))</f>
        <v>1.642229</v>
      </c>
      <c r="DF41" s="61" t="n">
        <f aca="false">INDEX(Euro_Index,MATCH(DF$7,Price_Years,0))</f>
        <v>1.642229</v>
      </c>
      <c r="DG41" s="61" t="n">
        <f aca="false">INDEX(Euro_Index,MATCH(DG$7,Price_Years,0))</f>
        <v>1.675074</v>
      </c>
      <c r="DH41" s="61" t="n">
        <f aca="false">INDEX(Euro_Index,MATCH(DH$7,Price_Years,0))</f>
        <v>1.675074</v>
      </c>
      <c r="DI41" s="61" t="n">
        <f aca="false">INDEX(Euro_Index,MATCH(DI$7,Price_Years,0))</f>
        <v>1.675074</v>
      </c>
      <c r="DJ41" s="61" t="n">
        <f aca="false">INDEX(Euro_Index,MATCH(DJ$7,Price_Years,0))</f>
        <v>1.675074</v>
      </c>
      <c r="DK41" s="61" t="n">
        <f aca="false">INDEX(Euro_Index,MATCH(DK$7,Price_Years,0))</f>
        <v>1.708575</v>
      </c>
      <c r="DL41" s="61" t="n">
        <f aca="false">INDEX(Euro_Index,MATCH(DL$7,Price_Years,0))</f>
        <v>1.708575</v>
      </c>
      <c r="DM41" s="61" t="n">
        <f aca="false">INDEX(Euro_Index,MATCH(DM$7,Price_Years,0))</f>
        <v>1.708575</v>
      </c>
      <c r="DN41" s="61" t="n">
        <f aca="false">INDEX(Euro_Index,MATCH(DN$7,Price_Years,0))</f>
        <v>1.708575</v>
      </c>
      <c r="DO41" s="61" t="n">
        <f aca="false">INDEX(Euro_Index,MATCH(DO$7,Price_Years,0))</f>
        <v>1.742746</v>
      </c>
      <c r="DP41" s="61" t="n">
        <f aca="false">INDEX(Euro_Index,MATCH(DP$7,Price_Years,0))</f>
        <v>1.742746</v>
      </c>
      <c r="DQ41" s="61" t="n">
        <f aca="false">INDEX(Euro_Index,MATCH(DQ$7,Price_Years,0))</f>
        <v>1.742746</v>
      </c>
      <c r="DR41" s="61" t="n">
        <f aca="false">INDEX(Euro_Index,MATCH(DR$7,Price_Years,0))</f>
        <v>1.742746</v>
      </c>
      <c r="DS41" s="61" t="n">
        <f aca="false">INDEX(Euro_Index,MATCH(DS$7,Price_Years,0))</f>
        <v>1.777601</v>
      </c>
      <c r="DT41" s="61" t="n">
        <f aca="false">INDEX(Euro_Index,MATCH(DT$7,Price_Years,0))</f>
        <v>1.777601</v>
      </c>
      <c r="DU41" s="61" t="n">
        <f aca="false">INDEX(Euro_Index,MATCH(DU$7,Price_Years,0))</f>
        <v>1.777601</v>
      </c>
      <c r="DV41" s="61" t="n">
        <f aca="false">INDEX(Euro_Index,MATCH(DV$7,Price_Years,0))</f>
        <v>1.777601</v>
      </c>
      <c r="DW41" s="61" t="n">
        <f aca="false">INDEX(Euro_Index,MATCH(DW$7,Price_Years,0))</f>
        <v>1.813153</v>
      </c>
      <c r="DX41" s="61" t="n">
        <f aca="false">INDEX(Euro_Index,MATCH(DX$7,Price_Years,0))</f>
        <v>1.813153</v>
      </c>
      <c r="DY41" s="61" t="n">
        <f aca="false">INDEX(Euro_Index,MATCH(DY$7,Price_Years,0))</f>
        <v>1.813153</v>
      </c>
      <c r="DZ41" s="61" t="n">
        <f aca="false">INDEX(Euro_Index,MATCH(DZ$7,Price_Years,0))</f>
        <v>1.813153</v>
      </c>
      <c r="EA41" s="61" t="n">
        <f aca="false">INDEX(Euro_Index,MATCH(EA$7,Price_Years,0))</f>
        <v>1.849417</v>
      </c>
      <c r="EB41" s="61" t="n">
        <f aca="false">INDEX(Euro_Index,MATCH(EB$7,Price_Years,0))</f>
        <v>1.849417</v>
      </c>
      <c r="EC41" s="61" t="n">
        <f aca="false">INDEX(Euro_Index,MATCH(EC$7,Price_Years,0))</f>
        <v>1.849417</v>
      </c>
      <c r="ED41" s="61" t="n">
        <f aca="false">INDEX(Euro_Index,MATCH(ED$7,Price_Years,0))</f>
        <v>1.849417</v>
      </c>
      <c r="EE41" s="61" t="n">
        <f aca="false">INDEX(Euro_Index,MATCH(EE$7,Price_Years,0))</f>
        <v>1.886405</v>
      </c>
      <c r="EF41" s="61" t="n">
        <f aca="false">INDEX(Euro_Index,MATCH(EF$7,Price_Years,0))</f>
        <v>1.886405</v>
      </c>
      <c r="EG41" s="61" t="n">
        <f aca="false">INDEX(Euro_Index,MATCH(EG$7,Price_Years,0))</f>
        <v>1.886405</v>
      </c>
      <c r="EH41" s="61" t="n">
        <f aca="false">INDEX(Euro_Index,MATCH(EH$7,Price_Years,0))</f>
        <v>1.886405</v>
      </c>
      <c r="EI41" s="61" t="n">
        <f aca="false">INDEX(Euro_Index,MATCH(EI$7,Price_Years,0))</f>
        <v>1.924133</v>
      </c>
      <c r="EJ41" s="61" t="n">
        <f aca="false">INDEX(Euro_Index,MATCH(EJ$7,Price_Years,0))</f>
        <v>1.924133</v>
      </c>
      <c r="EK41" s="61" t="n">
        <f aca="false">INDEX(Euro_Index,MATCH(EK$7,Price_Years,0))</f>
        <v>1.924133</v>
      </c>
      <c r="EL41" s="61" t="n">
        <f aca="false">INDEX(Euro_Index,MATCH(EL$7,Price_Years,0))</f>
        <v>1.924133</v>
      </c>
      <c r="EM41" s="61" t="n">
        <f aca="false">INDEX(Euro_Index,MATCH(EM$7,Price_Years,0))</f>
        <v>1.962616</v>
      </c>
      <c r="EN41" s="61" t="n">
        <f aca="false">INDEX(Euro_Index,MATCH(EN$7,Price_Years,0))</f>
        <v>1.962616</v>
      </c>
      <c r="EO41" s="61" t="n">
        <f aca="false">INDEX(Euro_Index,MATCH(EO$7,Price_Years,0))</f>
        <v>1.962616</v>
      </c>
      <c r="EP41" s="61" t="n">
        <f aca="false">INDEX(Euro_Index,MATCH(EP$7,Price_Years,0))</f>
        <v>1.962616</v>
      </c>
      <c r="EQ41" s="61" t="n">
        <f aca="false">INDEX(Euro_Index,MATCH(EQ$7,Price_Years,0))</f>
        <v>2.001868</v>
      </c>
      <c r="ER41" s="61" t="n">
        <f aca="false">INDEX(Euro_Index,MATCH(ER$7,Price_Years,0))</f>
        <v>2.001868</v>
      </c>
      <c r="ES41" s="61" t="n">
        <f aca="false">INDEX(Euro_Index,MATCH(ES$7,Price_Years,0))</f>
        <v>2.001868</v>
      </c>
      <c r="ET41" s="61" t="n">
        <f aca="false">INDEX(Euro_Index,MATCH(ET$7,Price_Years,0))</f>
        <v>2.001868</v>
      </c>
      <c r="EU41" s="61" t="n">
        <f aca="false">INDEX(Euro_Index,MATCH(EU$7,Price_Years,0))</f>
        <v>2.04190536</v>
      </c>
      <c r="EV41" s="61" t="n">
        <f aca="false">INDEX(Euro_Index,MATCH(EV$7,Price_Years,0))</f>
        <v>2.04190536</v>
      </c>
      <c r="EW41" s="61" t="n">
        <f aca="false">INDEX(Euro_Index,MATCH(EW$7,Price_Years,0))</f>
        <v>2.04190536</v>
      </c>
      <c r="EX41" s="61" t="n">
        <f aca="false">INDEX(Euro_Index,MATCH(EX$7,Price_Years,0))</f>
        <v>2.04190536</v>
      </c>
      <c r="EY41" s="61" t="n">
        <f aca="false">INDEX(Euro_Index,MATCH(EY$7,Price_Years,0))</f>
        <v>2.0827434672</v>
      </c>
      <c r="EZ41" s="61" t="n">
        <f aca="false">INDEX(Euro_Index,MATCH(EZ$7,Price_Years,0))</f>
        <v>2.0827434672</v>
      </c>
      <c r="FA41" s="61" t="n">
        <f aca="false">INDEX(Euro_Index,MATCH(FA$7,Price_Years,0))</f>
        <v>2.0827434672</v>
      </c>
      <c r="FB41" s="61" t="n">
        <f aca="false">INDEX(Euro_Index,MATCH(FB$7,Price_Years,0))</f>
        <v>2.0827434672</v>
      </c>
      <c r="FC41" s="61" t="n">
        <f aca="false">INDEX(Euro_Index,MATCH(FC$7,Price_Years,0))</f>
        <v>2.124398336544</v>
      </c>
      <c r="FD41" s="61" t="n">
        <f aca="false">INDEX(Euro_Index,MATCH(FD$7,Price_Years,0))</f>
        <v>2.124398336544</v>
      </c>
      <c r="FE41" s="61" t="n">
        <f aca="false">INDEX(Euro_Index,MATCH(FE$7,Price_Years,0))</f>
        <v>2.124398336544</v>
      </c>
      <c r="FF41" s="61" t="n">
        <f aca="false">INDEX(Euro_Index,MATCH(FF$7,Price_Years,0))</f>
        <v>2.124398336544</v>
      </c>
      <c r="FG41" s="61" t="n">
        <f aca="false">INDEX(Euro_Index,MATCH(FG$7,Price_Years,0))</f>
        <v>2.16688630327488</v>
      </c>
      <c r="FH41" s="61" t="n">
        <f aca="false">INDEX(Euro_Index,MATCH(FH$7,Price_Years,0))</f>
        <v>2.16688630327488</v>
      </c>
    </row>
    <row r="42" customFormat="false" ht="15" hidden="false" customHeight="false" outlineLevel="0" collapsed="false">
      <c r="C42" s="1" t="s">
        <v>693</v>
      </c>
      <c r="D42" s="12" t="s">
        <v>127</v>
      </c>
      <c r="E42" s="15" t="str">
        <f aca="false">INDEX(Case_PV_Curve,1,$F12)</f>
        <v>DC 4h direct</v>
      </c>
      <c r="J42" s="26" t="n">
        <f aca="false">INDEX(Price_Data,MATCH($E42,Price_Labels,0),MATCH(J$7,Price_Years,0))</f>
        <v>0</v>
      </c>
      <c r="K42" s="26" t="n">
        <f aca="false">INDEX(Price_Data,MATCH($E42,Price_Labels,0),MATCH(K$7,Price_Years,0))</f>
        <v>0</v>
      </c>
      <c r="L42" s="26" t="n">
        <f aca="false">INDEX(Price_Data,MATCH($E42,Price_Labels,0),MATCH(L$7,Price_Years,0))</f>
        <v>0</v>
      </c>
      <c r="M42" s="26" t="n">
        <f aca="false">INDEX(Price_Data,MATCH($E42,Price_Labels,0),MATCH(M$7,Price_Years,0))</f>
        <v>0</v>
      </c>
      <c r="N42" s="26" t="n">
        <f aca="false">INDEX(Price_Data,MATCH($E42,Price_Labels,0),MATCH(N$7,Price_Years,0))</f>
        <v>0</v>
      </c>
      <c r="O42" s="26" t="n">
        <f aca="false">INDEX(Price_Data,MATCH($E42,Price_Labels,0),MATCH(O$7,Price_Years,0))</f>
        <v>107.453981303106</v>
      </c>
      <c r="P42" s="26" t="n">
        <f aca="false">INDEX(Price_Data,MATCH($E42,Price_Labels,0),MATCH(P$7,Price_Years,0))</f>
        <v>107.453981303106</v>
      </c>
      <c r="Q42" s="26" t="n">
        <f aca="false">INDEX(Price_Data,MATCH($E42,Price_Labels,0),MATCH(Q$7,Price_Years,0))</f>
        <v>107.453981303106</v>
      </c>
      <c r="R42" s="26" t="n">
        <f aca="false">INDEX(Price_Data,MATCH($E42,Price_Labels,0),MATCH(R$7,Price_Years,0))</f>
        <v>107.453981303106</v>
      </c>
      <c r="S42" s="26" t="n">
        <f aca="false">INDEX(Price_Data,MATCH($E42,Price_Labels,0),MATCH(S$7,Price_Years,0))</f>
        <v>97.3855787615869</v>
      </c>
      <c r="T42" s="26" t="n">
        <f aca="false">INDEX(Price_Data,MATCH($E42,Price_Labels,0),MATCH(T$7,Price_Years,0))</f>
        <v>97.3855787615869</v>
      </c>
      <c r="U42" s="26" t="n">
        <f aca="false">INDEX(Price_Data,MATCH($E42,Price_Labels,0),MATCH(U$7,Price_Years,0))</f>
        <v>97.3855787615869</v>
      </c>
      <c r="V42" s="26" t="n">
        <f aca="false">INDEX(Price_Data,MATCH($E42,Price_Labels,0),MATCH(V$7,Price_Years,0))</f>
        <v>97.3855787615869</v>
      </c>
      <c r="W42" s="26" t="n">
        <f aca="false">INDEX(Price_Data,MATCH($E42,Price_Labels,0),MATCH(W$7,Price_Years,0))</f>
        <v>90.5760862833602</v>
      </c>
      <c r="X42" s="26" t="n">
        <f aca="false">INDEX(Price_Data,MATCH($E42,Price_Labels,0),MATCH(X$7,Price_Years,0))</f>
        <v>90.5760862833602</v>
      </c>
      <c r="Y42" s="26" t="n">
        <f aca="false">INDEX(Price_Data,MATCH($E42,Price_Labels,0),MATCH(Y$7,Price_Years,0))</f>
        <v>90.5760862833602</v>
      </c>
      <c r="Z42" s="26" t="n">
        <f aca="false">INDEX(Price_Data,MATCH($E42,Price_Labels,0),MATCH(Z$7,Price_Years,0))</f>
        <v>90.5760862833602</v>
      </c>
      <c r="AA42" s="26" t="n">
        <f aca="false">INDEX(Price_Data,MATCH($E42,Price_Labels,0),MATCH(AA$7,Price_Years,0))</f>
        <v>82.5179138882688</v>
      </c>
      <c r="AB42" s="26" t="n">
        <f aca="false">INDEX(Price_Data,MATCH($E42,Price_Labels,0),MATCH(AB$7,Price_Years,0))</f>
        <v>82.5179138882688</v>
      </c>
      <c r="AC42" s="26" t="n">
        <f aca="false">INDEX(Price_Data,MATCH($E42,Price_Labels,0),MATCH(AC$7,Price_Years,0))</f>
        <v>82.5179138882688</v>
      </c>
      <c r="AD42" s="26" t="n">
        <f aca="false">INDEX(Price_Data,MATCH($E42,Price_Labels,0),MATCH(AD$7,Price_Years,0))</f>
        <v>82.5179138882688</v>
      </c>
      <c r="AE42" s="26" t="n">
        <f aca="false">INDEX(Price_Data,MATCH($E42,Price_Labels,0),MATCH(AE$7,Price_Years,0))</f>
        <v>82.8205860340317</v>
      </c>
      <c r="AF42" s="26" t="n">
        <f aca="false">INDEX(Price_Data,MATCH($E42,Price_Labels,0),MATCH(AF$7,Price_Years,0))</f>
        <v>82.8205860340317</v>
      </c>
      <c r="AG42" s="26" t="n">
        <f aca="false">INDEX(Price_Data,MATCH($E42,Price_Labels,0),MATCH(AG$7,Price_Years,0))</f>
        <v>82.8205860340317</v>
      </c>
      <c r="AH42" s="26" t="n">
        <f aca="false">INDEX(Price_Data,MATCH($E42,Price_Labels,0),MATCH(AH$7,Price_Years,0))</f>
        <v>82.8205860340317</v>
      </c>
      <c r="AI42" s="26" t="n">
        <f aca="false">INDEX(Price_Data,MATCH($E42,Price_Labels,0),MATCH(AI$7,Price_Years,0))</f>
        <v>77.0899472845191</v>
      </c>
      <c r="AJ42" s="26" t="n">
        <f aca="false">INDEX(Price_Data,MATCH($E42,Price_Labels,0),MATCH(AJ$7,Price_Years,0))</f>
        <v>77.0899472845191</v>
      </c>
      <c r="AK42" s="26" t="n">
        <f aca="false">INDEX(Price_Data,MATCH($E42,Price_Labels,0),MATCH(AK$7,Price_Years,0))</f>
        <v>77.0899472845191</v>
      </c>
      <c r="AL42" s="26" t="n">
        <f aca="false">INDEX(Price_Data,MATCH($E42,Price_Labels,0),MATCH(AL$7,Price_Years,0))</f>
        <v>77.0899472845191</v>
      </c>
      <c r="AM42" s="26" t="n">
        <f aca="false">INDEX(Price_Data,MATCH($E42,Price_Labels,0),MATCH(AM$7,Price_Years,0))</f>
        <v>76.0438663191759</v>
      </c>
      <c r="AN42" s="26" t="n">
        <f aca="false">INDEX(Price_Data,MATCH($E42,Price_Labels,0),MATCH(AN$7,Price_Years,0))</f>
        <v>76.0438663191759</v>
      </c>
      <c r="AO42" s="26" t="n">
        <f aca="false">INDEX(Price_Data,MATCH($E42,Price_Labels,0),MATCH(AO$7,Price_Years,0))</f>
        <v>76.0438663191759</v>
      </c>
      <c r="AP42" s="26" t="n">
        <f aca="false">INDEX(Price_Data,MATCH($E42,Price_Labels,0),MATCH(AP$7,Price_Years,0))</f>
        <v>76.0438663191759</v>
      </c>
      <c r="AQ42" s="26" t="n">
        <f aca="false">INDEX(Price_Data,MATCH($E42,Price_Labels,0),MATCH(AQ$7,Price_Years,0))</f>
        <v>71.1067423274243</v>
      </c>
      <c r="AR42" s="26" t="n">
        <f aca="false">INDEX(Price_Data,MATCH($E42,Price_Labels,0),MATCH(AR$7,Price_Years,0))</f>
        <v>71.1067423274243</v>
      </c>
      <c r="AS42" s="26" t="n">
        <f aca="false">INDEX(Price_Data,MATCH($E42,Price_Labels,0),MATCH(AS$7,Price_Years,0))</f>
        <v>71.1067423274243</v>
      </c>
      <c r="AT42" s="26" t="n">
        <f aca="false">INDEX(Price_Data,MATCH($E42,Price_Labels,0),MATCH(AT$7,Price_Years,0))</f>
        <v>71.1067423274243</v>
      </c>
      <c r="AU42" s="26" t="n">
        <f aca="false">INDEX(Price_Data,MATCH($E42,Price_Labels,0),MATCH(AU$7,Price_Years,0))</f>
        <v>69.4358474949844</v>
      </c>
      <c r="AV42" s="26" t="n">
        <f aca="false">INDEX(Price_Data,MATCH($E42,Price_Labels,0),MATCH(AV$7,Price_Years,0))</f>
        <v>69.4358474949844</v>
      </c>
      <c r="AW42" s="26" t="n">
        <f aca="false">INDEX(Price_Data,MATCH($E42,Price_Labels,0),MATCH(AW$7,Price_Years,0))</f>
        <v>69.4358474949844</v>
      </c>
      <c r="AX42" s="26" t="n">
        <f aca="false">INDEX(Price_Data,MATCH($E42,Price_Labels,0),MATCH(AX$7,Price_Years,0))</f>
        <v>69.4358474949844</v>
      </c>
      <c r="AY42" s="26" t="n">
        <f aca="false">INDEX(Price_Data,MATCH($E42,Price_Labels,0),MATCH(AY$7,Price_Years,0))</f>
        <v>68.220039097328</v>
      </c>
      <c r="AZ42" s="26" t="n">
        <f aca="false">INDEX(Price_Data,MATCH($E42,Price_Labels,0),MATCH(AZ$7,Price_Years,0))</f>
        <v>68.220039097328</v>
      </c>
      <c r="BA42" s="26" t="n">
        <f aca="false">INDEX(Price_Data,MATCH($E42,Price_Labels,0),MATCH(BA$7,Price_Years,0))</f>
        <v>68.220039097328</v>
      </c>
      <c r="BB42" s="26" t="n">
        <f aca="false">INDEX(Price_Data,MATCH($E42,Price_Labels,0),MATCH(BB$7,Price_Years,0))</f>
        <v>68.220039097328</v>
      </c>
      <c r="BC42" s="26" t="n">
        <f aca="false">INDEX(Price_Data,MATCH($E42,Price_Labels,0),MATCH(BC$7,Price_Years,0))</f>
        <v>70.3868912618808</v>
      </c>
      <c r="BD42" s="26" t="n">
        <f aca="false">INDEX(Price_Data,MATCH($E42,Price_Labels,0),MATCH(BD$7,Price_Years,0))</f>
        <v>70.3868912618808</v>
      </c>
      <c r="BE42" s="26" t="n">
        <f aca="false">INDEX(Price_Data,MATCH($E42,Price_Labels,0),MATCH(BE$7,Price_Years,0))</f>
        <v>70.3868912618808</v>
      </c>
      <c r="BF42" s="26" t="n">
        <f aca="false">INDEX(Price_Data,MATCH($E42,Price_Labels,0),MATCH(BF$7,Price_Years,0))</f>
        <v>70.3868912618808</v>
      </c>
      <c r="BG42" s="26" t="n">
        <f aca="false">INDEX(Price_Data,MATCH($E42,Price_Labels,0),MATCH(BG$7,Price_Years,0))</f>
        <v>69.7856402784031</v>
      </c>
      <c r="BH42" s="26" t="n">
        <f aca="false">INDEX(Price_Data,MATCH($E42,Price_Labels,0),MATCH(BH$7,Price_Years,0))</f>
        <v>69.7856402784031</v>
      </c>
      <c r="BI42" s="26" t="n">
        <f aca="false">INDEX(Price_Data,MATCH($E42,Price_Labels,0),MATCH(BI$7,Price_Years,0))</f>
        <v>69.7856402784031</v>
      </c>
      <c r="BJ42" s="26" t="n">
        <f aca="false">INDEX(Price_Data,MATCH($E42,Price_Labels,0),MATCH(BJ$7,Price_Years,0))</f>
        <v>69.7856402784031</v>
      </c>
      <c r="BK42" s="26" t="n">
        <f aca="false">INDEX(Price_Data,MATCH($E42,Price_Labels,0),MATCH(BK$7,Price_Years,0))</f>
        <v>68.1024189160837</v>
      </c>
      <c r="BL42" s="26" t="n">
        <f aca="false">INDEX(Price_Data,MATCH($E42,Price_Labels,0),MATCH(BL$7,Price_Years,0))</f>
        <v>68.1024189160837</v>
      </c>
      <c r="BM42" s="26" t="n">
        <f aca="false">INDEX(Price_Data,MATCH($E42,Price_Labels,0),MATCH(BM$7,Price_Years,0))</f>
        <v>68.1024189160837</v>
      </c>
      <c r="BN42" s="26" t="n">
        <f aca="false">INDEX(Price_Data,MATCH($E42,Price_Labels,0),MATCH(BN$7,Price_Years,0))</f>
        <v>68.1024189160837</v>
      </c>
      <c r="BO42" s="26" t="n">
        <f aca="false">INDEX(Price_Data,MATCH($E42,Price_Labels,0),MATCH(BO$7,Price_Years,0))</f>
        <v>65.2510768233085</v>
      </c>
      <c r="BP42" s="26" t="n">
        <f aca="false">INDEX(Price_Data,MATCH($E42,Price_Labels,0),MATCH(BP$7,Price_Years,0))</f>
        <v>65.2510768233085</v>
      </c>
      <c r="BQ42" s="26" t="n">
        <f aca="false">INDEX(Price_Data,MATCH($E42,Price_Labels,0),MATCH(BQ$7,Price_Years,0))</f>
        <v>65.2510768233085</v>
      </c>
      <c r="BR42" s="26" t="n">
        <f aca="false">INDEX(Price_Data,MATCH($E42,Price_Labels,0),MATCH(BR$7,Price_Years,0))</f>
        <v>65.2510768233085</v>
      </c>
      <c r="BS42" s="26" t="n">
        <f aca="false">INDEX(Price_Data,MATCH($E42,Price_Labels,0),MATCH(BS$7,Price_Years,0))</f>
        <v>62.5209916469074</v>
      </c>
      <c r="BT42" s="26" t="n">
        <f aca="false">INDEX(Price_Data,MATCH($E42,Price_Labels,0),MATCH(BT$7,Price_Years,0))</f>
        <v>62.5209916469074</v>
      </c>
      <c r="BU42" s="26" t="n">
        <f aca="false">INDEX(Price_Data,MATCH($E42,Price_Labels,0),MATCH(BU$7,Price_Years,0))</f>
        <v>62.5209916469074</v>
      </c>
      <c r="BV42" s="26" t="n">
        <f aca="false">INDEX(Price_Data,MATCH($E42,Price_Labels,0),MATCH(BV$7,Price_Years,0))</f>
        <v>62.5209916469074</v>
      </c>
      <c r="BW42" s="26" t="n">
        <f aca="false">INDEX(Price_Data,MATCH($E42,Price_Labels,0),MATCH(BW$7,Price_Years,0))</f>
        <v>62.6573665222118</v>
      </c>
      <c r="BX42" s="26" t="n">
        <f aca="false">INDEX(Price_Data,MATCH($E42,Price_Labels,0),MATCH(BX$7,Price_Years,0))</f>
        <v>62.6573665222118</v>
      </c>
      <c r="BY42" s="26" t="n">
        <f aca="false">INDEX(Price_Data,MATCH($E42,Price_Labels,0),MATCH(BY$7,Price_Years,0))</f>
        <v>62.6573665222118</v>
      </c>
      <c r="BZ42" s="26" t="n">
        <f aca="false">INDEX(Price_Data,MATCH($E42,Price_Labels,0),MATCH(BZ$7,Price_Years,0))</f>
        <v>62.6573665222118</v>
      </c>
      <c r="CA42" s="26" t="n">
        <f aca="false">INDEX(Price_Data,MATCH($E42,Price_Labels,0),MATCH(CA$7,Price_Years,0))</f>
        <v>62.263383156327</v>
      </c>
      <c r="CB42" s="26" t="n">
        <f aca="false">INDEX(Price_Data,MATCH($E42,Price_Labels,0),MATCH(CB$7,Price_Years,0))</f>
        <v>62.263383156327</v>
      </c>
      <c r="CC42" s="26" t="n">
        <f aca="false">INDEX(Price_Data,MATCH($E42,Price_Labels,0),MATCH(CC$7,Price_Years,0))</f>
        <v>62.263383156327</v>
      </c>
      <c r="CD42" s="26" t="n">
        <f aca="false">INDEX(Price_Data,MATCH($E42,Price_Labels,0),MATCH(CD$7,Price_Years,0))</f>
        <v>62.263383156327</v>
      </c>
      <c r="CE42" s="26" t="n">
        <f aca="false">INDEX(Price_Data,MATCH($E42,Price_Labels,0),MATCH(CE$7,Price_Years,0))</f>
        <v>61.0063300471213</v>
      </c>
      <c r="CF42" s="26" t="n">
        <f aca="false">INDEX(Price_Data,MATCH($E42,Price_Labels,0),MATCH(CF$7,Price_Years,0))</f>
        <v>61.0063300471213</v>
      </c>
      <c r="CG42" s="26" t="n">
        <f aca="false">INDEX(Price_Data,MATCH($E42,Price_Labels,0),MATCH(CG$7,Price_Years,0))</f>
        <v>61.0063300471213</v>
      </c>
      <c r="CH42" s="26" t="n">
        <f aca="false">INDEX(Price_Data,MATCH($E42,Price_Labels,0),MATCH(CH$7,Price_Years,0))</f>
        <v>61.0063300471213</v>
      </c>
      <c r="CI42" s="26" t="n">
        <f aca="false">INDEX(Price_Data,MATCH($E42,Price_Labels,0),MATCH(CI$7,Price_Years,0))</f>
        <v>62.5756282407234</v>
      </c>
      <c r="CJ42" s="26" t="n">
        <f aca="false">INDEX(Price_Data,MATCH($E42,Price_Labels,0),MATCH(CJ$7,Price_Years,0))</f>
        <v>62.5756282407234</v>
      </c>
      <c r="CK42" s="26" t="n">
        <f aca="false">INDEX(Price_Data,MATCH($E42,Price_Labels,0),MATCH(CK$7,Price_Years,0))</f>
        <v>62.5756282407234</v>
      </c>
      <c r="CL42" s="26" t="n">
        <f aca="false">INDEX(Price_Data,MATCH($E42,Price_Labels,0),MATCH(CL$7,Price_Years,0))</f>
        <v>62.5756282407234</v>
      </c>
      <c r="CM42" s="26" t="n">
        <f aca="false">INDEX(Price_Data,MATCH($E42,Price_Labels,0),MATCH(CM$7,Price_Years,0))</f>
        <v>62.3782251494637</v>
      </c>
      <c r="CN42" s="26" t="n">
        <f aca="false">INDEX(Price_Data,MATCH($E42,Price_Labels,0),MATCH(CN$7,Price_Years,0))</f>
        <v>62.3782251494637</v>
      </c>
      <c r="CO42" s="26" t="n">
        <f aca="false">INDEX(Price_Data,MATCH($E42,Price_Labels,0),MATCH(CO$7,Price_Years,0))</f>
        <v>62.3782251494637</v>
      </c>
      <c r="CP42" s="26" t="n">
        <f aca="false">INDEX(Price_Data,MATCH($E42,Price_Labels,0),MATCH(CP$7,Price_Years,0))</f>
        <v>62.3782251494637</v>
      </c>
      <c r="CQ42" s="26" t="n">
        <f aca="false">INDEX(Price_Data,MATCH($E42,Price_Labels,0),MATCH(CQ$7,Price_Years,0))</f>
        <v>62.0202152093159</v>
      </c>
      <c r="CR42" s="26" t="n">
        <f aca="false">INDEX(Price_Data,MATCH($E42,Price_Labels,0),MATCH(CR$7,Price_Years,0))</f>
        <v>62.0202152093159</v>
      </c>
      <c r="CS42" s="26" t="n">
        <f aca="false">INDEX(Price_Data,MATCH($E42,Price_Labels,0),MATCH(CS$7,Price_Years,0))</f>
        <v>62.0202152093159</v>
      </c>
      <c r="CT42" s="26" t="n">
        <f aca="false">INDEX(Price_Data,MATCH($E42,Price_Labels,0),MATCH(CT$7,Price_Years,0))</f>
        <v>62.0202152093159</v>
      </c>
      <c r="CU42" s="26" t="n">
        <f aca="false">INDEX(Price_Data,MATCH($E42,Price_Labels,0),MATCH(CU$7,Price_Years,0))</f>
        <v>59.2422946563438</v>
      </c>
      <c r="CV42" s="26" t="n">
        <f aca="false">INDEX(Price_Data,MATCH($E42,Price_Labels,0),MATCH(CV$7,Price_Years,0))</f>
        <v>59.2422946563438</v>
      </c>
      <c r="CW42" s="26" t="n">
        <f aca="false">INDEX(Price_Data,MATCH($E42,Price_Labels,0),MATCH(CW$7,Price_Years,0))</f>
        <v>59.2422946563438</v>
      </c>
      <c r="CX42" s="26" t="n">
        <f aca="false">INDEX(Price_Data,MATCH($E42,Price_Labels,0),MATCH(CX$7,Price_Years,0))</f>
        <v>59.2422946563438</v>
      </c>
      <c r="CY42" s="26" t="n">
        <f aca="false">INDEX(Price_Data,MATCH($E42,Price_Labels,0),MATCH(CY$7,Price_Years,0))</f>
        <v>70.8269337086026</v>
      </c>
      <c r="CZ42" s="26" t="n">
        <f aca="false">INDEX(Price_Data,MATCH($E42,Price_Labels,0),MATCH(CZ$7,Price_Years,0))</f>
        <v>70.8269337086026</v>
      </c>
      <c r="DA42" s="26" t="n">
        <f aca="false">INDEX(Price_Data,MATCH($E42,Price_Labels,0),MATCH(DA$7,Price_Years,0))</f>
        <v>70.8269337086026</v>
      </c>
      <c r="DB42" s="26" t="n">
        <f aca="false">INDEX(Price_Data,MATCH($E42,Price_Labels,0),MATCH(DB$7,Price_Years,0))</f>
        <v>70.8269337086026</v>
      </c>
      <c r="DC42" s="26" t="n">
        <f aca="false">INDEX(Price_Data,MATCH($E42,Price_Labels,0),MATCH(DC$7,Price_Years,0))</f>
        <v>68.0892472783528</v>
      </c>
      <c r="DD42" s="26" t="n">
        <f aca="false">INDEX(Price_Data,MATCH($E42,Price_Labels,0),MATCH(DD$7,Price_Years,0))</f>
        <v>68.0892472783528</v>
      </c>
      <c r="DE42" s="26" t="n">
        <f aca="false">INDEX(Price_Data,MATCH($E42,Price_Labels,0),MATCH(DE$7,Price_Years,0))</f>
        <v>68.0892472783528</v>
      </c>
      <c r="DF42" s="26" t="n">
        <f aca="false">INDEX(Price_Data,MATCH($E42,Price_Labels,0),MATCH(DF$7,Price_Years,0))</f>
        <v>68.0892472783528</v>
      </c>
      <c r="DG42" s="26" t="n">
        <f aca="false">INDEX(Price_Data,MATCH($E42,Price_Labels,0),MATCH(DG$7,Price_Years,0))</f>
        <v>66.5775235329454</v>
      </c>
      <c r="DH42" s="26" t="n">
        <f aca="false">INDEX(Price_Data,MATCH($E42,Price_Labels,0),MATCH(DH$7,Price_Years,0))</f>
        <v>66.5775235329454</v>
      </c>
      <c r="DI42" s="26" t="n">
        <f aca="false">INDEX(Price_Data,MATCH($E42,Price_Labels,0),MATCH(DI$7,Price_Years,0))</f>
        <v>66.5775235329454</v>
      </c>
      <c r="DJ42" s="26" t="n">
        <f aca="false">INDEX(Price_Data,MATCH($E42,Price_Labels,0),MATCH(DJ$7,Price_Years,0))</f>
        <v>66.5775235329454</v>
      </c>
      <c r="DK42" s="26" t="n">
        <f aca="false">INDEX(Price_Data,MATCH($E42,Price_Labels,0),MATCH(DK$7,Price_Years,0))</f>
        <v>64.569188888932</v>
      </c>
      <c r="DL42" s="26" t="n">
        <f aca="false">INDEX(Price_Data,MATCH($E42,Price_Labels,0),MATCH(DL$7,Price_Years,0))</f>
        <v>64.569188888932</v>
      </c>
      <c r="DM42" s="26" t="n">
        <f aca="false">INDEX(Price_Data,MATCH($E42,Price_Labels,0),MATCH(DM$7,Price_Years,0))</f>
        <v>64.569188888932</v>
      </c>
      <c r="DN42" s="26" t="n">
        <f aca="false">INDEX(Price_Data,MATCH($E42,Price_Labels,0),MATCH(DN$7,Price_Years,0))</f>
        <v>64.569188888932</v>
      </c>
      <c r="DO42" s="26" t="n">
        <f aca="false">INDEX(Price_Data,MATCH($E42,Price_Labels,0),MATCH(DO$7,Price_Years,0))</f>
        <v>63.5251243750492</v>
      </c>
      <c r="DP42" s="26" t="n">
        <f aca="false">INDEX(Price_Data,MATCH($E42,Price_Labels,0),MATCH(DP$7,Price_Years,0))</f>
        <v>63.5251243750492</v>
      </c>
      <c r="DQ42" s="26" t="n">
        <f aca="false">INDEX(Price_Data,MATCH($E42,Price_Labels,0),MATCH(DQ$7,Price_Years,0))</f>
        <v>63.5251243750492</v>
      </c>
      <c r="DR42" s="26" t="n">
        <f aca="false">INDEX(Price_Data,MATCH($E42,Price_Labels,0),MATCH(DR$7,Price_Years,0))</f>
        <v>63.5251243750492</v>
      </c>
      <c r="DS42" s="26" t="n">
        <f aca="false">INDEX(Price_Data,MATCH($E42,Price_Labels,0),MATCH(DS$7,Price_Years,0))</f>
        <v>62.2032085928241</v>
      </c>
      <c r="DT42" s="26" t="n">
        <f aca="false">INDEX(Price_Data,MATCH($E42,Price_Labels,0),MATCH(DT$7,Price_Years,0))</f>
        <v>62.2032085928241</v>
      </c>
      <c r="DU42" s="26" t="n">
        <f aca="false">INDEX(Price_Data,MATCH($E42,Price_Labels,0),MATCH(DU$7,Price_Years,0))</f>
        <v>62.2032085928241</v>
      </c>
      <c r="DV42" s="26" t="n">
        <f aca="false">INDEX(Price_Data,MATCH($E42,Price_Labels,0),MATCH(DV$7,Price_Years,0))</f>
        <v>62.2032085928241</v>
      </c>
      <c r="DW42" s="26" t="n">
        <f aca="false">INDEX(Price_Data,MATCH($E42,Price_Labels,0),MATCH(DW$7,Price_Years,0))</f>
        <v>61.1448402943694</v>
      </c>
      <c r="DX42" s="26" t="n">
        <f aca="false">INDEX(Price_Data,MATCH($E42,Price_Labels,0),MATCH(DX$7,Price_Years,0))</f>
        <v>61.1448402943694</v>
      </c>
      <c r="DY42" s="26" t="n">
        <f aca="false">INDEX(Price_Data,MATCH($E42,Price_Labels,0),MATCH(DY$7,Price_Years,0))</f>
        <v>61.1448402943694</v>
      </c>
      <c r="DZ42" s="26" t="n">
        <f aca="false">INDEX(Price_Data,MATCH($E42,Price_Labels,0),MATCH(DZ$7,Price_Years,0))</f>
        <v>61.1448402943694</v>
      </c>
      <c r="EA42" s="26" t="n">
        <f aca="false">INDEX(Price_Data,MATCH($E42,Price_Labels,0),MATCH(EA$7,Price_Years,0))</f>
        <v>59.0410479410614</v>
      </c>
      <c r="EB42" s="26" t="n">
        <f aca="false">INDEX(Price_Data,MATCH($E42,Price_Labels,0),MATCH(EB$7,Price_Years,0))</f>
        <v>59.0410479410614</v>
      </c>
      <c r="EC42" s="26" t="n">
        <f aca="false">INDEX(Price_Data,MATCH($E42,Price_Labels,0),MATCH(EC$7,Price_Years,0))</f>
        <v>59.0410479410614</v>
      </c>
      <c r="ED42" s="26" t="n">
        <f aca="false">INDEX(Price_Data,MATCH($E42,Price_Labels,0),MATCH(ED$7,Price_Years,0))</f>
        <v>59.0410479410614</v>
      </c>
      <c r="EE42" s="26" t="n">
        <f aca="false">INDEX(Price_Data,MATCH($E42,Price_Labels,0),MATCH(EE$7,Price_Years,0))</f>
        <v>58.8771073820222</v>
      </c>
      <c r="EF42" s="26" t="n">
        <f aca="false">INDEX(Price_Data,MATCH($E42,Price_Labels,0),MATCH(EF$7,Price_Years,0))</f>
        <v>58.8771073820222</v>
      </c>
      <c r="EG42" s="26" t="n">
        <f aca="false">INDEX(Price_Data,MATCH($E42,Price_Labels,0),MATCH(EG$7,Price_Years,0))</f>
        <v>58.8771073820222</v>
      </c>
      <c r="EH42" s="26" t="n">
        <f aca="false">INDEX(Price_Data,MATCH($E42,Price_Labels,0),MATCH(EH$7,Price_Years,0))</f>
        <v>58.8771073820222</v>
      </c>
      <c r="EI42" s="26" t="n">
        <f aca="false">INDEX(Price_Data,MATCH($E42,Price_Labels,0),MATCH(EI$7,Price_Years,0))</f>
        <v>57.914744622477</v>
      </c>
      <c r="EJ42" s="26" t="n">
        <f aca="false">INDEX(Price_Data,MATCH($E42,Price_Labels,0),MATCH(EJ$7,Price_Years,0))</f>
        <v>57.914744622477</v>
      </c>
      <c r="EK42" s="26" t="n">
        <f aca="false">INDEX(Price_Data,MATCH($E42,Price_Labels,0),MATCH(EK$7,Price_Years,0))</f>
        <v>57.914744622477</v>
      </c>
      <c r="EL42" s="26" t="n">
        <f aca="false">INDEX(Price_Data,MATCH($E42,Price_Labels,0),MATCH(EL$7,Price_Years,0))</f>
        <v>57.914744622477</v>
      </c>
      <c r="EM42" s="26" t="n">
        <f aca="false">INDEX(Price_Data,MATCH($E42,Price_Labels,0),MATCH(EM$7,Price_Years,0))</f>
        <v>57.827100386551</v>
      </c>
      <c r="EN42" s="26" t="n">
        <f aca="false">INDEX(Price_Data,MATCH($E42,Price_Labels,0),MATCH(EN$7,Price_Years,0))</f>
        <v>57.827100386551</v>
      </c>
      <c r="EO42" s="26" t="n">
        <f aca="false">INDEX(Price_Data,MATCH($E42,Price_Labels,0),MATCH(EO$7,Price_Years,0))</f>
        <v>57.827100386551</v>
      </c>
      <c r="EP42" s="26" t="n">
        <f aca="false">INDEX(Price_Data,MATCH($E42,Price_Labels,0),MATCH(EP$7,Price_Years,0))</f>
        <v>57.827100386551</v>
      </c>
      <c r="EQ42" s="26" t="n">
        <f aca="false">INDEX(Price_Data,MATCH($E42,Price_Labels,0),MATCH(EQ$7,Price_Years,0))</f>
        <v>56.5852358538711</v>
      </c>
      <c r="ER42" s="26" t="n">
        <f aca="false">INDEX(Price_Data,MATCH($E42,Price_Labels,0),MATCH(ER$7,Price_Years,0))</f>
        <v>56.5852358538711</v>
      </c>
      <c r="ES42" s="26" t="n">
        <f aca="false">INDEX(Price_Data,MATCH($E42,Price_Labels,0),MATCH(ES$7,Price_Years,0))</f>
        <v>56.5852358538711</v>
      </c>
      <c r="ET42" s="26" t="n">
        <f aca="false">INDEX(Price_Data,MATCH($E42,Price_Labels,0),MATCH(ET$7,Price_Years,0))</f>
        <v>56.5852358538711</v>
      </c>
      <c r="EU42" s="26" t="n">
        <f aca="false">INDEX(Price_Data,MATCH($E42,Price_Labels,0),MATCH(EU$7,Price_Years,0))</f>
        <v>56.5852358538711</v>
      </c>
      <c r="EV42" s="26" t="n">
        <f aca="false">INDEX(Price_Data,MATCH($E42,Price_Labels,0),MATCH(EV$7,Price_Years,0))</f>
        <v>56.5852358538711</v>
      </c>
      <c r="EW42" s="26" t="n">
        <f aca="false">INDEX(Price_Data,MATCH($E42,Price_Labels,0),MATCH(EW$7,Price_Years,0))</f>
        <v>56.5852358538711</v>
      </c>
      <c r="EX42" s="26" t="n">
        <f aca="false">INDEX(Price_Data,MATCH($E42,Price_Labels,0),MATCH(EX$7,Price_Years,0))</f>
        <v>56.5852358538711</v>
      </c>
      <c r="EY42" s="26" t="n">
        <f aca="false">INDEX(Price_Data,MATCH($E42,Price_Labels,0),MATCH(EY$7,Price_Years,0))</f>
        <v>56.5852358538711</v>
      </c>
      <c r="EZ42" s="26" t="n">
        <f aca="false">INDEX(Price_Data,MATCH($E42,Price_Labels,0),MATCH(EZ$7,Price_Years,0))</f>
        <v>56.5852358538711</v>
      </c>
      <c r="FA42" s="26" t="n">
        <f aca="false">INDEX(Price_Data,MATCH($E42,Price_Labels,0),MATCH(FA$7,Price_Years,0))</f>
        <v>56.5852358538711</v>
      </c>
      <c r="FB42" s="26" t="n">
        <f aca="false">INDEX(Price_Data,MATCH($E42,Price_Labels,0),MATCH(FB$7,Price_Years,0))</f>
        <v>56.5852358538711</v>
      </c>
      <c r="FC42" s="26" t="n">
        <f aca="false">INDEX(Price_Data,MATCH($E42,Price_Labels,0),MATCH(FC$7,Price_Years,0))</f>
        <v>56.5852358538711</v>
      </c>
      <c r="FD42" s="26" t="n">
        <f aca="false">INDEX(Price_Data,MATCH($E42,Price_Labels,0),MATCH(FD$7,Price_Years,0))</f>
        <v>56.5852358538711</v>
      </c>
      <c r="FE42" s="26" t="n">
        <f aca="false">INDEX(Price_Data,MATCH($E42,Price_Labels,0),MATCH(FE$7,Price_Years,0))</f>
        <v>56.5852358538711</v>
      </c>
      <c r="FF42" s="26" t="n">
        <f aca="false">INDEX(Price_Data,MATCH($E42,Price_Labels,0),MATCH(FF$7,Price_Years,0))</f>
        <v>56.5852358538711</v>
      </c>
      <c r="FG42" s="26" t="n">
        <f aca="false">INDEX(Price_Data,MATCH($E42,Price_Labels,0),MATCH(FG$7,Price_Years,0))</f>
        <v>56.5852358538711</v>
      </c>
      <c r="FH42" s="26" t="n">
        <f aca="false">INDEX(Price_Data,MATCH($E42,Price_Labels,0),MATCH(FH$7,Price_Years,0))</f>
        <v>56.5852358538711</v>
      </c>
    </row>
    <row r="43" customFormat="false" ht="15" hidden="false" customHeight="false" outlineLevel="0" collapsed="false">
      <c r="C43" s="1" t="s">
        <v>694</v>
      </c>
      <c r="D43" s="12" t="s">
        <v>127</v>
      </c>
      <c r="E43" s="15" t="str">
        <f aca="false">INDEX(Case_PV_Transfer,1,$F12)</f>
        <v>DC 4h transfer</v>
      </c>
      <c r="J43" s="26" t="n">
        <f aca="false">INDEX(Price_Data,MATCH($E43,Price_Labels,0),MATCH(J$7,Price_Years,0))</f>
        <v>0</v>
      </c>
      <c r="K43" s="26" t="n">
        <f aca="false">INDEX(Price_Data,MATCH($E43,Price_Labels,0),MATCH(K$7,Price_Years,0))</f>
        <v>0</v>
      </c>
      <c r="L43" s="26" t="n">
        <f aca="false">INDEX(Price_Data,MATCH($E43,Price_Labels,0),MATCH(L$7,Price_Years,0))</f>
        <v>0</v>
      </c>
      <c r="M43" s="26" t="n">
        <f aca="false">INDEX(Price_Data,MATCH($E43,Price_Labels,0),MATCH(M$7,Price_Years,0))</f>
        <v>0</v>
      </c>
      <c r="N43" s="26" t="n">
        <f aca="false">INDEX(Price_Data,MATCH($E43,Price_Labels,0),MATCH(N$7,Price_Years,0))</f>
        <v>0</v>
      </c>
      <c r="O43" s="26" t="n">
        <f aca="false">INDEX(Price_Data,MATCH($E43,Price_Labels,0),MATCH(O$7,Price_Years,0))</f>
        <v>36.5514234269778</v>
      </c>
      <c r="P43" s="26" t="n">
        <f aca="false">INDEX(Price_Data,MATCH($E43,Price_Labels,0),MATCH(P$7,Price_Years,0))</f>
        <v>36.5514234269778</v>
      </c>
      <c r="Q43" s="26" t="n">
        <f aca="false">INDEX(Price_Data,MATCH($E43,Price_Labels,0),MATCH(Q$7,Price_Years,0))</f>
        <v>36.5514234269778</v>
      </c>
      <c r="R43" s="26" t="n">
        <f aca="false">INDEX(Price_Data,MATCH($E43,Price_Labels,0),MATCH(R$7,Price_Years,0))</f>
        <v>36.5514234269778</v>
      </c>
      <c r="S43" s="26" t="n">
        <f aca="false">INDEX(Price_Data,MATCH($E43,Price_Labels,0),MATCH(S$7,Price_Years,0))</f>
        <v>36.097356629191</v>
      </c>
      <c r="T43" s="26" t="n">
        <f aca="false">INDEX(Price_Data,MATCH($E43,Price_Labels,0),MATCH(T$7,Price_Years,0))</f>
        <v>36.097356629191</v>
      </c>
      <c r="U43" s="26" t="n">
        <f aca="false">INDEX(Price_Data,MATCH($E43,Price_Labels,0),MATCH(U$7,Price_Years,0))</f>
        <v>36.097356629191</v>
      </c>
      <c r="V43" s="26" t="n">
        <f aca="false">INDEX(Price_Data,MATCH($E43,Price_Labels,0),MATCH(V$7,Price_Years,0))</f>
        <v>36.097356629191</v>
      </c>
      <c r="W43" s="26" t="n">
        <f aca="false">INDEX(Price_Data,MATCH($E43,Price_Labels,0),MATCH(W$7,Price_Years,0))</f>
        <v>35.9963755730185</v>
      </c>
      <c r="X43" s="26" t="n">
        <f aca="false">INDEX(Price_Data,MATCH($E43,Price_Labels,0),MATCH(X$7,Price_Years,0))</f>
        <v>35.9963755730185</v>
      </c>
      <c r="Y43" s="26" t="n">
        <f aca="false">INDEX(Price_Data,MATCH($E43,Price_Labels,0),MATCH(Y$7,Price_Years,0))</f>
        <v>35.9963755730185</v>
      </c>
      <c r="Z43" s="26" t="n">
        <f aca="false">INDEX(Price_Data,MATCH($E43,Price_Labels,0),MATCH(Z$7,Price_Years,0))</f>
        <v>35.9963755730185</v>
      </c>
      <c r="AA43" s="26" t="n">
        <f aca="false">INDEX(Price_Data,MATCH($E43,Price_Labels,0),MATCH(AA$7,Price_Years,0))</f>
        <v>29.7770299934994</v>
      </c>
      <c r="AB43" s="26" t="n">
        <f aca="false">INDEX(Price_Data,MATCH($E43,Price_Labels,0),MATCH(AB$7,Price_Years,0))</f>
        <v>29.7770299934994</v>
      </c>
      <c r="AC43" s="26" t="n">
        <f aca="false">INDEX(Price_Data,MATCH($E43,Price_Labels,0),MATCH(AC$7,Price_Years,0))</f>
        <v>29.7770299934994</v>
      </c>
      <c r="AD43" s="26" t="n">
        <f aca="false">INDEX(Price_Data,MATCH($E43,Price_Labels,0),MATCH(AD$7,Price_Years,0))</f>
        <v>29.7770299934994</v>
      </c>
      <c r="AE43" s="26" t="n">
        <f aca="false">INDEX(Price_Data,MATCH($E43,Price_Labels,0),MATCH(AE$7,Price_Years,0))</f>
        <v>31.6361484415779</v>
      </c>
      <c r="AF43" s="26" t="n">
        <f aca="false">INDEX(Price_Data,MATCH($E43,Price_Labels,0),MATCH(AF$7,Price_Years,0))</f>
        <v>31.6361484415779</v>
      </c>
      <c r="AG43" s="26" t="n">
        <f aca="false">INDEX(Price_Data,MATCH($E43,Price_Labels,0),MATCH(AG$7,Price_Years,0))</f>
        <v>31.6361484415779</v>
      </c>
      <c r="AH43" s="26" t="n">
        <f aca="false">INDEX(Price_Data,MATCH($E43,Price_Labels,0),MATCH(AH$7,Price_Years,0))</f>
        <v>31.6361484415779</v>
      </c>
      <c r="AI43" s="26" t="n">
        <f aca="false">INDEX(Price_Data,MATCH($E43,Price_Labels,0),MATCH(AI$7,Price_Years,0))</f>
        <v>27.4285804111399</v>
      </c>
      <c r="AJ43" s="26" t="n">
        <f aca="false">INDEX(Price_Data,MATCH($E43,Price_Labels,0),MATCH(AJ$7,Price_Years,0))</f>
        <v>27.4285804111399</v>
      </c>
      <c r="AK43" s="26" t="n">
        <f aca="false">INDEX(Price_Data,MATCH($E43,Price_Labels,0),MATCH(AK$7,Price_Years,0))</f>
        <v>27.4285804111399</v>
      </c>
      <c r="AL43" s="26" t="n">
        <f aca="false">INDEX(Price_Data,MATCH($E43,Price_Labels,0),MATCH(AL$7,Price_Years,0))</f>
        <v>27.4285804111399</v>
      </c>
      <c r="AM43" s="26" t="n">
        <f aca="false">INDEX(Price_Data,MATCH($E43,Price_Labels,0),MATCH(AM$7,Price_Years,0))</f>
        <v>30.35248896678</v>
      </c>
      <c r="AN43" s="26" t="n">
        <f aca="false">INDEX(Price_Data,MATCH($E43,Price_Labels,0),MATCH(AN$7,Price_Years,0))</f>
        <v>30.35248896678</v>
      </c>
      <c r="AO43" s="26" t="n">
        <f aca="false">INDEX(Price_Data,MATCH($E43,Price_Labels,0),MATCH(AO$7,Price_Years,0))</f>
        <v>30.35248896678</v>
      </c>
      <c r="AP43" s="26" t="n">
        <f aca="false">INDEX(Price_Data,MATCH($E43,Price_Labels,0),MATCH(AP$7,Price_Years,0))</f>
        <v>30.35248896678</v>
      </c>
      <c r="AQ43" s="26" t="n">
        <f aca="false">INDEX(Price_Data,MATCH($E43,Price_Labels,0),MATCH(AQ$7,Price_Years,0))</f>
        <v>26.8130270575516</v>
      </c>
      <c r="AR43" s="26" t="n">
        <f aca="false">INDEX(Price_Data,MATCH($E43,Price_Labels,0),MATCH(AR$7,Price_Years,0))</f>
        <v>26.8130270575516</v>
      </c>
      <c r="AS43" s="26" t="n">
        <f aca="false">INDEX(Price_Data,MATCH($E43,Price_Labels,0),MATCH(AS$7,Price_Years,0))</f>
        <v>26.8130270575516</v>
      </c>
      <c r="AT43" s="26" t="n">
        <f aca="false">INDEX(Price_Data,MATCH($E43,Price_Labels,0),MATCH(AT$7,Price_Years,0))</f>
        <v>26.8130270575516</v>
      </c>
      <c r="AU43" s="26" t="n">
        <f aca="false">INDEX(Price_Data,MATCH($E43,Price_Labels,0),MATCH(AU$7,Price_Years,0))</f>
        <v>26.5965333581022</v>
      </c>
      <c r="AV43" s="26" t="n">
        <f aca="false">INDEX(Price_Data,MATCH($E43,Price_Labels,0),MATCH(AV$7,Price_Years,0))</f>
        <v>26.5965333581022</v>
      </c>
      <c r="AW43" s="26" t="n">
        <f aca="false">INDEX(Price_Data,MATCH($E43,Price_Labels,0),MATCH(AW$7,Price_Years,0))</f>
        <v>26.5965333581022</v>
      </c>
      <c r="AX43" s="26" t="n">
        <f aca="false">INDEX(Price_Data,MATCH($E43,Price_Labels,0),MATCH(AX$7,Price_Years,0))</f>
        <v>26.5965333581022</v>
      </c>
      <c r="AY43" s="26" t="n">
        <f aca="false">INDEX(Price_Data,MATCH($E43,Price_Labels,0),MATCH(AY$7,Price_Years,0))</f>
        <v>26.4609029459685</v>
      </c>
      <c r="AZ43" s="26" t="n">
        <f aca="false">INDEX(Price_Data,MATCH($E43,Price_Labels,0),MATCH(AZ$7,Price_Years,0))</f>
        <v>26.4609029459685</v>
      </c>
      <c r="BA43" s="26" t="n">
        <f aca="false">INDEX(Price_Data,MATCH($E43,Price_Labels,0),MATCH(BA$7,Price_Years,0))</f>
        <v>26.4609029459685</v>
      </c>
      <c r="BB43" s="26" t="n">
        <f aca="false">INDEX(Price_Data,MATCH($E43,Price_Labels,0),MATCH(BB$7,Price_Years,0))</f>
        <v>26.4609029459685</v>
      </c>
      <c r="BC43" s="26" t="n">
        <f aca="false">INDEX(Price_Data,MATCH($E43,Price_Labels,0),MATCH(BC$7,Price_Years,0))</f>
        <v>28.1634619544265</v>
      </c>
      <c r="BD43" s="26" t="n">
        <f aca="false">INDEX(Price_Data,MATCH($E43,Price_Labels,0),MATCH(BD$7,Price_Years,0))</f>
        <v>28.1634619544265</v>
      </c>
      <c r="BE43" s="26" t="n">
        <f aca="false">INDEX(Price_Data,MATCH($E43,Price_Labels,0),MATCH(BE$7,Price_Years,0))</f>
        <v>28.1634619544265</v>
      </c>
      <c r="BF43" s="26" t="n">
        <f aca="false">INDEX(Price_Data,MATCH($E43,Price_Labels,0),MATCH(BF$7,Price_Years,0))</f>
        <v>28.1634619544265</v>
      </c>
      <c r="BG43" s="26" t="n">
        <f aca="false">INDEX(Price_Data,MATCH($E43,Price_Labels,0),MATCH(BG$7,Price_Years,0))</f>
        <v>29.4927493537368</v>
      </c>
      <c r="BH43" s="26" t="n">
        <f aca="false">INDEX(Price_Data,MATCH($E43,Price_Labels,0),MATCH(BH$7,Price_Years,0))</f>
        <v>29.4927493537368</v>
      </c>
      <c r="BI43" s="26" t="n">
        <f aca="false">INDEX(Price_Data,MATCH($E43,Price_Labels,0),MATCH(BI$7,Price_Years,0))</f>
        <v>29.4927493537368</v>
      </c>
      <c r="BJ43" s="26" t="n">
        <f aca="false">INDEX(Price_Data,MATCH($E43,Price_Labels,0),MATCH(BJ$7,Price_Years,0))</f>
        <v>29.4927493537368</v>
      </c>
      <c r="BK43" s="26" t="n">
        <f aca="false">INDEX(Price_Data,MATCH($E43,Price_Labels,0),MATCH(BK$7,Price_Years,0))</f>
        <v>28.0371086035512</v>
      </c>
      <c r="BL43" s="26" t="n">
        <f aca="false">INDEX(Price_Data,MATCH($E43,Price_Labels,0),MATCH(BL$7,Price_Years,0))</f>
        <v>28.0371086035512</v>
      </c>
      <c r="BM43" s="26" t="n">
        <f aca="false">INDEX(Price_Data,MATCH($E43,Price_Labels,0),MATCH(BM$7,Price_Years,0))</f>
        <v>28.0371086035512</v>
      </c>
      <c r="BN43" s="26" t="n">
        <f aca="false">INDEX(Price_Data,MATCH($E43,Price_Labels,0),MATCH(BN$7,Price_Years,0))</f>
        <v>28.0371086035512</v>
      </c>
      <c r="BO43" s="26" t="n">
        <f aca="false">INDEX(Price_Data,MATCH($E43,Price_Labels,0),MATCH(BO$7,Price_Years,0))</f>
        <v>27.2332912779966</v>
      </c>
      <c r="BP43" s="26" t="n">
        <f aca="false">INDEX(Price_Data,MATCH($E43,Price_Labels,0),MATCH(BP$7,Price_Years,0))</f>
        <v>27.2332912779966</v>
      </c>
      <c r="BQ43" s="26" t="n">
        <f aca="false">INDEX(Price_Data,MATCH($E43,Price_Labels,0),MATCH(BQ$7,Price_Years,0))</f>
        <v>27.2332912779966</v>
      </c>
      <c r="BR43" s="26" t="n">
        <f aca="false">INDEX(Price_Data,MATCH($E43,Price_Labels,0),MATCH(BR$7,Price_Years,0))</f>
        <v>27.2332912779966</v>
      </c>
      <c r="BS43" s="26" t="n">
        <f aca="false">INDEX(Price_Data,MATCH($E43,Price_Labels,0),MATCH(BS$7,Price_Years,0))</f>
        <v>25.0666878927593</v>
      </c>
      <c r="BT43" s="26" t="n">
        <f aca="false">INDEX(Price_Data,MATCH($E43,Price_Labels,0),MATCH(BT$7,Price_Years,0))</f>
        <v>25.0666878927593</v>
      </c>
      <c r="BU43" s="26" t="n">
        <f aca="false">INDEX(Price_Data,MATCH($E43,Price_Labels,0),MATCH(BU$7,Price_Years,0))</f>
        <v>25.0666878927593</v>
      </c>
      <c r="BV43" s="26" t="n">
        <f aca="false">INDEX(Price_Data,MATCH($E43,Price_Labels,0),MATCH(BV$7,Price_Years,0))</f>
        <v>25.0666878927593</v>
      </c>
      <c r="BW43" s="26" t="n">
        <f aca="false">INDEX(Price_Data,MATCH($E43,Price_Labels,0),MATCH(BW$7,Price_Years,0))</f>
        <v>24.1913676468748</v>
      </c>
      <c r="BX43" s="26" t="n">
        <f aca="false">INDEX(Price_Data,MATCH($E43,Price_Labels,0),MATCH(BX$7,Price_Years,0))</f>
        <v>24.1913676468748</v>
      </c>
      <c r="BY43" s="26" t="n">
        <f aca="false">INDEX(Price_Data,MATCH($E43,Price_Labels,0),MATCH(BY$7,Price_Years,0))</f>
        <v>24.1913676468748</v>
      </c>
      <c r="BZ43" s="26" t="n">
        <f aca="false">INDEX(Price_Data,MATCH($E43,Price_Labels,0),MATCH(BZ$7,Price_Years,0))</f>
        <v>24.1913676468748</v>
      </c>
      <c r="CA43" s="26" t="n">
        <f aca="false">INDEX(Price_Data,MATCH($E43,Price_Labels,0),MATCH(CA$7,Price_Years,0))</f>
        <v>24.2165291576228</v>
      </c>
      <c r="CB43" s="26" t="n">
        <f aca="false">INDEX(Price_Data,MATCH($E43,Price_Labels,0),MATCH(CB$7,Price_Years,0))</f>
        <v>24.2165291576228</v>
      </c>
      <c r="CC43" s="26" t="n">
        <f aca="false">INDEX(Price_Data,MATCH($E43,Price_Labels,0),MATCH(CC$7,Price_Years,0))</f>
        <v>24.2165291576228</v>
      </c>
      <c r="CD43" s="26" t="n">
        <f aca="false">INDEX(Price_Data,MATCH($E43,Price_Labels,0),MATCH(CD$7,Price_Years,0))</f>
        <v>24.2165291576228</v>
      </c>
      <c r="CE43" s="26" t="n">
        <f aca="false">INDEX(Price_Data,MATCH($E43,Price_Labels,0),MATCH(CE$7,Price_Years,0))</f>
        <v>22.6253489325572</v>
      </c>
      <c r="CF43" s="26" t="n">
        <f aca="false">INDEX(Price_Data,MATCH($E43,Price_Labels,0),MATCH(CF$7,Price_Years,0))</f>
        <v>22.6253489325572</v>
      </c>
      <c r="CG43" s="26" t="n">
        <f aca="false">INDEX(Price_Data,MATCH($E43,Price_Labels,0),MATCH(CG$7,Price_Years,0))</f>
        <v>22.6253489325572</v>
      </c>
      <c r="CH43" s="26" t="n">
        <f aca="false">INDEX(Price_Data,MATCH($E43,Price_Labels,0),MATCH(CH$7,Price_Years,0))</f>
        <v>22.6253489325572</v>
      </c>
      <c r="CI43" s="26" t="n">
        <f aca="false">INDEX(Price_Data,MATCH($E43,Price_Labels,0),MATCH(CI$7,Price_Years,0))</f>
        <v>23.3824581879257</v>
      </c>
      <c r="CJ43" s="26" t="n">
        <f aca="false">INDEX(Price_Data,MATCH($E43,Price_Labels,0),MATCH(CJ$7,Price_Years,0))</f>
        <v>23.3824581879257</v>
      </c>
      <c r="CK43" s="26" t="n">
        <f aca="false">INDEX(Price_Data,MATCH($E43,Price_Labels,0),MATCH(CK$7,Price_Years,0))</f>
        <v>23.3824581879257</v>
      </c>
      <c r="CL43" s="26" t="n">
        <f aca="false">INDEX(Price_Data,MATCH($E43,Price_Labels,0),MATCH(CL$7,Price_Years,0))</f>
        <v>23.3824581879257</v>
      </c>
      <c r="CM43" s="26" t="n">
        <f aca="false">INDEX(Price_Data,MATCH($E43,Price_Labels,0),MATCH(CM$7,Price_Years,0))</f>
        <v>24.4624750053765</v>
      </c>
      <c r="CN43" s="26" t="n">
        <f aca="false">INDEX(Price_Data,MATCH($E43,Price_Labels,0),MATCH(CN$7,Price_Years,0))</f>
        <v>24.4624750053765</v>
      </c>
      <c r="CO43" s="26" t="n">
        <f aca="false">INDEX(Price_Data,MATCH($E43,Price_Labels,0),MATCH(CO$7,Price_Years,0))</f>
        <v>24.4624750053765</v>
      </c>
      <c r="CP43" s="26" t="n">
        <f aca="false">INDEX(Price_Data,MATCH($E43,Price_Labels,0),MATCH(CP$7,Price_Years,0))</f>
        <v>24.4624750053765</v>
      </c>
      <c r="CQ43" s="26" t="n">
        <f aca="false">INDEX(Price_Data,MATCH($E43,Price_Labels,0),MATCH(CQ$7,Price_Years,0))</f>
        <v>22.6290129583066</v>
      </c>
      <c r="CR43" s="26" t="n">
        <f aca="false">INDEX(Price_Data,MATCH($E43,Price_Labels,0),MATCH(CR$7,Price_Years,0))</f>
        <v>22.6290129583066</v>
      </c>
      <c r="CS43" s="26" t="n">
        <f aca="false">INDEX(Price_Data,MATCH($E43,Price_Labels,0),MATCH(CS$7,Price_Years,0))</f>
        <v>22.6290129583066</v>
      </c>
      <c r="CT43" s="26" t="n">
        <f aca="false">INDEX(Price_Data,MATCH($E43,Price_Labels,0),MATCH(CT$7,Price_Years,0))</f>
        <v>22.6290129583066</v>
      </c>
      <c r="CU43" s="26" t="n">
        <f aca="false">INDEX(Price_Data,MATCH($E43,Price_Labels,0),MATCH(CU$7,Price_Years,0))</f>
        <v>18.9153903280052</v>
      </c>
      <c r="CV43" s="26" t="n">
        <f aca="false">INDEX(Price_Data,MATCH($E43,Price_Labels,0),MATCH(CV$7,Price_Years,0))</f>
        <v>18.9153903280052</v>
      </c>
      <c r="CW43" s="26" t="n">
        <f aca="false">INDEX(Price_Data,MATCH($E43,Price_Labels,0),MATCH(CW$7,Price_Years,0))</f>
        <v>18.9153903280052</v>
      </c>
      <c r="CX43" s="26" t="n">
        <f aca="false">INDEX(Price_Data,MATCH($E43,Price_Labels,0),MATCH(CX$7,Price_Years,0))</f>
        <v>18.9153903280052</v>
      </c>
      <c r="CY43" s="26" t="n">
        <f aca="false">INDEX(Price_Data,MATCH($E43,Price_Labels,0),MATCH(CY$7,Price_Years,0))</f>
        <v>22.4667735848682</v>
      </c>
      <c r="CZ43" s="26" t="n">
        <f aca="false">INDEX(Price_Data,MATCH($E43,Price_Labels,0),MATCH(CZ$7,Price_Years,0))</f>
        <v>22.4667735848682</v>
      </c>
      <c r="DA43" s="26" t="n">
        <f aca="false">INDEX(Price_Data,MATCH($E43,Price_Labels,0),MATCH(DA$7,Price_Years,0))</f>
        <v>22.4667735848682</v>
      </c>
      <c r="DB43" s="26" t="n">
        <f aca="false">INDEX(Price_Data,MATCH($E43,Price_Labels,0),MATCH(DB$7,Price_Years,0))</f>
        <v>22.4667735848682</v>
      </c>
      <c r="DC43" s="26" t="n">
        <f aca="false">INDEX(Price_Data,MATCH($E43,Price_Labels,0),MATCH(DC$7,Price_Years,0))</f>
        <v>20.9732208447311</v>
      </c>
      <c r="DD43" s="26" t="n">
        <f aca="false">INDEX(Price_Data,MATCH($E43,Price_Labels,0),MATCH(DD$7,Price_Years,0))</f>
        <v>20.9732208447311</v>
      </c>
      <c r="DE43" s="26" t="n">
        <f aca="false">INDEX(Price_Data,MATCH($E43,Price_Labels,0),MATCH(DE$7,Price_Years,0))</f>
        <v>20.9732208447311</v>
      </c>
      <c r="DF43" s="26" t="n">
        <f aca="false">INDEX(Price_Data,MATCH($E43,Price_Labels,0),MATCH(DF$7,Price_Years,0))</f>
        <v>20.9732208447311</v>
      </c>
      <c r="DG43" s="26" t="n">
        <f aca="false">INDEX(Price_Data,MATCH($E43,Price_Labels,0),MATCH(DG$7,Price_Years,0))</f>
        <v>20.3422495862734</v>
      </c>
      <c r="DH43" s="26" t="n">
        <f aca="false">INDEX(Price_Data,MATCH($E43,Price_Labels,0),MATCH(DH$7,Price_Years,0))</f>
        <v>20.3422495862734</v>
      </c>
      <c r="DI43" s="26" t="n">
        <f aca="false">INDEX(Price_Data,MATCH($E43,Price_Labels,0),MATCH(DI$7,Price_Years,0))</f>
        <v>20.3422495862734</v>
      </c>
      <c r="DJ43" s="26" t="n">
        <f aca="false">INDEX(Price_Data,MATCH($E43,Price_Labels,0),MATCH(DJ$7,Price_Years,0))</f>
        <v>20.3422495862734</v>
      </c>
      <c r="DK43" s="26" t="n">
        <f aca="false">INDEX(Price_Data,MATCH($E43,Price_Labels,0),MATCH(DK$7,Price_Years,0))</f>
        <v>18.8502950413784</v>
      </c>
      <c r="DL43" s="26" t="n">
        <f aca="false">INDEX(Price_Data,MATCH($E43,Price_Labels,0),MATCH(DL$7,Price_Years,0))</f>
        <v>18.8502950413784</v>
      </c>
      <c r="DM43" s="26" t="n">
        <f aca="false">INDEX(Price_Data,MATCH($E43,Price_Labels,0),MATCH(DM$7,Price_Years,0))</f>
        <v>18.8502950413784</v>
      </c>
      <c r="DN43" s="26" t="n">
        <f aca="false">INDEX(Price_Data,MATCH($E43,Price_Labels,0),MATCH(DN$7,Price_Years,0))</f>
        <v>18.8502950413784</v>
      </c>
      <c r="DO43" s="26" t="n">
        <f aca="false">INDEX(Price_Data,MATCH($E43,Price_Labels,0),MATCH(DO$7,Price_Years,0))</f>
        <v>19.5502851296985</v>
      </c>
      <c r="DP43" s="26" t="n">
        <f aca="false">INDEX(Price_Data,MATCH($E43,Price_Labels,0),MATCH(DP$7,Price_Years,0))</f>
        <v>19.5502851296985</v>
      </c>
      <c r="DQ43" s="26" t="n">
        <f aca="false">INDEX(Price_Data,MATCH($E43,Price_Labels,0),MATCH(DQ$7,Price_Years,0))</f>
        <v>19.5502851296985</v>
      </c>
      <c r="DR43" s="26" t="n">
        <f aca="false">INDEX(Price_Data,MATCH($E43,Price_Labels,0),MATCH(DR$7,Price_Years,0))</f>
        <v>19.5502851296985</v>
      </c>
      <c r="DS43" s="26" t="n">
        <f aca="false">INDEX(Price_Data,MATCH($E43,Price_Labels,0),MATCH(DS$7,Price_Years,0))</f>
        <v>19.0554349884508</v>
      </c>
      <c r="DT43" s="26" t="n">
        <f aca="false">INDEX(Price_Data,MATCH($E43,Price_Labels,0),MATCH(DT$7,Price_Years,0))</f>
        <v>19.0554349884508</v>
      </c>
      <c r="DU43" s="26" t="n">
        <f aca="false">INDEX(Price_Data,MATCH($E43,Price_Labels,0),MATCH(DU$7,Price_Years,0))</f>
        <v>19.0554349884508</v>
      </c>
      <c r="DV43" s="26" t="n">
        <f aca="false">INDEX(Price_Data,MATCH($E43,Price_Labels,0),MATCH(DV$7,Price_Years,0))</f>
        <v>19.0554349884508</v>
      </c>
      <c r="DW43" s="26" t="n">
        <f aca="false">INDEX(Price_Data,MATCH($E43,Price_Labels,0),MATCH(DW$7,Price_Years,0))</f>
        <v>18.4011180405416</v>
      </c>
      <c r="DX43" s="26" t="n">
        <f aca="false">INDEX(Price_Data,MATCH($E43,Price_Labels,0),MATCH(DX$7,Price_Years,0))</f>
        <v>18.4011180405416</v>
      </c>
      <c r="DY43" s="26" t="n">
        <f aca="false">INDEX(Price_Data,MATCH($E43,Price_Labels,0),MATCH(DY$7,Price_Years,0))</f>
        <v>18.4011180405416</v>
      </c>
      <c r="DZ43" s="26" t="n">
        <f aca="false">INDEX(Price_Data,MATCH($E43,Price_Labels,0),MATCH(DZ$7,Price_Years,0))</f>
        <v>18.4011180405416</v>
      </c>
      <c r="EA43" s="26" t="n">
        <f aca="false">INDEX(Price_Data,MATCH($E43,Price_Labels,0),MATCH(EA$7,Price_Years,0))</f>
        <v>17.8000065414617</v>
      </c>
      <c r="EB43" s="26" t="n">
        <f aca="false">INDEX(Price_Data,MATCH($E43,Price_Labels,0),MATCH(EB$7,Price_Years,0))</f>
        <v>17.8000065414617</v>
      </c>
      <c r="EC43" s="26" t="n">
        <f aca="false">INDEX(Price_Data,MATCH($E43,Price_Labels,0),MATCH(EC$7,Price_Years,0))</f>
        <v>17.8000065414617</v>
      </c>
      <c r="ED43" s="26" t="n">
        <f aca="false">INDEX(Price_Data,MATCH($E43,Price_Labels,0),MATCH(ED$7,Price_Years,0))</f>
        <v>17.8000065414617</v>
      </c>
      <c r="EE43" s="26" t="n">
        <f aca="false">INDEX(Price_Data,MATCH($E43,Price_Labels,0),MATCH(EE$7,Price_Years,0))</f>
        <v>18.2655742589265</v>
      </c>
      <c r="EF43" s="26" t="n">
        <f aca="false">INDEX(Price_Data,MATCH($E43,Price_Labels,0),MATCH(EF$7,Price_Years,0))</f>
        <v>18.2655742589265</v>
      </c>
      <c r="EG43" s="26" t="n">
        <f aca="false">INDEX(Price_Data,MATCH($E43,Price_Labels,0),MATCH(EG$7,Price_Years,0))</f>
        <v>18.2655742589265</v>
      </c>
      <c r="EH43" s="26" t="n">
        <f aca="false">INDEX(Price_Data,MATCH($E43,Price_Labels,0),MATCH(EH$7,Price_Years,0))</f>
        <v>18.2655742589265</v>
      </c>
      <c r="EI43" s="26" t="n">
        <f aca="false">INDEX(Price_Data,MATCH($E43,Price_Labels,0),MATCH(EI$7,Price_Years,0))</f>
        <v>19.412634347445</v>
      </c>
      <c r="EJ43" s="26" t="n">
        <f aca="false">INDEX(Price_Data,MATCH($E43,Price_Labels,0),MATCH(EJ$7,Price_Years,0))</f>
        <v>19.412634347445</v>
      </c>
      <c r="EK43" s="26" t="n">
        <f aca="false">INDEX(Price_Data,MATCH($E43,Price_Labels,0),MATCH(EK$7,Price_Years,0))</f>
        <v>19.412634347445</v>
      </c>
      <c r="EL43" s="26" t="n">
        <f aca="false">INDEX(Price_Data,MATCH($E43,Price_Labels,0),MATCH(EL$7,Price_Years,0))</f>
        <v>19.412634347445</v>
      </c>
      <c r="EM43" s="26" t="n">
        <f aca="false">INDEX(Price_Data,MATCH($E43,Price_Labels,0),MATCH(EM$7,Price_Years,0))</f>
        <v>20.6359243014149</v>
      </c>
      <c r="EN43" s="26" t="n">
        <f aca="false">INDEX(Price_Data,MATCH($E43,Price_Labels,0),MATCH(EN$7,Price_Years,0))</f>
        <v>20.6359243014149</v>
      </c>
      <c r="EO43" s="26" t="n">
        <f aca="false">INDEX(Price_Data,MATCH($E43,Price_Labels,0),MATCH(EO$7,Price_Years,0))</f>
        <v>20.6359243014149</v>
      </c>
      <c r="EP43" s="26" t="n">
        <f aca="false">INDEX(Price_Data,MATCH($E43,Price_Labels,0),MATCH(EP$7,Price_Years,0))</f>
        <v>20.6359243014149</v>
      </c>
      <c r="EQ43" s="26" t="n">
        <f aca="false">INDEX(Price_Data,MATCH($E43,Price_Labels,0),MATCH(EQ$7,Price_Years,0))</f>
        <v>20.3404314250987</v>
      </c>
      <c r="ER43" s="26" t="n">
        <f aca="false">INDEX(Price_Data,MATCH($E43,Price_Labels,0),MATCH(ER$7,Price_Years,0))</f>
        <v>20.3404314250987</v>
      </c>
      <c r="ES43" s="26" t="n">
        <f aca="false">INDEX(Price_Data,MATCH($E43,Price_Labels,0),MATCH(ES$7,Price_Years,0))</f>
        <v>20.3404314250987</v>
      </c>
      <c r="ET43" s="26" t="n">
        <f aca="false">INDEX(Price_Data,MATCH($E43,Price_Labels,0),MATCH(ET$7,Price_Years,0))</f>
        <v>20.3404314250987</v>
      </c>
      <c r="EU43" s="26" t="n">
        <f aca="false">INDEX(Price_Data,MATCH($E43,Price_Labels,0),MATCH(EU$7,Price_Years,0))</f>
        <v>20.3404314250987</v>
      </c>
      <c r="EV43" s="26" t="n">
        <f aca="false">INDEX(Price_Data,MATCH($E43,Price_Labels,0),MATCH(EV$7,Price_Years,0))</f>
        <v>20.3404314250987</v>
      </c>
      <c r="EW43" s="26" t="n">
        <f aca="false">INDEX(Price_Data,MATCH($E43,Price_Labels,0),MATCH(EW$7,Price_Years,0))</f>
        <v>20.3404314250987</v>
      </c>
      <c r="EX43" s="26" t="n">
        <f aca="false">INDEX(Price_Data,MATCH($E43,Price_Labels,0),MATCH(EX$7,Price_Years,0))</f>
        <v>20.3404314250987</v>
      </c>
      <c r="EY43" s="26" t="n">
        <f aca="false">INDEX(Price_Data,MATCH($E43,Price_Labels,0),MATCH(EY$7,Price_Years,0))</f>
        <v>20.3404314250987</v>
      </c>
      <c r="EZ43" s="26" t="n">
        <f aca="false">INDEX(Price_Data,MATCH($E43,Price_Labels,0),MATCH(EZ$7,Price_Years,0))</f>
        <v>20.3404314250987</v>
      </c>
      <c r="FA43" s="26" t="n">
        <f aca="false">INDEX(Price_Data,MATCH($E43,Price_Labels,0),MATCH(FA$7,Price_Years,0))</f>
        <v>20.3404314250987</v>
      </c>
      <c r="FB43" s="26" t="n">
        <f aca="false">INDEX(Price_Data,MATCH($E43,Price_Labels,0),MATCH(FB$7,Price_Years,0))</f>
        <v>20.3404314250987</v>
      </c>
      <c r="FC43" s="26" t="n">
        <f aca="false">INDEX(Price_Data,MATCH($E43,Price_Labels,0),MATCH(FC$7,Price_Years,0))</f>
        <v>20.3404314250987</v>
      </c>
      <c r="FD43" s="26" t="n">
        <f aca="false">INDEX(Price_Data,MATCH($E43,Price_Labels,0),MATCH(FD$7,Price_Years,0))</f>
        <v>20.3404314250987</v>
      </c>
      <c r="FE43" s="26" t="n">
        <f aca="false">INDEX(Price_Data,MATCH($E43,Price_Labels,0),MATCH(FE$7,Price_Years,0))</f>
        <v>20.3404314250987</v>
      </c>
      <c r="FF43" s="26" t="n">
        <f aca="false">INDEX(Price_Data,MATCH($E43,Price_Labels,0),MATCH(FF$7,Price_Years,0))</f>
        <v>20.3404314250987</v>
      </c>
      <c r="FG43" s="26" t="n">
        <f aca="false">INDEX(Price_Data,MATCH($E43,Price_Labels,0),MATCH(FG$7,Price_Years,0))</f>
        <v>20.3404314250987</v>
      </c>
      <c r="FH43" s="26" t="n">
        <f aca="false">INDEX(Price_Data,MATCH($E43,Price_Labels,0),MATCH(FH$7,Price_Years,0))</f>
        <v>20.3404314250987</v>
      </c>
    </row>
    <row r="44" customFormat="false" ht="15" hidden="false" customHeight="false" outlineLevel="0" collapsed="false">
      <c r="C44" s="1" t="s">
        <v>695</v>
      </c>
      <c r="D44" s="12" t="s">
        <v>127</v>
      </c>
      <c r="J44" s="26" t="n">
        <f aca="false">J42*J41*(1+In_PV_Price_Adj)</f>
        <v>0</v>
      </c>
      <c r="K44" s="26" t="n">
        <f aca="false">K42*K41*(1+In_PV_Price_Adj)</f>
        <v>0</v>
      </c>
      <c r="L44" s="26" t="n">
        <f aca="false">L42*L41*(1+In_PV_Price_Adj)</f>
        <v>0</v>
      </c>
      <c r="M44" s="26" t="n">
        <f aca="false">M42*M41*(1+In_PV_Price_Adj)</f>
        <v>0</v>
      </c>
      <c r="N44" s="26" t="n">
        <f aca="false">N42*N41*(1+In_PV_Price_Adj)</f>
        <v>0</v>
      </c>
      <c r="O44" s="26" t="n">
        <f aca="false">O42*O41*(1+In_PV_Price_Adj)</f>
        <v>111.79501469377</v>
      </c>
      <c r="P44" s="26" t="n">
        <f aca="false">P42*P41*(1+In_PV_Price_Adj)</f>
        <v>111.79501469377</v>
      </c>
      <c r="Q44" s="26" t="n">
        <f aca="false">Q42*Q41*(1+In_PV_Price_Adj)</f>
        <v>111.79501469377</v>
      </c>
      <c r="R44" s="26" t="n">
        <f aca="false">R42*R41*(1+In_PV_Price_Adj)</f>
        <v>111.79501469377</v>
      </c>
      <c r="S44" s="26" t="n">
        <f aca="false">S42*S41*(1+In_PV_Price_Adj)</f>
        <v>103.361450031134</v>
      </c>
      <c r="T44" s="26" t="n">
        <f aca="false">T42*T41*(1+In_PV_Price_Adj)</f>
        <v>103.361450031134</v>
      </c>
      <c r="U44" s="26" t="n">
        <f aca="false">U42*U41*(1+In_PV_Price_Adj)</f>
        <v>103.361450031134</v>
      </c>
      <c r="V44" s="26" t="n">
        <f aca="false">V42*V41*(1+In_PV_Price_Adj)</f>
        <v>103.361450031134</v>
      </c>
      <c r="W44" s="26" t="n">
        <f aca="false">W42*W41*(1+In_PV_Price_Adj)</f>
        <v>98.0962564231225</v>
      </c>
      <c r="X44" s="26" t="n">
        <f aca="false">X42*X41*(1+In_PV_Price_Adj)</f>
        <v>98.0962564231225</v>
      </c>
      <c r="Y44" s="26" t="n">
        <f aca="false">Y42*Y41*(1+In_PV_Price_Adj)</f>
        <v>98.0962564231225</v>
      </c>
      <c r="Z44" s="26" t="n">
        <f aca="false">Z42*Z41*(1+In_PV_Price_Adj)</f>
        <v>98.0962564231225</v>
      </c>
      <c r="AA44" s="26" t="n">
        <f aca="false">AA42*AA41*(1+In_PV_Price_Adj)</f>
        <v>91.1965704456397</v>
      </c>
      <c r="AB44" s="26" t="n">
        <f aca="false">AB42*AB41*(1+In_PV_Price_Adj)</f>
        <v>91.1965704456397</v>
      </c>
      <c r="AC44" s="26" t="n">
        <f aca="false">AC42*AC41*(1+In_PV_Price_Adj)</f>
        <v>91.1965704456397</v>
      </c>
      <c r="AD44" s="26" t="n">
        <f aca="false">AD42*AD41*(1+In_PV_Price_Adj)</f>
        <v>91.1965704456397</v>
      </c>
      <c r="AE44" s="26" t="n">
        <f aca="false">AE42*AE41*(1+In_PV_Price_Adj)</f>
        <v>93.3616589420991</v>
      </c>
      <c r="AF44" s="26" t="n">
        <f aca="false">AF42*AF41*(1+In_PV_Price_Adj)</f>
        <v>93.3616589420991</v>
      </c>
      <c r="AG44" s="26" t="n">
        <f aca="false">AG42*AG41*(1+In_PV_Price_Adj)</f>
        <v>93.3616589420991</v>
      </c>
      <c r="AH44" s="26" t="n">
        <f aca="false">AH42*AH41*(1+In_PV_Price_Adj)</f>
        <v>93.3616589420991</v>
      </c>
      <c r="AI44" s="26" t="n">
        <f aca="false">AI42*AI41*(1+In_PV_Price_Adj)</f>
        <v>88.6397173665803</v>
      </c>
      <c r="AJ44" s="26" t="n">
        <f aca="false">AJ42*AJ41*(1+In_PV_Price_Adj)</f>
        <v>88.6397173665803</v>
      </c>
      <c r="AK44" s="26" t="n">
        <f aca="false">AK42*AK41*(1+In_PV_Price_Adj)</f>
        <v>88.6397173665803</v>
      </c>
      <c r="AL44" s="26" t="n">
        <f aca="false">AL42*AL41*(1+In_PV_Price_Adj)</f>
        <v>88.6397173665803</v>
      </c>
      <c r="AM44" s="26" t="n">
        <f aca="false">AM42*AM41*(1+In_PV_Price_Adj)</f>
        <v>89.1856152087232</v>
      </c>
      <c r="AN44" s="26" t="n">
        <f aca="false">AN42*AN41*(1+In_PV_Price_Adj)</f>
        <v>89.1856152087232</v>
      </c>
      <c r="AO44" s="26" t="n">
        <f aca="false">AO42*AO41*(1+In_PV_Price_Adj)</f>
        <v>89.1856152087232</v>
      </c>
      <c r="AP44" s="26" t="n">
        <f aca="false">AP42*AP41*(1+In_PV_Price_Adj)</f>
        <v>89.1856152087232</v>
      </c>
      <c r="AQ44" s="26" t="n">
        <f aca="false">AQ42*AQ41*(1+In_PV_Price_Adj)</f>
        <v>85.0632181777395</v>
      </c>
      <c r="AR44" s="26" t="n">
        <f aca="false">AR42*AR41*(1+In_PV_Price_Adj)</f>
        <v>85.0632181777395</v>
      </c>
      <c r="AS44" s="26" t="n">
        <f aca="false">AS42*AS41*(1+In_PV_Price_Adj)</f>
        <v>85.0632181777395</v>
      </c>
      <c r="AT44" s="26" t="n">
        <f aca="false">AT42*AT41*(1+In_PV_Price_Adj)</f>
        <v>85.0632181777395</v>
      </c>
      <c r="AU44" s="26" t="n">
        <f aca="false">AU42*AU41*(1+In_PV_Price_Adj)</f>
        <v>84.72562111338</v>
      </c>
      <c r="AV44" s="26" t="n">
        <f aca="false">AV42*AV41*(1+In_PV_Price_Adj)</f>
        <v>84.72562111338</v>
      </c>
      <c r="AW44" s="26" t="n">
        <f aca="false">AW42*AW41*(1+In_PV_Price_Adj)</f>
        <v>84.72562111338</v>
      </c>
      <c r="AX44" s="26" t="n">
        <f aca="false">AX42*AX41*(1+In_PV_Price_Adj)</f>
        <v>84.72562111338</v>
      </c>
      <c r="AY44" s="26" t="n">
        <f aca="false">AY42*AY41*(1+In_PV_Price_Adj)</f>
        <v>84.9069335406908</v>
      </c>
      <c r="AZ44" s="26" t="n">
        <f aca="false">AZ42*AZ41*(1+In_PV_Price_Adj)</f>
        <v>84.9069335406908</v>
      </c>
      <c r="BA44" s="26" t="n">
        <f aca="false">BA42*BA41*(1+In_PV_Price_Adj)</f>
        <v>84.9069335406908</v>
      </c>
      <c r="BB44" s="26" t="n">
        <f aca="false">BB42*BB41*(1+In_PV_Price_Adj)</f>
        <v>84.9069335406908</v>
      </c>
      <c r="BC44" s="26" t="n">
        <f aca="false">BC42*BC41*(1+In_PV_Price_Adj)</f>
        <v>89.3558769093926</v>
      </c>
      <c r="BD44" s="26" t="n">
        <f aca="false">BD42*BD41*(1+In_PV_Price_Adj)</f>
        <v>89.3558769093926</v>
      </c>
      <c r="BE44" s="26" t="n">
        <f aca="false">BE42*BE41*(1+In_PV_Price_Adj)</f>
        <v>89.3558769093926</v>
      </c>
      <c r="BF44" s="26" t="n">
        <f aca="false">BF42*BF41*(1+In_PV_Price_Adj)</f>
        <v>89.3558769093926</v>
      </c>
      <c r="BG44" s="26" t="n">
        <f aca="false">BG42*BG41*(1+In_PV_Price_Adj)</f>
        <v>90.3644485975403</v>
      </c>
      <c r="BH44" s="26" t="n">
        <f aca="false">BH42*BH41*(1+In_PV_Price_Adj)</f>
        <v>90.3644485975403</v>
      </c>
      <c r="BI44" s="26" t="n">
        <f aca="false">BI42*BI41*(1+In_PV_Price_Adj)</f>
        <v>90.3644485975403</v>
      </c>
      <c r="BJ44" s="26" t="n">
        <f aca="false">BJ42*BJ41*(1+In_PV_Price_Adj)</f>
        <v>90.3644485975403</v>
      </c>
      <c r="BK44" s="26" t="n">
        <f aca="false">BK42*BK41*(1+In_PV_Price_Adj)</f>
        <v>89.9485852656607</v>
      </c>
      <c r="BL44" s="26" t="n">
        <f aca="false">BL42*BL41*(1+In_PV_Price_Adj)</f>
        <v>89.9485852656607</v>
      </c>
      <c r="BM44" s="26" t="n">
        <f aca="false">BM42*BM41*(1+In_PV_Price_Adj)</f>
        <v>89.9485852656607</v>
      </c>
      <c r="BN44" s="26" t="n">
        <f aca="false">BN42*BN41*(1+In_PV_Price_Adj)</f>
        <v>89.9485852656607</v>
      </c>
      <c r="BO44" s="26" t="n">
        <f aca="false">BO42*BO41*(1+In_PV_Price_Adj)</f>
        <v>87.9062506963612</v>
      </c>
      <c r="BP44" s="26" t="n">
        <f aca="false">BP42*BP41*(1+In_PV_Price_Adj)</f>
        <v>87.9062506963612</v>
      </c>
      <c r="BQ44" s="26" t="n">
        <f aca="false">BQ42*BQ41*(1+In_PV_Price_Adj)</f>
        <v>87.9062506963612</v>
      </c>
      <c r="BR44" s="26" t="n">
        <f aca="false">BR42*BR41*(1+In_PV_Price_Adj)</f>
        <v>87.9062506963612</v>
      </c>
      <c r="BS44" s="26" t="n">
        <f aca="false">BS42*BS41*(1+In_PV_Price_Adj)</f>
        <v>85.9128455456479</v>
      </c>
      <c r="BT44" s="26" t="n">
        <f aca="false">BT42*BT41*(1+In_PV_Price_Adj)</f>
        <v>85.9128455456479</v>
      </c>
      <c r="BU44" s="26" t="n">
        <f aca="false">BU42*BU41*(1+In_PV_Price_Adj)</f>
        <v>85.9128455456479</v>
      </c>
      <c r="BV44" s="26" t="n">
        <f aca="false">BV42*BV41*(1+In_PV_Price_Adj)</f>
        <v>85.9128455456479</v>
      </c>
      <c r="BW44" s="26" t="n">
        <f aca="false">BW42*BW41*(1+In_PV_Price_Adj)</f>
        <v>87.8222566664282</v>
      </c>
      <c r="BX44" s="26" t="n">
        <f aca="false">BX42*BX41*(1+In_PV_Price_Adj)</f>
        <v>87.8222566664282</v>
      </c>
      <c r="BY44" s="26" t="n">
        <f aca="false">BY42*BY41*(1+In_PV_Price_Adj)</f>
        <v>87.8222566664282</v>
      </c>
      <c r="BZ44" s="26" t="n">
        <f aca="false">BZ42*BZ41*(1+In_PV_Price_Adj)</f>
        <v>87.8222566664282</v>
      </c>
      <c r="CA44" s="26" t="n">
        <f aca="false">CA42*CA41*(1+In_PV_Price_Adj)</f>
        <v>89.0154060998913</v>
      </c>
      <c r="CB44" s="26" t="n">
        <f aca="false">CB42*CB41*(1+In_PV_Price_Adj)</f>
        <v>89.0154060998913</v>
      </c>
      <c r="CC44" s="26" t="n">
        <f aca="false">CC42*CC41*(1+In_PV_Price_Adj)</f>
        <v>89.0154060998913</v>
      </c>
      <c r="CD44" s="26" t="n">
        <f aca="false">CD42*CD41*(1+In_PV_Price_Adj)</f>
        <v>89.0154060998913</v>
      </c>
      <c r="CE44" s="26" t="n">
        <f aca="false">CE42*CE41*(1+In_PV_Price_Adj)</f>
        <v>88.9626028038747</v>
      </c>
      <c r="CF44" s="26" t="n">
        <f aca="false">CF42*CF41*(1+In_PV_Price_Adj)</f>
        <v>88.9626028038747</v>
      </c>
      <c r="CG44" s="26" t="n">
        <f aca="false">CG42*CG41*(1+In_PV_Price_Adj)</f>
        <v>88.9626028038747</v>
      </c>
      <c r="CH44" s="26" t="n">
        <f aca="false">CH42*CH41*(1+In_PV_Price_Adj)</f>
        <v>88.9626028038747</v>
      </c>
      <c r="CI44" s="26" t="n">
        <f aca="false">CI42*CI41*(1+In_PV_Price_Adj)</f>
        <v>93.0760532309321</v>
      </c>
      <c r="CJ44" s="26" t="n">
        <f aca="false">CJ42*CJ41*(1+In_PV_Price_Adj)</f>
        <v>93.0760532309321</v>
      </c>
      <c r="CK44" s="26" t="n">
        <f aca="false">CK42*CK41*(1+In_PV_Price_Adj)</f>
        <v>93.0760532309321</v>
      </c>
      <c r="CL44" s="26" t="n">
        <f aca="false">CL42*CL41*(1+In_PV_Price_Adj)</f>
        <v>93.0760532309321</v>
      </c>
      <c r="CM44" s="26" t="n">
        <f aca="false">CM42*CM41*(1+In_PV_Price_Adj)</f>
        <v>94.6381223371113</v>
      </c>
      <c r="CN44" s="26" t="n">
        <f aca="false">CN42*CN41*(1+In_PV_Price_Adj)</f>
        <v>94.6381223371113</v>
      </c>
      <c r="CO44" s="26" t="n">
        <f aca="false">CO42*CO41*(1+In_PV_Price_Adj)</f>
        <v>94.6381223371113</v>
      </c>
      <c r="CP44" s="26" t="n">
        <f aca="false">CP42*CP41*(1+In_PV_Price_Adj)</f>
        <v>94.6381223371113</v>
      </c>
      <c r="CQ44" s="26" t="n">
        <f aca="false">CQ42*CQ41*(1+In_PV_Price_Adj)</f>
        <v>95.9768412183532</v>
      </c>
      <c r="CR44" s="26" t="n">
        <f aca="false">CR42*CR41*(1+In_PV_Price_Adj)</f>
        <v>95.9768412183532</v>
      </c>
      <c r="CS44" s="26" t="n">
        <f aca="false">CS42*CS41*(1+In_PV_Price_Adj)</f>
        <v>95.9768412183532</v>
      </c>
      <c r="CT44" s="26" t="n">
        <f aca="false">CT42*CT41*(1+In_PV_Price_Adj)</f>
        <v>95.9768412183532</v>
      </c>
      <c r="CU44" s="26" t="n">
        <f aca="false">CU42*CU41*(1+In_PV_Price_Adj)</f>
        <v>93.5115331809578</v>
      </c>
      <c r="CV44" s="26" t="n">
        <f aca="false">CV42*CV41*(1+In_PV_Price_Adj)</f>
        <v>93.5115331809578</v>
      </c>
      <c r="CW44" s="26" t="n">
        <f aca="false">CW42*CW41*(1+In_PV_Price_Adj)</f>
        <v>93.5115331809578</v>
      </c>
      <c r="CX44" s="26" t="n">
        <f aca="false">CX42*CX41*(1+In_PV_Price_Adj)</f>
        <v>93.5115331809578</v>
      </c>
      <c r="CY44" s="26" t="n">
        <f aca="false">CY42*CY41*(1+In_PV_Price_Adj)</f>
        <v>114.033346424994</v>
      </c>
      <c r="CZ44" s="26" t="n">
        <f aca="false">CZ42*CZ41*(1+In_PV_Price_Adj)</f>
        <v>114.033346424994</v>
      </c>
      <c r="DA44" s="26" t="n">
        <f aca="false">DA42*DA41*(1+In_PV_Price_Adj)</f>
        <v>114.033346424994</v>
      </c>
      <c r="DB44" s="26" t="n">
        <f aca="false">DB42*DB41*(1+In_PV_Price_Adj)</f>
        <v>114.033346424994</v>
      </c>
      <c r="DC44" s="26" t="n">
        <f aca="false">DC42*DC41*(1+In_PV_Price_Adj)</f>
        <v>111.818136468682</v>
      </c>
      <c r="DD44" s="26" t="n">
        <f aca="false">DD42*DD41*(1+In_PV_Price_Adj)</f>
        <v>111.818136468682</v>
      </c>
      <c r="DE44" s="26" t="n">
        <f aca="false">DE42*DE41*(1+In_PV_Price_Adj)</f>
        <v>111.818136468682</v>
      </c>
      <c r="DF44" s="26" t="n">
        <f aca="false">DF42*DF41*(1+In_PV_Price_Adj)</f>
        <v>111.818136468682</v>
      </c>
      <c r="DG44" s="26" t="n">
        <f aca="false">DG42*DG41*(1+In_PV_Price_Adj)</f>
        <v>111.522278654425</v>
      </c>
      <c r="DH44" s="26" t="n">
        <f aca="false">DH42*DH41*(1+In_PV_Price_Adj)</f>
        <v>111.522278654425</v>
      </c>
      <c r="DI44" s="26" t="n">
        <f aca="false">DI42*DI41*(1+In_PV_Price_Adj)</f>
        <v>111.522278654425</v>
      </c>
      <c r="DJ44" s="26" t="n">
        <f aca="false">DJ42*DJ41*(1+In_PV_Price_Adj)</f>
        <v>111.522278654425</v>
      </c>
      <c r="DK44" s="26" t="n">
        <f aca="false">DK42*DK41*(1+In_PV_Price_Adj)</f>
        <v>110.321301905907</v>
      </c>
      <c r="DL44" s="26" t="n">
        <f aca="false">DL42*DL41*(1+In_PV_Price_Adj)</f>
        <v>110.321301905907</v>
      </c>
      <c r="DM44" s="26" t="n">
        <f aca="false">DM42*DM41*(1+In_PV_Price_Adj)</f>
        <v>110.321301905907</v>
      </c>
      <c r="DN44" s="26" t="n">
        <f aca="false">DN42*DN41*(1+In_PV_Price_Adj)</f>
        <v>110.321301905907</v>
      </c>
      <c r="DO44" s="26" t="n">
        <f aca="false">DO42*DO41*(1+In_PV_Price_Adj)</f>
        <v>110.708156404119</v>
      </c>
      <c r="DP44" s="26" t="n">
        <f aca="false">DP42*DP41*(1+In_PV_Price_Adj)</f>
        <v>110.708156404119</v>
      </c>
      <c r="DQ44" s="26" t="n">
        <f aca="false">DQ42*DQ41*(1+In_PV_Price_Adj)</f>
        <v>110.708156404119</v>
      </c>
      <c r="DR44" s="26" t="n">
        <f aca="false">DR42*DR41*(1+In_PV_Price_Adj)</f>
        <v>110.708156404119</v>
      </c>
      <c r="DS44" s="26" t="n">
        <f aca="false">DS42*DS41*(1+In_PV_Price_Adj)</f>
        <v>110.572485797813</v>
      </c>
      <c r="DT44" s="26" t="n">
        <f aca="false">DT42*DT41*(1+In_PV_Price_Adj)</f>
        <v>110.572485797813</v>
      </c>
      <c r="DU44" s="26" t="n">
        <f aca="false">DU42*DU41*(1+In_PV_Price_Adj)</f>
        <v>110.572485797813</v>
      </c>
      <c r="DV44" s="26" t="n">
        <f aca="false">DV42*DV41*(1+In_PV_Price_Adj)</f>
        <v>110.572485797813</v>
      </c>
      <c r="DW44" s="26" t="n">
        <f aca="false">DW42*DW41*(1+In_PV_Price_Adj)</f>
        <v>110.864950614257</v>
      </c>
      <c r="DX44" s="26" t="n">
        <f aca="false">DX42*DX41*(1+In_PV_Price_Adj)</f>
        <v>110.864950614257</v>
      </c>
      <c r="DY44" s="26" t="n">
        <f aca="false">DY42*DY41*(1+In_PV_Price_Adj)</f>
        <v>110.864950614257</v>
      </c>
      <c r="DZ44" s="26" t="n">
        <f aca="false">DZ42*DZ41*(1+In_PV_Price_Adj)</f>
        <v>110.864950614257</v>
      </c>
      <c r="EA44" s="26" t="n">
        <f aca="false">EA42*EA41*(1+In_PV_Price_Adj)</f>
        <v>109.191517760014</v>
      </c>
      <c r="EB44" s="26" t="n">
        <f aca="false">EB42*EB41*(1+In_PV_Price_Adj)</f>
        <v>109.191517760014</v>
      </c>
      <c r="EC44" s="26" t="n">
        <f aca="false">EC42*EC41*(1+In_PV_Price_Adj)</f>
        <v>109.191517760014</v>
      </c>
      <c r="ED44" s="26" t="n">
        <f aca="false">ED42*ED41*(1+In_PV_Price_Adj)</f>
        <v>109.191517760014</v>
      </c>
      <c r="EE44" s="26" t="n">
        <f aca="false">EE42*EE41*(1+In_PV_Price_Adj)</f>
        <v>111.066069750984</v>
      </c>
      <c r="EF44" s="26" t="n">
        <f aca="false">EF42*EF41*(1+In_PV_Price_Adj)</f>
        <v>111.066069750984</v>
      </c>
      <c r="EG44" s="26" t="n">
        <f aca="false">EG42*EG41*(1+In_PV_Price_Adj)</f>
        <v>111.066069750984</v>
      </c>
      <c r="EH44" s="26" t="n">
        <f aca="false">EH42*EH41*(1+In_PV_Price_Adj)</f>
        <v>111.066069750984</v>
      </c>
      <c r="EI44" s="26" t="n">
        <f aca="false">EI42*EI41*(1+In_PV_Price_Adj)</f>
        <v>111.435671314681</v>
      </c>
      <c r="EJ44" s="26" t="n">
        <f aca="false">EJ42*EJ41*(1+In_PV_Price_Adj)</f>
        <v>111.435671314681</v>
      </c>
      <c r="EK44" s="26" t="n">
        <f aca="false">EK42*EK41*(1+In_PV_Price_Adj)</f>
        <v>111.435671314681</v>
      </c>
      <c r="EL44" s="26" t="n">
        <f aca="false">EL42*EL41*(1+In_PV_Price_Adj)</f>
        <v>111.435671314681</v>
      </c>
      <c r="EM44" s="26" t="n">
        <f aca="false">EM42*EM41*(1+In_PV_Price_Adj)</f>
        <v>113.492392452251</v>
      </c>
      <c r="EN44" s="26" t="n">
        <f aca="false">EN42*EN41*(1+In_PV_Price_Adj)</f>
        <v>113.492392452251</v>
      </c>
      <c r="EO44" s="26" t="n">
        <f aca="false">EO42*EO41*(1+In_PV_Price_Adj)</f>
        <v>113.492392452251</v>
      </c>
      <c r="EP44" s="26" t="n">
        <f aca="false">EP42*EP41*(1+In_PV_Price_Adj)</f>
        <v>113.492392452251</v>
      </c>
      <c r="EQ44" s="26" t="n">
        <f aca="false">EQ42*EQ41*(1+In_PV_Price_Adj)</f>
        <v>113.276172928317</v>
      </c>
      <c r="ER44" s="26" t="n">
        <f aca="false">ER42*ER41*(1+In_PV_Price_Adj)</f>
        <v>113.276172928317</v>
      </c>
      <c r="ES44" s="26" t="n">
        <f aca="false">ES42*ES41*(1+In_PV_Price_Adj)</f>
        <v>113.276172928317</v>
      </c>
      <c r="ET44" s="26" t="n">
        <f aca="false">ET42*ET41*(1+In_PV_Price_Adj)</f>
        <v>113.276172928317</v>
      </c>
      <c r="EU44" s="26" t="n">
        <f aca="false">EU42*EU41*(1+In_PV_Price_Adj)</f>
        <v>115.541696386884</v>
      </c>
      <c r="EV44" s="26" t="n">
        <f aca="false">EV42*EV41*(1+In_PV_Price_Adj)</f>
        <v>115.541696386884</v>
      </c>
      <c r="EW44" s="26" t="n">
        <f aca="false">EW42*EW41*(1+In_PV_Price_Adj)</f>
        <v>115.541696386884</v>
      </c>
      <c r="EX44" s="26" t="n">
        <f aca="false">EX42*EX41*(1+In_PV_Price_Adj)</f>
        <v>115.541696386884</v>
      </c>
      <c r="EY44" s="26" t="n">
        <f aca="false">EY42*EY41*(1+In_PV_Price_Adj)</f>
        <v>117.852530314621</v>
      </c>
      <c r="EZ44" s="26" t="n">
        <f aca="false">EZ42*EZ41*(1+In_PV_Price_Adj)</f>
        <v>117.852530314621</v>
      </c>
      <c r="FA44" s="26" t="n">
        <f aca="false">FA42*FA41*(1+In_PV_Price_Adj)</f>
        <v>117.852530314621</v>
      </c>
      <c r="FB44" s="26" t="n">
        <f aca="false">FB42*FB41*(1+In_PV_Price_Adj)</f>
        <v>117.852530314621</v>
      </c>
      <c r="FC44" s="26" t="n">
        <f aca="false">FC42*FC41*(1+In_PV_Price_Adj)</f>
        <v>120.209580920914</v>
      </c>
      <c r="FD44" s="26" t="n">
        <f aca="false">FD42*FD41*(1+In_PV_Price_Adj)</f>
        <v>120.209580920914</v>
      </c>
      <c r="FE44" s="26" t="n">
        <f aca="false">FE42*FE41*(1+In_PV_Price_Adj)</f>
        <v>120.209580920914</v>
      </c>
      <c r="FF44" s="26" t="n">
        <f aca="false">FF42*FF41*(1+In_PV_Price_Adj)</f>
        <v>120.209580920914</v>
      </c>
      <c r="FG44" s="26" t="n">
        <f aca="false">FG42*FG41*(1+In_PV_Price_Adj)</f>
        <v>122.613772539332</v>
      </c>
      <c r="FH44" s="26" t="n">
        <f aca="false">FH42*FH41*(1+In_PV_Price_Adj)</f>
        <v>122.613772539332</v>
      </c>
    </row>
    <row r="45" customFormat="false" ht="15" hidden="false" customHeight="false" outlineLevel="0" collapsed="false">
      <c r="C45" s="1" t="s">
        <v>696</v>
      </c>
      <c r="D45" s="12" t="s">
        <v>127</v>
      </c>
      <c r="J45" s="26" t="n">
        <f aca="false">J43*J41*(1+In_PV_Price_Adj)</f>
        <v>0</v>
      </c>
      <c r="K45" s="26" t="n">
        <f aca="false">K43*K41*(1+In_PV_Price_Adj)</f>
        <v>0</v>
      </c>
      <c r="L45" s="26" t="n">
        <f aca="false">L43*L41*(1+In_PV_Price_Adj)</f>
        <v>0</v>
      </c>
      <c r="M45" s="26" t="n">
        <f aca="false">M43*M41*(1+In_PV_Price_Adj)</f>
        <v>0</v>
      </c>
      <c r="N45" s="26" t="n">
        <f aca="false">N43*N41*(1+In_PV_Price_Adj)</f>
        <v>0</v>
      </c>
      <c r="O45" s="26" t="n">
        <f aca="false">O43*O41*(1+In_PV_Price_Adj)</f>
        <v>38.0280643820043</v>
      </c>
      <c r="P45" s="26" t="n">
        <f aca="false">P43*P41*(1+In_PV_Price_Adj)</f>
        <v>38.0280643820043</v>
      </c>
      <c r="Q45" s="26" t="n">
        <f aca="false">Q43*Q41*(1+In_PV_Price_Adj)</f>
        <v>38.0280643820043</v>
      </c>
      <c r="R45" s="26" t="n">
        <f aca="false">R43*R41*(1+In_PV_Price_Adj)</f>
        <v>38.0280643820043</v>
      </c>
      <c r="S45" s="26" t="n">
        <f aca="false">S43*S41*(1+In_PV_Price_Adj)</f>
        <v>38.3123987240281</v>
      </c>
      <c r="T45" s="26" t="n">
        <f aca="false">T43*T41*(1+In_PV_Price_Adj)</f>
        <v>38.3123987240281</v>
      </c>
      <c r="U45" s="26" t="n">
        <f aca="false">U43*U41*(1+In_PV_Price_Adj)</f>
        <v>38.3123987240281</v>
      </c>
      <c r="V45" s="26" t="n">
        <f aca="false">V43*V41*(1+In_PV_Price_Adj)</f>
        <v>38.3123987240281</v>
      </c>
      <c r="W45" s="26" t="n">
        <f aca="false">W43*W41*(1+In_PV_Price_Adj)</f>
        <v>38.9850106513439</v>
      </c>
      <c r="X45" s="26" t="n">
        <f aca="false">X43*X41*(1+In_PV_Price_Adj)</f>
        <v>38.9850106513439</v>
      </c>
      <c r="Y45" s="26" t="n">
        <f aca="false">Y43*Y41*(1+In_PV_Price_Adj)</f>
        <v>38.9850106513439</v>
      </c>
      <c r="Z45" s="26" t="n">
        <f aca="false">Z43*Z41*(1+In_PV_Price_Adj)</f>
        <v>38.9850106513439</v>
      </c>
      <c r="AA45" s="26" t="n">
        <f aca="false">AA43*AA41*(1+In_PV_Price_Adj)</f>
        <v>32.9087695690057</v>
      </c>
      <c r="AB45" s="26" t="n">
        <f aca="false">AB43*AB41*(1+In_PV_Price_Adj)</f>
        <v>32.9087695690057</v>
      </c>
      <c r="AC45" s="26" t="n">
        <f aca="false">AC43*AC41*(1+In_PV_Price_Adj)</f>
        <v>32.9087695690057</v>
      </c>
      <c r="AD45" s="26" t="n">
        <f aca="false">AD43*AD41*(1+In_PV_Price_Adj)</f>
        <v>32.9087695690057</v>
      </c>
      <c r="AE45" s="26" t="n">
        <f aca="false">AE43*AE41*(1+In_PV_Price_Adj)</f>
        <v>35.6626708706282</v>
      </c>
      <c r="AF45" s="26" t="n">
        <f aca="false">AF43*AF41*(1+In_PV_Price_Adj)</f>
        <v>35.6626708706282</v>
      </c>
      <c r="AG45" s="26" t="n">
        <f aca="false">AG43*AG41*(1+In_PV_Price_Adj)</f>
        <v>35.6626708706282</v>
      </c>
      <c r="AH45" s="26" t="n">
        <f aca="false">AH43*AH41*(1+In_PV_Price_Adj)</f>
        <v>35.6626708706282</v>
      </c>
      <c r="AI45" s="26" t="n">
        <f aca="false">AI43*AI41*(1+In_PV_Price_Adj)</f>
        <v>31.5379851854977</v>
      </c>
      <c r="AJ45" s="26" t="n">
        <f aca="false">AJ43*AJ41*(1+In_PV_Price_Adj)</f>
        <v>31.5379851854977</v>
      </c>
      <c r="AK45" s="26" t="n">
        <f aca="false">AK43*AK41*(1+In_PV_Price_Adj)</f>
        <v>31.5379851854977</v>
      </c>
      <c r="AL45" s="26" t="n">
        <f aca="false">AL43*AL41*(1+In_PV_Price_Adj)</f>
        <v>31.5379851854977</v>
      </c>
      <c r="AM45" s="26" t="n">
        <f aca="false">AM43*AM41*(1+In_PV_Price_Adj)</f>
        <v>35.597945405041</v>
      </c>
      <c r="AN45" s="26" t="n">
        <f aca="false">AN43*AN41*(1+In_PV_Price_Adj)</f>
        <v>35.597945405041</v>
      </c>
      <c r="AO45" s="26" t="n">
        <f aca="false">AO43*AO41*(1+In_PV_Price_Adj)</f>
        <v>35.597945405041</v>
      </c>
      <c r="AP45" s="26" t="n">
        <f aca="false">AP43*AP41*(1+In_PV_Price_Adj)</f>
        <v>35.597945405041</v>
      </c>
      <c r="AQ45" s="26" t="n">
        <f aca="false">AQ43*AQ41*(1+In_PV_Price_Adj)</f>
        <v>32.0757539432725</v>
      </c>
      <c r="AR45" s="26" t="n">
        <f aca="false">AR43*AR41*(1+In_PV_Price_Adj)</f>
        <v>32.0757539432725</v>
      </c>
      <c r="AS45" s="26" t="n">
        <f aca="false">AS43*AS41*(1+In_PV_Price_Adj)</f>
        <v>32.0757539432725</v>
      </c>
      <c r="AT45" s="26" t="n">
        <f aca="false">AT43*AT41*(1+In_PV_Price_Adj)</f>
        <v>32.0757539432725</v>
      </c>
      <c r="AU45" s="26" t="n">
        <f aca="false">AU43*AU41*(1+In_PV_Price_Adj)</f>
        <v>32.4530900035563</v>
      </c>
      <c r="AV45" s="26" t="n">
        <f aca="false">AV43*AV41*(1+In_PV_Price_Adj)</f>
        <v>32.4530900035563</v>
      </c>
      <c r="AW45" s="26" t="n">
        <f aca="false">AW43*AW41*(1+In_PV_Price_Adj)</f>
        <v>32.4530900035563</v>
      </c>
      <c r="AX45" s="26" t="n">
        <f aca="false">AX43*AX41*(1+In_PV_Price_Adj)</f>
        <v>32.4530900035563</v>
      </c>
      <c r="AY45" s="26" t="n">
        <f aca="false">AY43*AY41*(1+In_PV_Price_Adj)</f>
        <v>32.9333456501642</v>
      </c>
      <c r="AZ45" s="26" t="n">
        <f aca="false">AZ43*AZ41*(1+In_PV_Price_Adj)</f>
        <v>32.9333456501642</v>
      </c>
      <c r="BA45" s="26" t="n">
        <f aca="false">BA43*BA41*(1+In_PV_Price_Adj)</f>
        <v>32.9333456501642</v>
      </c>
      <c r="BB45" s="26" t="n">
        <f aca="false">BB43*BB41*(1+In_PV_Price_Adj)</f>
        <v>32.9333456501642</v>
      </c>
      <c r="BC45" s="26" t="n">
        <f aca="false">BC43*BC41*(1+In_PV_Price_Adj)</f>
        <v>35.7534022972966</v>
      </c>
      <c r="BD45" s="26" t="n">
        <f aca="false">BD43*BD41*(1+In_PV_Price_Adj)</f>
        <v>35.7534022972966</v>
      </c>
      <c r="BE45" s="26" t="n">
        <f aca="false">BE43*BE41*(1+In_PV_Price_Adj)</f>
        <v>35.7534022972966</v>
      </c>
      <c r="BF45" s="26" t="n">
        <f aca="false">BF43*BF41*(1+In_PV_Price_Adj)</f>
        <v>35.7534022972966</v>
      </c>
      <c r="BG45" s="26" t="n">
        <f aca="false">BG43*BG41*(1+In_PV_Price_Adj)</f>
        <v>38.1897482396628</v>
      </c>
      <c r="BH45" s="26" t="n">
        <f aca="false">BH43*BH41*(1+In_PV_Price_Adj)</f>
        <v>38.1897482396628</v>
      </c>
      <c r="BI45" s="26" t="n">
        <f aca="false">BI43*BI41*(1+In_PV_Price_Adj)</f>
        <v>38.1897482396628</v>
      </c>
      <c r="BJ45" s="26" t="n">
        <f aca="false">BJ43*BJ41*(1+In_PV_Price_Adj)</f>
        <v>38.1897482396628</v>
      </c>
      <c r="BK45" s="26" t="n">
        <f aca="false">BK43*BK41*(1+In_PV_Price_Adj)</f>
        <v>37.0309644498328</v>
      </c>
      <c r="BL45" s="26" t="n">
        <f aca="false">BL43*BL41*(1+In_PV_Price_Adj)</f>
        <v>37.0309644498328</v>
      </c>
      <c r="BM45" s="26" t="n">
        <f aca="false">BM43*BM41*(1+In_PV_Price_Adj)</f>
        <v>37.0309644498328</v>
      </c>
      <c r="BN45" s="26" t="n">
        <f aca="false">BN43*BN41*(1+In_PV_Price_Adj)</f>
        <v>37.0309644498328</v>
      </c>
      <c r="BO45" s="26" t="n">
        <f aca="false">BO43*BO41*(1+In_PV_Price_Adj)</f>
        <v>36.688690009717</v>
      </c>
      <c r="BP45" s="26" t="n">
        <f aca="false">BP43*BP41*(1+In_PV_Price_Adj)</f>
        <v>36.688690009717</v>
      </c>
      <c r="BQ45" s="26" t="n">
        <f aca="false">BQ43*BQ41*(1+In_PV_Price_Adj)</f>
        <v>36.688690009717</v>
      </c>
      <c r="BR45" s="26" t="n">
        <f aca="false">BR43*BR41*(1+In_PV_Price_Adj)</f>
        <v>36.688690009717</v>
      </c>
      <c r="BS45" s="26" t="n">
        <f aca="false">BS43*BS41*(1+In_PV_Price_Adj)</f>
        <v>34.4452387677078</v>
      </c>
      <c r="BT45" s="26" t="n">
        <f aca="false">BT43*BT41*(1+In_PV_Price_Adj)</f>
        <v>34.4452387677078</v>
      </c>
      <c r="BU45" s="26" t="n">
        <f aca="false">BU43*BU41*(1+In_PV_Price_Adj)</f>
        <v>34.4452387677078</v>
      </c>
      <c r="BV45" s="26" t="n">
        <f aca="false">BV43*BV41*(1+In_PV_Price_Adj)</f>
        <v>34.4452387677078</v>
      </c>
      <c r="BW45" s="26" t="n">
        <f aca="false">BW43*BW41*(1+In_PV_Price_Adj)</f>
        <v>33.9072740607862</v>
      </c>
      <c r="BX45" s="26" t="n">
        <f aca="false">BX43*BX41*(1+In_PV_Price_Adj)</f>
        <v>33.9072740607862</v>
      </c>
      <c r="BY45" s="26" t="n">
        <f aca="false">BY43*BY41*(1+In_PV_Price_Adj)</f>
        <v>33.9072740607862</v>
      </c>
      <c r="BZ45" s="26" t="n">
        <f aca="false">BZ43*BZ41*(1+In_PV_Price_Adj)</f>
        <v>33.9072740607862</v>
      </c>
      <c r="CA45" s="26" t="n">
        <f aca="false">CA43*CA41*(1+In_PV_Price_Adj)</f>
        <v>34.6213788589579</v>
      </c>
      <c r="CB45" s="26" t="n">
        <f aca="false">CB43*CB41*(1+In_PV_Price_Adj)</f>
        <v>34.6213788589579</v>
      </c>
      <c r="CC45" s="26" t="n">
        <f aca="false">CC43*CC41*(1+In_PV_Price_Adj)</f>
        <v>34.6213788589579</v>
      </c>
      <c r="CD45" s="26" t="n">
        <f aca="false">CD43*CD41*(1+In_PV_Price_Adj)</f>
        <v>34.6213788589579</v>
      </c>
      <c r="CE45" s="26" t="n">
        <f aca="false">CE43*CE41*(1+In_PV_Price_Adj)</f>
        <v>32.9934603315994</v>
      </c>
      <c r="CF45" s="26" t="n">
        <f aca="false">CF43*CF41*(1+In_PV_Price_Adj)</f>
        <v>32.9934603315994</v>
      </c>
      <c r="CG45" s="26" t="n">
        <f aca="false">CG43*CG41*(1+In_PV_Price_Adj)</f>
        <v>32.9934603315994</v>
      </c>
      <c r="CH45" s="26" t="n">
        <f aca="false">CH43*CH41*(1+In_PV_Price_Adj)</f>
        <v>32.9934603315994</v>
      </c>
      <c r="CI45" s="26" t="n">
        <f aca="false">CI43*CI41*(1+In_PV_Price_Adj)</f>
        <v>34.7794658105099</v>
      </c>
      <c r="CJ45" s="26" t="n">
        <f aca="false">CJ43*CJ41*(1+In_PV_Price_Adj)</f>
        <v>34.7794658105099</v>
      </c>
      <c r="CK45" s="26" t="n">
        <f aca="false">CK43*CK41*(1+In_PV_Price_Adj)</f>
        <v>34.7794658105099</v>
      </c>
      <c r="CL45" s="26" t="n">
        <f aca="false">CL43*CL41*(1+In_PV_Price_Adj)</f>
        <v>34.7794658105099</v>
      </c>
      <c r="CM45" s="26" t="n">
        <f aca="false">CM43*CM41*(1+In_PV_Price_Adj)</f>
        <v>37.113635354007</v>
      </c>
      <c r="CN45" s="26" t="n">
        <f aca="false">CN43*CN41*(1+In_PV_Price_Adj)</f>
        <v>37.113635354007</v>
      </c>
      <c r="CO45" s="26" t="n">
        <f aca="false">CO43*CO41*(1+In_PV_Price_Adj)</f>
        <v>37.113635354007</v>
      </c>
      <c r="CP45" s="26" t="n">
        <f aca="false">CP43*CP41*(1+In_PV_Price_Adj)</f>
        <v>37.113635354007</v>
      </c>
      <c r="CQ45" s="26" t="n">
        <f aca="false">CQ43*CQ41*(1+In_PV_Price_Adj)</f>
        <v>35.0186012140961</v>
      </c>
      <c r="CR45" s="26" t="n">
        <f aca="false">CR43*CR41*(1+In_PV_Price_Adj)</f>
        <v>35.0186012140961</v>
      </c>
      <c r="CS45" s="26" t="n">
        <f aca="false">CS43*CS41*(1+In_PV_Price_Adj)</f>
        <v>35.0186012140961</v>
      </c>
      <c r="CT45" s="26" t="n">
        <f aca="false">CT43*CT41*(1+In_PV_Price_Adj)</f>
        <v>35.0186012140961</v>
      </c>
      <c r="CU45" s="26" t="n">
        <f aca="false">CU43*CU41*(1+In_PV_Price_Adj)</f>
        <v>29.8571681017528</v>
      </c>
      <c r="CV45" s="26" t="n">
        <f aca="false">CV43*CV41*(1+In_PV_Price_Adj)</f>
        <v>29.8571681017528</v>
      </c>
      <c r="CW45" s="26" t="n">
        <f aca="false">CW43*CW41*(1+In_PV_Price_Adj)</f>
        <v>29.8571681017528</v>
      </c>
      <c r="CX45" s="26" t="n">
        <f aca="false">CX43*CX41*(1+In_PV_Price_Adj)</f>
        <v>29.8571681017528</v>
      </c>
      <c r="CY45" s="26" t="n">
        <f aca="false">CY43*CY41*(1+In_PV_Price_Adj)</f>
        <v>36.1721345412982</v>
      </c>
      <c r="CZ45" s="26" t="n">
        <f aca="false">CZ43*CZ41*(1+In_PV_Price_Adj)</f>
        <v>36.1721345412982</v>
      </c>
      <c r="DA45" s="26" t="n">
        <f aca="false">DA43*DA41*(1+In_PV_Price_Adj)</f>
        <v>36.1721345412982</v>
      </c>
      <c r="DB45" s="26" t="n">
        <f aca="false">DB43*DB41*(1+In_PV_Price_Adj)</f>
        <v>36.1721345412982</v>
      </c>
      <c r="DC45" s="26" t="n">
        <f aca="false">DC43*DC41*(1+In_PV_Price_Adj)</f>
        <v>34.4428314946219</v>
      </c>
      <c r="DD45" s="26" t="n">
        <f aca="false">DD43*DD41*(1+In_PV_Price_Adj)</f>
        <v>34.4428314946219</v>
      </c>
      <c r="DE45" s="26" t="n">
        <f aca="false">DE43*DE41*(1+In_PV_Price_Adj)</f>
        <v>34.4428314946219</v>
      </c>
      <c r="DF45" s="26" t="n">
        <f aca="false">DF43*DF41*(1+In_PV_Price_Adj)</f>
        <v>34.4428314946219</v>
      </c>
      <c r="DG45" s="26" t="n">
        <f aca="false">DG43*DG41*(1+In_PV_Price_Adj)</f>
        <v>34.0747733834773</v>
      </c>
      <c r="DH45" s="26" t="n">
        <f aca="false">DH43*DH41*(1+In_PV_Price_Adj)</f>
        <v>34.0747733834773</v>
      </c>
      <c r="DI45" s="26" t="n">
        <f aca="false">DI43*DI41*(1+In_PV_Price_Adj)</f>
        <v>34.0747733834773</v>
      </c>
      <c r="DJ45" s="26" t="n">
        <f aca="false">DJ43*DJ41*(1+In_PV_Price_Adj)</f>
        <v>34.0747733834773</v>
      </c>
      <c r="DK45" s="26" t="n">
        <f aca="false">DK43*DK41*(1+In_PV_Price_Adj)</f>
        <v>32.2071428503231</v>
      </c>
      <c r="DL45" s="26" t="n">
        <f aca="false">DL43*DL41*(1+In_PV_Price_Adj)</f>
        <v>32.2071428503231</v>
      </c>
      <c r="DM45" s="26" t="n">
        <f aca="false">DM43*DM41*(1+In_PV_Price_Adj)</f>
        <v>32.2071428503231</v>
      </c>
      <c r="DN45" s="26" t="n">
        <f aca="false">DN43*DN41*(1+In_PV_Price_Adj)</f>
        <v>32.2071428503231</v>
      </c>
      <c r="DO45" s="26" t="n">
        <f aca="false">DO43*DO41*(1+In_PV_Price_Adj)</f>
        <v>34.0711812086415</v>
      </c>
      <c r="DP45" s="26" t="n">
        <f aca="false">DP43*DP41*(1+In_PV_Price_Adj)</f>
        <v>34.0711812086415</v>
      </c>
      <c r="DQ45" s="26" t="n">
        <f aca="false">DQ43*DQ41*(1+In_PV_Price_Adj)</f>
        <v>34.0711812086415</v>
      </c>
      <c r="DR45" s="26" t="n">
        <f aca="false">DR43*DR41*(1+In_PV_Price_Adj)</f>
        <v>34.0711812086415</v>
      </c>
      <c r="DS45" s="26" t="n">
        <f aca="false">DS43*DS41*(1+In_PV_Price_Adj)</f>
        <v>33.8729602909051</v>
      </c>
      <c r="DT45" s="26" t="n">
        <f aca="false">DT43*DT41*(1+In_PV_Price_Adj)</f>
        <v>33.8729602909051</v>
      </c>
      <c r="DU45" s="26" t="n">
        <f aca="false">DU43*DU41*(1+In_PV_Price_Adj)</f>
        <v>33.8729602909051</v>
      </c>
      <c r="DV45" s="26" t="n">
        <f aca="false">DV43*DV41*(1+In_PV_Price_Adj)</f>
        <v>33.8729602909051</v>
      </c>
      <c r="DW45" s="26" t="n">
        <f aca="false">DW43*DW41*(1+In_PV_Price_Adj)</f>
        <v>33.3640423785621</v>
      </c>
      <c r="DX45" s="26" t="n">
        <f aca="false">DX43*DX41*(1+In_PV_Price_Adj)</f>
        <v>33.3640423785621</v>
      </c>
      <c r="DY45" s="26" t="n">
        <f aca="false">DY43*DY41*(1+In_PV_Price_Adj)</f>
        <v>33.3640423785621</v>
      </c>
      <c r="DZ45" s="26" t="n">
        <f aca="false">DZ43*DZ41*(1+In_PV_Price_Adj)</f>
        <v>33.3640423785621</v>
      </c>
      <c r="EA45" s="26" t="n">
        <f aca="false">EA43*EA41*(1+In_PV_Price_Adj)</f>
        <v>32.9196346978905</v>
      </c>
      <c r="EB45" s="26" t="n">
        <f aca="false">EB43*EB41*(1+In_PV_Price_Adj)</f>
        <v>32.9196346978905</v>
      </c>
      <c r="EC45" s="26" t="n">
        <f aca="false">EC43*EC41*(1+In_PV_Price_Adj)</f>
        <v>32.9196346978905</v>
      </c>
      <c r="ED45" s="26" t="n">
        <f aca="false">ED43*ED41*(1+In_PV_Price_Adj)</f>
        <v>32.9196346978905</v>
      </c>
      <c r="EE45" s="26" t="n">
        <f aca="false">EE43*EE41*(1+In_PV_Price_Adj)</f>
        <v>34.4562706099102</v>
      </c>
      <c r="EF45" s="26" t="n">
        <f aca="false">EF43*EF41*(1+In_PV_Price_Adj)</f>
        <v>34.4562706099102</v>
      </c>
      <c r="EG45" s="26" t="n">
        <f aca="false">EG43*EG41*(1+In_PV_Price_Adj)</f>
        <v>34.4562706099102</v>
      </c>
      <c r="EH45" s="26" t="n">
        <f aca="false">EH43*EH41*(1+In_PV_Price_Adj)</f>
        <v>34.4562706099102</v>
      </c>
      <c r="EI45" s="26" t="n">
        <f aca="false">EI43*EI41*(1+In_PV_Price_Adj)</f>
        <v>37.3524903648524</v>
      </c>
      <c r="EJ45" s="26" t="n">
        <f aca="false">EJ43*EJ41*(1+In_PV_Price_Adj)</f>
        <v>37.3524903648524</v>
      </c>
      <c r="EK45" s="26" t="n">
        <f aca="false">EK43*EK41*(1+In_PV_Price_Adj)</f>
        <v>37.3524903648524</v>
      </c>
      <c r="EL45" s="26" t="n">
        <f aca="false">EL43*EL41*(1+In_PV_Price_Adj)</f>
        <v>37.3524903648524</v>
      </c>
      <c r="EM45" s="26" t="n">
        <f aca="false">EM43*EM41*(1+In_PV_Price_Adj)</f>
        <v>40.5003952087457</v>
      </c>
      <c r="EN45" s="26" t="n">
        <f aca="false">EN43*EN41*(1+In_PV_Price_Adj)</f>
        <v>40.5003952087457</v>
      </c>
      <c r="EO45" s="26" t="n">
        <f aca="false">EO43*EO41*(1+In_PV_Price_Adj)</f>
        <v>40.5003952087457</v>
      </c>
      <c r="EP45" s="26" t="n">
        <f aca="false">EP43*EP41*(1+In_PV_Price_Adj)</f>
        <v>40.5003952087457</v>
      </c>
      <c r="EQ45" s="26" t="n">
        <f aca="false">EQ43*EQ41*(1+In_PV_Price_Adj)</f>
        <v>40.7188587760995</v>
      </c>
      <c r="ER45" s="26" t="n">
        <f aca="false">ER43*ER41*(1+In_PV_Price_Adj)</f>
        <v>40.7188587760995</v>
      </c>
      <c r="ES45" s="26" t="n">
        <f aca="false">ES43*ES41*(1+In_PV_Price_Adj)</f>
        <v>40.7188587760995</v>
      </c>
      <c r="ET45" s="26" t="n">
        <f aca="false">ET43*ET41*(1+In_PV_Price_Adj)</f>
        <v>40.7188587760995</v>
      </c>
      <c r="EU45" s="26" t="n">
        <f aca="false">EU43*EU41*(1+In_PV_Price_Adj)</f>
        <v>41.5332359516215</v>
      </c>
      <c r="EV45" s="26" t="n">
        <f aca="false">EV43*EV41*(1+In_PV_Price_Adj)</f>
        <v>41.5332359516215</v>
      </c>
      <c r="EW45" s="26" t="n">
        <f aca="false">EW43*EW41*(1+In_PV_Price_Adj)</f>
        <v>41.5332359516215</v>
      </c>
      <c r="EX45" s="26" t="n">
        <f aca="false">EX43*EX41*(1+In_PV_Price_Adj)</f>
        <v>41.5332359516215</v>
      </c>
      <c r="EY45" s="26" t="n">
        <f aca="false">EY43*EY41*(1+In_PV_Price_Adj)</f>
        <v>42.3639006706539</v>
      </c>
      <c r="EZ45" s="26" t="n">
        <f aca="false">EZ43*EZ41*(1+In_PV_Price_Adj)</f>
        <v>42.3639006706539</v>
      </c>
      <c r="FA45" s="26" t="n">
        <f aca="false">FA43*FA41*(1+In_PV_Price_Adj)</f>
        <v>42.3639006706539</v>
      </c>
      <c r="FB45" s="26" t="n">
        <f aca="false">FB43*FB41*(1+In_PV_Price_Adj)</f>
        <v>42.3639006706539</v>
      </c>
      <c r="FC45" s="26" t="n">
        <f aca="false">FC43*FC41*(1+In_PV_Price_Adj)</f>
        <v>43.211178684067</v>
      </c>
      <c r="FD45" s="26" t="n">
        <f aca="false">FD43*FD41*(1+In_PV_Price_Adj)</f>
        <v>43.211178684067</v>
      </c>
      <c r="FE45" s="26" t="n">
        <f aca="false">FE43*FE41*(1+In_PV_Price_Adj)</f>
        <v>43.211178684067</v>
      </c>
      <c r="FF45" s="26" t="n">
        <f aca="false">FF43*FF41*(1+In_PV_Price_Adj)</f>
        <v>43.211178684067</v>
      </c>
      <c r="FG45" s="26" t="n">
        <f aca="false">FG43*FG41*(1+In_PV_Price_Adj)</f>
        <v>44.0754022577483</v>
      </c>
      <c r="FH45" s="26" t="n">
        <f aca="false">FH43*FH41*(1+In_PV_Price_Adj)</f>
        <v>44.0754022577483</v>
      </c>
    </row>
    <row r="46" customFormat="false" ht="15" hidden="false" customHeight="false" outlineLevel="0" collapsed="false">
      <c r="C46" s="1" t="s">
        <v>697</v>
      </c>
      <c r="D46" s="12" t="s">
        <v>127</v>
      </c>
      <c r="J46" s="26" t="n">
        <f aca="false">In_GoO*J41</f>
        <v>1.75</v>
      </c>
      <c r="K46" s="26" t="n">
        <f aca="false">In_GoO*K41</f>
        <v>1.7831975</v>
      </c>
      <c r="L46" s="26" t="n">
        <f aca="false">In_GoO*L41</f>
        <v>1.7831975</v>
      </c>
      <c r="M46" s="26" t="n">
        <f aca="false">In_GoO*M41</f>
        <v>1.7831975</v>
      </c>
      <c r="N46" s="26" t="n">
        <f aca="false">In_GoO*N41</f>
        <v>1.7831975</v>
      </c>
      <c r="O46" s="26" t="n">
        <f aca="false">In_GoO*O41</f>
        <v>1.82069825</v>
      </c>
      <c r="P46" s="26" t="n">
        <f aca="false">In_GoO*P41</f>
        <v>1.82069825</v>
      </c>
      <c r="Q46" s="26" t="n">
        <f aca="false">In_GoO*Q41</f>
        <v>1.82069825</v>
      </c>
      <c r="R46" s="26" t="n">
        <f aca="false">In_GoO*R41</f>
        <v>1.82069825</v>
      </c>
      <c r="S46" s="26" t="n">
        <f aca="false">In_GoO*S41</f>
        <v>1.85738525</v>
      </c>
      <c r="T46" s="26" t="n">
        <f aca="false">In_GoO*T41</f>
        <v>1.85738525</v>
      </c>
      <c r="U46" s="26" t="n">
        <f aca="false">In_GoO*U41</f>
        <v>1.85738525</v>
      </c>
      <c r="V46" s="26" t="n">
        <f aca="false">In_GoO*V41</f>
        <v>1.85738525</v>
      </c>
      <c r="W46" s="26" t="n">
        <f aca="false">In_GoO*W41</f>
        <v>1.8952955</v>
      </c>
      <c r="X46" s="26" t="n">
        <f aca="false">In_GoO*X41</f>
        <v>1.8952955</v>
      </c>
      <c r="Y46" s="26" t="n">
        <f aca="false">In_GoO*Y41</f>
        <v>1.8952955</v>
      </c>
      <c r="Z46" s="26" t="n">
        <f aca="false">In_GoO*Z41</f>
        <v>1.8952955</v>
      </c>
      <c r="AA46" s="26" t="n">
        <f aca="false">In_GoO*AA41</f>
        <v>1.93405275</v>
      </c>
      <c r="AB46" s="26" t="n">
        <f aca="false">In_GoO*AB41</f>
        <v>1.93405275</v>
      </c>
      <c r="AC46" s="26" t="n">
        <f aca="false">In_GoO*AC41</f>
        <v>1.93405275</v>
      </c>
      <c r="AD46" s="26" t="n">
        <f aca="false">In_GoO*AD41</f>
        <v>1.93405275</v>
      </c>
      <c r="AE46" s="26" t="n">
        <f aca="false">In_GoO*AE41</f>
        <v>1.972733</v>
      </c>
      <c r="AF46" s="26" t="n">
        <f aca="false">In_GoO*AF41</f>
        <v>1.972733</v>
      </c>
      <c r="AG46" s="26" t="n">
        <f aca="false">In_GoO*AG41</f>
        <v>1.972733</v>
      </c>
      <c r="AH46" s="26" t="n">
        <f aca="false">In_GoO*AH41</f>
        <v>1.972733</v>
      </c>
      <c r="AI46" s="26" t="n">
        <f aca="false">In_GoO*AI41</f>
        <v>2.0121885</v>
      </c>
      <c r="AJ46" s="26" t="n">
        <f aca="false">In_GoO*AJ41</f>
        <v>2.0121885</v>
      </c>
      <c r="AK46" s="26" t="n">
        <f aca="false">In_GoO*AK41</f>
        <v>2.0121885</v>
      </c>
      <c r="AL46" s="26" t="n">
        <f aca="false">In_GoO*AL41</f>
        <v>2.0121885</v>
      </c>
      <c r="AM46" s="26" t="n">
        <f aca="false">In_GoO*AM41</f>
        <v>2.0524315</v>
      </c>
      <c r="AN46" s="26" t="n">
        <f aca="false">In_GoO*AN41</f>
        <v>2.0524315</v>
      </c>
      <c r="AO46" s="26" t="n">
        <f aca="false">In_GoO*AO41</f>
        <v>2.0524315</v>
      </c>
      <c r="AP46" s="26" t="n">
        <f aca="false">In_GoO*AP41</f>
        <v>2.0524315</v>
      </c>
      <c r="AQ46" s="26" t="n">
        <f aca="false">In_GoO*AQ41</f>
        <v>2.09348125</v>
      </c>
      <c r="AR46" s="26" t="n">
        <f aca="false">In_GoO*AR41</f>
        <v>2.09348125</v>
      </c>
      <c r="AS46" s="26" t="n">
        <f aca="false">In_GoO*AS41</f>
        <v>2.09348125</v>
      </c>
      <c r="AT46" s="26" t="n">
        <f aca="false">In_GoO*AT41</f>
        <v>2.09348125</v>
      </c>
      <c r="AU46" s="26" t="n">
        <f aca="false">In_GoO*AU41</f>
        <v>2.13535</v>
      </c>
      <c r="AV46" s="26" t="n">
        <f aca="false">In_GoO*AV41</f>
        <v>2.13535</v>
      </c>
      <c r="AW46" s="26" t="n">
        <f aca="false">In_GoO*AW41</f>
        <v>2.13535</v>
      </c>
      <c r="AX46" s="26" t="n">
        <f aca="false">In_GoO*AX41</f>
        <v>2.13535</v>
      </c>
      <c r="AY46" s="26" t="n">
        <f aca="false">In_GoO*AY41</f>
        <v>2.178057</v>
      </c>
      <c r="AZ46" s="26" t="n">
        <f aca="false">In_GoO*AZ41</f>
        <v>2.178057</v>
      </c>
      <c r="BA46" s="26" t="n">
        <f aca="false">In_GoO*BA41</f>
        <v>2.178057</v>
      </c>
      <c r="BB46" s="26" t="n">
        <f aca="false">In_GoO*BB41</f>
        <v>2.178057</v>
      </c>
      <c r="BC46" s="26" t="n">
        <f aca="false">In_GoO*BC41</f>
        <v>2.221618</v>
      </c>
      <c r="BD46" s="26" t="n">
        <f aca="false">In_GoO*BD41</f>
        <v>2.221618</v>
      </c>
      <c r="BE46" s="26" t="n">
        <f aca="false">In_GoO*BE41</f>
        <v>2.221618</v>
      </c>
      <c r="BF46" s="26" t="n">
        <f aca="false">In_GoO*BF41</f>
        <v>2.221618</v>
      </c>
      <c r="BG46" s="26" t="n">
        <f aca="false">In_GoO*BG41</f>
        <v>2.2660505</v>
      </c>
      <c r="BH46" s="26" t="n">
        <f aca="false">In_GoO*BH41</f>
        <v>2.2660505</v>
      </c>
      <c r="BI46" s="26" t="n">
        <f aca="false">In_GoO*BI41</f>
        <v>2.2660505</v>
      </c>
      <c r="BJ46" s="26" t="n">
        <f aca="false">In_GoO*BJ41</f>
        <v>2.2660505</v>
      </c>
      <c r="BK46" s="26" t="n">
        <f aca="false">In_GoO*BK41</f>
        <v>2.311372</v>
      </c>
      <c r="BL46" s="26" t="n">
        <f aca="false">In_GoO*BL41</f>
        <v>2.311372</v>
      </c>
      <c r="BM46" s="26" t="n">
        <f aca="false">In_GoO*BM41</f>
        <v>2.311372</v>
      </c>
      <c r="BN46" s="26" t="n">
        <f aca="false">In_GoO*BN41</f>
        <v>2.311372</v>
      </c>
      <c r="BO46" s="26" t="n">
        <f aca="false">In_GoO*BO41</f>
        <v>2.3576</v>
      </c>
      <c r="BP46" s="26" t="n">
        <f aca="false">In_GoO*BP41</f>
        <v>2.3576</v>
      </c>
      <c r="BQ46" s="26" t="n">
        <f aca="false">In_GoO*BQ41</f>
        <v>2.3576</v>
      </c>
      <c r="BR46" s="26" t="n">
        <f aca="false">In_GoO*BR41</f>
        <v>2.3576</v>
      </c>
      <c r="BS46" s="26" t="n">
        <f aca="false">In_GoO*BS41</f>
        <v>2.404752</v>
      </c>
      <c r="BT46" s="26" t="n">
        <f aca="false">In_GoO*BT41</f>
        <v>2.404752</v>
      </c>
      <c r="BU46" s="26" t="n">
        <f aca="false">In_GoO*BU41</f>
        <v>2.404752</v>
      </c>
      <c r="BV46" s="26" t="n">
        <f aca="false">In_GoO*BV41</f>
        <v>2.404752</v>
      </c>
      <c r="BW46" s="26" t="n">
        <f aca="false">In_GoO*BW41</f>
        <v>2.45284725</v>
      </c>
      <c r="BX46" s="26" t="n">
        <f aca="false">In_GoO*BX41</f>
        <v>2.45284725</v>
      </c>
      <c r="BY46" s="26" t="n">
        <f aca="false">In_GoO*BY41</f>
        <v>2.45284725</v>
      </c>
      <c r="BZ46" s="26" t="n">
        <f aca="false">In_GoO*BZ41</f>
        <v>2.45284725</v>
      </c>
      <c r="CA46" s="26" t="n">
        <f aca="false">In_GoO*CA41</f>
        <v>2.50190325</v>
      </c>
      <c r="CB46" s="26" t="n">
        <f aca="false">In_GoO*CB41</f>
        <v>2.50190325</v>
      </c>
      <c r="CC46" s="26" t="n">
        <f aca="false">In_GoO*CC41</f>
        <v>2.50190325</v>
      </c>
      <c r="CD46" s="26" t="n">
        <f aca="false">In_GoO*CD41</f>
        <v>2.50190325</v>
      </c>
      <c r="CE46" s="26" t="n">
        <f aca="false">In_GoO*CE41</f>
        <v>2.551941</v>
      </c>
      <c r="CF46" s="26" t="n">
        <f aca="false">In_GoO*CF41</f>
        <v>2.551941</v>
      </c>
      <c r="CG46" s="26" t="n">
        <f aca="false">In_GoO*CG41</f>
        <v>2.551941</v>
      </c>
      <c r="CH46" s="26" t="n">
        <f aca="false">In_GoO*CH41</f>
        <v>2.551941</v>
      </c>
      <c r="CI46" s="26" t="n">
        <f aca="false">In_GoO*CI41</f>
        <v>2.60297975</v>
      </c>
      <c r="CJ46" s="26" t="n">
        <f aca="false">In_GoO*CJ41</f>
        <v>2.60297975</v>
      </c>
      <c r="CK46" s="26" t="n">
        <f aca="false">In_GoO*CK41</f>
        <v>2.60297975</v>
      </c>
      <c r="CL46" s="26" t="n">
        <f aca="false">In_GoO*CL41</f>
        <v>2.60297975</v>
      </c>
      <c r="CM46" s="26" t="n">
        <f aca="false">In_GoO*CM41</f>
        <v>2.6550405</v>
      </c>
      <c r="CN46" s="26" t="n">
        <f aca="false">In_GoO*CN41</f>
        <v>2.6550405</v>
      </c>
      <c r="CO46" s="26" t="n">
        <f aca="false">In_GoO*CO41</f>
        <v>2.6550405</v>
      </c>
      <c r="CP46" s="26" t="n">
        <f aca="false">In_GoO*CP41</f>
        <v>2.6550405</v>
      </c>
      <c r="CQ46" s="26" t="n">
        <f aca="false">In_GoO*CQ41</f>
        <v>2.70814075</v>
      </c>
      <c r="CR46" s="26" t="n">
        <f aca="false">In_GoO*CR41</f>
        <v>2.70814075</v>
      </c>
      <c r="CS46" s="26" t="n">
        <f aca="false">In_GoO*CS41</f>
        <v>2.70814075</v>
      </c>
      <c r="CT46" s="26" t="n">
        <f aca="false">In_GoO*CT41</f>
        <v>2.70814075</v>
      </c>
      <c r="CU46" s="26" t="n">
        <f aca="false">In_GoO*CU41</f>
        <v>2.76230325</v>
      </c>
      <c r="CV46" s="26" t="n">
        <f aca="false">In_GoO*CV41</f>
        <v>2.76230325</v>
      </c>
      <c r="CW46" s="26" t="n">
        <f aca="false">In_GoO*CW41</f>
        <v>2.76230325</v>
      </c>
      <c r="CX46" s="26" t="n">
        <f aca="false">In_GoO*CX41</f>
        <v>2.76230325</v>
      </c>
      <c r="CY46" s="26" t="n">
        <f aca="false">In_GoO*CY41</f>
        <v>2.817549</v>
      </c>
      <c r="CZ46" s="26" t="n">
        <f aca="false">In_GoO*CZ41</f>
        <v>2.817549</v>
      </c>
      <c r="DA46" s="26" t="n">
        <f aca="false">In_GoO*DA41</f>
        <v>2.817549</v>
      </c>
      <c r="DB46" s="26" t="n">
        <f aca="false">In_GoO*DB41</f>
        <v>2.817549</v>
      </c>
      <c r="DC46" s="26" t="n">
        <f aca="false">In_GoO*DC41</f>
        <v>2.87390075</v>
      </c>
      <c r="DD46" s="26" t="n">
        <f aca="false">In_GoO*DD41</f>
        <v>2.87390075</v>
      </c>
      <c r="DE46" s="26" t="n">
        <f aca="false">In_GoO*DE41</f>
        <v>2.87390075</v>
      </c>
      <c r="DF46" s="26" t="n">
        <f aca="false">In_GoO*DF41</f>
        <v>2.87390075</v>
      </c>
      <c r="DG46" s="26" t="n">
        <f aca="false">In_GoO*DG41</f>
        <v>2.9313795</v>
      </c>
      <c r="DH46" s="26" t="n">
        <f aca="false">In_GoO*DH41</f>
        <v>2.9313795</v>
      </c>
      <c r="DI46" s="26" t="n">
        <f aca="false">In_GoO*DI41</f>
        <v>2.9313795</v>
      </c>
      <c r="DJ46" s="26" t="n">
        <f aca="false">In_GoO*DJ41</f>
        <v>2.9313795</v>
      </c>
      <c r="DK46" s="26" t="n">
        <f aca="false">In_GoO*DK41</f>
        <v>2.99000625</v>
      </c>
      <c r="DL46" s="26" t="n">
        <f aca="false">In_GoO*DL41</f>
        <v>2.99000625</v>
      </c>
      <c r="DM46" s="26" t="n">
        <f aca="false">In_GoO*DM41</f>
        <v>2.99000625</v>
      </c>
      <c r="DN46" s="26" t="n">
        <f aca="false">In_GoO*DN41</f>
        <v>2.99000625</v>
      </c>
      <c r="DO46" s="26" t="n">
        <f aca="false">In_GoO*DO41</f>
        <v>3.0498055</v>
      </c>
      <c r="DP46" s="26" t="n">
        <f aca="false">In_GoO*DP41</f>
        <v>3.0498055</v>
      </c>
      <c r="DQ46" s="26" t="n">
        <f aca="false">In_GoO*DQ41</f>
        <v>3.0498055</v>
      </c>
      <c r="DR46" s="26" t="n">
        <f aca="false">In_GoO*DR41</f>
        <v>3.0498055</v>
      </c>
      <c r="DS46" s="26" t="n">
        <f aca="false">In_GoO*DS41</f>
        <v>3.11080175</v>
      </c>
      <c r="DT46" s="26" t="n">
        <f aca="false">In_GoO*DT41</f>
        <v>3.11080175</v>
      </c>
      <c r="DU46" s="26" t="n">
        <f aca="false">In_GoO*DU41</f>
        <v>3.11080175</v>
      </c>
      <c r="DV46" s="26" t="n">
        <f aca="false">In_GoO*DV41</f>
        <v>3.11080175</v>
      </c>
      <c r="DW46" s="26" t="n">
        <f aca="false">In_GoO*DW41</f>
        <v>3.17301775</v>
      </c>
      <c r="DX46" s="26" t="n">
        <f aca="false">In_GoO*DX41</f>
        <v>3.17301775</v>
      </c>
      <c r="DY46" s="26" t="n">
        <f aca="false">In_GoO*DY41</f>
        <v>3.17301775</v>
      </c>
      <c r="DZ46" s="26" t="n">
        <f aca="false">In_GoO*DZ41</f>
        <v>3.17301775</v>
      </c>
      <c r="EA46" s="26" t="n">
        <f aca="false">In_GoO*EA41</f>
        <v>3.23647975</v>
      </c>
      <c r="EB46" s="26" t="n">
        <f aca="false">In_GoO*EB41</f>
        <v>3.23647975</v>
      </c>
      <c r="EC46" s="26" t="n">
        <f aca="false">In_GoO*EC41</f>
        <v>3.23647975</v>
      </c>
      <c r="ED46" s="26" t="n">
        <f aca="false">In_GoO*ED41</f>
        <v>3.23647975</v>
      </c>
      <c r="EE46" s="26" t="n">
        <f aca="false">In_GoO*EE41</f>
        <v>3.30120875</v>
      </c>
      <c r="EF46" s="26" t="n">
        <f aca="false">In_GoO*EF41</f>
        <v>3.30120875</v>
      </c>
      <c r="EG46" s="26" t="n">
        <f aca="false">In_GoO*EG41</f>
        <v>3.30120875</v>
      </c>
      <c r="EH46" s="26" t="n">
        <f aca="false">In_GoO*EH41</f>
        <v>3.30120875</v>
      </c>
      <c r="EI46" s="26" t="n">
        <f aca="false">In_GoO*EI41</f>
        <v>3.36723275</v>
      </c>
      <c r="EJ46" s="26" t="n">
        <f aca="false">In_GoO*EJ41</f>
        <v>3.36723275</v>
      </c>
      <c r="EK46" s="26" t="n">
        <f aca="false">In_GoO*EK41</f>
        <v>3.36723275</v>
      </c>
      <c r="EL46" s="26" t="n">
        <f aca="false">In_GoO*EL41</f>
        <v>3.36723275</v>
      </c>
      <c r="EM46" s="26" t="n">
        <f aca="false">In_GoO*EM41</f>
        <v>3.434578</v>
      </c>
      <c r="EN46" s="26" t="n">
        <f aca="false">In_GoO*EN41</f>
        <v>3.434578</v>
      </c>
      <c r="EO46" s="26" t="n">
        <f aca="false">In_GoO*EO41</f>
        <v>3.434578</v>
      </c>
      <c r="EP46" s="26" t="n">
        <f aca="false">In_GoO*EP41</f>
        <v>3.434578</v>
      </c>
      <c r="EQ46" s="26" t="n">
        <f aca="false">In_GoO*EQ41</f>
        <v>3.503269</v>
      </c>
      <c r="ER46" s="26" t="n">
        <f aca="false">In_GoO*ER41</f>
        <v>3.503269</v>
      </c>
      <c r="ES46" s="26" t="n">
        <f aca="false">In_GoO*ES41</f>
        <v>3.503269</v>
      </c>
      <c r="ET46" s="26" t="n">
        <f aca="false">In_GoO*ET41</f>
        <v>3.503269</v>
      </c>
      <c r="EU46" s="26" t="n">
        <f aca="false">In_GoO*EU41</f>
        <v>3.57333438</v>
      </c>
      <c r="EV46" s="26" t="n">
        <f aca="false">In_GoO*EV41</f>
        <v>3.57333438</v>
      </c>
      <c r="EW46" s="26" t="n">
        <f aca="false">In_GoO*EW41</f>
        <v>3.57333438</v>
      </c>
      <c r="EX46" s="26" t="n">
        <f aca="false">In_GoO*EX41</f>
        <v>3.57333438</v>
      </c>
      <c r="EY46" s="26" t="n">
        <f aca="false">In_GoO*EY41</f>
        <v>3.6448010676</v>
      </c>
      <c r="EZ46" s="26" t="n">
        <f aca="false">In_GoO*EZ41</f>
        <v>3.6448010676</v>
      </c>
      <c r="FA46" s="26" t="n">
        <f aca="false">In_GoO*FA41</f>
        <v>3.6448010676</v>
      </c>
      <c r="FB46" s="26" t="n">
        <f aca="false">In_GoO*FB41</f>
        <v>3.6448010676</v>
      </c>
      <c r="FC46" s="26" t="n">
        <f aca="false">In_GoO*FC41</f>
        <v>3.717697088952</v>
      </c>
      <c r="FD46" s="26" t="n">
        <f aca="false">In_GoO*FD41</f>
        <v>3.717697088952</v>
      </c>
      <c r="FE46" s="26" t="n">
        <f aca="false">In_GoO*FE41</f>
        <v>3.717697088952</v>
      </c>
      <c r="FF46" s="26" t="n">
        <f aca="false">In_GoO*FF41</f>
        <v>3.717697088952</v>
      </c>
      <c r="FG46" s="26" t="n">
        <f aca="false">In_GoO*FG41</f>
        <v>3.79205103073104</v>
      </c>
      <c r="FH46" s="26" t="n">
        <f aca="false">In_GoO*FH41</f>
        <v>3.79205103073104</v>
      </c>
    </row>
    <row r="47" customFormat="false" ht="15" hidden="false" customHeight="false" outlineLevel="0" collapsed="false">
      <c r="C47" s="1" t="s">
        <v>698</v>
      </c>
      <c r="D47" s="12" t="s">
        <v>320</v>
      </c>
      <c r="E47" s="15" t="str">
        <f aca="false">INDEX(Case_BESS_Curve,1,$F12)</f>
        <v>DC 4h</v>
      </c>
      <c r="J47" s="26" t="n">
        <f aca="false">INDEX(Stack_Data,MATCH($E47,Stack_Labels,0),MATCH(J$7,Stack_Years,0))</f>
        <v>0</v>
      </c>
      <c r="K47" s="26" t="n">
        <f aca="false">INDEX(Stack_Data,MATCH($E47,Stack_Labels,0),MATCH(K$7,Stack_Years,0))</f>
        <v>0</v>
      </c>
      <c r="L47" s="26" t="n">
        <f aca="false">INDEX(Stack_Data,MATCH($E47,Stack_Labels,0),MATCH(L$7,Stack_Years,0))</f>
        <v>0</v>
      </c>
      <c r="M47" s="26" t="n">
        <f aca="false">INDEX(Stack_Data,MATCH($E47,Stack_Labels,0),MATCH(M$7,Stack_Years,0))</f>
        <v>0</v>
      </c>
      <c r="N47" s="26" t="n">
        <f aca="false">INDEX(Stack_Data,MATCH($E47,Stack_Labels,0),MATCH(N$7,Stack_Years,0))</f>
        <v>0</v>
      </c>
      <c r="O47" s="26" t="n">
        <f aca="false">INDEX(Stack_Data,MATCH($E47,Stack_Labels,0),MATCH(O$7,Stack_Years,0))</f>
        <v>186.975077300524</v>
      </c>
      <c r="P47" s="26" t="n">
        <f aca="false">INDEX(Stack_Data,MATCH($E47,Stack_Labels,0),MATCH(P$7,Stack_Years,0))</f>
        <v>186.975077300524</v>
      </c>
      <c r="Q47" s="26" t="n">
        <f aca="false">INDEX(Stack_Data,MATCH($E47,Stack_Labels,0),MATCH(Q$7,Stack_Years,0))</f>
        <v>186.975077300524</v>
      </c>
      <c r="R47" s="26" t="n">
        <f aca="false">INDEX(Stack_Data,MATCH($E47,Stack_Labels,0),MATCH(R$7,Stack_Years,0))</f>
        <v>186.975077300524</v>
      </c>
      <c r="S47" s="26" t="n">
        <f aca="false">INDEX(Stack_Data,MATCH($E47,Stack_Labels,0),MATCH(S$7,Stack_Years,0))</f>
        <v>163.096384068453</v>
      </c>
      <c r="T47" s="26" t="n">
        <f aca="false">INDEX(Stack_Data,MATCH($E47,Stack_Labels,0),MATCH(T$7,Stack_Years,0))</f>
        <v>163.096384068453</v>
      </c>
      <c r="U47" s="26" t="n">
        <f aca="false">INDEX(Stack_Data,MATCH($E47,Stack_Labels,0),MATCH(U$7,Stack_Years,0))</f>
        <v>163.096384068453</v>
      </c>
      <c r="V47" s="26" t="n">
        <f aca="false">INDEX(Stack_Data,MATCH($E47,Stack_Labels,0),MATCH(V$7,Stack_Years,0))</f>
        <v>163.096384068453</v>
      </c>
      <c r="W47" s="26" t="n">
        <f aca="false">INDEX(Stack_Data,MATCH($E47,Stack_Labels,0),MATCH(W$7,Stack_Years,0))</f>
        <v>126.198708143009</v>
      </c>
      <c r="X47" s="26" t="n">
        <f aca="false">INDEX(Stack_Data,MATCH($E47,Stack_Labels,0),MATCH(X$7,Stack_Years,0))</f>
        <v>126.198708143009</v>
      </c>
      <c r="Y47" s="26" t="n">
        <f aca="false">INDEX(Stack_Data,MATCH($E47,Stack_Labels,0),MATCH(Y$7,Stack_Years,0))</f>
        <v>126.198708143009</v>
      </c>
      <c r="Z47" s="26" t="n">
        <f aca="false">INDEX(Stack_Data,MATCH($E47,Stack_Labels,0),MATCH(Z$7,Stack_Years,0))</f>
        <v>126.198708143009</v>
      </c>
      <c r="AA47" s="26" t="n">
        <f aca="false">INDEX(Stack_Data,MATCH($E47,Stack_Labels,0),MATCH(AA$7,Stack_Years,0))</f>
        <v>110.60631882972</v>
      </c>
      <c r="AB47" s="26" t="n">
        <f aca="false">INDEX(Stack_Data,MATCH($E47,Stack_Labels,0),MATCH(AB$7,Stack_Years,0))</f>
        <v>110.60631882972</v>
      </c>
      <c r="AC47" s="26" t="n">
        <f aca="false">INDEX(Stack_Data,MATCH($E47,Stack_Labels,0),MATCH(AC$7,Stack_Years,0))</f>
        <v>110.60631882972</v>
      </c>
      <c r="AD47" s="26" t="n">
        <f aca="false">INDEX(Stack_Data,MATCH($E47,Stack_Labels,0),MATCH(AD$7,Stack_Years,0))</f>
        <v>110.60631882972</v>
      </c>
      <c r="AE47" s="26" t="n">
        <f aca="false">INDEX(Stack_Data,MATCH($E47,Stack_Labels,0),MATCH(AE$7,Stack_Years,0))</f>
        <v>109.765179366436</v>
      </c>
      <c r="AF47" s="26" t="n">
        <f aca="false">INDEX(Stack_Data,MATCH($E47,Stack_Labels,0),MATCH(AF$7,Stack_Years,0))</f>
        <v>109.765179366436</v>
      </c>
      <c r="AG47" s="26" t="n">
        <f aca="false">INDEX(Stack_Data,MATCH($E47,Stack_Labels,0),MATCH(AG$7,Stack_Years,0))</f>
        <v>109.765179366436</v>
      </c>
      <c r="AH47" s="26" t="n">
        <f aca="false">INDEX(Stack_Data,MATCH($E47,Stack_Labels,0),MATCH(AH$7,Stack_Years,0))</f>
        <v>109.765179366436</v>
      </c>
      <c r="AI47" s="26" t="n">
        <f aca="false">INDEX(Stack_Data,MATCH($E47,Stack_Labels,0),MATCH(AI$7,Stack_Years,0))</f>
        <v>116.901628631418</v>
      </c>
      <c r="AJ47" s="26" t="n">
        <f aca="false">INDEX(Stack_Data,MATCH($E47,Stack_Labels,0),MATCH(AJ$7,Stack_Years,0))</f>
        <v>116.901628631418</v>
      </c>
      <c r="AK47" s="26" t="n">
        <f aca="false">INDEX(Stack_Data,MATCH($E47,Stack_Labels,0),MATCH(AK$7,Stack_Years,0))</f>
        <v>116.901628631418</v>
      </c>
      <c r="AL47" s="26" t="n">
        <f aca="false">INDEX(Stack_Data,MATCH($E47,Stack_Labels,0),MATCH(AL$7,Stack_Years,0))</f>
        <v>116.901628631418</v>
      </c>
      <c r="AM47" s="26" t="n">
        <f aca="false">INDEX(Stack_Data,MATCH($E47,Stack_Labels,0),MATCH(AM$7,Stack_Years,0))</f>
        <v>104.556949030564</v>
      </c>
      <c r="AN47" s="26" t="n">
        <f aca="false">INDEX(Stack_Data,MATCH($E47,Stack_Labels,0),MATCH(AN$7,Stack_Years,0))</f>
        <v>104.556949030564</v>
      </c>
      <c r="AO47" s="26" t="n">
        <f aca="false">INDEX(Stack_Data,MATCH($E47,Stack_Labels,0),MATCH(AO$7,Stack_Years,0))</f>
        <v>104.556949030564</v>
      </c>
      <c r="AP47" s="26" t="n">
        <f aca="false">INDEX(Stack_Data,MATCH($E47,Stack_Labels,0),MATCH(AP$7,Stack_Years,0))</f>
        <v>104.556949030564</v>
      </c>
      <c r="AQ47" s="26" t="n">
        <f aca="false">INDEX(Stack_Data,MATCH($E47,Stack_Labels,0),MATCH(AQ$7,Stack_Years,0))</f>
        <v>100.306006358989</v>
      </c>
      <c r="AR47" s="26" t="n">
        <f aca="false">INDEX(Stack_Data,MATCH($E47,Stack_Labels,0),MATCH(AR$7,Stack_Years,0))</f>
        <v>100.306006358989</v>
      </c>
      <c r="AS47" s="26" t="n">
        <f aca="false">INDEX(Stack_Data,MATCH($E47,Stack_Labels,0),MATCH(AS$7,Stack_Years,0))</f>
        <v>100.306006358989</v>
      </c>
      <c r="AT47" s="26" t="n">
        <f aca="false">INDEX(Stack_Data,MATCH($E47,Stack_Labels,0),MATCH(AT$7,Stack_Years,0))</f>
        <v>100.306006358989</v>
      </c>
      <c r="AU47" s="26" t="n">
        <f aca="false">INDEX(Stack_Data,MATCH($E47,Stack_Labels,0),MATCH(AU$7,Stack_Years,0))</f>
        <v>101.686266532968</v>
      </c>
      <c r="AV47" s="26" t="n">
        <f aca="false">INDEX(Stack_Data,MATCH($E47,Stack_Labels,0),MATCH(AV$7,Stack_Years,0))</f>
        <v>101.686266532968</v>
      </c>
      <c r="AW47" s="26" t="n">
        <f aca="false">INDEX(Stack_Data,MATCH($E47,Stack_Labels,0),MATCH(AW$7,Stack_Years,0))</f>
        <v>101.686266532968</v>
      </c>
      <c r="AX47" s="26" t="n">
        <f aca="false">INDEX(Stack_Data,MATCH($E47,Stack_Labels,0),MATCH(AX$7,Stack_Years,0))</f>
        <v>101.686266532968</v>
      </c>
      <c r="AY47" s="26" t="n">
        <f aca="false">INDEX(Stack_Data,MATCH($E47,Stack_Labels,0),MATCH(AY$7,Stack_Years,0))</f>
        <v>93.198379983609</v>
      </c>
      <c r="AZ47" s="26" t="n">
        <f aca="false">INDEX(Stack_Data,MATCH($E47,Stack_Labels,0),MATCH(AZ$7,Stack_Years,0))</f>
        <v>93.198379983609</v>
      </c>
      <c r="BA47" s="26" t="n">
        <f aca="false">INDEX(Stack_Data,MATCH($E47,Stack_Labels,0),MATCH(BA$7,Stack_Years,0))</f>
        <v>93.198379983609</v>
      </c>
      <c r="BB47" s="26" t="n">
        <f aca="false">INDEX(Stack_Data,MATCH($E47,Stack_Labels,0),MATCH(BB$7,Stack_Years,0))</f>
        <v>93.198379983609</v>
      </c>
      <c r="BC47" s="26" t="n">
        <f aca="false">INDEX(Stack_Data,MATCH($E47,Stack_Labels,0),MATCH(BC$7,Stack_Years,0))</f>
        <v>90.1415657629103</v>
      </c>
      <c r="BD47" s="26" t="n">
        <f aca="false">INDEX(Stack_Data,MATCH($E47,Stack_Labels,0),MATCH(BD$7,Stack_Years,0))</f>
        <v>90.1415657629103</v>
      </c>
      <c r="BE47" s="26" t="n">
        <f aca="false">INDEX(Stack_Data,MATCH($E47,Stack_Labels,0),MATCH(BE$7,Stack_Years,0))</f>
        <v>90.1415657629103</v>
      </c>
      <c r="BF47" s="26" t="n">
        <f aca="false">INDEX(Stack_Data,MATCH($E47,Stack_Labels,0),MATCH(BF$7,Stack_Years,0))</f>
        <v>90.1415657629103</v>
      </c>
      <c r="BG47" s="26" t="n">
        <f aca="false">INDEX(Stack_Data,MATCH($E47,Stack_Labels,0),MATCH(BG$7,Stack_Years,0))</f>
        <v>87.4807920441381</v>
      </c>
      <c r="BH47" s="26" t="n">
        <f aca="false">INDEX(Stack_Data,MATCH($E47,Stack_Labels,0),MATCH(BH$7,Stack_Years,0))</f>
        <v>87.4807920441381</v>
      </c>
      <c r="BI47" s="26" t="n">
        <f aca="false">INDEX(Stack_Data,MATCH($E47,Stack_Labels,0),MATCH(BI$7,Stack_Years,0))</f>
        <v>87.4807920441381</v>
      </c>
      <c r="BJ47" s="26" t="n">
        <f aca="false">INDEX(Stack_Data,MATCH($E47,Stack_Labels,0),MATCH(BJ$7,Stack_Years,0))</f>
        <v>87.4807920441381</v>
      </c>
      <c r="BK47" s="26" t="n">
        <f aca="false">INDEX(Stack_Data,MATCH($E47,Stack_Labels,0),MATCH(BK$7,Stack_Years,0))</f>
        <v>86.9300126365262</v>
      </c>
      <c r="BL47" s="26" t="n">
        <f aca="false">INDEX(Stack_Data,MATCH($E47,Stack_Labels,0),MATCH(BL$7,Stack_Years,0))</f>
        <v>86.9300126365262</v>
      </c>
      <c r="BM47" s="26" t="n">
        <f aca="false">INDEX(Stack_Data,MATCH($E47,Stack_Labels,0),MATCH(BM$7,Stack_Years,0))</f>
        <v>86.9300126365262</v>
      </c>
      <c r="BN47" s="26" t="n">
        <f aca="false">INDEX(Stack_Data,MATCH($E47,Stack_Labels,0),MATCH(BN$7,Stack_Years,0))</f>
        <v>86.9300126365262</v>
      </c>
      <c r="BO47" s="26" t="n">
        <f aca="false">INDEX(Stack_Data,MATCH($E47,Stack_Labels,0),MATCH(BO$7,Stack_Years,0))</f>
        <v>89.1014762780304</v>
      </c>
      <c r="BP47" s="26" t="n">
        <f aca="false">INDEX(Stack_Data,MATCH($E47,Stack_Labels,0),MATCH(BP$7,Stack_Years,0))</f>
        <v>89.1014762780304</v>
      </c>
      <c r="BQ47" s="26" t="n">
        <f aca="false">INDEX(Stack_Data,MATCH($E47,Stack_Labels,0),MATCH(BQ$7,Stack_Years,0))</f>
        <v>89.1014762780304</v>
      </c>
      <c r="BR47" s="26" t="n">
        <f aca="false">INDEX(Stack_Data,MATCH($E47,Stack_Labels,0),MATCH(BR$7,Stack_Years,0))</f>
        <v>89.1014762780304</v>
      </c>
      <c r="BS47" s="26" t="n">
        <f aca="false">INDEX(Stack_Data,MATCH($E47,Stack_Labels,0),MATCH(BS$7,Stack_Years,0))</f>
        <v>87.4713271880382</v>
      </c>
      <c r="BT47" s="26" t="n">
        <f aca="false">INDEX(Stack_Data,MATCH($E47,Stack_Labels,0),MATCH(BT$7,Stack_Years,0))</f>
        <v>87.4713271880382</v>
      </c>
      <c r="BU47" s="26" t="n">
        <f aca="false">INDEX(Stack_Data,MATCH($E47,Stack_Labels,0),MATCH(BU$7,Stack_Years,0))</f>
        <v>87.4713271880382</v>
      </c>
      <c r="BV47" s="26" t="n">
        <f aca="false">INDEX(Stack_Data,MATCH($E47,Stack_Labels,0),MATCH(BV$7,Stack_Years,0))</f>
        <v>87.4713271880382</v>
      </c>
      <c r="BW47" s="26" t="n">
        <f aca="false">INDEX(Stack_Data,MATCH($E47,Stack_Labels,0),MATCH(BW$7,Stack_Years,0))</f>
        <v>86.6951358598232</v>
      </c>
      <c r="BX47" s="26" t="n">
        <f aca="false">INDEX(Stack_Data,MATCH($E47,Stack_Labels,0),MATCH(BX$7,Stack_Years,0))</f>
        <v>86.6951358598232</v>
      </c>
      <c r="BY47" s="26" t="n">
        <f aca="false">INDEX(Stack_Data,MATCH($E47,Stack_Labels,0),MATCH(BY$7,Stack_Years,0))</f>
        <v>86.6951358598232</v>
      </c>
      <c r="BZ47" s="26" t="n">
        <f aca="false">INDEX(Stack_Data,MATCH($E47,Stack_Labels,0),MATCH(BZ$7,Stack_Years,0))</f>
        <v>86.6951358598232</v>
      </c>
      <c r="CA47" s="26" t="n">
        <f aca="false">INDEX(Stack_Data,MATCH($E47,Stack_Labels,0),MATCH(CA$7,Stack_Years,0))</f>
        <v>83.1561885553891</v>
      </c>
      <c r="CB47" s="26" t="n">
        <f aca="false">INDEX(Stack_Data,MATCH($E47,Stack_Labels,0),MATCH(CB$7,Stack_Years,0))</f>
        <v>83.1561885553891</v>
      </c>
      <c r="CC47" s="26" t="n">
        <f aca="false">INDEX(Stack_Data,MATCH($E47,Stack_Labels,0),MATCH(CC$7,Stack_Years,0))</f>
        <v>83.1561885553891</v>
      </c>
      <c r="CD47" s="26" t="n">
        <f aca="false">INDEX(Stack_Data,MATCH($E47,Stack_Labels,0),MATCH(CD$7,Stack_Years,0))</f>
        <v>83.1561885553891</v>
      </c>
      <c r="CE47" s="26" t="n">
        <f aca="false">INDEX(Stack_Data,MATCH($E47,Stack_Labels,0),MATCH(CE$7,Stack_Years,0))</f>
        <v>80.8571687406187</v>
      </c>
      <c r="CF47" s="26" t="n">
        <f aca="false">INDEX(Stack_Data,MATCH($E47,Stack_Labels,0),MATCH(CF$7,Stack_Years,0))</f>
        <v>80.8571687406187</v>
      </c>
      <c r="CG47" s="26" t="n">
        <f aca="false">INDEX(Stack_Data,MATCH($E47,Stack_Labels,0),MATCH(CG$7,Stack_Years,0))</f>
        <v>80.8571687406187</v>
      </c>
      <c r="CH47" s="26" t="n">
        <f aca="false">INDEX(Stack_Data,MATCH($E47,Stack_Labels,0),MATCH(CH$7,Stack_Years,0))</f>
        <v>80.8571687406187</v>
      </c>
      <c r="CI47" s="26" t="n">
        <f aca="false">INDEX(Stack_Data,MATCH($E47,Stack_Labels,0),MATCH(CI$7,Stack_Years,0))</f>
        <v>80.2517418029204</v>
      </c>
      <c r="CJ47" s="26" t="n">
        <f aca="false">INDEX(Stack_Data,MATCH($E47,Stack_Labels,0),MATCH(CJ$7,Stack_Years,0))</f>
        <v>80.2517418029204</v>
      </c>
      <c r="CK47" s="26" t="n">
        <f aca="false">INDEX(Stack_Data,MATCH($E47,Stack_Labels,0),MATCH(CK$7,Stack_Years,0))</f>
        <v>80.2517418029204</v>
      </c>
      <c r="CL47" s="26" t="n">
        <f aca="false">INDEX(Stack_Data,MATCH($E47,Stack_Labels,0),MATCH(CL$7,Stack_Years,0))</f>
        <v>80.2517418029204</v>
      </c>
      <c r="CM47" s="26" t="n">
        <f aca="false">INDEX(Stack_Data,MATCH($E47,Stack_Labels,0),MATCH(CM$7,Stack_Years,0))</f>
        <v>82.5953279268762</v>
      </c>
      <c r="CN47" s="26" t="n">
        <f aca="false">INDEX(Stack_Data,MATCH($E47,Stack_Labels,0),MATCH(CN$7,Stack_Years,0))</f>
        <v>82.5953279268762</v>
      </c>
      <c r="CO47" s="26" t="n">
        <f aca="false">INDEX(Stack_Data,MATCH($E47,Stack_Labels,0),MATCH(CO$7,Stack_Years,0))</f>
        <v>82.5953279268762</v>
      </c>
      <c r="CP47" s="26" t="n">
        <f aca="false">INDEX(Stack_Data,MATCH($E47,Stack_Labels,0),MATCH(CP$7,Stack_Years,0))</f>
        <v>82.5953279268762</v>
      </c>
      <c r="CQ47" s="26" t="n">
        <f aca="false">INDEX(Stack_Data,MATCH($E47,Stack_Labels,0),MATCH(CQ$7,Stack_Years,0))</f>
        <v>80.4917166478096</v>
      </c>
      <c r="CR47" s="26" t="n">
        <f aca="false">INDEX(Stack_Data,MATCH($E47,Stack_Labels,0),MATCH(CR$7,Stack_Years,0))</f>
        <v>80.4917166478096</v>
      </c>
      <c r="CS47" s="26" t="n">
        <f aca="false">INDEX(Stack_Data,MATCH($E47,Stack_Labels,0),MATCH(CS$7,Stack_Years,0))</f>
        <v>80.4917166478096</v>
      </c>
      <c r="CT47" s="26" t="n">
        <f aca="false">INDEX(Stack_Data,MATCH($E47,Stack_Labels,0),MATCH(CT$7,Stack_Years,0))</f>
        <v>80.4917166478096</v>
      </c>
      <c r="CU47" s="26" t="n">
        <f aca="false">INDEX(Stack_Data,MATCH($E47,Stack_Labels,0),MATCH(CU$7,Stack_Years,0))</f>
        <v>81.954987579591</v>
      </c>
      <c r="CV47" s="26" t="n">
        <f aca="false">INDEX(Stack_Data,MATCH($E47,Stack_Labels,0),MATCH(CV$7,Stack_Years,0))</f>
        <v>81.954987579591</v>
      </c>
      <c r="CW47" s="26" t="n">
        <f aca="false">INDEX(Stack_Data,MATCH($E47,Stack_Labels,0),MATCH(CW$7,Stack_Years,0))</f>
        <v>81.954987579591</v>
      </c>
      <c r="CX47" s="26" t="n">
        <f aca="false">INDEX(Stack_Data,MATCH($E47,Stack_Labels,0),MATCH(CX$7,Stack_Years,0))</f>
        <v>81.954987579591</v>
      </c>
      <c r="CY47" s="26" t="n">
        <f aca="false">INDEX(Stack_Data,MATCH($E47,Stack_Labels,0),MATCH(CY$7,Stack_Years,0))</f>
        <v>102.859605730379</v>
      </c>
      <c r="CZ47" s="26" t="n">
        <f aca="false">INDEX(Stack_Data,MATCH($E47,Stack_Labels,0),MATCH(CZ$7,Stack_Years,0))</f>
        <v>102.859605730379</v>
      </c>
      <c r="DA47" s="26" t="n">
        <f aca="false">INDEX(Stack_Data,MATCH($E47,Stack_Labels,0),MATCH(DA$7,Stack_Years,0))</f>
        <v>102.859605730379</v>
      </c>
      <c r="DB47" s="26" t="n">
        <f aca="false">INDEX(Stack_Data,MATCH($E47,Stack_Labels,0),MATCH(DB$7,Stack_Years,0))</f>
        <v>102.859605730379</v>
      </c>
      <c r="DC47" s="26" t="n">
        <f aca="false">INDEX(Stack_Data,MATCH($E47,Stack_Labels,0),MATCH(DC$7,Stack_Years,0))</f>
        <v>101.834914918668</v>
      </c>
      <c r="DD47" s="26" t="n">
        <f aca="false">INDEX(Stack_Data,MATCH($E47,Stack_Labels,0),MATCH(DD$7,Stack_Years,0))</f>
        <v>101.834914918668</v>
      </c>
      <c r="DE47" s="26" t="n">
        <f aca="false">INDEX(Stack_Data,MATCH($E47,Stack_Labels,0),MATCH(DE$7,Stack_Years,0))</f>
        <v>101.834914918668</v>
      </c>
      <c r="DF47" s="26" t="n">
        <f aca="false">INDEX(Stack_Data,MATCH($E47,Stack_Labels,0),MATCH(DF$7,Stack_Years,0))</f>
        <v>101.834914918668</v>
      </c>
      <c r="DG47" s="26" t="n">
        <f aca="false">INDEX(Stack_Data,MATCH($E47,Stack_Labels,0),MATCH(DG$7,Stack_Years,0))</f>
        <v>100.556448958638</v>
      </c>
      <c r="DH47" s="26" t="n">
        <f aca="false">INDEX(Stack_Data,MATCH($E47,Stack_Labels,0),MATCH(DH$7,Stack_Years,0))</f>
        <v>100.556448958638</v>
      </c>
      <c r="DI47" s="26" t="n">
        <f aca="false">INDEX(Stack_Data,MATCH($E47,Stack_Labels,0),MATCH(DI$7,Stack_Years,0))</f>
        <v>100.556448958638</v>
      </c>
      <c r="DJ47" s="26" t="n">
        <f aca="false">INDEX(Stack_Data,MATCH($E47,Stack_Labels,0),MATCH(DJ$7,Stack_Years,0))</f>
        <v>100.556448958638</v>
      </c>
      <c r="DK47" s="26" t="n">
        <f aca="false">INDEX(Stack_Data,MATCH($E47,Stack_Labels,0),MATCH(DK$7,Stack_Years,0))</f>
        <v>98.6447360699669</v>
      </c>
      <c r="DL47" s="26" t="n">
        <f aca="false">INDEX(Stack_Data,MATCH($E47,Stack_Labels,0),MATCH(DL$7,Stack_Years,0))</f>
        <v>98.6447360699669</v>
      </c>
      <c r="DM47" s="26" t="n">
        <f aca="false">INDEX(Stack_Data,MATCH($E47,Stack_Labels,0),MATCH(DM$7,Stack_Years,0))</f>
        <v>98.6447360699669</v>
      </c>
      <c r="DN47" s="26" t="n">
        <f aca="false">INDEX(Stack_Data,MATCH($E47,Stack_Labels,0),MATCH(DN$7,Stack_Years,0))</f>
        <v>98.6447360699669</v>
      </c>
      <c r="DO47" s="26" t="n">
        <f aca="false">INDEX(Stack_Data,MATCH($E47,Stack_Labels,0),MATCH(DO$7,Stack_Years,0))</f>
        <v>98.9139307851777</v>
      </c>
      <c r="DP47" s="26" t="n">
        <f aca="false">INDEX(Stack_Data,MATCH($E47,Stack_Labels,0),MATCH(DP$7,Stack_Years,0))</f>
        <v>98.9139307851777</v>
      </c>
      <c r="DQ47" s="26" t="n">
        <f aca="false">INDEX(Stack_Data,MATCH($E47,Stack_Labels,0),MATCH(DQ$7,Stack_Years,0))</f>
        <v>98.9139307851777</v>
      </c>
      <c r="DR47" s="26" t="n">
        <f aca="false">INDEX(Stack_Data,MATCH($E47,Stack_Labels,0),MATCH(DR$7,Stack_Years,0))</f>
        <v>98.9139307851777</v>
      </c>
      <c r="DS47" s="26" t="n">
        <f aca="false">INDEX(Stack_Data,MATCH($E47,Stack_Labels,0),MATCH(DS$7,Stack_Years,0))</f>
        <v>96.6052685176698</v>
      </c>
      <c r="DT47" s="26" t="n">
        <f aca="false">INDEX(Stack_Data,MATCH($E47,Stack_Labels,0),MATCH(DT$7,Stack_Years,0))</f>
        <v>96.6052685176698</v>
      </c>
      <c r="DU47" s="26" t="n">
        <f aca="false">INDEX(Stack_Data,MATCH($E47,Stack_Labels,0),MATCH(DU$7,Stack_Years,0))</f>
        <v>96.6052685176698</v>
      </c>
      <c r="DV47" s="26" t="n">
        <f aca="false">INDEX(Stack_Data,MATCH($E47,Stack_Labels,0),MATCH(DV$7,Stack_Years,0))</f>
        <v>96.6052685176698</v>
      </c>
      <c r="DW47" s="26" t="n">
        <f aca="false">INDEX(Stack_Data,MATCH($E47,Stack_Labels,0),MATCH(DW$7,Stack_Years,0))</f>
        <v>96.5951246156025</v>
      </c>
      <c r="DX47" s="26" t="n">
        <f aca="false">INDEX(Stack_Data,MATCH($E47,Stack_Labels,0),MATCH(DX$7,Stack_Years,0))</f>
        <v>96.5951246156025</v>
      </c>
      <c r="DY47" s="26" t="n">
        <f aca="false">INDEX(Stack_Data,MATCH($E47,Stack_Labels,0),MATCH(DY$7,Stack_Years,0))</f>
        <v>96.5951246156025</v>
      </c>
      <c r="DZ47" s="26" t="n">
        <f aca="false">INDEX(Stack_Data,MATCH($E47,Stack_Labels,0),MATCH(DZ$7,Stack_Years,0))</f>
        <v>96.5951246156025</v>
      </c>
      <c r="EA47" s="26" t="n">
        <f aca="false">INDEX(Stack_Data,MATCH($E47,Stack_Labels,0),MATCH(EA$7,Stack_Years,0))</f>
        <v>96.8796344290941</v>
      </c>
      <c r="EB47" s="26" t="n">
        <f aca="false">INDEX(Stack_Data,MATCH($E47,Stack_Labels,0),MATCH(EB$7,Stack_Years,0))</f>
        <v>96.8796344290941</v>
      </c>
      <c r="EC47" s="26" t="n">
        <f aca="false">INDEX(Stack_Data,MATCH($E47,Stack_Labels,0),MATCH(EC$7,Stack_Years,0))</f>
        <v>96.8796344290941</v>
      </c>
      <c r="ED47" s="26" t="n">
        <f aca="false">INDEX(Stack_Data,MATCH($E47,Stack_Labels,0),MATCH(ED$7,Stack_Years,0))</f>
        <v>96.8796344290941</v>
      </c>
      <c r="EE47" s="26" t="n">
        <f aca="false">INDEX(Stack_Data,MATCH($E47,Stack_Labels,0),MATCH(EE$7,Stack_Years,0))</f>
        <v>92.8973327890953</v>
      </c>
      <c r="EF47" s="26" t="n">
        <f aca="false">INDEX(Stack_Data,MATCH($E47,Stack_Labels,0),MATCH(EF$7,Stack_Years,0))</f>
        <v>92.8973327890953</v>
      </c>
      <c r="EG47" s="26" t="n">
        <f aca="false">INDEX(Stack_Data,MATCH($E47,Stack_Labels,0),MATCH(EG$7,Stack_Years,0))</f>
        <v>92.8973327890953</v>
      </c>
      <c r="EH47" s="26" t="n">
        <f aca="false">INDEX(Stack_Data,MATCH($E47,Stack_Labels,0),MATCH(EH$7,Stack_Years,0))</f>
        <v>92.8973327890953</v>
      </c>
      <c r="EI47" s="26" t="n">
        <f aca="false">INDEX(Stack_Data,MATCH($E47,Stack_Labels,0),MATCH(EI$7,Stack_Years,0))</f>
        <v>94.0855065291799</v>
      </c>
      <c r="EJ47" s="26" t="n">
        <f aca="false">INDEX(Stack_Data,MATCH($E47,Stack_Labels,0),MATCH(EJ$7,Stack_Years,0))</f>
        <v>94.0855065291799</v>
      </c>
      <c r="EK47" s="26" t="n">
        <f aca="false">INDEX(Stack_Data,MATCH($E47,Stack_Labels,0),MATCH(EK$7,Stack_Years,0))</f>
        <v>94.0855065291799</v>
      </c>
      <c r="EL47" s="26" t="n">
        <f aca="false">INDEX(Stack_Data,MATCH($E47,Stack_Labels,0),MATCH(EL$7,Stack_Years,0))</f>
        <v>94.0855065291799</v>
      </c>
      <c r="EM47" s="26" t="n">
        <f aca="false">INDEX(Stack_Data,MATCH($E47,Stack_Labels,0),MATCH(EM$7,Stack_Years,0))</f>
        <v>94.2925528680793</v>
      </c>
      <c r="EN47" s="26" t="n">
        <f aca="false">INDEX(Stack_Data,MATCH($E47,Stack_Labels,0),MATCH(EN$7,Stack_Years,0))</f>
        <v>94.2925528680793</v>
      </c>
      <c r="EO47" s="26" t="n">
        <f aca="false">INDEX(Stack_Data,MATCH($E47,Stack_Labels,0),MATCH(EO$7,Stack_Years,0))</f>
        <v>94.2925528680793</v>
      </c>
      <c r="EP47" s="26" t="n">
        <f aca="false">INDEX(Stack_Data,MATCH($E47,Stack_Labels,0),MATCH(EP$7,Stack_Years,0))</f>
        <v>94.2925528680793</v>
      </c>
      <c r="EQ47" s="26" t="n">
        <f aca="false">INDEX(Stack_Data,MATCH($E47,Stack_Labels,0),MATCH(EQ$7,Stack_Years,0))</f>
        <v>91.1489565727433</v>
      </c>
      <c r="ER47" s="26" t="n">
        <f aca="false">INDEX(Stack_Data,MATCH($E47,Stack_Labels,0),MATCH(ER$7,Stack_Years,0))</f>
        <v>91.1489565727433</v>
      </c>
      <c r="ES47" s="26" t="n">
        <f aca="false">INDEX(Stack_Data,MATCH($E47,Stack_Labels,0),MATCH(ES$7,Stack_Years,0))</f>
        <v>91.1489565727433</v>
      </c>
      <c r="ET47" s="26" t="n">
        <f aca="false">INDEX(Stack_Data,MATCH($E47,Stack_Labels,0),MATCH(ET$7,Stack_Years,0))</f>
        <v>91.1489565727433</v>
      </c>
      <c r="EU47" s="26" t="n">
        <f aca="false">INDEX(Stack_Data,MATCH($E47,Stack_Labels,0),MATCH(EU$7,Stack_Years,0))</f>
        <v>91.1489565727433</v>
      </c>
      <c r="EV47" s="26" t="n">
        <f aca="false">INDEX(Stack_Data,MATCH($E47,Stack_Labels,0),MATCH(EV$7,Stack_Years,0))</f>
        <v>91.1489565727433</v>
      </c>
      <c r="EW47" s="26" t="n">
        <f aca="false">INDEX(Stack_Data,MATCH($E47,Stack_Labels,0),MATCH(EW$7,Stack_Years,0))</f>
        <v>91.1489565727433</v>
      </c>
      <c r="EX47" s="26" t="n">
        <f aca="false">INDEX(Stack_Data,MATCH($E47,Stack_Labels,0),MATCH(EX$7,Stack_Years,0))</f>
        <v>91.1489565727433</v>
      </c>
      <c r="EY47" s="26" t="n">
        <f aca="false">INDEX(Stack_Data,MATCH($E47,Stack_Labels,0),MATCH(EY$7,Stack_Years,0))</f>
        <v>91.1489565727433</v>
      </c>
      <c r="EZ47" s="26" t="n">
        <f aca="false">INDEX(Stack_Data,MATCH($E47,Stack_Labels,0),MATCH(EZ$7,Stack_Years,0))</f>
        <v>91.1489565727433</v>
      </c>
      <c r="FA47" s="26" t="n">
        <f aca="false">INDEX(Stack_Data,MATCH($E47,Stack_Labels,0),MATCH(FA$7,Stack_Years,0))</f>
        <v>91.1489565727433</v>
      </c>
      <c r="FB47" s="26" t="n">
        <f aca="false">INDEX(Stack_Data,MATCH($E47,Stack_Labels,0),MATCH(FB$7,Stack_Years,0))</f>
        <v>91.1489565727433</v>
      </c>
      <c r="FC47" s="26" t="n">
        <f aca="false">INDEX(Stack_Data,MATCH($E47,Stack_Labels,0),MATCH(FC$7,Stack_Years,0))</f>
        <v>91.1489565727433</v>
      </c>
      <c r="FD47" s="26" t="n">
        <f aca="false">INDEX(Stack_Data,MATCH($E47,Stack_Labels,0),MATCH(FD$7,Stack_Years,0))</f>
        <v>91.1489565727433</v>
      </c>
      <c r="FE47" s="26" t="n">
        <f aca="false">INDEX(Stack_Data,MATCH($E47,Stack_Labels,0),MATCH(FE$7,Stack_Years,0))</f>
        <v>91.1489565727433</v>
      </c>
      <c r="FF47" s="26" t="n">
        <f aca="false">INDEX(Stack_Data,MATCH($E47,Stack_Labels,0),MATCH(FF$7,Stack_Years,0))</f>
        <v>91.1489565727433</v>
      </c>
      <c r="FG47" s="26" t="n">
        <f aca="false">INDEX(Stack_Data,MATCH($E47,Stack_Labels,0),MATCH(FG$7,Stack_Years,0))</f>
        <v>91.1489565727433</v>
      </c>
      <c r="FH47" s="26" t="n">
        <f aca="false">INDEX(Stack_Data,MATCH($E47,Stack_Labels,0),MATCH(FH$7,Stack_Years,0))</f>
        <v>91.1489565727433</v>
      </c>
    </row>
    <row r="48" customFormat="false" ht="15" hidden="false" customHeight="false" outlineLevel="0" collapsed="false">
      <c r="C48" s="1" t="s">
        <v>699</v>
      </c>
      <c r="D48" s="12" t="s">
        <v>546</v>
      </c>
      <c r="E48" s="15" t="str">
        <f aca="false">$E47</f>
        <v>DC 4h</v>
      </c>
      <c r="J48" s="61" t="n">
        <f aca="false">INDEX(PVOnly_Data,MATCH($E48,PVOnly_Labels,0),MATCH(J$7,PVOnly_Years,0))</f>
        <v>1</v>
      </c>
      <c r="K48" s="61" t="n">
        <f aca="false">INDEX(PVOnly_Data,MATCH($E48,PVOnly_Labels,0),MATCH(K$7,PVOnly_Years,0))</f>
        <v>1</v>
      </c>
      <c r="L48" s="61" t="n">
        <f aca="false">INDEX(PVOnly_Data,MATCH($E48,PVOnly_Labels,0),MATCH(L$7,PVOnly_Years,0))</f>
        <v>1</v>
      </c>
      <c r="M48" s="61" t="n">
        <f aca="false">INDEX(PVOnly_Data,MATCH($E48,PVOnly_Labels,0),MATCH(M$7,PVOnly_Years,0))</f>
        <v>1</v>
      </c>
      <c r="N48" s="61" t="n">
        <f aca="false">INDEX(PVOnly_Data,MATCH($E48,PVOnly_Labels,0),MATCH(N$7,PVOnly_Years,0))</f>
        <v>1</v>
      </c>
      <c r="O48" s="61" t="n">
        <f aca="false">INDEX(PVOnly_Data,MATCH($E48,PVOnly_Labels,0),MATCH(O$7,PVOnly_Years,0))</f>
        <v>0.779131212793703</v>
      </c>
      <c r="P48" s="61" t="n">
        <f aca="false">INDEX(PVOnly_Data,MATCH($E48,PVOnly_Labels,0),MATCH(P$7,PVOnly_Years,0))</f>
        <v>0.779131212793703</v>
      </c>
      <c r="Q48" s="61" t="n">
        <f aca="false">INDEX(PVOnly_Data,MATCH($E48,PVOnly_Labels,0),MATCH(Q$7,PVOnly_Years,0))</f>
        <v>0.779131212793703</v>
      </c>
      <c r="R48" s="61" t="n">
        <f aca="false">INDEX(PVOnly_Data,MATCH($E48,PVOnly_Labels,0),MATCH(R$7,PVOnly_Years,0))</f>
        <v>0.779131212793703</v>
      </c>
      <c r="S48" s="61" t="n">
        <f aca="false">INDEX(PVOnly_Data,MATCH($E48,PVOnly_Labels,0),MATCH(S$7,PVOnly_Years,0))</f>
        <v>0.833107585673861</v>
      </c>
      <c r="T48" s="61" t="n">
        <f aca="false">INDEX(PVOnly_Data,MATCH($E48,PVOnly_Labels,0),MATCH(T$7,PVOnly_Years,0))</f>
        <v>0.833107585673861</v>
      </c>
      <c r="U48" s="61" t="n">
        <f aca="false">INDEX(PVOnly_Data,MATCH($E48,PVOnly_Labels,0),MATCH(U$7,PVOnly_Years,0))</f>
        <v>0.833107585673861</v>
      </c>
      <c r="V48" s="61" t="n">
        <f aca="false">INDEX(PVOnly_Data,MATCH($E48,PVOnly_Labels,0),MATCH(V$7,PVOnly_Years,0))</f>
        <v>0.833107585673861</v>
      </c>
      <c r="W48" s="61" t="n">
        <f aca="false">INDEX(PVOnly_Data,MATCH($E48,PVOnly_Labels,0),MATCH(W$7,PVOnly_Years,0))</f>
        <v>0.879533109417201</v>
      </c>
      <c r="X48" s="61" t="n">
        <f aca="false">INDEX(PVOnly_Data,MATCH($E48,PVOnly_Labels,0),MATCH(X$7,PVOnly_Years,0))</f>
        <v>0.879533109417201</v>
      </c>
      <c r="Y48" s="61" t="n">
        <f aca="false">INDEX(PVOnly_Data,MATCH($E48,PVOnly_Labels,0),MATCH(Y$7,PVOnly_Years,0))</f>
        <v>0.879533109417201</v>
      </c>
      <c r="Z48" s="61" t="n">
        <f aca="false">INDEX(PVOnly_Data,MATCH($E48,PVOnly_Labels,0),MATCH(Z$7,PVOnly_Years,0))</f>
        <v>0.879533109417201</v>
      </c>
      <c r="AA48" s="61" t="n">
        <f aca="false">INDEX(PVOnly_Data,MATCH($E48,PVOnly_Labels,0),MATCH(AA$7,PVOnly_Years,0))</f>
        <v>0.936209128946011</v>
      </c>
      <c r="AB48" s="61" t="n">
        <f aca="false">INDEX(PVOnly_Data,MATCH($E48,PVOnly_Labels,0),MATCH(AB$7,PVOnly_Years,0))</f>
        <v>0.936209128946011</v>
      </c>
      <c r="AC48" s="61" t="n">
        <f aca="false">INDEX(PVOnly_Data,MATCH($E48,PVOnly_Labels,0),MATCH(AC$7,PVOnly_Years,0))</f>
        <v>0.936209128946011</v>
      </c>
      <c r="AD48" s="61" t="n">
        <f aca="false">INDEX(PVOnly_Data,MATCH($E48,PVOnly_Labels,0),MATCH(AD$7,PVOnly_Years,0))</f>
        <v>0.936209128946011</v>
      </c>
      <c r="AE48" s="61" t="n">
        <f aca="false">INDEX(PVOnly_Data,MATCH($E48,PVOnly_Labels,0),MATCH(AE$7,PVOnly_Years,0))</f>
        <v>0.935919694292538</v>
      </c>
      <c r="AF48" s="61" t="n">
        <f aca="false">INDEX(PVOnly_Data,MATCH($E48,PVOnly_Labels,0),MATCH(AF$7,PVOnly_Years,0))</f>
        <v>0.935919694292538</v>
      </c>
      <c r="AG48" s="61" t="n">
        <f aca="false">INDEX(PVOnly_Data,MATCH($E48,PVOnly_Labels,0),MATCH(AG$7,PVOnly_Years,0))</f>
        <v>0.935919694292538</v>
      </c>
      <c r="AH48" s="61" t="n">
        <f aca="false">INDEX(PVOnly_Data,MATCH($E48,PVOnly_Labels,0),MATCH(AH$7,PVOnly_Years,0))</f>
        <v>0.935919694292538</v>
      </c>
      <c r="AI48" s="61" t="n">
        <f aca="false">INDEX(PVOnly_Data,MATCH($E48,PVOnly_Labels,0),MATCH(AI$7,PVOnly_Years,0))</f>
        <v>0.91366404450478</v>
      </c>
      <c r="AJ48" s="61" t="n">
        <f aca="false">INDEX(PVOnly_Data,MATCH($E48,PVOnly_Labels,0),MATCH(AJ$7,PVOnly_Years,0))</f>
        <v>0.91366404450478</v>
      </c>
      <c r="AK48" s="61" t="n">
        <f aca="false">INDEX(PVOnly_Data,MATCH($E48,PVOnly_Labels,0),MATCH(AK$7,PVOnly_Years,0))</f>
        <v>0.91366404450478</v>
      </c>
      <c r="AL48" s="61" t="n">
        <f aca="false">INDEX(PVOnly_Data,MATCH($E48,PVOnly_Labels,0),MATCH(AL$7,PVOnly_Years,0))</f>
        <v>0.91366404450478</v>
      </c>
      <c r="AM48" s="61" t="n">
        <f aca="false">INDEX(PVOnly_Data,MATCH($E48,PVOnly_Labels,0),MATCH(AM$7,PVOnly_Years,0))</f>
        <v>0.962687048729917</v>
      </c>
      <c r="AN48" s="61" t="n">
        <f aca="false">INDEX(PVOnly_Data,MATCH($E48,PVOnly_Labels,0),MATCH(AN$7,PVOnly_Years,0))</f>
        <v>0.962687048729917</v>
      </c>
      <c r="AO48" s="61" t="n">
        <f aca="false">INDEX(PVOnly_Data,MATCH($E48,PVOnly_Labels,0),MATCH(AO$7,PVOnly_Years,0))</f>
        <v>0.962687048729917</v>
      </c>
      <c r="AP48" s="61" t="n">
        <f aca="false">INDEX(PVOnly_Data,MATCH($E48,PVOnly_Labels,0),MATCH(AP$7,PVOnly_Years,0))</f>
        <v>0.962687048729917</v>
      </c>
      <c r="AQ48" s="61" t="n">
        <f aca="false">INDEX(PVOnly_Data,MATCH($E48,PVOnly_Labels,0),MATCH(AQ$7,PVOnly_Years,0))</f>
        <v>0.982253161866238</v>
      </c>
      <c r="AR48" s="61" t="n">
        <f aca="false">INDEX(PVOnly_Data,MATCH($E48,PVOnly_Labels,0),MATCH(AR$7,PVOnly_Years,0))</f>
        <v>0.982253161866238</v>
      </c>
      <c r="AS48" s="61" t="n">
        <f aca="false">INDEX(PVOnly_Data,MATCH($E48,PVOnly_Labels,0),MATCH(AS$7,PVOnly_Years,0))</f>
        <v>0.982253161866238</v>
      </c>
      <c r="AT48" s="61" t="n">
        <f aca="false">INDEX(PVOnly_Data,MATCH($E48,PVOnly_Labels,0),MATCH(AT$7,PVOnly_Years,0))</f>
        <v>0.982253161866238</v>
      </c>
      <c r="AU48" s="61" t="n">
        <f aca="false">INDEX(PVOnly_Data,MATCH($E48,PVOnly_Labels,0),MATCH(AU$7,PVOnly_Years,0))</f>
        <v>0.960188229473684</v>
      </c>
      <c r="AV48" s="61" t="n">
        <f aca="false">INDEX(PVOnly_Data,MATCH($E48,PVOnly_Labels,0),MATCH(AV$7,PVOnly_Years,0))</f>
        <v>0.960188229473684</v>
      </c>
      <c r="AW48" s="61" t="n">
        <f aca="false">INDEX(PVOnly_Data,MATCH($E48,PVOnly_Labels,0),MATCH(AW$7,PVOnly_Years,0))</f>
        <v>0.960188229473684</v>
      </c>
      <c r="AX48" s="61" t="n">
        <f aca="false">INDEX(PVOnly_Data,MATCH($E48,PVOnly_Labels,0),MATCH(AX$7,PVOnly_Years,0))</f>
        <v>0.960188229473684</v>
      </c>
      <c r="AY48" s="61" t="n">
        <f aca="false">INDEX(PVOnly_Data,MATCH($E48,PVOnly_Labels,0),MATCH(AY$7,PVOnly_Years,0))</f>
        <v>0.998421283633782</v>
      </c>
      <c r="AZ48" s="61" t="n">
        <f aca="false">INDEX(PVOnly_Data,MATCH($E48,PVOnly_Labels,0),MATCH(AZ$7,PVOnly_Years,0))</f>
        <v>0.998421283633782</v>
      </c>
      <c r="BA48" s="61" t="n">
        <f aca="false">INDEX(PVOnly_Data,MATCH($E48,PVOnly_Labels,0),MATCH(BA$7,PVOnly_Years,0))</f>
        <v>0.998421283633782</v>
      </c>
      <c r="BB48" s="61" t="n">
        <f aca="false">INDEX(PVOnly_Data,MATCH($E48,PVOnly_Labels,0),MATCH(BB$7,PVOnly_Years,0))</f>
        <v>0.998421283633782</v>
      </c>
      <c r="BC48" s="61" t="n">
        <f aca="false">INDEX(PVOnly_Data,MATCH($E48,PVOnly_Labels,0),MATCH(BC$7,PVOnly_Years,0))</f>
        <v>1.0153678630259</v>
      </c>
      <c r="BD48" s="61" t="n">
        <f aca="false">INDEX(PVOnly_Data,MATCH($E48,PVOnly_Labels,0),MATCH(BD$7,PVOnly_Years,0))</f>
        <v>1.0153678630259</v>
      </c>
      <c r="BE48" s="61" t="n">
        <f aca="false">INDEX(PVOnly_Data,MATCH($E48,PVOnly_Labels,0),MATCH(BE$7,PVOnly_Years,0))</f>
        <v>1.0153678630259</v>
      </c>
      <c r="BF48" s="61" t="n">
        <f aca="false">INDEX(PVOnly_Data,MATCH($E48,PVOnly_Labels,0),MATCH(BF$7,PVOnly_Years,0))</f>
        <v>1.0153678630259</v>
      </c>
      <c r="BG48" s="61" t="n">
        <f aca="false">INDEX(PVOnly_Data,MATCH($E48,PVOnly_Labels,0),MATCH(BG$7,PVOnly_Years,0))</f>
        <v>1.0299327628571</v>
      </c>
      <c r="BH48" s="61" t="n">
        <f aca="false">INDEX(PVOnly_Data,MATCH($E48,PVOnly_Labels,0),MATCH(BH$7,PVOnly_Years,0))</f>
        <v>1.0299327628571</v>
      </c>
      <c r="BI48" s="61" t="n">
        <f aca="false">INDEX(PVOnly_Data,MATCH($E48,PVOnly_Labels,0),MATCH(BI$7,PVOnly_Years,0))</f>
        <v>1.0299327628571</v>
      </c>
      <c r="BJ48" s="61" t="n">
        <f aca="false">INDEX(PVOnly_Data,MATCH($E48,PVOnly_Labels,0),MATCH(BJ$7,PVOnly_Years,0))</f>
        <v>1.0299327628571</v>
      </c>
      <c r="BK48" s="61" t="n">
        <f aca="false">INDEX(PVOnly_Data,MATCH($E48,PVOnly_Labels,0),MATCH(BK$7,PVOnly_Years,0))</f>
        <v>1.00521923815834</v>
      </c>
      <c r="BL48" s="61" t="n">
        <f aca="false">INDEX(PVOnly_Data,MATCH($E48,PVOnly_Labels,0),MATCH(BL$7,PVOnly_Years,0))</f>
        <v>1.00521923815834</v>
      </c>
      <c r="BM48" s="61" t="n">
        <f aca="false">INDEX(PVOnly_Data,MATCH($E48,PVOnly_Labels,0),MATCH(BM$7,PVOnly_Years,0))</f>
        <v>1.00521923815834</v>
      </c>
      <c r="BN48" s="61" t="n">
        <f aca="false">INDEX(PVOnly_Data,MATCH($E48,PVOnly_Labels,0),MATCH(BN$7,PVOnly_Years,0))</f>
        <v>1.00521923815834</v>
      </c>
      <c r="BO48" s="61" t="n">
        <f aca="false">INDEX(PVOnly_Data,MATCH($E48,PVOnly_Labels,0),MATCH(BO$7,PVOnly_Years,0))</f>
        <v>0.973846489745249</v>
      </c>
      <c r="BP48" s="61" t="n">
        <f aca="false">INDEX(PVOnly_Data,MATCH($E48,PVOnly_Labels,0),MATCH(BP$7,PVOnly_Years,0))</f>
        <v>0.973846489745249</v>
      </c>
      <c r="BQ48" s="61" t="n">
        <f aca="false">INDEX(PVOnly_Data,MATCH($E48,PVOnly_Labels,0),MATCH(BQ$7,PVOnly_Years,0))</f>
        <v>0.973846489745249</v>
      </c>
      <c r="BR48" s="61" t="n">
        <f aca="false">INDEX(PVOnly_Data,MATCH($E48,PVOnly_Labels,0),MATCH(BR$7,PVOnly_Years,0))</f>
        <v>0.973846489745249</v>
      </c>
      <c r="BS48" s="61" t="n">
        <f aca="false">INDEX(PVOnly_Data,MATCH($E48,PVOnly_Labels,0),MATCH(BS$7,PVOnly_Years,0))</f>
        <v>0.971154679877356</v>
      </c>
      <c r="BT48" s="61" t="n">
        <f aca="false">INDEX(PVOnly_Data,MATCH($E48,PVOnly_Labels,0),MATCH(BT$7,PVOnly_Years,0))</f>
        <v>0.971154679877356</v>
      </c>
      <c r="BU48" s="61" t="n">
        <f aca="false">INDEX(PVOnly_Data,MATCH($E48,PVOnly_Labels,0),MATCH(BU$7,PVOnly_Years,0))</f>
        <v>0.971154679877356</v>
      </c>
      <c r="BV48" s="61" t="n">
        <f aca="false">INDEX(PVOnly_Data,MATCH($E48,PVOnly_Labels,0),MATCH(BV$7,PVOnly_Years,0))</f>
        <v>0.971154679877356</v>
      </c>
      <c r="BW48" s="61" t="n">
        <f aca="false">INDEX(PVOnly_Data,MATCH($E48,PVOnly_Labels,0),MATCH(BW$7,PVOnly_Years,0))</f>
        <v>0.987649005419814</v>
      </c>
      <c r="BX48" s="61" t="n">
        <f aca="false">INDEX(PVOnly_Data,MATCH($E48,PVOnly_Labels,0),MATCH(BX$7,PVOnly_Years,0))</f>
        <v>0.987649005419814</v>
      </c>
      <c r="BY48" s="61" t="n">
        <f aca="false">INDEX(PVOnly_Data,MATCH($E48,PVOnly_Labels,0),MATCH(BY$7,PVOnly_Years,0))</f>
        <v>0.987649005419814</v>
      </c>
      <c r="BZ48" s="61" t="n">
        <f aca="false">INDEX(PVOnly_Data,MATCH($E48,PVOnly_Labels,0),MATCH(BZ$7,PVOnly_Years,0))</f>
        <v>0.987649005419814</v>
      </c>
      <c r="CA48" s="61" t="n">
        <f aca="false">INDEX(PVOnly_Data,MATCH($E48,PVOnly_Labels,0),MATCH(CA$7,PVOnly_Years,0))</f>
        <v>1.03328904336045</v>
      </c>
      <c r="CB48" s="61" t="n">
        <f aca="false">INDEX(PVOnly_Data,MATCH($E48,PVOnly_Labels,0),MATCH(CB$7,PVOnly_Years,0))</f>
        <v>1.03328904336045</v>
      </c>
      <c r="CC48" s="61" t="n">
        <f aca="false">INDEX(PVOnly_Data,MATCH($E48,PVOnly_Labels,0),MATCH(CC$7,PVOnly_Years,0))</f>
        <v>1.03328904336045</v>
      </c>
      <c r="CD48" s="61" t="n">
        <f aca="false">INDEX(PVOnly_Data,MATCH($E48,PVOnly_Labels,0),MATCH(CD$7,PVOnly_Years,0))</f>
        <v>1.03328904336045</v>
      </c>
      <c r="CE48" s="61" t="n">
        <f aca="false">INDEX(PVOnly_Data,MATCH($E48,PVOnly_Labels,0),MATCH(CE$7,PVOnly_Years,0))</f>
        <v>1.03693327866301</v>
      </c>
      <c r="CF48" s="61" t="n">
        <f aca="false">INDEX(PVOnly_Data,MATCH($E48,PVOnly_Labels,0),MATCH(CF$7,PVOnly_Years,0))</f>
        <v>1.03693327866301</v>
      </c>
      <c r="CG48" s="61" t="n">
        <f aca="false">INDEX(PVOnly_Data,MATCH($E48,PVOnly_Labels,0),MATCH(CG$7,PVOnly_Years,0))</f>
        <v>1.03693327866301</v>
      </c>
      <c r="CH48" s="61" t="n">
        <f aca="false">INDEX(PVOnly_Data,MATCH($E48,PVOnly_Labels,0),MATCH(CH$7,PVOnly_Years,0))</f>
        <v>1.03693327866301</v>
      </c>
      <c r="CI48" s="61" t="n">
        <f aca="false">INDEX(PVOnly_Data,MATCH($E48,PVOnly_Labels,0),MATCH(CI$7,PVOnly_Years,0))</f>
        <v>1.02695067568279</v>
      </c>
      <c r="CJ48" s="61" t="n">
        <f aca="false">INDEX(PVOnly_Data,MATCH($E48,PVOnly_Labels,0),MATCH(CJ$7,PVOnly_Years,0))</f>
        <v>1.02695067568279</v>
      </c>
      <c r="CK48" s="61" t="n">
        <f aca="false">INDEX(PVOnly_Data,MATCH($E48,PVOnly_Labels,0),MATCH(CK$7,PVOnly_Years,0))</f>
        <v>1.02695067568279</v>
      </c>
      <c r="CL48" s="61" t="n">
        <f aca="false">INDEX(PVOnly_Data,MATCH($E48,PVOnly_Labels,0),MATCH(CL$7,PVOnly_Years,0))</f>
        <v>1.02695067568279</v>
      </c>
      <c r="CM48" s="61" t="n">
        <f aca="false">INDEX(PVOnly_Data,MATCH($E48,PVOnly_Labels,0),MATCH(CM$7,PVOnly_Years,0))</f>
        <v>0.955153996200972</v>
      </c>
      <c r="CN48" s="61" t="n">
        <f aca="false">INDEX(PVOnly_Data,MATCH($E48,PVOnly_Labels,0),MATCH(CN$7,PVOnly_Years,0))</f>
        <v>0.955153996200972</v>
      </c>
      <c r="CO48" s="61" t="n">
        <f aca="false">INDEX(PVOnly_Data,MATCH($E48,PVOnly_Labels,0),MATCH(CO$7,PVOnly_Years,0))</f>
        <v>0.955153996200972</v>
      </c>
      <c r="CP48" s="61" t="n">
        <f aca="false">INDEX(PVOnly_Data,MATCH($E48,PVOnly_Labels,0),MATCH(CP$7,PVOnly_Years,0))</f>
        <v>0.955153996200972</v>
      </c>
      <c r="CQ48" s="61" t="n">
        <f aca="false">INDEX(PVOnly_Data,MATCH($E48,PVOnly_Labels,0),MATCH(CQ$7,PVOnly_Years,0))</f>
        <v>0.966769060250979</v>
      </c>
      <c r="CR48" s="61" t="n">
        <f aca="false">INDEX(PVOnly_Data,MATCH($E48,PVOnly_Labels,0),MATCH(CR$7,PVOnly_Years,0))</f>
        <v>0.966769060250979</v>
      </c>
      <c r="CS48" s="61" t="n">
        <f aca="false">INDEX(PVOnly_Data,MATCH($E48,PVOnly_Labels,0),MATCH(CS$7,PVOnly_Years,0))</f>
        <v>0.966769060250979</v>
      </c>
      <c r="CT48" s="61" t="n">
        <f aca="false">INDEX(PVOnly_Data,MATCH($E48,PVOnly_Labels,0),MATCH(CT$7,PVOnly_Years,0))</f>
        <v>0.966769060250979</v>
      </c>
      <c r="CU48" s="61" t="n">
        <f aca="false">INDEX(PVOnly_Data,MATCH($E48,PVOnly_Labels,0),MATCH(CU$7,PVOnly_Years,0))</f>
        <v>0.919081747479295</v>
      </c>
      <c r="CV48" s="61" t="n">
        <f aca="false">INDEX(PVOnly_Data,MATCH($E48,PVOnly_Labels,0),MATCH(CV$7,PVOnly_Years,0))</f>
        <v>0.919081747479295</v>
      </c>
      <c r="CW48" s="61" t="n">
        <f aca="false">INDEX(PVOnly_Data,MATCH($E48,PVOnly_Labels,0),MATCH(CW$7,PVOnly_Years,0))</f>
        <v>0.919081747479295</v>
      </c>
      <c r="CX48" s="61" t="n">
        <f aca="false">INDEX(PVOnly_Data,MATCH($E48,PVOnly_Labels,0),MATCH(CX$7,PVOnly_Years,0))</f>
        <v>0.919081747479295</v>
      </c>
      <c r="CY48" s="61" t="n">
        <f aca="false">INDEX(PVOnly_Data,MATCH($E48,PVOnly_Labels,0),MATCH(CY$7,PVOnly_Years,0))</f>
        <v>0.962702232856853</v>
      </c>
      <c r="CZ48" s="61" t="n">
        <f aca="false">INDEX(PVOnly_Data,MATCH($E48,PVOnly_Labels,0),MATCH(CZ$7,PVOnly_Years,0))</f>
        <v>0.962702232856853</v>
      </c>
      <c r="DA48" s="61" t="n">
        <f aca="false">INDEX(PVOnly_Data,MATCH($E48,PVOnly_Labels,0),MATCH(DA$7,PVOnly_Years,0))</f>
        <v>0.962702232856853</v>
      </c>
      <c r="DB48" s="61" t="n">
        <f aca="false">INDEX(PVOnly_Data,MATCH($E48,PVOnly_Labels,0),MATCH(DB$7,PVOnly_Years,0))</f>
        <v>0.962702232856853</v>
      </c>
      <c r="DC48" s="61" t="n">
        <f aca="false">INDEX(PVOnly_Data,MATCH($E48,PVOnly_Labels,0),MATCH(DC$7,PVOnly_Years,0))</f>
        <v>0.929642266392578</v>
      </c>
      <c r="DD48" s="61" t="n">
        <f aca="false">INDEX(PVOnly_Data,MATCH($E48,PVOnly_Labels,0),MATCH(DD$7,PVOnly_Years,0))</f>
        <v>0.929642266392578</v>
      </c>
      <c r="DE48" s="61" t="n">
        <f aca="false">INDEX(PVOnly_Data,MATCH($E48,PVOnly_Labels,0),MATCH(DE$7,PVOnly_Years,0))</f>
        <v>0.929642266392578</v>
      </c>
      <c r="DF48" s="61" t="n">
        <f aca="false">INDEX(PVOnly_Data,MATCH($E48,PVOnly_Labels,0),MATCH(DF$7,PVOnly_Years,0))</f>
        <v>0.929642266392578</v>
      </c>
      <c r="DG48" s="61" t="n">
        <f aca="false">INDEX(PVOnly_Data,MATCH($E48,PVOnly_Labels,0),MATCH(DG$7,PVOnly_Years,0))</f>
        <v>0.909564457632216</v>
      </c>
      <c r="DH48" s="61" t="n">
        <f aca="false">INDEX(PVOnly_Data,MATCH($E48,PVOnly_Labels,0),MATCH(DH$7,PVOnly_Years,0))</f>
        <v>0.909564457632216</v>
      </c>
      <c r="DI48" s="61" t="n">
        <f aca="false">INDEX(PVOnly_Data,MATCH($E48,PVOnly_Labels,0),MATCH(DI$7,PVOnly_Years,0))</f>
        <v>0.909564457632216</v>
      </c>
      <c r="DJ48" s="61" t="n">
        <f aca="false">INDEX(PVOnly_Data,MATCH($E48,PVOnly_Labels,0),MATCH(DJ$7,PVOnly_Years,0))</f>
        <v>0.909564457632216</v>
      </c>
      <c r="DK48" s="61" t="n">
        <f aca="false">INDEX(PVOnly_Data,MATCH($E48,PVOnly_Labels,0),MATCH(DK$7,PVOnly_Years,0))</f>
        <v>0.890291092323442</v>
      </c>
      <c r="DL48" s="61" t="n">
        <f aca="false">INDEX(PVOnly_Data,MATCH($E48,PVOnly_Labels,0),MATCH(DL$7,PVOnly_Years,0))</f>
        <v>0.890291092323442</v>
      </c>
      <c r="DM48" s="61" t="n">
        <f aca="false">INDEX(PVOnly_Data,MATCH($E48,PVOnly_Labels,0),MATCH(DM$7,PVOnly_Years,0))</f>
        <v>0.890291092323442</v>
      </c>
      <c r="DN48" s="61" t="n">
        <f aca="false">INDEX(PVOnly_Data,MATCH($E48,PVOnly_Labels,0),MATCH(DN$7,PVOnly_Years,0))</f>
        <v>0.890291092323442</v>
      </c>
      <c r="DO48" s="61" t="n">
        <f aca="false">INDEX(PVOnly_Data,MATCH($E48,PVOnly_Labels,0),MATCH(DO$7,PVOnly_Years,0))</f>
        <v>0.890258229995514</v>
      </c>
      <c r="DP48" s="61" t="n">
        <f aca="false">INDEX(PVOnly_Data,MATCH($E48,PVOnly_Labels,0),MATCH(DP$7,PVOnly_Years,0))</f>
        <v>0.890258229995514</v>
      </c>
      <c r="DQ48" s="61" t="n">
        <f aca="false">INDEX(PVOnly_Data,MATCH($E48,PVOnly_Labels,0),MATCH(DQ$7,PVOnly_Years,0))</f>
        <v>0.890258229995514</v>
      </c>
      <c r="DR48" s="61" t="n">
        <f aca="false">INDEX(PVOnly_Data,MATCH($E48,PVOnly_Labels,0),MATCH(DR$7,PVOnly_Years,0))</f>
        <v>0.890258229995514</v>
      </c>
      <c r="DS48" s="61" t="n">
        <f aca="false">INDEX(PVOnly_Data,MATCH($E48,PVOnly_Labels,0),MATCH(DS$7,PVOnly_Years,0))</f>
        <v>0.903604738468058</v>
      </c>
      <c r="DT48" s="61" t="n">
        <f aca="false">INDEX(PVOnly_Data,MATCH($E48,PVOnly_Labels,0),MATCH(DT$7,PVOnly_Years,0))</f>
        <v>0.903604738468058</v>
      </c>
      <c r="DU48" s="61" t="n">
        <f aca="false">INDEX(PVOnly_Data,MATCH($E48,PVOnly_Labels,0),MATCH(DU$7,PVOnly_Years,0))</f>
        <v>0.903604738468058</v>
      </c>
      <c r="DV48" s="61" t="n">
        <f aca="false">INDEX(PVOnly_Data,MATCH($E48,PVOnly_Labels,0),MATCH(DV$7,PVOnly_Years,0))</f>
        <v>0.903604738468058</v>
      </c>
      <c r="DW48" s="61" t="n">
        <f aca="false">INDEX(PVOnly_Data,MATCH($E48,PVOnly_Labels,0),MATCH(DW$7,PVOnly_Years,0))</f>
        <v>0.882431132183267</v>
      </c>
      <c r="DX48" s="61" t="n">
        <f aca="false">INDEX(PVOnly_Data,MATCH($E48,PVOnly_Labels,0),MATCH(DX$7,PVOnly_Years,0))</f>
        <v>0.882431132183267</v>
      </c>
      <c r="DY48" s="61" t="n">
        <f aca="false">INDEX(PVOnly_Data,MATCH($E48,PVOnly_Labels,0),MATCH(DY$7,PVOnly_Years,0))</f>
        <v>0.882431132183267</v>
      </c>
      <c r="DZ48" s="61" t="n">
        <f aca="false">INDEX(PVOnly_Data,MATCH($E48,PVOnly_Labels,0),MATCH(DZ$7,PVOnly_Years,0))</f>
        <v>0.882431132183267</v>
      </c>
      <c r="EA48" s="61" t="n">
        <f aca="false">INDEX(PVOnly_Data,MATCH($E48,PVOnly_Labels,0),MATCH(EA$7,PVOnly_Years,0))</f>
        <v>0.866836304137282</v>
      </c>
      <c r="EB48" s="61" t="n">
        <f aca="false">INDEX(PVOnly_Data,MATCH($E48,PVOnly_Labels,0),MATCH(EB$7,PVOnly_Years,0))</f>
        <v>0.866836304137282</v>
      </c>
      <c r="EC48" s="61" t="n">
        <f aca="false">INDEX(PVOnly_Data,MATCH($E48,PVOnly_Labels,0),MATCH(EC$7,PVOnly_Years,0))</f>
        <v>0.866836304137282</v>
      </c>
      <c r="ED48" s="61" t="n">
        <f aca="false">INDEX(PVOnly_Data,MATCH($E48,PVOnly_Labels,0),MATCH(ED$7,PVOnly_Years,0))</f>
        <v>0.866836304137282</v>
      </c>
      <c r="EE48" s="61" t="n">
        <f aca="false">INDEX(PVOnly_Data,MATCH($E48,PVOnly_Labels,0),MATCH(EE$7,PVOnly_Years,0))</f>
        <v>0.905588921365287</v>
      </c>
      <c r="EF48" s="61" t="n">
        <f aca="false">INDEX(PVOnly_Data,MATCH($E48,PVOnly_Labels,0),MATCH(EF$7,PVOnly_Years,0))</f>
        <v>0.905588921365287</v>
      </c>
      <c r="EG48" s="61" t="n">
        <f aca="false">INDEX(PVOnly_Data,MATCH($E48,PVOnly_Labels,0),MATCH(EG$7,PVOnly_Years,0))</f>
        <v>0.905588921365287</v>
      </c>
      <c r="EH48" s="61" t="n">
        <f aca="false">INDEX(PVOnly_Data,MATCH($E48,PVOnly_Labels,0),MATCH(EH$7,PVOnly_Years,0))</f>
        <v>0.905588921365287</v>
      </c>
      <c r="EI48" s="61" t="n">
        <f aca="false">INDEX(PVOnly_Data,MATCH($E48,PVOnly_Labels,0),MATCH(EI$7,PVOnly_Years,0))</f>
        <v>0.915417449851944</v>
      </c>
      <c r="EJ48" s="61" t="n">
        <f aca="false">INDEX(PVOnly_Data,MATCH($E48,PVOnly_Labels,0),MATCH(EJ$7,PVOnly_Years,0))</f>
        <v>0.915417449851944</v>
      </c>
      <c r="EK48" s="61" t="n">
        <f aca="false">INDEX(PVOnly_Data,MATCH($E48,PVOnly_Labels,0),MATCH(EK$7,PVOnly_Years,0))</f>
        <v>0.915417449851944</v>
      </c>
      <c r="EL48" s="61" t="n">
        <f aca="false">INDEX(PVOnly_Data,MATCH($E48,PVOnly_Labels,0),MATCH(EL$7,PVOnly_Years,0))</f>
        <v>0.915417449851944</v>
      </c>
      <c r="EM48" s="61" t="n">
        <f aca="false">INDEX(PVOnly_Data,MATCH($E48,PVOnly_Labels,0),MATCH(EM$7,PVOnly_Years,0))</f>
        <v>0.907226668631206</v>
      </c>
      <c r="EN48" s="61" t="n">
        <f aca="false">INDEX(PVOnly_Data,MATCH($E48,PVOnly_Labels,0),MATCH(EN$7,PVOnly_Years,0))</f>
        <v>0.907226668631206</v>
      </c>
      <c r="EO48" s="61" t="n">
        <f aca="false">INDEX(PVOnly_Data,MATCH($E48,PVOnly_Labels,0),MATCH(EO$7,PVOnly_Years,0))</f>
        <v>0.907226668631206</v>
      </c>
      <c r="EP48" s="61" t="n">
        <f aca="false">INDEX(PVOnly_Data,MATCH($E48,PVOnly_Labels,0),MATCH(EP$7,PVOnly_Years,0))</f>
        <v>0.907226668631206</v>
      </c>
      <c r="EQ48" s="61" t="n">
        <f aca="false">INDEX(PVOnly_Data,MATCH($E48,PVOnly_Labels,0),MATCH(EQ$7,PVOnly_Years,0))</f>
        <v>0.911788975679215</v>
      </c>
      <c r="ER48" s="61" t="n">
        <f aca="false">INDEX(PVOnly_Data,MATCH($E48,PVOnly_Labels,0),MATCH(ER$7,PVOnly_Years,0))</f>
        <v>0.911788975679215</v>
      </c>
      <c r="ES48" s="61" t="n">
        <f aca="false">INDEX(PVOnly_Data,MATCH($E48,PVOnly_Labels,0),MATCH(ES$7,PVOnly_Years,0))</f>
        <v>0.911788975679215</v>
      </c>
      <c r="ET48" s="61" t="n">
        <f aca="false">INDEX(PVOnly_Data,MATCH($E48,PVOnly_Labels,0),MATCH(ET$7,PVOnly_Years,0))</f>
        <v>0.911788975679215</v>
      </c>
      <c r="EU48" s="61" t="n">
        <f aca="false">INDEX(PVOnly_Data,MATCH($E48,PVOnly_Labels,0),MATCH(EU$7,PVOnly_Years,0))</f>
        <v>0.911788975679215</v>
      </c>
      <c r="EV48" s="61" t="n">
        <f aca="false">INDEX(PVOnly_Data,MATCH($E48,PVOnly_Labels,0),MATCH(EV$7,PVOnly_Years,0))</f>
        <v>0.911788975679215</v>
      </c>
      <c r="EW48" s="61" t="n">
        <f aca="false">INDEX(PVOnly_Data,MATCH($E48,PVOnly_Labels,0),MATCH(EW$7,PVOnly_Years,0))</f>
        <v>0.911788975679215</v>
      </c>
      <c r="EX48" s="61" t="n">
        <f aca="false">INDEX(PVOnly_Data,MATCH($E48,PVOnly_Labels,0),MATCH(EX$7,PVOnly_Years,0))</f>
        <v>0.911788975679215</v>
      </c>
      <c r="EY48" s="61" t="n">
        <f aca="false">INDEX(PVOnly_Data,MATCH($E48,PVOnly_Labels,0),MATCH(EY$7,PVOnly_Years,0))</f>
        <v>0.911788975679215</v>
      </c>
      <c r="EZ48" s="61" t="n">
        <f aca="false">INDEX(PVOnly_Data,MATCH($E48,PVOnly_Labels,0),MATCH(EZ$7,PVOnly_Years,0))</f>
        <v>0.911788975679215</v>
      </c>
      <c r="FA48" s="61" t="n">
        <f aca="false">INDEX(PVOnly_Data,MATCH($E48,PVOnly_Labels,0),MATCH(FA$7,PVOnly_Years,0))</f>
        <v>0.911788975679215</v>
      </c>
      <c r="FB48" s="61" t="n">
        <f aca="false">INDEX(PVOnly_Data,MATCH($E48,PVOnly_Labels,0),MATCH(FB$7,PVOnly_Years,0))</f>
        <v>0.911788975679215</v>
      </c>
      <c r="FC48" s="61" t="n">
        <f aca="false">INDEX(PVOnly_Data,MATCH($E48,PVOnly_Labels,0),MATCH(FC$7,PVOnly_Years,0))</f>
        <v>0.911788975679215</v>
      </c>
      <c r="FD48" s="61" t="n">
        <f aca="false">INDEX(PVOnly_Data,MATCH($E48,PVOnly_Labels,0),MATCH(FD$7,PVOnly_Years,0))</f>
        <v>0.911788975679215</v>
      </c>
      <c r="FE48" s="61" t="n">
        <f aca="false">INDEX(PVOnly_Data,MATCH($E48,PVOnly_Labels,0),MATCH(FE$7,PVOnly_Years,0))</f>
        <v>0.911788975679215</v>
      </c>
      <c r="FF48" s="61" t="n">
        <f aca="false">INDEX(PVOnly_Data,MATCH($E48,PVOnly_Labels,0),MATCH(FF$7,PVOnly_Years,0))</f>
        <v>0.911788975679215</v>
      </c>
      <c r="FG48" s="61" t="n">
        <f aca="false">INDEX(PVOnly_Data,MATCH($E48,PVOnly_Labels,0),MATCH(FG$7,PVOnly_Years,0))</f>
        <v>0.911788975679215</v>
      </c>
      <c r="FH48" s="61" t="n">
        <f aca="false">INDEX(PVOnly_Data,MATCH($E48,PVOnly_Labels,0),MATCH(FH$7,PVOnly_Years,0))</f>
        <v>0.911788975679215</v>
      </c>
    </row>
    <row r="49" customFormat="false" ht="15" hidden="false" customHeight="false" outlineLevel="0" collapsed="false">
      <c r="C49" s="1" t="s">
        <v>700</v>
      </c>
      <c r="D49" s="12" t="s">
        <v>546</v>
      </c>
      <c r="E49" s="15" t="str">
        <f aca="false">$E47</f>
        <v>DC 4h</v>
      </c>
      <c r="J49" s="61" t="n">
        <f aca="false">INDEX(DownCap_Data,MATCH($E49,DownCap_Labels,0),MATCH(J$7,DownCap_Years,0))</f>
        <v>0</v>
      </c>
      <c r="K49" s="61" t="n">
        <f aca="false">INDEX(DownCap_Data,MATCH($E49,DownCap_Labels,0),MATCH(K$7,DownCap_Years,0))</f>
        <v>0</v>
      </c>
      <c r="L49" s="61" t="n">
        <f aca="false">INDEX(DownCap_Data,MATCH($E49,DownCap_Labels,0),MATCH(L$7,DownCap_Years,0))</f>
        <v>0</v>
      </c>
      <c r="M49" s="61" t="n">
        <f aca="false">INDEX(DownCap_Data,MATCH($E49,DownCap_Labels,0),MATCH(M$7,DownCap_Years,0))</f>
        <v>0</v>
      </c>
      <c r="N49" s="61" t="n">
        <f aca="false">INDEX(DownCap_Data,MATCH($E49,DownCap_Labels,0),MATCH(N$7,DownCap_Years,0))</f>
        <v>0</v>
      </c>
      <c r="O49" s="61" t="n">
        <f aca="false">INDEX(DownCap_Data,MATCH($E49,DownCap_Labels,0),MATCH(O$7,DownCap_Years,0))</f>
        <v>0.167121044637621</v>
      </c>
      <c r="P49" s="61" t="n">
        <f aca="false">INDEX(DownCap_Data,MATCH($E49,DownCap_Labels,0),MATCH(P$7,DownCap_Years,0))</f>
        <v>0.167121044637621</v>
      </c>
      <c r="Q49" s="61" t="n">
        <f aca="false">INDEX(DownCap_Data,MATCH($E49,DownCap_Labels,0),MATCH(Q$7,DownCap_Years,0))</f>
        <v>0.167121044637621</v>
      </c>
      <c r="R49" s="61" t="n">
        <f aca="false">INDEX(DownCap_Data,MATCH($E49,DownCap_Labels,0),MATCH(R$7,DownCap_Years,0))</f>
        <v>0.167121044637621</v>
      </c>
      <c r="S49" s="61" t="n">
        <f aca="false">INDEX(DownCap_Data,MATCH($E49,DownCap_Labels,0),MATCH(S$7,DownCap_Years,0))</f>
        <v>0.125099226562851</v>
      </c>
      <c r="T49" s="61" t="n">
        <f aca="false">INDEX(DownCap_Data,MATCH($E49,DownCap_Labels,0),MATCH(T$7,DownCap_Years,0))</f>
        <v>0.125099226562851</v>
      </c>
      <c r="U49" s="61" t="n">
        <f aca="false">INDEX(DownCap_Data,MATCH($E49,DownCap_Labels,0),MATCH(U$7,DownCap_Years,0))</f>
        <v>0.125099226562851</v>
      </c>
      <c r="V49" s="61" t="n">
        <f aca="false">INDEX(DownCap_Data,MATCH($E49,DownCap_Labels,0),MATCH(V$7,DownCap_Years,0))</f>
        <v>0.125099226562851</v>
      </c>
      <c r="W49" s="61" t="n">
        <f aca="false">INDEX(DownCap_Data,MATCH($E49,DownCap_Labels,0),MATCH(W$7,DownCap_Years,0))</f>
        <v>0.110668821181352</v>
      </c>
      <c r="X49" s="61" t="n">
        <f aca="false">INDEX(DownCap_Data,MATCH($E49,DownCap_Labels,0),MATCH(X$7,DownCap_Years,0))</f>
        <v>0.110668821181352</v>
      </c>
      <c r="Y49" s="61" t="n">
        <f aca="false">INDEX(DownCap_Data,MATCH($E49,DownCap_Labels,0),MATCH(Y$7,DownCap_Years,0))</f>
        <v>0.110668821181352</v>
      </c>
      <c r="Z49" s="61" t="n">
        <f aca="false">INDEX(DownCap_Data,MATCH($E49,DownCap_Labels,0),MATCH(Z$7,DownCap_Years,0))</f>
        <v>0.110668821181352</v>
      </c>
      <c r="AA49" s="61" t="n">
        <f aca="false">INDEX(DownCap_Data,MATCH($E49,DownCap_Labels,0),MATCH(AA$7,DownCap_Years,0))</f>
        <v>0.121830642633207</v>
      </c>
      <c r="AB49" s="61" t="n">
        <f aca="false">INDEX(DownCap_Data,MATCH($E49,DownCap_Labels,0),MATCH(AB$7,DownCap_Years,0))</f>
        <v>0.121830642633207</v>
      </c>
      <c r="AC49" s="61" t="n">
        <f aca="false">INDEX(DownCap_Data,MATCH($E49,DownCap_Labels,0),MATCH(AC$7,DownCap_Years,0))</f>
        <v>0.121830642633207</v>
      </c>
      <c r="AD49" s="61" t="n">
        <f aca="false">INDEX(DownCap_Data,MATCH($E49,DownCap_Labels,0),MATCH(AD$7,DownCap_Years,0))</f>
        <v>0.121830642633207</v>
      </c>
      <c r="AE49" s="61" t="n">
        <f aca="false">INDEX(DownCap_Data,MATCH($E49,DownCap_Labels,0),MATCH(AE$7,DownCap_Years,0))</f>
        <v>0.123572749255473</v>
      </c>
      <c r="AF49" s="61" t="n">
        <f aca="false">INDEX(DownCap_Data,MATCH($E49,DownCap_Labels,0),MATCH(AF$7,DownCap_Years,0))</f>
        <v>0.123572749255473</v>
      </c>
      <c r="AG49" s="61" t="n">
        <f aca="false">INDEX(DownCap_Data,MATCH($E49,DownCap_Labels,0),MATCH(AG$7,DownCap_Years,0))</f>
        <v>0.123572749255473</v>
      </c>
      <c r="AH49" s="61" t="n">
        <f aca="false">INDEX(DownCap_Data,MATCH($E49,DownCap_Labels,0),MATCH(AH$7,DownCap_Years,0))</f>
        <v>0.123572749255473</v>
      </c>
      <c r="AI49" s="61" t="n">
        <f aca="false">INDEX(DownCap_Data,MATCH($E49,DownCap_Labels,0),MATCH(AI$7,DownCap_Years,0))</f>
        <v>0.117642974338078</v>
      </c>
      <c r="AJ49" s="61" t="n">
        <f aca="false">INDEX(DownCap_Data,MATCH($E49,DownCap_Labels,0),MATCH(AJ$7,DownCap_Years,0))</f>
        <v>0.117642974338078</v>
      </c>
      <c r="AK49" s="61" t="n">
        <f aca="false">INDEX(DownCap_Data,MATCH($E49,DownCap_Labels,0),MATCH(AK$7,DownCap_Years,0))</f>
        <v>0.117642974338078</v>
      </c>
      <c r="AL49" s="61" t="n">
        <f aca="false">INDEX(DownCap_Data,MATCH($E49,DownCap_Labels,0),MATCH(AL$7,DownCap_Years,0))</f>
        <v>0.117642974338078</v>
      </c>
      <c r="AM49" s="61" t="n">
        <f aca="false">INDEX(DownCap_Data,MATCH($E49,DownCap_Labels,0),MATCH(AM$7,DownCap_Years,0))</f>
        <v>0.114103414152992</v>
      </c>
      <c r="AN49" s="61" t="n">
        <f aca="false">INDEX(DownCap_Data,MATCH($E49,DownCap_Labels,0),MATCH(AN$7,DownCap_Years,0))</f>
        <v>0.114103414152992</v>
      </c>
      <c r="AO49" s="61" t="n">
        <f aca="false">INDEX(DownCap_Data,MATCH($E49,DownCap_Labels,0),MATCH(AO$7,DownCap_Years,0))</f>
        <v>0.114103414152992</v>
      </c>
      <c r="AP49" s="61" t="n">
        <f aca="false">INDEX(DownCap_Data,MATCH($E49,DownCap_Labels,0),MATCH(AP$7,DownCap_Years,0))</f>
        <v>0.114103414152992</v>
      </c>
      <c r="AQ49" s="61" t="n">
        <f aca="false">INDEX(DownCap_Data,MATCH($E49,DownCap_Labels,0),MATCH(AQ$7,DownCap_Years,0))</f>
        <v>0.120455093425069</v>
      </c>
      <c r="AR49" s="61" t="n">
        <f aca="false">INDEX(DownCap_Data,MATCH($E49,DownCap_Labels,0),MATCH(AR$7,DownCap_Years,0))</f>
        <v>0.120455093425069</v>
      </c>
      <c r="AS49" s="61" t="n">
        <f aca="false">INDEX(DownCap_Data,MATCH($E49,DownCap_Labels,0),MATCH(AS$7,DownCap_Years,0))</f>
        <v>0.120455093425069</v>
      </c>
      <c r="AT49" s="61" t="n">
        <f aca="false">INDEX(DownCap_Data,MATCH($E49,DownCap_Labels,0),MATCH(AT$7,DownCap_Years,0))</f>
        <v>0.120455093425069</v>
      </c>
      <c r="AU49" s="61" t="n">
        <f aca="false">INDEX(DownCap_Data,MATCH($E49,DownCap_Labels,0),MATCH(AU$7,DownCap_Years,0))</f>
        <v>0.13585291134369</v>
      </c>
      <c r="AV49" s="61" t="n">
        <f aca="false">INDEX(DownCap_Data,MATCH($E49,DownCap_Labels,0),MATCH(AV$7,DownCap_Years,0))</f>
        <v>0.13585291134369</v>
      </c>
      <c r="AW49" s="61" t="n">
        <f aca="false">INDEX(DownCap_Data,MATCH($E49,DownCap_Labels,0),MATCH(AW$7,DownCap_Years,0))</f>
        <v>0.13585291134369</v>
      </c>
      <c r="AX49" s="61" t="n">
        <f aca="false">INDEX(DownCap_Data,MATCH($E49,DownCap_Labels,0),MATCH(AX$7,DownCap_Years,0))</f>
        <v>0.13585291134369</v>
      </c>
      <c r="AY49" s="61" t="n">
        <f aca="false">INDEX(DownCap_Data,MATCH($E49,DownCap_Labels,0),MATCH(AY$7,DownCap_Years,0))</f>
        <v>0.141166672364714</v>
      </c>
      <c r="AZ49" s="61" t="n">
        <f aca="false">INDEX(DownCap_Data,MATCH($E49,DownCap_Labels,0),MATCH(AZ$7,DownCap_Years,0))</f>
        <v>0.141166672364714</v>
      </c>
      <c r="BA49" s="61" t="n">
        <f aca="false">INDEX(DownCap_Data,MATCH($E49,DownCap_Labels,0),MATCH(BA$7,DownCap_Years,0))</f>
        <v>0.141166672364714</v>
      </c>
      <c r="BB49" s="61" t="n">
        <f aca="false">INDEX(DownCap_Data,MATCH($E49,DownCap_Labels,0),MATCH(BB$7,DownCap_Years,0))</f>
        <v>0.141166672364714</v>
      </c>
      <c r="BC49" s="61" t="n">
        <f aca="false">INDEX(DownCap_Data,MATCH($E49,DownCap_Labels,0),MATCH(BC$7,DownCap_Years,0))</f>
        <v>0.136809085250306</v>
      </c>
      <c r="BD49" s="61" t="n">
        <f aca="false">INDEX(DownCap_Data,MATCH($E49,DownCap_Labels,0),MATCH(BD$7,DownCap_Years,0))</f>
        <v>0.136809085250306</v>
      </c>
      <c r="BE49" s="61" t="n">
        <f aca="false">INDEX(DownCap_Data,MATCH($E49,DownCap_Labels,0),MATCH(BE$7,DownCap_Years,0))</f>
        <v>0.136809085250306</v>
      </c>
      <c r="BF49" s="61" t="n">
        <f aca="false">INDEX(DownCap_Data,MATCH($E49,DownCap_Labels,0),MATCH(BF$7,DownCap_Years,0))</f>
        <v>0.136809085250306</v>
      </c>
      <c r="BG49" s="61" t="n">
        <f aca="false">INDEX(DownCap_Data,MATCH($E49,DownCap_Labels,0),MATCH(BG$7,DownCap_Years,0))</f>
        <v>0.149911456847439</v>
      </c>
      <c r="BH49" s="61" t="n">
        <f aca="false">INDEX(DownCap_Data,MATCH($E49,DownCap_Labels,0),MATCH(BH$7,DownCap_Years,0))</f>
        <v>0.149911456847439</v>
      </c>
      <c r="BI49" s="61" t="n">
        <f aca="false">INDEX(DownCap_Data,MATCH($E49,DownCap_Labels,0),MATCH(BI$7,DownCap_Years,0))</f>
        <v>0.149911456847439</v>
      </c>
      <c r="BJ49" s="61" t="n">
        <f aca="false">INDEX(DownCap_Data,MATCH($E49,DownCap_Labels,0),MATCH(BJ$7,DownCap_Years,0))</f>
        <v>0.149911456847439</v>
      </c>
      <c r="BK49" s="61" t="n">
        <f aca="false">INDEX(DownCap_Data,MATCH($E49,DownCap_Labels,0),MATCH(BK$7,DownCap_Years,0))</f>
        <v>0.151395941023134</v>
      </c>
      <c r="BL49" s="61" t="n">
        <f aca="false">INDEX(DownCap_Data,MATCH($E49,DownCap_Labels,0),MATCH(BL$7,DownCap_Years,0))</f>
        <v>0.151395941023134</v>
      </c>
      <c r="BM49" s="61" t="n">
        <f aca="false">INDEX(DownCap_Data,MATCH($E49,DownCap_Labels,0),MATCH(BM$7,DownCap_Years,0))</f>
        <v>0.151395941023134</v>
      </c>
      <c r="BN49" s="61" t="n">
        <f aca="false">INDEX(DownCap_Data,MATCH($E49,DownCap_Labels,0),MATCH(BN$7,DownCap_Years,0))</f>
        <v>0.151395941023134</v>
      </c>
      <c r="BO49" s="61" t="n">
        <f aca="false">INDEX(DownCap_Data,MATCH($E49,DownCap_Labels,0),MATCH(BO$7,DownCap_Years,0))</f>
        <v>0.147005417621886</v>
      </c>
      <c r="BP49" s="61" t="n">
        <f aca="false">INDEX(DownCap_Data,MATCH($E49,DownCap_Labels,0),MATCH(BP$7,DownCap_Years,0))</f>
        <v>0.147005417621886</v>
      </c>
      <c r="BQ49" s="61" t="n">
        <f aca="false">INDEX(DownCap_Data,MATCH($E49,DownCap_Labels,0),MATCH(BQ$7,DownCap_Years,0))</f>
        <v>0.147005417621886</v>
      </c>
      <c r="BR49" s="61" t="n">
        <f aca="false">INDEX(DownCap_Data,MATCH($E49,DownCap_Labels,0),MATCH(BR$7,DownCap_Years,0))</f>
        <v>0.147005417621886</v>
      </c>
      <c r="BS49" s="61" t="n">
        <f aca="false">INDEX(DownCap_Data,MATCH($E49,DownCap_Labels,0),MATCH(BS$7,DownCap_Years,0))</f>
        <v>0.145255146407305</v>
      </c>
      <c r="BT49" s="61" t="n">
        <f aca="false">INDEX(DownCap_Data,MATCH($E49,DownCap_Labels,0),MATCH(BT$7,DownCap_Years,0))</f>
        <v>0.145255146407305</v>
      </c>
      <c r="BU49" s="61" t="n">
        <f aca="false">INDEX(DownCap_Data,MATCH($E49,DownCap_Labels,0),MATCH(BU$7,DownCap_Years,0))</f>
        <v>0.145255146407305</v>
      </c>
      <c r="BV49" s="61" t="n">
        <f aca="false">INDEX(DownCap_Data,MATCH($E49,DownCap_Labels,0),MATCH(BV$7,DownCap_Years,0))</f>
        <v>0.145255146407305</v>
      </c>
      <c r="BW49" s="61" t="n">
        <f aca="false">INDEX(DownCap_Data,MATCH($E49,DownCap_Labels,0),MATCH(BW$7,DownCap_Years,0))</f>
        <v>0.150872705267032</v>
      </c>
      <c r="BX49" s="61" t="n">
        <f aca="false">INDEX(DownCap_Data,MATCH($E49,DownCap_Labels,0),MATCH(BX$7,DownCap_Years,0))</f>
        <v>0.150872705267032</v>
      </c>
      <c r="BY49" s="61" t="n">
        <f aca="false">INDEX(DownCap_Data,MATCH($E49,DownCap_Labels,0),MATCH(BY$7,DownCap_Years,0))</f>
        <v>0.150872705267032</v>
      </c>
      <c r="BZ49" s="61" t="n">
        <f aca="false">INDEX(DownCap_Data,MATCH($E49,DownCap_Labels,0),MATCH(BZ$7,DownCap_Years,0))</f>
        <v>0.150872705267032</v>
      </c>
      <c r="CA49" s="61" t="n">
        <f aca="false">INDEX(DownCap_Data,MATCH($E49,DownCap_Labels,0),MATCH(CA$7,DownCap_Years,0))</f>
        <v>0.155492749237084</v>
      </c>
      <c r="CB49" s="61" t="n">
        <f aca="false">INDEX(DownCap_Data,MATCH($E49,DownCap_Labels,0),MATCH(CB$7,DownCap_Years,0))</f>
        <v>0.155492749237084</v>
      </c>
      <c r="CC49" s="61" t="n">
        <f aca="false">INDEX(DownCap_Data,MATCH($E49,DownCap_Labels,0),MATCH(CC$7,DownCap_Years,0))</f>
        <v>0.155492749237084</v>
      </c>
      <c r="CD49" s="61" t="n">
        <f aca="false">INDEX(DownCap_Data,MATCH($E49,DownCap_Labels,0),MATCH(CD$7,DownCap_Years,0))</f>
        <v>0.155492749237084</v>
      </c>
      <c r="CE49" s="61" t="n">
        <f aca="false">INDEX(DownCap_Data,MATCH($E49,DownCap_Labels,0),MATCH(CE$7,DownCap_Years,0))</f>
        <v>0.155045321920197</v>
      </c>
      <c r="CF49" s="61" t="n">
        <f aca="false">INDEX(DownCap_Data,MATCH($E49,DownCap_Labels,0),MATCH(CF$7,DownCap_Years,0))</f>
        <v>0.155045321920197</v>
      </c>
      <c r="CG49" s="61" t="n">
        <f aca="false">INDEX(DownCap_Data,MATCH($E49,DownCap_Labels,0),MATCH(CG$7,DownCap_Years,0))</f>
        <v>0.155045321920197</v>
      </c>
      <c r="CH49" s="61" t="n">
        <f aca="false">INDEX(DownCap_Data,MATCH($E49,DownCap_Labels,0),MATCH(CH$7,DownCap_Years,0))</f>
        <v>0.155045321920197</v>
      </c>
      <c r="CI49" s="61" t="n">
        <f aca="false">INDEX(DownCap_Data,MATCH($E49,DownCap_Labels,0),MATCH(CI$7,DownCap_Years,0))</f>
        <v>0.151704265871724</v>
      </c>
      <c r="CJ49" s="61" t="n">
        <f aca="false">INDEX(DownCap_Data,MATCH($E49,DownCap_Labels,0),MATCH(CJ$7,DownCap_Years,0))</f>
        <v>0.151704265871724</v>
      </c>
      <c r="CK49" s="61" t="n">
        <f aca="false">INDEX(DownCap_Data,MATCH($E49,DownCap_Labels,0),MATCH(CK$7,DownCap_Years,0))</f>
        <v>0.151704265871724</v>
      </c>
      <c r="CL49" s="61" t="n">
        <f aca="false">INDEX(DownCap_Data,MATCH($E49,DownCap_Labels,0),MATCH(CL$7,DownCap_Years,0))</f>
        <v>0.151704265871724</v>
      </c>
      <c r="CM49" s="61" t="n">
        <f aca="false">INDEX(DownCap_Data,MATCH($E49,DownCap_Labels,0),MATCH(CM$7,DownCap_Years,0))</f>
        <v>0.157710991098923</v>
      </c>
      <c r="CN49" s="61" t="n">
        <f aca="false">INDEX(DownCap_Data,MATCH($E49,DownCap_Labels,0),MATCH(CN$7,DownCap_Years,0))</f>
        <v>0.157710991098923</v>
      </c>
      <c r="CO49" s="61" t="n">
        <f aca="false">INDEX(DownCap_Data,MATCH($E49,DownCap_Labels,0),MATCH(CO$7,DownCap_Years,0))</f>
        <v>0.157710991098923</v>
      </c>
      <c r="CP49" s="61" t="n">
        <f aca="false">INDEX(DownCap_Data,MATCH($E49,DownCap_Labels,0),MATCH(CP$7,DownCap_Years,0))</f>
        <v>0.157710991098923</v>
      </c>
      <c r="CQ49" s="61" t="n">
        <f aca="false">INDEX(DownCap_Data,MATCH($E49,DownCap_Labels,0),MATCH(CQ$7,DownCap_Years,0))</f>
        <v>0.160924044023579</v>
      </c>
      <c r="CR49" s="61" t="n">
        <f aca="false">INDEX(DownCap_Data,MATCH($E49,DownCap_Labels,0),MATCH(CR$7,DownCap_Years,0))</f>
        <v>0.160924044023579</v>
      </c>
      <c r="CS49" s="61" t="n">
        <f aca="false">INDEX(DownCap_Data,MATCH($E49,DownCap_Labels,0),MATCH(CS$7,DownCap_Years,0))</f>
        <v>0.160924044023579</v>
      </c>
      <c r="CT49" s="61" t="n">
        <f aca="false">INDEX(DownCap_Data,MATCH($E49,DownCap_Labels,0),MATCH(CT$7,DownCap_Years,0))</f>
        <v>0.160924044023579</v>
      </c>
      <c r="CU49" s="61" t="n">
        <f aca="false">INDEX(DownCap_Data,MATCH($E49,DownCap_Labels,0),MATCH(CU$7,DownCap_Years,0))</f>
        <v>0.156009371137239</v>
      </c>
      <c r="CV49" s="61" t="n">
        <f aca="false">INDEX(DownCap_Data,MATCH($E49,DownCap_Labels,0),MATCH(CV$7,DownCap_Years,0))</f>
        <v>0.156009371137239</v>
      </c>
      <c r="CW49" s="61" t="n">
        <f aca="false">INDEX(DownCap_Data,MATCH($E49,DownCap_Labels,0),MATCH(CW$7,DownCap_Years,0))</f>
        <v>0.156009371137239</v>
      </c>
      <c r="CX49" s="61" t="n">
        <f aca="false">INDEX(DownCap_Data,MATCH($E49,DownCap_Labels,0),MATCH(CX$7,DownCap_Years,0))</f>
        <v>0.156009371137239</v>
      </c>
      <c r="CY49" s="61" t="n">
        <f aca="false">INDEX(DownCap_Data,MATCH($E49,DownCap_Labels,0),MATCH(CY$7,DownCap_Years,0))</f>
        <v>0.118857418183377</v>
      </c>
      <c r="CZ49" s="61" t="n">
        <f aca="false">INDEX(DownCap_Data,MATCH($E49,DownCap_Labels,0),MATCH(CZ$7,DownCap_Years,0))</f>
        <v>0.118857418183377</v>
      </c>
      <c r="DA49" s="61" t="n">
        <f aca="false">INDEX(DownCap_Data,MATCH($E49,DownCap_Labels,0),MATCH(DA$7,DownCap_Years,0))</f>
        <v>0.118857418183377</v>
      </c>
      <c r="DB49" s="61" t="n">
        <f aca="false">INDEX(DownCap_Data,MATCH($E49,DownCap_Labels,0),MATCH(DB$7,DownCap_Years,0))</f>
        <v>0.118857418183377</v>
      </c>
      <c r="DC49" s="61" t="n">
        <f aca="false">INDEX(DownCap_Data,MATCH($E49,DownCap_Labels,0),MATCH(DC$7,DownCap_Years,0))</f>
        <v>0.120952562481176</v>
      </c>
      <c r="DD49" s="61" t="n">
        <f aca="false">INDEX(DownCap_Data,MATCH($E49,DownCap_Labels,0),MATCH(DD$7,DownCap_Years,0))</f>
        <v>0.120952562481176</v>
      </c>
      <c r="DE49" s="61" t="n">
        <f aca="false">INDEX(DownCap_Data,MATCH($E49,DownCap_Labels,0),MATCH(DE$7,DownCap_Years,0))</f>
        <v>0.120952562481176</v>
      </c>
      <c r="DF49" s="61" t="n">
        <f aca="false">INDEX(DownCap_Data,MATCH($E49,DownCap_Labels,0),MATCH(DF$7,DownCap_Years,0))</f>
        <v>0.120952562481176</v>
      </c>
      <c r="DG49" s="61" t="n">
        <f aca="false">INDEX(DownCap_Data,MATCH($E49,DownCap_Labels,0),MATCH(DG$7,DownCap_Years,0))</f>
        <v>0.125219131063908</v>
      </c>
      <c r="DH49" s="61" t="n">
        <f aca="false">INDEX(DownCap_Data,MATCH($E49,DownCap_Labels,0),MATCH(DH$7,DownCap_Years,0))</f>
        <v>0.125219131063908</v>
      </c>
      <c r="DI49" s="61" t="n">
        <f aca="false">INDEX(DownCap_Data,MATCH($E49,DownCap_Labels,0),MATCH(DI$7,DownCap_Years,0))</f>
        <v>0.125219131063908</v>
      </c>
      <c r="DJ49" s="61" t="n">
        <f aca="false">INDEX(DownCap_Data,MATCH($E49,DownCap_Labels,0),MATCH(DJ$7,DownCap_Years,0))</f>
        <v>0.125219131063908</v>
      </c>
      <c r="DK49" s="61" t="n">
        <f aca="false">INDEX(DownCap_Data,MATCH($E49,DownCap_Labels,0),MATCH(DK$7,DownCap_Years,0))</f>
        <v>0.126558746369085</v>
      </c>
      <c r="DL49" s="61" t="n">
        <f aca="false">INDEX(DownCap_Data,MATCH($E49,DownCap_Labels,0),MATCH(DL$7,DownCap_Years,0))</f>
        <v>0.126558746369085</v>
      </c>
      <c r="DM49" s="61" t="n">
        <f aca="false">INDEX(DownCap_Data,MATCH($E49,DownCap_Labels,0),MATCH(DM$7,DownCap_Years,0))</f>
        <v>0.126558746369085</v>
      </c>
      <c r="DN49" s="61" t="n">
        <f aca="false">INDEX(DownCap_Data,MATCH($E49,DownCap_Labels,0),MATCH(DN$7,DownCap_Years,0))</f>
        <v>0.126558746369085</v>
      </c>
      <c r="DO49" s="61" t="n">
        <f aca="false">INDEX(DownCap_Data,MATCH($E49,DownCap_Labels,0),MATCH(DO$7,DownCap_Years,0))</f>
        <v>0.12710602926061</v>
      </c>
      <c r="DP49" s="61" t="n">
        <f aca="false">INDEX(DownCap_Data,MATCH($E49,DownCap_Labels,0),MATCH(DP$7,DownCap_Years,0))</f>
        <v>0.12710602926061</v>
      </c>
      <c r="DQ49" s="61" t="n">
        <f aca="false">INDEX(DownCap_Data,MATCH($E49,DownCap_Labels,0),MATCH(DQ$7,DownCap_Years,0))</f>
        <v>0.12710602926061</v>
      </c>
      <c r="DR49" s="61" t="n">
        <f aca="false">INDEX(DownCap_Data,MATCH($E49,DownCap_Labels,0),MATCH(DR$7,DownCap_Years,0))</f>
        <v>0.12710602926061</v>
      </c>
      <c r="DS49" s="61" t="n">
        <f aca="false">INDEX(DownCap_Data,MATCH($E49,DownCap_Labels,0),MATCH(DS$7,DownCap_Years,0))</f>
        <v>0.12806601623544</v>
      </c>
      <c r="DT49" s="61" t="n">
        <f aca="false">INDEX(DownCap_Data,MATCH($E49,DownCap_Labels,0),MATCH(DT$7,DownCap_Years,0))</f>
        <v>0.12806601623544</v>
      </c>
      <c r="DU49" s="61" t="n">
        <f aca="false">INDEX(DownCap_Data,MATCH($E49,DownCap_Labels,0),MATCH(DU$7,DownCap_Years,0))</f>
        <v>0.12806601623544</v>
      </c>
      <c r="DV49" s="61" t="n">
        <f aca="false">INDEX(DownCap_Data,MATCH($E49,DownCap_Labels,0),MATCH(DV$7,DownCap_Years,0))</f>
        <v>0.12806601623544</v>
      </c>
      <c r="DW49" s="61" t="n">
        <f aca="false">INDEX(DownCap_Data,MATCH($E49,DownCap_Labels,0),MATCH(DW$7,DownCap_Years,0))</f>
        <v>0.12630438238739</v>
      </c>
      <c r="DX49" s="61" t="n">
        <f aca="false">INDEX(DownCap_Data,MATCH($E49,DownCap_Labels,0),MATCH(DX$7,DownCap_Years,0))</f>
        <v>0.12630438238739</v>
      </c>
      <c r="DY49" s="61" t="n">
        <f aca="false">INDEX(DownCap_Data,MATCH($E49,DownCap_Labels,0),MATCH(DY$7,DownCap_Years,0))</f>
        <v>0.12630438238739</v>
      </c>
      <c r="DZ49" s="61" t="n">
        <f aca="false">INDEX(DownCap_Data,MATCH($E49,DownCap_Labels,0),MATCH(DZ$7,DownCap_Years,0))</f>
        <v>0.12630438238739</v>
      </c>
      <c r="EA49" s="61" t="n">
        <f aca="false">INDEX(DownCap_Data,MATCH($E49,DownCap_Labels,0),MATCH(EA$7,DownCap_Years,0))</f>
        <v>0.122879617803899</v>
      </c>
      <c r="EB49" s="61" t="n">
        <f aca="false">INDEX(DownCap_Data,MATCH($E49,DownCap_Labels,0),MATCH(EB$7,DownCap_Years,0))</f>
        <v>0.122879617803899</v>
      </c>
      <c r="EC49" s="61" t="n">
        <f aca="false">INDEX(DownCap_Data,MATCH($E49,DownCap_Labels,0),MATCH(EC$7,DownCap_Years,0))</f>
        <v>0.122879617803899</v>
      </c>
      <c r="ED49" s="61" t="n">
        <f aca="false">INDEX(DownCap_Data,MATCH($E49,DownCap_Labels,0),MATCH(ED$7,DownCap_Years,0))</f>
        <v>0.122879617803899</v>
      </c>
      <c r="EE49" s="61" t="n">
        <f aca="false">INDEX(DownCap_Data,MATCH($E49,DownCap_Labels,0),MATCH(EE$7,DownCap_Years,0))</f>
        <v>0.125958237445864</v>
      </c>
      <c r="EF49" s="61" t="n">
        <f aca="false">INDEX(DownCap_Data,MATCH($E49,DownCap_Labels,0),MATCH(EF$7,DownCap_Years,0))</f>
        <v>0.125958237445864</v>
      </c>
      <c r="EG49" s="61" t="n">
        <f aca="false">INDEX(DownCap_Data,MATCH($E49,DownCap_Labels,0),MATCH(EG$7,DownCap_Years,0))</f>
        <v>0.125958237445864</v>
      </c>
      <c r="EH49" s="61" t="n">
        <f aca="false">INDEX(DownCap_Data,MATCH($E49,DownCap_Labels,0),MATCH(EH$7,DownCap_Years,0))</f>
        <v>0.125958237445864</v>
      </c>
      <c r="EI49" s="61" t="n">
        <f aca="false">INDEX(DownCap_Data,MATCH($E49,DownCap_Labels,0),MATCH(EI$7,DownCap_Years,0))</f>
        <v>0.121939200562108</v>
      </c>
      <c r="EJ49" s="61" t="n">
        <f aca="false">INDEX(DownCap_Data,MATCH($E49,DownCap_Labels,0),MATCH(EJ$7,DownCap_Years,0))</f>
        <v>0.121939200562108</v>
      </c>
      <c r="EK49" s="61" t="n">
        <f aca="false">INDEX(DownCap_Data,MATCH($E49,DownCap_Labels,0),MATCH(EK$7,DownCap_Years,0))</f>
        <v>0.121939200562108</v>
      </c>
      <c r="EL49" s="61" t="n">
        <f aca="false">INDEX(DownCap_Data,MATCH($E49,DownCap_Labels,0),MATCH(EL$7,DownCap_Years,0))</f>
        <v>0.121939200562108</v>
      </c>
      <c r="EM49" s="61" t="n">
        <f aca="false">INDEX(DownCap_Data,MATCH($E49,DownCap_Labels,0),MATCH(EM$7,DownCap_Years,0))</f>
        <v>0.124896824944864</v>
      </c>
      <c r="EN49" s="61" t="n">
        <f aca="false">INDEX(DownCap_Data,MATCH($E49,DownCap_Labels,0),MATCH(EN$7,DownCap_Years,0))</f>
        <v>0.124896824944864</v>
      </c>
      <c r="EO49" s="61" t="n">
        <f aca="false">INDEX(DownCap_Data,MATCH($E49,DownCap_Labels,0),MATCH(EO$7,DownCap_Years,0))</f>
        <v>0.124896824944864</v>
      </c>
      <c r="EP49" s="61" t="n">
        <f aca="false">INDEX(DownCap_Data,MATCH($E49,DownCap_Labels,0),MATCH(EP$7,DownCap_Years,0))</f>
        <v>0.124896824944864</v>
      </c>
      <c r="EQ49" s="61" t="n">
        <f aca="false">INDEX(DownCap_Data,MATCH($E49,DownCap_Labels,0),MATCH(EQ$7,DownCap_Years,0))</f>
        <v>0.135279745843242</v>
      </c>
      <c r="ER49" s="61" t="n">
        <f aca="false">INDEX(DownCap_Data,MATCH($E49,DownCap_Labels,0),MATCH(ER$7,DownCap_Years,0))</f>
        <v>0.135279745843242</v>
      </c>
      <c r="ES49" s="61" t="n">
        <f aca="false">INDEX(DownCap_Data,MATCH($E49,DownCap_Labels,0),MATCH(ES$7,DownCap_Years,0))</f>
        <v>0.135279745843242</v>
      </c>
      <c r="ET49" s="61" t="n">
        <f aca="false">INDEX(DownCap_Data,MATCH($E49,DownCap_Labels,0),MATCH(ET$7,DownCap_Years,0))</f>
        <v>0.135279745843242</v>
      </c>
      <c r="EU49" s="61" t="n">
        <f aca="false">INDEX(DownCap_Data,MATCH($E49,DownCap_Labels,0),MATCH(EU$7,DownCap_Years,0))</f>
        <v>0.135279745843242</v>
      </c>
      <c r="EV49" s="61" t="n">
        <f aca="false">INDEX(DownCap_Data,MATCH($E49,DownCap_Labels,0),MATCH(EV$7,DownCap_Years,0))</f>
        <v>0.135279745843242</v>
      </c>
      <c r="EW49" s="61" t="n">
        <f aca="false">INDEX(DownCap_Data,MATCH($E49,DownCap_Labels,0),MATCH(EW$7,DownCap_Years,0))</f>
        <v>0.135279745843242</v>
      </c>
      <c r="EX49" s="61" t="n">
        <f aca="false">INDEX(DownCap_Data,MATCH($E49,DownCap_Labels,0),MATCH(EX$7,DownCap_Years,0))</f>
        <v>0.135279745843242</v>
      </c>
      <c r="EY49" s="61" t="n">
        <f aca="false">INDEX(DownCap_Data,MATCH($E49,DownCap_Labels,0),MATCH(EY$7,DownCap_Years,0))</f>
        <v>0.135279745843242</v>
      </c>
      <c r="EZ49" s="61" t="n">
        <f aca="false">INDEX(DownCap_Data,MATCH($E49,DownCap_Labels,0),MATCH(EZ$7,DownCap_Years,0))</f>
        <v>0.135279745843242</v>
      </c>
      <c r="FA49" s="61" t="n">
        <f aca="false">INDEX(DownCap_Data,MATCH($E49,DownCap_Labels,0),MATCH(FA$7,DownCap_Years,0))</f>
        <v>0.135279745843242</v>
      </c>
      <c r="FB49" s="61" t="n">
        <f aca="false">INDEX(DownCap_Data,MATCH($E49,DownCap_Labels,0),MATCH(FB$7,DownCap_Years,0))</f>
        <v>0.135279745843242</v>
      </c>
      <c r="FC49" s="61" t="n">
        <f aca="false">INDEX(DownCap_Data,MATCH($E49,DownCap_Labels,0),MATCH(FC$7,DownCap_Years,0))</f>
        <v>0.135279745843242</v>
      </c>
      <c r="FD49" s="61" t="n">
        <f aca="false">INDEX(DownCap_Data,MATCH($E49,DownCap_Labels,0),MATCH(FD$7,DownCap_Years,0))</f>
        <v>0.135279745843242</v>
      </c>
      <c r="FE49" s="61" t="n">
        <f aca="false">INDEX(DownCap_Data,MATCH($E49,DownCap_Labels,0),MATCH(FE$7,DownCap_Years,0))</f>
        <v>0.135279745843242</v>
      </c>
      <c r="FF49" s="61" t="n">
        <f aca="false">INDEX(DownCap_Data,MATCH($E49,DownCap_Labels,0),MATCH(FF$7,DownCap_Years,0))</f>
        <v>0.135279745843242</v>
      </c>
      <c r="FG49" s="61" t="n">
        <f aca="false">INDEX(DownCap_Data,MATCH($E49,DownCap_Labels,0),MATCH(FG$7,DownCap_Years,0))</f>
        <v>0.135279745843242</v>
      </c>
      <c r="FH49" s="61" t="n">
        <f aca="false">INDEX(DownCap_Data,MATCH($E49,DownCap_Labels,0),MATCH(FH$7,DownCap_Years,0))</f>
        <v>0.135279745843242</v>
      </c>
    </row>
    <row r="50" customFormat="false" ht="15" hidden="false" customHeight="false" outlineLevel="0" collapsed="false">
      <c r="C50" s="1" t="s">
        <v>701</v>
      </c>
      <c r="D50" s="12" t="s">
        <v>546</v>
      </c>
      <c r="J50" s="61" t="n">
        <f aca="false">MIN(1,J48+In_AFRR_Down_Share*J49)</f>
        <v>1</v>
      </c>
      <c r="K50" s="61" t="n">
        <f aca="false">MIN(1,K48+In_AFRR_Down_Share*K49)</f>
        <v>1</v>
      </c>
      <c r="L50" s="61" t="n">
        <f aca="false">MIN(1,L48+In_AFRR_Down_Share*L49)</f>
        <v>1</v>
      </c>
      <c r="M50" s="61" t="n">
        <f aca="false">MIN(1,M48+In_AFRR_Down_Share*M49)</f>
        <v>1</v>
      </c>
      <c r="N50" s="61" t="n">
        <f aca="false">MIN(1,N48+In_AFRR_Down_Share*N49)</f>
        <v>1</v>
      </c>
      <c r="O50" s="61" t="n">
        <f aca="false">MIN(1,O48+In_AFRR_Down_Share*O49)</f>
        <v>0.779131212793703</v>
      </c>
      <c r="P50" s="61" t="n">
        <f aca="false">MIN(1,P48+In_AFRR_Down_Share*P49)</f>
        <v>0.779131212793703</v>
      </c>
      <c r="Q50" s="61" t="n">
        <f aca="false">MIN(1,Q48+In_AFRR_Down_Share*Q49)</f>
        <v>0.779131212793703</v>
      </c>
      <c r="R50" s="61" t="n">
        <f aca="false">MIN(1,R48+In_AFRR_Down_Share*R49)</f>
        <v>0.779131212793703</v>
      </c>
      <c r="S50" s="61" t="n">
        <f aca="false">MIN(1,S48+In_AFRR_Down_Share*S49)</f>
        <v>0.833107585673861</v>
      </c>
      <c r="T50" s="61" t="n">
        <f aca="false">MIN(1,T48+In_AFRR_Down_Share*T49)</f>
        <v>0.833107585673861</v>
      </c>
      <c r="U50" s="61" t="n">
        <f aca="false">MIN(1,U48+In_AFRR_Down_Share*U49)</f>
        <v>0.833107585673861</v>
      </c>
      <c r="V50" s="61" t="n">
        <f aca="false">MIN(1,V48+In_AFRR_Down_Share*V49)</f>
        <v>0.833107585673861</v>
      </c>
      <c r="W50" s="61" t="n">
        <f aca="false">MIN(1,W48+In_AFRR_Down_Share*W49)</f>
        <v>0.879533109417201</v>
      </c>
      <c r="X50" s="61" t="n">
        <f aca="false">MIN(1,X48+In_AFRR_Down_Share*X49)</f>
        <v>0.879533109417201</v>
      </c>
      <c r="Y50" s="61" t="n">
        <f aca="false">MIN(1,Y48+In_AFRR_Down_Share*Y49)</f>
        <v>0.879533109417201</v>
      </c>
      <c r="Z50" s="61" t="n">
        <f aca="false">MIN(1,Z48+In_AFRR_Down_Share*Z49)</f>
        <v>0.879533109417201</v>
      </c>
      <c r="AA50" s="61" t="n">
        <f aca="false">MIN(1,AA48+In_AFRR_Down_Share*AA49)</f>
        <v>0.936209128946011</v>
      </c>
      <c r="AB50" s="61" t="n">
        <f aca="false">MIN(1,AB48+In_AFRR_Down_Share*AB49)</f>
        <v>0.936209128946011</v>
      </c>
      <c r="AC50" s="61" t="n">
        <f aca="false">MIN(1,AC48+In_AFRR_Down_Share*AC49)</f>
        <v>0.936209128946011</v>
      </c>
      <c r="AD50" s="61" t="n">
        <f aca="false">MIN(1,AD48+In_AFRR_Down_Share*AD49)</f>
        <v>0.936209128946011</v>
      </c>
      <c r="AE50" s="61" t="n">
        <f aca="false">MIN(1,AE48+In_AFRR_Down_Share*AE49)</f>
        <v>0.935919694292538</v>
      </c>
      <c r="AF50" s="61" t="n">
        <f aca="false">MIN(1,AF48+In_AFRR_Down_Share*AF49)</f>
        <v>0.935919694292538</v>
      </c>
      <c r="AG50" s="61" t="n">
        <f aca="false">MIN(1,AG48+In_AFRR_Down_Share*AG49)</f>
        <v>0.935919694292538</v>
      </c>
      <c r="AH50" s="61" t="n">
        <f aca="false">MIN(1,AH48+In_AFRR_Down_Share*AH49)</f>
        <v>0.935919694292538</v>
      </c>
      <c r="AI50" s="61" t="n">
        <f aca="false">MIN(1,AI48+In_AFRR_Down_Share*AI49)</f>
        <v>0.91366404450478</v>
      </c>
      <c r="AJ50" s="61" t="n">
        <f aca="false">MIN(1,AJ48+In_AFRR_Down_Share*AJ49)</f>
        <v>0.91366404450478</v>
      </c>
      <c r="AK50" s="61" t="n">
        <f aca="false">MIN(1,AK48+In_AFRR_Down_Share*AK49)</f>
        <v>0.91366404450478</v>
      </c>
      <c r="AL50" s="61" t="n">
        <f aca="false">MIN(1,AL48+In_AFRR_Down_Share*AL49)</f>
        <v>0.91366404450478</v>
      </c>
      <c r="AM50" s="61" t="n">
        <f aca="false">MIN(1,AM48+In_AFRR_Down_Share*AM49)</f>
        <v>0.962687048729917</v>
      </c>
      <c r="AN50" s="61" t="n">
        <f aca="false">MIN(1,AN48+In_AFRR_Down_Share*AN49)</f>
        <v>0.962687048729917</v>
      </c>
      <c r="AO50" s="61" t="n">
        <f aca="false">MIN(1,AO48+In_AFRR_Down_Share*AO49)</f>
        <v>0.962687048729917</v>
      </c>
      <c r="AP50" s="61" t="n">
        <f aca="false">MIN(1,AP48+In_AFRR_Down_Share*AP49)</f>
        <v>0.962687048729917</v>
      </c>
      <c r="AQ50" s="61" t="n">
        <f aca="false">MIN(1,AQ48+In_AFRR_Down_Share*AQ49)</f>
        <v>0.982253161866238</v>
      </c>
      <c r="AR50" s="61" t="n">
        <f aca="false">MIN(1,AR48+In_AFRR_Down_Share*AR49)</f>
        <v>0.982253161866238</v>
      </c>
      <c r="AS50" s="61" t="n">
        <f aca="false">MIN(1,AS48+In_AFRR_Down_Share*AS49)</f>
        <v>0.982253161866238</v>
      </c>
      <c r="AT50" s="61" t="n">
        <f aca="false">MIN(1,AT48+In_AFRR_Down_Share*AT49)</f>
        <v>0.982253161866238</v>
      </c>
      <c r="AU50" s="61" t="n">
        <f aca="false">MIN(1,AU48+In_AFRR_Down_Share*AU49)</f>
        <v>0.960188229473684</v>
      </c>
      <c r="AV50" s="61" t="n">
        <f aca="false">MIN(1,AV48+In_AFRR_Down_Share*AV49)</f>
        <v>0.960188229473684</v>
      </c>
      <c r="AW50" s="61" t="n">
        <f aca="false">MIN(1,AW48+In_AFRR_Down_Share*AW49)</f>
        <v>0.960188229473684</v>
      </c>
      <c r="AX50" s="61" t="n">
        <f aca="false">MIN(1,AX48+In_AFRR_Down_Share*AX49)</f>
        <v>0.960188229473684</v>
      </c>
      <c r="AY50" s="61" t="n">
        <f aca="false">MIN(1,AY48+In_AFRR_Down_Share*AY49)</f>
        <v>0.998421283633782</v>
      </c>
      <c r="AZ50" s="61" t="n">
        <f aca="false">MIN(1,AZ48+In_AFRR_Down_Share*AZ49)</f>
        <v>0.998421283633782</v>
      </c>
      <c r="BA50" s="61" t="n">
        <f aca="false">MIN(1,BA48+In_AFRR_Down_Share*BA49)</f>
        <v>0.998421283633782</v>
      </c>
      <c r="BB50" s="61" t="n">
        <f aca="false">MIN(1,BB48+In_AFRR_Down_Share*BB49)</f>
        <v>0.998421283633782</v>
      </c>
      <c r="BC50" s="61" t="n">
        <f aca="false">MIN(1,BC48+In_AFRR_Down_Share*BC49)</f>
        <v>1</v>
      </c>
      <c r="BD50" s="61" t="n">
        <f aca="false">MIN(1,BD48+In_AFRR_Down_Share*BD49)</f>
        <v>1</v>
      </c>
      <c r="BE50" s="61" t="n">
        <f aca="false">MIN(1,BE48+In_AFRR_Down_Share*BE49)</f>
        <v>1</v>
      </c>
      <c r="BF50" s="61" t="n">
        <f aca="false">MIN(1,BF48+In_AFRR_Down_Share*BF49)</f>
        <v>1</v>
      </c>
      <c r="BG50" s="61" t="n">
        <f aca="false">MIN(1,BG48+In_AFRR_Down_Share*BG49)</f>
        <v>1</v>
      </c>
      <c r="BH50" s="61" t="n">
        <f aca="false">MIN(1,BH48+In_AFRR_Down_Share*BH49)</f>
        <v>1</v>
      </c>
      <c r="BI50" s="61" t="n">
        <f aca="false">MIN(1,BI48+In_AFRR_Down_Share*BI49)</f>
        <v>1</v>
      </c>
      <c r="BJ50" s="61" t="n">
        <f aca="false">MIN(1,BJ48+In_AFRR_Down_Share*BJ49)</f>
        <v>1</v>
      </c>
      <c r="BK50" s="61" t="n">
        <f aca="false">MIN(1,BK48+In_AFRR_Down_Share*BK49)</f>
        <v>1</v>
      </c>
      <c r="BL50" s="61" t="n">
        <f aca="false">MIN(1,BL48+In_AFRR_Down_Share*BL49)</f>
        <v>1</v>
      </c>
      <c r="BM50" s="61" t="n">
        <f aca="false">MIN(1,BM48+In_AFRR_Down_Share*BM49)</f>
        <v>1</v>
      </c>
      <c r="BN50" s="61" t="n">
        <f aca="false">MIN(1,BN48+In_AFRR_Down_Share*BN49)</f>
        <v>1</v>
      </c>
      <c r="BO50" s="61" t="n">
        <f aca="false">MIN(1,BO48+In_AFRR_Down_Share*BO49)</f>
        <v>0.973846489745249</v>
      </c>
      <c r="BP50" s="61" t="n">
        <f aca="false">MIN(1,BP48+In_AFRR_Down_Share*BP49)</f>
        <v>0.973846489745249</v>
      </c>
      <c r="BQ50" s="61" t="n">
        <f aca="false">MIN(1,BQ48+In_AFRR_Down_Share*BQ49)</f>
        <v>0.973846489745249</v>
      </c>
      <c r="BR50" s="61" t="n">
        <f aca="false">MIN(1,BR48+In_AFRR_Down_Share*BR49)</f>
        <v>0.973846489745249</v>
      </c>
      <c r="BS50" s="61" t="n">
        <f aca="false">MIN(1,BS48+In_AFRR_Down_Share*BS49)</f>
        <v>0.971154679877356</v>
      </c>
      <c r="BT50" s="61" t="n">
        <f aca="false">MIN(1,BT48+In_AFRR_Down_Share*BT49)</f>
        <v>0.971154679877356</v>
      </c>
      <c r="BU50" s="61" t="n">
        <f aca="false">MIN(1,BU48+In_AFRR_Down_Share*BU49)</f>
        <v>0.971154679877356</v>
      </c>
      <c r="BV50" s="61" t="n">
        <f aca="false">MIN(1,BV48+In_AFRR_Down_Share*BV49)</f>
        <v>0.971154679877356</v>
      </c>
      <c r="BW50" s="61" t="n">
        <f aca="false">MIN(1,BW48+In_AFRR_Down_Share*BW49)</f>
        <v>0.987649005419814</v>
      </c>
      <c r="BX50" s="61" t="n">
        <f aca="false">MIN(1,BX48+In_AFRR_Down_Share*BX49)</f>
        <v>0.987649005419814</v>
      </c>
      <c r="BY50" s="61" t="n">
        <f aca="false">MIN(1,BY48+In_AFRR_Down_Share*BY49)</f>
        <v>0.987649005419814</v>
      </c>
      <c r="BZ50" s="61" t="n">
        <f aca="false">MIN(1,BZ48+In_AFRR_Down_Share*BZ49)</f>
        <v>0.987649005419814</v>
      </c>
      <c r="CA50" s="61" t="n">
        <f aca="false">MIN(1,CA48+In_AFRR_Down_Share*CA49)</f>
        <v>1</v>
      </c>
      <c r="CB50" s="61" t="n">
        <f aca="false">MIN(1,CB48+In_AFRR_Down_Share*CB49)</f>
        <v>1</v>
      </c>
      <c r="CC50" s="61" t="n">
        <f aca="false">MIN(1,CC48+In_AFRR_Down_Share*CC49)</f>
        <v>1</v>
      </c>
      <c r="CD50" s="61" t="n">
        <f aca="false">MIN(1,CD48+In_AFRR_Down_Share*CD49)</f>
        <v>1</v>
      </c>
      <c r="CE50" s="61" t="n">
        <f aca="false">MIN(1,CE48+In_AFRR_Down_Share*CE49)</f>
        <v>1</v>
      </c>
      <c r="CF50" s="61" t="n">
        <f aca="false">MIN(1,CF48+In_AFRR_Down_Share*CF49)</f>
        <v>1</v>
      </c>
      <c r="CG50" s="61" t="n">
        <f aca="false">MIN(1,CG48+In_AFRR_Down_Share*CG49)</f>
        <v>1</v>
      </c>
      <c r="CH50" s="61" t="n">
        <f aca="false">MIN(1,CH48+In_AFRR_Down_Share*CH49)</f>
        <v>1</v>
      </c>
      <c r="CI50" s="61" t="n">
        <f aca="false">MIN(1,CI48+In_AFRR_Down_Share*CI49)</f>
        <v>1</v>
      </c>
      <c r="CJ50" s="61" t="n">
        <f aca="false">MIN(1,CJ48+In_AFRR_Down_Share*CJ49)</f>
        <v>1</v>
      </c>
      <c r="CK50" s="61" t="n">
        <f aca="false">MIN(1,CK48+In_AFRR_Down_Share*CK49)</f>
        <v>1</v>
      </c>
      <c r="CL50" s="61" t="n">
        <f aca="false">MIN(1,CL48+In_AFRR_Down_Share*CL49)</f>
        <v>1</v>
      </c>
      <c r="CM50" s="61" t="n">
        <f aca="false">MIN(1,CM48+In_AFRR_Down_Share*CM49)</f>
        <v>0.955153996200972</v>
      </c>
      <c r="CN50" s="61" t="n">
        <f aca="false">MIN(1,CN48+In_AFRR_Down_Share*CN49)</f>
        <v>0.955153996200972</v>
      </c>
      <c r="CO50" s="61" t="n">
        <f aca="false">MIN(1,CO48+In_AFRR_Down_Share*CO49)</f>
        <v>0.955153996200972</v>
      </c>
      <c r="CP50" s="61" t="n">
        <f aca="false">MIN(1,CP48+In_AFRR_Down_Share*CP49)</f>
        <v>0.955153996200972</v>
      </c>
      <c r="CQ50" s="61" t="n">
        <f aca="false">MIN(1,CQ48+In_AFRR_Down_Share*CQ49)</f>
        <v>0.966769060250979</v>
      </c>
      <c r="CR50" s="61" t="n">
        <f aca="false">MIN(1,CR48+In_AFRR_Down_Share*CR49)</f>
        <v>0.966769060250979</v>
      </c>
      <c r="CS50" s="61" t="n">
        <f aca="false">MIN(1,CS48+In_AFRR_Down_Share*CS49)</f>
        <v>0.966769060250979</v>
      </c>
      <c r="CT50" s="61" t="n">
        <f aca="false">MIN(1,CT48+In_AFRR_Down_Share*CT49)</f>
        <v>0.966769060250979</v>
      </c>
      <c r="CU50" s="61" t="n">
        <f aca="false">MIN(1,CU48+In_AFRR_Down_Share*CU49)</f>
        <v>0.919081747479295</v>
      </c>
      <c r="CV50" s="61" t="n">
        <f aca="false">MIN(1,CV48+In_AFRR_Down_Share*CV49)</f>
        <v>0.919081747479295</v>
      </c>
      <c r="CW50" s="61" t="n">
        <f aca="false">MIN(1,CW48+In_AFRR_Down_Share*CW49)</f>
        <v>0.919081747479295</v>
      </c>
      <c r="CX50" s="61" t="n">
        <f aca="false">MIN(1,CX48+In_AFRR_Down_Share*CX49)</f>
        <v>0.919081747479295</v>
      </c>
      <c r="CY50" s="61" t="n">
        <f aca="false">MIN(1,CY48+In_AFRR_Down_Share*CY49)</f>
        <v>0.962702232856853</v>
      </c>
      <c r="CZ50" s="61" t="n">
        <f aca="false">MIN(1,CZ48+In_AFRR_Down_Share*CZ49)</f>
        <v>0.962702232856853</v>
      </c>
      <c r="DA50" s="61" t="n">
        <f aca="false">MIN(1,DA48+In_AFRR_Down_Share*DA49)</f>
        <v>0.962702232856853</v>
      </c>
      <c r="DB50" s="61" t="n">
        <f aca="false">MIN(1,DB48+In_AFRR_Down_Share*DB49)</f>
        <v>0.962702232856853</v>
      </c>
      <c r="DC50" s="61" t="n">
        <f aca="false">MIN(1,DC48+In_AFRR_Down_Share*DC49)</f>
        <v>0.929642266392578</v>
      </c>
      <c r="DD50" s="61" t="n">
        <f aca="false">MIN(1,DD48+In_AFRR_Down_Share*DD49)</f>
        <v>0.929642266392578</v>
      </c>
      <c r="DE50" s="61" t="n">
        <f aca="false">MIN(1,DE48+In_AFRR_Down_Share*DE49)</f>
        <v>0.929642266392578</v>
      </c>
      <c r="DF50" s="61" t="n">
        <f aca="false">MIN(1,DF48+In_AFRR_Down_Share*DF49)</f>
        <v>0.929642266392578</v>
      </c>
      <c r="DG50" s="61" t="n">
        <f aca="false">MIN(1,DG48+In_AFRR_Down_Share*DG49)</f>
        <v>0.909564457632216</v>
      </c>
      <c r="DH50" s="61" t="n">
        <f aca="false">MIN(1,DH48+In_AFRR_Down_Share*DH49)</f>
        <v>0.909564457632216</v>
      </c>
      <c r="DI50" s="61" t="n">
        <f aca="false">MIN(1,DI48+In_AFRR_Down_Share*DI49)</f>
        <v>0.909564457632216</v>
      </c>
      <c r="DJ50" s="61" t="n">
        <f aca="false">MIN(1,DJ48+In_AFRR_Down_Share*DJ49)</f>
        <v>0.909564457632216</v>
      </c>
      <c r="DK50" s="61" t="n">
        <f aca="false">MIN(1,DK48+In_AFRR_Down_Share*DK49)</f>
        <v>0.890291092323442</v>
      </c>
      <c r="DL50" s="61" t="n">
        <f aca="false">MIN(1,DL48+In_AFRR_Down_Share*DL49)</f>
        <v>0.890291092323442</v>
      </c>
      <c r="DM50" s="61" t="n">
        <f aca="false">MIN(1,DM48+In_AFRR_Down_Share*DM49)</f>
        <v>0.890291092323442</v>
      </c>
      <c r="DN50" s="61" t="n">
        <f aca="false">MIN(1,DN48+In_AFRR_Down_Share*DN49)</f>
        <v>0.890291092323442</v>
      </c>
      <c r="DO50" s="61" t="n">
        <f aca="false">MIN(1,DO48+In_AFRR_Down_Share*DO49)</f>
        <v>0.890258229995514</v>
      </c>
      <c r="DP50" s="61" t="n">
        <f aca="false">MIN(1,DP48+In_AFRR_Down_Share*DP49)</f>
        <v>0.890258229995514</v>
      </c>
      <c r="DQ50" s="61" t="n">
        <f aca="false">MIN(1,DQ48+In_AFRR_Down_Share*DQ49)</f>
        <v>0.890258229995514</v>
      </c>
      <c r="DR50" s="61" t="n">
        <f aca="false">MIN(1,DR48+In_AFRR_Down_Share*DR49)</f>
        <v>0.890258229995514</v>
      </c>
      <c r="DS50" s="61" t="n">
        <f aca="false">MIN(1,DS48+In_AFRR_Down_Share*DS49)</f>
        <v>0.903604738468058</v>
      </c>
      <c r="DT50" s="61" t="n">
        <f aca="false">MIN(1,DT48+In_AFRR_Down_Share*DT49)</f>
        <v>0.903604738468058</v>
      </c>
      <c r="DU50" s="61" t="n">
        <f aca="false">MIN(1,DU48+In_AFRR_Down_Share*DU49)</f>
        <v>0.903604738468058</v>
      </c>
      <c r="DV50" s="61" t="n">
        <f aca="false">MIN(1,DV48+In_AFRR_Down_Share*DV49)</f>
        <v>0.903604738468058</v>
      </c>
      <c r="DW50" s="61" t="n">
        <f aca="false">MIN(1,DW48+In_AFRR_Down_Share*DW49)</f>
        <v>0.882431132183267</v>
      </c>
      <c r="DX50" s="61" t="n">
        <f aca="false">MIN(1,DX48+In_AFRR_Down_Share*DX49)</f>
        <v>0.882431132183267</v>
      </c>
      <c r="DY50" s="61" t="n">
        <f aca="false">MIN(1,DY48+In_AFRR_Down_Share*DY49)</f>
        <v>0.882431132183267</v>
      </c>
      <c r="DZ50" s="61" t="n">
        <f aca="false">MIN(1,DZ48+In_AFRR_Down_Share*DZ49)</f>
        <v>0.882431132183267</v>
      </c>
      <c r="EA50" s="61" t="n">
        <f aca="false">MIN(1,EA48+In_AFRR_Down_Share*EA49)</f>
        <v>0.866836304137282</v>
      </c>
      <c r="EB50" s="61" t="n">
        <f aca="false">MIN(1,EB48+In_AFRR_Down_Share*EB49)</f>
        <v>0.866836304137282</v>
      </c>
      <c r="EC50" s="61" t="n">
        <f aca="false">MIN(1,EC48+In_AFRR_Down_Share*EC49)</f>
        <v>0.866836304137282</v>
      </c>
      <c r="ED50" s="61" t="n">
        <f aca="false">MIN(1,ED48+In_AFRR_Down_Share*ED49)</f>
        <v>0.866836304137282</v>
      </c>
      <c r="EE50" s="61" t="n">
        <f aca="false">MIN(1,EE48+In_AFRR_Down_Share*EE49)</f>
        <v>0.905588921365287</v>
      </c>
      <c r="EF50" s="61" t="n">
        <f aca="false">MIN(1,EF48+In_AFRR_Down_Share*EF49)</f>
        <v>0.905588921365287</v>
      </c>
      <c r="EG50" s="61" t="n">
        <f aca="false">MIN(1,EG48+In_AFRR_Down_Share*EG49)</f>
        <v>0.905588921365287</v>
      </c>
      <c r="EH50" s="61" t="n">
        <f aca="false">MIN(1,EH48+In_AFRR_Down_Share*EH49)</f>
        <v>0.905588921365287</v>
      </c>
      <c r="EI50" s="61" t="n">
        <f aca="false">MIN(1,EI48+In_AFRR_Down_Share*EI49)</f>
        <v>0.915417449851944</v>
      </c>
      <c r="EJ50" s="61" t="n">
        <f aca="false">MIN(1,EJ48+In_AFRR_Down_Share*EJ49)</f>
        <v>0.915417449851944</v>
      </c>
      <c r="EK50" s="61" t="n">
        <f aca="false">MIN(1,EK48+In_AFRR_Down_Share*EK49)</f>
        <v>0.915417449851944</v>
      </c>
      <c r="EL50" s="61" t="n">
        <f aca="false">MIN(1,EL48+In_AFRR_Down_Share*EL49)</f>
        <v>0.915417449851944</v>
      </c>
      <c r="EM50" s="61" t="n">
        <f aca="false">MIN(1,EM48+In_AFRR_Down_Share*EM49)</f>
        <v>0.907226668631206</v>
      </c>
      <c r="EN50" s="61" t="n">
        <f aca="false">MIN(1,EN48+In_AFRR_Down_Share*EN49)</f>
        <v>0.907226668631206</v>
      </c>
      <c r="EO50" s="61" t="n">
        <f aca="false">MIN(1,EO48+In_AFRR_Down_Share*EO49)</f>
        <v>0.907226668631206</v>
      </c>
      <c r="EP50" s="61" t="n">
        <f aca="false">MIN(1,EP48+In_AFRR_Down_Share*EP49)</f>
        <v>0.907226668631206</v>
      </c>
      <c r="EQ50" s="61" t="n">
        <f aca="false">MIN(1,EQ48+In_AFRR_Down_Share*EQ49)</f>
        <v>0.911788975679215</v>
      </c>
      <c r="ER50" s="61" t="n">
        <f aca="false">MIN(1,ER48+In_AFRR_Down_Share*ER49)</f>
        <v>0.911788975679215</v>
      </c>
      <c r="ES50" s="61" t="n">
        <f aca="false">MIN(1,ES48+In_AFRR_Down_Share*ES49)</f>
        <v>0.911788975679215</v>
      </c>
      <c r="ET50" s="61" t="n">
        <f aca="false">MIN(1,ET48+In_AFRR_Down_Share*ET49)</f>
        <v>0.911788975679215</v>
      </c>
      <c r="EU50" s="61" t="n">
        <f aca="false">MIN(1,EU48+In_AFRR_Down_Share*EU49)</f>
        <v>0.911788975679215</v>
      </c>
      <c r="EV50" s="61" t="n">
        <f aca="false">MIN(1,EV48+In_AFRR_Down_Share*EV49)</f>
        <v>0.911788975679215</v>
      </c>
      <c r="EW50" s="61" t="n">
        <f aca="false">MIN(1,EW48+In_AFRR_Down_Share*EW49)</f>
        <v>0.911788975679215</v>
      </c>
      <c r="EX50" s="61" t="n">
        <f aca="false">MIN(1,EX48+In_AFRR_Down_Share*EX49)</f>
        <v>0.911788975679215</v>
      </c>
      <c r="EY50" s="61" t="n">
        <f aca="false">MIN(1,EY48+In_AFRR_Down_Share*EY49)</f>
        <v>0.911788975679215</v>
      </c>
      <c r="EZ50" s="61" t="n">
        <f aca="false">MIN(1,EZ48+In_AFRR_Down_Share*EZ49)</f>
        <v>0.911788975679215</v>
      </c>
      <c r="FA50" s="61" t="n">
        <f aca="false">MIN(1,FA48+In_AFRR_Down_Share*FA49)</f>
        <v>0.911788975679215</v>
      </c>
      <c r="FB50" s="61" t="n">
        <f aca="false">MIN(1,FB48+In_AFRR_Down_Share*FB49)</f>
        <v>0.911788975679215</v>
      </c>
      <c r="FC50" s="61" t="n">
        <f aca="false">MIN(1,FC48+In_AFRR_Down_Share*FC49)</f>
        <v>0.911788975679215</v>
      </c>
      <c r="FD50" s="61" t="n">
        <f aca="false">MIN(1,FD48+In_AFRR_Down_Share*FD49)</f>
        <v>0.911788975679215</v>
      </c>
      <c r="FE50" s="61" t="n">
        <f aca="false">MIN(1,FE48+In_AFRR_Down_Share*FE49)</f>
        <v>0.911788975679215</v>
      </c>
      <c r="FF50" s="61" t="n">
        <f aca="false">MIN(1,FF48+In_AFRR_Down_Share*FF49)</f>
        <v>0.911788975679215</v>
      </c>
      <c r="FG50" s="61" t="n">
        <f aca="false">MIN(1,FG48+In_AFRR_Down_Share*FG49)</f>
        <v>0.911788975679215</v>
      </c>
      <c r="FH50" s="61" t="n">
        <f aca="false">MIN(1,FH48+In_AFRR_Down_Share*FH49)</f>
        <v>0.911788975679215</v>
      </c>
    </row>
    <row r="51" customFormat="false" ht="15" hidden="false" customHeight="false" outlineLevel="0" collapsed="false">
      <c r="C51" s="1" t="s">
        <v>702</v>
      </c>
      <c r="D51" s="12" t="s">
        <v>32</v>
      </c>
      <c r="E51" s="23" t="n">
        <f aca="false">MIN(1,In_Grid_Import_MW/MAX(1,$E18))</f>
        <v>0</v>
      </c>
    </row>
    <row r="52" customFormat="false" ht="15" hidden="false" customHeight="false" outlineLevel="0" collapsed="false">
      <c r="C52" s="1" t="s">
        <v>703</v>
      </c>
      <c r="D52" s="12" t="s">
        <v>320</v>
      </c>
      <c r="J52" s="26" t="n">
        <f aca="false">J47*J41*(1-In_BESS_Haircut)*(J50+(1-J50)*$E51)</f>
        <v>0</v>
      </c>
      <c r="K52" s="26" t="n">
        <f aca="false">K47*K41*(1-In_BESS_Haircut)*(K50+(1-K50)*$E51)</f>
        <v>0</v>
      </c>
      <c r="L52" s="26" t="n">
        <f aca="false">L47*L41*(1-In_BESS_Haircut)*(L50+(1-L50)*$E51)</f>
        <v>0</v>
      </c>
      <c r="M52" s="26" t="n">
        <f aca="false">M47*M41*(1-In_BESS_Haircut)*(M50+(1-M50)*$E51)</f>
        <v>0</v>
      </c>
      <c r="N52" s="26" t="n">
        <f aca="false">N47*N41*(1-In_BESS_Haircut)*(N50+(1-N50)*$E51)</f>
        <v>0</v>
      </c>
      <c r="O52" s="26" t="n">
        <f aca="false">O47*O41*(1-In_BESS_Haircut)*(O50+(1-O50)*$E51)</f>
        <v>151.563369058305</v>
      </c>
      <c r="P52" s="26" t="n">
        <f aca="false">P47*P41*(1-In_BESS_Haircut)*(P50+(1-P50)*$E51)</f>
        <v>151.563369058305</v>
      </c>
      <c r="Q52" s="26" t="n">
        <f aca="false">Q47*Q41*(1-In_BESS_Haircut)*(Q50+(1-Q50)*$E51)</f>
        <v>151.563369058305</v>
      </c>
      <c r="R52" s="26" t="n">
        <f aca="false">R47*R41*(1-In_BESS_Haircut)*(R50+(1-R50)*$E51)</f>
        <v>151.563369058305</v>
      </c>
      <c r="S52" s="26" t="n">
        <f aca="false">S47*S41*(1-In_BESS_Haircut)*(S50+(1-S50)*$E51)</f>
        <v>144.214644974993</v>
      </c>
      <c r="T52" s="26" t="n">
        <f aca="false">T47*T41*(1-In_BESS_Haircut)*(T50+(1-T50)*$E51)</f>
        <v>144.214644974993</v>
      </c>
      <c r="U52" s="26" t="n">
        <f aca="false">U47*U41*(1-In_BESS_Haircut)*(U50+(1-U50)*$E51)</f>
        <v>144.214644974993</v>
      </c>
      <c r="V52" s="26" t="n">
        <f aca="false">V47*V41*(1-In_BESS_Haircut)*(V50+(1-V50)*$E51)</f>
        <v>144.214644974993</v>
      </c>
      <c r="W52" s="26" t="n">
        <f aca="false">W47*W41*(1-In_BESS_Haircut)*(W50+(1-W50)*$E51)</f>
        <v>120.21149127268</v>
      </c>
      <c r="X52" s="26" t="n">
        <f aca="false">X47*X41*(1-In_BESS_Haircut)*(X50+(1-X50)*$E51)</f>
        <v>120.21149127268</v>
      </c>
      <c r="Y52" s="26" t="n">
        <f aca="false">Y47*Y41*(1-In_BESS_Haircut)*(Y50+(1-Y50)*$E51)</f>
        <v>120.21149127268</v>
      </c>
      <c r="Z52" s="26" t="n">
        <f aca="false">Z47*Z41*(1-In_BESS_Haircut)*(Z50+(1-Z50)*$E51)</f>
        <v>120.21149127268</v>
      </c>
      <c r="AA52" s="26" t="n">
        <f aca="false">AA47*AA41*(1-In_BESS_Haircut)*(AA50+(1-AA50)*$E51)</f>
        <v>114.44137743694</v>
      </c>
      <c r="AB52" s="26" t="n">
        <f aca="false">AB47*AB41*(1-In_BESS_Haircut)*(AB50+(1-AB50)*$E51)</f>
        <v>114.44137743694</v>
      </c>
      <c r="AC52" s="26" t="n">
        <f aca="false">AC47*AC41*(1-In_BESS_Haircut)*(AC50+(1-AC50)*$E51)</f>
        <v>114.44137743694</v>
      </c>
      <c r="AD52" s="26" t="n">
        <f aca="false">AD47*AD41*(1-In_BESS_Haircut)*(AD50+(1-AD50)*$E51)</f>
        <v>114.44137743694</v>
      </c>
      <c r="AE52" s="26" t="n">
        <f aca="false">AE47*AE41*(1-In_BESS_Haircut)*(AE50+(1-AE50)*$E51)</f>
        <v>115.806633906909</v>
      </c>
      <c r="AF52" s="26" t="n">
        <f aca="false">AF47*AF41*(1-In_BESS_Haircut)*(AF50+(1-AF50)*$E51)</f>
        <v>115.806633906909</v>
      </c>
      <c r="AG52" s="26" t="n">
        <f aca="false">AG47*AG41*(1-In_BESS_Haircut)*(AG50+(1-AG50)*$E51)</f>
        <v>115.806633906909</v>
      </c>
      <c r="AH52" s="26" t="n">
        <f aca="false">AH47*AH41*(1-In_BESS_Haircut)*(AH50+(1-AH50)*$E51)</f>
        <v>115.806633906909</v>
      </c>
      <c r="AI52" s="26" t="n">
        <f aca="false">AI47*AI41*(1-In_BESS_Haircut)*(AI50+(1-AI50)*$E51)</f>
        <v>122.811125079225</v>
      </c>
      <c r="AJ52" s="26" t="n">
        <f aca="false">AJ47*AJ41*(1-In_BESS_Haircut)*(AJ50+(1-AJ50)*$E51)</f>
        <v>122.811125079225</v>
      </c>
      <c r="AK52" s="26" t="n">
        <f aca="false">AK47*AK41*(1-In_BESS_Haircut)*(AK50+(1-AK50)*$E51)</f>
        <v>122.811125079225</v>
      </c>
      <c r="AL52" s="26" t="n">
        <f aca="false">AL47*AL41*(1-In_BESS_Haircut)*(AL50+(1-AL50)*$E51)</f>
        <v>122.811125079225</v>
      </c>
      <c r="AM52" s="26" t="n">
        <f aca="false">AM47*AM41*(1-In_BESS_Haircut)*(AM50+(1-AM50)*$E51)</f>
        <v>118.050723742227</v>
      </c>
      <c r="AN52" s="26" t="n">
        <f aca="false">AN47*AN41*(1-In_BESS_Haircut)*(AN50+(1-AN50)*$E51)</f>
        <v>118.050723742227</v>
      </c>
      <c r="AO52" s="26" t="n">
        <f aca="false">AO47*AO41*(1-In_BESS_Haircut)*(AO50+(1-AO50)*$E51)</f>
        <v>118.050723742227</v>
      </c>
      <c r="AP52" s="26" t="n">
        <f aca="false">AP47*AP41*(1-In_BESS_Haircut)*(AP50+(1-AP50)*$E51)</f>
        <v>118.050723742227</v>
      </c>
      <c r="AQ52" s="26" t="n">
        <f aca="false">AQ47*AQ41*(1-In_BESS_Haircut)*(AQ50+(1-AQ50)*$E51)</f>
        <v>117.864061333022</v>
      </c>
      <c r="AR52" s="26" t="n">
        <f aca="false">AR47*AR41*(1-In_BESS_Haircut)*(AR50+(1-AR50)*$E51)</f>
        <v>117.864061333022</v>
      </c>
      <c r="AS52" s="26" t="n">
        <f aca="false">AS47*AS41*(1-In_BESS_Haircut)*(AS50+(1-AS50)*$E51)</f>
        <v>117.864061333022</v>
      </c>
      <c r="AT52" s="26" t="n">
        <f aca="false">AT47*AT41*(1-In_BESS_Haircut)*(AT50+(1-AT50)*$E51)</f>
        <v>117.864061333022</v>
      </c>
      <c r="AU52" s="26" t="n">
        <f aca="false">AU47*AU41*(1-In_BESS_Haircut)*(AU50+(1-AU50)*$E51)</f>
        <v>119.137834184622</v>
      </c>
      <c r="AV52" s="26" t="n">
        <f aca="false">AV47*AV41*(1-In_BESS_Haircut)*(AV50+(1-AV50)*$E51)</f>
        <v>119.137834184622</v>
      </c>
      <c r="AW52" s="26" t="n">
        <f aca="false">AW47*AW41*(1-In_BESS_Haircut)*(AW50+(1-AW50)*$E51)</f>
        <v>119.137834184622</v>
      </c>
      <c r="AX52" s="26" t="n">
        <f aca="false">AX47*AX41*(1-In_BESS_Haircut)*(AX50+(1-AX50)*$E51)</f>
        <v>119.137834184622</v>
      </c>
      <c r="AY52" s="26" t="n">
        <f aca="false">AY47*AY41*(1-In_BESS_Haircut)*(AY50+(1-AY50)*$E51)</f>
        <v>115.811953195415</v>
      </c>
      <c r="AZ52" s="26" t="n">
        <f aca="false">AZ47*AZ41*(1-In_BESS_Haircut)*(AZ50+(1-AZ50)*$E51)</f>
        <v>115.811953195415</v>
      </c>
      <c r="BA52" s="26" t="n">
        <f aca="false">BA47*BA41*(1-In_BESS_Haircut)*(BA50+(1-BA50)*$E51)</f>
        <v>115.811953195415</v>
      </c>
      <c r="BB52" s="26" t="n">
        <f aca="false">BB47*BB41*(1-In_BESS_Haircut)*(BB50+(1-BB50)*$E51)</f>
        <v>115.811953195415</v>
      </c>
      <c r="BC52" s="26" t="n">
        <f aca="false">BC47*BC41*(1-In_BESS_Haircut)*(BC50+(1-BC50)*$E51)</f>
        <v>114.434357169752</v>
      </c>
      <c r="BD52" s="26" t="n">
        <f aca="false">BD47*BD41*(1-In_BESS_Haircut)*(BD50+(1-BD50)*$E51)</f>
        <v>114.434357169752</v>
      </c>
      <c r="BE52" s="26" t="n">
        <f aca="false">BE47*BE41*(1-In_BESS_Haircut)*(BE50+(1-BE50)*$E51)</f>
        <v>114.434357169752</v>
      </c>
      <c r="BF52" s="26" t="n">
        <f aca="false">BF47*BF41*(1-In_BESS_Haircut)*(BF50+(1-BF50)*$E51)</f>
        <v>114.434357169752</v>
      </c>
      <c r="BG52" s="26" t="n">
        <f aca="false">BG47*BG41*(1-In_BESS_Haircut)*(BG50+(1-BG50)*$E51)</f>
        <v>113.277652886866</v>
      </c>
      <c r="BH52" s="26" t="n">
        <f aca="false">BH47*BH41*(1-In_BESS_Haircut)*(BH50+(1-BH50)*$E51)</f>
        <v>113.277652886866</v>
      </c>
      <c r="BI52" s="26" t="n">
        <f aca="false">BI47*BI41*(1-In_BESS_Haircut)*(BI50+(1-BI50)*$E51)</f>
        <v>113.277652886866</v>
      </c>
      <c r="BJ52" s="26" t="n">
        <f aca="false">BJ47*BJ41*(1-In_BESS_Haircut)*(BJ50+(1-BJ50)*$E51)</f>
        <v>113.277652886866</v>
      </c>
      <c r="BK52" s="26" t="n">
        <f aca="false">BK47*BK41*(1-In_BESS_Haircut)*(BK50+(1-BK50)*$E51)</f>
        <v>114.815769810122</v>
      </c>
      <c r="BL52" s="26" t="n">
        <f aca="false">BL47*BL41*(1-In_BESS_Haircut)*(BL50+(1-BL50)*$E51)</f>
        <v>114.815769810122</v>
      </c>
      <c r="BM52" s="26" t="n">
        <f aca="false">BM47*BM41*(1-In_BESS_Haircut)*(BM50+(1-BM50)*$E51)</f>
        <v>114.815769810122</v>
      </c>
      <c r="BN52" s="26" t="n">
        <f aca="false">BN47*BN41*(1-In_BESS_Haircut)*(BN50+(1-BN50)*$E51)</f>
        <v>114.815769810122</v>
      </c>
      <c r="BO52" s="26" t="n">
        <f aca="false">BO47*BO41*(1-In_BESS_Haircut)*(BO50+(1-BO50)*$E51)</f>
        <v>116.898106623315</v>
      </c>
      <c r="BP52" s="26" t="n">
        <f aca="false">BP47*BP41*(1-In_BESS_Haircut)*(BP50+(1-BP50)*$E51)</f>
        <v>116.898106623315</v>
      </c>
      <c r="BQ52" s="26" t="n">
        <f aca="false">BQ47*BQ41*(1-In_BESS_Haircut)*(BQ50+(1-BQ50)*$E51)</f>
        <v>116.898106623315</v>
      </c>
      <c r="BR52" s="26" t="n">
        <f aca="false">BR47*BR41*(1-In_BESS_Haircut)*(BR50+(1-BR50)*$E51)</f>
        <v>116.898106623315</v>
      </c>
      <c r="BS52" s="26" t="n">
        <f aca="false">BS47*BS41*(1-In_BESS_Haircut)*(BS50+(1-BS50)*$E51)</f>
        <v>116.731043886829</v>
      </c>
      <c r="BT52" s="26" t="n">
        <f aca="false">BT47*BT41*(1-In_BESS_Haircut)*(BT50+(1-BT50)*$E51)</f>
        <v>116.731043886829</v>
      </c>
      <c r="BU52" s="26" t="n">
        <f aca="false">BU47*BU41*(1-In_BESS_Haircut)*(BU50+(1-BU50)*$E51)</f>
        <v>116.731043886829</v>
      </c>
      <c r="BV52" s="26" t="n">
        <f aca="false">BV47*BV41*(1-In_BESS_Haircut)*(BV50+(1-BV50)*$E51)</f>
        <v>116.731043886829</v>
      </c>
      <c r="BW52" s="26" t="n">
        <f aca="false">BW47*BW41*(1-In_BESS_Haircut)*(BW50+(1-BW50)*$E51)</f>
        <v>120.013421430744</v>
      </c>
      <c r="BX52" s="26" t="n">
        <f aca="false">BX47*BX41*(1-In_BESS_Haircut)*(BX50+(1-BX50)*$E51)</f>
        <v>120.013421430744</v>
      </c>
      <c r="BY52" s="26" t="n">
        <f aca="false">BY47*BY41*(1-In_BESS_Haircut)*(BY50+(1-BY50)*$E51)</f>
        <v>120.013421430744</v>
      </c>
      <c r="BZ52" s="26" t="n">
        <f aca="false">BZ47*BZ41*(1-In_BESS_Haircut)*(BZ50+(1-BZ50)*$E51)</f>
        <v>120.013421430744</v>
      </c>
      <c r="CA52" s="26" t="n">
        <f aca="false">CA47*CA41*(1-In_BESS_Haircut)*(CA50+(1-CA50)*$E51)</f>
        <v>118.884993373909</v>
      </c>
      <c r="CB52" s="26" t="n">
        <f aca="false">CB47*CB41*(1-In_BESS_Haircut)*(CB50+(1-CB50)*$E51)</f>
        <v>118.884993373909</v>
      </c>
      <c r="CC52" s="26" t="n">
        <f aca="false">CC47*CC41*(1-In_BESS_Haircut)*(CC50+(1-CC50)*$E51)</f>
        <v>118.884993373909</v>
      </c>
      <c r="CD52" s="26" t="n">
        <f aca="false">CD47*CD41*(1-In_BESS_Haircut)*(CD50+(1-CD50)*$E51)</f>
        <v>118.884993373909</v>
      </c>
      <c r="CE52" s="26" t="n">
        <f aca="false">CE47*CE41*(1-In_BESS_Haircut)*(CE50+(1-CE50)*$E51)</f>
        <v>117.910128030345</v>
      </c>
      <c r="CF52" s="26" t="n">
        <f aca="false">CF47*CF41*(1-In_BESS_Haircut)*(CF50+(1-CF50)*$E51)</f>
        <v>117.910128030345</v>
      </c>
      <c r="CG52" s="26" t="n">
        <f aca="false">CG47*CG41*(1-In_BESS_Haircut)*(CG50+(1-CG50)*$E51)</f>
        <v>117.910128030345</v>
      </c>
      <c r="CH52" s="26" t="n">
        <f aca="false">CH47*CH41*(1-In_BESS_Haircut)*(CH50+(1-CH50)*$E51)</f>
        <v>117.910128030345</v>
      </c>
      <c r="CI52" s="26" t="n">
        <f aca="false">CI47*CI41*(1-In_BESS_Haircut)*(CI50+(1-CI50)*$E51)</f>
        <v>119.367805037274</v>
      </c>
      <c r="CJ52" s="26" t="n">
        <f aca="false">CJ47*CJ41*(1-In_BESS_Haircut)*(CJ50+(1-CJ50)*$E51)</f>
        <v>119.367805037274</v>
      </c>
      <c r="CK52" s="26" t="n">
        <f aca="false">CK47*CK41*(1-In_BESS_Haircut)*(CK50+(1-CK50)*$E51)</f>
        <v>119.367805037274</v>
      </c>
      <c r="CL52" s="26" t="n">
        <f aca="false">CL47*CL41*(1-In_BESS_Haircut)*(CL50+(1-CL50)*$E51)</f>
        <v>119.367805037274</v>
      </c>
      <c r="CM52" s="26" t="n">
        <f aca="false">CM47*CM41*(1-In_BESS_Haircut)*(CM50+(1-CM50)*$E51)</f>
        <v>119.691133632206</v>
      </c>
      <c r="CN52" s="26" t="n">
        <f aca="false">CN47*CN41*(1-In_BESS_Haircut)*(CN50+(1-CN50)*$E51)</f>
        <v>119.691133632206</v>
      </c>
      <c r="CO52" s="26" t="n">
        <f aca="false">CO47*CO41*(1-In_BESS_Haircut)*(CO50+(1-CO50)*$E51)</f>
        <v>119.691133632206</v>
      </c>
      <c r="CP52" s="26" t="n">
        <f aca="false">CP47*CP41*(1-In_BESS_Haircut)*(CP50+(1-CP50)*$E51)</f>
        <v>119.691133632206</v>
      </c>
      <c r="CQ52" s="26" t="n">
        <f aca="false">CQ47*CQ41*(1-In_BESS_Haircut)*(CQ50+(1-CQ50)*$E51)</f>
        <v>120.422355054423</v>
      </c>
      <c r="CR52" s="26" t="n">
        <f aca="false">CR47*CR41*(1-In_BESS_Haircut)*(CR50+(1-CR50)*$E51)</f>
        <v>120.422355054423</v>
      </c>
      <c r="CS52" s="26" t="n">
        <f aca="false">CS47*CS41*(1-In_BESS_Haircut)*(CS50+(1-CS50)*$E51)</f>
        <v>120.422355054423</v>
      </c>
      <c r="CT52" s="26" t="n">
        <f aca="false">CT47*CT41*(1-In_BESS_Haircut)*(CT50+(1-CT50)*$E51)</f>
        <v>120.422355054423</v>
      </c>
      <c r="CU52" s="26" t="n">
        <f aca="false">CU47*CU41*(1-In_BESS_Haircut)*(CU50+(1-CU50)*$E51)</f>
        <v>118.894793198425</v>
      </c>
      <c r="CV52" s="26" t="n">
        <f aca="false">CV47*CV41*(1-In_BESS_Haircut)*(CV50+(1-CV50)*$E51)</f>
        <v>118.894793198425</v>
      </c>
      <c r="CW52" s="26" t="n">
        <f aca="false">CW47*CW41*(1-In_BESS_Haircut)*(CW50+(1-CW50)*$E51)</f>
        <v>118.894793198425</v>
      </c>
      <c r="CX52" s="26" t="n">
        <f aca="false">CX47*CX41*(1-In_BESS_Haircut)*(CX50+(1-CX50)*$E51)</f>
        <v>118.894793198425</v>
      </c>
      <c r="CY52" s="26" t="n">
        <f aca="false">CY47*CY41*(1-In_BESS_Haircut)*(CY50+(1-CY50)*$E51)</f>
        <v>159.430079741751</v>
      </c>
      <c r="CZ52" s="26" t="n">
        <f aca="false">CZ47*CZ41*(1-In_BESS_Haircut)*(CZ50+(1-CZ50)*$E51)</f>
        <v>159.430079741751</v>
      </c>
      <c r="DA52" s="26" t="n">
        <f aca="false">DA47*DA41*(1-In_BESS_Haircut)*(DA50+(1-DA50)*$E51)</f>
        <v>159.430079741751</v>
      </c>
      <c r="DB52" s="26" t="n">
        <f aca="false">DB47*DB41*(1-In_BESS_Haircut)*(DB50+(1-DB50)*$E51)</f>
        <v>159.430079741751</v>
      </c>
      <c r="DC52" s="26" t="n">
        <f aca="false">DC47*DC41*(1-In_BESS_Haircut)*(DC50+(1-DC50)*$E51)</f>
        <v>155.469886930351</v>
      </c>
      <c r="DD52" s="26" t="n">
        <f aca="false">DD47*DD41*(1-In_BESS_Haircut)*(DD50+(1-DD50)*$E51)</f>
        <v>155.469886930351</v>
      </c>
      <c r="DE52" s="26" t="n">
        <f aca="false">DE47*DE41*(1-In_BESS_Haircut)*(DE50+(1-DE50)*$E51)</f>
        <v>155.469886930351</v>
      </c>
      <c r="DF52" s="26" t="n">
        <f aca="false">DF47*DF41*(1-In_BESS_Haircut)*(DF50+(1-DF50)*$E51)</f>
        <v>155.469886930351</v>
      </c>
      <c r="DG52" s="26" t="n">
        <f aca="false">DG47*DG41*(1-In_BESS_Haircut)*(DG50+(1-DG50)*$E51)</f>
        <v>153.206576260788</v>
      </c>
      <c r="DH52" s="26" t="n">
        <f aca="false">DH47*DH41*(1-In_BESS_Haircut)*(DH50+(1-DH50)*$E51)</f>
        <v>153.206576260788</v>
      </c>
      <c r="DI52" s="26" t="n">
        <f aca="false">DI47*DI41*(1-In_BESS_Haircut)*(DI50+(1-DI50)*$E51)</f>
        <v>153.206576260788</v>
      </c>
      <c r="DJ52" s="26" t="n">
        <f aca="false">DJ47*DJ41*(1-In_BESS_Haircut)*(DJ50+(1-DJ50)*$E51)</f>
        <v>153.206576260788</v>
      </c>
      <c r="DK52" s="26" t="n">
        <f aca="false">DK47*DK41*(1-In_BESS_Haircut)*(DK50+(1-DK50)*$E51)</f>
        <v>150.051378900343</v>
      </c>
      <c r="DL52" s="26" t="n">
        <f aca="false">DL47*DL41*(1-In_BESS_Haircut)*(DL50+(1-DL50)*$E51)</f>
        <v>150.051378900343</v>
      </c>
      <c r="DM52" s="26" t="n">
        <f aca="false">DM47*DM41*(1-In_BESS_Haircut)*(DM50+(1-DM50)*$E51)</f>
        <v>150.051378900343</v>
      </c>
      <c r="DN52" s="26" t="n">
        <f aca="false">DN47*DN41*(1-In_BESS_Haircut)*(DN50+(1-DN50)*$E51)</f>
        <v>150.051378900343</v>
      </c>
      <c r="DO52" s="26" t="n">
        <f aca="false">DO47*DO41*(1-In_BESS_Haircut)*(DO50+(1-DO50)*$E51)</f>
        <v>153.464367092146</v>
      </c>
      <c r="DP52" s="26" t="n">
        <f aca="false">DP47*DP41*(1-In_BESS_Haircut)*(DP50+(1-DP50)*$E51)</f>
        <v>153.464367092146</v>
      </c>
      <c r="DQ52" s="26" t="n">
        <f aca="false">DQ47*DQ41*(1-In_BESS_Haircut)*(DQ50+(1-DQ50)*$E51)</f>
        <v>153.464367092146</v>
      </c>
      <c r="DR52" s="26" t="n">
        <f aca="false">DR47*DR41*(1-In_BESS_Haircut)*(DR50+(1-DR50)*$E51)</f>
        <v>153.464367092146</v>
      </c>
      <c r="DS52" s="26" t="n">
        <f aca="false">DS47*DS41*(1-In_BESS_Haircut)*(DS50+(1-DS50)*$E51)</f>
        <v>155.172085685345</v>
      </c>
      <c r="DT52" s="26" t="n">
        <f aca="false">DT47*DT41*(1-In_BESS_Haircut)*(DT50+(1-DT50)*$E51)</f>
        <v>155.172085685345</v>
      </c>
      <c r="DU52" s="26" t="n">
        <f aca="false">DU47*DU41*(1-In_BESS_Haircut)*(DU50+(1-DU50)*$E51)</f>
        <v>155.172085685345</v>
      </c>
      <c r="DV52" s="26" t="n">
        <f aca="false">DV47*DV41*(1-In_BESS_Haircut)*(DV50+(1-DV50)*$E51)</f>
        <v>155.172085685345</v>
      </c>
      <c r="DW52" s="26" t="n">
        <f aca="false">DW47*DW41*(1-In_BESS_Haircut)*(DW50+(1-DW50)*$E51)</f>
        <v>154.550523904999</v>
      </c>
      <c r="DX52" s="26" t="n">
        <f aca="false">DX47*DX41*(1-In_BESS_Haircut)*(DX50+(1-DX50)*$E51)</f>
        <v>154.550523904999</v>
      </c>
      <c r="DY52" s="26" t="n">
        <f aca="false">DY47*DY41*(1-In_BESS_Haircut)*(DY50+(1-DY50)*$E51)</f>
        <v>154.550523904999</v>
      </c>
      <c r="DZ52" s="26" t="n">
        <f aca="false">DZ47*DZ41*(1-In_BESS_Haircut)*(DZ50+(1-DZ50)*$E51)</f>
        <v>154.550523904999</v>
      </c>
      <c r="EA52" s="26" t="n">
        <f aca="false">EA47*EA41*(1-In_BESS_Haircut)*(EA50+(1-EA50)*$E51)</f>
        <v>155.31179123995</v>
      </c>
      <c r="EB52" s="26" t="n">
        <f aca="false">EB47*EB41*(1-In_BESS_Haircut)*(EB50+(1-EB50)*$E51)</f>
        <v>155.31179123995</v>
      </c>
      <c r="EC52" s="26" t="n">
        <f aca="false">EC47*EC41*(1-In_BESS_Haircut)*(EC50+(1-EC50)*$E51)</f>
        <v>155.31179123995</v>
      </c>
      <c r="ED52" s="26" t="n">
        <f aca="false">ED47*ED41*(1-In_BESS_Haircut)*(ED50+(1-ED50)*$E51)</f>
        <v>155.31179123995</v>
      </c>
      <c r="EE52" s="26" t="n">
        <f aca="false">EE47*EE41*(1-In_BESS_Haircut)*(EE50+(1-EE50)*$E51)</f>
        <v>158.697207473121</v>
      </c>
      <c r="EF52" s="26" t="n">
        <f aca="false">EF47*EF41*(1-In_BESS_Haircut)*(EF50+(1-EF50)*$E51)</f>
        <v>158.697207473121</v>
      </c>
      <c r="EG52" s="26" t="n">
        <f aca="false">EG47*EG41*(1-In_BESS_Haircut)*(EG50+(1-EG50)*$E51)</f>
        <v>158.697207473121</v>
      </c>
      <c r="EH52" s="26" t="n">
        <f aca="false">EH47*EH41*(1-In_BESS_Haircut)*(EH50+(1-EH50)*$E51)</f>
        <v>158.697207473121</v>
      </c>
      <c r="EI52" s="26" t="n">
        <f aca="false">EI47*EI41*(1-In_BESS_Haircut)*(EI50+(1-EI50)*$E51)</f>
        <v>165.720792770785</v>
      </c>
      <c r="EJ52" s="26" t="n">
        <f aca="false">EJ47*EJ41*(1-In_BESS_Haircut)*(EJ50+(1-EJ50)*$E51)</f>
        <v>165.720792770785</v>
      </c>
      <c r="EK52" s="26" t="n">
        <f aca="false">EK47*EK41*(1-In_BESS_Haircut)*(EK50+(1-EK50)*$E51)</f>
        <v>165.720792770785</v>
      </c>
      <c r="EL52" s="26" t="n">
        <f aca="false">EL47*EL41*(1-In_BESS_Haircut)*(EL50+(1-EL50)*$E51)</f>
        <v>165.720792770785</v>
      </c>
      <c r="EM52" s="26" t="n">
        <f aca="false">EM47*EM41*(1-In_BESS_Haircut)*(EM50+(1-EM50)*$E51)</f>
        <v>167.891433469767</v>
      </c>
      <c r="EN52" s="26" t="n">
        <f aca="false">EN47*EN41*(1-In_BESS_Haircut)*(EN50+(1-EN50)*$E51)</f>
        <v>167.891433469767</v>
      </c>
      <c r="EO52" s="26" t="n">
        <f aca="false">EO47*EO41*(1-In_BESS_Haircut)*(EO50+(1-EO50)*$E51)</f>
        <v>167.891433469767</v>
      </c>
      <c r="EP52" s="26" t="n">
        <f aca="false">EP47*EP41*(1-In_BESS_Haircut)*(EP50+(1-EP50)*$E51)</f>
        <v>167.891433469767</v>
      </c>
      <c r="EQ52" s="26" t="n">
        <f aca="false">EQ47*EQ41*(1-In_BESS_Haircut)*(EQ50+(1-EQ50)*$E51)</f>
        <v>166.372474385862</v>
      </c>
      <c r="ER52" s="26" t="n">
        <f aca="false">ER47*ER41*(1-In_BESS_Haircut)*(ER50+(1-ER50)*$E51)</f>
        <v>166.372474385862</v>
      </c>
      <c r="ES52" s="26" t="n">
        <f aca="false">ES47*ES41*(1-In_BESS_Haircut)*(ES50+(1-ES50)*$E51)</f>
        <v>166.372474385862</v>
      </c>
      <c r="ET52" s="26" t="n">
        <f aca="false">ET47*ET41*(1-In_BESS_Haircut)*(ET50+(1-ET50)*$E51)</f>
        <v>166.372474385862</v>
      </c>
      <c r="EU52" s="26" t="n">
        <f aca="false">EU47*EU41*(1-In_BESS_Haircut)*(EU50+(1-EU50)*$E51)</f>
        <v>169.69992387358</v>
      </c>
      <c r="EV52" s="26" t="n">
        <f aca="false">EV47*EV41*(1-In_BESS_Haircut)*(EV50+(1-EV50)*$E51)</f>
        <v>169.69992387358</v>
      </c>
      <c r="EW52" s="26" t="n">
        <f aca="false">EW47*EW41*(1-In_BESS_Haircut)*(EW50+(1-EW50)*$E51)</f>
        <v>169.69992387358</v>
      </c>
      <c r="EX52" s="26" t="n">
        <f aca="false">EX47*EX41*(1-In_BESS_Haircut)*(EX50+(1-EX50)*$E51)</f>
        <v>169.69992387358</v>
      </c>
      <c r="EY52" s="26" t="n">
        <f aca="false">EY47*EY41*(1-In_BESS_Haircut)*(EY50+(1-EY50)*$E51)</f>
        <v>173.093922351051</v>
      </c>
      <c r="EZ52" s="26" t="n">
        <f aca="false">EZ47*EZ41*(1-In_BESS_Haircut)*(EZ50+(1-EZ50)*$E51)</f>
        <v>173.093922351051</v>
      </c>
      <c r="FA52" s="26" t="n">
        <f aca="false">FA47*FA41*(1-In_BESS_Haircut)*(FA50+(1-FA50)*$E51)</f>
        <v>173.093922351051</v>
      </c>
      <c r="FB52" s="26" t="n">
        <f aca="false">FB47*FB41*(1-In_BESS_Haircut)*(FB50+(1-FB50)*$E51)</f>
        <v>173.093922351051</v>
      </c>
      <c r="FC52" s="26" t="n">
        <f aca="false">FC47*FC41*(1-In_BESS_Haircut)*(FC50+(1-FC50)*$E51)</f>
        <v>176.555800798072</v>
      </c>
      <c r="FD52" s="26" t="n">
        <f aca="false">FD47*FD41*(1-In_BESS_Haircut)*(FD50+(1-FD50)*$E51)</f>
        <v>176.555800798072</v>
      </c>
      <c r="FE52" s="26" t="n">
        <f aca="false">FE47*FE41*(1-In_BESS_Haircut)*(FE50+(1-FE50)*$E51)</f>
        <v>176.555800798072</v>
      </c>
      <c r="FF52" s="26" t="n">
        <f aca="false">FF47*FF41*(1-In_BESS_Haircut)*(FF50+(1-FF50)*$E51)</f>
        <v>176.555800798072</v>
      </c>
      <c r="FG52" s="26" t="n">
        <f aca="false">FG47*FG41*(1-In_BESS_Haircut)*(FG50+(1-FG50)*$E51)</f>
        <v>180.086916814034</v>
      </c>
      <c r="FH52" s="26" t="n">
        <f aca="false">FH47*FH41*(1-In_BESS_Haircut)*(FH50+(1-FH50)*$E51)</f>
        <v>180.086916814034</v>
      </c>
    </row>
    <row r="53" customFormat="false" ht="15" hidden="false" customHeight="false" outlineLevel="0" collapsed="false">
      <c r="C53" s="1" t="s">
        <v>704</v>
      </c>
      <c r="D53" s="12" t="s">
        <v>326</v>
      </c>
      <c r="E53" s="36" t="n">
        <f aca="false">IF(In_Fix_Augment=0,In_Augment_Year_v3,IF(In_Augment_Year&gt;0,In_Augment_Year,$F53))</f>
        <v>2048</v>
      </c>
      <c r="F53" s="36" t="n">
        <f aca="false">INDEX(Block_Repower,MATCH($E47,Block_Names,0))</f>
        <v>2048</v>
      </c>
    </row>
    <row r="54" customFormat="false" ht="15" hidden="false" customHeight="false" outlineLevel="0" collapsed="false">
      <c r="C54" s="1" t="s">
        <v>705</v>
      </c>
      <c r="D54" s="12" t="s">
        <v>34</v>
      </c>
      <c r="J54" s="18" t="n">
        <f aca="false">1-(1-In_Repower)*(J$7&gt;=$E53)</f>
        <v>1</v>
      </c>
      <c r="K54" s="18" t="n">
        <f aca="false">1-(1-In_Repower)*(K$7&gt;=$E53)</f>
        <v>1</v>
      </c>
      <c r="L54" s="18" t="n">
        <f aca="false">1-(1-In_Repower)*(L$7&gt;=$E53)</f>
        <v>1</v>
      </c>
      <c r="M54" s="18" t="n">
        <f aca="false">1-(1-In_Repower)*(M$7&gt;=$E53)</f>
        <v>1</v>
      </c>
      <c r="N54" s="18" t="n">
        <f aca="false">1-(1-In_Repower)*(N$7&gt;=$E53)</f>
        <v>1</v>
      </c>
      <c r="O54" s="18" t="n">
        <f aca="false">1-(1-In_Repower)*(O$7&gt;=$E53)</f>
        <v>1</v>
      </c>
      <c r="P54" s="18" t="n">
        <f aca="false">1-(1-In_Repower)*(P$7&gt;=$E53)</f>
        <v>1</v>
      </c>
      <c r="Q54" s="18" t="n">
        <f aca="false">1-(1-In_Repower)*(Q$7&gt;=$E53)</f>
        <v>1</v>
      </c>
      <c r="R54" s="18" t="n">
        <f aca="false">1-(1-In_Repower)*(R$7&gt;=$E53)</f>
        <v>1</v>
      </c>
      <c r="S54" s="18" t="n">
        <f aca="false">1-(1-In_Repower)*(S$7&gt;=$E53)</f>
        <v>1</v>
      </c>
      <c r="T54" s="18" t="n">
        <f aca="false">1-(1-In_Repower)*(T$7&gt;=$E53)</f>
        <v>1</v>
      </c>
      <c r="U54" s="18" t="n">
        <f aca="false">1-(1-In_Repower)*(U$7&gt;=$E53)</f>
        <v>1</v>
      </c>
      <c r="V54" s="18" t="n">
        <f aca="false">1-(1-In_Repower)*(V$7&gt;=$E53)</f>
        <v>1</v>
      </c>
      <c r="W54" s="18" t="n">
        <f aca="false">1-(1-In_Repower)*(W$7&gt;=$E53)</f>
        <v>1</v>
      </c>
      <c r="X54" s="18" t="n">
        <f aca="false">1-(1-In_Repower)*(X$7&gt;=$E53)</f>
        <v>1</v>
      </c>
      <c r="Y54" s="18" t="n">
        <f aca="false">1-(1-In_Repower)*(Y$7&gt;=$E53)</f>
        <v>1</v>
      </c>
      <c r="Z54" s="18" t="n">
        <f aca="false">1-(1-In_Repower)*(Z$7&gt;=$E53)</f>
        <v>1</v>
      </c>
      <c r="AA54" s="18" t="n">
        <f aca="false">1-(1-In_Repower)*(AA$7&gt;=$E53)</f>
        <v>1</v>
      </c>
      <c r="AB54" s="18" t="n">
        <f aca="false">1-(1-In_Repower)*(AB$7&gt;=$E53)</f>
        <v>1</v>
      </c>
      <c r="AC54" s="18" t="n">
        <f aca="false">1-(1-In_Repower)*(AC$7&gt;=$E53)</f>
        <v>1</v>
      </c>
      <c r="AD54" s="18" t="n">
        <f aca="false">1-(1-In_Repower)*(AD$7&gt;=$E53)</f>
        <v>1</v>
      </c>
      <c r="AE54" s="18" t="n">
        <f aca="false">1-(1-In_Repower)*(AE$7&gt;=$E53)</f>
        <v>1</v>
      </c>
      <c r="AF54" s="18" t="n">
        <f aca="false">1-(1-In_Repower)*(AF$7&gt;=$E53)</f>
        <v>1</v>
      </c>
      <c r="AG54" s="18" t="n">
        <f aca="false">1-(1-In_Repower)*(AG$7&gt;=$E53)</f>
        <v>1</v>
      </c>
      <c r="AH54" s="18" t="n">
        <f aca="false">1-(1-In_Repower)*(AH$7&gt;=$E53)</f>
        <v>1</v>
      </c>
      <c r="AI54" s="18" t="n">
        <f aca="false">1-(1-In_Repower)*(AI$7&gt;=$E53)</f>
        <v>1</v>
      </c>
      <c r="AJ54" s="18" t="n">
        <f aca="false">1-(1-In_Repower)*(AJ$7&gt;=$E53)</f>
        <v>1</v>
      </c>
      <c r="AK54" s="18" t="n">
        <f aca="false">1-(1-In_Repower)*(AK$7&gt;=$E53)</f>
        <v>1</v>
      </c>
      <c r="AL54" s="18" t="n">
        <f aca="false">1-(1-In_Repower)*(AL$7&gt;=$E53)</f>
        <v>1</v>
      </c>
      <c r="AM54" s="18" t="n">
        <f aca="false">1-(1-In_Repower)*(AM$7&gt;=$E53)</f>
        <v>1</v>
      </c>
      <c r="AN54" s="18" t="n">
        <f aca="false">1-(1-In_Repower)*(AN$7&gt;=$E53)</f>
        <v>1</v>
      </c>
      <c r="AO54" s="18" t="n">
        <f aca="false">1-(1-In_Repower)*(AO$7&gt;=$E53)</f>
        <v>1</v>
      </c>
      <c r="AP54" s="18" t="n">
        <f aca="false">1-(1-In_Repower)*(AP$7&gt;=$E53)</f>
        <v>1</v>
      </c>
      <c r="AQ54" s="18" t="n">
        <f aca="false">1-(1-In_Repower)*(AQ$7&gt;=$E53)</f>
        <v>1</v>
      </c>
      <c r="AR54" s="18" t="n">
        <f aca="false">1-(1-In_Repower)*(AR$7&gt;=$E53)</f>
        <v>1</v>
      </c>
      <c r="AS54" s="18" t="n">
        <f aca="false">1-(1-In_Repower)*(AS$7&gt;=$E53)</f>
        <v>1</v>
      </c>
      <c r="AT54" s="18" t="n">
        <f aca="false">1-(1-In_Repower)*(AT$7&gt;=$E53)</f>
        <v>1</v>
      </c>
      <c r="AU54" s="18" t="n">
        <f aca="false">1-(1-In_Repower)*(AU$7&gt;=$E53)</f>
        <v>1</v>
      </c>
      <c r="AV54" s="18" t="n">
        <f aca="false">1-(1-In_Repower)*(AV$7&gt;=$E53)</f>
        <v>1</v>
      </c>
      <c r="AW54" s="18" t="n">
        <f aca="false">1-(1-In_Repower)*(AW$7&gt;=$E53)</f>
        <v>1</v>
      </c>
      <c r="AX54" s="18" t="n">
        <f aca="false">1-(1-In_Repower)*(AX$7&gt;=$E53)</f>
        <v>1</v>
      </c>
      <c r="AY54" s="18" t="n">
        <f aca="false">1-(1-In_Repower)*(AY$7&gt;=$E53)</f>
        <v>1</v>
      </c>
      <c r="AZ54" s="18" t="n">
        <f aca="false">1-(1-In_Repower)*(AZ$7&gt;=$E53)</f>
        <v>1</v>
      </c>
      <c r="BA54" s="18" t="n">
        <f aca="false">1-(1-In_Repower)*(BA$7&gt;=$E53)</f>
        <v>1</v>
      </c>
      <c r="BB54" s="18" t="n">
        <f aca="false">1-(1-In_Repower)*(BB$7&gt;=$E53)</f>
        <v>1</v>
      </c>
      <c r="BC54" s="18" t="n">
        <f aca="false">1-(1-In_Repower)*(BC$7&gt;=$E53)</f>
        <v>1</v>
      </c>
      <c r="BD54" s="18" t="n">
        <f aca="false">1-(1-In_Repower)*(BD$7&gt;=$E53)</f>
        <v>1</v>
      </c>
      <c r="BE54" s="18" t="n">
        <f aca="false">1-(1-In_Repower)*(BE$7&gt;=$E53)</f>
        <v>1</v>
      </c>
      <c r="BF54" s="18" t="n">
        <f aca="false">1-(1-In_Repower)*(BF$7&gt;=$E53)</f>
        <v>1</v>
      </c>
      <c r="BG54" s="18" t="n">
        <f aca="false">1-(1-In_Repower)*(BG$7&gt;=$E53)</f>
        <v>1</v>
      </c>
      <c r="BH54" s="18" t="n">
        <f aca="false">1-(1-In_Repower)*(BH$7&gt;=$E53)</f>
        <v>1</v>
      </c>
      <c r="BI54" s="18" t="n">
        <f aca="false">1-(1-In_Repower)*(BI$7&gt;=$E53)</f>
        <v>1</v>
      </c>
      <c r="BJ54" s="18" t="n">
        <f aca="false">1-(1-In_Repower)*(BJ$7&gt;=$E53)</f>
        <v>1</v>
      </c>
      <c r="BK54" s="18" t="n">
        <f aca="false">1-(1-In_Repower)*(BK$7&gt;=$E53)</f>
        <v>1</v>
      </c>
      <c r="BL54" s="18" t="n">
        <f aca="false">1-(1-In_Repower)*(BL$7&gt;=$E53)</f>
        <v>1</v>
      </c>
      <c r="BM54" s="18" t="n">
        <f aca="false">1-(1-In_Repower)*(BM$7&gt;=$E53)</f>
        <v>1</v>
      </c>
      <c r="BN54" s="18" t="n">
        <f aca="false">1-(1-In_Repower)*(BN$7&gt;=$E53)</f>
        <v>1</v>
      </c>
      <c r="BO54" s="18" t="n">
        <f aca="false">1-(1-In_Repower)*(BO$7&gt;=$E53)</f>
        <v>1</v>
      </c>
      <c r="BP54" s="18" t="n">
        <f aca="false">1-(1-In_Repower)*(BP$7&gt;=$E53)</f>
        <v>1</v>
      </c>
      <c r="BQ54" s="18" t="n">
        <f aca="false">1-(1-In_Repower)*(BQ$7&gt;=$E53)</f>
        <v>1</v>
      </c>
      <c r="BR54" s="18" t="n">
        <f aca="false">1-(1-In_Repower)*(BR$7&gt;=$E53)</f>
        <v>1</v>
      </c>
      <c r="BS54" s="18" t="n">
        <f aca="false">1-(1-In_Repower)*(BS$7&gt;=$E53)</f>
        <v>1</v>
      </c>
      <c r="BT54" s="18" t="n">
        <f aca="false">1-(1-In_Repower)*(BT$7&gt;=$E53)</f>
        <v>1</v>
      </c>
      <c r="BU54" s="18" t="n">
        <f aca="false">1-(1-In_Repower)*(BU$7&gt;=$E53)</f>
        <v>1</v>
      </c>
      <c r="BV54" s="18" t="n">
        <f aca="false">1-(1-In_Repower)*(BV$7&gt;=$E53)</f>
        <v>1</v>
      </c>
      <c r="BW54" s="18" t="n">
        <f aca="false">1-(1-In_Repower)*(BW$7&gt;=$E53)</f>
        <v>1</v>
      </c>
      <c r="BX54" s="18" t="n">
        <f aca="false">1-(1-In_Repower)*(BX$7&gt;=$E53)</f>
        <v>1</v>
      </c>
      <c r="BY54" s="18" t="n">
        <f aca="false">1-(1-In_Repower)*(BY$7&gt;=$E53)</f>
        <v>1</v>
      </c>
      <c r="BZ54" s="18" t="n">
        <f aca="false">1-(1-In_Repower)*(BZ$7&gt;=$E53)</f>
        <v>1</v>
      </c>
      <c r="CA54" s="18" t="n">
        <f aca="false">1-(1-In_Repower)*(CA$7&gt;=$E53)</f>
        <v>1</v>
      </c>
      <c r="CB54" s="18" t="n">
        <f aca="false">1-(1-In_Repower)*(CB$7&gt;=$E53)</f>
        <v>1</v>
      </c>
      <c r="CC54" s="18" t="n">
        <f aca="false">1-(1-In_Repower)*(CC$7&gt;=$E53)</f>
        <v>1</v>
      </c>
      <c r="CD54" s="18" t="n">
        <f aca="false">1-(1-In_Repower)*(CD$7&gt;=$E53)</f>
        <v>1</v>
      </c>
      <c r="CE54" s="18" t="n">
        <f aca="false">1-(1-In_Repower)*(CE$7&gt;=$E53)</f>
        <v>1</v>
      </c>
      <c r="CF54" s="18" t="n">
        <f aca="false">1-(1-In_Repower)*(CF$7&gt;=$E53)</f>
        <v>1</v>
      </c>
      <c r="CG54" s="18" t="n">
        <f aca="false">1-(1-In_Repower)*(CG$7&gt;=$E53)</f>
        <v>1</v>
      </c>
      <c r="CH54" s="18" t="n">
        <f aca="false">1-(1-In_Repower)*(CH$7&gt;=$E53)</f>
        <v>1</v>
      </c>
      <c r="CI54" s="18" t="n">
        <f aca="false">1-(1-In_Repower)*(CI$7&gt;=$E53)</f>
        <v>1</v>
      </c>
      <c r="CJ54" s="18" t="n">
        <f aca="false">1-(1-In_Repower)*(CJ$7&gt;=$E53)</f>
        <v>1</v>
      </c>
      <c r="CK54" s="18" t="n">
        <f aca="false">1-(1-In_Repower)*(CK$7&gt;=$E53)</f>
        <v>1</v>
      </c>
      <c r="CL54" s="18" t="n">
        <f aca="false">1-(1-In_Repower)*(CL$7&gt;=$E53)</f>
        <v>1</v>
      </c>
      <c r="CM54" s="18" t="n">
        <f aca="false">1-(1-In_Repower)*(CM$7&gt;=$E53)</f>
        <v>1</v>
      </c>
      <c r="CN54" s="18" t="n">
        <f aca="false">1-(1-In_Repower)*(CN$7&gt;=$E53)</f>
        <v>1</v>
      </c>
      <c r="CO54" s="18" t="n">
        <f aca="false">1-(1-In_Repower)*(CO$7&gt;=$E53)</f>
        <v>1</v>
      </c>
      <c r="CP54" s="18" t="n">
        <f aca="false">1-(1-In_Repower)*(CP$7&gt;=$E53)</f>
        <v>1</v>
      </c>
      <c r="CQ54" s="18" t="n">
        <f aca="false">1-(1-In_Repower)*(CQ$7&gt;=$E53)</f>
        <v>1</v>
      </c>
      <c r="CR54" s="18" t="n">
        <f aca="false">1-(1-In_Repower)*(CR$7&gt;=$E53)</f>
        <v>1</v>
      </c>
      <c r="CS54" s="18" t="n">
        <f aca="false">1-(1-In_Repower)*(CS$7&gt;=$E53)</f>
        <v>1</v>
      </c>
      <c r="CT54" s="18" t="n">
        <f aca="false">1-(1-In_Repower)*(CT$7&gt;=$E53)</f>
        <v>1</v>
      </c>
      <c r="CU54" s="18" t="n">
        <f aca="false">1-(1-In_Repower)*(CU$7&gt;=$E53)</f>
        <v>1</v>
      </c>
      <c r="CV54" s="18" t="n">
        <f aca="false">1-(1-In_Repower)*(CV$7&gt;=$E53)</f>
        <v>1</v>
      </c>
      <c r="CW54" s="18" t="n">
        <f aca="false">1-(1-In_Repower)*(CW$7&gt;=$E53)</f>
        <v>1</v>
      </c>
      <c r="CX54" s="18" t="n">
        <f aca="false">1-(1-In_Repower)*(CX$7&gt;=$E53)</f>
        <v>1</v>
      </c>
      <c r="CY54" s="18" t="n">
        <f aca="false">1-(1-In_Repower)*(CY$7&gt;=$E53)</f>
        <v>1</v>
      </c>
      <c r="CZ54" s="18" t="n">
        <f aca="false">1-(1-In_Repower)*(CZ$7&gt;=$E53)</f>
        <v>1</v>
      </c>
      <c r="DA54" s="18" t="n">
        <f aca="false">1-(1-In_Repower)*(DA$7&gt;=$E53)</f>
        <v>1</v>
      </c>
      <c r="DB54" s="18" t="n">
        <f aca="false">1-(1-In_Repower)*(DB$7&gt;=$E53)</f>
        <v>1</v>
      </c>
      <c r="DC54" s="18" t="n">
        <f aca="false">1-(1-In_Repower)*(DC$7&gt;=$E53)</f>
        <v>1</v>
      </c>
      <c r="DD54" s="18" t="n">
        <f aca="false">1-(1-In_Repower)*(DD$7&gt;=$E53)</f>
        <v>1</v>
      </c>
      <c r="DE54" s="18" t="n">
        <f aca="false">1-(1-In_Repower)*(DE$7&gt;=$E53)</f>
        <v>1</v>
      </c>
      <c r="DF54" s="18" t="n">
        <f aca="false">1-(1-In_Repower)*(DF$7&gt;=$E53)</f>
        <v>1</v>
      </c>
      <c r="DG54" s="18" t="n">
        <f aca="false">1-(1-In_Repower)*(DG$7&gt;=$E53)</f>
        <v>1</v>
      </c>
      <c r="DH54" s="18" t="n">
        <f aca="false">1-(1-In_Repower)*(DH$7&gt;=$E53)</f>
        <v>1</v>
      </c>
      <c r="DI54" s="18" t="n">
        <f aca="false">1-(1-In_Repower)*(DI$7&gt;=$E53)</f>
        <v>1</v>
      </c>
      <c r="DJ54" s="18" t="n">
        <f aca="false">1-(1-In_Repower)*(DJ$7&gt;=$E53)</f>
        <v>1</v>
      </c>
      <c r="DK54" s="18" t="n">
        <f aca="false">1-(1-In_Repower)*(DK$7&gt;=$E53)</f>
        <v>1</v>
      </c>
      <c r="DL54" s="18" t="n">
        <f aca="false">1-(1-In_Repower)*(DL$7&gt;=$E53)</f>
        <v>1</v>
      </c>
      <c r="DM54" s="18" t="n">
        <f aca="false">1-(1-In_Repower)*(DM$7&gt;=$E53)</f>
        <v>1</v>
      </c>
      <c r="DN54" s="18" t="n">
        <f aca="false">1-(1-In_Repower)*(DN$7&gt;=$E53)</f>
        <v>1</v>
      </c>
      <c r="DO54" s="18" t="n">
        <f aca="false">1-(1-In_Repower)*(DO$7&gt;=$E53)</f>
        <v>1</v>
      </c>
      <c r="DP54" s="18" t="n">
        <f aca="false">1-(1-In_Repower)*(DP$7&gt;=$E53)</f>
        <v>1</v>
      </c>
      <c r="DQ54" s="18" t="n">
        <f aca="false">1-(1-In_Repower)*(DQ$7&gt;=$E53)</f>
        <v>1</v>
      </c>
      <c r="DR54" s="18" t="n">
        <f aca="false">1-(1-In_Repower)*(DR$7&gt;=$E53)</f>
        <v>1</v>
      </c>
      <c r="DS54" s="18" t="n">
        <f aca="false">1-(1-In_Repower)*(DS$7&gt;=$E53)</f>
        <v>1</v>
      </c>
      <c r="DT54" s="18" t="n">
        <f aca="false">1-(1-In_Repower)*(DT$7&gt;=$E53)</f>
        <v>1</v>
      </c>
      <c r="DU54" s="18" t="n">
        <f aca="false">1-(1-In_Repower)*(DU$7&gt;=$E53)</f>
        <v>1</v>
      </c>
      <c r="DV54" s="18" t="n">
        <f aca="false">1-(1-In_Repower)*(DV$7&gt;=$E53)</f>
        <v>1</v>
      </c>
      <c r="DW54" s="18" t="n">
        <f aca="false">1-(1-In_Repower)*(DW$7&gt;=$E53)</f>
        <v>1</v>
      </c>
      <c r="DX54" s="18" t="n">
        <f aca="false">1-(1-In_Repower)*(DX$7&gt;=$E53)</f>
        <v>1</v>
      </c>
      <c r="DY54" s="18" t="n">
        <f aca="false">1-(1-In_Repower)*(DY$7&gt;=$E53)</f>
        <v>1</v>
      </c>
      <c r="DZ54" s="18" t="n">
        <f aca="false">1-(1-In_Repower)*(DZ$7&gt;=$E53)</f>
        <v>1</v>
      </c>
      <c r="EA54" s="18" t="n">
        <f aca="false">1-(1-In_Repower)*(EA$7&gt;=$E53)</f>
        <v>1</v>
      </c>
      <c r="EB54" s="18" t="n">
        <f aca="false">1-(1-In_Repower)*(EB$7&gt;=$E53)</f>
        <v>1</v>
      </c>
      <c r="EC54" s="18" t="n">
        <f aca="false">1-(1-In_Repower)*(EC$7&gt;=$E53)</f>
        <v>1</v>
      </c>
      <c r="ED54" s="18" t="n">
        <f aca="false">1-(1-In_Repower)*(ED$7&gt;=$E53)</f>
        <v>1</v>
      </c>
      <c r="EE54" s="18" t="n">
        <f aca="false">1-(1-In_Repower)*(EE$7&gt;=$E53)</f>
        <v>1</v>
      </c>
      <c r="EF54" s="18" t="n">
        <f aca="false">1-(1-In_Repower)*(EF$7&gt;=$E53)</f>
        <v>1</v>
      </c>
      <c r="EG54" s="18" t="n">
        <f aca="false">1-(1-In_Repower)*(EG$7&gt;=$E53)</f>
        <v>1</v>
      </c>
      <c r="EH54" s="18" t="n">
        <f aca="false">1-(1-In_Repower)*(EH$7&gt;=$E53)</f>
        <v>1</v>
      </c>
      <c r="EI54" s="18" t="n">
        <f aca="false">1-(1-In_Repower)*(EI$7&gt;=$E53)</f>
        <v>1</v>
      </c>
      <c r="EJ54" s="18" t="n">
        <f aca="false">1-(1-In_Repower)*(EJ$7&gt;=$E53)</f>
        <v>1</v>
      </c>
      <c r="EK54" s="18" t="n">
        <f aca="false">1-(1-In_Repower)*(EK$7&gt;=$E53)</f>
        <v>1</v>
      </c>
      <c r="EL54" s="18" t="n">
        <f aca="false">1-(1-In_Repower)*(EL$7&gt;=$E53)</f>
        <v>1</v>
      </c>
      <c r="EM54" s="18" t="n">
        <f aca="false">1-(1-In_Repower)*(EM$7&gt;=$E53)</f>
        <v>1</v>
      </c>
      <c r="EN54" s="18" t="n">
        <f aca="false">1-(1-In_Repower)*(EN$7&gt;=$E53)</f>
        <v>1</v>
      </c>
      <c r="EO54" s="18" t="n">
        <f aca="false">1-(1-In_Repower)*(EO$7&gt;=$E53)</f>
        <v>1</v>
      </c>
      <c r="EP54" s="18" t="n">
        <f aca="false">1-(1-In_Repower)*(EP$7&gt;=$E53)</f>
        <v>1</v>
      </c>
      <c r="EQ54" s="18" t="n">
        <f aca="false">1-(1-In_Repower)*(EQ$7&gt;=$E53)</f>
        <v>1</v>
      </c>
      <c r="ER54" s="18" t="n">
        <f aca="false">1-(1-In_Repower)*(ER$7&gt;=$E53)</f>
        <v>1</v>
      </c>
      <c r="ES54" s="18" t="n">
        <f aca="false">1-(1-In_Repower)*(ES$7&gt;=$E53)</f>
        <v>1</v>
      </c>
      <c r="ET54" s="18" t="n">
        <f aca="false">1-(1-In_Repower)*(ET$7&gt;=$E53)</f>
        <v>1</v>
      </c>
      <c r="EU54" s="18" t="n">
        <f aca="false">1-(1-In_Repower)*(EU$7&gt;=$E53)</f>
        <v>1</v>
      </c>
      <c r="EV54" s="18" t="n">
        <f aca="false">1-(1-In_Repower)*(EV$7&gt;=$E53)</f>
        <v>1</v>
      </c>
      <c r="EW54" s="18" t="n">
        <f aca="false">1-(1-In_Repower)*(EW$7&gt;=$E53)</f>
        <v>1</v>
      </c>
      <c r="EX54" s="18" t="n">
        <f aca="false">1-(1-In_Repower)*(EX$7&gt;=$E53)</f>
        <v>1</v>
      </c>
      <c r="EY54" s="18" t="n">
        <f aca="false">1-(1-In_Repower)*(EY$7&gt;=$E53)</f>
        <v>1</v>
      </c>
      <c r="EZ54" s="18" t="n">
        <f aca="false">1-(1-In_Repower)*(EZ$7&gt;=$E53)</f>
        <v>1</v>
      </c>
      <c r="FA54" s="18" t="n">
        <f aca="false">1-(1-In_Repower)*(FA$7&gt;=$E53)</f>
        <v>1</v>
      </c>
      <c r="FB54" s="18" t="n">
        <f aca="false">1-(1-In_Repower)*(FB$7&gt;=$E53)</f>
        <v>1</v>
      </c>
      <c r="FC54" s="18" t="n">
        <f aca="false">1-(1-In_Repower)*(FC$7&gt;=$E53)</f>
        <v>1</v>
      </c>
      <c r="FD54" s="18" t="n">
        <f aca="false">1-(1-In_Repower)*(FD$7&gt;=$E53)</f>
        <v>1</v>
      </c>
      <c r="FE54" s="18" t="n">
        <f aca="false">1-(1-In_Repower)*(FE$7&gt;=$E53)</f>
        <v>1</v>
      </c>
      <c r="FF54" s="18" t="n">
        <f aca="false">1-(1-In_Repower)*(FF$7&gt;=$E53)</f>
        <v>1</v>
      </c>
      <c r="FG54" s="18" t="n">
        <f aca="false">1-(1-In_Repower)*(FG$7&gt;=$E53)</f>
        <v>1</v>
      </c>
      <c r="FH54" s="18" t="n">
        <f aca="false">1-(1-In_Repower)*(FH$7&gt;=$E53)</f>
        <v>1</v>
      </c>
    </row>
    <row r="56" customFormat="false" ht="15" hidden="false" customHeight="false" outlineLevel="0" collapsed="false">
      <c r="A56" s="10" t="s">
        <v>14</v>
      </c>
      <c r="B56" s="10"/>
      <c r="C56" s="10" t="s">
        <v>706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</row>
    <row r="57" customFormat="false" ht="15" hidden="false" customHeight="false" outlineLevel="0" collapsed="false">
      <c r="C57" s="1" t="s">
        <v>707</v>
      </c>
      <c r="D57" s="12" t="s">
        <v>34</v>
      </c>
      <c r="E57" s="18" t="n">
        <f aca="false">INDEX(Case_Offer,1,$F12)</f>
        <v>0</v>
      </c>
    </row>
    <row r="58" customFormat="false" ht="15" hidden="false" customHeight="false" outlineLevel="0" collapsed="false">
      <c r="C58" s="1" t="s">
        <v>708</v>
      </c>
      <c r="D58" s="12" t="s">
        <v>86</v>
      </c>
      <c r="E58" s="36" t="n">
        <f aca="false">MATCH(In_Offer_PV,OPV_Names,0)</f>
        <v>2</v>
      </c>
      <c r="F58" s="36" t="n">
        <f aca="false">INDEX(OPV_Type,$E58)</f>
        <v>1</v>
      </c>
    </row>
    <row r="59" customFormat="false" ht="15" hidden="false" customHeight="false" outlineLevel="0" collapsed="false">
      <c r="C59" s="1" t="s">
        <v>709</v>
      </c>
      <c r="D59" s="12" t="s">
        <v>127</v>
      </c>
      <c r="E59" s="23" t="n">
        <f aca="false">INDEX(OPV_Fee,$E58)</f>
        <v>0</v>
      </c>
      <c r="F59" s="26" t="n">
        <f aca="false">INDEX(OPV_Fee_Min,$E58)</f>
        <v>0</v>
      </c>
    </row>
    <row r="60" customFormat="false" ht="15" hidden="false" customHeight="false" outlineLevel="0" collapsed="false">
      <c r="C60" s="1" t="s">
        <v>710</v>
      </c>
      <c r="D60" s="12" t="s">
        <v>127</v>
      </c>
      <c r="E60" s="26" t="n">
        <f aca="false">INDEX(OPV_Fee_Max,$E58)</f>
        <v>0</v>
      </c>
      <c r="F60" s="26" t="n">
        <f aca="false">INDEX(OPV_Price,$E58)</f>
        <v>43.96</v>
      </c>
    </row>
    <row r="61" customFormat="false" ht="15" hidden="false" customHeight="false" outlineLevel="0" collapsed="false">
      <c r="C61" s="1" t="s">
        <v>711</v>
      </c>
      <c r="D61" s="12" t="s">
        <v>546</v>
      </c>
      <c r="E61" s="45" t="n">
        <f aca="false">IF(INDEX(OPV_Start,$E58)&gt;0,INDEX(OPV_Start,$E58),$F16+1)</f>
        <v>46753</v>
      </c>
      <c r="F61" s="45" t="n">
        <f aca="false">EDATE($E61,INDEX(OPV_Tenor,$E58)*Months_In_Year)-1</f>
        <v>47848</v>
      </c>
      <c r="J61" s="61" t="n">
        <f aca="false">$E57*MAX(0,MIN($F61,J$4)-MAX($E61,J$3)+1)/J$5</f>
        <v>0</v>
      </c>
      <c r="K61" s="61" t="n">
        <f aca="false">$E57*MAX(0,MIN($F61,K$4)-MAX($E61,K$3)+1)/K$5</f>
        <v>0</v>
      </c>
      <c r="L61" s="61" t="n">
        <f aca="false">$E57*MAX(0,MIN($F61,L$4)-MAX($E61,L$3)+1)/L$5</f>
        <v>0</v>
      </c>
      <c r="M61" s="61" t="n">
        <f aca="false">$E57*MAX(0,MIN($F61,M$4)-MAX($E61,M$3)+1)/M$5</f>
        <v>0</v>
      </c>
      <c r="N61" s="61" t="n">
        <f aca="false">$E57*MAX(0,MIN($F61,N$4)-MAX($E61,N$3)+1)/N$5</f>
        <v>0</v>
      </c>
      <c r="O61" s="61" t="n">
        <f aca="false">$E57*MAX(0,MIN($F61,O$4)-MAX($E61,O$3)+1)/O$5</f>
        <v>0</v>
      </c>
      <c r="P61" s="61" t="n">
        <f aca="false">$E57*MAX(0,MIN($F61,P$4)-MAX($E61,P$3)+1)/P$5</f>
        <v>0</v>
      </c>
      <c r="Q61" s="61" t="n">
        <f aca="false">$E57*MAX(0,MIN($F61,Q$4)-MAX($E61,Q$3)+1)/Q$5</f>
        <v>0</v>
      </c>
      <c r="R61" s="61" t="n">
        <f aca="false">$E57*MAX(0,MIN($F61,R$4)-MAX($E61,R$3)+1)/R$5</f>
        <v>0</v>
      </c>
      <c r="S61" s="61" t="n">
        <f aca="false">$E57*MAX(0,MIN($F61,S$4)-MAX($E61,S$3)+1)/S$5</f>
        <v>0</v>
      </c>
      <c r="T61" s="61" t="n">
        <f aca="false">$E57*MAX(0,MIN($F61,T$4)-MAX($E61,T$3)+1)/T$5</f>
        <v>0</v>
      </c>
      <c r="U61" s="61" t="n">
        <f aca="false">$E57*MAX(0,MIN($F61,U$4)-MAX($E61,U$3)+1)/U$5</f>
        <v>0</v>
      </c>
      <c r="V61" s="61" t="n">
        <f aca="false">$E57*MAX(0,MIN($F61,V$4)-MAX($E61,V$3)+1)/V$5</f>
        <v>0</v>
      </c>
      <c r="W61" s="61" t="n">
        <f aca="false">$E57*MAX(0,MIN($F61,W$4)-MAX($E61,W$3)+1)/W$5</f>
        <v>0</v>
      </c>
      <c r="X61" s="61" t="n">
        <f aca="false">$E57*MAX(0,MIN($F61,X$4)-MAX($E61,X$3)+1)/X$5</f>
        <v>0</v>
      </c>
      <c r="Y61" s="61" t="n">
        <f aca="false">$E57*MAX(0,MIN($F61,Y$4)-MAX($E61,Y$3)+1)/Y$5</f>
        <v>0</v>
      </c>
      <c r="Z61" s="61" t="n">
        <f aca="false">$E57*MAX(0,MIN($F61,Z$4)-MAX($E61,Z$3)+1)/Z$5</f>
        <v>0</v>
      </c>
      <c r="AA61" s="61" t="n">
        <f aca="false">$E57*MAX(0,MIN($F61,AA$4)-MAX($E61,AA$3)+1)/AA$5</f>
        <v>0</v>
      </c>
      <c r="AB61" s="61" t="n">
        <f aca="false">$E57*MAX(0,MIN($F61,AB$4)-MAX($E61,AB$3)+1)/AB$5</f>
        <v>0</v>
      </c>
      <c r="AC61" s="61" t="n">
        <f aca="false">$E57*MAX(0,MIN($F61,AC$4)-MAX($E61,AC$3)+1)/AC$5</f>
        <v>0</v>
      </c>
      <c r="AD61" s="61" t="n">
        <f aca="false">$E57*MAX(0,MIN($F61,AD$4)-MAX($E61,AD$3)+1)/AD$5</f>
        <v>0</v>
      </c>
      <c r="AE61" s="61" t="n">
        <f aca="false">$E57*MAX(0,MIN($F61,AE$4)-MAX($E61,AE$3)+1)/AE$5</f>
        <v>0</v>
      </c>
      <c r="AF61" s="61" t="n">
        <f aca="false">$E57*MAX(0,MIN($F61,AF$4)-MAX($E61,AF$3)+1)/AF$5</f>
        <v>0</v>
      </c>
      <c r="AG61" s="61" t="n">
        <f aca="false">$E57*MAX(0,MIN($F61,AG$4)-MAX($E61,AG$3)+1)/AG$5</f>
        <v>0</v>
      </c>
      <c r="AH61" s="61" t="n">
        <f aca="false">$E57*MAX(0,MIN($F61,AH$4)-MAX($E61,AH$3)+1)/AH$5</f>
        <v>0</v>
      </c>
      <c r="AI61" s="61" t="n">
        <f aca="false">$E57*MAX(0,MIN($F61,AI$4)-MAX($E61,AI$3)+1)/AI$5</f>
        <v>0</v>
      </c>
      <c r="AJ61" s="61" t="n">
        <f aca="false">$E57*MAX(0,MIN($F61,AJ$4)-MAX($E61,AJ$3)+1)/AJ$5</f>
        <v>0</v>
      </c>
      <c r="AK61" s="61" t="n">
        <f aca="false">$E57*MAX(0,MIN($F61,AK$4)-MAX($E61,AK$3)+1)/AK$5</f>
        <v>0</v>
      </c>
      <c r="AL61" s="61" t="n">
        <f aca="false">$E57*MAX(0,MIN($F61,AL$4)-MAX($E61,AL$3)+1)/AL$5</f>
        <v>0</v>
      </c>
      <c r="AM61" s="61" t="n">
        <f aca="false">$E57*MAX(0,MIN($F61,AM$4)-MAX($E61,AM$3)+1)/AM$5</f>
        <v>0</v>
      </c>
      <c r="AN61" s="61" t="n">
        <f aca="false">$E57*MAX(0,MIN($F61,AN$4)-MAX($E61,AN$3)+1)/AN$5</f>
        <v>0</v>
      </c>
      <c r="AO61" s="61" t="n">
        <f aca="false">$E57*MAX(0,MIN($F61,AO$4)-MAX($E61,AO$3)+1)/AO$5</f>
        <v>0</v>
      </c>
      <c r="AP61" s="61" t="n">
        <f aca="false">$E57*MAX(0,MIN($F61,AP$4)-MAX($E61,AP$3)+1)/AP$5</f>
        <v>0</v>
      </c>
      <c r="AQ61" s="61" t="n">
        <f aca="false">$E57*MAX(0,MIN($F61,AQ$4)-MAX($E61,AQ$3)+1)/AQ$5</f>
        <v>0</v>
      </c>
      <c r="AR61" s="61" t="n">
        <f aca="false">$E57*MAX(0,MIN($F61,AR$4)-MAX($E61,AR$3)+1)/AR$5</f>
        <v>0</v>
      </c>
      <c r="AS61" s="61" t="n">
        <f aca="false">$E57*MAX(0,MIN($F61,AS$4)-MAX($E61,AS$3)+1)/AS$5</f>
        <v>0</v>
      </c>
      <c r="AT61" s="61" t="n">
        <f aca="false">$E57*MAX(0,MIN($F61,AT$4)-MAX($E61,AT$3)+1)/AT$5</f>
        <v>0</v>
      </c>
      <c r="AU61" s="61" t="n">
        <f aca="false">$E57*MAX(0,MIN($F61,AU$4)-MAX($E61,AU$3)+1)/AU$5</f>
        <v>0</v>
      </c>
      <c r="AV61" s="61" t="n">
        <f aca="false">$E57*MAX(0,MIN($F61,AV$4)-MAX($E61,AV$3)+1)/AV$5</f>
        <v>0</v>
      </c>
      <c r="AW61" s="61" t="n">
        <f aca="false">$E57*MAX(0,MIN($F61,AW$4)-MAX($E61,AW$3)+1)/AW$5</f>
        <v>0</v>
      </c>
      <c r="AX61" s="61" t="n">
        <f aca="false">$E57*MAX(0,MIN($F61,AX$4)-MAX($E61,AX$3)+1)/AX$5</f>
        <v>0</v>
      </c>
      <c r="AY61" s="61" t="n">
        <f aca="false">$E57*MAX(0,MIN($F61,AY$4)-MAX($E61,AY$3)+1)/AY$5</f>
        <v>0</v>
      </c>
      <c r="AZ61" s="61" t="n">
        <f aca="false">$E57*MAX(0,MIN($F61,AZ$4)-MAX($E61,AZ$3)+1)/AZ$5</f>
        <v>0</v>
      </c>
      <c r="BA61" s="61" t="n">
        <f aca="false">$E57*MAX(0,MIN($F61,BA$4)-MAX($E61,BA$3)+1)/BA$5</f>
        <v>0</v>
      </c>
      <c r="BB61" s="61" t="n">
        <f aca="false">$E57*MAX(0,MIN($F61,BB$4)-MAX($E61,BB$3)+1)/BB$5</f>
        <v>0</v>
      </c>
      <c r="BC61" s="61" t="n">
        <f aca="false">$E57*MAX(0,MIN($F61,BC$4)-MAX($E61,BC$3)+1)/BC$5</f>
        <v>0</v>
      </c>
      <c r="BD61" s="61" t="n">
        <f aca="false">$E57*MAX(0,MIN($F61,BD$4)-MAX($E61,BD$3)+1)/BD$5</f>
        <v>0</v>
      </c>
      <c r="BE61" s="61" t="n">
        <f aca="false">$E57*MAX(0,MIN($F61,BE$4)-MAX($E61,BE$3)+1)/BE$5</f>
        <v>0</v>
      </c>
      <c r="BF61" s="61" t="n">
        <f aca="false">$E57*MAX(0,MIN($F61,BF$4)-MAX($E61,BF$3)+1)/BF$5</f>
        <v>0</v>
      </c>
      <c r="BG61" s="61" t="n">
        <f aca="false">$E57*MAX(0,MIN($F61,BG$4)-MAX($E61,BG$3)+1)/BG$5</f>
        <v>0</v>
      </c>
      <c r="BH61" s="61" t="n">
        <f aca="false">$E57*MAX(0,MIN($F61,BH$4)-MAX($E61,BH$3)+1)/BH$5</f>
        <v>0</v>
      </c>
      <c r="BI61" s="61" t="n">
        <f aca="false">$E57*MAX(0,MIN($F61,BI$4)-MAX($E61,BI$3)+1)/BI$5</f>
        <v>0</v>
      </c>
      <c r="BJ61" s="61" t="n">
        <f aca="false">$E57*MAX(0,MIN($F61,BJ$4)-MAX($E61,BJ$3)+1)/BJ$5</f>
        <v>0</v>
      </c>
      <c r="BK61" s="61" t="n">
        <f aca="false">$E57*MAX(0,MIN($F61,BK$4)-MAX($E61,BK$3)+1)/BK$5</f>
        <v>0</v>
      </c>
      <c r="BL61" s="61" t="n">
        <f aca="false">$E57*MAX(0,MIN($F61,BL$4)-MAX($E61,BL$3)+1)/BL$5</f>
        <v>0</v>
      </c>
      <c r="BM61" s="61" t="n">
        <f aca="false">$E57*MAX(0,MIN($F61,BM$4)-MAX($E61,BM$3)+1)/BM$5</f>
        <v>0</v>
      </c>
      <c r="BN61" s="61" t="n">
        <f aca="false">$E57*MAX(0,MIN($F61,BN$4)-MAX($E61,BN$3)+1)/BN$5</f>
        <v>0</v>
      </c>
      <c r="BO61" s="61" t="n">
        <f aca="false">$E57*MAX(0,MIN($F61,BO$4)-MAX($E61,BO$3)+1)/BO$5</f>
        <v>0</v>
      </c>
      <c r="BP61" s="61" t="n">
        <f aca="false">$E57*MAX(0,MIN($F61,BP$4)-MAX($E61,BP$3)+1)/BP$5</f>
        <v>0</v>
      </c>
      <c r="BQ61" s="61" t="n">
        <f aca="false">$E57*MAX(0,MIN($F61,BQ$4)-MAX($E61,BQ$3)+1)/BQ$5</f>
        <v>0</v>
      </c>
      <c r="BR61" s="61" t="n">
        <f aca="false">$E57*MAX(0,MIN($F61,BR$4)-MAX($E61,BR$3)+1)/BR$5</f>
        <v>0</v>
      </c>
      <c r="BS61" s="61" t="n">
        <f aca="false">$E57*MAX(0,MIN($F61,BS$4)-MAX($E61,BS$3)+1)/BS$5</f>
        <v>0</v>
      </c>
      <c r="BT61" s="61" t="n">
        <f aca="false">$E57*MAX(0,MIN($F61,BT$4)-MAX($E61,BT$3)+1)/BT$5</f>
        <v>0</v>
      </c>
      <c r="BU61" s="61" t="n">
        <f aca="false">$E57*MAX(0,MIN($F61,BU$4)-MAX($E61,BU$3)+1)/BU$5</f>
        <v>0</v>
      </c>
      <c r="BV61" s="61" t="n">
        <f aca="false">$E57*MAX(0,MIN($F61,BV$4)-MAX($E61,BV$3)+1)/BV$5</f>
        <v>0</v>
      </c>
      <c r="BW61" s="61" t="n">
        <f aca="false">$E57*MAX(0,MIN($F61,BW$4)-MAX($E61,BW$3)+1)/BW$5</f>
        <v>0</v>
      </c>
      <c r="BX61" s="61" t="n">
        <f aca="false">$E57*MAX(0,MIN($F61,BX$4)-MAX($E61,BX$3)+1)/BX$5</f>
        <v>0</v>
      </c>
      <c r="BY61" s="61" t="n">
        <f aca="false">$E57*MAX(0,MIN($F61,BY$4)-MAX($E61,BY$3)+1)/BY$5</f>
        <v>0</v>
      </c>
      <c r="BZ61" s="61" t="n">
        <f aca="false">$E57*MAX(0,MIN($F61,BZ$4)-MAX($E61,BZ$3)+1)/BZ$5</f>
        <v>0</v>
      </c>
      <c r="CA61" s="61" t="n">
        <f aca="false">$E57*MAX(0,MIN($F61,CA$4)-MAX($E61,CA$3)+1)/CA$5</f>
        <v>0</v>
      </c>
      <c r="CB61" s="61" t="n">
        <f aca="false">$E57*MAX(0,MIN($F61,CB$4)-MAX($E61,CB$3)+1)/CB$5</f>
        <v>0</v>
      </c>
      <c r="CC61" s="61" t="n">
        <f aca="false">$E57*MAX(0,MIN($F61,CC$4)-MAX($E61,CC$3)+1)/CC$5</f>
        <v>0</v>
      </c>
      <c r="CD61" s="61" t="n">
        <f aca="false">$E57*MAX(0,MIN($F61,CD$4)-MAX($E61,CD$3)+1)/CD$5</f>
        <v>0</v>
      </c>
      <c r="CE61" s="61" t="n">
        <f aca="false">$E57*MAX(0,MIN($F61,CE$4)-MAX($E61,CE$3)+1)/CE$5</f>
        <v>0</v>
      </c>
      <c r="CF61" s="61" t="n">
        <f aca="false">$E57*MAX(0,MIN($F61,CF$4)-MAX($E61,CF$3)+1)/CF$5</f>
        <v>0</v>
      </c>
      <c r="CG61" s="61" t="n">
        <f aca="false">$E57*MAX(0,MIN($F61,CG$4)-MAX($E61,CG$3)+1)/CG$5</f>
        <v>0</v>
      </c>
      <c r="CH61" s="61" t="n">
        <f aca="false">$E57*MAX(0,MIN($F61,CH$4)-MAX($E61,CH$3)+1)/CH$5</f>
        <v>0</v>
      </c>
      <c r="CI61" s="61" t="n">
        <f aca="false">$E57*MAX(0,MIN($F61,CI$4)-MAX($E61,CI$3)+1)/CI$5</f>
        <v>0</v>
      </c>
      <c r="CJ61" s="61" t="n">
        <f aca="false">$E57*MAX(0,MIN($F61,CJ$4)-MAX($E61,CJ$3)+1)/CJ$5</f>
        <v>0</v>
      </c>
      <c r="CK61" s="61" t="n">
        <f aca="false">$E57*MAX(0,MIN($F61,CK$4)-MAX($E61,CK$3)+1)/CK$5</f>
        <v>0</v>
      </c>
      <c r="CL61" s="61" t="n">
        <f aca="false">$E57*MAX(0,MIN($F61,CL$4)-MAX($E61,CL$3)+1)/CL$5</f>
        <v>0</v>
      </c>
      <c r="CM61" s="61" t="n">
        <f aca="false">$E57*MAX(0,MIN($F61,CM$4)-MAX($E61,CM$3)+1)/CM$5</f>
        <v>0</v>
      </c>
      <c r="CN61" s="61" t="n">
        <f aca="false">$E57*MAX(0,MIN($F61,CN$4)-MAX($E61,CN$3)+1)/CN$5</f>
        <v>0</v>
      </c>
      <c r="CO61" s="61" t="n">
        <f aca="false">$E57*MAX(0,MIN($F61,CO$4)-MAX($E61,CO$3)+1)/CO$5</f>
        <v>0</v>
      </c>
      <c r="CP61" s="61" t="n">
        <f aca="false">$E57*MAX(0,MIN($F61,CP$4)-MAX($E61,CP$3)+1)/CP$5</f>
        <v>0</v>
      </c>
      <c r="CQ61" s="61" t="n">
        <f aca="false">$E57*MAX(0,MIN($F61,CQ$4)-MAX($E61,CQ$3)+1)/CQ$5</f>
        <v>0</v>
      </c>
      <c r="CR61" s="61" t="n">
        <f aca="false">$E57*MAX(0,MIN($F61,CR$4)-MAX($E61,CR$3)+1)/CR$5</f>
        <v>0</v>
      </c>
      <c r="CS61" s="61" t="n">
        <f aca="false">$E57*MAX(0,MIN($F61,CS$4)-MAX($E61,CS$3)+1)/CS$5</f>
        <v>0</v>
      </c>
      <c r="CT61" s="61" t="n">
        <f aca="false">$E57*MAX(0,MIN($F61,CT$4)-MAX($E61,CT$3)+1)/CT$5</f>
        <v>0</v>
      </c>
      <c r="CU61" s="61" t="n">
        <f aca="false">$E57*MAX(0,MIN($F61,CU$4)-MAX($E61,CU$3)+1)/CU$5</f>
        <v>0</v>
      </c>
      <c r="CV61" s="61" t="n">
        <f aca="false">$E57*MAX(0,MIN($F61,CV$4)-MAX($E61,CV$3)+1)/CV$5</f>
        <v>0</v>
      </c>
      <c r="CW61" s="61" t="n">
        <f aca="false">$E57*MAX(0,MIN($F61,CW$4)-MAX($E61,CW$3)+1)/CW$5</f>
        <v>0</v>
      </c>
      <c r="CX61" s="61" t="n">
        <f aca="false">$E57*MAX(0,MIN($F61,CX$4)-MAX($E61,CX$3)+1)/CX$5</f>
        <v>0</v>
      </c>
      <c r="CY61" s="61" t="n">
        <f aca="false">$E57*MAX(0,MIN($F61,CY$4)-MAX($E61,CY$3)+1)/CY$5</f>
        <v>0</v>
      </c>
      <c r="CZ61" s="61" t="n">
        <f aca="false">$E57*MAX(0,MIN($F61,CZ$4)-MAX($E61,CZ$3)+1)/CZ$5</f>
        <v>0</v>
      </c>
      <c r="DA61" s="61" t="n">
        <f aca="false">$E57*MAX(0,MIN($F61,DA$4)-MAX($E61,DA$3)+1)/DA$5</f>
        <v>0</v>
      </c>
      <c r="DB61" s="61" t="n">
        <f aca="false">$E57*MAX(0,MIN($F61,DB$4)-MAX($E61,DB$3)+1)/DB$5</f>
        <v>0</v>
      </c>
      <c r="DC61" s="61" t="n">
        <f aca="false">$E57*MAX(0,MIN($F61,DC$4)-MAX($E61,DC$3)+1)/DC$5</f>
        <v>0</v>
      </c>
      <c r="DD61" s="61" t="n">
        <f aca="false">$E57*MAX(0,MIN($F61,DD$4)-MAX($E61,DD$3)+1)/DD$5</f>
        <v>0</v>
      </c>
      <c r="DE61" s="61" t="n">
        <f aca="false">$E57*MAX(0,MIN($F61,DE$4)-MAX($E61,DE$3)+1)/DE$5</f>
        <v>0</v>
      </c>
      <c r="DF61" s="61" t="n">
        <f aca="false">$E57*MAX(0,MIN($F61,DF$4)-MAX($E61,DF$3)+1)/DF$5</f>
        <v>0</v>
      </c>
      <c r="DG61" s="61" t="n">
        <f aca="false">$E57*MAX(0,MIN($F61,DG$4)-MAX($E61,DG$3)+1)/DG$5</f>
        <v>0</v>
      </c>
      <c r="DH61" s="61" t="n">
        <f aca="false">$E57*MAX(0,MIN($F61,DH$4)-MAX($E61,DH$3)+1)/DH$5</f>
        <v>0</v>
      </c>
      <c r="DI61" s="61" t="n">
        <f aca="false">$E57*MAX(0,MIN($F61,DI$4)-MAX($E61,DI$3)+1)/DI$5</f>
        <v>0</v>
      </c>
      <c r="DJ61" s="61" t="n">
        <f aca="false">$E57*MAX(0,MIN($F61,DJ$4)-MAX($E61,DJ$3)+1)/DJ$5</f>
        <v>0</v>
      </c>
      <c r="DK61" s="61" t="n">
        <f aca="false">$E57*MAX(0,MIN($F61,DK$4)-MAX($E61,DK$3)+1)/DK$5</f>
        <v>0</v>
      </c>
      <c r="DL61" s="61" t="n">
        <f aca="false">$E57*MAX(0,MIN($F61,DL$4)-MAX($E61,DL$3)+1)/DL$5</f>
        <v>0</v>
      </c>
      <c r="DM61" s="61" t="n">
        <f aca="false">$E57*MAX(0,MIN($F61,DM$4)-MAX($E61,DM$3)+1)/DM$5</f>
        <v>0</v>
      </c>
      <c r="DN61" s="61" t="n">
        <f aca="false">$E57*MAX(0,MIN($F61,DN$4)-MAX($E61,DN$3)+1)/DN$5</f>
        <v>0</v>
      </c>
      <c r="DO61" s="61" t="n">
        <f aca="false">$E57*MAX(0,MIN($F61,DO$4)-MAX($E61,DO$3)+1)/DO$5</f>
        <v>0</v>
      </c>
      <c r="DP61" s="61" t="n">
        <f aca="false">$E57*MAX(0,MIN($F61,DP$4)-MAX($E61,DP$3)+1)/DP$5</f>
        <v>0</v>
      </c>
      <c r="DQ61" s="61" t="n">
        <f aca="false">$E57*MAX(0,MIN($F61,DQ$4)-MAX($E61,DQ$3)+1)/DQ$5</f>
        <v>0</v>
      </c>
      <c r="DR61" s="61" t="n">
        <f aca="false">$E57*MAX(0,MIN($F61,DR$4)-MAX($E61,DR$3)+1)/DR$5</f>
        <v>0</v>
      </c>
      <c r="DS61" s="61" t="n">
        <f aca="false">$E57*MAX(0,MIN($F61,DS$4)-MAX($E61,DS$3)+1)/DS$5</f>
        <v>0</v>
      </c>
      <c r="DT61" s="61" t="n">
        <f aca="false">$E57*MAX(0,MIN($F61,DT$4)-MAX($E61,DT$3)+1)/DT$5</f>
        <v>0</v>
      </c>
      <c r="DU61" s="61" t="n">
        <f aca="false">$E57*MAX(0,MIN($F61,DU$4)-MAX($E61,DU$3)+1)/DU$5</f>
        <v>0</v>
      </c>
      <c r="DV61" s="61" t="n">
        <f aca="false">$E57*MAX(0,MIN($F61,DV$4)-MAX($E61,DV$3)+1)/DV$5</f>
        <v>0</v>
      </c>
      <c r="DW61" s="61" t="n">
        <f aca="false">$E57*MAX(0,MIN($F61,DW$4)-MAX($E61,DW$3)+1)/DW$5</f>
        <v>0</v>
      </c>
      <c r="DX61" s="61" t="n">
        <f aca="false">$E57*MAX(0,MIN($F61,DX$4)-MAX($E61,DX$3)+1)/DX$5</f>
        <v>0</v>
      </c>
      <c r="DY61" s="61" t="n">
        <f aca="false">$E57*MAX(0,MIN($F61,DY$4)-MAX($E61,DY$3)+1)/DY$5</f>
        <v>0</v>
      </c>
      <c r="DZ61" s="61" t="n">
        <f aca="false">$E57*MAX(0,MIN($F61,DZ$4)-MAX($E61,DZ$3)+1)/DZ$5</f>
        <v>0</v>
      </c>
      <c r="EA61" s="61" t="n">
        <f aca="false">$E57*MAX(0,MIN($F61,EA$4)-MAX($E61,EA$3)+1)/EA$5</f>
        <v>0</v>
      </c>
      <c r="EB61" s="61" t="n">
        <f aca="false">$E57*MAX(0,MIN($F61,EB$4)-MAX($E61,EB$3)+1)/EB$5</f>
        <v>0</v>
      </c>
      <c r="EC61" s="61" t="n">
        <f aca="false">$E57*MAX(0,MIN($F61,EC$4)-MAX($E61,EC$3)+1)/EC$5</f>
        <v>0</v>
      </c>
      <c r="ED61" s="61" t="n">
        <f aca="false">$E57*MAX(0,MIN($F61,ED$4)-MAX($E61,ED$3)+1)/ED$5</f>
        <v>0</v>
      </c>
      <c r="EE61" s="61" t="n">
        <f aca="false">$E57*MAX(0,MIN($F61,EE$4)-MAX($E61,EE$3)+1)/EE$5</f>
        <v>0</v>
      </c>
      <c r="EF61" s="61" t="n">
        <f aca="false">$E57*MAX(0,MIN($F61,EF$4)-MAX($E61,EF$3)+1)/EF$5</f>
        <v>0</v>
      </c>
      <c r="EG61" s="61" t="n">
        <f aca="false">$E57*MAX(0,MIN($F61,EG$4)-MAX($E61,EG$3)+1)/EG$5</f>
        <v>0</v>
      </c>
      <c r="EH61" s="61" t="n">
        <f aca="false">$E57*MAX(0,MIN($F61,EH$4)-MAX($E61,EH$3)+1)/EH$5</f>
        <v>0</v>
      </c>
      <c r="EI61" s="61" t="n">
        <f aca="false">$E57*MAX(0,MIN($F61,EI$4)-MAX($E61,EI$3)+1)/EI$5</f>
        <v>0</v>
      </c>
      <c r="EJ61" s="61" t="n">
        <f aca="false">$E57*MAX(0,MIN($F61,EJ$4)-MAX($E61,EJ$3)+1)/EJ$5</f>
        <v>0</v>
      </c>
      <c r="EK61" s="61" t="n">
        <f aca="false">$E57*MAX(0,MIN($F61,EK$4)-MAX($E61,EK$3)+1)/EK$5</f>
        <v>0</v>
      </c>
      <c r="EL61" s="61" t="n">
        <f aca="false">$E57*MAX(0,MIN($F61,EL$4)-MAX($E61,EL$3)+1)/EL$5</f>
        <v>0</v>
      </c>
      <c r="EM61" s="61" t="n">
        <f aca="false">$E57*MAX(0,MIN($F61,EM$4)-MAX($E61,EM$3)+1)/EM$5</f>
        <v>0</v>
      </c>
      <c r="EN61" s="61" t="n">
        <f aca="false">$E57*MAX(0,MIN($F61,EN$4)-MAX($E61,EN$3)+1)/EN$5</f>
        <v>0</v>
      </c>
      <c r="EO61" s="61" t="n">
        <f aca="false">$E57*MAX(0,MIN($F61,EO$4)-MAX($E61,EO$3)+1)/EO$5</f>
        <v>0</v>
      </c>
      <c r="EP61" s="61" t="n">
        <f aca="false">$E57*MAX(0,MIN($F61,EP$4)-MAX($E61,EP$3)+1)/EP$5</f>
        <v>0</v>
      </c>
      <c r="EQ61" s="61" t="n">
        <f aca="false">$E57*MAX(0,MIN($F61,EQ$4)-MAX($E61,EQ$3)+1)/EQ$5</f>
        <v>0</v>
      </c>
      <c r="ER61" s="61" t="n">
        <f aca="false">$E57*MAX(0,MIN($F61,ER$4)-MAX($E61,ER$3)+1)/ER$5</f>
        <v>0</v>
      </c>
      <c r="ES61" s="61" t="n">
        <f aca="false">$E57*MAX(0,MIN($F61,ES$4)-MAX($E61,ES$3)+1)/ES$5</f>
        <v>0</v>
      </c>
      <c r="ET61" s="61" t="n">
        <f aca="false">$E57*MAX(0,MIN($F61,ET$4)-MAX($E61,ET$3)+1)/ET$5</f>
        <v>0</v>
      </c>
      <c r="EU61" s="61" t="n">
        <f aca="false">$E57*MAX(0,MIN($F61,EU$4)-MAX($E61,EU$3)+1)/EU$5</f>
        <v>0</v>
      </c>
      <c r="EV61" s="61" t="n">
        <f aca="false">$E57*MAX(0,MIN($F61,EV$4)-MAX($E61,EV$3)+1)/EV$5</f>
        <v>0</v>
      </c>
      <c r="EW61" s="61" t="n">
        <f aca="false">$E57*MAX(0,MIN($F61,EW$4)-MAX($E61,EW$3)+1)/EW$5</f>
        <v>0</v>
      </c>
      <c r="EX61" s="61" t="n">
        <f aca="false">$E57*MAX(0,MIN($F61,EX$4)-MAX($E61,EX$3)+1)/EX$5</f>
        <v>0</v>
      </c>
      <c r="EY61" s="61" t="n">
        <f aca="false">$E57*MAX(0,MIN($F61,EY$4)-MAX($E61,EY$3)+1)/EY$5</f>
        <v>0</v>
      </c>
      <c r="EZ61" s="61" t="n">
        <f aca="false">$E57*MAX(0,MIN($F61,EZ$4)-MAX($E61,EZ$3)+1)/EZ$5</f>
        <v>0</v>
      </c>
      <c r="FA61" s="61" t="n">
        <f aca="false">$E57*MAX(0,MIN($F61,FA$4)-MAX($E61,FA$3)+1)/FA$5</f>
        <v>0</v>
      </c>
      <c r="FB61" s="61" t="n">
        <f aca="false">$E57*MAX(0,MIN($F61,FB$4)-MAX($E61,FB$3)+1)/FB$5</f>
        <v>0</v>
      </c>
      <c r="FC61" s="61" t="n">
        <f aca="false">$E57*MAX(0,MIN($F61,FC$4)-MAX($E61,FC$3)+1)/FC$5</f>
        <v>0</v>
      </c>
      <c r="FD61" s="61" t="n">
        <f aca="false">$E57*MAX(0,MIN($F61,FD$4)-MAX($E61,FD$3)+1)/FD$5</f>
        <v>0</v>
      </c>
      <c r="FE61" s="61" t="n">
        <f aca="false">$E57*MAX(0,MIN($F61,FE$4)-MAX($E61,FE$3)+1)/FE$5</f>
        <v>0</v>
      </c>
      <c r="FF61" s="61" t="n">
        <f aca="false">$E57*MAX(0,MIN($F61,FF$4)-MAX($E61,FF$3)+1)/FF$5</f>
        <v>0</v>
      </c>
      <c r="FG61" s="61" t="n">
        <f aca="false">$E57*MAX(0,MIN($F61,FG$4)-MAX($E61,FG$3)+1)/FG$5</f>
        <v>0</v>
      </c>
      <c r="FH61" s="61" t="n">
        <f aca="false">$E57*MAX(0,MIN($F61,FH$4)-MAX($E61,FH$3)+1)/FH$5</f>
        <v>0</v>
      </c>
    </row>
    <row r="62" customFormat="false" ht="15" hidden="false" customHeight="false" outlineLevel="0" collapsed="false">
      <c r="C62" s="1" t="s">
        <v>712</v>
      </c>
      <c r="D62" s="12" t="s">
        <v>127</v>
      </c>
      <c r="J62" s="26" t="n">
        <f aca="false">MIN($E60,MAX($E59*J44,$F59))</f>
        <v>0</v>
      </c>
      <c r="K62" s="26" t="n">
        <f aca="false">MIN($E60,MAX($E59*K44,$F59))</f>
        <v>0</v>
      </c>
      <c r="L62" s="26" t="n">
        <f aca="false">MIN($E60,MAX($E59*L44,$F59))</f>
        <v>0</v>
      </c>
      <c r="M62" s="26" t="n">
        <f aca="false">MIN($E60,MAX($E59*M44,$F59))</f>
        <v>0</v>
      </c>
      <c r="N62" s="26" t="n">
        <f aca="false">MIN($E60,MAX($E59*N44,$F59))</f>
        <v>0</v>
      </c>
      <c r="O62" s="26" t="n">
        <f aca="false">MIN($E60,MAX($E59*O44,$F59))</f>
        <v>0</v>
      </c>
      <c r="P62" s="26" t="n">
        <f aca="false">MIN($E60,MAX($E59*P44,$F59))</f>
        <v>0</v>
      </c>
      <c r="Q62" s="26" t="n">
        <f aca="false">MIN($E60,MAX($E59*Q44,$F59))</f>
        <v>0</v>
      </c>
      <c r="R62" s="26" t="n">
        <f aca="false">MIN($E60,MAX($E59*R44,$F59))</f>
        <v>0</v>
      </c>
      <c r="S62" s="26" t="n">
        <f aca="false">MIN($E60,MAX($E59*S44,$F59))</f>
        <v>0</v>
      </c>
      <c r="T62" s="26" t="n">
        <f aca="false">MIN($E60,MAX($E59*T44,$F59))</f>
        <v>0</v>
      </c>
      <c r="U62" s="26" t="n">
        <f aca="false">MIN($E60,MAX($E59*U44,$F59))</f>
        <v>0</v>
      </c>
      <c r="V62" s="26" t="n">
        <f aca="false">MIN($E60,MAX($E59*V44,$F59))</f>
        <v>0</v>
      </c>
      <c r="W62" s="26" t="n">
        <f aca="false">MIN($E60,MAX($E59*W44,$F59))</f>
        <v>0</v>
      </c>
      <c r="X62" s="26" t="n">
        <f aca="false">MIN($E60,MAX($E59*X44,$F59))</f>
        <v>0</v>
      </c>
      <c r="Y62" s="26" t="n">
        <f aca="false">MIN($E60,MAX($E59*Y44,$F59))</f>
        <v>0</v>
      </c>
      <c r="Z62" s="26" t="n">
        <f aca="false">MIN($E60,MAX($E59*Z44,$F59))</f>
        <v>0</v>
      </c>
      <c r="AA62" s="26" t="n">
        <f aca="false">MIN($E60,MAX($E59*AA44,$F59))</f>
        <v>0</v>
      </c>
      <c r="AB62" s="26" t="n">
        <f aca="false">MIN($E60,MAX($E59*AB44,$F59))</f>
        <v>0</v>
      </c>
      <c r="AC62" s="26" t="n">
        <f aca="false">MIN($E60,MAX($E59*AC44,$F59))</f>
        <v>0</v>
      </c>
      <c r="AD62" s="26" t="n">
        <f aca="false">MIN($E60,MAX($E59*AD44,$F59))</f>
        <v>0</v>
      </c>
      <c r="AE62" s="26" t="n">
        <f aca="false">MIN($E60,MAX($E59*AE44,$F59))</f>
        <v>0</v>
      </c>
      <c r="AF62" s="26" t="n">
        <f aca="false">MIN($E60,MAX($E59*AF44,$F59))</f>
        <v>0</v>
      </c>
      <c r="AG62" s="26" t="n">
        <f aca="false">MIN($E60,MAX($E59*AG44,$F59))</f>
        <v>0</v>
      </c>
      <c r="AH62" s="26" t="n">
        <f aca="false">MIN($E60,MAX($E59*AH44,$F59))</f>
        <v>0</v>
      </c>
      <c r="AI62" s="26" t="n">
        <f aca="false">MIN($E60,MAX($E59*AI44,$F59))</f>
        <v>0</v>
      </c>
      <c r="AJ62" s="26" t="n">
        <f aca="false">MIN($E60,MAX($E59*AJ44,$F59))</f>
        <v>0</v>
      </c>
      <c r="AK62" s="26" t="n">
        <f aca="false">MIN($E60,MAX($E59*AK44,$F59))</f>
        <v>0</v>
      </c>
      <c r="AL62" s="26" t="n">
        <f aca="false">MIN($E60,MAX($E59*AL44,$F59))</f>
        <v>0</v>
      </c>
      <c r="AM62" s="26" t="n">
        <f aca="false">MIN($E60,MAX($E59*AM44,$F59))</f>
        <v>0</v>
      </c>
      <c r="AN62" s="26" t="n">
        <f aca="false">MIN($E60,MAX($E59*AN44,$F59))</f>
        <v>0</v>
      </c>
      <c r="AO62" s="26" t="n">
        <f aca="false">MIN($E60,MAX($E59*AO44,$F59))</f>
        <v>0</v>
      </c>
      <c r="AP62" s="26" t="n">
        <f aca="false">MIN($E60,MAX($E59*AP44,$F59))</f>
        <v>0</v>
      </c>
      <c r="AQ62" s="26" t="n">
        <f aca="false">MIN($E60,MAX($E59*AQ44,$F59))</f>
        <v>0</v>
      </c>
      <c r="AR62" s="26" t="n">
        <f aca="false">MIN($E60,MAX($E59*AR44,$F59))</f>
        <v>0</v>
      </c>
      <c r="AS62" s="26" t="n">
        <f aca="false">MIN($E60,MAX($E59*AS44,$F59))</f>
        <v>0</v>
      </c>
      <c r="AT62" s="26" t="n">
        <f aca="false">MIN($E60,MAX($E59*AT44,$F59))</f>
        <v>0</v>
      </c>
      <c r="AU62" s="26" t="n">
        <f aca="false">MIN($E60,MAX($E59*AU44,$F59))</f>
        <v>0</v>
      </c>
      <c r="AV62" s="26" t="n">
        <f aca="false">MIN($E60,MAX($E59*AV44,$F59))</f>
        <v>0</v>
      </c>
      <c r="AW62" s="26" t="n">
        <f aca="false">MIN($E60,MAX($E59*AW44,$F59))</f>
        <v>0</v>
      </c>
      <c r="AX62" s="26" t="n">
        <f aca="false">MIN($E60,MAX($E59*AX44,$F59))</f>
        <v>0</v>
      </c>
      <c r="AY62" s="26" t="n">
        <f aca="false">MIN($E60,MAX($E59*AY44,$F59))</f>
        <v>0</v>
      </c>
      <c r="AZ62" s="26" t="n">
        <f aca="false">MIN($E60,MAX($E59*AZ44,$F59))</f>
        <v>0</v>
      </c>
      <c r="BA62" s="26" t="n">
        <f aca="false">MIN($E60,MAX($E59*BA44,$F59))</f>
        <v>0</v>
      </c>
      <c r="BB62" s="26" t="n">
        <f aca="false">MIN($E60,MAX($E59*BB44,$F59))</f>
        <v>0</v>
      </c>
      <c r="BC62" s="26" t="n">
        <f aca="false">MIN($E60,MAX($E59*BC44,$F59))</f>
        <v>0</v>
      </c>
      <c r="BD62" s="26" t="n">
        <f aca="false">MIN($E60,MAX($E59*BD44,$F59))</f>
        <v>0</v>
      </c>
      <c r="BE62" s="26" t="n">
        <f aca="false">MIN($E60,MAX($E59*BE44,$F59))</f>
        <v>0</v>
      </c>
      <c r="BF62" s="26" t="n">
        <f aca="false">MIN($E60,MAX($E59*BF44,$F59))</f>
        <v>0</v>
      </c>
      <c r="BG62" s="26" t="n">
        <f aca="false">MIN($E60,MAX($E59*BG44,$F59))</f>
        <v>0</v>
      </c>
      <c r="BH62" s="26" t="n">
        <f aca="false">MIN($E60,MAX($E59*BH44,$F59))</f>
        <v>0</v>
      </c>
      <c r="BI62" s="26" t="n">
        <f aca="false">MIN($E60,MAX($E59*BI44,$F59))</f>
        <v>0</v>
      </c>
      <c r="BJ62" s="26" t="n">
        <f aca="false">MIN($E60,MAX($E59*BJ44,$F59))</f>
        <v>0</v>
      </c>
      <c r="BK62" s="26" t="n">
        <f aca="false">MIN($E60,MAX($E59*BK44,$F59))</f>
        <v>0</v>
      </c>
      <c r="BL62" s="26" t="n">
        <f aca="false">MIN($E60,MAX($E59*BL44,$F59))</f>
        <v>0</v>
      </c>
      <c r="BM62" s="26" t="n">
        <f aca="false">MIN($E60,MAX($E59*BM44,$F59))</f>
        <v>0</v>
      </c>
      <c r="BN62" s="26" t="n">
        <f aca="false">MIN($E60,MAX($E59*BN44,$F59))</f>
        <v>0</v>
      </c>
      <c r="BO62" s="26" t="n">
        <f aca="false">MIN($E60,MAX($E59*BO44,$F59))</f>
        <v>0</v>
      </c>
      <c r="BP62" s="26" t="n">
        <f aca="false">MIN($E60,MAX($E59*BP44,$F59))</f>
        <v>0</v>
      </c>
      <c r="BQ62" s="26" t="n">
        <f aca="false">MIN($E60,MAX($E59*BQ44,$F59))</f>
        <v>0</v>
      </c>
      <c r="BR62" s="26" t="n">
        <f aca="false">MIN($E60,MAX($E59*BR44,$F59))</f>
        <v>0</v>
      </c>
      <c r="BS62" s="26" t="n">
        <f aca="false">MIN($E60,MAX($E59*BS44,$F59))</f>
        <v>0</v>
      </c>
      <c r="BT62" s="26" t="n">
        <f aca="false">MIN($E60,MAX($E59*BT44,$F59))</f>
        <v>0</v>
      </c>
      <c r="BU62" s="26" t="n">
        <f aca="false">MIN($E60,MAX($E59*BU44,$F59))</f>
        <v>0</v>
      </c>
      <c r="BV62" s="26" t="n">
        <f aca="false">MIN($E60,MAX($E59*BV44,$F59))</f>
        <v>0</v>
      </c>
      <c r="BW62" s="26" t="n">
        <f aca="false">MIN($E60,MAX($E59*BW44,$F59))</f>
        <v>0</v>
      </c>
      <c r="BX62" s="26" t="n">
        <f aca="false">MIN($E60,MAX($E59*BX44,$F59))</f>
        <v>0</v>
      </c>
      <c r="BY62" s="26" t="n">
        <f aca="false">MIN($E60,MAX($E59*BY44,$F59))</f>
        <v>0</v>
      </c>
      <c r="BZ62" s="26" t="n">
        <f aca="false">MIN($E60,MAX($E59*BZ44,$F59))</f>
        <v>0</v>
      </c>
      <c r="CA62" s="26" t="n">
        <f aca="false">MIN($E60,MAX($E59*CA44,$F59))</f>
        <v>0</v>
      </c>
      <c r="CB62" s="26" t="n">
        <f aca="false">MIN($E60,MAX($E59*CB44,$F59))</f>
        <v>0</v>
      </c>
      <c r="CC62" s="26" t="n">
        <f aca="false">MIN($E60,MAX($E59*CC44,$F59))</f>
        <v>0</v>
      </c>
      <c r="CD62" s="26" t="n">
        <f aca="false">MIN($E60,MAX($E59*CD44,$F59))</f>
        <v>0</v>
      </c>
      <c r="CE62" s="26" t="n">
        <f aca="false">MIN($E60,MAX($E59*CE44,$F59))</f>
        <v>0</v>
      </c>
      <c r="CF62" s="26" t="n">
        <f aca="false">MIN($E60,MAX($E59*CF44,$F59))</f>
        <v>0</v>
      </c>
      <c r="CG62" s="26" t="n">
        <f aca="false">MIN($E60,MAX($E59*CG44,$F59))</f>
        <v>0</v>
      </c>
      <c r="CH62" s="26" t="n">
        <f aca="false">MIN($E60,MAX($E59*CH44,$F59))</f>
        <v>0</v>
      </c>
      <c r="CI62" s="26" t="n">
        <f aca="false">MIN($E60,MAX($E59*CI44,$F59))</f>
        <v>0</v>
      </c>
      <c r="CJ62" s="26" t="n">
        <f aca="false">MIN($E60,MAX($E59*CJ44,$F59))</f>
        <v>0</v>
      </c>
      <c r="CK62" s="26" t="n">
        <f aca="false">MIN($E60,MAX($E59*CK44,$F59))</f>
        <v>0</v>
      </c>
      <c r="CL62" s="26" t="n">
        <f aca="false">MIN($E60,MAX($E59*CL44,$F59))</f>
        <v>0</v>
      </c>
      <c r="CM62" s="26" t="n">
        <f aca="false">MIN($E60,MAX($E59*CM44,$F59))</f>
        <v>0</v>
      </c>
      <c r="CN62" s="26" t="n">
        <f aca="false">MIN($E60,MAX($E59*CN44,$F59))</f>
        <v>0</v>
      </c>
      <c r="CO62" s="26" t="n">
        <f aca="false">MIN($E60,MAX($E59*CO44,$F59))</f>
        <v>0</v>
      </c>
      <c r="CP62" s="26" t="n">
        <f aca="false">MIN($E60,MAX($E59*CP44,$F59))</f>
        <v>0</v>
      </c>
      <c r="CQ62" s="26" t="n">
        <f aca="false">MIN($E60,MAX($E59*CQ44,$F59))</f>
        <v>0</v>
      </c>
      <c r="CR62" s="26" t="n">
        <f aca="false">MIN($E60,MAX($E59*CR44,$F59))</f>
        <v>0</v>
      </c>
      <c r="CS62" s="26" t="n">
        <f aca="false">MIN($E60,MAX($E59*CS44,$F59))</f>
        <v>0</v>
      </c>
      <c r="CT62" s="26" t="n">
        <f aca="false">MIN($E60,MAX($E59*CT44,$F59))</f>
        <v>0</v>
      </c>
      <c r="CU62" s="26" t="n">
        <f aca="false">MIN($E60,MAX($E59*CU44,$F59))</f>
        <v>0</v>
      </c>
      <c r="CV62" s="26" t="n">
        <f aca="false">MIN($E60,MAX($E59*CV44,$F59))</f>
        <v>0</v>
      </c>
      <c r="CW62" s="26" t="n">
        <f aca="false">MIN($E60,MAX($E59*CW44,$F59))</f>
        <v>0</v>
      </c>
      <c r="CX62" s="26" t="n">
        <f aca="false">MIN($E60,MAX($E59*CX44,$F59))</f>
        <v>0</v>
      </c>
      <c r="CY62" s="26" t="n">
        <f aca="false">MIN($E60,MAX($E59*CY44,$F59))</f>
        <v>0</v>
      </c>
      <c r="CZ62" s="26" t="n">
        <f aca="false">MIN($E60,MAX($E59*CZ44,$F59))</f>
        <v>0</v>
      </c>
      <c r="DA62" s="26" t="n">
        <f aca="false">MIN($E60,MAX($E59*DA44,$F59))</f>
        <v>0</v>
      </c>
      <c r="DB62" s="26" t="n">
        <f aca="false">MIN($E60,MAX($E59*DB44,$F59))</f>
        <v>0</v>
      </c>
      <c r="DC62" s="26" t="n">
        <f aca="false">MIN($E60,MAX($E59*DC44,$F59))</f>
        <v>0</v>
      </c>
      <c r="DD62" s="26" t="n">
        <f aca="false">MIN($E60,MAX($E59*DD44,$F59))</f>
        <v>0</v>
      </c>
      <c r="DE62" s="26" t="n">
        <f aca="false">MIN($E60,MAX($E59*DE44,$F59))</f>
        <v>0</v>
      </c>
      <c r="DF62" s="26" t="n">
        <f aca="false">MIN($E60,MAX($E59*DF44,$F59))</f>
        <v>0</v>
      </c>
      <c r="DG62" s="26" t="n">
        <f aca="false">MIN($E60,MAX($E59*DG44,$F59))</f>
        <v>0</v>
      </c>
      <c r="DH62" s="26" t="n">
        <f aca="false">MIN($E60,MAX($E59*DH44,$F59))</f>
        <v>0</v>
      </c>
      <c r="DI62" s="26" t="n">
        <f aca="false">MIN($E60,MAX($E59*DI44,$F59))</f>
        <v>0</v>
      </c>
      <c r="DJ62" s="26" t="n">
        <f aca="false">MIN($E60,MAX($E59*DJ44,$F59))</f>
        <v>0</v>
      </c>
      <c r="DK62" s="26" t="n">
        <f aca="false">MIN($E60,MAX($E59*DK44,$F59))</f>
        <v>0</v>
      </c>
      <c r="DL62" s="26" t="n">
        <f aca="false">MIN($E60,MAX($E59*DL44,$F59))</f>
        <v>0</v>
      </c>
      <c r="DM62" s="26" t="n">
        <f aca="false">MIN($E60,MAX($E59*DM44,$F59))</f>
        <v>0</v>
      </c>
      <c r="DN62" s="26" t="n">
        <f aca="false">MIN($E60,MAX($E59*DN44,$F59))</f>
        <v>0</v>
      </c>
      <c r="DO62" s="26" t="n">
        <f aca="false">MIN($E60,MAX($E59*DO44,$F59))</f>
        <v>0</v>
      </c>
      <c r="DP62" s="26" t="n">
        <f aca="false">MIN($E60,MAX($E59*DP44,$F59))</f>
        <v>0</v>
      </c>
      <c r="DQ62" s="26" t="n">
        <f aca="false">MIN($E60,MAX($E59*DQ44,$F59))</f>
        <v>0</v>
      </c>
      <c r="DR62" s="26" t="n">
        <f aca="false">MIN($E60,MAX($E59*DR44,$F59))</f>
        <v>0</v>
      </c>
      <c r="DS62" s="26" t="n">
        <f aca="false">MIN($E60,MAX($E59*DS44,$F59))</f>
        <v>0</v>
      </c>
      <c r="DT62" s="26" t="n">
        <f aca="false">MIN($E60,MAX($E59*DT44,$F59))</f>
        <v>0</v>
      </c>
      <c r="DU62" s="26" t="n">
        <f aca="false">MIN($E60,MAX($E59*DU44,$F59))</f>
        <v>0</v>
      </c>
      <c r="DV62" s="26" t="n">
        <f aca="false">MIN($E60,MAX($E59*DV44,$F59))</f>
        <v>0</v>
      </c>
      <c r="DW62" s="26" t="n">
        <f aca="false">MIN($E60,MAX($E59*DW44,$F59))</f>
        <v>0</v>
      </c>
      <c r="DX62" s="26" t="n">
        <f aca="false">MIN($E60,MAX($E59*DX44,$F59))</f>
        <v>0</v>
      </c>
      <c r="DY62" s="26" t="n">
        <f aca="false">MIN($E60,MAX($E59*DY44,$F59))</f>
        <v>0</v>
      </c>
      <c r="DZ62" s="26" t="n">
        <f aca="false">MIN($E60,MAX($E59*DZ44,$F59))</f>
        <v>0</v>
      </c>
      <c r="EA62" s="26" t="n">
        <f aca="false">MIN($E60,MAX($E59*EA44,$F59))</f>
        <v>0</v>
      </c>
      <c r="EB62" s="26" t="n">
        <f aca="false">MIN($E60,MAX($E59*EB44,$F59))</f>
        <v>0</v>
      </c>
      <c r="EC62" s="26" t="n">
        <f aca="false">MIN($E60,MAX($E59*EC44,$F59))</f>
        <v>0</v>
      </c>
      <c r="ED62" s="26" t="n">
        <f aca="false">MIN($E60,MAX($E59*ED44,$F59))</f>
        <v>0</v>
      </c>
      <c r="EE62" s="26" t="n">
        <f aca="false">MIN($E60,MAX($E59*EE44,$F59))</f>
        <v>0</v>
      </c>
      <c r="EF62" s="26" t="n">
        <f aca="false">MIN($E60,MAX($E59*EF44,$F59))</f>
        <v>0</v>
      </c>
      <c r="EG62" s="26" t="n">
        <f aca="false">MIN($E60,MAX($E59*EG44,$F59))</f>
        <v>0</v>
      </c>
      <c r="EH62" s="26" t="n">
        <f aca="false">MIN($E60,MAX($E59*EH44,$F59))</f>
        <v>0</v>
      </c>
      <c r="EI62" s="26" t="n">
        <f aca="false">MIN($E60,MAX($E59*EI44,$F59))</f>
        <v>0</v>
      </c>
      <c r="EJ62" s="26" t="n">
        <f aca="false">MIN($E60,MAX($E59*EJ44,$F59))</f>
        <v>0</v>
      </c>
      <c r="EK62" s="26" t="n">
        <f aca="false">MIN($E60,MAX($E59*EK44,$F59))</f>
        <v>0</v>
      </c>
      <c r="EL62" s="26" t="n">
        <f aca="false">MIN($E60,MAX($E59*EL44,$F59))</f>
        <v>0</v>
      </c>
      <c r="EM62" s="26" t="n">
        <f aca="false">MIN($E60,MAX($E59*EM44,$F59))</f>
        <v>0</v>
      </c>
      <c r="EN62" s="26" t="n">
        <f aca="false">MIN($E60,MAX($E59*EN44,$F59))</f>
        <v>0</v>
      </c>
      <c r="EO62" s="26" t="n">
        <f aca="false">MIN($E60,MAX($E59*EO44,$F59))</f>
        <v>0</v>
      </c>
      <c r="EP62" s="26" t="n">
        <f aca="false">MIN($E60,MAX($E59*EP44,$F59))</f>
        <v>0</v>
      </c>
      <c r="EQ62" s="26" t="n">
        <f aca="false">MIN($E60,MAX($E59*EQ44,$F59))</f>
        <v>0</v>
      </c>
      <c r="ER62" s="26" t="n">
        <f aca="false">MIN($E60,MAX($E59*ER44,$F59))</f>
        <v>0</v>
      </c>
      <c r="ES62" s="26" t="n">
        <f aca="false">MIN($E60,MAX($E59*ES44,$F59))</f>
        <v>0</v>
      </c>
      <c r="ET62" s="26" t="n">
        <f aca="false">MIN($E60,MAX($E59*ET44,$F59))</f>
        <v>0</v>
      </c>
      <c r="EU62" s="26" t="n">
        <f aca="false">MIN($E60,MAX($E59*EU44,$F59))</f>
        <v>0</v>
      </c>
      <c r="EV62" s="26" t="n">
        <f aca="false">MIN($E60,MAX($E59*EV44,$F59))</f>
        <v>0</v>
      </c>
      <c r="EW62" s="26" t="n">
        <f aca="false">MIN($E60,MAX($E59*EW44,$F59))</f>
        <v>0</v>
      </c>
      <c r="EX62" s="26" t="n">
        <f aca="false">MIN($E60,MAX($E59*EX44,$F59))</f>
        <v>0</v>
      </c>
      <c r="EY62" s="26" t="n">
        <f aca="false">MIN($E60,MAX($E59*EY44,$F59))</f>
        <v>0</v>
      </c>
      <c r="EZ62" s="26" t="n">
        <f aca="false">MIN($E60,MAX($E59*EZ44,$F59))</f>
        <v>0</v>
      </c>
      <c r="FA62" s="26" t="n">
        <f aca="false">MIN($E60,MAX($E59*FA44,$F59))</f>
        <v>0</v>
      </c>
      <c r="FB62" s="26" t="n">
        <f aca="false">MIN($E60,MAX($E59*FB44,$F59))</f>
        <v>0</v>
      </c>
      <c r="FC62" s="26" t="n">
        <f aca="false">MIN($E60,MAX($E59*FC44,$F59))</f>
        <v>0</v>
      </c>
      <c r="FD62" s="26" t="n">
        <f aca="false">MIN($E60,MAX($E59*FD44,$F59))</f>
        <v>0</v>
      </c>
      <c r="FE62" s="26" t="n">
        <f aca="false">MIN($E60,MAX($E59*FE44,$F59))</f>
        <v>0</v>
      </c>
      <c r="FF62" s="26" t="n">
        <f aca="false">MIN($E60,MAX($E59*FF44,$F59))</f>
        <v>0</v>
      </c>
      <c r="FG62" s="26" t="n">
        <f aca="false">MIN($E60,MAX($E59*FG44,$F59))</f>
        <v>0</v>
      </c>
      <c r="FH62" s="26" t="n">
        <f aca="false">MIN($E60,MAX($E59*FH44,$F59))</f>
        <v>0</v>
      </c>
    </row>
    <row r="63" customFormat="false" ht="15" hidden="false" customHeight="false" outlineLevel="0" collapsed="false">
      <c r="C63" s="1" t="s">
        <v>713</v>
      </c>
      <c r="D63" s="12" t="s">
        <v>127</v>
      </c>
      <c r="J63" s="26" t="n">
        <f aca="false">J44+J61*(IF($F58=1,$F60,J44-J62)-J44)</f>
        <v>0</v>
      </c>
      <c r="K63" s="26" t="n">
        <f aca="false">K44+K61*(IF($F58=1,$F60,K44-K62)-K44)</f>
        <v>0</v>
      </c>
      <c r="L63" s="26" t="n">
        <f aca="false">L44+L61*(IF($F58=1,$F60,L44-L62)-L44)</f>
        <v>0</v>
      </c>
      <c r="M63" s="26" t="n">
        <f aca="false">M44+M61*(IF($F58=1,$F60,M44-M62)-M44)</f>
        <v>0</v>
      </c>
      <c r="N63" s="26" t="n">
        <f aca="false">N44+N61*(IF($F58=1,$F60,N44-N62)-N44)</f>
        <v>0</v>
      </c>
      <c r="O63" s="26" t="n">
        <f aca="false">O44+O61*(IF($F58=1,$F60,O44-O62)-O44)</f>
        <v>111.79501469377</v>
      </c>
      <c r="P63" s="26" t="n">
        <f aca="false">P44+P61*(IF($F58=1,$F60,P44-P62)-P44)</f>
        <v>111.79501469377</v>
      </c>
      <c r="Q63" s="26" t="n">
        <f aca="false">Q44+Q61*(IF($F58=1,$F60,Q44-Q62)-Q44)</f>
        <v>111.79501469377</v>
      </c>
      <c r="R63" s="26" t="n">
        <f aca="false">R44+R61*(IF($F58=1,$F60,R44-R62)-R44)</f>
        <v>111.79501469377</v>
      </c>
      <c r="S63" s="26" t="n">
        <f aca="false">S44+S61*(IF($F58=1,$F60,S44-S62)-S44)</f>
        <v>103.361450031134</v>
      </c>
      <c r="T63" s="26" t="n">
        <f aca="false">T44+T61*(IF($F58=1,$F60,T44-T62)-T44)</f>
        <v>103.361450031134</v>
      </c>
      <c r="U63" s="26" t="n">
        <f aca="false">U44+U61*(IF($F58=1,$F60,U44-U62)-U44)</f>
        <v>103.361450031134</v>
      </c>
      <c r="V63" s="26" t="n">
        <f aca="false">V44+V61*(IF($F58=1,$F60,V44-V62)-V44)</f>
        <v>103.361450031134</v>
      </c>
      <c r="W63" s="26" t="n">
        <f aca="false">W44+W61*(IF($F58=1,$F60,W44-W62)-W44)</f>
        <v>98.0962564231225</v>
      </c>
      <c r="X63" s="26" t="n">
        <f aca="false">X44+X61*(IF($F58=1,$F60,X44-X62)-X44)</f>
        <v>98.0962564231225</v>
      </c>
      <c r="Y63" s="26" t="n">
        <f aca="false">Y44+Y61*(IF($F58=1,$F60,Y44-Y62)-Y44)</f>
        <v>98.0962564231225</v>
      </c>
      <c r="Z63" s="26" t="n">
        <f aca="false">Z44+Z61*(IF($F58=1,$F60,Z44-Z62)-Z44)</f>
        <v>98.0962564231225</v>
      </c>
      <c r="AA63" s="26" t="n">
        <f aca="false">AA44+AA61*(IF($F58=1,$F60,AA44-AA62)-AA44)</f>
        <v>91.1965704456397</v>
      </c>
      <c r="AB63" s="26" t="n">
        <f aca="false">AB44+AB61*(IF($F58=1,$F60,AB44-AB62)-AB44)</f>
        <v>91.1965704456397</v>
      </c>
      <c r="AC63" s="26" t="n">
        <f aca="false">AC44+AC61*(IF($F58=1,$F60,AC44-AC62)-AC44)</f>
        <v>91.1965704456397</v>
      </c>
      <c r="AD63" s="26" t="n">
        <f aca="false">AD44+AD61*(IF($F58=1,$F60,AD44-AD62)-AD44)</f>
        <v>91.1965704456397</v>
      </c>
      <c r="AE63" s="26" t="n">
        <f aca="false">AE44+AE61*(IF($F58=1,$F60,AE44-AE62)-AE44)</f>
        <v>93.3616589420991</v>
      </c>
      <c r="AF63" s="26" t="n">
        <f aca="false">AF44+AF61*(IF($F58=1,$F60,AF44-AF62)-AF44)</f>
        <v>93.3616589420991</v>
      </c>
      <c r="AG63" s="26" t="n">
        <f aca="false">AG44+AG61*(IF($F58=1,$F60,AG44-AG62)-AG44)</f>
        <v>93.3616589420991</v>
      </c>
      <c r="AH63" s="26" t="n">
        <f aca="false">AH44+AH61*(IF($F58=1,$F60,AH44-AH62)-AH44)</f>
        <v>93.3616589420991</v>
      </c>
      <c r="AI63" s="26" t="n">
        <f aca="false">AI44+AI61*(IF($F58=1,$F60,AI44-AI62)-AI44)</f>
        <v>88.6397173665803</v>
      </c>
      <c r="AJ63" s="26" t="n">
        <f aca="false">AJ44+AJ61*(IF($F58=1,$F60,AJ44-AJ62)-AJ44)</f>
        <v>88.6397173665803</v>
      </c>
      <c r="AK63" s="26" t="n">
        <f aca="false">AK44+AK61*(IF($F58=1,$F60,AK44-AK62)-AK44)</f>
        <v>88.6397173665803</v>
      </c>
      <c r="AL63" s="26" t="n">
        <f aca="false">AL44+AL61*(IF($F58=1,$F60,AL44-AL62)-AL44)</f>
        <v>88.6397173665803</v>
      </c>
      <c r="AM63" s="26" t="n">
        <f aca="false">AM44+AM61*(IF($F58=1,$F60,AM44-AM62)-AM44)</f>
        <v>89.1856152087232</v>
      </c>
      <c r="AN63" s="26" t="n">
        <f aca="false">AN44+AN61*(IF($F58=1,$F60,AN44-AN62)-AN44)</f>
        <v>89.1856152087232</v>
      </c>
      <c r="AO63" s="26" t="n">
        <f aca="false">AO44+AO61*(IF($F58=1,$F60,AO44-AO62)-AO44)</f>
        <v>89.1856152087232</v>
      </c>
      <c r="AP63" s="26" t="n">
        <f aca="false">AP44+AP61*(IF($F58=1,$F60,AP44-AP62)-AP44)</f>
        <v>89.1856152087232</v>
      </c>
      <c r="AQ63" s="26" t="n">
        <f aca="false">AQ44+AQ61*(IF($F58=1,$F60,AQ44-AQ62)-AQ44)</f>
        <v>85.0632181777395</v>
      </c>
      <c r="AR63" s="26" t="n">
        <f aca="false">AR44+AR61*(IF($F58=1,$F60,AR44-AR62)-AR44)</f>
        <v>85.0632181777395</v>
      </c>
      <c r="AS63" s="26" t="n">
        <f aca="false">AS44+AS61*(IF($F58=1,$F60,AS44-AS62)-AS44)</f>
        <v>85.0632181777395</v>
      </c>
      <c r="AT63" s="26" t="n">
        <f aca="false">AT44+AT61*(IF($F58=1,$F60,AT44-AT62)-AT44)</f>
        <v>85.0632181777395</v>
      </c>
      <c r="AU63" s="26" t="n">
        <f aca="false">AU44+AU61*(IF($F58=1,$F60,AU44-AU62)-AU44)</f>
        <v>84.72562111338</v>
      </c>
      <c r="AV63" s="26" t="n">
        <f aca="false">AV44+AV61*(IF($F58=1,$F60,AV44-AV62)-AV44)</f>
        <v>84.72562111338</v>
      </c>
      <c r="AW63" s="26" t="n">
        <f aca="false">AW44+AW61*(IF($F58=1,$F60,AW44-AW62)-AW44)</f>
        <v>84.72562111338</v>
      </c>
      <c r="AX63" s="26" t="n">
        <f aca="false">AX44+AX61*(IF($F58=1,$F60,AX44-AX62)-AX44)</f>
        <v>84.72562111338</v>
      </c>
      <c r="AY63" s="26" t="n">
        <f aca="false">AY44+AY61*(IF($F58=1,$F60,AY44-AY62)-AY44)</f>
        <v>84.9069335406908</v>
      </c>
      <c r="AZ63" s="26" t="n">
        <f aca="false">AZ44+AZ61*(IF($F58=1,$F60,AZ44-AZ62)-AZ44)</f>
        <v>84.9069335406908</v>
      </c>
      <c r="BA63" s="26" t="n">
        <f aca="false">BA44+BA61*(IF($F58=1,$F60,BA44-BA62)-BA44)</f>
        <v>84.9069335406908</v>
      </c>
      <c r="BB63" s="26" t="n">
        <f aca="false">BB44+BB61*(IF($F58=1,$F60,BB44-BB62)-BB44)</f>
        <v>84.9069335406908</v>
      </c>
      <c r="BC63" s="26" t="n">
        <f aca="false">BC44+BC61*(IF($F58=1,$F60,BC44-BC62)-BC44)</f>
        <v>89.3558769093926</v>
      </c>
      <c r="BD63" s="26" t="n">
        <f aca="false">BD44+BD61*(IF($F58=1,$F60,BD44-BD62)-BD44)</f>
        <v>89.3558769093926</v>
      </c>
      <c r="BE63" s="26" t="n">
        <f aca="false">BE44+BE61*(IF($F58=1,$F60,BE44-BE62)-BE44)</f>
        <v>89.3558769093926</v>
      </c>
      <c r="BF63" s="26" t="n">
        <f aca="false">BF44+BF61*(IF($F58=1,$F60,BF44-BF62)-BF44)</f>
        <v>89.3558769093926</v>
      </c>
      <c r="BG63" s="26" t="n">
        <f aca="false">BG44+BG61*(IF($F58=1,$F60,BG44-BG62)-BG44)</f>
        <v>90.3644485975403</v>
      </c>
      <c r="BH63" s="26" t="n">
        <f aca="false">BH44+BH61*(IF($F58=1,$F60,BH44-BH62)-BH44)</f>
        <v>90.3644485975403</v>
      </c>
      <c r="BI63" s="26" t="n">
        <f aca="false">BI44+BI61*(IF($F58=1,$F60,BI44-BI62)-BI44)</f>
        <v>90.3644485975403</v>
      </c>
      <c r="BJ63" s="26" t="n">
        <f aca="false">BJ44+BJ61*(IF($F58=1,$F60,BJ44-BJ62)-BJ44)</f>
        <v>90.3644485975403</v>
      </c>
      <c r="BK63" s="26" t="n">
        <f aca="false">BK44+BK61*(IF($F58=1,$F60,BK44-BK62)-BK44)</f>
        <v>89.9485852656607</v>
      </c>
      <c r="BL63" s="26" t="n">
        <f aca="false">BL44+BL61*(IF($F58=1,$F60,BL44-BL62)-BL44)</f>
        <v>89.9485852656607</v>
      </c>
      <c r="BM63" s="26" t="n">
        <f aca="false">BM44+BM61*(IF($F58=1,$F60,BM44-BM62)-BM44)</f>
        <v>89.9485852656607</v>
      </c>
      <c r="BN63" s="26" t="n">
        <f aca="false">BN44+BN61*(IF($F58=1,$F60,BN44-BN62)-BN44)</f>
        <v>89.9485852656607</v>
      </c>
      <c r="BO63" s="26" t="n">
        <f aca="false">BO44+BO61*(IF($F58=1,$F60,BO44-BO62)-BO44)</f>
        <v>87.9062506963612</v>
      </c>
      <c r="BP63" s="26" t="n">
        <f aca="false">BP44+BP61*(IF($F58=1,$F60,BP44-BP62)-BP44)</f>
        <v>87.9062506963612</v>
      </c>
      <c r="BQ63" s="26" t="n">
        <f aca="false">BQ44+BQ61*(IF($F58=1,$F60,BQ44-BQ62)-BQ44)</f>
        <v>87.9062506963612</v>
      </c>
      <c r="BR63" s="26" t="n">
        <f aca="false">BR44+BR61*(IF($F58=1,$F60,BR44-BR62)-BR44)</f>
        <v>87.9062506963612</v>
      </c>
      <c r="BS63" s="26" t="n">
        <f aca="false">BS44+BS61*(IF($F58=1,$F60,BS44-BS62)-BS44)</f>
        <v>85.9128455456479</v>
      </c>
      <c r="BT63" s="26" t="n">
        <f aca="false">BT44+BT61*(IF($F58=1,$F60,BT44-BT62)-BT44)</f>
        <v>85.9128455456479</v>
      </c>
      <c r="BU63" s="26" t="n">
        <f aca="false">BU44+BU61*(IF($F58=1,$F60,BU44-BU62)-BU44)</f>
        <v>85.9128455456479</v>
      </c>
      <c r="BV63" s="26" t="n">
        <f aca="false">BV44+BV61*(IF($F58=1,$F60,BV44-BV62)-BV44)</f>
        <v>85.9128455456479</v>
      </c>
      <c r="BW63" s="26" t="n">
        <f aca="false">BW44+BW61*(IF($F58=1,$F60,BW44-BW62)-BW44)</f>
        <v>87.8222566664282</v>
      </c>
      <c r="BX63" s="26" t="n">
        <f aca="false">BX44+BX61*(IF($F58=1,$F60,BX44-BX62)-BX44)</f>
        <v>87.8222566664282</v>
      </c>
      <c r="BY63" s="26" t="n">
        <f aca="false">BY44+BY61*(IF($F58=1,$F60,BY44-BY62)-BY44)</f>
        <v>87.8222566664282</v>
      </c>
      <c r="BZ63" s="26" t="n">
        <f aca="false">BZ44+BZ61*(IF($F58=1,$F60,BZ44-BZ62)-BZ44)</f>
        <v>87.8222566664282</v>
      </c>
      <c r="CA63" s="26" t="n">
        <f aca="false">CA44+CA61*(IF($F58=1,$F60,CA44-CA62)-CA44)</f>
        <v>89.0154060998913</v>
      </c>
      <c r="CB63" s="26" t="n">
        <f aca="false">CB44+CB61*(IF($F58=1,$F60,CB44-CB62)-CB44)</f>
        <v>89.0154060998913</v>
      </c>
      <c r="CC63" s="26" t="n">
        <f aca="false">CC44+CC61*(IF($F58=1,$F60,CC44-CC62)-CC44)</f>
        <v>89.0154060998913</v>
      </c>
      <c r="CD63" s="26" t="n">
        <f aca="false">CD44+CD61*(IF($F58=1,$F60,CD44-CD62)-CD44)</f>
        <v>89.0154060998913</v>
      </c>
      <c r="CE63" s="26" t="n">
        <f aca="false">CE44+CE61*(IF($F58=1,$F60,CE44-CE62)-CE44)</f>
        <v>88.9626028038747</v>
      </c>
      <c r="CF63" s="26" t="n">
        <f aca="false">CF44+CF61*(IF($F58=1,$F60,CF44-CF62)-CF44)</f>
        <v>88.9626028038747</v>
      </c>
      <c r="CG63" s="26" t="n">
        <f aca="false">CG44+CG61*(IF($F58=1,$F60,CG44-CG62)-CG44)</f>
        <v>88.9626028038747</v>
      </c>
      <c r="CH63" s="26" t="n">
        <f aca="false">CH44+CH61*(IF($F58=1,$F60,CH44-CH62)-CH44)</f>
        <v>88.9626028038747</v>
      </c>
      <c r="CI63" s="26" t="n">
        <f aca="false">CI44+CI61*(IF($F58=1,$F60,CI44-CI62)-CI44)</f>
        <v>93.0760532309321</v>
      </c>
      <c r="CJ63" s="26" t="n">
        <f aca="false">CJ44+CJ61*(IF($F58=1,$F60,CJ44-CJ62)-CJ44)</f>
        <v>93.0760532309321</v>
      </c>
      <c r="CK63" s="26" t="n">
        <f aca="false">CK44+CK61*(IF($F58=1,$F60,CK44-CK62)-CK44)</f>
        <v>93.0760532309321</v>
      </c>
      <c r="CL63" s="26" t="n">
        <f aca="false">CL44+CL61*(IF($F58=1,$F60,CL44-CL62)-CL44)</f>
        <v>93.0760532309321</v>
      </c>
      <c r="CM63" s="26" t="n">
        <f aca="false">CM44+CM61*(IF($F58=1,$F60,CM44-CM62)-CM44)</f>
        <v>94.6381223371113</v>
      </c>
      <c r="CN63" s="26" t="n">
        <f aca="false">CN44+CN61*(IF($F58=1,$F60,CN44-CN62)-CN44)</f>
        <v>94.6381223371113</v>
      </c>
      <c r="CO63" s="26" t="n">
        <f aca="false">CO44+CO61*(IF($F58=1,$F60,CO44-CO62)-CO44)</f>
        <v>94.6381223371113</v>
      </c>
      <c r="CP63" s="26" t="n">
        <f aca="false">CP44+CP61*(IF($F58=1,$F60,CP44-CP62)-CP44)</f>
        <v>94.6381223371113</v>
      </c>
      <c r="CQ63" s="26" t="n">
        <f aca="false">CQ44+CQ61*(IF($F58=1,$F60,CQ44-CQ62)-CQ44)</f>
        <v>95.9768412183532</v>
      </c>
      <c r="CR63" s="26" t="n">
        <f aca="false">CR44+CR61*(IF($F58=1,$F60,CR44-CR62)-CR44)</f>
        <v>95.9768412183532</v>
      </c>
      <c r="CS63" s="26" t="n">
        <f aca="false">CS44+CS61*(IF($F58=1,$F60,CS44-CS62)-CS44)</f>
        <v>95.9768412183532</v>
      </c>
      <c r="CT63" s="26" t="n">
        <f aca="false">CT44+CT61*(IF($F58=1,$F60,CT44-CT62)-CT44)</f>
        <v>95.9768412183532</v>
      </c>
      <c r="CU63" s="26" t="n">
        <f aca="false">CU44+CU61*(IF($F58=1,$F60,CU44-CU62)-CU44)</f>
        <v>93.5115331809578</v>
      </c>
      <c r="CV63" s="26" t="n">
        <f aca="false">CV44+CV61*(IF($F58=1,$F60,CV44-CV62)-CV44)</f>
        <v>93.5115331809578</v>
      </c>
      <c r="CW63" s="26" t="n">
        <f aca="false">CW44+CW61*(IF($F58=1,$F60,CW44-CW62)-CW44)</f>
        <v>93.5115331809578</v>
      </c>
      <c r="CX63" s="26" t="n">
        <f aca="false">CX44+CX61*(IF($F58=1,$F60,CX44-CX62)-CX44)</f>
        <v>93.5115331809578</v>
      </c>
      <c r="CY63" s="26" t="n">
        <f aca="false">CY44+CY61*(IF($F58=1,$F60,CY44-CY62)-CY44)</f>
        <v>114.033346424994</v>
      </c>
      <c r="CZ63" s="26" t="n">
        <f aca="false">CZ44+CZ61*(IF($F58=1,$F60,CZ44-CZ62)-CZ44)</f>
        <v>114.033346424994</v>
      </c>
      <c r="DA63" s="26" t="n">
        <f aca="false">DA44+DA61*(IF($F58=1,$F60,DA44-DA62)-DA44)</f>
        <v>114.033346424994</v>
      </c>
      <c r="DB63" s="26" t="n">
        <f aca="false">DB44+DB61*(IF($F58=1,$F60,DB44-DB62)-DB44)</f>
        <v>114.033346424994</v>
      </c>
      <c r="DC63" s="26" t="n">
        <f aca="false">DC44+DC61*(IF($F58=1,$F60,DC44-DC62)-DC44)</f>
        <v>111.818136468682</v>
      </c>
      <c r="DD63" s="26" t="n">
        <f aca="false">DD44+DD61*(IF($F58=1,$F60,DD44-DD62)-DD44)</f>
        <v>111.818136468682</v>
      </c>
      <c r="DE63" s="26" t="n">
        <f aca="false">DE44+DE61*(IF($F58=1,$F60,DE44-DE62)-DE44)</f>
        <v>111.818136468682</v>
      </c>
      <c r="DF63" s="26" t="n">
        <f aca="false">DF44+DF61*(IF($F58=1,$F60,DF44-DF62)-DF44)</f>
        <v>111.818136468682</v>
      </c>
      <c r="DG63" s="26" t="n">
        <f aca="false">DG44+DG61*(IF($F58=1,$F60,DG44-DG62)-DG44)</f>
        <v>111.522278654425</v>
      </c>
      <c r="DH63" s="26" t="n">
        <f aca="false">DH44+DH61*(IF($F58=1,$F60,DH44-DH62)-DH44)</f>
        <v>111.522278654425</v>
      </c>
      <c r="DI63" s="26" t="n">
        <f aca="false">DI44+DI61*(IF($F58=1,$F60,DI44-DI62)-DI44)</f>
        <v>111.522278654425</v>
      </c>
      <c r="DJ63" s="26" t="n">
        <f aca="false">DJ44+DJ61*(IF($F58=1,$F60,DJ44-DJ62)-DJ44)</f>
        <v>111.522278654425</v>
      </c>
      <c r="DK63" s="26" t="n">
        <f aca="false">DK44+DK61*(IF($F58=1,$F60,DK44-DK62)-DK44)</f>
        <v>110.321301905907</v>
      </c>
      <c r="DL63" s="26" t="n">
        <f aca="false">DL44+DL61*(IF($F58=1,$F60,DL44-DL62)-DL44)</f>
        <v>110.321301905907</v>
      </c>
      <c r="DM63" s="26" t="n">
        <f aca="false">DM44+DM61*(IF($F58=1,$F60,DM44-DM62)-DM44)</f>
        <v>110.321301905907</v>
      </c>
      <c r="DN63" s="26" t="n">
        <f aca="false">DN44+DN61*(IF($F58=1,$F60,DN44-DN62)-DN44)</f>
        <v>110.321301905907</v>
      </c>
      <c r="DO63" s="26" t="n">
        <f aca="false">DO44+DO61*(IF($F58=1,$F60,DO44-DO62)-DO44)</f>
        <v>110.708156404119</v>
      </c>
      <c r="DP63" s="26" t="n">
        <f aca="false">DP44+DP61*(IF($F58=1,$F60,DP44-DP62)-DP44)</f>
        <v>110.708156404119</v>
      </c>
      <c r="DQ63" s="26" t="n">
        <f aca="false">DQ44+DQ61*(IF($F58=1,$F60,DQ44-DQ62)-DQ44)</f>
        <v>110.708156404119</v>
      </c>
      <c r="DR63" s="26" t="n">
        <f aca="false">DR44+DR61*(IF($F58=1,$F60,DR44-DR62)-DR44)</f>
        <v>110.708156404119</v>
      </c>
      <c r="DS63" s="26" t="n">
        <f aca="false">DS44+DS61*(IF($F58=1,$F60,DS44-DS62)-DS44)</f>
        <v>110.572485797813</v>
      </c>
      <c r="DT63" s="26" t="n">
        <f aca="false">DT44+DT61*(IF($F58=1,$F60,DT44-DT62)-DT44)</f>
        <v>110.572485797813</v>
      </c>
      <c r="DU63" s="26" t="n">
        <f aca="false">DU44+DU61*(IF($F58=1,$F60,DU44-DU62)-DU44)</f>
        <v>110.572485797813</v>
      </c>
      <c r="DV63" s="26" t="n">
        <f aca="false">DV44+DV61*(IF($F58=1,$F60,DV44-DV62)-DV44)</f>
        <v>110.572485797813</v>
      </c>
      <c r="DW63" s="26" t="n">
        <f aca="false">DW44+DW61*(IF($F58=1,$F60,DW44-DW62)-DW44)</f>
        <v>110.864950614257</v>
      </c>
      <c r="DX63" s="26" t="n">
        <f aca="false">DX44+DX61*(IF($F58=1,$F60,DX44-DX62)-DX44)</f>
        <v>110.864950614257</v>
      </c>
      <c r="DY63" s="26" t="n">
        <f aca="false">DY44+DY61*(IF($F58=1,$F60,DY44-DY62)-DY44)</f>
        <v>110.864950614257</v>
      </c>
      <c r="DZ63" s="26" t="n">
        <f aca="false">DZ44+DZ61*(IF($F58=1,$F60,DZ44-DZ62)-DZ44)</f>
        <v>110.864950614257</v>
      </c>
      <c r="EA63" s="26" t="n">
        <f aca="false">EA44+EA61*(IF($F58=1,$F60,EA44-EA62)-EA44)</f>
        <v>109.191517760014</v>
      </c>
      <c r="EB63" s="26" t="n">
        <f aca="false">EB44+EB61*(IF($F58=1,$F60,EB44-EB62)-EB44)</f>
        <v>109.191517760014</v>
      </c>
      <c r="EC63" s="26" t="n">
        <f aca="false">EC44+EC61*(IF($F58=1,$F60,EC44-EC62)-EC44)</f>
        <v>109.191517760014</v>
      </c>
      <c r="ED63" s="26" t="n">
        <f aca="false">ED44+ED61*(IF($F58=1,$F60,ED44-ED62)-ED44)</f>
        <v>109.191517760014</v>
      </c>
      <c r="EE63" s="26" t="n">
        <f aca="false">EE44+EE61*(IF($F58=1,$F60,EE44-EE62)-EE44)</f>
        <v>111.066069750984</v>
      </c>
      <c r="EF63" s="26" t="n">
        <f aca="false">EF44+EF61*(IF($F58=1,$F60,EF44-EF62)-EF44)</f>
        <v>111.066069750984</v>
      </c>
      <c r="EG63" s="26" t="n">
        <f aca="false">EG44+EG61*(IF($F58=1,$F60,EG44-EG62)-EG44)</f>
        <v>111.066069750984</v>
      </c>
      <c r="EH63" s="26" t="n">
        <f aca="false">EH44+EH61*(IF($F58=1,$F60,EH44-EH62)-EH44)</f>
        <v>111.066069750984</v>
      </c>
      <c r="EI63" s="26" t="n">
        <f aca="false">EI44+EI61*(IF($F58=1,$F60,EI44-EI62)-EI44)</f>
        <v>111.435671314681</v>
      </c>
      <c r="EJ63" s="26" t="n">
        <f aca="false">EJ44+EJ61*(IF($F58=1,$F60,EJ44-EJ62)-EJ44)</f>
        <v>111.435671314681</v>
      </c>
      <c r="EK63" s="26" t="n">
        <f aca="false">EK44+EK61*(IF($F58=1,$F60,EK44-EK62)-EK44)</f>
        <v>111.435671314681</v>
      </c>
      <c r="EL63" s="26" t="n">
        <f aca="false">EL44+EL61*(IF($F58=1,$F60,EL44-EL62)-EL44)</f>
        <v>111.435671314681</v>
      </c>
      <c r="EM63" s="26" t="n">
        <f aca="false">EM44+EM61*(IF($F58=1,$F60,EM44-EM62)-EM44)</f>
        <v>113.492392452251</v>
      </c>
      <c r="EN63" s="26" t="n">
        <f aca="false">EN44+EN61*(IF($F58=1,$F60,EN44-EN62)-EN44)</f>
        <v>113.492392452251</v>
      </c>
      <c r="EO63" s="26" t="n">
        <f aca="false">EO44+EO61*(IF($F58=1,$F60,EO44-EO62)-EO44)</f>
        <v>113.492392452251</v>
      </c>
      <c r="EP63" s="26" t="n">
        <f aca="false">EP44+EP61*(IF($F58=1,$F60,EP44-EP62)-EP44)</f>
        <v>113.492392452251</v>
      </c>
      <c r="EQ63" s="26" t="n">
        <f aca="false">EQ44+EQ61*(IF($F58=1,$F60,EQ44-EQ62)-EQ44)</f>
        <v>113.276172928317</v>
      </c>
      <c r="ER63" s="26" t="n">
        <f aca="false">ER44+ER61*(IF($F58=1,$F60,ER44-ER62)-ER44)</f>
        <v>113.276172928317</v>
      </c>
      <c r="ES63" s="26" t="n">
        <f aca="false">ES44+ES61*(IF($F58=1,$F60,ES44-ES62)-ES44)</f>
        <v>113.276172928317</v>
      </c>
      <c r="ET63" s="26" t="n">
        <f aca="false">ET44+ET61*(IF($F58=1,$F60,ET44-ET62)-ET44)</f>
        <v>113.276172928317</v>
      </c>
      <c r="EU63" s="26" t="n">
        <f aca="false">EU44+EU61*(IF($F58=1,$F60,EU44-EU62)-EU44)</f>
        <v>115.541696386884</v>
      </c>
      <c r="EV63" s="26" t="n">
        <f aca="false">EV44+EV61*(IF($F58=1,$F60,EV44-EV62)-EV44)</f>
        <v>115.541696386884</v>
      </c>
      <c r="EW63" s="26" t="n">
        <f aca="false">EW44+EW61*(IF($F58=1,$F60,EW44-EW62)-EW44)</f>
        <v>115.541696386884</v>
      </c>
      <c r="EX63" s="26" t="n">
        <f aca="false">EX44+EX61*(IF($F58=1,$F60,EX44-EX62)-EX44)</f>
        <v>115.541696386884</v>
      </c>
      <c r="EY63" s="26" t="n">
        <f aca="false">EY44+EY61*(IF($F58=1,$F60,EY44-EY62)-EY44)</f>
        <v>117.852530314621</v>
      </c>
      <c r="EZ63" s="26" t="n">
        <f aca="false">EZ44+EZ61*(IF($F58=1,$F60,EZ44-EZ62)-EZ44)</f>
        <v>117.852530314621</v>
      </c>
      <c r="FA63" s="26" t="n">
        <f aca="false">FA44+FA61*(IF($F58=1,$F60,FA44-FA62)-FA44)</f>
        <v>117.852530314621</v>
      </c>
      <c r="FB63" s="26" t="n">
        <f aca="false">FB44+FB61*(IF($F58=1,$F60,FB44-FB62)-FB44)</f>
        <v>117.852530314621</v>
      </c>
      <c r="FC63" s="26" t="n">
        <f aca="false">FC44+FC61*(IF($F58=1,$F60,FC44-FC62)-FC44)</f>
        <v>120.209580920914</v>
      </c>
      <c r="FD63" s="26" t="n">
        <f aca="false">FD44+FD61*(IF($F58=1,$F60,FD44-FD62)-FD44)</f>
        <v>120.209580920914</v>
      </c>
      <c r="FE63" s="26" t="n">
        <f aca="false">FE44+FE61*(IF($F58=1,$F60,FE44-FE62)-FE44)</f>
        <v>120.209580920914</v>
      </c>
      <c r="FF63" s="26" t="n">
        <f aca="false">FF44+FF61*(IF($F58=1,$F60,FF44-FF62)-FF44)</f>
        <v>120.209580920914</v>
      </c>
      <c r="FG63" s="26" t="n">
        <f aca="false">FG44+FG61*(IF($F58=1,$F60,FG44-FG62)-FG44)</f>
        <v>122.613772539332</v>
      </c>
      <c r="FH63" s="26" t="n">
        <f aca="false">FH44+FH61*(IF($F58=1,$F60,FH44-FH62)-FH44)</f>
        <v>122.613772539332</v>
      </c>
    </row>
    <row r="64" customFormat="false" ht="15" hidden="false" customHeight="false" outlineLevel="0" collapsed="false">
      <c r="C64" s="1" t="s">
        <v>714</v>
      </c>
      <c r="D64" s="12" t="s">
        <v>320</v>
      </c>
      <c r="E64" s="36" t="n">
        <f aca="false">MATCH(In_Offer_BESS,OB_Names,0)</f>
        <v>3</v>
      </c>
      <c r="F64" s="19" t="n">
        <f aca="false">INDEX(OB_Fixed,$E64)*MIN(1,In_BESS_Hours/INDEX(OB_Hours,$E64))</f>
        <v>49.7</v>
      </c>
    </row>
    <row r="65" customFormat="false" ht="15" hidden="false" customHeight="false" outlineLevel="0" collapsed="false">
      <c r="C65" s="1" t="s">
        <v>715</v>
      </c>
      <c r="D65" s="12" t="s">
        <v>34</v>
      </c>
      <c r="E65" s="18" t="n">
        <f aca="false">$E57*(INDEX(OB_Tenor,$E64)&gt;0)*N(INDEX(OB_Hours,$E64)&lt;&gt;In_BESS_Hours)</f>
        <v>0</v>
      </c>
    </row>
    <row r="66" customFormat="false" ht="15" hidden="false" customHeight="false" outlineLevel="0" collapsed="false">
      <c r="C66" s="1" t="s">
        <v>716</v>
      </c>
      <c r="D66" s="12" t="s">
        <v>320</v>
      </c>
      <c r="E66" s="23" t="n">
        <f aca="false">INDEX(OB_Share,$E64)</f>
        <v>0</v>
      </c>
      <c r="F66" s="19" t="n">
        <f aca="false">INDEX(OB_Grid,$E64)*In_BESS_Grid_Charge</f>
        <v>0</v>
      </c>
    </row>
    <row r="67" customFormat="false" ht="15" hidden="false" customHeight="false" outlineLevel="0" collapsed="false">
      <c r="C67" s="1" t="s">
        <v>717</v>
      </c>
      <c r="D67" s="12" t="s">
        <v>546</v>
      </c>
      <c r="E67" s="45" t="n">
        <f aca="false">IF(INDEX(OB_Start,$E64)&gt;0,INDEX(OB_Start,$E64),$F16+1)</f>
        <v>46753</v>
      </c>
      <c r="F67" s="45" t="n">
        <f aca="false">EDATE($E67,INDEX(OB_Tenor,$E64)*Months_In_Year)-1</f>
        <v>47848</v>
      </c>
      <c r="J67" s="61" t="n">
        <f aca="false">$E57*MAX(0,MIN($F67,J$4)-MAX($E67,J$3)+1)/J$5</f>
        <v>0</v>
      </c>
      <c r="K67" s="61" t="n">
        <f aca="false">$E57*MAX(0,MIN($F67,K$4)-MAX($E67,K$3)+1)/K$5</f>
        <v>0</v>
      </c>
      <c r="L67" s="61" t="n">
        <f aca="false">$E57*MAX(0,MIN($F67,L$4)-MAX($E67,L$3)+1)/L$5</f>
        <v>0</v>
      </c>
      <c r="M67" s="61" t="n">
        <f aca="false">$E57*MAX(0,MIN($F67,M$4)-MAX($E67,M$3)+1)/M$5</f>
        <v>0</v>
      </c>
      <c r="N67" s="61" t="n">
        <f aca="false">$E57*MAX(0,MIN($F67,N$4)-MAX($E67,N$3)+1)/N$5</f>
        <v>0</v>
      </c>
      <c r="O67" s="61" t="n">
        <f aca="false">$E57*MAX(0,MIN($F67,O$4)-MAX($E67,O$3)+1)/O$5</f>
        <v>0</v>
      </c>
      <c r="P67" s="61" t="n">
        <f aca="false">$E57*MAX(0,MIN($F67,P$4)-MAX($E67,P$3)+1)/P$5</f>
        <v>0</v>
      </c>
      <c r="Q67" s="61" t="n">
        <f aca="false">$E57*MAX(0,MIN($F67,Q$4)-MAX($E67,Q$3)+1)/Q$5</f>
        <v>0</v>
      </c>
      <c r="R67" s="61" t="n">
        <f aca="false">$E57*MAX(0,MIN($F67,R$4)-MAX($E67,R$3)+1)/R$5</f>
        <v>0</v>
      </c>
      <c r="S67" s="61" t="n">
        <f aca="false">$E57*MAX(0,MIN($F67,S$4)-MAX($E67,S$3)+1)/S$5</f>
        <v>0</v>
      </c>
      <c r="T67" s="61" t="n">
        <f aca="false">$E57*MAX(0,MIN($F67,T$4)-MAX($E67,T$3)+1)/T$5</f>
        <v>0</v>
      </c>
      <c r="U67" s="61" t="n">
        <f aca="false">$E57*MAX(0,MIN($F67,U$4)-MAX($E67,U$3)+1)/U$5</f>
        <v>0</v>
      </c>
      <c r="V67" s="61" t="n">
        <f aca="false">$E57*MAX(0,MIN($F67,V$4)-MAX($E67,V$3)+1)/V$5</f>
        <v>0</v>
      </c>
      <c r="W67" s="61" t="n">
        <f aca="false">$E57*MAX(0,MIN($F67,W$4)-MAX($E67,W$3)+1)/W$5</f>
        <v>0</v>
      </c>
      <c r="X67" s="61" t="n">
        <f aca="false">$E57*MAX(0,MIN($F67,X$4)-MAX($E67,X$3)+1)/X$5</f>
        <v>0</v>
      </c>
      <c r="Y67" s="61" t="n">
        <f aca="false">$E57*MAX(0,MIN($F67,Y$4)-MAX($E67,Y$3)+1)/Y$5</f>
        <v>0</v>
      </c>
      <c r="Z67" s="61" t="n">
        <f aca="false">$E57*MAX(0,MIN($F67,Z$4)-MAX($E67,Z$3)+1)/Z$5</f>
        <v>0</v>
      </c>
      <c r="AA67" s="61" t="n">
        <f aca="false">$E57*MAX(0,MIN($F67,AA$4)-MAX($E67,AA$3)+1)/AA$5</f>
        <v>0</v>
      </c>
      <c r="AB67" s="61" t="n">
        <f aca="false">$E57*MAX(0,MIN($F67,AB$4)-MAX($E67,AB$3)+1)/AB$5</f>
        <v>0</v>
      </c>
      <c r="AC67" s="61" t="n">
        <f aca="false">$E57*MAX(0,MIN($F67,AC$4)-MAX($E67,AC$3)+1)/AC$5</f>
        <v>0</v>
      </c>
      <c r="AD67" s="61" t="n">
        <f aca="false">$E57*MAX(0,MIN($F67,AD$4)-MAX($E67,AD$3)+1)/AD$5</f>
        <v>0</v>
      </c>
      <c r="AE67" s="61" t="n">
        <f aca="false">$E57*MAX(0,MIN($F67,AE$4)-MAX($E67,AE$3)+1)/AE$5</f>
        <v>0</v>
      </c>
      <c r="AF67" s="61" t="n">
        <f aca="false">$E57*MAX(0,MIN($F67,AF$4)-MAX($E67,AF$3)+1)/AF$5</f>
        <v>0</v>
      </c>
      <c r="AG67" s="61" t="n">
        <f aca="false">$E57*MAX(0,MIN($F67,AG$4)-MAX($E67,AG$3)+1)/AG$5</f>
        <v>0</v>
      </c>
      <c r="AH67" s="61" t="n">
        <f aca="false">$E57*MAX(0,MIN($F67,AH$4)-MAX($E67,AH$3)+1)/AH$5</f>
        <v>0</v>
      </c>
      <c r="AI67" s="61" t="n">
        <f aca="false">$E57*MAX(0,MIN($F67,AI$4)-MAX($E67,AI$3)+1)/AI$5</f>
        <v>0</v>
      </c>
      <c r="AJ67" s="61" t="n">
        <f aca="false">$E57*MAX(0,MIN($F67,AJ$4)-MAX($E67,AJ$3)+1)/AJ$5</f>
        <v>0</v>
      </c>
      <c r="AK67" s="61" t="n">
        <f aca="false">$E57*MAX(0,MIN($F67,AK$4)-MAX($E67,AK$3)+1)/AK$5</f>
        <v>0</v>
      </c>
      <c r="AL67" s="61" t="n">
        <f aca="false">$E57*MAX(0,MIN($F67,AL$4)-MAX($E67,AL$3)+1)/AL$5</f>
        <v>0</v>
      </c>
      <c r="AM67" s="61" t="n">
        <f aca="false">$E57*MAX(0,MIN($F67,AM$4)-MAX($E67,AM$3)+1)/AM$5</f>
        <v>0</v>
      </c>
      <c r="AN67" s="61" t="n">
        <f aca="false">$E57*MAX(0,MIN($F67,AN$4)-MAX($E67,AN$3)+1)/AN$5</f>
        <v>0</v>
      </c>
      <c r="AO67" s="61" t="n">
        <f aca="false">$E57*MAX(0,MIN($F67,AO$4)-MAX($E67,AO$3)+1)/AO$5</f>
        <v>0</v>
      </c>
      <c r="AP67" s="61" t="n">
        <f aca="false">$E57*MAX(0,MIN($F67,AP$4)-MAX($E67,AP$3)+1)/AP$5</f>
        <v>0</v>
      </c>
      <c r="AQ67" s="61" t="n">
        <f aca="false">$E57*MAX(0,MIN($F67,AQ$4)-MAX($E67,AQ$3)+1)/AQ$5</f>
        <v>0</v>
      </c>
      <c r="AR67" s="61" t="n">
        <f aca="false">$E57*MAX(0,MIN($F67,AR$4)-MAX($E67,AR$3)+1)/AR$5</f>
        <v>0</v>
      </c>
      <c r="AS67" s="61" t="n">
        <f aca="false">$E57*MAX(0,MIN($F67,AS$4)-MAX($E67,AS$3)+1)/AS$5</f>
        <v>0</v>
      </c>
      <c r="AT67" s="61" t="n">
        <f aca="false">$E57*MAX(0,MIN($F67,AT$4)-MAX($E67,AT$3)+1)/AT$5</f>
        <v>0</v>
      </c>
      <c r="AU67" s="61" t="n">
        <f aca="false">$E57*MAX(0,MIN($F67,AU$4)-MAX($E67,AU$3)+1)/AU$5</f>
        <v>0</v>
      </c>
      <c r="AV67" s="61" t="n">
        <f aca="false">$E57*MAX(0,MIN($F67,AV$4)-MAX($E67,AV$3)+1)/AV$5</f>
        <v>0</v>
      </c>
      <c r="AW67" s="61" t="n">
        <f aca="false">$E57*MAX(0,MIN($F67,AW$4)-MAX($E67,AW$3)+1)/AW$5</f>
        <v>0</v>
      </c>
      <c r="AX67" s="61" t="n">
        <f aca="false">$E57*MAX(0,MIN($F67,AX$4)-MAX($E67,AX$3)+1)/AX$5</f>
        <v>0</v>
      </c>
      <c r="AY67" s="61" t="n">
        <f aca="false">$E57*MAX(0,MIN($F67,AY$4)-MAX($E67,AY$3)+1)/AY$5</f>
        <v>0</v>
      </c>
      <c r="AZ67" s="61" t="n">
        <f aca="false">$E57*MAX(0,MIN($F67,AZ$4)-MAX($E67,AZ$3)+1)/AZ$5</f>
        <v>0</v>
      </c>
      <c r="BA67" s="61" t="n">
        <f aca="false">$E57*MAX(0,MIN($F67,BA$4)-MAX($E67,BA$3)+1)/BA$5</f>
        <v>0</v>
      </c>
      <c r="BB67" s="61" t="n">
        <f aca="false">$E57*MAX(0,MIN($F67,BB$4)-MAX($E67,BB$3)+1)/BB$5</f>
        <v>0</v>
      </c>
      <c r="BC67" s="61" t="n">
        <f aca="false">$E57*MAX(0,MIN($F67,BC$4)-MAX($E67,BC$3)+1)/BC$5</f>
        <v>0</v>
      </c>
      <c r="BD67" s="61" t="n">
        <f aca="false">$E57*MAX(0,MIN($F67,BD$4)-MAX($E67,BD$3)+1)/BD$5</f>
        <v>0</v>
      </c>
      <c r="BE67" s="61" t="n">
        <f aca="false">$E57*MAX(0,MIN($F67,BE$4)-MAX($E67,BE$3)+1)/BE$5</f>
        <v>0</v>
      </c>
      <c r="BF67" s="61" t="n">
        <f aca="false">$E57*MAX(0,MIN($F67,BF$4)-MAX($E67,BF$3)+1)/BF$5</f>
        <v>0</v>
      </c>
      <c r="BG67" s="61" t="n">
        <f aca="false">$E57*MAX(0,MIN($F67,BG$4)-MAX($E67,BG$3)+1)/BG$5</f>
        <v>0</v>
      </c>
      <c r="BH67" s="61" t="n">
        <f aca="false">$E57*MAX(0,MIN($F67,BH$4)-MAX($E67,BH$3)+1)/BH$5</f>
        <v>0</v>
      </c>
      <c r="BI67" s="61" t="n">
        <f aca="false">$E57*MAX(0,MIN($F67,BI$4)-MAX($E67,BI$3)+1)/BI$5</f>
        <v>0</v>
      </c>
      <c r="BJ67" s="61" t="n">
        <f aca="false">$E57*MAX(0,MIN($F67,BJ$4)-MAX($E67,BJ$3)+1)/BJ$5</f>
        <v>0</v>
      </c>
      <c r="BK67" s="61" t="n">
        <f aca="false">$E57*MAX(0,MIN($F67,BK$4)-MAX($E67,BK$3)+1)/BK$5</f>
        <v>0</v>
      </c>
      <c r="BL67" s="61" t="n">
        <f aca="false">$E57*MAX(0,MIN($F67,BL$4)-MAX($E67,BL$3)+1)/BL$5</f>
        <v>0</v>
      </c>
      <c r="BM67" s="61" t="n">
        <f aca="false">$E57*MAX(0,MIN($F67,BM$4)-MAX($E67,BM$3)+1)/BM$5</f>
        <v>0</v>
      </c>
      <c r="BN67" s="61" t="n">
        <f aca="false">$E57*MAX(0,MIN($F67,BN$4)-MAX($E67,BN$3)+1)/BN$5</f>
        <v>0</v>
      </c>
      <c r="BO67" s="61" t="n">
        <f aca="false">$E57*MAX(0,MIN($F67,BO$4)-MAX($E67,BO$3)+1)/BO$5</f>
        <v>0</v>
      </c>
      <c r="BP67" s="61" t="n">
        <f aca="false">$E57*MAX(0,MIN($F67,BP$4)-MAX($E67,BP$3)+1)/BP$5</f>
        <v>0</v>
      </c>
      <c r="BQ67" s="61" t="n">
        <f aca="false">$E57*MAX(0,MIN($F67,BQ$4)-MAX($E67,BQ$3)+1)/BQ$5</f>
        <v>0</v>
      </c>
      <c r="BR67" s="61" t="n">
        <f aca="false">$E57*MAX(0,MIN($F67,BR$4)-MAX($E67,BR$3)+1)/BR$5</f>
        <v>0</v>
      </c>
      <c r="BS67" s="61" t="n">
        <f aca="false">$E57*MAX(0,MIN($F67,BS$4)-MAX($E67,BS$3)+1)/BS$5</f>
        <v>0</v>
      </c>
      <c r="BT67" s="61" t="n">
        <f aca="false">$E57*MAX(0,MIN($F67,BT$4)-MAX($E67,BT$3)+1)/BT$5</f>
        <v>0</v>
      </c>
      <c r="BU67" s="61" t="n">
        <f aca="false">$E57*MAX(0,MIN($F67,BU$4)-MAX($E67,BU$3)+1)/BU$5</f>
        <v>0</v>
      </c>
      <c r="BV67" s="61" t="n">
        <f aca="false">$E57*MAX(0,MIN($F67,BV$4)-MAX($E67,BV$3)+1)/BV$5</f>
        <v>0</v>
      </c>
      <c r="BW67" s="61" t="n">
        <f aca="false">$E57*MAX(0,MIN($F67,BW$4)-MAX($E67,BW$3)+1)/BW$5</f>
        <v>0</v>
      </c>
      <c r="BX67" s="61" t="n">
        <f aca="false">$E57*MAX(0,MIN($F67,BX$4)-MAX($E67,BX$3)+1)/BX$5</f>
        <v>0</v>
      </c>
      <c r="BY67" s="61" t="n">
        <f aca="false">$E57*MAX(0,MIN($F67,BY$4)-MAX($E67,BY$3)+1)/BY$5</f>
        <v>0</v>
      </c>
      <c r="BZ67" s="61" t="n">
        <f aca="false">$E57*MAX(0,MIN($F67,BZ$4)-MAX($E67,BZ$3)+1)/BZ$5</f>
        <v>0</v>
      </c>
      <c r="CA67" s="61" t="n">
        <f aca="false">$E57*MAX(0,MIN($F67,CA$4)-MAX($E67,CA$3)+1)/CA$5</f>
        <v>0</v>
      </c>
      <c r="CB67" s="61" t="n">
        <f aca="false">$E57*MAX(0,MIN($F67,CB$4)-MAX($E67,CB$3)+1)/CB$5</f>
        <v>0</v>
      </c>
      <c r="CC67" s="61" t="n">
        <f aca="false">$E57*MAX(0,MIN($F67,CC$4)-MAX($E67,CC$3)+1)/CC$5</f>
        <v>0</v>
      </c>
      <c r="CD67" s="61" t="n">
        <f aca="false">$E57*MAX(0,MIN($F67,CD$4)-MAX($E67,CD$3)+1)/CD$5</f>
        <v>0</v>
      </c>
      <c r="CE67" s="61" t="n">
        <f aca="false">$E57*MAX(0,MIN($F67,CE$4)-MAX($E67,CE$3)+1)/CE$5</f>
        <v>0</v>
      </c>
      <c r="CF67" s="61" t="n">
        <f aca="false">$E57*MAX(0,MIN($F67,CF$4)-MAX($E67,CF$3)+1)/CF$5</f>
        <v>0</v>
      </c>
      <c r="CG67" s="61" t="n">
        <f aca="false">$E57*MAX(0,MIN($F67,CG$4)-MAX($E67,CG$3)+1)/CG$5</f>
        <v>0</v>
      </c>
      <c r="CH67" s="61" t="n">
        <f aca="false">$E57*MAX(0,MIN($F67,CH$4)-MAX($E67,CH$3)+1)/CH$5</f>
        <v>0</v>
      </c>
      <c r="CI67" s="61" t="n">
        <f aca="false">$E57*MAX(0,MIN($F67,CI$4)-MAX($E67,CI$3)+1)/CI$5</f>
        <v>0</v>
      </c>
      <c r="CJ67" s="61" t="n">
        <f aca="false">$E57*MAX(0,MIN($F67,CJ$4)-MAX($E67,CJ$3)+1)/CJ$5</f>
        <v>0</v>
      </c>
      <c r="CK67" s="61" t="n">
        <f aca="false">$E57*MAX(0,MIN($F67,CK$4)-MAX($E67,CK$3)+1)/CK$5</f>
        <v>0</v>
      </c>
      <c r="CL67" s="61" t="n">
        <f aca="false">$E57*MAX(0,MIN($F67,CL$4)-MAX($E67,CL$3)+1)/CL$5</f>
        <v>0</v>
      </c>
      <c r="CM67" s="61" t="n">
        <f aca="false">$E57*MAX(0,MIN($F67,CM$4)-MAX($E67,CM$3)+1)/CM$5</f>
        <v>0</v>
      </c>
      <c r="CN67" s="61" t="n">
        <f aca="false">$E57*MAX(0,MIN($F67,CN$4)-MAX($E67,CN$3)+1)/CN$5</f>
        <v>0</v>
      </c>
      <c r="CO67" s="61" t="n">
        <f aca="false">$E57*MAX(0,MIN($F67,CO$4)-MAX($E67,CO$3)+1)/CO$5</f>
        <v>0</v>
      </c>
      <c r="CP67" s="61" t="n">
        <f aca="false">$E57*MAX(0,MIN($F67,CP$4)-MAX($E67,CP$3)+1)/CP$5</f>
        <v>0</v>
      </c>
      <c r="CQ67" s="61" t="n">
        <f aca="false">$E57*MAX(0,MIN($F67,CQ$4)-MAX($E67,CQ$3)+1)/CQ$5</f>
        <v>0</v>
      </c>
      <c r="CR67" s="61" t="n">
        <f aca="false">$E57*MAX(0,MIN($F67,CR$4)-MAX($E67,CR$3)+1)/CR$5</f>
        <v>0</v>
      </c>
      <c r="CS67" s="61" t="n">
        <f aca="false">$E57*MAX(0,MIN($F67,CS$4)-MAX($E67,CS$3)+1)/CS$5</f>
        <v>0</v>
      </c>
      <c r="CT67" s="61" t="n">
        <f aca="false">$E57*MAX(0,MIN($F67,CT$4)-MAX($E67,CT$3)+1)/CT$5</f>
        <v>0</v>
      </c>
      <c r="CU67" s="61" t="n">
        <f aca="false">$E57*MAX(0,MIN($F67,CU$4)-MAX($E67,CU$3)+1)/CU$5</f>
        <v>0</v>
      </c>
      <c r="CV67" s="61" t="n">
        <f aca="false">$E57*MAX(0,MIN($F67,CV$4)-MAX($E67,CV$3)+1)/CV$5</f>
        <v>0</v>
      </c>
      <c r="CW67" s="61" t="n">
        <f aca="false">$E57*MAX(0,MIN($F67,CW$4)-MAX($E67,CW$3)+1)/CW$5</f>
        <v>0</v>
      </c>
      <c r="CX67" s="61" t="n">
        <f aca="false">$E57*MAX(0,MIN($F67,CX$4)-MAX($E67,CX$3)+1)/CX$5</f>
        <v>0</v>
      </c>
      <c r="CY67" s="61" t="n">
        <f aca="false">$E57*MAX(0,MIN($F67,CY$4)-MAX($E67,CY$3)+1)/CY$5</f>
        <v>0</v>
      </c>
      <c r="CZ67" s="61" t="n">
        <f aca="false">$E57*MAX(0,MIN($F67,CZ$4)-MAX($E67,CZ$3)+1)/CZ$5</f>
        <v>0</v>
      </c>
      <c r="DA67" s="61" t="n">
        <f aca="false">$E57*MAX(0,MIN($F67,DA$4)-MAX($E67,DA$3)+1)/DA$5</f>
        <v>0</v>
      </c>
      <c r="DB67" s="61" t="n">
        <f aca="false">$E57*MAX(0,MIN($F67,DB$4)-MAX($E67,DB$3)+1)/DB$5</f>
        <v>0</v>
      </c>
      <c r="DC67" s="61" t="n">
        <f aca="false">$E57*MAX(0,MIN($F67,DC$4)-MAX($E67,DC$3)+1)/DC$5</f>
        <v>0</v>
      </c>
      <c r="DD67" s="61" t="n">
        <f aca="false">$E57*MAX(0,MIN($F67,DD$4)-MAX($E67,DD$3)+1)/DD$5</f>
        <v>0</v>
      </c>
      <c r="DE67" s="61" t="n">
        <f aca="false">$E57*MAX(0,MIN($F67,DE$4)-MAX($E67,DE$3)+1)/DE$5</f>
        <v>0</v>
      </c>
      <c r="DF67" s="61" t="n">
        <f aca="false">$E57*MAX(0,MIN($F67,DF$4)-MAX($E67,DF$3)+1)/DF$5</f>
        <v>0</v>
      </c>
      <c r="DG67" s="61" t="n">
        <f aca="false">$E57*MAX(0,MIN($F67,DG$4)-MAX($E67,DG$3)+1)/DG$5</f>
        <v>0</v>
      </c>
      <c r="DH67" s="61" t="n">
        <f aca="false">$E57*MAX(0,MIN($F67,DH$4)-MAX($E67,DH$3)+1)/DH$5</f>
        <v>0</v>
      </c>
      <c r="DI67" s="61" t="n">
        <f aca="false">$E57*MAX(0,MIN($F67,DI$4)-MAX($E67,DI$3)+1)/DI$5</f>
        <v>0</v>
      </c>
      <c r="DJ67" s="61" t="n">
        <f aca="false">$E57*MAX(0,MIN($F67,DJ$4)-MAX($E67,DJ$3)+1)/DJ$5</f>
        <v>0</v>
      </c>
      <c r="DK67" s="61" t="n">
        <f aca="false">$E57*MAX(0,MIN($F67,DK$4)-MAX($E67,DK$3)+1)/DK$5</f>
        <v>0</v>
      </c>
      <c r="DL67" s="61" t="n">
        <f aca="false">$E57*MAX(0,MIN($F67,DL$4)-MAX($E67,DL$3)+1)/DL$5</f>
        <v>0</v>
      </c>
      <c r="DM67" s="61" t="n">
        <f aca="false">$E57*MAX(0,MIN($F67,DM$4)-MAX($E67,DM$3)+1)/DM$5</f>
        <v>0</v>
      </c>
      <c r="DN67" s="61" t="n">
        <f aca="false">$E57*MAX(0,MIN($F67,DN$4)-MAX($E67,DN$3)+1)/DN$5</f>
        <v>0</v>
      </c>
      <c r="DO67" s="61" t="n">
        <f aca="false">$E57*MAX(0,MIN($F67,DO$4)-MAX($E67,DO$3)+1)/DO$5</f>
        <v>0</v>
      </c>
      <c r="DP67" s="61" t="n">
        <f aca="false">$E57*MAX(0,MIN($F67,DP$4)-MAX($E67,DP$3)+1)/DP$5</f>
        <v>0</v>
      </c>
      <c r="DQ67" s="61" t="n">
        <f aca="false">$E57*MAX(0,MIN($F67,DQ$4)-MAX($E67,DQ$3)+1)/DQ$5</f>
        <v>0</v>
      </c>
      <c r="DR67" s="61" t="n">
        <f aca="false">$E57*MAX(0,MIN($F67,DR$4)-MAX($E67,DR$3)+1)/DR$5</f>
        <v>0</v>
      </c>
      <c r="DS67" s="61" t="n">
        <f aca="false">$E57*MAX(0,MIN($F67,DS$4)-MAX($E67,DS$3)+1)/DS$5</f>
        <v>0</v>
      </c>
      <c r="DT67" s="61" t="n">
        <f aca="false">$E57*MAX(0,MIN($F67,DT$4)-MAX($E67,DT$3)+1)/DT$5</f>
        <v>0</v>
      </c>
      <c r="DU67" s="61" t="n">
        <f aca="false">$E57*MAX(0,MIN($F67,DU$4)-MAX($E67,DU$3)+1)/DU$5</f>
        <v>0</v>
      </c>
      <c r="DV67" s="61" t="n">
        <f aca="false">$E57*MAX(0,MIN($F67,DV$4)-MAX($E67,DV$3)+1)/DV$5</f>
        <v>0</v>
      </c>
      <c r="DW67" s="61" t="n">
        <f aca="false">$E57*MAX(0,MIN($F67,DW$4)-MAX($E67,DW$3)+1)/DW$5</f>
        <v>0</v>
      </c>
      <c r="DX67" s="61" t="n">
        <f aca="false">$E57*MAX(0,MIN($F67,DX$4)-MAX($E67,DX$3)+1)/DX$5</f>
        <v>0</v>
      </c>
      <c r="DY67" s="61" t="n">
        <f aca="false">$E57*MAX(0,MIN($F67,DY$4)-MAX($E67,DY$3)+1)/DY$5</f>
        <v>0</v>
      </c>
      <c r="DZ67" s="61" t="n">
        <f aca="false">$E57*MAX(0,MIN($F67,DZ$4)-MAX($E67,DZ$3)+1)/DZ$5</f>
        <v>0</v>
      </c>
      <c r="EA67" s="61" t="n">
        <f aca="false">$E57*MAX(0,MIN($F67,EA$4)-MAX($E67,EA$3)+1)/EA$5</f>
        <v>0</v>
      </c>
      <c r="EB67" s="61" t="n">
        <f aca="false">$E57*MAX(0,MIN($F67,EB$4)-MAX($E67,EB$3)+1)/EB$5</f>
        <v>0</v>
      </c>
      <c r="EC67" s="61" t="n">
        <f aca="false">$E57*MAX(0,MIN($F67,EC$4)-MAX($E67,EC$3)+1)/EC$5</f>
        <v>0</v>
      </c>
      <c r="ED67" s="61" t="n">
        <f aca="false">$E57*MAX(0,MIN($F67,ED$4)-MAX($E67,ED$3)+1)/ED$5</f>
        <v>0</v>
      </c>
      <c r="EE67" s="61" t="n">
        <f aca="false">$E57*MAX(0,MIN($F67,EE$4)-MAX($E67,EE$3)+1)/EE$5</f>
        <v>0</v>
      </c>
      <c r="EF67" s="61" t="n">
        <f aca="false">$E57*MAX(0,MIN($F67,EF$4)-MAX($E67,EF$3)+1)/EF$5</f>
        <v>0</v>
      </c>
      <c r="EG67" s="61" t="n">
        <f aca="false">$E57*MAX(0,MIN($F67,EG$4)-MAX($E67,EG$3)+1)/EG$5</f>
        <v>0</v>
      </c>
      <c r="EH67" s="61" t="n">
        <f aca="false">$E57*MAX(0,MIN($F67,EH$4)-MAX($E67,EH$3)+1)/EH$5</f>
        <v>0</v>
      </c>
      <c r="EI67" s="61" t="n">
        <f aca="false">$E57*MAX(0,MIN($F67,EI$4)-MAX($E67,EI$3)+1)/EI$5</f>
        <v>0</v>
      </c>
      <c r="EJ67" s="61" t="n">
        <f aca="false">$E57*MAX(0,MIN($F67,EJ$4)-MAX($E67,EJ$3)+1)/EJ$5</f>
        <v>0</v>
      </c>
      <c r="EK67" s="61" t="n">
        <f aca="false">$E57*MAX(0,MIN($F67,EK$4)-MAX($E67,EK$3)+1)/EK$5</f>
        <v>0</v>
      </c>
      <c r="EL67" s="61" t="n">
        <f aca="false">$E57*MAX(0,MIN($F67,EL$4)-MAX($E67,EL$3)+1)/EL$5</f>
        <v>0</v>
      </c>
      <c r="EM67" s="61" t="n">
        <f aca="false">$E57*MAX(0,MIN($F67,EM$4)-MAX($E67,EM$3)+1)/EM$5</f>
        <v>0</v>
      </c>
      <c r="EN67" s="61" t="n">
        <f aca="false">$E57*MAX(0,MIN($F67,EN$4)-MAX($E67,EN$3)+1)/EN$5</f>
        <v>0</v>
      </c>
      <c r="EO67" s="61" t="n">
        <f aca="false">$E57*MAX(0,MIN($F67,EO$4)-MAX($E67,EO$3)+1)/EO$5</f>
        <v>0</v>
      </c>
      <c r="EP67" s="61" t="n">
        <f aca="false">$E57*MAX(0,MIN($F67,EP$4)-MAX($E67,EP$3)+1)/EP$5</f>
        <v>0</v>
      </c>
      <c r="EQ67" s="61" t="n">
        <f aca="false">$E57*MAX(0,MIN($F67,EQ$4)-MAX($E67,EQ$3)+1)/EQ$5</f>
        <v>0</v>
      </c>
      <c r="ER67" s="61" t="n">
        <f aca="false">$E57*MAX(0,MIN($F67,ER$4)-MAX($E67,ER$3)+1)/ER$5</f>
        <v>0</v>
      </c>
      <c r="ES67" s="61" t="n">
        <f aca="false">$E57*MAX(0,MIN($F67,ES$4)-MAX($E67,ES$3)+1)/ES$5</f>
        <v>0</v>
      </c>
      <c r="ET67" s="61" t="n">
        <f aca="false">$E57*MAX(0,MIN($F67,ET$4)-MAX($E67,ET$3)+1)/ET$5</f>
        <v>0</v>
      </c>
      <c r="EU67" s="61" t="n">
        <f aca="false">$E57*MAX(0,MIN($F67,EU$4)-MAX($E67,EU$3)+1)/EU$5</f>
        <v>0</v>
      </c>
      <c r="EV67" s="61" t="n">
        <f aca="false">$E57*MAX(0,MIN($F67,EV$4)-MAX($E67,EV$3)+1)/EV$5</f>
        <v>0</v>
      </c>
      <c r="EW67" s="61" t="n">
        <f aca="false">$E57*MAX(0,MIN($F67,EW$4)-MAX($E67,EW$3)+1)/EW$5</f>
        <v>0</v>
      </c>
      <c r="EX67" s="61" t="n">
        <f aca="false">$E57*MAX(0,MIN($F67,EX$4)-MAX($E67,EX$3)+1)/EX$5</f>
        <v>0</v>
      </c>
      <c r="EY67" s="61" t="n">
        <f aca="false">$E57*MAX(0,MIN($F67,EY$4)-MAX($E67,EY$3)+1)/EY$5</f>
        <v>0</v>
      </c>
      <c r="EZ67" s="61" t="n">
        <f aca="false">$E57*MAX(0,MIN($F67,EZ$4)-MAX($E67,EZ$3)+1)/EZ$5</f>
        <v>0</v>
      </c>
      <c r="FA67" s="61" t="n">
        <f aca="false">$E57*MAX(0,MIN($F67,FA$4)-MAX($E67,FA$3)+1)/FA$5</f>
        <v>0</v>
      </c>
      <c r="FB67" s="61" t="n">
        <f aca="false">$E57*MAX(0,MIN($F67,FB$4)-MAX($E67,FB$3)+1)/FB$5</f>
        <v>0</v>
      </c>
      <c r="FC67" s="61" t="n">
        <f aca="false">$E57*MAX(0,MIN($F67,FC$4)-MAX($E67,FC$3)+1)/FC$5</f>
        <v>0</v>
      </c>
      <c r="FD67" s="61" t="n">
        <f aca="false">$E57*MAX(0,MIN($F67,FD$4)-MAX($E67,FD$3)+1)/FD$5</f>
        <v>0</v>
      </c>
      <c r="FE67" s="61" t="n">
        <f aca="false">$E57*MAX(0,MIN($F67,FE$4)-MAX($E67,FE$3)+1)/FE$5</f>
        <v>0</v>
      </c>
      <c r="FF67" s="61" t="n">
        <f aca="false">$E57*MAX(0,MIN($F67,FF$4)-MAX($E67,FF$3)+1)/FF$5</f>
        <v>0</v>
      </c>
      <c r="FG67" s="61" t="n">
        <f aca="false">$E57*MAX(0,MIN($F67,FG$4)-MAX($E67,FG$3)+1)/FG$5</f>
        <v>0</v>
      </c>
      <c r="FH67" s="61" t="n">
        <f aca="false">$E57*MAX(0,MIN($F67,FH$4)-MAX($E67,FH$3)+1)/FH$5</f>
        <v>0</v>
      </c>
    </row>
    <row r="68" customFormat="false" ht="15" hidden="false" customHeight="false" outlineLevel="0" collapsed="false">
      <c r="C68" s="1" t="s">
        <v>718</v>
      </c>
      <c r="D68" s="12" t="s">
        <v>86</v>
      </c>
      <c r="E68" s="18" t="n">
        <f aca="false">INDEX(OB_Bands,$E64)</f>
        <v>0</v>
      </c>
      <c r="J68" s="36" t="n">
        <f aca="false">$E68*SUMIF(EB_Years,J$7,EB_Row)</f>
        <v>0</v>
      </c>
      <c r="K68" s="36" t="n">
        <f aca="false">$E68*SUMIF(EB_Years,K$7,EB_Row)</f>
        <v>0</v>
      </c>
      <c r="L68" s="36" t="n">
        <f aca="false">$E68*SUMIF(EB_Years,L$7,EB_Row)</f>
        <v>0</v>
      </c>
      <c r="M68" s="36" t="n">
        <f aca="false">$E68*SUMIF(EB_Years,M$7,EB_Row)</f>
        <v>0</v>
      </c>
      <c r="N68" s="36" t="n">
        <f aca="false">$E68*SUMIF(EB_Years,N$7,EB_Row)</f>
        <v>0</v>
      </c>
      <c r="O68" s="36" t="n">
        <f aca="false">$E68*SUMIF(EB_Years,O$7,EB_Row)</f>
        <v>0</v>
      </c>
      <c r="P68" s="36" t="n">
        <f aca="false">$E68*SUMIF(EB_Years,P$7,EB_Row)</f>
        <v>0</v>
      </c>
      <c r="Q68" s="36" t="n">
        <f aca="false">$E68*SUMIF(EB_Years,Q$7,EB_Row)</f>
        <v>0</v>
      </c>
      <c r="R68" s="36" t="n">
        <f aca="false">$E68*SUMIF(EB_Years,R$7,EB_Row)</f>
        <v>0</v>
      </c>
      <c r="S68" s="36" t="n">
        <f aca="false">$E68*SUMIF(EB_Years,S$7,EB_Row)</f>
        <v>0</v>
      </c>
      <c r="T68" s="36" t="n">
        <f aca="false">$E68*SUMIF(EB_Years,T$7,EB_Row)</f>
        <v>0</v>
      </c>
      <c r="U68" s="36" t="n">
        <f aca="false">$E68*SUMIF(EB_Years,U$7,EB_Row)</f>
        <v>0</v>
      </c>
      <c r="V68" s="36" t="n">
        <f aca="false">$E68*SUMIF(EB_Years,V$7,EB_Row)</f>
        <v>0</v>
      </c>
      <c r="W68" s="36" t="n">
        <f aca="false">$E68*SUMIF(EB_Years,W$7,EB_Row)</f>
        <v>0</v>
      </c>
      <c r="X68" s="36" t="n">
        <f aca="false">$E68*SUMIF(EB_Years,X$7,EB_Row)</f>
        <v>0</v>
      </c>
      <c r="Y68" s="36" t="n">
        <f aca="false">$E68*SUMIF(EB_Years,Y$7,EB_Row)</f>
        <v>0</v>
      </c>
      <c r="Z68" s="36" t="n">
        <f aca="false">$E68*SUMIF(EB_Years,Z$7,EB_Row)</f>
        <v>0</v>
      </c>
      <c r="AA68" s="36" t="n">
        <f aca="false">$E68*SUMIF(EB_Years,AA$7,EB_Row)</f>
        <v>0</v>
      </c>
      <c r="AB68" s="36" t="n">
        <f aca="false">$E68*SUMIF(EB_Years,AB$7,EB_Row)</f>
        <v>0</v>
      </c>
      <c r="AC68" s="36" t="n">
        <f aca="false">$E68*SUMIF(EB_Years,AC$7,EB_Row)</f>
        <v>0</v>
      </c>
      <c r="AD68" s="36" t="n">
        <f aca="false">$E68*SUMIF(EB_Years,AD$7,EB_Row)</f>
        <v>0</v>
      </c>
      <c r="AE68" s="36" t="n">
        <f aca="false">$E68*SUMIF(EB_Years,AE$7,EB_Row)</f>
        <v>0</v>
      </c>
      <c r="AF68" s="36" t="n">
        <f aca="false">$E68*SUMIF(EB_Years,AF$7,EB_Row)</f>
        <v>0</v>
      </c>
      <c r="AG68" s="36" t="n">
        <f aca="false">$E68*SUMIF(EB_Years,AG$7,EB_Row)</f>
        <v>0</v>
      </c>
      <c r="AH68" s="36" t="n">
        <f aca="false">$E68*SUMIF(EB_Years,AH$7,EB_Row)</f>
        <v>0</v>
      </c>
      <c r="AI68" s="36" t="n">
        <f aca="false">$E68*SUMIF(EB_Years,AI$7,EB_Row)</f>
        <v>0</v>
      </c>
      <c r="AJ68" s="36" t="n">
        <f aca="false">$E68*SUMIF(EB_Years,AJ$7,EB_Row)</f>
        <v>0</v>
      </c>
      <c r="AK68" s="36" t="n">
        <f aca="false">$E68*SUMIF(EB_Years,AK$7,EB_Row)</f>
        <v>0</v>
      </c>
      <c r="AL68" s="36" t="n">
        <f aca="false">$E68*SUMIF(EB_Years,AL$7,EB_Row)</f>
        <v>0</v>
      </c>
      <c r="AM68" s="36" t="n">
        <f aca="false">$E68*SUMIF(EB_Years,AM$7,EB_Row)</f>
        <v>0</v>
      </c>
      <c r="AN68" s="36" t="n">
        <f aca="false">$E68*SUMIF(EB_Years,AN$7,EB_Row)</f>
        <v>0</v>
      </c>
      <c r="AO68" s="36" t="n">
        <f aca="false">$E68*SUMIF(EB_Years,AO$7,EB_Row)</f>
        <v>0</v>
      </c>
      <c r="AP68" s="36" t="n">
        <f aca="false">$E68*SUMIF(EB_Years,AP$7,EB_Row)</f>
        <v>0</v>
      </c>
      <c r="AQ68" s="36" t="n">
        <f aca="false">$E68*SUMIF(EB_Years,AQ$7,EB_Row)</f>
        <v>0</v>
      </c>
      <c r="AR68" s="36" t="n">
        <f aca="false">$E68*SUMIF(EB_Years,AR$7,EB_Row)</f>
        <v>0</v>
      </c>
      <c r="AS68" s="36" t="n">
        <f aca="false">$E68*SUMIF(EB_Years,AS$7,EB_Row)</f>
        <v>0</v>
      </c>
      <c r="AT68" s="36" t="n">
        <f aca="false">$E68*SUMIF(EB_Years,AT$7,EB_Row)</f>
        <v>0</v>
      </c>
      <c r="AU68" s="36" t="n">
        <f aca="false">$E68*SUMIF(EB_Years,AU$7,EB_Row)</f>
        <v>0</v>
      </c>
      <c r="AV68" s="36" t="n">
        <f aca="false">$E68*SUMIF(EB_Years,AV$7,EB_Row)</f>
        <v>0</v>
      </c>
      <c r="AW68" s="36" t="n">
        <f aca="false">$E68*SUMIF(EB_Years,AW$7,EB_Row)</f>
        <v>0</v>
      </c>
      <c r="AX68" s="36" t="n">
        <f aca="false">$E68*SUMIF(EB_Years,AX$7,EB_Row)</f>
        <v>0</v>
      </c>
      <c r="AY68" s="36" t="n">
        <f aca="false">$E68*SUMIF(EB_Years,AY$7,EB_Row)</f>
        <v>0</v>
      </c>
      <c r="AZ68" s="36" t="n">
        <f aca="false">$E68*SUMIF(EB_Years,AZ$7,EB_Row)</f>
        <v>0</v>
      </c>
      <c r="BA68" s="36" t="n">
        <f aca="false">$E68*SUMIF(EB_Years,BA$7,EB_Row)</f>
        <v>0</v>
      </c>
      <c r="BB68" s="36" t="n">
        <f aca="false">$E68*SUMIF(EB_Years,BB$7,EB_Row)</f>
        <v>0</v>
      </c>
      <c r="BC68" s="36" t="n">
        <f aca="false">$E68*SUMIF(EB_Years,BC$7,EB_Row)</f>
        <v>0</v>
      </c>
      <c r="BD68" s="36" t="n">
        <f aca="false">$E68*SUMIF(EB_Years,BD$7,EB_Row)</f>
        <v>0</v>
      </c>
      <c r="BE68" s="36" t="n">
        <f aca="false">$E68*SUMIF(EB_Years,BE$7,EB_Row)</f>
        <v>0</v>
      </c>
      <c r="BF68" s="36" t="n">
        <f aca="false">$E68*SUMIF(EB_Years,BF$7,EB_Row)</f>
        <v>0</v>
      </c>
      <c r="BG68" s="36" t="n">
        <f aca="false">$E68*SUMIF(EB_Years,BG$7,EB_Row)</f>
        <v>0</v>
      </c>
      <c r="BH68" s="36" t="n">
        <f aca="false">$E68*SUMIF(EB_Years,BH$7,EB_Row)</f>
        <v>0</v>
      </c>
      <c r="BI68" s="36" t="n">
        <f aca="false">$E68*SUMIF(EB_Years,BI$7,EB_Row)</f>
        <v>0</v>
      </c>
      <c r="BJ68" s="36" t="n">
        <f aca="false">$E68*SUMIF(EB_Years,BJ$7,EB_Row)</f>
        <v>0</v>
      </c>
      <c r="BK68" s="36" t="n">
        <f aca="false">$E68*SUMIF(EB_Years,BK$7,EB_Row)</f>
        <v>0</v>
      </c>
      <c r="BL68" s="36" t="n">
        <f aca="false">$E68*SUMIF(EB_Years,BL$7,EB_Row)</f>
        <v>0</v>
      </c>
      <c r="BM68" s="36" t="n">
        <f aca="false">$E68*SUMIF(EB_Years,BM$7,EB_Row)</f>
        <v>0</v>
      </c>
      <c r="BN68" s="36" t="n">
        <f aca="false">$E68*SUMIF(EB_Years,BN$7,EB_Row)</f>
        <v>0</v>
      </c>
      <c r="BO68" s="36" t="n">
        <f aca="false">$E68*SUMIF(EB_Years,BO$7,EB_Row)</f>
        <v>0</v>
      </c>
      <c r="BP68" s="36" t="n">
        <f aca="false">$E68*SUMIF(EB_Years,BP$7,EB_Row)</f>
        <v>0</v>
      </c>
      <c r="BQ68" s="36" t="n">
        <f aca="false">$E68*SUMIF(EB_Years,BQ$7,EB_Row)</f>
        <v>0</v>
      </c>
      <c r="BR68" s="36" t="n">
        <f aca="false">$E68*SUMIF(EB_Years,BR$7,EB_Row)</f>
        <v>0</v>
      </c>
      <c r="BS68" s="36" t="n">
        <f aca="false">$E68*SUMIF(EB_Years,BS$7,EB_Row)</f>
        <v>0</v>
      </c>
      <c r="BT68" s="36" t="n">
        <f aca="false">$E68*SUMIF(EB_Years,BT$7,EB_Row)</f>
        <v>0</v>
      </c>
      <c r="BU68" s="36" t="n">
        <f aca="false">$E68*SUMIF(EB_Years,BU$7,EB_Row)</f>
        <v>0</v>
      </c>
      <c r="BV68" s="36" t="n">
        <f aca="false">$E68*SUMIF(EB_Years,BV$7,EB_Row)</f>
        <v>0</v>
      </c>
      <c r="BW68" s="36" t="n">
        <f aca="false">$E68*SUMIF(EB_Years,BW$7,EB_Row)</f>
        <v>0</v>
      </c>
      <c r="BX68" s="36" t="n">
        <f aca="false">$E68*SUMIF(EB_Years,BX$7,EB_Row)</f>
        <v>0</v>
      </c>
      <c r="BY68" s="36" t="n">
        <f aca="false">$E68*SUMIF(EB_Years,BY$7,EB_Row)</f>
        <v>0</v>
      </c>
      <c r="BZ68" s="36" t="n">
        <f aca="false">$E68*SUMIF(EB_Years,BZ$7,EB_Row)</f>
        <v>0</v>
      </c>
      <c r="CA68" s="36" t="n">
        <f aca="false">$E68*SUMIF(EB_Years,CA$7,EB_Row)</f>
        <v>0</v>
      </c>
      <c r="CB68" s="36" t="n">
        <f aca="false">$E68*SUMIF(EB_Years,CB$7,EB_Row)</f>
        <v>0</v>
      </c>
      <c r="CC68" s="36" t="n">
        <f aca="false">$E68*SUMIF(EB_Years,CC$7,EB_Row)</f>
        <v>0</v>
      </c>
      <c r="CD68" s="36" t="n">
        <f aca="false">$E68*SUMIF(EB_Years,CD$7,EB_Row)</f>
        <v>0</v>
      </c>
      <c r="CE68" s="36" t="n">
        <f aca="false">$E68*SUMIF(EB_Years,CE$7,EB_Row)</f>
        <v>0</v>
      </c>
      <c r="CF68" s="36" t="n">
        <f aca="false">$E68*SUMIF(EB_Years,CF$7,EB_Row)</f>
        <v>0</v>
      </c>
      <c r="CG68" s="36" t="n">
        <f aca="false">$E68*SUMIF(EB_Years,CG$7,EB_Row)</f>
        <v>0</v>
      </c>
      <c r="CH68" s="36" t="n">
        <f aca="false">$E68*SUMIF(EB_Years,CH$7,EB_Row)</f>
        <v>0</v>
      </c>
      <c r="CI68" s="36" t="n">
        <f aca="false">$E68*SUMIF(EB_Years,CI$7,EB_Row)</f>
        <v>0</v>
      </c>
      <c r="CJ68" s="36" t="n">
        <f aca="false">$E68*SUMIF(EB_Years,CJ$7,EB_Row)</f>
        <v>0</v>
      </c>
      <c r="CK68" s="36" t="n">
        <f aca="false">$E68*SUMIF(EB_Years,CK$7,EB_Row)</f>
        <v>0</v>
      </c>
      <c r="CL68" s="36" t="n">
        <f aca="false">$E68*SUMIF(EB_Years,CL$7,EB_Row)</f>
        <v>0</v>
      </c>
      <c r="CM68" s="36" t="n">
        <f aca="false">$E68*SUMIF(EB_Years,CM$7,EB_Row)</f>
        <v>0</v>
      </c>
      <c r="CN68" s="36" t="n">
        <f aca="false">$E68*SUMIF(EB_Years,CN$7,EB_Row)</f>
        <v>0</v>
      </c>
      <c r="CO68" s="36" t="n">
        <f aca="false">$E68*SUMIF(EB_Years,CO$7,EB_Row)</f>
        <v>0</v>
      </c>
      <c r="CP68" s="36" t="n">
        <f aca="false">$E68*SUMIF(EB_Years,CP$7,EB_Row)</f>
        <v>0</v>
      </c>
      <c r="CQ68" s="36" t="n">
        <f aca="false">$E68*SUMIF(EB_Years,CQ$7,EB_Row)</f>
        <v>0</v>
      </c>
      <c r="CR68" s="36" t="n">
        <f aca="false">$E68*SUMIF(EB_Years,CR$7,EB_Row)</f>
        <v>0</v>
      </c>
      <c r="CS68" s="36" t="n">
        <f aca="false">$E68*SUMIF(EB_Years,CS$7,EB_Row)</f>
        <v>0</v>
      </c>
      <c r="CT68" s="36" t="n">
        <f aca="false">$E68*SUMIF(EB_Years,CT$7,EB_Row)</f>
        <v>0</v>
      </c>
      <c r="CU68" s="36" t="n">
        <f aca="false">$E68*SUMIF(EB_Years,CU$7,EB_Row)</f>
        <v>0</v>
      </c>
      <c r="CV68" s="36" t="n">
        <f aca="false">$E68*SUMIF(EB_Years,CV$7,EB_Row)</f>
        <v>0</v>
      </c>
      <c r="CW68" s="36" t="n">
        <f aca="false">$E68*SUMIF(EB_Years,CW$7,EB_Row)</f>
        <v>0</v>
      </c>
      <c r="CX68" s="36" t="n">
        <f aca="false">$E68*SUMIF(EB_Years,CX$7,EB_Row)</f>
        <v>0</v>
      </c>
      <c r="CY68" s="36" t="n">
        <f aca="false">$E68*SUMIF(EB_Years,CY$7,EB_Row)</f>
        <v>0</v>
      </c>
      <c r="CZ68" s="36" t="n">
        <f aca="false">$E68*SUMIF(EB_Years,CZ$7,EB_Row)</f>
        <v>0</v>
      </c>
      <c r="DA68" s="36" t="n">
        <f aca="false">$E68*SUMIF(EB_Years,DA$7,EB_Row)</f>
        <v>0</v>
      </c>
      <c r="DB68" s="36" t="n">
        <f aca="false">$E68*SUMIF(EB_Years,DB$7,EB_Row)</f>
        <v>0</v>
      </c>
      <c r="DC68" s="36" t="n">
        <f aca="false">$E68*SUMIF(EB_Years,DC$7,EB_Row)</f>
        <v>0</v>
      </c>
      <c r="DD68" s="36" t="n">
        <f aca="false">$E68*SUMIF(EB_Years,DD$7,EB_Row)</f>
        <v>0</v>
      </c>
      <c r="DE68" s="36" t="n">
        <f aca="false">$E68*SUMIF(EB_Years,DE$7,EB_Row)</f>
        <v>0</v>
      </c>
      <c r="DF68" s="36" t="n">
        <f aca="false">$E68*SUMIF(EB_Years,DF$7,EB_Row)</f>
        <v>0</v>
      </c>
      <c r="DG68" s="36" t="n">
        <f aca="false">$E68*SUMIF(EB_Years,DG$7,EB_Row)</f>
        <v>0</v>
      </c>
      <c r="DH68" s="36" t="n">
        <f aca="false">$E68*SUMIF(EB_Years,DH$7,EB_Row)</f>
        <v>0</v>
      </c>
      <c r="DI68" s="36" t="n">
        <f aca="false">$E68*SUMIF(EB_Years,DI$7,EB_Row)</f>
        <v>0</v>
      </c>
      <c r="DJ68" s="36" t="n">
        <f aca="false">$E68*SUMIF(EB_Years,DJ$7,EB_Row)</f>
        <v>0</v>
      </c>
      <c r="DK68" s="36" t="n">
        <f aca="false">$E68*SUMIF(EB_Years,DK$7,EB_Row)</f>
        <v>0</v>
      </c>
      <c r="DL68" s="36" t="n">
        <f aca="false">$E68*SUMIF(EB_Years,DL$7,EB_Row)</f>
        <v>0</v>
      </c>
      <c r="DM68" s="36" t="n">
        <f aca="false">$E68*SUMIF(EB_Years,DM$7,EB_Row)</f>
        <v>0</v>
      </c>
      <c r="DN68" s="36" t="n">
        <f aca="false">$E68*SUMIF(EB_Years,DN$7,EB_Row)</f>
        <v>0</v>
      </c>
      <c r="DO68" s="36" t="n">
        <f aca="false">$E68*SUMIF(EB_Years,DO$7,EB_Row)</f>
        <v>0</v>
      </c>
      <c r="DP68" s="36" t="n">
        <f aca="false">$E68*SUMIF(EB_Years,DP$7,EB_Row)</f>
        <v>0</v>
      </c>
      <c r="DQ68" s="36" t="n">
        <f aca="false">$E68*SUMIF(EB_Years,DQ$7,EB_Row)</f>
        <v>0</v>
      </c>
      <c r="DR68" s="36" t="n">
        <f aca="false">$E68*SUMIF(EB_Years,DR$7,EB_Row)</f>
        <v>0</v>
      </c>
      <c r="DS68" s="36" t="n">
        <f aca="false">$E68*SUMIF(EB_Years,DS$7,EB_Row)</f>
        <v>0</v>
      </c>
      <c r="DT68" s="36" t="n">
        <f aca="false">$E68*SUMIF(EB_Years,DT$7,EB_Row)</f>
        <v>0</v>
      </c>
      <c r="DU68" s="36" t="n">
        <f aca="false">$E68*SUMIF(EB_Years,DU$7,EB_Row)</f>
        <v>0</v>
      </c>
      <c r="DV68" s="36" t="n">
        <f aca="false">$E68*SUMIF(EB_Years,DV$7,EB_Row)</f>
        <v>0</v>
      </c>
      <c r="DW68" s="36" t="n">
        <f aca="false">$E68*SUMIF(EB_Years,DW$7,EB_Row)</f>
        <v>0</v>
      </c>
      <c r="DX68" s="36" t="n">
        <f aca="false">$E68*SUMIF(EB_Years,DX$7,EB_Row)</f>
        <v>0</v>
      </c>
      <c r="DY68" s="36" t="n">
        <f aca="false">$E68*SUMIF(EB_Years,DY$7,EB_Row)</f>
        <v>0</v>
      </c>
      <c r="DZ68" s="36" t="n">
        <f aca="false">$E68*SUMIF(EB_Years,DZ$7,EB_Row)</f>
        <v>0</v>
      </c>
      <c r="EA68" s="36" t="n">
        <f aca="false">$E68*SUMIF(EB_Years,EA$7,EB_Row)</f>
        <v>0</v>
      </c>
      <c r="EB68" s="36" t="n">
        <f aca="false">$E68*SUMIF(EB_Years,EB$7,EB_Row)</f>
        <v>0</v>
      </c>
      <c r="EC68" s="36" t="n">
        <f aca="false">$E68*SUMIF(EB_Years,EC$7,EB_Row)</f>
        <v>0</v>
      </c>
      <c r="ED68" s="36" t="n">
        <f aca="false">$E68*SUMIF(EB_Years,ED$7,EB_Row)</f>
        <v>0</v>
      </c>
      <c r="EE68" s="36" t="n">
        <f aca="false">$E68*SUMIF(EB_Years,EE$7,EB_Row)</f>
        <v>0</v>
      </c>
      <c r="EF68" s="36" t="n">
        <f aca="false">$E68*SUMIF(EB_Years,EF$7,EB_Row)</f>
        <v>0</v>
      </c>
      <c r="EG68" s="36" t="n">
        <f aca="false">$E68*SUMIF(EB_Years,EG$7,EB_Row)</f>
        <v>0</v>
      </c>
      <c r="EH68" s="36" t="n">
        <f aca="false">$E68*SUMIF(EB_Years,EH$7,EB_Row)</f>
        <v>0</v>
      </c>
      <c r="EI68" s="36" t="n">
        <f aca="false">$E68*SUMIF(EB_Years,EI$7,EB_Row)</f>
        <v>0</v>
      </c>
      <c r="EJ68" s="36" t="n">
        <f aca="false">$E68*SUMIF(EB_Years,EJ$7,EB_Row)</f>
        <v>0</v>
      </c>
      <c r="EK68" s="36" t="n">
        <f aca="false">$E68*SUMIF(EB_Years,EK$7,EB_Row)</f>
        <v>0</v>
      </c>
      <c r="EL68" s="36" t="n">
        <f aca="false">$E68*SUMIF(EB_Years,EL$7,EB_Row)</f>
        <v>0</v>
      </c>
      <c r="EM68" s="36" t="n">
        <f aca="false">$E68*SUMIF(EB_Years,EM$7,EB_Row)</f>
        <v>0</v>
      </c>
      <c r="EN68" s="36" t="n">
        <f aca="false">$E68*SUMIF(EB_Years,EN$7,EB_Row)</f>
        <v>0</v>
      </c>
      <c r="EO68" s="36" t="n">
        <f aca="false">$E68*SUMIF(EB_Years,EO$7,EB_Row)</f>
        <v>0</v>
      </c>
      <c r="EP68" s="36" t="n">
        <f aca="false">$E68*SUMIF(EB_Years,EP$7,EB_Row)</f>
        <v>0</v>
      </c>
      <c r="EQ68" s="36" t="n">
        <f aca="false">$E68*SUMIF(EB_Years,EQ$7,EB_Row)</f>
        <v>0</v>
      </c>
      <c r="ER68" s="36" t="n">
        <f aca="false">$E68*SUMIF(EB_Years,ER$7,EB_Row)</f>
        <v>0</v>
      </c>
      <c r="ES68" s="36" t="n">
        <f aca="false">$E68*SUMIF(EB_Years,ES$7,EB_Row)</f>
        <v>0</v>
      </c>
      <c r="ET68" s="36" t="n">
        <f aca="false">$E68*SUMIF(EB_Years,ET$7,EB_Row)</f>
        <v>0</v>
      </c>
      <c r="EU68" s="36" t="n">
        <f aca="false">$E68*SUMIF(EB_Years,EU$7,EB_Row)</f>
        <v>0</v>
      </c>
      <c r="EV68" s="36" t="n">
        <f aca="false">$E68*SUMIF(EB_Years,EV$7,EB_Row)</f>
        <v>0</v>
      </c>
      <c r="EW68" s="36" t="n">
        <f aca="false">$E68*SUMIF(EB_Years,EW$7,EB_Row)</f>
        <v>0</v>
      </c>
      <c r="EX68" s="36" t="n">
        <f aca="false">$E68*SUMIF(EB_Years,EX$7,EB_Row)</f>
        <v>0</v>
      </c>
      <c r="EY68" s="36" t="n">
        <f aca="false">$E68*SUMIF(EB_Years,EY$7,EB_Row)</f>
        <v>0</v>
      </c>
      <c r="EZ68" s="36" t="n">
        <f aca="false">$E68*SUMIF(EB_Years,EZ$7,EB_Row)</f>
        <v>0</v>
      </c>
      <c r="FA68" s="36" t="n">
        <f aca="false">$E68*SUMIF(EB_Years,FA$7,EB_Row)</f>
        <v>0</v>
      </c>
      <c r="FB68" s="36" t="n">
        <f aca="false">$E68*SUMIF(EB_Years,FB$7,EB_Row)</f>
        <v>0</v>
      </c>
      <c r="FC68" s="36" t="n">
        <f aca="false">$E68*SUMIF(EB_Years,FC$7,EB_Row)</f>
        <v>0</v>
      </c>
      <c r="FD68" s="36" t="n">
        <f aca="false">$E68*SUMIF(EB_Years,FD$7,EB_Row)</f>
        <v>0</v>
      </c>
      <c r="FE68" s="36" t="n">
        <f aca="false">$E68*SUMIF(EB_Years,FE$7,EB_Row)</f>
        <v>0</v>
      </c>
      <c r="FF68" s="36" t="n">
        <f aca="false">$E68*SUMIF(EB_Years,FF$7,EB_Row)</f>
        <v>0</v>
      </c>
      <c r="FG68" s="36" t="n">
        <f aca="false">$E68*SUMIF(EB_Years,FG$7,EB_Row)</f>
        <v>0</v>
      </c>
      <c r="FH68" s="36" t="n">
        <f aca="false">$E68*SUMIF(EB_Years,FH$7,EB_Row)</f>
        <v>0</v>
      </c>
    </row>
    <row r="69" customFormat="false" ht="15" hidden="false" customHeight="false" outlineLevel="0" collapsed="false">
      <c r="C69" s="1" t="s">
        <v>719</v>
      </c>
      <c r="D69" s="12" t="s">
        <v>86</v>
      </c>
      <c r="J69" s="36" t="n">
        <f aca="false">MAX(1,J68)</f>
        <v>1</v>
      </c>
      <c r="K69" s="36" t="n">
        <f aca="false">MAX(1,K68)</f>
        <v>1</v>
      </c>
      <c r="L69" s="36" t="n">
        <f aca="false">MAX(1,L68)</f>
        <v>1</v>
      </c>
      <c r="M69" s="36" t="n">
        <f aca="false">MAX(1,M68)</f>
        <v>1</v>
      </c>
      <c r="N69" s="36" t="n">
        <f aca="false">MAX(1,N68)</f>
        <v>1</v>
      </c>
      <c r="O69" s="36" t="n">
        <f aca="false">MAX(1,O68)</f>
        <v>1</v>
      </c>
      <c r="P69" s="36" t="n">
        <f aca="false">MAX(1,P68)</f>
        <v>1</v>
      </c>
      <c r="Q69" s="36" t="n">
        <f aca="false">MAX(1,Q68)</f>
        <v>1</v>
      </c>
      <c r="R69" s="36" t="n">
        <f aca="false">MAX(1,R68)</f>
        <v>1</v>
      </c>
      <c r="S69" s="36" t="n">
        <f aca="false">MAX(1,S68)</f>
        <v>1</v>
      </c>
      <c r="T69" s="36" t="n">
        <f aca="false">MAX(1,T68)</f>
        <v>1</v>
      </c>
      <c r="U69" s="36" t="n">
        <f aca="false">MAX(1,U68)</f>
        <v>1</v>
      </c>
      <c r="V69" s="36" t="n">
        <f aca="false">MAX(1,V68)</f>
        <v>1</v>
      </c>
      <c r="W69" s="36" t="n">
        <f aca="false">MAX(1,W68)</f>
        <v>1</v>
      </c>
      <c r="X69" s="36" t="n">
        <f aca="false">MAX(1,X68)</f>
        <v>1</v>
      </c>
      <c r="Y69" s="36" t="n">
        <f aca="false">MAX(1,Y68)</f>
        <v>1</v>
      </c>
      <c r="Z69" s="36" t="n">
        <f aca="false">MAX(1,Z68)</f>
        <v>1</v>
      </c>
      <c r="AA69" s="36" t="n">
        <f aca="false">MAX(1,AA68)</f>
        <v>1</v>
      </c>
      <c r="AB69" s="36" t="n">
        <f aca="false">MAX(1,AB68)</f>
        <v>1</v>
      </c>
      <c r="AC69" s="36" t="n">
        <f aca="false">MAX(1,AC68)</f>
        <v>1</v>
      </c>
      <c r="AD69" s="36" t="n">
        <f aca="false">MAX(1,AD68)</f>
        <v>1</v>
      </c>
      <c r="AE69" s="36" t="n">
        <f aca="false">MAX(1,AE68)</f>
        <v>1</v>
      </c>
      <c r="AF69" s="36" t="n">
        <f aca="false">MAX(1,AF68)</f>
        <v>1</v>
      </c>
      <c r="AG69" s="36" t="n">
        <f aca="false">MAX(1,AG68)</f>
        <v>1</v>
      </c>
      <c r="AH69" s="36" t="n">
        <f aca="false">MAX(1,AH68)</f>
        <v>1</v>
      </c>
      <c r="AI69" s="36" t="n">
        <f aca="false">MAX(1,AI68)</f>
        <v>1</v>
      </c>
      <c r="AJ69" s="36" t="n">
        <f aca="false">MAX(1,AJ68)</f>
        <v>1</v>
      </c>
      <c r="AK69" s="36" t="n">
        <f aca="false">MAX(1,AK68)</f>
        <v>1</v>
      </c>
      <c r="AL69" s="36" t="n">
        <f aca="false">MAX(1,AL68)</f>
        <v>1</v>
      </c>
      <c r="AM69" s="36" t="n">
        <f aca="false">MAX(1,AM68)</f>
        <v>1</v>
      </c>
      <c r="AN69" s="36" t="n">
        <f aca="false">MAX(1,AN68)</f>
        <v>1</v>
      </c>
      <c r="AO69" s="36" t="n">
        <f aca="false">MAX(1,AO68)</f>
        <v>1</v>
      </c>
      <c r="AP69" s="36" t="n">
        <f aca="false">MAX(1,AP68)</f>
        <v>1</v>
      </c>
      <c r="AQ69" s="36" t="n">
        <f aca="false">MAX(1,AQ68)</f>
        <v>1</v>
      </c>
      <c r="AR69" s="36" t="n">
        <f aca="false">MAX(1,AR68)</f>
        <v>1</v>
      </c>
      <c r="AS69" s="36" t="n">
        <f aca="false">MAX(1,AS68)</f>
        <v>1</v>
      </c>
      <c r="AT69" s="36" t="n">
        <f aca="false">MAX(1,AT68)</f>
        <v>1</v>
      </c>
      <c r="AU69" s="36" t="n">
        <f aca="false">MAX(1,AU68)</f>
        <v>1</v>
      </c>
      <c r="AV69" s="36" t="n">
        <f aca="false">MAX(1,AV68)</f>
        <v>1</v>
      </c>
      <c r="AW69" s="36" t="n">
        <f aca="false">MAX(1,AW68)</f>
        <v>1</v>
      </c>
      <c r="AX69" s="36" t="n">
        <f aca="false">MAX(1,AX68)</f>
        <v>1</v>
      </c>
      <c r="AY69" s="36" t="n">
        <f aca="false">MAX(1,AY68)</f>
        <v>1</v>
      </c>
      <c r="AZ69" s="36" t="n">
        <f aca="false">MAX(1,AZ68)</f>
        <v>1</v>
      </c>
      <c r="BA69" s="36" t="n">
        <f aca="false">MAX(1,BA68)</f>
        <v>1</v>
      </c>
      <c r="BB69" s="36" t="n">
        <f aca="false">MAX(1,BB68)</f>
        <v>1</v>
      </c>
      <c r="BC69" s="36" t="n">
        <f aca="false">MAX(1,BC68)</f>
        <v>1</v>
      </c>
      <c r="BD69" s="36" t="n">
        <f aca="false">MAX(1,BD68)</f>
        <v>1</v>
      </c>
      <c r="BE69" s="36" t="n">
        <f aca="false">MAX(1,BE68)</f>
        <v>1</v>
      </c>
      <c r="BF69" s="36" t="n">
        <f aca="false">MAX(1,BF68)</f>
        <v>1</v>
      </c>
      <c r="BG69" s="36" t="n">
        <f aca="false">MAX(1,BG68)</f>
        <v>1</v>
      </c>
      <c r="BH69" s="36" t="n">
        <f aca="false">MAX(1,BH68)</f>
        <v>1</v>
      </c>
      <c r="BI69" s="36" t="n">
        <f aca="false">MAX(1,BI68)</f>
        <v>1</v>
      </c>
      <c r="BJ69" s="36" t="n">
        <f aca="false">MAX(1,BJ68)</f>
        <v>1</v>
      </c>
      <c r="BK69" s="36" t="n">
        <f aca="false">MAX(1,BK68)</f>
        <v>1</v>
      </c>
      <c r="BL69" s="36" t="n">
        <f aca="false">MAX(1,BL68)</f>
        <v>1</v>
      </c>
      <c r="BM69" s="36" t="n">
        <f aca="false">MAX(1,BM68)</f>
        <v>1</v>
      </c>
      <c r="BN69" s="36" t="n">
        <f aca="false">MAX(1,BN68)</f>
        <v>1</v>
      </c>
      <c r="BO69" s="36" t="n">
        <f aca="false">MAX(1,BO68)</f>
        <v>1</v>
      </c>
      <c r="BP69" s="36" t="n">
        <f aca="false">MAX(1,BP68)</f>
        <v>1</v>
      </c>
      <c r="BQ69" s="36" t="n">
        <f aca="false">MAX(1,BQ68)</f>
        <v>1</v>
      </c>
      <c r="BR69" s="36" t="n">
        <f aca="false">MAX(1,BR68)</f>
        <v>1</v>
      </c>
      <c r="BS69" s="36" t="n">
        <f aca="false">MAX(1,BS68)</f>
        <v>1</v>
      </c>
      <c r="BT69" s="36" t="n">
        <f aca="false">MAX(1,BT68)</f>
        <v>1</v>
      </c>
      <c r="BU69" s="36" t="n">
        <f aca="false">MAX(1,BU68)</f>
        <v>1</v>
      </c>
      <c r="BV69" s="36" t="n">
        <f aca="false">MAX(1,BV68)</f>
        <v>1</v>
      </c>
      <c r="BW69" s="36" t="n">
        <f aca="false">MAX(1,BW68)</f>
        <v>1</v>
      </c>
      <c r="BX69" s="36" t="n">
        <f aca="false">MAX(1,BX68)</f>
        <v>1</v>
      </c>
      <c r="BY69" s="36" t="n">
        <f aca="false">MAX(1,BY68)</f>
        <v>1</v>
      </c>
      <c r="BZ69" s="36" t="n">
        <f aca="false">MAX(1,BZ68)</f>
        <v>1</v>
      </c>
      <c r="CA69" s="36" t="n">
        <f aca="false">MAX(1,CA68)</f>
        <v>1</v>
      </c>
      <c r="CB69" s="36" t="n">
        <f aca="false">MAX(1,CB68)</f>
        <v>1</v>
      </c>
      <c r="CC69" s="36" t="n">
        <f aca="false">MAX(1,CC68)</f>
        <v>1</v>
      </c>
      <c r="CD69" s="36" t="n">
        <f aca="false">MAX(1,CD68)</f>
        <v>1</v>
      </c>
      <c r="CE69" s="36" t="n">
        <f aca="false">MAX(1,CE68)</f>
        <v>1</v>
      </c>
      <c r="CF69" s="36" t="n">
        <f aca="false">MAX(1,CF68)</f>
        <v>1</v>
      </c>
      <c r="CG69" s="36" t="n">
        <f aca="false">MAX(1,CG68)</f>
        <v>1</v>
      </c>
      <c r="CH69" s="36" t="n">
        <f aca="false">MAX(1,CH68)</f>
        <v>1</v>
      </c>
      <c r="CI69" s="36" t="n">
        <f aca="false">MAX(1,CI68)</f>
        <v>1</v>
      </c>
      <c r="CJ69" s="36" t="n">
        <f aca="false">MAX(1,CJ68)</f>
        <v>1</v>
      </c>
      <c r="CK69" s="36" t="n">
        <f aca="false">MAX(1,CK68)</f>
        <v>1</v>
      </c>
      <c r="CL69" s="36" t="n">
        <f aca="false">MAX(1,CL68)</f>
        <v>1</v>
      </c>
      <c r="CM69" s="36" t="n">
        <f aca="false">MAX(1,CM68)</f>
        <v>1</v>
      </c>
      <c r="CN69" s="36" t="n">
        <f aca="false">MAX(1,CN68)</f>
        <v>1</v>
      </c>
      <c r="CO69" s="36" t="n">
        <f aca="false">MAX(1,CO68)</f>
        <v>1</v>
      </c>
      <c r="CP69" s="36" t="n">
        <f aca="false">MAX(1,CP68)</f>
        <v>1</v>
      </c>
      <c r="CQ69" s="36" t="n">
        <f aca="false">MAX(1,CQ68)</f>
        <v>1</v>
      </c>
      <c r="CR69" s="36" t="n">
        <f aca="false">MAX(1,CR68)</f>
        <v>1</v>
      </c>
      <c r="CS69" s="36" t="n">
        <f aca="false">MAX(1,CS68)</f>
        <v>1</v>
      </c>
      <c r="CT69" s="36" t="n">
        <f aca="false">MAX(1,CT68)</f>
        <v>1</v>
      </c>
      <c r="CU69" s="36" t="n">
        <f aca="false">MAX(1,CU68)</f>
        <v>1</v>
      </c>
      <c r="CV69" s="36" t="n">
        <f aca="false">MAX(1,CV68)</f>
        <v>1</v>
      </c>
      <c r="CW69" s="36" t="n">
        <f aca="false">MAX(1,CW68)</f>
        <v>1</v>
      </c>
      <c r="CX69" s="36" t="n">
        <f aca="false">MAX(1,CX68)</f>
        <v>1</v>
      </c>
      <c r="CY69" s="36" t="n">
        <f aca="false">MAX(1,CY68)</f>
        <v>1</v>
      </c>
      <c r="CZ69" s="36" t="n">
        <f aca="false">MAX(1,CZ68)</f>
        <v>1</v>
      </c>
      <c r="DA69" s="36" t="n">
        <f aca="false">MAX(1,DA68)</f>
        <v>1</v>
      </c>
      <c r="DB69" s="36" t="n">
        <f aca="false">MAX(1,DB68)</f>
        <v>1</v>
      </c>
      <c r="DC69" s="36" t="n">
        <f aca="false">MAX(1,DC68)</f>
        <v>1</v>
      </c>
      <c r="DD69" s="36" t="n">
        <f aca="false">MAX(1,DD68)</f>
        <v>1</v>
      </c>
      <c r="DE69" s="36" t="n">
        <f aca="false">MAX(1,DE68)</f>
        <v>1</v>
      </c>
      <c r="DF69" s="36" t="n">
        <f aca="false">MAX(1,DF68)</f>
        <v>1</v>
      </c>
      <c r="DG69" s="36" t="n">
        <f aca="false">MAX(1,DG68)</f>
        <v>1</v>
      </c>
      <c r="DH69" s="36" t="n">
        <f aca="false">MAX(1,DH68)</f>
        <v>1</v>
      </c>
      <c r="DI69" s="36" t="n">
        <f aca="false">MAX(1,DI68)</f>
        <v>1</v>
      </c>
      <c r="DJ69" s="36" t="n">
        <f aca="false">MAX(1,DJ68)</f>
        <v>1</v>
      </c>
      <c r="DK69" s="36" t="n">
        <f aca="false">MAX(1,DK68)</f>
        <v>1</v>
      </c>
      <c r="DL69" s="36" t="n">
        <f aca="false">MAX(1,DL68)</f>
        <v>1</v>
      </c>
      <c r="DM69" s="36" t="n">
        <f aca="false">MAX(1,DM68)</f>
        <v>1</v>
      </c>
      <c r="DN69" s="36" t="n">
        <f aca="false">MAX(1,DN68)</f>
        <v>1</v>
      </c>
      <c r="DO69" s="36" t="n">
        <f aca="false">MAX(1,DO68)</f>
        <v>1</v>
      </c>
      <c r="DP69" s="36" t="n">
        <f aca="false">MAX(1,DP68)</f>
        <v>1</v>
      </c>
      <c r="DQ69" s="36" t="n">
        <f aca="false">MAX(1,DQ68)</f>
        <v>1</v>
      </c>
      <c r="DR69" s="36" t="n">
        <f aca="false">MAX(1,DR68)</f>
        <v>1</v>
      </c>
      <c r="DS69" s="36" t="n">
        <f aca="false">MAX(1,DS68)</f>
        <v>1</v>
      </c>
      <c r="DT69" s="36" t="n">
        <f aca="false">MAX(1,DT68)</f>
        <v>1</v>
      </c>
      <c r="DU69" s="36" t="n">
        <f aca="false">MAX(1,DU68)</f>
        <v>1</v>
      </c>
      <c r="DV69" s="36" t="n">
        <f aca="false">MAX(1,DV68)</f>
        <v>1</v>
      </c>
      <c r="DW69" s="36" t="n">
        <f aca="false">MAX(1,DW68)</f>
        <v>1</v>
      </c>
      <c r="DX69" s="36" t="n">
        <f aca="false">MAX(1,DX68)</f>
        <v>1</v>
      </c>
      <c r="DY69" s="36" t="n">
        <f aca="false">MAX(1,DY68)</f>
        <v>1</v>
      </c>
      <c r="DZ69" s="36" t="n">
        <f aca="false">MAX(1,DZ68)</f>
        <v>1</v>
      </c>
      <c r="EA69" s="36" t="n">
        <f aca="false">MAX(1,EA68)</f>
        <v>1</v>
      </c>
      <c r="EB69" s="36" t="n">
        <f aca="false">MAX(1,EB68)</f>
        <v>1</v>
      </c>
      <c r="EC69" s="36" t="n">
        <f aca="false">MAX(1,EC68)</f>
        <v>1</v>
      </c>
      <c r="ED69" s="36" t="n">
        <f aca="false">MAX(1,ED68)</f>
        <v>1</v>
      </c>
      <c r="EE69" s="36" t="n">
        <f aca="false">MAX(1,EE68)</f>
        <v>1</v>
      </c>
      <c r="EF69" s="36" t="n">
        <f aca="false">MAX(1,EF68)</f>
        <v>1</v>
      </c>
      <c r="EG69" s="36" t="n">
        <f aca="false">MAX(1,EG68)</f>
        <v>1</v>
      </c>
      <c r="EH69" s="36" t="n">
        <f aca="false">MAX(1,EH68)</f>
        <v>1</v>
      </c>
      <c r="EI69" s="36" t="n">
        <f aca="false">MAX(1,EI68)</f>
        <v>1</v>
      </c>
      <c r="EJ69" s="36" t="n">
        <f aca="false">MAX(1,EJ68)</f>
        <v>1</v>
      </c>
      <c r="EK69" s="36" t="n">
        <f aca="false">MAX(1,EK68)</f>
        <v>1</v>
      </c>
      <c r="EL69" s="36" t="n">
        <f aca="false">MAX(1,EL68)</f>
        <v>1</v>
      </c>
      <c r="EM69" s="36" t="n">
        <f aca="false">MAX(1,EM68)</f>
        <v>1</v>
      </c>
      <c r="EN69" s="36" t="n">
        <f aca="false">MAX(1,EN68)</f>
        <v>1</v>
      </c>
      <c r="EO69" s="36" t="n">
        <f aca="false">MAX(1,EO68)</f>
        <v>1</v>
      </c>
      <c r="EP69" s="36" t="n">
        <f aca="false">MAX(1,EP68)</f>
        <v>1</v>
      </c>
      <c r="EQ69" s="36" t="n">
        <f aca="false">MAX(1,EQ68)</f>
        <v>1</v>
      </c>
      <c r="ER69" s="36" t="n">
        <f aca="false">MAX(1,ER68)</f>
        <v>1</v>
      </c>
      <c r="ES69" s="36" t="n">
        <f aca="false">MAX(1,ES68)</f>
        <v>1</v>
      </c>
      <c r="ET69" s="36" t="n">
        <f aca="false">MAX(1,ET68)</f>
        <v>1</v>
      </c>
      <c r="EU69" s="36" t="n">
        <f aca="false">MAX(1,EU68)</f>
        <v>1</v>
      </c>
      <c r="EV69" s="36" t="n">
        <f aca="false">MAX(1,EV68)</f>
        <v>1</v>
      </c>
      <c r="EW69" s="36" t="n">
        <f aca="false">MAX(1,EW68)</f>
        <v>1</v>
      </c>
      <c r="EX69" s="36" t="n">
        <f aca="false">MAX(1,EX68)</f>
        <v>1</v>
      </c>
      <c r="EY69" s="36" t="n">
        <f aca="false">MAX(1,EY68)</f>
        <v>1</v>
      </c>
      <c r="EZ69" s="36" t="n">
        <f aca="false">MAX(1,EZ68)</f>
        <v>1</v>
      </c>
      <c r="FA69" s="36" t="n">
        <f aca="false">MAX(1,FA68)</f>
        <v>1</v>
      </c>
      <c r="FB69" s="36" t="n">
        <f aca="false">MAX(1,FB68)</f>
        <v>1</v>
      </c>
      <c r="FC69" s="36" t="n">
        <f aca="false">MAX(1,FC68)</f>
        <v>1</v>
      </c>
      <c r="FD69" s="36" t="n">
        <f aca="false">MAX(1,FD68)</f>
        <v>1</v>
      </c>
      <c r="FE69" s="36" t="n">
        <f aca="false">MAX(1,FE68)</f>
        <v>1</v>
      </c>
      <c r="FF69" s="36" t="n">
        <f aca="false">MAX(1,FF68)</f>
        <v>1</v>
      </c>
      <c r="FG69" s="36" t="n">
        <f aca="false">MAX(1,FG68)</f>
        <v>1</v>
      </c>
      <c r="FH69" s="36" t="n">
        <f aca="false">MAX(1,FH68)</f>
        <v>1</v>
      </c>
    </row>
    <row r="70" customFormat="false" ht="15" hidden="false" customHeight="false" outlineLevel="0" collapsed="false">
      <c r="C70" s="1" t="s">
        <v>720</v>
      </c>
      <c r="D70" s="12" t="s">
        <v>320</v>
      </c>
      <c r="J70" s="26" t="n">
        <f aca="false">(J68&gt;0)*SUMPRODUCT((J52&gt;INDEX(EB_LB,J69,0))*(J52-INDEX(EB_LB,J69,0)),INDEX(EB_dR,J69,0))</f>
        <v>0</v>
      </c>
      <c r="K70" s="26" t="n">
        <f aca="false">(K68&gt;0)*SUMPRODUCT((K52&gt;INDEX(EB_LB,K69,0))*(K52-INDEX(EB_LB,K69,0)),INDEX(EB_dR,K69,0))</f>
        <v>0</v>
      </c>
      <c r="L70" s="26" t="n">
        <f aca="false">(L68&gt;0)*SUMPRODUCT((L52&gt;INDEX(EB_LB,L69,0))*(L52-INDEX(EB_LB,L69,0)),INDEX(EB_dR,L69,0))</f>
        <v>0</v>
      </c>
      <c r="M70" s="26" t="n">
        <f aca="false">(M68&gt;0)*SUMPRODUCT((M52&gt;INDEX(EB_LB,M69,0))*(M52-INDEX(EB_LB,M69,0)),INDEX(EB_dR,M69,0))</f>
        <v>0</v>
      </c>
      <c r="N70" s="26" t="n">
        <f aca="false">(N68&gt;0)*SUMPRODUCT((N52&gt;INDEX(EB_LB,N69,0))*(N52-INDEX(EB_LB,N69,0)),INDEX(EB_dR,N69,0))</f>
        <v>0</v>
      </c>
      <c r="O70" s="26" t="n">
        <f aca="false">(O68&gt;0)*SUMPRODUCT((O52&gt;INDEX(EB_LB,O69,0))*(O52-INDEX(EB_LB,O69,0)),INDEX(EB_dR,O69,0))</f>
        <v>0</v>
      </c>
      <c r="P70" s="26" t="n">
        <f aca="false">(P68&gt;0)*SUMPRODUCT((P52&gt;INDEX(EB_LB,P69,0))*(P52-INDEX(EB_LB,P69,0)),INDEX(EB_dR,P69,0))</f>
        <v>0</v>
      </c>
      <c r="Q70" s="26" t="n">
        <f aca="false">(Q68&gt;0)*SUMPRODUCT((Q52&gt;INDEX(EB_LB,Q69,0))*(Q52-INDEX(EB_LB,Q69,0)),INDEX(EB_dR,Q69,0))</f>
        <v>0</v>
      </c>
      <c r="R70" s="26" t="n">
        <f aca="false">(R68&gt;0)*SUMPRODUCT((R52&gt;INDEX(EB_LB,R69,0))*(R52-INDEX(EB_LB,R69,0)),INDEX(EB_dR,R69,0))</f>
        <v>0</v>
      </c>
      <c r="S70" s="26" t="n">
        <f aca="false">(S68&gt;0)*SUMPRODUCT((S52&gt;INDEX(EB_LB,S69,0))*(S52-INDEX(EB_LB,S69,0)),INDEX(EB_dR,S69,0))</f>
        <v>0</v>
      </c>
      <c r="T70" s="26" t="n">
        <f aca="false">(T68&gt;0)*SUMPRODUCT((T52&gt;INDEX(EB_LB,T69,0))*(T52-INDEX(EB_LB,T69,0)),INDEX(EB_dR,T69,0))</f>
        <v>0</v>
      </c>
      <c r="U70" s="26" t="n">
        <f aca="false">(U68&gt;0)*SUMPRODUCT((U52&gt;INDEX(EB_LB,U69,0))*(U52-INDEX(EB_LB,U69,0)),INDEX(EB_dR,U69,0))</f>
        <v>0</v>
      </c>
      <c r="V70" s="26" t="n">
        <f aca="false">(V68&gt;0)*SUMPRODUCT((V52&gt;INDEX(EB_LB,V69,0))*(V52-INDEX(EB_LB,V69,0)),INDEX(EB_dR,V69,0))</f>
        <v>0</v>
      </c>
      <c r="W70" s="26" t="n">
        <f aca="false">(W68&gt;0)*SUMPRODUCT((W52&gt;INDEX(EB_LB,W69,0))*(W52-INDEX(EB_LB,W69,0)),INDEX(EB_dR,W69,0))</f>
        <v>0</v>
      </c>
      <c r="X70" s="26" t="n">
        <f aca="false">(X68&gt;0)*SUMPRODUCT((X52&gt;INDEX(EB_LB,X69,0))*(X52-INDEX(EB_LB,X69,0)),INDEX(EB_dR,X69,0))</f>
        <v>0</v>
      </c>
      <c r="Y70" s="26" t="n">
        <f aca="false">(Y68&gt;0)*SUMPRODUCT((Y52&gt;INDEX(EB_LB,Y69,0))*(Y52-INDEX(EB_LB,Y69,0)),INDEX(EB_dR,Y69,0))</f>
        <v>0</v>
      </c>
      <c r="Z70" s="26" t="n">
        <f aca="false">(Z68&gt;0)*SUMPRODUCT((Z52&gt;INDEX(EB_LB,Z69,0))*(Z52-INDEX(EB_LB,Z69,0)),INDEX(EB_dR,Z69,0))</f>
        <v>0</v>
      </c>
      <c r="AA70" s="26" t="n">
        <f aca="false">(AA68&gt;0)*SUMPRODUCT((AA52&gt;INDEX(EB_LB,AA69,0))*(AA52-INDEX(EB_LB,AA69,0)),INDEX(EB_dR,AA69,0))</f>
        <v>0</v>
      </c>
      <c r="AB70" s="26" t="n">
        <f aca="false">(AB68&gt;0)*SUMPRODUCT((AB52&gt;INDEX(EB_LB,AB69,0))*(AB52-INDEX(EB_LB,AB69,0)),INDEX(EB_dR,AB69,0))</f>
        <v>0</v>
      </c>
      <c r="AC70" s="26" t="n">
        <f aca="false">(AC68&gt;0)*SUMPRODUCT((AC52&gt;INDEX(EB_LB,AC69,0))*(AC52-INDEX(EB_LB,AC69,0)),INDEX(EB_dR,AC69,0))</f>
        <v>0</v>
      </c>
      <c r="AD70" s="26" t="n">
        <f aca="false">(AD68&gt;0)*SUMPRODUCT((AD52&gt;INDEX(EB_LB,AD69,0))*(AD52-INDEX(EB_LB,AD69,0)),INDEX(EB_dR,AD69,0))</f>
        <v>0</v>
      </c>
      <c r="AE70" s="26" t="n">
        <f aca="false">(AE68&gt;0)*SUMPRODUCT((AE52&gt;INDEX(EB_LB,AE69,0))*(AE52-INDEX(EB_LB,AE69,0)),INDEX(EB_dR,AE69,0))</f>
        <v>0</v>
      </c>
      <c r="AF70" s="26" t="n">
        <f aca="false">(AF68&gt;0)*SUMPRODUCT((AF52&gt;INDEX(EB_LB,AF69,0))*(AF52-INDEX(EB_LB,AF69,0)),INDEX(EB_dR,AF69,0))</f>
        <v>0</v>
      </c>
      <c r="AG70" s="26" t="n">
        <f aca="false">(AG68&gt;0)*SUMPRODUCT((AG52&gt;INDEX(EB_LB,AG69,0))*(AG52-INDEX(EB_LB,AG69,0)),INDEX(EB_dR,AG69,0))</f>
        <v>0</v>
      </c>
      <c r="AH70" s="26" t="n">
        <f aca="false">(AH68&gt;0)*SUMPRODUCT((AH52&gt;INDEX(EB_LB,AH69,0))*(AH52-INDEX(EB_LB,AH69,0)),INDEX(EB_dR,AH69,0))</f>
        <v>0</v>
      </c>
      <c r="AI70" s="26" t="n">
        <f aca="false">(AI68&gt;0)*SUMPRODUCT((AI52&gt;INDEX(EB_LB,AI69,0))*(AI52-INDEX(EB_LB,AI69,0)),INDEX(EB_dR,AI69,0))</f>
        <v>0</v>
      </c>
      <c r="AJ70" s="26" t="n">
        <f aca="false">(AJ68&gt;0)*SUMPRODUCT((AJ52&gt;INDEX(EB_LB,AJ69,0))*(AJ52-INDEX(EB_LB,AJ69,0)),INDEX(EB_dR,AJ69,0))</f>
        <v>0</v>
      </c>
      <c r="AK70" s="26" t="n">
        <f aca="false">(AK68&gt;0)*SUMPRODUCT((AK52&gt;INDEX(EB_LB,AK69,0))*(AK52-INDEX(EB_LB,AK69,0)),INDEX(EB_dR,AK69,0))</f>
        <v>0</v>
      </c>
      <c r="AL70" s="26" t="n">
        <f aca="false">(AL68&gt;0)*SUMPRODUCT((AL52&gt;INDEX(EB_LB,AL69,0))*(AL52-INDEX(EB_LB,AL69,0)),INDEX(EB_dR,AL69,0))</f>
        <v>0</v>
      </c>
      <c r="AM70" s="26" t="n">
        <f aca="false">(AM68&gt;0)*SUMPRODUCT((AM52&gt;INDEX(EB_LB,AM69,0))*(AM52-INDEX(EB_LB,AM69,0)),INDEX(EB_dR,AM69,0))</f>
        <v>0</v>
      </c>
      <c r="AN70" s="26" t="n">
        <f aca="false">(AN68&gt;0)*SUMPRODUCT((AN52&gt;INDEX(EB_LB,AN69,0))*(AN52-INDEX(EB_LB,AN69,0)),INDEX(EB_dR,AN69,0))</f>
        <v>0</v>
      </c>
      <c r="AO70" s="26" t="n">
        <f aca="false">(AO68&gt;0)*SUMPRODUCT((AO52&gt;INDEX(EB_LB,AO69,0))*(AO52-INDEX(EB_LB,AO69,0)),INDEX(EB_dR,AO69,0))</f>
        <v>0</v>
      </c>
      <c r="AP70" s="26" t="n">
        <f aca="false">(AP68&gt;0)*SUMPRODUCT((AP52&gt;INDEX(EB_LB,AP69,0))*(AP52-INDEX(EB_LB,AP69,0)),INDEX(EB_dR,AP69,0))</f>
        <v>0</v>
      </c>
      <c r="AQ70" s="26" t="n">
        <f aca="false">(AQ68&gt;0)*SUMPRODUCT((AQ52&gt;INDEX(EB_LB,AQ69,0))*(AQ52-INDEX(EB_LB,AQ69,0)),INDEX(EB_dR,AQ69,0))</f>
        <v>0</v>
      </c>
      <c r="AR70" s="26" t="n">
        <f aca="false">(AR68&gt;0)*SUMPRODUCT((AR52&gt;INDEX(EB_LB,AR69,0))*(AR52-INDEX(EB_LB,AR69,0)),INDEX(EB_dR,AR69,0))</f>
        <v>0</v>
      </c>
      <c r="AS70" s="26" t="n">
        <f aca="false">(AS68&gt;0)*SUMPRODUCT((AS52&gt;INDEX(EB_LB,AS69,0))*(AS52-INDEX(EB_LB,AS69,0)),INDEX(EB_dR,AS69,0))</f>
        <v>0</v>
      </c>
      <c r="AT70" s="26" t="n">
        <f aca="false">(AT68&gt;0)*SUMPRODUCT((AT52&gt;INDEX(EB_LB,AT69,0))*(AT52-INDEX(EB_LB,AT69,0)),INDEX(EB_dR,AT69,0))</f>
        <v>0</v>
      </c>
      <c r="AU70" s="26" t="n">
        <f aca="false">(AU68&gt;0)*SUMPRODUCT((AU52&gt;INDEX(EB_LB,AU69,0))*(AU52-INDEX(EB_LB,AU69,0)),INDEX(EB_dR,AU69,0))</f>
        <v>0</v>
      </c>
      <c r="AV70" s="26" t="n">
        <f aca="false">(AV68&gt;0)*SUMPRODUCT((AV52&gt;INDEX(EB_LB,AV69,0))*(AV52-INDEX(EB_LB,AV69,0)),INDEX(EB_dR,AV69,0))</f>
        <v>0</v>
      </c>
      <c r="AW70" s="26" t="n">
        <f aca="false">(AW68&gt;0)*SUMPRODUCT((AW52&gt;INDEX(EB_LB,AW69,0))*(AW52-INDEX(EB_LB,AW69,0)),INDEX(EB_dR,AW69,0))</f>
        <v>0</v>
      </c>
      <c r="AX70" s="26" t="n">
        <f aca="false">(AX68&gt;0)*SUMPRODUCT((AX52&gt;INDEX(EB_LB,AX69,0))*(AX52-INDEX(EB_LB,AX69,0)),INDEX(EB_dR,AX69,0))</f>
        <v>0</v>
      </c>
      <c r="AY70" s="26" t="n">
        <f aca="false">(AY68&gt;0)*SUMPRODUCT((AY52&gt;INDEX(EB_LB,AY69,0))*(AY52-INDEX(EB_LB,AY69,0)),INDEX(EB_dR,AY69,0))</f>
        <v>0</v>
      </c>
      <c r="AZ70" s="26" t="n">
        <f aca="false">(AZ68&gt;0)*SUMPRODUCT((AZ52&gt;INDEX(EB_LB,AZ69,0))*(AZ52-INDEX(EB_LB,AZ69,0)),INDEX(EB_dR,AZ69,0))</f>
        <v>0</v>
      </c>
      <c r="BA70" s="26" t="n">
        <f aca="false">(BA68&gt;0)*SUMPRODUCT((BA52&gt;INDEX(EB_LB,BA69,0))*(BA52-INDEX(EB_LB,BA69,0)),INDEX(EB_dR,BA69,0))</f>
        <v>0</v>
      </c>
      <c r="BB70" s="26" t="n">
        <f aca="false">(BB68&gt;0)*SUMPRODUCT((BB52&gt;INDEX(EB_LB,BB69,0))*(BB52-INDEX(EB_LB,BB69,0)),INDEX(EB_dR,BB69,0))</f>
        <v>0</v>
      </c>
      <c r="BC70" s="26" t="n">
        <f aca="false">(BC68&gt;0)*SUMPRODUCT((BC52&gt;INDEX(EB_LB,BC69,0))*(BC52-INDEX(EB_LB,BC69,0)),INDEX(EB_dR,BC69,0))</f>
        <v>0</v>
      </c>
      <c r="BD70" s="26" t="n">
        <f aca="false">(BD68&gt;0)*SUMPRODUCT((BD52&gt;INDEX(EB_LB,BD69,0))*(BD52-INDEX(EB_LB,BD69,0)),INDEX(EB_dR,BD69,0))</f>
        <v>0</v>
      </c>
      <c r="BE70" s="26" t="n">
        <f aca="false">(BE68&gt;0)*SUMPRODUCT((BE52&gt;INDEX(EB_LB,BE69,0))*(BE52-INDEX(EB_LB,BE69,0)),INDEX(EB_dR,BE69,0))</f>
        <v>0</v>
      </c>
      <c r="BF70" s="26" t="n">
        <f aca="false">(BF68&gt;0)*SUMPRODUCT((BF52&gt;INDEX(EB_LB,BF69,0))*(BF52-INDEX(EB_LB,BF69,0)),INDEX(EB_dR,BF69,0))</f>
        <v>0</v>
      </c>
      <c r="BG70" s="26" t="n">
        <f aca="false">(BG68&gt;0)*SUMPRODUCT((BG52&gt;INDEX(EB_LB,BG69,0))*(BG52-INDEX(EB_LB,BG69,0)),INDEX(EB_dR,BG69,0))</f>
        <v>0</v>
      </c>
      <c r="BH70" s="26" t="n">
        <f aca="false">(BH68&gt;0)*SUMPRODUCT((BH52&gt;INDEX(EB_LB,BH69,0))*(BH52-INDEX(EB_LB,BH69,0)),INDEX(EB_dR,BH69,0))</f>
        <v>0</v>
      </c>
      <c r="BI70" s="26" t="n">
        <f aca="false">(BI68&gt;0)*SUMPRODUCT((BI52&gt;INDEX(EB_LB,BI69,0))*(BI52-INDEX(EB_LB,BI69,0)),INDEX(EB_dR,BI69,0))</f>
        <v>0</v>
      </c>
      <c r="BJ70" s="26" t="n">
        <f aca="false">(BJ68&gt;0)*SUMPRODUCT((BJ52&gt;INDEX(EB_LB,BJ69,0))*(BJ52-INDEX(EB_LB,BJ69,0)),INDEX(EB_dR,BJ69,0))</f>
        <v>0</v>
      </c>
      <c r="BK70" s="26" t="n">
        <f aca="false">(BK68&gt;0)*SUMPRODUCT((BK52&gt;INDEX(EB_LB,BK69,0))*(BK52-INDEX(EB_LB,BK69,0)),INDEX(EB_dR,BK69,0))</f>
        <v>0</v>
      </c>
      <c r="BL70" s="26" t="n">
        <f aca="false">(BL68&gt;0)*SUMPRODUCT((BL52&gt;INDEX(EB_LB,BL69,0))*(BL52-INDEX(EB_LB,BL69,0)),INDEX(EB_dR,BL69,0))</f>
        <v>0</v>
      </c>
      <c r="BM70" s="26" t="n">
        <f aca="false">(BM68&gt;0)*SUMPRODUCT((BM52&gt;INDEX(EB_LB,BM69,0))*(BM52-INDEX(EB_LB,BM69,0)),INDEX(EB_dR,BM69,0))</f>
        <v>0</v>
      </c>
      <c r="BN70" s="26" t="n">
        <f aca="false">(BN68&gt;0)*SUMPRODUCT((BN52&gt;INDEX(EB_LB,BN69,0))*(BN52-INDEX(EB_LB,BN69,0)),INDEX(EB_dR,BN69,0))</f>
        <v>0</v>
      </c>
      <c r="BO70" s="26" t="n">
        <f aca="false">(BO68&gt;0)*SUMPRODUCT((BO52&gt;INDEX(EB_LB,BO69,0))*(BO52-INDEX(EB_LB,BO69,0)),INDEX(EB_dR,BO69,0))</f>
        <v>0</v>
      </c>
      <c r="BP70" s="26" t="n">
        <f aca="false">(BP68&gt;0)*SUMPRODUCT((BP52&gt;INDEX(EB_LB,BP69,0))*(BP52-INDEX(EB_LB,BP69,0)),INDEX(EB_dR,BP69,0))</f>
        <v>0</v>
      </c>
      <c r="BQ70" s="26" t="n">
        <f aca="false">(BQ68&gt;0)*SUMPRODUCT((BQ52&gt;INDEX(EB_LB,BQ69,0))*(BQ52-INDEX(EB_LB,BQ69,0)),INDEX(EB_dR,BQ69,0))</f>
        <v>0</v>
      </c>
      <c r="BR70" s="26" t="n">
        <f aca="false">(BR68&gt;0)*SUMPRODUCT((BR52&gt;INDEX(EB_LB,BR69,0))*(BR52-INDEX(EB_LB,BR69,0)),INDEX(EB_dR,BR69,0))</f>
        <v>0</v>
      </c>
      <c r="BS70" s="26" t="n">
        <f aca="false">(BS68&gt;0)*SUMPRODUCT((BS52&gt;INDEX(EB_LB,BS69,0))*(BS52-INDEX(EB_LB,BS69,0)),INDEX(EB_dR,BS69,0))</f>
        <v>0</v>
      </c>
      <c r="BT70" s="26" t="n">
        <f aca="false">(BT68&gt;0)*SUMPRODUCT((BT52&gt;INDEX(EB_LB,BT69,0))*(BT52-INDEX(EB_LB,BT69,0)),INDEX(EB_dR,BT69,0))</f>
        <v>0</v>
      </c>
      <c r="BU70" s="26" t="n">
        <f aca="false">(BU68&gt;0)*SUMPRODUCT((BU52&gt;INDEX(EB_LB,BU69,0))*(BU52-INDEX(EB_LB,BU69,0)),INDEX(EB_dR,BU69,0))</f>
        <v>0</v>
      </c>
      <c r="BV70" s="26" t="n">
        <f aca="false">(BV68&gt;0)*SUMPRODUCT((BV52&gt;INDEX(EB_LB,BV69,0))*(BV52-INDEX(EB_LB,BV69,0)),INDEX(EB_dR,BV69,0))</f>
        <v>0</v>
      </c>
      <c r="BW70" s="26" t="n">
        <f aca="false">(BW68&gt;0)*SUMPRODUCT((BW52&gt;INDEX(EB_LB,BW69,0))*(BW52-INDEX(EB_LB,BW69,0)),INDEX(EB_dR,BW69,0))</f>
        <v>0</v>
      </c>
      <c r="BX70" s="26" t="n">
        <f aca="false">(BX68&gt;0)*SUMPRODUCT((BX52&gt;INDEX(EB_LB,BX69,0))*(BX52-INDEX(EB_LB,BX69,0)),INDEX(EB_dR,BX69,0))</f>
        <v>0</v>
      </c>
      <c r="BY70" s="26" t="n">
        <f aca="false">(BY68&gt;0)*SUMPRODUCT((BY52&gt;INDEX(EB_LB,BY69,0))*(BY52-INDEX(EB_LB,BY69,0)),INDEX(EB_dR,BY69,0))</f>
        <v>0</v>
      </c>
      <c r="BZ70" s="26" t="n">
        <f aca="false">(BZ68&gt;0)*SUMPRODUCT((BZ52&gt;INDEX(EB_LB,BZ69,0))*(BZ52-INDEX(EB_LB,BZ69,0)),INDEX(EB_dR,BZ69,0))</f>
        <v>0</v>
      </c>
      <c r="CA70" s="26" t="n">
        <f aca="false">(CA68&gt;0)*SUMPRODUCT((CA52&gt;INDEX(EB_LB,CA69,0))*(CA52-INDEX(EB_LB,CA69,0)),INDEX(EB_dR,CA69,0))</f>
        <v>0</v>
      </c>
      <c r="CB70" s="26" t="n">
        <f aca="false">(CB68&gt;0)*SUMPRODUCT((CB52&gt;INDEX(EB_LB,CB69,0))*(CB52-INDEX(EB_LB,CB69,0)),INDEX(EB_dR,CB69,0))</f>
        <v>0</v>
      </c>
      <c r="CC70" s="26" t="n">
        <f aca="false">(CC68&gt;0)*SUMPRODUCT((CC52&gt;INDEX(EB_LB,CC69,0))*(CC52-INDEX(EB_LB,CC69,0)),INDEX(EB_dR,CC69,0))</f>
        <v>0</v>
      </c>
      <c r="CD70" s="26" t="n">
        <f aca="false">(CD68&gt;0)*SUMPRODUCT((CD52&gt;INDEX(EB_LB,CD69,0))*(CD52-INDEX(EB_LB,CD69,0)),INDEX(EB_dR,CD69,0))</f>
        <v>0</v>
      </c>
      <c r="CE70" s="26" t="n">
        <f aca="false">(CE68&gt;0)*SUMPRODUCT((CE52&gt;INDEX(EB_LB,CE69,0))*(CE52-INDEX(EB_LB,CE69,0)),INDEX(EB_dR,CE69,0))</f>
        <v>0</v>
      </c>
      <c r="CF70" s="26" t="n">
        <f aca="false">(CF68&gt;0)*SUMPRODUCT((CF52&gt;INDEX(EB_LB,CF69,0))*(CF52-INDEX(EB_LB,CF69,0)),INDEX(EB_dR,CF69,0))</f>
        <v>0</v>
      </c>
      <c r="CG70" s="26" t="n">
        <f aca="false">(CG68&gt;0)*SUMPRODUCT((CG52&gt;INDEX(EB_LB,CG69,0))*(CG52-INDEX(EB_LB,CG69,0)),INDEX(EB_dR,CG69,0))</f>
        <v>0</v>
      </c>
      <c r="CH70" s="26" t="n">
        <f aca="false">(CH68&gt;0)*SUMPRODUCT((CH52&gt;INDEX(EB_LB,CH69,0))*(CH52-INDEX(EB_LB,CH69,0)),INDEX(EB_dR,CH69,0))</f>
        <v>0</v>
      </c>
      <c r="CI70" s="26" t="n">
        <f aca="false">(CI68&gt;0)*SUMPRODUCT((CI52&gt;INDEX(EB_LB,CI69,0))*(CI52-INDEX(EB_LB,CI69,0)),INDEX(EB_dR,CI69,0))</f>
        <v>0</v>
      </c>
      <c r="CJ70" s="26" t="n">
        <f aca="false">(CJ68&gt;0)*SUMPRODUCT((CJ52&gt;INDEX(EB_LB,CJ69,0))*(CJ52-INDEX(EB_LB,CJ69,0)),INDEX(EB_dR,CJ69,0))</f>
        <v>0</v>
      </c>
      <c r="CK70" s="26" t="n">
        <f aca="false">(CK68&gt;0)*SUMPRODUCT((CK52&gt;INDEX(EB_LB,CK69,0))*(CK52-INDEX(EB_LB,CK69,0)),INDEX(EB_dR,CK69,0))</f>
        <v>0</v>
      </c>
      <c r="CL70" s="26" t="n">
        <f aca="false">(CL68&gt;0)*SUMPRODUCT((CL52&gt;INDEX(EB_LB,CL69,0))*(CL52-INDEX(EB_LB,CL69,0)),INDEX(EB_dR,CL69,0))</f>
        <v>0</v>
      </c>
      <c r="CM70" s="26" t="n">
        <f aca="false">(CM68&gt;0)*SUMPRODUCT((CM52&gt;INDEX(EB_LB,CM69,0))*(CM52-INDEX(EB_LB,CM69,0)),INDEX(EB_dR,CM69,0))</f>
        <v>0</v>
      </c>
      <c r="CN70" s="26" t="n">
        <f aca="false">(CN68&gt;0)*SUMPRODUCT((CN52&gt;INDEX(EB_LB,CN69,0))*(CN52-INDEX(EB_LB,CN69,0)),INDEX(EB_dR,CN69,0))</f>
        <v>0</v>
      </c>
      <c r="CO70" s="26" t="n">
        <f aca="false">(CO68&gt;0)*SUMPRODUCT((CO52&gt;INDEX(EB_LB,CO69,0))*(CO52-INDEX(EB_LB,CO69,0)),INDEX(EB_dR,CO69,0))</f>
        <v>0</v>
      </c>
      <c r="CP70" s="26" t="n">
        <f aca="false">(CP68&gt;0)*SUMPRODUCT((CP52&gt;INDEX(EB_LB,CP69,0))*(CP52-INDEX(EB_LB,CP69,0)),INDEX(EB_dR,CP69,0))</f>
        <v>0</v>
      </c>
      <c r="CQ70" s="26" t="n">
        <f aca="false">(CQ68&gt;0)*SUMPRODUCT((CQ52&gt;INDEX(EB_LB,CQ69,0))*(CQ52-INDEX(EB_LB,CQ69,0)),INDEX(EB_dR,CQ69,0))</f>
        <v>0</v>
      </c>
      <c r="CR70" s="26" t="n">
        <f aca="false">(CR68&gt;0)*SUMPRODUCT((CR52&gt;INDEX(EB_LB,CR69,0))*(CR52-INDEX(EB_LB,CR69,0)),INDEX(EB_dR,CR69,0))</f>
        <v>0</v>
      </c>
      <c r="CS70" s="26" t="n">
        <f aca="false">(CS68&gt;0)*SUMPRODUCT((CS52&gt;INDEX(EB_LB,CS69,0))*(CS52-INDEX(EB_LB,CS69,0)),INDEX(EB_dR,CS69,0))</f>
        <v>0</v>
      </c>
      <c r="CT70" s="26" t="n">
        <f aca="false">(CT68&gt;0)*SUMPRODUCT((CT52&gt;INDEX(EB_LB,CT69,0))*(CT52-INDEX(EB_LB,CT69,0)),INDEX(EB_dR,CT69,0))</f>
        <v>0</v>
      </c>
      <c r="CU70" s="26" t="n">
        <f aca="false">(CU68&gt;0)*SUMPRODUCT((CU52&gt;INDEX(EB_LB,CU69,0))*(CU52-INDEX(EB_LB,CU69,0)),INDEX(EB_dR,CU69,0))</f>
        <v>0</v>
      </c>
      <c r="CV70" s="26" t="n">
        <f aca="false">(CV68&gt;0)*SUMPRODUCT((CV52&gt;INDEX(EB_LB,CV69,0))*(CV52-INDEX(EB_LB,CV69,0)),INDEX(EB_dR,CV69,0))</f>
        <v>0</v>
      </c>
      <c r="CW70" s="26" t="n">
        <f aca="false">(CW68&gt;0)*SUMPRODUCT((CW52&gt;INDEX(EB_LB,CW69,0))*(CW52-INDEX(EB_LB,CW69,0)),INDEX(EB_dR,CW69,0))</f>
        <v>0</v>
      </c>
      <c r="CX70" s="26" t="n">
        <f aca="false">(CX68&gt;0)*SUMPRODUCT((CX52&gt;INDEX(EB_LB,CX69,0))*(CX52-INDEX(EB_LB,CX69,0)),INDEX(EB_dR,CX69,0))</f>
        <v>0</v>
      </c>
      <c r="CY70" s="26" t="n">
        <f aca="false">(CY68&gt;0)*SUMPRODUCT((CY52&gt;INDEX(EB_LB,CY69,0))*(CY52-INDEX(EB_LB,CY69,0)),INDEX(EB_dR,CY69,0))</f>
        <v>0</v>
      </c>
      <c r="CZ70" s="26" t="n">
        <f aca="false">(CZ68&gt;0)*SUMPRODUCT((CZ52&gt;INDEX(EB_LB,CZ69,0))*(CZ52-INDEX(EB_LB,CZ69,0)),INDEX(EB_dR,CZ69,0))</f>
        <v>0</v>
      </c>
      <c r="DA70" s="26" t="n">
        <f aca="false">(DA68&gt;0)*SUMPRODUCT((DA52&gt;INDEX(EB_LB,DA69,0))*(DA52-INDEX(EB_LB,DA69,0)),INDEX(EB_dR,DA69,0))</f>
        <v>0</v>
      </c>
      <c r="DB70" s="26" t="n">
        <f aca="false">(DB68&gt;0)*SUMPRODUCT((DB52&gt;INDEX(EB_LB,DB69,0))*(DB52-INDEX(EB_LB,DB69,0)),INDEX(EB_dR,DB69,0))</f>
        <v>0</v>
      </c>
      <c r="DC70" s="26" t="n">
        <f aca="false">(DC68&gt;0)*SUMPRODUCT((DC52&gt;INDEX(EB_LB,DC69,0))*(DC52-INDEX(EB_LB,DC69,0)),INDEX(EB_dR,DC69,0))</f>
        <v>0</v>
      </c>
      <c r="DD70" s="26" t="n">
        <f aca="false">(DD68&gt;0)*SUMPRODUCT((DD52&gt;INDEX(EB_LB,DD69,0))*(DD52-INDEX(EB_LB,DD69,0)),INDEX(EB_dR,DD69,0))</f>
        <v>0</v>
      </c>
      <c r="DE70" s="26" t="n">
        <f aca="false">(DE68&gt;0)*SUMPRODUCT((DE52&gt;INDEX(EB_LB,DE69,0))*(DE52-INDEX(EB_LB,DE69,0)),INDEX(EB_dR,DE69,0))</f>
        <v>0</v>
      </c>
      <c r="DF70" s="26" t="n">
        <f aca="false">(DF68&gt;0)*SUMPRODUCT((DF52&gt;INDEX(EB_LB,DF69,0))*(DF52-INDEX(EB_LB,DF69,0)),INDEX(EB_dR,DF69,0))</f>
        <v>0</v>
      </c>
      <c r="DG70" s="26" t="n">
        <f aca="false">(DG68&gt;0)*SUMPRODUCT((DG52&gt;INDEX(EB_LB,DG69,0))*(DG52-INDEX(EB_LB,DG69,0)),INDEX(EB_dR,DG69,0))</f>
        <v>0</v>
      </c>
      <c r="DH70" s="26" t="n">
        <f aca="false">(DH68&gt;0)*SUMPRODUCT((DH52&gt;INDEX(EB_LB,DH69,0))*(DH52-INDEX(EB_LB,DH69,0)),INDEX(EB_dR,DH69,0))</f>
        <v>0</v>
      </c>
      <c r="DI70" s="26" t="n">
        <f aca="false">(DI68&gt;0)*SUMPRODUCT((DI52&gt;INDEX(EB_LB,DI69,0))*(DI52-INDEX(EB_LB,DI69,0)),INDEX(EB_dR,DI69,0))</f>
        <v>0</v>
      </c>
      <c r="DJ70" s="26" t="n">
        <f aca="false">(DJ68&gt;0)*SUMPRODUCT((DJ52&gt;INDEX(EB_LB,DJ69,0))*(DJ52-INDEX(EB_LB,DJ69,0)),INDEX(EB_dR,DJ69,0))</f>
        <v>0</v>
      </c>
      <c r="DK70" s="26" t="n">
        <f aca="false">(DK68&gt;0)*SUMPRODUCT((DK52&gt;INDEX(EB_LB,DK69,0))*(DK52-INDEX(EB_LB,DK69,0)),INDEX(EB_dR,DK69,0))</f>
        <v>0</v>
      </c>
      <c r="DL70" s="26" t="n">
        <f aca="false">(DL68&gt;0)*SUMPRODUCT((DL52&gt;INDEX(EB_LB,DL69,0))*(DL52-INDEX(EB_LB,DL69,0)),INDEX(EB_dR,DL69,0))</f>
        <v>0</v>
      </c>
      <c r="DM70" s="26" t="n">
        <f aca="false">(DM68&gt;0)*SUMPRODUCT((DM52&gt;INDEX(EB_LB,DM69,0))*(DM52-INDEX(EB_LB,DM69,0)),INDEX(EB_dR,DM69,0))</f>
        <v>0</v>
      </c>
      <c r="DN70" s="26" t="n">
        <f aca="false">(DN68&gt;0)*SUMPRODUCT((DN52&gt;INDEX(EB_LB,DN69,0))*(DN52-INDEX(EB_LB,DN69,0)),INDEX(EB_dR,DN69,0))</f>
        <v>0</v>
      </c>
      <c r="DO70" s="26" t="n">
        <f aca="false">(DO68&gt;0)*SUMPRODUCT((DO52&gt;INDEX(EB_LB,DO69,0))*(DO52-INDEX(EB_LB,DO69,0)),INDEX(EB_dR,DO69,0))</f>
        <v>0</v>
      </c>
      <c r="DP70" s="26" t="n">
        <f aca="false">(DP68&gt;0)*SUMPRODUCT((DP52&gt;INDEX(EB_LB,DP69,0))*(DP52-INDEX(EB_LB,DP69,0)),INDEX(EB_dR,DP69,0))</f>
        <v>0</v>
      </c>
      <c r="DQ70" s="26" t="n">
        <f aca="false">(DQ68&gt;0)*SUMPRODUCT((DQ52&gt;INDEX(EB_LB,DQ69,0))*(DQ52-INDEX(EB_LB,DQ69,0)),INDEX(EB_dR,DQ69,0))</f>
        <v>0</v>
      </c>
      <c r="DR70" s="26" t="n">
        <f aca="false">(DR68&gt;0)*SUMPRODUCT((DR52&gt;INDEX(EB_LB,DR69,0))*(DR52-INDEX(EB_LB,DR69,0)),INDEX(EB_dR,DR69,0))</f>
        <v>0</v>
      </c>
      <c r="DS70" s="26" t="n">
        <f aca="false">(DS68&gt;0)*SUMPRODUCT((DS52&gt;INDEX(EB_LB,DS69,0))*(DS52-INDEX(EB_LB,DS69,0)),INDEX(EB_dR,DS69,0))</f>
        <v>0</v>
      </c>
      <c r="DT70" s="26" t="n">
        <f aca="false">(DT68&gt;0)*SUMPRODUCT((DT52&gt;INDEX(EB_LB,DT69,0))*(DT52-INDEX(EB_LB,DT69,0)),INDEX(EB_dR,DT69,0))</f>
        <v>0</v>
      </c>
      <c r="DU70" s="26" t="n">
        <f aca="false">(DU68&gt;0)*SUMPRODUCT((DU52&gt;INDEX(EB_LB,DU69,0))*(DU52-INDEX(EB_LB,DU69,0)),INDEX(EB_dR,DU69,0))</f>
        <v>0</v>
      </c>
      <c r="DV70" s="26" t="n">
        <f aca="false">(DV68&gt;0)*SUMPRODUCT((DV52&gt;INDEX(EB_LB,DV69,0))*(DV52-INDEX(EB_LB,DV69,0)),INDEX(EB_dR,DV69,0))</f>
        <v>0</v>
      </c>
      <c r="DW70" s="26" t="n">
        <f aca="false">(DW68&gt;0)*SUMPRODUCT((DW52&gt;INDEX(EB_LB,DW69,0))*(DW52-INDEX(EB_LB,DW69,0)),INDEX(EB_dR,DW69,0))</f>
        <v>0</v>
      </c>
      <c r="DX70" s="26" t="n">
        <f aca="false">(DX68&gt;0)*SUMPRODUCT((DX52&gt;INDEX(EB_LB,DX69,0))*(DX52-INDEX(EB_LB,DX69,0)),INDEX(EB_dR,DX69,0))</f>
        <v>0</v>
      </c>
      <c r="DY70" s="26" t="n">
        <f aca="false">(DY68&gt;0)*SUMPRODUCT((DY52&gt;INDEX(EB_LB,DY69,0))*(DY52-INDEX(EB_LB,DY69,0)),INDEX(EB_dR,DY69,0))</f>
        <v>0</v>
      </c>
      <c r="DZ70" s="26" t="n">
        <f aca="false">(DZ68&gt;0)*SUMPRODUCT((DZ52&gt;INDEX(EB_LB,DZ69,0))*(DZ52-INDEX(EB_LB,DZ69,0)),INDEX(EB_dR,DZ69,0))</f>
        <v>0</v>
      </c>
      <c r="EA70" s="26" t="n">
        <f aca="false">(EA68&gt;0)*SUMPRODUCT((EA52&gt;INDEX(EB_LB,EA69,0))*(EA52-INDEX(EB_LB,EA69,0)),INDEX(EB_dR,EA69,0))</f>
        <v>0</v>
      </c>
      <c r="EB70" s="26" t="n">
        <f aca="false">(EB68&gt;0)*SUMPRODUCT((EB52&gt;INDEX(EB_LB,EB69,0))*(EB52-INDEX(EB_LB,EB69,0)),INDEX(EB_dR,EB69,0))</f>
        <v>0</v>
      </c>
      <c r="EC70" s="26" t="n">
        <f aca="false">(EC68&gt;0)*SUMPRODUCT((EC52&gt;INDEX(EB_LB,EC69,0))*(EC52-INDEX(EB_LB,EC69,0)),INDEX(EB_dR,EC69,0))</f>
        <v>0</v>
      </c>
      <c r="ED70" s="26" t="n">
        <f aca="false">(ED68&gt;0)*SUMPRODUCT((ED52&gt;INDEX(EB_LB,ED69,0))*(ED52-INDEX(EB_LB,ED69,0)),INDEX(EB_dR,ED69,0))</f>
        <v>0</v>
      </c>
      <c r="EE70" s="26" t="n">
        <f aca="false">(EE68&gt;0)*SUMPRODUCT((EE52&gt;INDEX(EB_LB,EE69,0))*(EE52-INDEX(EB_LB,EE69,0)),INDEX(EB_dR,EE69,0))</f>
        <v>0</v>
      </c>
      <c r="EF70" s="26" t="n">
        <f aca="false">(EF68&gt;0)*SUMPRODUCT((EF52&gt;INDEX(EB_LB,EF69,0))*(EF52-INDEX(EB_LB,EF69,0)),INDEX(EB_dR,EF69,0))</f>
        <v>0</v>
      </c>
      <c r="EG70" s="26" t="n">
        <f aca="false">(EG68&gt;0)*SUMPRODUCT((EG52&gt;INDEX(EB_LB,EG69,0))*(EG52-INDEX(EB_LB,EG69,0)),INDEX(EB_dR,EG69,0))</f>
        <v>0</v>
      </c>
      <c r="EH70" s="26" t="n">
        <f aca="false">(EH68&gt;0)*SUMPRODUCT((EH52&gt;INDEX(EB_LB,EH69,0))*(EH52-INDEX(EB_LB,EH69,0)),INDEX(EB_dR,EH69,0))</f>
        <v>0</v>
      </c>
      <c r="EI70" s="26" t="n">
        <f aca="false">(EI68&gt;0)*SUMPRODUCT((EI52&gt;INDEX(EB_LB,EI69,0))*(EI52-INDEX(EB_LB,EI69,0)),INDEX(EB_dR,EI69,0))</f>
        <v>0</v>
      </c>
      <c r="EJ70" s="26" t="n">
        <f aca="false">(EJ68&gt;0)*SUMPRODUCT((EJ52&gt;INDEX(EB_LB,EJ69,0))*(EJ52-INDEX(EB_LB,EJ69,0)),INDEX(EB_dR,EJ69,0))</f>
        <v>0</v>
      </c>
      <c r="EK70" s="26" t="n">
        <f aca="false">(EK68&gt;0)*SUMPRODUCT((EK52&gt;INDEX(EB_LB,EK69,0))*(EK52-INDEX(EB_LB,EK69,0)),INDEX(EB_dR,EK69,0))</f>
        <v>0</v>
      </c>
      <c r="EL70" s="26" t="n">
        <f aca="false">(EL68&gt;0)*SUMPRODUCT((EL52&gt;INDEX(EB_LB,EL69,0))*(EL52-INDEX(EB_LB,EL69,0)),INDEX(EB_dR,EL69,0))</f>
        <v>0</v>
      </c>
      <c r="EM70" s="26" t="n">
        <f aca="false">(EM68&gt;0)*SUMPRODUCT((EM52&gt;INDEX(EB_LB,EM69,0))*(EM52-INDEX(EB_LB,EM69,0)),INDEX(EB_dR,EM69,0))</f>
        <v>0</v>
      </c>
      <c r="EN70" s="26" t="n">
        <f aca="false">(EN68&gt;0)*SUMPRODUCT((EN52&gt;INDEX(EB_LB,EN69,0))*(EN52-INDEX(EB_LB,EN69,0)),INDEX(EB_dR,EN69,0))</f>
        <v>0</v>
      </c>
      <c r="EO70" s="26" t="n">
        <f aca="false">(EO68&gt;0)*SUMPRODUCT((EO52&gt;INDEX(EB_LB,EO69,0))*(EO52-INDEX(EB_LB,EO69,0)),INDEX(EB_dR,EO69,0))</f>
        <v>0</v>
      </c>
      <c r="EP70" s="26" t="n">
        <f aca="false">(EP68&gt;0)*SUMPRODUCT((EP52&gt;INDEX(EB_LB,EP69,0))*(EP52-INDEX(EB_LB,EP69,0)),INDEX(EB_dR,EP69,0))</f>
        <v>0</v>
      </c>
      <c r="EQ70" s="26" t="n">
        <f aca="false">(EQ68&gt;0)*SUMPRODUCT((EQ52&gt;INDEX(EB_LB,EQ69,0))*(EQ52-INDEX(EB_LB,EQ69,0)),INDEX(EB_dR,EQ69,0))</f>
        <v>0</v>
      </c>
      <c r="ER70" s="26" t="n">
        <f aca="false">(ER68&gt;0)*SUMPRODUCT((ER52&gt;INDEX(EB_LB,ER69,0))*(ER52-INDEX(EB_LB,ER69,0)),INDEX(EB_dR,ER69,0))</f>
        <v>0</v>
      </c>
      <c r="ES70" s="26" t="n">
        <f aca="false">(ES68&gt;0)*SUMPRODUCT((ES52&gt;INDEX(EB_LB,ES69,0))*(ES52-INDEX(EB_LB,ES69,0)),INDEX(EB_dR,ES69,0))</f>
        <v>0</v>
      </c>
      <c r="ET70" s="26" t="n">
        <f aca="false">(ET68&gt;0)*SUMPRODUCT((ET52&gt;INDEX(EB_LB,ET69,0))*(ET52-INDEX(EB_LB,ET69,0)),INDEX(EB_dR,ET69,0))</f>
        <v>0</v>
      </c>
      <c r="EU70" s="26" t="n">
        <f aca="false">(EU68&gt;0)*SUMPRODUCT((EU52&gt;INDEX(EB_LB,EU69,0))*(EU52-INDEX(EB_LB,EU69,0)),INDEX(EB_dR,EU69,0))</f>
        <v>0</v>
      </c>
      <c r="EV70" s="26" t="n">
        <f aca="false">(EV68&gt;0)*SUMPRODUCT((EV52&gt;INDEX(EB_LB,EV69,0))*(EV52-INDEX(EB_LB,EV69,0)),INDEX(EB_dR,EV69,0))</f>
        <v>0</v>
      </c>
      <c r="EW70" s="26" t="n">
        <f aca="false">(EW68&gt;0)*SUMPRODUCT((EW52&gt;INDEX(EB_LB,EW69,0))*(EW52-INDEX(EB_LB,EW69,0)),INDEX(EB_dR,EW69,0))</f>
        <v>0</v>
      </c>
      <c r="EX70" s="26" t="n">
        <f aca="false">(EX68&gt;0)*SUMPRODUCT((EX52&gt;INDEX(EB_LB,EX69,0))*(EX52-INDEX(EB_LB,EX69,0)),INDEX(EB_dR,EX69,0))</f>
        <v>0</v>
      </c>
      <c r="EY70" s="26" t="n">
        <f aca="false">(EY68&gt;0)*SUMPRODUCT((EY52&gt;INDEX(EB_LB,EY69,0))*(EY52-INDEX(EB_LB,EY69,0)),INDEX(EB_dR,EY69,0))</f>
        <v>0</v>
      </c>
      <c r="EZ70" s="26" t="n">
        <f aca="false">(EZ68&gt;0)*SUMPRODUCT((EZ52&gt;INDEX(EB_LB,EZ69,0))*(EZ52-INDEX(EB_LB,EZ69,0)),INDEX(EB_dR,EZ69,0))</f>
        <v>0</v>
      </c>
      <c r="FA70" s="26" t="n">
        <f aca="false">(FA68&gt;0)*SUMPRODUCT((FA52&gt;INDEX(EB_LB,FA69,0))*(FA52-INDEX(EB_LB,FA69,0)),INDEX(EB_dR,FA69,0))</f>
        <v>0</v>
      </c>
      <c r="FB70" s="26" t="n">
        <f aca="false">(FB68&gt;0)*SUMPRODUCT((FB52&gt;INDEX(EB_LB,FB69,0))*(FB52-INDEX(EB_LB,FB69,0)),INDEX(EB_dR,FB69,0))</f>
        <v>0</v>
      </c>
      <c r="FC70" s="26" t="n">
        <f aca="false">(FC68&gt;0)*SUMPRODUCT((FC52&gt;INDEX(EB_LB,FC69,0))*(FC52-INDEX(EB_LB,FC69,0)),INDEX(EB_dR,FC69,0))</f>
        <v>0</v>
      </c>
      <c r="FD70" s="26" t="n">
        <f aca="false">(FD68&gt;0)*SUMPRODUCT((FD52&gt;INDEX(EB_LB,FD69,0))*(FD52-INDEX(EB_LB,FD69,0)),INDEX(EB_dR,FD69,0))</f>
        <v>0</v>
      </c>
      <c r="FE70" s="26" t="n">
        <f aca="false">(FE68&gt;0)*SUMPRODUCT((FE52&gt;INDEX(EB_LB,FE69,0))*(FE52-INDEX(EB_LB,FE69,0)),INDEX(EB_dR,FE69,0))</f>
        <v>0</v>
      </c>
      <c r="FF70" s="26" t="n">
        <f aca="false">(FF68&gt;0)*SUMPRODUCT((FF52&gt;INDEX(EB_LB,FF69,0))*(FF52-INDEX(EB_LB,FF69,0)),INDEX(EB_dR,FF69,0))</f>
        <v>0</v>
      </c>
      <c r="FG70" s="26" t="n">
        <f aca="false">(FG68&gt;0)*SUMPRODUCT((FG52&gt;INDEX(EB_LB,FG69,0))*(FG52-INDEX(EB_LB,FG69,0)),INDEX(EB_dR,FG69,0))</f>
        <v>0</v>
      </c>
      <c r="FH70" s="26" t="n">
        <f aca="false">(FH68&gt;0)*SUMPRODUCT((FH52&gt;INDEX(EB_LB,FH69,0))*(FH52-INDEX(EB_LB,FH69,0)),INDEX(EB_dR,FH69,0))</f>
        <v>0</v>
      </c>
    </row>
    <row r="71" customFormat="false" ht="15" hidden="false" customHeight="false" outlineLevel="0" collapsed="false">
      <c r="C71" s="1" t="s">
        <v>721</v>
      </c>
      <c r="D71" s="12" t="s">
        <v>320</v>
      </c>
      <c r="J71" s="26" t="n">
        <f aca="false">(J68&gt;0)*INDEX(EB_Floor,J69)</f>
        <v>0</v>
      </c>
      <c r="K71" s="26" t="n">
        <f aca="false">(K68&gt;0)*INDEX(EB_Floor,K69)</f>
        <v>0</v>
      </c>
      <c r="L71" s="26" t="n">
        <f aca="false">(L68&gt;0)*INDEX(EB_Floor,L69)</f>
        <v>0</v>
      </c>
      <c r="M71" s="26" t="n">
        <f aca="false">(M68&gt;0)*INDEX(EB_Floor,M69)</f>
        <v>0</v>
      </c>
      <c r="N71" s="26" t="n">
        <f aca="false">(N68&gt;0)*INDEX(EB_Floor,N69)</f>
        <v>0</v>
      </c>
      <c r="O71" s="26" t="n">
        <f aca="false">(O68&gt;0)*INDEX(EB_Floor,O69)</f>
        <v>0</v>
      </c>
      <c r="P71" s="26" t="n">
        <f aca="false">(P68&gt;0)*INDEX(EB_Floor,P69)</f>
        <v>0</v>
      </c>
      <c r="Q71" s="26" t="n">
        <f aca="false">(Q68&gt;0)*INDEX(EB_Floor,Q69)</f>
        <v>0</v>
      </c>
      <c r="R71" s="26" t="n">
        <f aca="false">(R68&gt;0)*INDEX(EB_Floor,R69)</f>
        <v>0</v>
      </c>
      <c r="S71" s="26" t="n">
        <f aca="false">(S68&gt;0)*INDEX(EB_Floor,S69)</f>
        <v>0</v>
      </c>
      <c r="T71" s="26" t="n">
        <f aca="false">(T68&gt;0)*INDEX(EB_Floor,T69)</f>
        <v>0</v>
      </c>
      <c r="U71" s="26" t="n">
        <f aca="false">(U68&gt;0)*INDEX(EB_Floor,U69)</f>
        <v>0</v>
      </c>
      <c r="V71" s="26" t="n">
        <f aca="false">(V68&gt;0)*INDEX(EB_Floor,V69)</f>
        <v>0</v>
      </c>
      <c r="W71" s="26" t="n">
        <f aca="false">(W68&gt;0)*INDEX(EB_Floor,W69)</f>
        <v>0</v>
      </c>
      <c r="X71" s="26" t="n">
        <f aca="false">(X68&gt;0)*INDEX(EB_Floor,X69)</f>
        <v>0</v>
      </c>
      <c r="Y71" s="26" t="n">
        <f aca="false">(Y68&gt;0)*INDEX(EB_Floor,Y69)</f>
        <v>0</v>
      </c>
      <c r="Z71" s="26" t="n">
        <f aca="false">(Z68&gt;0)*INDEX(EB_Floor,Z69)</f>
        <v>0</v>
      </c>
      <c r="AA71" s="26" t="n">
        <f aca="false">(AA68&gt;0)*INDEX(EB_Floor,AA69)</f>
        <v>0</v>
      </c>
      <c r="AB71" s="26" t="n">
        <f aca="false">(AB68&gt;0)*INDEX(EB_Floor,AB69)</f>
        <v>0</v>
      </c>
      <c r="AC71" s="26" t="n">
        <f aca="false">(AC68&gt;0)*INDEX(EB_Floor,AC69)</f>
        <v>0</v>
      </c>
      <c r="AD71" s="26" t="n">
        <f aca="false">(AD68&gt;0)*INDEX(EB_Floor,AD69)</f>
        <v>0</v>
      </c>
      <c r="AE71" s="26" t="n">
        <f aca="false">(AE68&gt;0)*INDEX(EB_Floor,AE69)</f>
        <v>0</v>
      </c>
      <c r="AF71" s="26" t="n">
        <f aca="false">(AF68&gt;0)*INDEX(EB_Floor,AF69)</f>
        <v>0</v>
      </c>
      <c r="AG71" s="26" t="n">
        <f aca="false">(AG68&gt;0)*INDEX(EB_Floor,AG69)</f>
        <v>0</v>
      </c>
      <c r="AH71" s="26" t="n">
        <f aca="false">(AH68&gt;0)*INDEX(EB_Floor,AH69)</f>
        <v>0</v>
      </c>
      <c r="AI71" s="26" t="n">
        <f aca="false">(AI68&gt;0)*INDEX(EB_Floor,AI69)</f>
        <v>0</v>
      </c>
      <c r="AJ71" s="26" t="n">
        <f aca="false">(AJ68&gt;0)*INDEX(EB_Floor,AJ69)</f>
        <v>0</v>
      </c>
      <c r="AK71" s="26" t="n">
        <f aca="false">(AK68&gt;0)*INDEX(EB_Floor,AK69)</f>
        <v>0</v>
      </c>
      <c r="AL71" s="26" t="n">
        <f aca="false">(AL68&gt;0)*INDEX(EB_Floor,AL69)</f>
        <v>0</v>
      </c>
      <c r="AM71" s="26" t="n">
        <f aca="false">(AM68&gt;0)*INDEX(EB_Floor,AM69)</f>
        <v>0</v>
      </c>
      <c r="AN71" s="26" t="n">
        <f aca="false">(AN68&gt;0)*INDEX(EB_Floor,AN69)</f>
        <v>0</v>
      </c>
      <c r="AO71" s="26" t="n">
        <f aca="false">(AO68&gt;0)*INDEX(EB_Floor,AO69)</f>
        <v>0</v>
      </c>
      <c r="AP71" s="26" t="n">
        <f aca="false">(AP68&gt;0)*INDEX(EB_Floor,AP69)</f>
        <v>0</v>
      </c>
      <c r="AQ71" s="26" t="n">
        <f aca="false">(AQ68&gt;0)*INDEX(EB_Floor,AQ69)</f>
        <v>0</v>
      </c>
      <c r="AR71" s="26" t="n">
        <f aca="false">(AR68&gt;0)*INDEX(EB_Floor,AR69)</f>
        <v>0</v>
      </c>
      <c r="AS71" s="26" t="n">
        <f aca="false">(AS68&gt;0)*INDEX(EB_Floor,AS69)</f>
        <v>0</v>
      </c>
      <c r="AT71" s="26" t="n">
        <f aca="false">(AT68&gt;0)*INDEX(EB_Floor,AT69)</f>
        <v>0</v>
      </c>
      <c r="AU71" s="26" t="n">
        <f aca="false">(AU68&gt;0)*INDEX(EB_Floor,AU69)</f>
        <v>0</v>
      </c>
      <c r="AV71" s="26" t="n">
        <f aca="false">(AV68&gt;0)*INDEX(EB_Floor,AV69)</f>
        <v>0</v>
      </c>
      <c r="AW71" s="26" t="n">
        <f aca="false">(AW68&gt;0)*INDEX(EB_Floor,AW69)</f>
        <v>0</v>
      </c>
      <c r="AX71" s="26" t="n">
        <f aca="false">(AX68&gt;0)*INDEX(EB_Floor,AX69)</f>
        <v>0</v>
      </c>
      <c r="AY71" s="26" t="n">
        <f aca="false">(AY68&gt;0)*INDEX(EB_Floor,AY69)</f>
        <v>0</v>
      </c>
      <c r="AZ71" s="26" t="n">
        <f aca="false">(AZ68&gt;0)*INDEX(EB_Floor,AZ69)</f>
        <v>0</v>
      </c>
      <c r="BA71" s="26" t="n">
        <f aca="false">(BA68&gt;0)*INDEX(EB_Floor,BA69)</f>
        <v>0</v>
      </c>
      <c r="BB71" s="26" t="n">
        <f aca="false">(BB68&gt;0)*INDEX(EB_Floor,BB69)</f>
        <v>0</v>
      </c>
      <c r="BC71" s="26" t="n">
        <f aca="false">(BC68&gt;0)*INDEX(EB_Floor,BC69)</f>
        <v>0</v>
      </c>
      <c r="BD71" s="26" t="n">
        <f aca="false">(BD68&gt;0)*INDEX(EB_Floor,BD69)</f>
        <v>0</v>
      </c>
      <c r="BE71" s="26" t="n">
        <f aca="false">(BE68&gt;0)*INDEX(EB_Floor,BE69)</f>
        <v>0</v>
      </c>
      <c r="BF71" s="26" t="n">
        <f aca="false">(BF68&gt;0)*INDEX(EB_Floor,BF69)</f>
        <v>0</v>
      </c>
      <c r="BG71" s="26" t="n">
        <f aca="false">(BG68&gt;0)*INDEX(EB_Floor,BG69)</f>
        <v>0</v>
      </c>
      <c r="BH71" s="26" t="n">
        <f aca="false">(BH68&gt;0)*INDEX(EB_Floor,BH69)</f>
        <v>0</v>
      </c>
      <c r="BI71" s="26" t="n">
        <f aca="false">(BI68&gt;0)*INDEX(EB_Floor,BI69)</f>
        <v>0</v>
      </c>
      <c r="BJ71" s="26" t="n">
        <f aca="false">(BJ68&gt;0)*INDEX(EB_Floor,BJ69)</f>
        <v>0</v>
      </c>
      <c r="BK71" s="26" t="n">
        <f aca="false">(BK68&gt;0)*INDEX(EB_Floor,BK69)</f>
        <v>0</v>
      </c>
      <c r="BL71" s="26" t="n">
        <f aca="false">(BL68&gt;0)*INDEX(EB_Floor,BL69)</f>
        <v>0</v>
      </c>
      <c r="BM71" s="26" t="n">
        <f aca="false">(BM68&gt;0)*INDEX(EB_Floor,BM69)</f>
        <v>0</v>
      </c>
      <c r="BN71" s="26" t="n">
        <f aca="false">(BN68&gt;0)*INDEX(EB_Floor,BN69)</f>
        <v>0</v>
      </c>
      <c r="BO71" s="26" t="n">
        <f aca="false">(BO68&gt;0)*INDEX(EB_Floor,BO69)</f>
        <v>0</v>
      </c>
      <c r="BP71" s="26" t="n">
        <f aca="false">(BP68&gt;0)*INDEX(EB_Floor,BP69)</f>
        <v>0</v>
      </c>
      <c r="BQ71" s="26" t="n">
        <f aca="false">(BQ68&gt;0)*INDEX(EB_Floor,BQ69)</f>
        <v>0</v>
      </c>
      <c r="BR71" s="26" t="n">
        <f aca="false">(BR68&gt;0)*INDEX(EB_Floor,BR69)</f>
        <v>0</v>
      </c>
      <c r="BS71" s="26" t="n">
        <f aca="false">(BS68&gt;0)*INDEX(EB_Floor,BS69)</f>
        <v>0</v>
      </c>
      <c r="BT71" s="26" t="n">
        <f aca="false">(BT68&gt;0)*INDEX(EB_Floor,BT69)</f>
        <v>0</v>
      </c>
      <c r="BU71" s="26" t="n">
        <f aca="false">(BU68&gt;0)*INDEX(EB_Floor,BU69)</f>
        <v>0</v>
      </c>
      <c r="BV71" s="26" t="n">
        <f aca="false">(BV68&gt;0)*INDEX(EB_Floor,BV69)</f>
        <v>0</v>
      </c>
      <c r="BW71" s="26" t="n">
        <f aca="false">(BW68&gt;0)*INDEX(EB_Floor,BW69)</f>
        <v>0</v>
      </c>
      <c r="BX71" s="26" t="n">
        <f aca="false">(BX68&gt;0)*INDEX(EB_Floor,BX69)</f>
        <v>0</v>
      </c>
      <c r="BY71" s="26" t="n">
        <f aca="false">(BY68&gt;0)*INDEX(EB_Floor,BY69)</f>
        <v>0</v>
      </c>
      <c r="BZ71" s="26" t="n">
        <f aca="false">(BZ68&gt;0)*INDEX(EB_Floor,BZ69)</f>
        <v>0</v>
      </c>
      <c r="CA71" s="26" t="n">
        <f aca="false">(CA68&gt;0)*INDEX(EB_Floor,CA69)</f>
        <v>0</v>
      </c>
      <c r="CB71" s="26" t="n">
        <f aca="false">(CB68&gt;0)*INDEX(EB_Floor,CB69)</f>
        <v>0</v>
      </c>
      <c r="CC71" s="26" t="n">
        <f aca="false">(CC68&gt;0)*INDEX(EB_Floor,CC69)</f>
        <v>0</v>
      </c>
      <c r="CD71" s="26" t="n">
        <f aca="false">(CD68&gt;0)*INDEX(EB_Floor,CD69)</f>
        <v>0</v>
      </c>
      <c r="CE71" s="26" t="n">
        <f aca="false">(CE68&gt;0)*INDEX(EB_Floor,CE69)</f>
        <v>0</v>
      </c>
      <c r="CF71" s="26" t="n">
        <f aca="false">(CF68&gt;0)*INDEX(EB_Floor,CF69)</f>
        <v>0</v>
      </c>
      <c r="CG71" s="26" t="n">
        <f aca="false">(CG68&gt;0)*INDEX(EB_Floor,CG69)</f>
        <v>0</v>
      </c>
      <c r="CH71" s="26" t="n">
        <f aca="false">(CH68&gt;0)*INDEX(EB_Floor,CH69)</f>
        <v>0</v>
      </c>
      <c r="CI71" s="26" t="n">
        <f aca="false">(CI68&gt;0)*INDEX(EB_Floor,CI69)</f>
        <v>0</v>
      </c>
      <c r="CJ71" s="26" t="n">
        <f aca="false">(CJ68&gt;0)*INDEX(EB_Floor,CJ69)</f>
        <v>0</v>
      </c>
      <c r="CK71" s="26" t="n">
        <f aca="false">(CK68&gt;0)*INDEX(EB_Floor,CK69)</f>
        <v>0</v>
      </c>
      <c r="CL71" s="26" t="n">
        <f aca="false">(CL68&gt;0)*INDEX(EB_Floor,CL69)</f>
        <v>0</v>
      </c>
      <c r="CM71" s="26" t="n">
        <f aca="false">(CM68&gt;0)*INDEX(EB_Floor,CM69)</f>
        <v>0</v>
      </c>
      <c r="CN71" s="26" t="n">
        <f aca="false">(CN68&gt;0)*INDEX(EB_Floor,CN69)</f>
        <v>0</v>
      </c>
      <c r="CO71" s="26" t="n">
        <f aca="false">(CO68&gt;0)*INDEX(EB_Floor,CO69)</f>
        <v>0</v>
      </c>
      <c r="CP71" s="26" t="n">
        <f aca="false">(CP68&gt;0)*INDEX(EB_Floor,CP69)</f>
        <v>0</v>
      </c>
      <c r="CQ71" s="26" t="n">
        <f aca="false">(CQ68&gt;0)*INDEX(EB_Floor,CQ69)</f>
        <v>0</v>
      </c>
      <c r="CR71" s="26" t="n">
        <f aca="false">(CR68&gt;0)*INDEX(EB_Floor,CR69)</f>
        <v>0</v>
      </c>
      <c r="CS71" s="26" t="n">
        <f aca="false">(CS68&gt;0)*INDEX(EB_Floor,CS69)</f>
        <v>0</v>
      </c>
      <c r="CT71" s="26" t="n">
        <f aca="false">(CT68&gt;0)*INDEX(EB_Floor,CT69)</f>
        <v>0</v>
      </c>
      <c r="CU71" s="26" t="n">
        <f aca="false">(CU68&gt;0)*INDEX(EB_Floor,CU69)</f>
        <v>0</v>
      </c>
      <c r="CV71" s="26" t="n">
        <f aca="false">(CV68&gt;0)*INDEX(EB_Floor,CV69)</f>
        <v>0</v>
      </c>
      <c r="CW71" s="26" t="n">
        <f aca="false">(CW68&gt;0)*INDEX(EB_Floor,CW69)</f>
        <v>0</v>
      </c>
      <c r="CX71" s="26" t="n">
        <f aca="false">(CX68&gt;0)*INDEX(EB_Floor,CX69)</f>
        <v>0</v>
      </c>
      <c r="CY71" s="26" t="n">
        <f aca="false">(CY68&gt;0)*INDEX(EB_Floor,CY69)</f>
        <v>0</v>
      </c>
      <c r="CZ71" s="26" t="n">
        <f aca="false">(CZ68&gt;0)*INDEX(EB_Floor,CZ69)</f>
        <v>0</v>
      </c>
      <c r="DA71" s="26" t="n">
        <f aca="false">(DA68&gt;0)*INDEX(EB_Floor,DA69)</f>
        <v>0</v>
      </c>
      <c r="DB71" s="26" t="n">
        <f aca="false">(DB68&gt;0)*INDEX(EB_Floor,DB69)</f>
        <v>0</v>
      </c>
      <c r="DC71" s="26" t="n">
        <f aca="false">(DC68&gt;0)*INDEX(EB_Floor,DC69)</f>
        <v>0</v>
      </c>
      <c r="DD71" s="26" t="n">
        <f aca="false">(DD68&gt;0)*INDEX(EB_Floor,DD69)</f>
        <v>0</v>
      </c>
      <c r="DE71" s="26" t="n">
        <f aca="false">(DE68&gt;0)*INDEX(EB_Floor,DE69)</f>
        <v>0</v>
      </c>
      <c r="DF71" s="26" t="n">
        <f aca="false">(DF68&gt;0)*INDEX(EB_Floor,DF69)</f>
        <v>0</v>
      </c>
      <c r="DG71" s="26" t="n">
        <f aca="false">(DG68&gt;0)*INDEX(EB_Floor,DG69)</f>
        <v>0</v>
      </c>
      <c r="DH71" s="26" t="n">
        <f aca="false">(DH68&gt;0)*INDEX(EB_Floor,DH69)</f>
        <v>0</v>
      </c>
      <c r="DI71" s="26" t="n">
        <f aca="false">(DI68&gt;0)*INDEX(EB_Floor,DI69)</f>
        <v>0</v>
      </c>
      <c r="DJ71" s="26" t="n">
        <f aca="false">(DJ68&gt;0)*INDEX(EB_Floor,DJ69)</f>
        <v>0</v>
      </c>
      <c r="DK71" s="26" t="n">
        <f aca="false">(DK68&gt;0)*INDEX(EB_Floor,DK69)</f>
        <v>0</v>
      </c>
      <c r="DL71" s="26" t="n">
        <f aca="false">(DL68&gt;0)*INDEX(EB_Floor,DL69)</f>
        <v>0</v>
      </c>
      <c r="DM71" s="26" t="n">
        <f aca="false">(DM68&gt;0)*INDEX(EB_Floor,DM69)</f>
        <v>0</v>
      </c>
      <c r="DN71" s="26" t="n">
        <f aca="false">(DN68&gt;0)*INDEX(EB_Floor,DN69)</f>
        <v>0</v>
      </c>
      <c r="DO71" s="26" t="n">
        <f aca="false">(DO68&gt;0)*INDEX(EB_Floor,DO69)</f>
        <v>0</v>
      </c>
      <c r="DP71" s="26" t="n">
        <f aca="false">(DP68&gt;0)*INDEX(EB_Floor,DP69)</f>
        <v>0</v>
      </c>
      <c r="DQ71" s="26" t="n">
        <f aca="false">(DQ68&gt;0)*INDEX(EB_Floor,DQ69)</f>
        <v>0</v>
      </c>
      <c r="DR71" s="26" t="n">
        <f aca="false">(DR68&gt;0)*INDEX(EB_Floor,DR69)</f>
        <v>0</v>
      </c>
      <c r="DS71" s="26" t="n">
        <f aca="false">(DS68&gt;0)*INDEX(EB_Floor,DS69)</f>
        <v>0</v>
      </c>
      <c r="DT71" s="26" t="n">
        <f aca="false">(DT68&gt;0)*INDEX(EB_Floor,DT69)</f>
        <v>0</v>
      </c>
      <c r="DU71" s="26" t="n">
        <f aca="false">(DU68&gt;0)*INDEX(EB_Floor,DU69)</f>
        <v>0</v>
      </c>
      <c r="DV71" s="26" t="n">
        <f aca="false">(DV68&gt;0)*INDEX(EB_Floor,DV69)</f>
        <v>0</v>
      </c>
      <c r="DW71" s="26" t="n">
        <f aca="false">(DW68&gt;0)*INDEX(EB_Floor,DW69)</f>
        <v>0</v>
      </c>
      <c r="DX71" s="26" t="n">
        <f aca="false">(DX68&gt;0)*INDEX(EB_Floor,DX69)</f>
        <v>0</v>
      </c>
      <c r="DY71" s="26" t="n">
        <f aca="false">(DY68&gt;0)*INDEX(EB_Floor,DY69)</f>
        <v>0</v>
      </c>
      <c r="DZ71" s="26" t="n">
        <f aca="false">(DZ68&gt;0)*INDEX(EB_Floor,DZ69)</f>
        <v>0</v>
      </c>
      <c r="EA71" s="26" t="n">
        <f aca="false">(EA68&gt;0)*INDEX(EB_Floor,EA69)</f>
        <v>0</v>
      </c>
      <c r="EB71" s="26" t="n">
        <f aca="false">(EB68&gt;0)*INDEX(EB_Floor,EB69)</f>
        <v>0</v>
      </c>
      <c r="EC71" s="26" t="n">
        <f aca="false">(EC68&gt;0)*INDEX(EB_Floor,EC69)</f>
        <v>0</v>
      </c>
      <c r="ED71" s="26" t="n">
        <f aca="false">(ED68&gt;0)*INDEX(EB_Floor,ED69)</f>
        <v>0</v>
      </c>
      <c r="EE71" s="26" t="n">
        <f aca="false">(EE68&gt;0)*INDEX(EB_Floor,EE69)</f>
        <v>0</v>
      </c>
      <c r="EF71" s="26" t="n">
        <f aca="false">(EF68&gt;0)*INDEX(EB_Floor,EF69)</f>
        <v>0</v>
      </c>
      <c r="EG71" s="26" t="n">
        <f aca="false">(EG68&gt;0)*INDEX(EB_Floor,EG69)</f>
        <v>0</v>
      </c>
      <c r="EH71" s="26" t="n">
        <f aca="false">(EH68&gt;0)*INDEX(EB_Floor,EH69)</f>
        <v>0</v>
      </c>
      <c r="EI71" s="26" t="n">
        <f aca="false">(EI68&gt;0)*INDEX(EB_Floor,EI69)</f>
        <v>0</v>
      </c>
      <c r="EJ71" s="26" t="n">
        <f aca="false">(EJ68&gt;0)*INDEX(EB_Floor,EJ69)</f>
        <v>0</v>
      </c>
      <c r="EK71" s="26" t="n">
        <f aca="false">(EK68&gt;0)*INDEX(EB_Floor,EK69)</f>
        <v>0</v>
      </c>
      <c r="EL71" s="26" t="n">
        <f aca="false">(EL68&gt;0)*INDEX(EB_Floor,EL69)</f>
        <v>0</v>
      </c>
      <c r="EM71" s="26" t="n">
        <f aca="false">(EM68&gt;0)*INDEX(EB_Floor,EM69)</f>
        <v>0</v>
      </c>
      <c r="EN71" s="26" t="n">
        <f aca="false">(EN68&gt;0)*INDEX(EB_Floor,EN69)</f>
        <v>0</v>
      </c>
      <c r="EO71" s="26" t="n">
        <f aca="false">(EO68&gt;0)*INDEX(EB_Floor,EO69)</f>
        <v>0</v>
      </c>
      <c r="EP71" s="26" t="n">
        <f aca="false">(EP68&gt;0)*INDEX(EB_Floor,EP69)</f>
        <v>0</v>
      </c>
      <c r="EQ71" s="26" t="n">
        <f aca="false">(EQ68&gt;0)*INDEX(EB_Floor,EQ69)</f>
        <v>0</v>
      </c>
      <c r="ER71" s="26" t="n">
        <f aca="false">(ER68&gt;0)*INDEX(EB_Floor,ER69)</f>
        <v>0</v>
      </c>
      <c r="ES71" s="26" t="n">
        <f aca="false">(ES68&gt;0)*INDEX(EB_Floor,ES69)</f>
        <v>0</v>
      </c>
      <c r="ET71" s="26" t="n">
        <f aca="false">(ET68&gt;0)*INDEX(EB_Floor,ET69)</f>
        <v>0</v>
      </c>
      <c r="EU71" s="26" t="n">
        <f aca="false">(EU68&gt;0)*INDEX(EB_Floor,EU69)</f>
        <v>0</v>
      </c>
      <c r="EV71" s="26" t="n">
        <f aca="false">(EV68&gt;0)*INDEX(EB_Floor,EV69)</f>
        <v>0</v>
      </c>
      <c r="EW71" s="26" t="n">
        <f aca="false">(EW68&gt;0)*INDEX(EB_Floor,EW69)</f>
        <v>0</v>
      </c>
      <c r="EX71" s="26" t="n">
        <f aca="false">(EX68&gt;0)*INDEX(EB_Floor,EX69)</f>
        <v>0</v>
      </c>
      <c r="EY71" s="26" t="n">
        <f aca="false">(EY68&gt;0)*INDEX(EB_Floor,EY69)</f>
        <v>0</v>
      </c>
      <c r="EZ71" s="26" t="n">
        <f aca="false">(EZ68&gt;0)*INDEX(EB_Floor,EZ69)</f>
        <v>0</v>
      </c>
      <c r="FA71" s="26" t="n">
        <f aca="false">(FA68&gt;0)*INDEX(EB_Floor,FA69)</f>
        <v>0</v>
      </c>
      <c r="FB71" s="26" t="n">
        <f aca="false">(FB68&gt;0)*INDEX(EB_Floor,FB69)</f>
        <v>0</v>
      </c>
      <c r="FC71" s="26" t="n">
        <f aca="false">(FC68&gt;0)*INDEX(EB_Floor,FC69)</f>
        <v>0</v>
      </c>
      <c r="FD71" s="26" t="n">
        <f aca="false">(FD68&gt;0)*INDEX(EB_Floor,FD69)</f>
        <v>0</v>
      </c>
      <c r="FE71" s="26" t="n">
        <f aca="false">(FE68&gt;0)*INDEX(EB_Floor,FE69)</f>
        <v>0</v>
      </c>
      <c r="FF71" s="26" t="n">
        <f aca="false">(FF68&gt;0)*INDEX(EB_Floor,FF69)</f>
        <v>0</v>
      </c>
      <c r="FG71" s="26" t="n">
        <f aca="false">(FG68&gt;0)*INDEX(EB_Floor,FG69)</f>
        <v>0</v>
      </c>
      <c r="FH71" s="26" t="n">
        <f aca="false">(FH68&gt;0)*INDEX(EB_Floor,FH69)</f>
        <v>0</v>
      </c>
    </row>
    <row r="72" customFormat="false" ht="15" hidden="false" customHeight="false" outlineLevel="0" collapsed="false">
      <c r="C72" s="1" t="s">
        <v>602</v>
      </c>
      <c r="D72" s="12" t="s">
        <v>32</v>
      </c>
      <c r="J72" s="23" t="n">
        <f aca="false">IF(J68&gt;0,1,$E66)</f>
        <v>0</v>
      </c>
      <c r="K72" s="23" t="n">
        <f aca="false">IF(K68&gt;0,1,$E66)</f>
        <v>0</v>
      </c>
      <c r="L72" s="23" t="n">
        <f aca="false">IF(L68&gt;0,1,$E66)</f>
        <v>0</v>
      </c>
      <c r="M72" s="23" t="n">
        <f aca="false">IF(M68&gt;0,1,$E66)</f>
        <v>0</v>
      </c>
      <c r="N72" s="23" t="n">
        <f aca="false">IF(N68&gt;0,1,$E66)</f>
        <v>0</v>
      </c>
      <c r="O72" s="23" t="n">
        <f aca="false">IF(O68&gt;0,1,$E66)</f>
        <v>0</v>
      </c>
      <c r="P72" s="23" t="n">
        <f aca="false">IF(P68&gt;0,1,$E66)</f>
        <v>0</v>
      </c>
      <c r="Q72" s="23" t="n">
        <f aca="false">IF(Q68&gt;0,1,$E66)</f>
        <v>0</v>
      </c>
      <c r="R72" s="23" t="n">
        <f aca="false">IF(R68&gt;0,1,$E66)</f>
        <v>0</v>
      </c>
      <c r="S72" s="23" t="n">
        <f aca="false">IF(S68&gt;0,1,$E66)</f>
        <v>0</v>
      </c>
      <c r="T72" s="23" t="n">
        <f aca="false">IF(T68&gt;0,1,$E66)</f>
        <v>0</v>
      </c>
      <c r="U72" s="23" t="n">
        <f aca="false">IF(U68&gt;0,1,$E66)</f>
        <v>0</v>
      </c>
      <c r="V72" s="23" t="n">
        <f aca="false">IF(V68&gt;0,1,$E66)</f>
        <v>0</v>
      </c>
      <c r="W72" s="23" t="n">
        <f aca="false">IF(W68&gt;0,1,$E66)</f>
        <v>0</v>
      </c>
      <c r="X72" s="23" t="n">
        <f aca="false">IF(X68&gt;0,1,$E66)</f>
        <v>0</v>
      </c>
      <c r="Y72" s="23" t="n">
        <f aca="false">IF(Y68&gt;0,1,$E66)</f>
        <v>0</v>
      </c>
      <c r="Z72" s="23" t="n">
        <f aca="false">IF(Z68&gt;0,1,$E66)</f>
        <v>0</v>
      </c>
      <c r="AA72" s="23" t="n">
        <f aca="false">IF(AA68&gt;0,1,$E66)</f>
        <v>0</v>
      </c>
      <c r="AB72" s="23" t="n">
        <f aca="false">IF(AB68&gt;0,1,$E66)</f>
        <v>0</v>
      </c>
      <c r="AC72" s="23" t="n">
        <f aca="false">IF(AC68&gt;0,1,$E66)</f>
        <v>0</v>
      </c>
      <c r="AD72" s="23" t="n">
        <f aca="false">IF(AD68&gt;0,1,$E66)</f>
        <v>0</v>
      </c>
      <c r="AE72" s="23" t="n">
        <f aca="false">IF(AE68&gt;0,1,$E66)</f>
        <v>0</v>
      </c>
      <c r="AF72" s="23" t="n">
        <f aca="false">IF(AF68&gt;0,1,$E66)</f>
        <v>0</v>
      </c>
      <c r="AG72" s="23" t="n">
        <f aca="false">IF(AG68&gt;0,1,$E66)</f>
        <v>0</v>
      </c>
      <c r="AH72" s="23" t="n">
        <f aca="false">IF(AH68&gt;0,1,$E66)</f>
        <v>0</v>
      </c>
      <c r="AI72" s="23" t="n">
        <f aca="false">IF(AI68&gt;0,1,$E66)</f>
        <v>0</v>
      </c>
      <c r="AJ72" s="23" t="n">
        <f aca="false">IF(AJ68&gt;0,1,$E66)</f>
        <v>0</v>
      </c>
      <c r="AK72" s="23" t="n">
        <f aca="false">IF(AK68&gt;0,1,$E66)</f>
        <v>0</v>
      </c>
      <c r="AL72" s="23" t="n">
        <f aca="false">IF(AL68&gt;0,1,$E66)</f>
        <v>0</v>
      </c>
      <c r="AM72" s="23" t="n">
        <f aca="false">IF(AM68&gt;0,1,$E66)</f>
        <v>0</v>
      </c>
      <c r="AN72" s="23" t="n">
        <f aca="false">IF(AN68&gt;0,1,$E66)</f>
        <v>0</v>
      </c>
      <c r="AO72" s="23" t="n">
        <f aca="false">IF(AO68&gt;0,1,$E66)</f>
        <v>0</v>
      </c>
      <c r="AP72" s="23" t="n">
        <f aca="false">IF(AP68&gt;0,1,$E66)</f>
        <v>0</v>
      </c>
      <c r="AQ72" s="23" t="n">
        <f aca="false">IF(AQ68&gt;0,1,$E66)</f>
        <v>0</v>
      </c>
      <c r="AR72" s="23" t="n">
        <f aca="false">IF(AR68&gt;0,1,$E66)</f>
        <v>0</v>
      </c>
      <c r="AS72" s="23" t="n">
        <f aca="false">IF(AS68&gt;0,1,$E66)</f>
        <v>0</v>
      </c>
      <c r="AT72" s="23" t="n">
        <f aca="false">IF(AT68&gt;0,1,$E66)</f>
        <v>0</v>
      </c>
      <c r="AU72" s="23" t="n">
        <f aca="false">IF(AU68&gt;0,1,$E66)</f>
        <v>0</v>
      </c>
      <c r="AV72" s="23" t="n">
        <f aca="false">IF(AV68&gt;0,1,$E66)</f>
        <v>0</v>
      </c>
      <c r="AW72" s="23" t="n">
        <f aca="false">IF(AW68&gt;0,1,$E66)</f>
        <v>0</v>
      </c>
      <c r="AX72" s="23" t="n">
        <f aca="false">IF(AX68&gt;0,1,$E66)</f>
        <v>0</v>
      </c>
      <c r="AY72" s="23" t="n">
        <f aca="false">IF(AY68&gt;0,1,$E66)</f>
        <v>0</v>
      </c>
      <c r="AZ72" s="23" t="n">
        <f aca="false">IF(AZ68&gt;0,1,$E66)</f>
        <v>0</v>
      </c>
      <c r="BA72" s="23" t="n">
        <f aca="false">IF(BA68&gt;0,1,$E66)</f>
        <v>0</v>
      </c>
      <c r="BB72" s="23" t="n">
        <f aca="false">IF(BB68&gt;0,1,$E66)</f>
        <v>0</v>
      </c>
      <c r="BC72" s="23" t="n">
        <f aca="false">IF(BC68&gt;0,1,$E66)</f>
        <v>0</v>
      </c>
      <c r="BD72" s="23" t="n">
        <f aca="false">IF(BD68&gt;0,1,$E66)</f>
        <v>0</v>
      </c>
      <c r="BE72" s="23" t="n">
        <f aca="false">IF(BE68&gt;0,1,$E66)</f>
        <v>0</v>
      </c>
      <c r="BF72" s="23" t="n">
        <f aca="false">IF(BF68&gt;0,1,$E66)</f>
        <v>0</v>
      </c>
      <c r="BG72" s="23" t="n">
        <f aca="false">IF(BG68&gt;0,1,$E66)</f>
        <v>0</v>
      </c>
      <c r="BH72" s="23" t="n">
        <f aca="false">IF(BH68&gt;0,1,$E66)</f>
        <v>0</v>
      </c>
      <c r="BI72" s="23" t="n">
        <f aca="false">IF(BI68&gt;0,1,$E66)</f>
        <v>0</v>
      </c>
      <c r="BJ72" s="23" t="n">
        <f aca="false">IF(BJ68&gt;0,1,$E66)</f>
        <v>0</v>
      </c>
      <c r="BK72" s="23" t="n">
        <f aca="false">IF(BK68&gt;0,1,$E66)</f>
        <v>0</v>
      </c>
      <c r="BL72" s="23" t="n">
        <f aca="false">IF(BL68&gt;0,1,$E66)</f>
        <v>0</v>
      </c>
      <c r="BM72" s="23" t="n">
        <f aca="false">IF(BM68&gt;0,1,$E66)</f>
        <v>0</v>
      </c>
      <c r="BN72" s="23" t="n">
        <f aca="false">IF(BN68&gt;0,1,$E66)</f>
        <v>0</v>
      </c>
      <c r="BO72" s="23" t="n">
        <f aca="false">IF(BO68&gt;0,1,$E66)</f>
        <v>0</v>
      </c>
      <c r="BP72" s="23" t="n">
        <f aca="false">IF(BP68&gt;0,1,$E66)</f>
        <v>0</v>
      </c>
      <c r="BQ72" s="23" t="n">
        <f aca="false">IF(BQ68&gt;0,1,$E66)</f>
        <v>0</v>
      </c>
      <c r="BR72" s="23" t="n">
        <f aca="false">IF(BR68&gt;0,1,$E66)</f>
        <v>0</v>
      </c>
      <c r="BS72" s="23" t="n">
        <f aca="false">IF(BS68&gt;0,1,$E66)</f>
        <v>0</v>
      </c>
      <c r="BT72" s="23" t="n">
        <f aca="false">IF(BT68&gt;0,1,$E66)</f>
        <v>0</v>
      </c>
      <c r="BU72" s="23" t="n">
        <f aca="false">IF(BU68&gt;0,1,$E66)</f>
        <v>0</v>
      </c>
      <c r="BV72" s="23" t="n">
        <f aca="false">IF(BV68&gt;0,1,$E66)</f>
        <v>0</v>
      </c>
      <c r="BW72" s="23" t="n">
        <f aca="false">IF(BW68&gt;0,1,$E66)</f>
        <v>0</v>
      </c>
      <c r="BX72" s="23" t="n">
        <f aca="false">IF(BX68&gt;0,1,$E66)</f>
        <v>0</v>
      </c>
      <c r="BY72" s="23" t="n">
        <f aca="false">IF(BY68&gt;0,1,$E66)</f>
        <v>0</v>
      </c>
      <c r="BZ72" s="23" t="n">
        <f aca="false">IF(BZ68&gt;0,1,$E66)</f>
        <v>0</v>
      </c>
      <c r="CA72" s="23" t="n">
        <f aca="false">IF(CA68&gt;0,1,$E66)</f>
        <v>0</v>
      </c>
      <c r="CB72" s="23" t="n">
        <f aca="false">IF(CB68&gt;0,1,$E66)</f>
        <v>0</v>
      </c>
      <c r="CC72" s="23" t="n">
        <f aca="false">IF(CC68&gt;0,1,$E66)</f>
        <v>0</v>
      </c>
      <c r="CD72" s="23" t="n">
        <f aca="false">IF(CD68&gt;0,1,$E66)</f>
        <v>0</v>
      </c>
      <c r="CE72" s="23" t="n">
        <f aca="false">IF(CE68&gt;0,1,$E66)</f>
        <v>0</v>
      </c>
      <c r="CF72" s="23" t="n">
        <f aca="false">IF(CF68&gt;0,1,$E66)</f>
        <v>0</v>
      </c>
      <c r="CG72" s="23" t="n">
        <f aca="false">IF(CG68&gt;0,1,$E66)</f>
        <v>0</v>
      </c>
      <c r="CH72" s="23" t="n">
        <f aca="false">IF(CH68&gt;0,1,$E66)</f>
        <v>0</v>
      </c>
      <c r="CI72" s="23" t="n">
        <f aca="false">IF(CI68&gt;0,1,$E66)</f>
        <v>0</v>
      </c>
      <c r="CJ72" s="23" t="n">
        <f aca="false">IF(CJ68&gt;0,1,$E66)</f>
        <v>0</v>
      </c>
      <c r="CK72" s="23" t="n">
        <f aca="false">IF(CK68&gt;0,1,$E66)</f>
        <v>0</v>
      </c>
      <c r="CL72" s="23" t="n">
        <f aca="false">IF(CL68&gt;0,1,$E66)</f>
        <v>0</v>
      </c>
      <c r="CM72" s="23" t="n">
        <f aca="false">IF(CM68&gt;0,1,$E66)</f>
        <v>0</v>
      </c>
      <c r="CN72" s="23" t="n">
        <f aca="false">IF(CN68&gt;0,1,$E66)</f>
        <v>0</v>
      </c>
      <c r="CO72" s="23" t="n">
        <f aca="false">IF(CO68&gt;0,1,$E66)</f>
        <v>0</v>
      </c>
      <c r="CP72" s="23" t="n">
        <f aca="false">IF(CP68&gt;0,1,$E66)</f>
        <v>0</v>
      </c>
      <c r="CQ72" s="23" t="n">
        <f aca="false">IF(CQ68&gt;0,1,$E66)</f>
        <v>0</v>
      </c>
      <c r="CR72" s="23" t="n">
        <f aca="false">IF(CR68&gt;0,1,$E66)</f>
        <v>0</v>
      </c>
      <c r="CS72" s="23" t="n">
        <f aca="false">IF(CS68&gt;0,1,$E66)</f>
        <v>0</v>
      </c>
      <c r="CT72" s="23" t="n">
        <f aca="false">IF(CT68&gt;0,1,$E66)</f>
        <v>0</v>
      </c>
      <c r="CU72" s="23" t="n">
        <f aca="false">IF(CU68&gt;0,1,$E66)</f>
        <v>0</v>
      </c>
      <c r="CV72" s="23" t="n">
        <f aca="false">IF(CV68&gt;0,1,$E66)</f>
        <v>0</v>
      </c>
      <c r="CW72" s="23" t="n">
        <f aca="false">IF(CW68&gt;0,1,$E66)</f>
        <v>0</v>
      </c>
      <c r="CX72" s="23" t="n">
        <f aca="false">IF(CX68&gt;0,1,$E66)</f>
        <v>0</v>
      </c>
      <c r="CY72" s="23" t="n">
        <f aca="false">IF(CY68&gt;0,1,$E66)</f>
        <v>0</v>
      </c>
      <c r="CZ72" s="23" t="n">
        <f aca="false">IF(CZ68&gt;0,1,$E66)</f>
        <v>0</v>
      </c>
      <c r="DA72" s="23" t="n">
        <f aca="false">IF(DA68&gt;0,1,$E66)</f>
        <v>0</v>
      </c>
      <c r="DB72" s="23" t="n">
        <f aca="false">IF(DB68&gt;0,1,$E66)</f>
        <v>0</v>
      </c>
      <c r="DC72" s="23" t="n">
        <f aca="false">IF(DC68&gt;0,1,$E66)</f>
        <v>0</v>
      </c>
      <c r="DD72" s="23" t="n">
        <f aca="false">IF(DD68&gt;0,1,$E66)</f>
        <v>0</v>
      </c>
      <c r="DE72" s="23" t="n">
        <f aca="false">IF(DE68&gt;0,1,$E66)</f>
        <v>0</v>
      </c>
      <c r="DF72" s="23" t="n">
        <f aca="false">IF(DF68&gt;0,1,$E66)</f>
        <v>0</v>
      </c>
      <c r="DG72" s="23" t="n">
        <f aca="false">IF(DG68&gt;0,1,$E66)</f>
        <v>0</v>
      </c>
      <c r="DH72" s="23" t="n">
        <f aca="false">IF(DH68&gt;0,1,$E66)</f>
        <v>0</v>
      </c>
      <c r="DI72" s="23" t="n">
        <f aca="false">IF(DI68&gt;0,1,$E66)</f>
        <v>0</v>
      </c>
      <c r="DJ72" s="23" t="n">
        <f aca="false">IF(DJ68&gt;0,1,$E66)</f>
        <v>0</v>
      </c>
      <c r="DK72" s="23" t="n">
        <f aca="false">IF(DK68&gt;0,1,$E66)</f>
        <v>0</v>
      </c>
      <c r="DL72" s="23" t="n">
        <f aca="false">IF(DL68&gt;0,1,$E66)</f>
        <v>0</v>
      </c>
      <c r="DM72" s="23" t="n">
        <f aca="false">IF(DM68&gt;0,1,$E66)</f>
        <v>0</v>
      </c>
      <c r="DN72" s="23" t="n">
        <f aca="false">IF(DN68&gt;0,1,$E66)</f>
        <v>0</v>
      </c>
      <c r="DO72" s="23" t="n">
        <f aca="false">IF(DO68&gt;0,1,$E66)</f>
        <v>0</v>
      </c>
      <c r="DP72" s="23" t="n">
        <f aca="false">IF(DP68&gt;0,1,$E66)</f>
        <v>0</v>
      </c>
      <c r="DQ72" s="23" t="n">
        <f aca="false">IF(DQ68&gt;0,1,$E66)</f>
        <v>0</v>
      </c>
      <c r="DR72" s="23" t="n">
        <f aca="false">IF(DR68&gt;0,1,$E66)</f>
        <v>0</v>
      </c>
      <c r="DS72" s="23" t="n">
        <f aca="false">IF(DS68&gt;0,1,$E66)</f>
        <v>0</v>
      </c>
      <c r="DT72" s="23" t="n">
        <f aca="false">IF(DT68&gt;0,1,$E66)</f>
        <v>0</v>
      </c>
      <c r="DU72" s="23" t="n">
        <f aca="false">IF(DU68&gt;0,1,$E66)</f>
        <v>0</v>
      </c>
      <c r="DV72" s="23" t="n">
        <f aca="false">IF(DV68&gt;0,1,$E66)</f>
        <v>0</v>
      </c>
      <c r="DW72" s="23" t="n">
        <f aca="false">IF(DW68&gt;0,1,$E66)</f>
        <v>0</v>
      </c>
      <c r="DX72" s="23" t="n">
        <f aca="false">IF(DX68&gt;0,1,$E66)</f>
        <v>0</v>
      </c>
      <c r="DY72" s="23" t="n">
        <f aca="false">IF(DY68&gt;0,1,$E66)</f>
        <v>0</v>
      </c>
      <c r="DZ72" s="23" t="n">
        <f aca="false">IF(DZ68&gt;0,1,$E66)</f>
        <v>0</v>
      </c>
      <c r="EA72" s="23" t="n">
        <f aca="false">IF(EA68&gt;0,1,$E66)</f>
        <v>0</v>
      </c>
      <c r="EB72" s="23" t="n">
        <f aca="false">IF(EB68&gt;0,1,$E66)</f>
        <v>0</v>
      </c>
      <c r="EC72" s="23" t="n">
        <f aca="false">IF(EC68&gt;0,1,$E66)</f>
        <v>0</v>
      </c>
      <c r="ED72" s="23" t="n">
        <f aca="false">IF(ED68&gt;0,1,$E66)</f>
        <v>0</v>
      </c>
      <c r="EE72" s="23" t="n">
        <f aca="false">IF(EE68&gt;0,1,$E66)</f>
        <v>0</v>
      </c>
      <c r="EF72" s="23" t="n">
        <f aca="false">IF(EF68&gt;0,1,$E66)</f>
        <v>0</v>
      </c>
      <c r="EG72" s="23" t="n">
        <f aca="false">IF(EG68&gt;0,1,$E66)</f>
        <v>0</v>
      </c>
      <c r="EH72" s="23" t="n">
        <f aca="false">IF(EH68&gt;0,1,$E66)</f>
        <v>0</v>
      </c>
      <c r="EI72" s="23" t="n">
        <f aca="false">IF(EI68&gt;0,1,$E66)</f>
        <v>0</v>
      </c>
      <c r="EJ72" s="23" t="n">
        <f aca="false">IF(EJ68&gt;0,1,$E66)</f>
        <v>0</v>
      </c>
      <c r="EK72" s="23" t="n">
        <f aca="false">IF(EK68&gt;0,1,$E66)</f>
        <v>0</v>
      </c>
      <c r="EL72" s="23" t="n">
        <f aca="false">IF(EL68&gt;0,1,$E66)</f>
        <v>0</v>
      </c>
      <c r="EM72" s="23" t="n">
        <f aca="false">IF(EM68&gt;0,1,$E66)</f>
        <v>0</v>
      </c>
      <c r="EN72" s="23" t="n">
        <f aca="false">IF(EN68&gt;0,1,$E66)</f>
        <v>0</v>
      </c>
      <c r="EO72" s="23" t="n">
        <f aca="false">IF(EO68&gt;0,1,$E66)</f>
        <v>0</v>
      </c>
      <c r="EP72" s="23" t="n">
        <f aca="false">IF(EP68&gt;0,1,$E66)</f>
        <v>0</v>
      </c>
      <c r="EQ72" s="23" t="n">
        <f aca="false">IF(EQ68&gt;0,1,$E66)</f>
        <v>0</v>
      </c>
      <c r="ER72" s="23" t="n">
        <f aca="false">IF(ER68&gt;0,1,$E66)</f>
        <v>0</v>
      </c>
      <c r="ES72" s="23" t="n">
        <f aca="false">IF(ES68&gt;0,1,$E66)</f>
        <v>0</v>
      </c>
      <c r="ET72" s="23" t="n">
        <f aca="false">IF(ET68&gt;0,1,$E66)</f>
        <v>0</v>
      </c>
      <c r="EU72" s="23" t="n">
        <f aca="false">IF(EU68&gt;0,1,$E66)</f>
        <v>0</v>
      </c>
      <c r="EV72" s="23" t="n">
        <f aca="false">IF(EV68&gt;0,1,$E66)</f>
        <v>0</v>
      </c>
      <c r="EW72" s="23" t="n">
        <f aca="false">IF(EW68&gt;0,1,$E66)</f>
        <v>0</v>
      </c>
      <c r="EX72" s="23" t="n">
        <f aca="false">IF(EX68&gt;0,1,$E66)</f>
        <v>0</v>
      </c>
      <c r="EY72" s="23" t="n">
        <f aca="false">IF(EY68&gt;0,1,$E66)</f>
        <v>0</v>
      </c>
      <c r="EZ72" s="23" t="n">
        <f aca="false">IF(EZ68&gt;0,1,$E66)</f>
        <v>0</v>
      </c>
      <c r="FA72" s="23" t="n">
        <f aca="false">IF(FA68&gt;0,1,$E66)</f>
        <v>0</v>
      </c>
      <c r="FB72" s="23" t="n">
        <f aca="false">IF(FB68&gt;0,1,$E66)</f>
        <v>0</v>
      </c>
      <c r="FC72" s="23" t="n">
        <f aca="false">IF(FC68&gt;0,1,$E66)</f>
        <v>0</v>
      </c>
      <c r="FD72" s="23" t="n">
        <f aca="false">IF(FD68&gt;0,1,$E66)</f>
        <v>0</v>
      </c>
      <c r="FE72" s="23" t="n">
        <f aca="false">IF(FE68&gt;0,1,$E66)</f>
        <v>0</v>
      </c>
      <c r="FF72" s="23" t="n">
        <f aca="false">IF(FF68&gt;0,1,$E66)</f>
        <v>0</v>
      </c>
      <c r="FG72" s="23" t="n">
        <f aca="false">IF(FG68&gt;0,1,$E66)</f>
        <v>0</v>
      </c>
      <c r="FH72" s="23" t="n">
        <f aca="false">IF(FH68&gt;0,1,$E66)</f>
        <v>0</v>
      </c>
    </row>
    <row r="73" customFormat="false" ht="15" hidden="false" customHeight="false" outlineLevel="0" collapsed="false">
      <c r="C73" s="1" t="s">
        <v>722</v>
      </c>
      <c r="D73" s="12" t="s">
        <v>320</v>
      </c>
      <c r="J73" s="26" t="n">
        <f aca="false">MAX(J71,$F64+J72*MAX(0,J52-$F66-$F64)-J70)</f>
        <v>49.7</v>
      </c>
      <c r="K73" s="26" t="n">
        <f aca="false">MAX(K71,$F64+K72*MAX(0,K52-$F66-$F64)-K70)</f>
        <v>49.7</v>
      </c>
      <c r="L73" s="26" t="n">
        <f aca="false">MAX(L71,$F64+L72*MAX(0,L52-$F66-$F64)-L70)</f>
        <v>49.7</v>
      </c>
      <c r="M73" s="26" t="n">
        <f aca="false">MAX(M71,$F64+M72*MAX(0,M52-$F66-$F64)-M70)</f>
        <v>49.7</v>
      </c>
      <c r="N73" s="26" t="n">
        <f aca="false">MAX(N71,$F64+N72*MAX(0,N52-$F66-$F64)-N70)</f>
        <v>49.7</v>
      </c>
      <c r="O73" s="26" t="n">
        <f aca="false">MAX(O71,$F64+O72*MAX(0,O52-$F66-$F64)-O70)</f>
        <v>49.7</v>
      </c>
      <c r="P73" s="26" t="n">
        <f aca="false">MAX(P71,$F64+P72*MAX(0,P52-$F66-$F64)-P70)</f>
        <v>49.7</v>
      </c>
      <c r="Q73" s="26" t="n">
        <f aca="false">MAX(Q71,$F64+Q72*MAX(0,Q52-$F66-$F64)-Q70)</f>
        <v>49.7</v>
      </c>
      <c r="R73" s="26" t="n">
        <f aca="false">MAX(R71,$F64+R72*MAX(0,R52-$F66-$F64)-R70)</f>
        <v>49.7</v>
      </c>
      <c r="S73" s="26" t="n">
        <f aca="false">MAX(S71,$F64+S72*MAX(0,S52-$F66-$F64)-S70)</f>
        <v>49.7</v>
      </c>
      <c r="T73" s="26" t="n">
        <f aca="false">MAX(T71,$F64+T72*MAX(0,T52-$F66-$F64)-T70)</f>
        <v>49.7</v>
      </c>
      <c r="U73" s="26" t="n">
        <f aca="false">MAX(U71,$F64+U72*MAX(0,U52-$F66-$F64)-U70)</f>
        <v>49.7</v>
      </c>
      <c r="V73" s="26" t="n">
        <f aca="false">MAX(V71,$F64+V72*MAX(0,V52-$F66-$F64)-V70)</f>
        <v>49.7</v>
      </c>
      <c r="W73" s="26" t="n">
        <f aca="false">MAX(W71,$F64+W72*MAX(0,W52-$F66-$F64)-W70)</f>
        <v>49.7</v>
      </c>
      <c r="X73" s="26" t="n">
        <f aca="false">MAX(X71,$F64+X72*MAX(0,X52-$F66-$F64)-X70)</f>
        <v>49.7</v>
      </c>
      <c r="Y73" s="26" t="n">
        <f aca="false">MAX(Y71,$F64+Y72*MAX(0,Y52-$F66-$F64)-Y70)</f>
        <v>49.7</v>
      </c>
      <c r="Z73" s="26" t="n">
        <f aca="false">MAX(Z71,$F64+Z72*MAX(0,Z52-$F66-$F64)-Z70)</f>
        <v>49.7</v>
      </c>
      <c r="AA73" s="26" t="n">
        <f aca="false">MAX(AA71,$F64+AA72*MAX(0,AA52-$F66-$F64)-AA70)</f>
        <v>49.7</v>
      </c>
      <c r="AB73" s="26" t="n">
        <f aca="false">MAX(AB71,$F64+AB72*MAX(0,AB52-$F66-$F64)-AB70)</f>
        <v>49.7</v>
      </c>
      <c r="AC73" s="26" t="n">
        <f aca="false">MAX(AC71,$F64+AC72*MAX(0,AC52-$F66-$F64)-AC70)</f>
        <v>49.7</v>
      </c>
      <c r="AD73" s="26" t="n">
        <f aca="false">MAX(AD71,$F64+AD72*MAX(0,AD52-$F66-$F64)-AD70)</f>
        <v>49.7</v>
      </c>
      <c r="AE73" s="26" t="n">
        <f aca="false">MAX(AE71,$F64+AE72*MAX(0,AE52-$F66-$F64)-AE70)</f>
        <v>49.7</v>
      </c>
      <c r="AF73" s="26" t="n">
        <f aca="false">MAX(AF71,$F64+AF72*MAX(0,AF52-$F66-$F64)-AF70)</f>
        <v>49.7</v>
      </c>
      <c r="AG73" s="26" t="n">
        <f aca="false">MAX(AG71,$F64+AG72*MAX(0,AG52-$F66-$F64)-AG70)</f>
        <v>49.7</v>
      </c>
      <c r="AH73" s="26" t="n">
        <f aca="false">MAX(AH71,$F64+AH72*MAX(0,AH52-$F66-$F64)-AH70)</f>
        <v>49.7</v>
      </c>
      <c r="AI73" s="26" t="n">
        <f aca="false">MAX(AI71,$F64+AI72*MAX(0,AI52-$F66-$F64)-AI70)</f>
        <v>49.7</v>
      </c>
      <c r="AJ73" s="26" t="n">
        <f aca="false">MAX(AJ71,$F64+AJ72*MAX(0,AJ52-$F66-$F64)-AJ70)</f>
        <v>49.7</v>
      </c>
      <c r="AK73" s="26" t="n">
        <f aca="false">MAX(AK71,$F64+AK72*MAX(0,AK52-$F66-$F64)-AK70)</f>
        <v>49.7</v>
      </c>
      <c r="AL73" s="26" t="n">
        <f aca="false">MAX(AL71,$F64+AL72*MAX(0,AL52-$F66-$F64)-AL70)</f>
        <v>49.7</v>
      </c>
      <c r="AM73" s="26" t="n">
        <f aca="false">MAX(AM71,$F64+AM72*MAX(0,AM52-$F66-$F64)-AM70)</f>
        <v>49.7</v>
      </c>
      <c r="AN73" s="26" t="n">
        <f aca="false">MAX(AN71,$F64+AN72*MAX(0,AN52-$F66-$F64)-AN70)</f>
        <v>49.7</v>
      </c>
      <c r="AO73" s="26" t="n">
        <f aca="false">MAX(AO71,$F64+AO72*MAX(0,AO52-$F66-$F64)-AO70)</f>
        <v>49.7</v>
      </c>
      <c r="AP73" s="26" t="n">
        <f aca="false">MAX(AP71,$F64+AP72*MAX(0,AP52-$F66-$F64)-AP70)</f>
        <v>49.7</v>
      </c>
      <c r="AQ73" s="26" t="n">
        <f aca="false">MAX(AQ71,$F64+AQ72*MAX(0,AQ52-$F66-$F64)-AQ70)</f>
        <v>49.7</v>
      </c>
      <c r="AR73" s="26" t="n">
        <f aca="false">MAX(AR71,$F64+AR72*MAX(0,AR52-$F66-$F64)-AR70)</f>
        <v>49.7</v>
      </c>
      <c r="AS73" s="26" t="n">
        <f aca="false">MAX(AS71,$F64+AS72*MAX(0,AS52-$F66-$F64)-AS70)</f>
        <v>49.7</v>
      </c>
      <c r="AT73" s="26" t="n">
        <f aca="false">MAX(AT71,$F64+AT72*MAX(0,AT52-$F66-$F64)-AT70)</f>
        <v>49.7</v>
      </c>
      <c r="AU73" s="26" t="n">
        <f aca="false">MAX(AU71,$F64+AU72*MAX(0,AU52-$F66-$F64)-AU70)</f>
        <v>49.7</v>
      </c>
      <c r="AV73" s="26" t="n">
        <f aca="false">MAX(AV71,$F64+AV72*MAX(0,AV52-$F66-$F64)-AV70)</f>
        <v>49.7</v>
      </c>
      <c r="AW73" s="26" t="n">
        <f aca="false">MAX(AW71,$F64+AW72*MAX(0,AW52-$F66-$F64)-AW70)</f>
        <v>49.7</v>
      </c>
      <c r="AX73" s="26" t="n">
        <f aca="false">MAX(AX71,$F64+AX72*MAX(0,AX52-$F66-$F64)-AX70)</f>
        <v>49.7</v>
      </c>
      <c r="AY73" s="26" t="n">
        <f aca="false">MAX(AY71,$F64+AY72*MAX(0,AY52-$F66-$F64)-AY70)</f>
        <v>49.7</v>
      </c>
      <c r="AZ73" s="26" t="n">
        <f aca="false">MAX(AZ71,$F64+AZ72*MAX(0,AZ52-$F66-$F64)-AZ70)</f>
        <v>49.7</v>
      </c>
      <c r="BA73" s="26" t="n">
        <f aca="false">MAX(BA71,$F64+BA72*MAX(0,BA52-$F66-$F64)-BA70)</f>
        <v>49.7</v>
      </c>
      <c r="BB73" s="26" t="n">
        <f aca="false">MAX(BB71,$F64+BB72*MAX(0,BB52-$F66-$F64)-BB70)</f>
        <v>49.7</v>
      </c>
      <c r="BC73" s="26" t="n">
        <f aca="false">MAX(BC71,$F64+BC72*MAX(0,BC52-$F66-$F64)-BC70)</f>
        <v>49.7</v>
      </c>
      <c r="BD73" s="26" t="n">
        <f aca="false">MAX(BD71,$F64+BD72*MAX(0,BD52-$F66-$F64)-BD70)</f>
        <v>49.7</v>
      </c>
      <c r="BE73" s="26" t="n">
        <f aca="false">MAX(BE71,$F64+BE72*MAX(0,BE52-$F66-$F64)-BE70)</f>
        <v>49.7</v>
      </c>
      <c r="BF73" s="26" t="n">
        <f aca="false">MAX(BF71,$F64+BF72*MAX(0,BF52-$F66-$F64)-BF70)</f>
        <v>49.7</v>
      </c>
      <c r="BG73" s="26" t="n">
        <f aca="false">MAX(BG71,$F64+BG72*MAX(0,BG52-$F66-$F64)-BG70)</f>
        <v>49.7</v>
      </c>
      <c r="BH73" s="26" t="n">
        <f aca="false">MAX(BH71,$F64+BH72*MAX(0,BH52-$F66-$F64)-BH70)</f>
        <v>49.7</v>
      </c>
      <c r="BI73" s="26" t="n">
        <f aca="false">MAX(BI71,$F64+BI72*MAX(0,BI52-$F66-$F64)-BI70)</f>
        <v>49.7</v>
      </c>
      <c r="BJ73" s="26" t="n">
        <f aca="false">MAX(BJ71,$F64+BJ72*MAX(0,BJ52-$F66-$F64)-BJ70)</f>
        <v>49.7</v>
      </c>
      <c r="BK73" s="26" t="n">
        <f aca="false">MAX(BK71,$F64+BK72*MAX(0,BK52-$F66-$F64)-BK70)</f>
        <v>49.7</v>
      </c>
      <c r="BL73" s="26" t="n">
        <f aca="false">MAX(BL71,$F64+BL72*MAX(0,BL52-$F66-$F64)-BL70)</f>
        <v>49.7</v>
      </c>
      <c r="BM73" s="26" t="n">
        <f aca="false">MAX(BM71,$F64+BM72*MAX(0,BM52-$F66-$F64)-BM70)</f>
        <v>49.7</v>
      </c>
      <c r="BN73" s="26" t="n">
        <f aca="false">MAX(BN71,$F64+BN72*MAX(0,BN52-$F66-$F64)-BN70)</f>
        <v>49.7</v>
      </c>
      <c r="BO73" s="26" t="n">
        <f aca="false">MAX(BO71,$F64+BO72*MAX(0,BO52-$F66-$F64)-BO70)</f>
        <v>49.7</v>
      </c>
      <c r="BP73" s="26" t="n">
        <f aca="false">MAX(BP71,$F64+BP72*MAX(0,BP52-$F66-$F64)-BP70)</f>
        <v>49.7</v>
      </c>
      <c r="BQ73" s="26" t="n">
        <f aca="false">MAX(BQ71,$F64+BQ72*MAX(0,BQ52-$F66-$F64)-BQ70)</f>
        <v>49.7</v>
      </c>
      <c r="BR73" s="26" t="n">
        <f aca="false">MAX(BR71,$F64+BR72*MAX(0,BR52-$F66-$F64)-BR70)</f>
        <v>49.7</v>
      </c>
      <c r="BS73" s="26" t="n">
        <f aca="false">MAX(BS71,$F64+BS72*MAX(0,BS52-$F66-$F64)-BS70)</f>
        <v>49.7</v>
      </c>
      <c r="BT73" s="26" t="n">
        <f aca="false">MAX(BT71,$F64+BT72*MAX(0,BT52-$F66-$F64)-BT70)</f>
        <v>49.7</v>
      </c>
      <c r="BU73" s="26" t="n">
        <f aca="false">MAX(BU71,$F64+BU72*MAX(0,BU52-$F66-$F64)-BU70)</f>
        <v>49.7</v>
      </c>
      <c r="BV73" s="26" t="n">
        <f aca="false">MAX(BV71,$F64+BV72*MAX(0,BV52-$F66-$F64)-BV70)</f>
        <v>49.7</v>
      </c>
      <c r="BW73" s="26" t="n">
        <f aca="false">MAX(BW71,$F64+BW72*MAX(0,BW52-$F66-$F64)-BW70)</f>
        <v>49.7</v>
      </c>
      <c r="BX73" s="26" t="n">
        <f aca="false">MAX(BX71,$F64+BX72*MAX(0,BX52-$F66-$F64)-BX70)</f>
        <v>49.7</v>
      </c>
      <c r="BY73" s="26" t="n">
        <f aca="false">MAX(BY71,$F64+BY72*MAX(0,BY52-$F66-$F64)-BY70)</f>
        <v>49.7</v>
      </c>
      <c r="BZ73" s="26" t="n">
        <f aca="false">MAX(BZ71,$F64+BZ72*MAX(0,BZ52-$F66-$F64)-BZ70)</f>
        <v>49.7</v>
      </c>
      <c r="CA73" s="26" t="n">
        <f aca="false">MAX(CA71,$F64+CA72*MAX(0,CA52-$F66-$F64)-CA70)</f>
        <v>49.7</v>
      </c>
      <c r="CB73" s="26" t="n">
        <f aca="false">MAX(CB71,$F64+CB72*MAX(0,CB52-$F66-$F64)-CB70)</f>
        <v>49.7</v>
      </c>
      <c r="CC73" s="26" t="n">
        <f aca="false">MAX(CC71,$F64+CC72*MAX(0,CC52-$F66-$F64)-CC70)</f>
        <v>49.7</v>
      </c>
      <c r="CD73" s="26" t="n">
        <f aca="false">MAX(CD71,$F64+CD72*MAX(0,CD52-$F66-$F64)-CD70)</f>
        <v>49.7</v>
      </c>
      <c r="CE73" s="26" t="n">
        <f aca="false">MAX(CE71,$F64+CE72*MAX(0,CE52-$F66-$F64)-CE70)</f>
        <v>49.7</v>
      </c>
      <c r="CF73" s="26" t="n">
        <f aca="false">MAX(CF71,$F64+CF72*MAX(0,CF52-$F66-$F64)-CF70)</f>
        <v>49.7</v>
      </c>
      <c r="CG73" s="26" t="n">
        <f aca="false">MAX(CG71,$F64+CG72*MAX(0,CG52-$F66-$F64)-CG70)</f>
        <v>49.7</v>
      </c>
      <c r="CH73" s="26" t="n">
        <f aca="false">MAX(CH71,$F64+CH72*MAX(0,CH52-$F66-$F64)-CH70)</f>
        <v>49.7</v>
      </c>
      <c r="CI73" s="26" t="n">
        <f aca="false">MAX(CI71,$F64+CI72*MAX(0,CI52-$F66-$F64)-CI70)</f>
        <v>49.7</v>
      </c>
      <c r="CJ73" s="26" t="n">
        <f aca="false">MAX(CJ71,$F64+CJ72*MAX(0,CJ52-$F66-$F64)-CJ70)</f>
        <v>49.7</v>
      </c>
      <c r="CK73" s="26" t="n">
        <f aca="false">MAX(CK71,$F64+CK72*MAX(0,CK52-$F66-$F64)-CK70)</f>
        <v>49.7</v>
      </c>
      <c r="CL73" s="26" t="n">
        <f aca="false">MAX(CL71,$F64+CL72*MAX(0,CL52-$F66-$F64)-CL70)</f>
        <v>49.7</v>
      </c>
      <c r="CM73" s="26" t="n">
        <f aca="false">MAX(CM71,$F64+CM72*MAX(0,CM52-$F66-$F64)-CM70)</f>
        <v>49.7</v>
      </c>
      <c r="CN73" s="26" t="n">
        <f aca="false">MAX(CN71,$F64+CN72*MAX(0,CN52-$F66-$F64)-CN70)</f>
        <v>49.7</v>
      </c>
      <c r="CO73" s="26" t="n">
        <f aca="false">MAX(CO71,$F64+CO72*MAX(0,CO52-$F66-$F64)-CO70)</f>
        <v>49.7</v>
      </c>
      <c r="CP73" s="26" t="n">
        <f aca="false">MAX(CP71,$F64+CP72*MAX(0,CP52-$F66-$F64)-CP70)</f>
        <v>49.7</v>
      </c>
      <c r="CQ73" s="26" t="n">
        <f aca="false">MAX(CQ71,$F64+CQ72*MAX(0,CQ52-$F66-$F64)-CQ70)</f>
        <v>49.7</v>
      </c>
      <c r="CR73" s="26" t="n">
        <f aca="false">MAX(CR71,$F64+CR72*MAX(0,CR52-$F66-$F64)-CR70)</f>
        <v>49.7</v>
      </c>
      <c r="CS73" s="26" t="n">
        <f aca="false">MAX(CS71,$F64+CS72*MAX(0,CS52-$F66-$F64)-CS70)</f>
        <v>49.7</v>
      </c>
      <c r="CT73" s="26" t="n">
        <f aca="false">MAX(CT71,$F64+CT72*MAX(0,CT52-$F66-$F64)-CT70)</f>
        <v>49.7</v>
      </c>
      <c r="CU73" s="26" t="n">
        <f aca="false">MAX(CU71,$F64+CU72*MAX(0,CU52-$F66-$F64)-CU70)</f>
        <v>49.7</v>
      </c>
      <c r="CV73" s="26" t="n">
        <f aca="false">MAX(CV71,$F64+CV72*MAX(0,CV52-$F66-$F64)-CV70)</f>
        <v>49.7</v>
      </c>
      <c r="CW73" s="26" t="n">
        <f aca="false">MAX(CW71,$F64+CW72*MAX(0,CW52-$F66-$F64)-CW70)</f>
        <v>49.7</v>
      </c>
      <c r="CX73" s="26" t="n">
        <f aca="false">MAX(CX71,$F64+CX72*MAX(0,CX52-$F66-$F64)-CX70)</f>
        <v>49.7</v>
      </c>
      <c r="CY73" s="26" t="n">
        <f aca="false">MAX(CY71,$F64+CY72*MAX(0,CY52-$F66-$F64)-CY70)</f>
        <v>49.7</v>
      </c>
      <c r="CZ73" s="26" t="n">
        <f aca="false">MAX(CZ71,$F64+CZ72*MAX(0,CZ52-$F66-$F64)-CZ70)</f>
        <v>49.7</v>
      </c>
      <c r="DA73" s="26" t="n">
        <f aca="false">MAX(DA71,$F64+DA72*MAX(0,DA52-$F66-$F64)-DA70)</f>
        <v>49.7</v>
      </c>
      <c r="DB73" s="26" t="n">
        <f aca="false">MAX(DB71,$F64+DB72*MAX(0,DB52-$F66-$F64)-DB70)</f>
        <v>49.7</v>
      </c>
      <c r="DC73" s="26" t="n">
        <f aca="false">MAX(DC71,$F64+DC72*MAX(0,DC52-$F66-$F64)-DC70)</f>
        <v>49.7</v>
      </c>
      <c r="DD73" s="26" t="n">
        <f aca="false">MAX(DD71,$F64+DD72*MAX(0,DD52-$F66-$F64)-DD70)</f>
        <v>49.7</v>
      </c>
      <c r="DE73" s="26" t="n">
        <f aca="false">MAX(DE71,$F64+DE72*MAX(0,DE52-$F66-$F64)-DE70)</f>
        <v>49.7</v>
      </c>
      <c r="DF73" s="26" t="n">
        <f aca="false">MAX(DF71,$F64+DF72*MAX(0,DF52-$F66-$F64)-DF70)</f>
        <v>49.7</v>
      </c>
      <c r="DG73" s="26" t="n">
        <f aca="false">MAX(DG71,$F64+DG72*MAX(0,DG52-$F66-$F64)-DG70)</f>
        <v>49.7</v>
      </c>
      <c r="DH73" s="26" t="n">
        <f aca="false">MAX(DH71,$F64+DH72*MAX(0,DH52-$F66-$F64)-DH70)</f>
        <v>49.7</v>
      </c>
      <c r="DI73" s="26" t="n">
        <f aca="false">MAX(DI71,$F64+DI72*MAX(0,DI52-$F66-$F64)-DI70)</f>
        <v>49.7</v>
      </c>
      <c r="DJ73" s="26" t="n">
        <f aca="false">MAX(DJ71,$F64+DJ72*MAX(0,DJ52-$F66-$F64)-DJ70)</f>
        <v>49.7</v>
      </c>
      <c r="DK73" s="26" t="n">
        <f aca="false">MAX(DK71,$F64+DK72*MAX(0,DK52-$F66-$F64)-DK70)</f>
        <v>49.7</v>
      </c>
      <c r="DL73" s="26" t="n">
        <f aca="false">MAX(DL71,$F64+DL72*MAX(0,DL52-$F66-$F64)-DL70)</f>
        <v>49.7</v>
      </c>
      <c r="DM73" s="26" t="n">
        <f aca="false">MAX(DM71,$F64+DM72*MAX(0,DM52-$F66-$F64)-DM70)</f>
        <v>49.7</v>
      </c>
      <c r="DN73" s="26" t="n">
        <f aca="false">MAX(DN71,$F64+DN72*MAX(0,DN52-$F66-$F64)-DN70)</f>
        <v>49.7</v>
      </c>
      <c r="DO73" s="26" t="n">
        <f aca="false">MAX(DO71,$F64+DO72*MAX(0,DO52-$F66-$F64)-DO70)</f>
        <v>49.7</v>
      </c>
      <c r="DP73" s="26" t="n">
        <f aca="false">MAX(DP71,$F64+DP72*MAX(0,DP52-$F66-$F64)-DP70)</f>
        <v>49.7</v>
      </c>
      <c r="DQ73" s="26" t="n">
        <f aca="false">MAX(DQ71,$F64+DQ72*MAX(0,DQ52-$F66-$F64)-DQ70)</f>
        <v>49.7</v>
      </c>
      <c r="DR73" s="26" t="n">
        <f aca="false">MAX(DR71,$F64+DR72*MAX(0,DR52-$F66-$F64)-DR70)</f>
        <v>49.7</v>
      </c>
      <c r="DS73" s="26" t="n">
        <f aca="false">MAX(DS71,$F64+DS72*MAX(0,DS52-$F66-$F64)-DS70)</f>
        <v>49.7</v>
      </c>
      <c r="DT73" s="26" t="n">
        <f aca="false">MAX(DT71,$F64+DT72*MAX(0,DT52-$F66-$F64)-DT70)</f>
        <v>49.7</v>
      </c>
      <c r="DU73" s="26" t="n">
        <f aca="false">MAX(DU71,$F64+DU72*MAX(0,DU52-$F66-$F64)-DU70)</f>
        <v>49.7</v>
      </c>
      <c r="DV73" s="26" t="n">
        <f aca="false">MAX(DV71,$F64+DV72*MAX(0,DV52-$F66-$F64)-DV70)</f>
        <v>49.7</v>
      </c>
      <c r="DW73" s="26" t="n">
        <f aca="false">MAX(DW71,$F64+DW72*MAX(0,DW52-$F66-$F64)-DW70)</f>
        <v>49.7</v>
      </c>
      <c r="DX73" s="26" t="n">
        <f aca="false">MAX(DX71,$F64+DX72*MAX(0,DX52-$F66-$F64)-DX70)</f>
        <v>49.7</v>
      </c>
      <c r="DY73" s="26" t="n">
        <f aca="false">MAX(DY71,$F64+DY72*MAX(0,DY52-$F66-$F64)-DY70)</f>
        <v>49.7</v>
      </c>
      <c r="DZ73" s="26" t="n">
        <f aca="false">MAX(DZ71,$F64+DZ72*MAX(0,DZ52-$F66-$F64)-DZ70)</f>
        <v>49.7</v>
      </c>
      <c r="EA73" s="26" t="n">
        <f aca="false">MAX(EA71,$F64+EA72*MAX(0,EA52-$F66-$F64)-EA70)</f>
        <v>49.7</v>
      </c>
      <c r="EB73" s="26" t="n">
        <f aca="false">MAX(EB71,$F64+EB72*MAX(0,EB52-$F66-$F64)-EB70)</f>
        <v>49.7</v>
      </c>
      <c r="EC73" s="26" t="n">
        <f aca="false">MAX(EC71,$F64+EC72*MAX(0,EC52-$F66-$F64)-EC70)</f>
        <v>49.7</v>
      </c>
      <c r="ED73" s="26" t="n">
        <f aca="false">MAX(ED71,$F64+ED72*MAX(0,ED52-$F66-$F64)-ED70)</f>
        <v>49.7</v>
      </c>
      <c r="EE73" s="26" t="n">
        <f aca="false">MAX(EE71,$F64+EE72*MAX(0,EE52-$F66-$F64)-EE70)</f>
        <v>49.7</v>
      </c>
      <c r="EF73" s="26" t="n">
        <f aca="false">MAX(EF71,$F64+EF72*MAX(0,EF52-$F66-$F64)-EF70)</f>
        <v>49.7</v>
      </c>
      <c r="EG73" s="26" t="n">
        <f aca="false">MAX(EG71,$F64+EG72*MAX(0,EG52-$F66-$F64)-EG70)</f>
        <v>49.7</v>
      </c>
      <c r="EH73" s="26" t="n">
        <f aca="false">MAX(EH71,$F64+EH72*MAX(0,EH52-$F66-$F64)-EH70)</f>
        <v>49.7</v>
      </c>
      <c r="EI73" s="26" t="n">
        <f aca="false">MAX(EI71,$F64+EI72*MAX(0,EI52-$F66-$F64)-EI70)</f>
        <v>49.7</v>
      </c>
      <c r="EJ73" s="26" t="n">
        <f aca="false">MAX(EJ71,$F64+EJ72*MAX(0,EJ52-$F66-$F64)-EJ70)</f>
        <v>49.7</v>
      </c>
      <c r="EK73" s="26" t="n">
        <f aca="false">MAX(EK71,$F64+EK72*MAX(0,EK52-$F66-$F64)-EK70)</f>
        <v>49.7</v>
      </c>
      <c r="EL73" s="26" t="n">
        <f aca="false">MAX(EL71,$F64+EL72*MAX(0,EL52-$F66-$F64)-EL70)</f>
        <v>49.7</v>
      </c>
      <c r="EM73" s="26" t="n">
        <f aca="false">MAX(EM71,$F64+EM72*MAX(0,EM52-$F66-$F64)-EM70)</f>
        <v>49.7</v>
      </c>
      <c r="EN73" s="26" t="n">
        <f aca="false">MAX(EN71,$F64+EN72*MAX(0,EN52-$F66-$F64)-EN70)</f>
        <v>49.7</v>
      </c>
      <c r="EO73" s="26" t="n">
        <f aca="false">MAX(EO71,$F64+EO72*MAX(0,EO52-$F66-$F64)-EO70)</f>
        <v>49.7</v>
      </c>
      <c r="EP73" s="26" t="n">
        <f aca="false">MAX(EP71,$F64+EP72*MAX(0,EP52-$F66-$F64)-EP70)</f>
        <v>49.7</v>
      </c>
      <c r="EQ73" s="26" t="n">
        <f aca="false">MAX(EQ71,$F64+EQ72*MAX(0,EQ52-$F66-$F64)-EQ70)</f>
        <v>49.7</v>
      </c>
      <c r="ER73" s="26" t="n">
        <f aca="false">MAX(ER71,$F64+ER72*MAX(0,ER52-$F66-$F64)-ER70)</f>
        <v>49.7</v>
      </c>
      <c r="ES73" s="26" t="n">
        <f aca="false">MAX(ES71,$F64+ES72*MAX(0,ES52-$F66-$F64)-ES70)</f>
        <v>49.7</v>
      </c>
      <c r="ET73" s="26" t="n">
        <f aca="false">MAX(ET71,$F64+ET72*MAX(0,ET52-$F66-$F64)-ET70)</f>
        <v>49.7</v>
      </c>
      <c r="EU73" s="26" t="n">
        <f aca="false">MAX(EU71,$F64+EU72*MAX(0,EU52-$F66-$F64)-EU70)</f>
        <v>49.7</v>
      </c>
      <c r="EV73" s="26" t="n">
        <f aca="false">MAX(EV71,$F64+EV72*MAX(0,EV52-$F66-$F64)-EV70)</f>
        <v>49.7</v>
      </c>
      <c r="EW73" s="26" t="n">
        <f aca="false">MAX(EW71,$F64+EW72*MAX(0,EW52-$F66-$F64)-EW70)</f>
        <v>49.7</v>
      </c>
      <c r="EX73" s="26" t="n">
        <f aca="false">MAX(EX71,$F64+EX72*MAX(0,EX52-$F66-$F64)-EX70)</f>
        <v>49.7</v>
      </c>
      <c r="EY73" s="26" t="n">
        <f aca="false">MAX(EY71,$F64+EY72*MAX(0,EY52-$F66-$F64)-EY70)</f>
        <v>49.7</v>
      </c>
      <c r="EZ73" s="26" t="n">
        <f aca="false">MAX(EZ71,$F64+EZ72*MAX(0,EZ52-$F66-$F64)-EZ70)</f>
        <v>49.7</v>
      </c>
      <c r="FA73" s="26" t="n">
        <f aca="false">MAX(FA71,$F64+FA72*MAX(0,FA52-$F66-$F64)-FA70)</f>
        <v>49.7</v>
      </c>
      <c r="FB73" s="26" t="n">
        <f aca="false">MAX(FB71,$F64+FB72*MAX(0,FB52-$F66-$F64)-FB70)</f>
        <v>49.7</v>
      </c>
      <c r="FC73" s="26" t="n">
        <f aca="false">MAX(FC71,$F64+FC72*MAX(0,FC52-$F66-$F64)-FC70)</f>
        <v>49.7</v>
      </c>
      <c r="FD73" s="26" t="n">
        <f aca="false">MAX(FD71,$F64+FD72*MAX(0,FD52-$F66-$F64)-FD70)</f>
        <v>49.7</v>
      </c>
      <c r="FE73" s="26" t="n">
        <f aca="false">MAX(FE71,$F64+FE72*MAX(0,FE52-$F66-$F64)-FE70)</f>
        <v>49.7</v>
      </c>
      <c r="FF73" s="26" t="n">
        <f aca="false">MAX(FF71,$F64+FF72*MAX(0,FF52-$F66-$F64)-FF70)</f>
        <v>49.7</v>
      </c>
      <c r="FG73" s="26" t="n">
        <f aca="false">MAX(FG71,$F64+FG72*MAX(0,FG52-$F66-$F64)-FG70)</f>
        <v>49.7</v>
      </c>
      <c r="FH73" s="26" t="n">
        <f aca="false">MAX(FH71,$F64+FH72*MAX(0,FH52-$F66-$F64)-FH70)</f>
        <v>49.7</v>
      </c>
    </row>
    <row r="74" customFormat="false" ht="15" hidden="false" customHeight="false" outlineLevel="0" collapsed="false">
      <c r="C74" s="1" t="s">
        <v>723</v>
      </c>
      <c r="D74" s="12" t="s">
        <v>320</v>
      </c>
      <c r="J74" s="26" t="n">
        <f aca="false">J52+J67*(J73-J52)</f>
        <v>0</v>
      </c>
      <c r="K74" s="26" t="n">
        <f aca="false">K52+K67*(K73-K52)</f>
        <v>0</v>
      </c>
      <c r="L74" s="26" t="n">
        <f aca="false">L52+L67*(L73-L52)</f>
        <v>0</v>
      </c>
      <c r="M74" s="26" t="n">
        <f aca="false">M52+M67*(M73-M52)</f>
        <v>0</v>
      </c>
      <c r="N74" s="26" t="n">
        <f aca="false">N52+N67*(N73-N52)</f>
        <v>0</v>
      </c>
      <c r="O74" s="26" t="n">
        <f aca="false">O52+O67*(O73-O52)</f>
        <v>151.563369058305</v>
      </c>
      <c r="P74" s="26" t="n">
        <f aca="false">P52+P67*(P73-P52)</f>
        <v>151.563369058305</v>
      </c>
      <c r="Q74" s="26" t="n">
        <f aca="false">Q52+Q67*(Q73-Q52)</f>
        <v>151.563369058305</v>
      </c>
      <c r="R74" s="26" t="n">
        <f aca="false">R52+R67*(R73-R52)</f>
        <v>151.563369058305</v>
      </c>
      <c r="S74" s="26" t="n">
        <f aca="false">S52+S67*(S73-S52)</f>
        <v>144.214644974993</v>
      </c>
      <c r="T74" s="26" t="n">
        <f aca="false">T52+T67*(T73-T52)</f>
        <v>144.214644974993</v>
      </c>
      <c r="U74" s="26" t="n">
        <f aca="false">U52+U67*(U73-U52)</f>
        <v>144.214644974993</v>
      </c>
      <c r="V74" s="26" t="n">
        <f aca="false">V52+V67*(V73-V52)</f>
        <v>144.214644974993</v>
      </c>
      <c r="W74" s="26" t="n">
        <f aca="false">W52+W67*(W73-W52)</f>
        <v>120.21149127268</v>
      </c>
      <c r="X74" s="26" t="n">
        <f aca="false">X52+X67*(X73-X52)</f>
        <v>120.21149127268</v>
      </c>
      <c r="Y74" s="26" t="n">
        <f aca="false">Y52+Y67*(Y73-Y52)</f>
        <v>120.21149127268</v>
      </c>
      <c r="Z74" s="26" t="n">
        <f aca="false">Z52+Z67*(Z73-Z52)</f>
        <v>120.21149127268</v>
      </c>
      <c r="AA74" s="26" t="n">
        <f aca="false">AA52+AA67*(AA73-AA52)</f>
        <v>114.44137743694</v>
      </c>
      <c r="AB74" s="26" t="n">
        <f aca="false">AB52+AB67*(AB73-AB52)</f>
        <v>114.44137743694</v>
      </c>
      <c r="AC74" s="26" t="n">
        <f aca="false">AC52+AC67*(AC73-AC52)</f>
        <v>114.44137743694</v>
      </c>
      <c r="AD74" s="26" t="n">
        <f aca="false">AD52+AD67*(AD73-AD52)</f>
        <v>114.44137743694</v>
      </c>
      <c r="AE74" s="26" t="n">
        <f aca="false">AE52+AE67*(AE73-AE52)</f>
        <v>115.806633906909</v>
      </c>
      <c r="AF74" s="26" t="n">
        <f aca="false">AF52+AF67*(AF73-AF52)</f>
        <v>115.806633906909</v>
      </c>
      <c r="AG74" s="26" t="n">
        <f aca="false">AG52+AG67*(AG73-AG52)</f>
        <v>115.806633906909</v>
      </c>
      <c r="AH74" s="26" t="n">
        <f aca="false">AH52+AH67*(AH73-AH52)</f>
        <v>115.806633906909</v>
      </c>
      <c r="AI74" s="26" t="n">
        <f aca="false">AI52+AI67*(AI73-AI52)</f>
        <v>122.811125079225</v>
      </c>
      <c r="AJ74" s="26" t="n">
        <f aca="false">AJ52+AJ67*(AJ73-AJ52)</f>
        <v>122.811125079225</v>
      </c>
      <c r="AK74" s="26" t="n">
        <f aca="false">AK52+AK67*(AK73-AK52)</f>
        <v>122.811125079225</v>
      </c>
      <c r="AL74" s="26" t="n">
        <f aca="false">AL52+AL67*(AL73-AL52)</f>
        <v>122.811125079225</v>
      </c>
      <c r="AM74" s="26" t="n">
        <f aca="false">AM52+AM67*(AM73-AM52)</f>
        <v>118.050723742227</v>
      </c>
      <c r="AN74" s="26" t="n">
        <f aca="false">AN52+AN67*(AN73-AN52)</f>
        <v>118.050723742227</v>
      </c>
      <c r="AO74" s="26" t="n">
        <f aca="false">AO52+AO67*(AO73-AO52)</f>
        <v>118.050723742227</v>
      </c>
      <c r="AP74" s="26" t="n">
        <f aca="false">AP52+AP67*(AP73-AP52)</f>
        <v>118.050723742227</v>
      </c>
      <c r="AQ74" s="26" t="n">
        <f aca="false">AQ52+AQ67*(AQ73-AQ52)</f>
        <v>117.864061333022</v>
      </c>
      <c r="AR74" s="26" t="n">
        <f aca="false">AR52+AR67*(AR73-AR52)</f>
        <v>117.864061333022</v>
      </c>
      <c r="AS74" s="26" t="n">
        <f aca="false">AS52+AS67*(AS73-AS52)</f>
        <v>117.864061333022</v>
      </c>
      <c r="AT74" s="26" t="n">
        <f aca="false">AT52+AT67*(AT73-AT52)</f>
        <v>117.864061333022</v>
      </c>
      <c r="AU74" s="26" t="n">
        <f aca="false">AU52+AU67*(AU73-AU52)</f>
        <v>119.137834184622</v>
      </c>
      <c r="AV74" s="26" t="n">
        <f aca="false">AV52+AV67*(AV73-AV52)</f>
        <v>119.137834184622</v>
      </c>
      <c r="AW74" s="26" t="n">
        <f aca="false">AW52+AW67*(AW73-AW52)</f>
        <v>119.137834184622</v>
      </c>
      <c r="AX74" s="26" t="n">
        <f aca="false">AX52+AX67*(AX73-AX52)</f>
        <v>119.137834184622</v>
      </c>
      <c r="AY74" s="26" t="n">
        <f aca="false">AY52+AY67*(AY73-AY52)</f>
        <v>115.811953195415</v>
      </c>
      <c r="AZ74" s="26" t="n">
        <f aca="false">AZ52+AZ67*(AZ73-AZ52)</f>
        <v>115.811953195415</v>
      </c>
      <c r="BA74" s="26" t="n">
        <f aca="false">BA52+BA67*(BA73-BA52)</f>
        <v>115.811953195415</v>
      </c>
      <c r="BB74" s="26" t="n">
        <f aca="false">BB52+BB67*(BB73-BB52)</f>
        <v>115.811953195415</v>
      </c>
      <c r="BC74" s="26" t="n">
        <f aca="false">BC52+BC67*(BC73-BC52)</f>
        <v>114.434357169752</v>
      </c>
      <c r="BD74" s="26" t="n">
        <f aca="false">BD52+BD67*(BD73-BD52)</f>
        <v>114.434357169752</v>
      </c>
      <c r="BE74" s="26" t="n">
        <f aca="false">BE52+BE67*(BE73-BE52)</f>
        <v>114.434357169752</v>
      </c>
      <c r="BF74" s="26" t="n">
        <f aca="false">BF52+BF67*(BF73-BF52)</f>
        <v>114.434357169752</v>
      </c>
      <c r="BG74" s="26" t="n">
        <f aca="false">BG52+BG67*(BG73-BG52)</f>
        <v>113.277652886866</v>
      </c>
      <c r="BH74" s="26" t="n">
        <f aca="false">BH52+BH67*(BH73-BH52)</f>
        <v>113.277652886866</v>
      </c>
      <c r="BI74" s="26" t="n">
        <f aca="false">BI52+BI67*(BI73-BI52)</f>
        <v>113.277652886866</v>
      </c>
      <c r="BJ74" s="26" t="n">
        <f aca="false">BJ52+BJ67*(BJ73-BJ52)</f>
        <v>113.277652886866</v>
      </c>
      <c r="BK74" s="26" t="n">
        <f aca="false">BK52+BK67*(BK73-BK52)</f>
        <v>114.815769810122</v>
      </c>
      <c r="BL74" s="26" t="n">
        <f aca="false">BL52+BL67*(BL73-BL52)</f>
        <v>114.815769810122</v>
      </c>
      <c r="BM74" s="26" t="n">
        <f aca="false">BM52+BM67*(BM73-BM52)</f>
        <v>114.815769810122</v>
      </c>
      <c r="BN74" s="26" t="n">
        <f aca="false">BN52+BN67*(BN73-BN52)</f>
        <v>114.815769810122</v>
      </c>
      <c r="BO74" s="26" t="n">
        <f aca="false">BO52+BO67*(BO73-BO52)</f>
        <v>116.898106623315</v>
      </c>
      <c r="BP74" s="26" t="n">
        <f aca="false">BP52+BP67*(BP73-BP52)</f>
        <v>116.898106623315</v>
      </c>
      <c r="BQ74" s="26" t="n">
        <f aca="false">BQ52+BQ67*(BQ73-BQ52)</f>
        <v>116.898106623315</v>
      </c>
      <c r="BR74" s="26" t="n">
        <f aca="false">BR52+BR67*(BR73-BR52)</f>
        <v>116.898106623315</v>
      </c>
      <c r="BS74" s="26" t="n">
        <f aca="false">BS52+BS67*(BS73-BS52)</f>
        <v>116.731043886829</v>
      </c>
      <c r="BT74" s="26" t="n">
        <f aca="false">BT52+BT67*(BT73-BT52)</f>
        <v>116.731043886829</v>
      </c>
      <c r="BU74" s="26" t="n">
        <f aca="false">BU52+BU67*(BU73-BU52)</f>
        <v>116.731043886829</v>
      </c>
      <c r="BV74" s="26" t="n">
        <f aca="false">BV52+BV67*(BV73-BV52)</f>
        <v>116.731043886829</v>
      </c>
      <c r="BW74" s="26" t="n">
        <f aca="false">BW52+BW67*(BW73-BW52)</f>
        <v>120.013421430744</v>
      </c>
      <c r="BX74" s="26" t="n">
        <f aca="false">BX52+BX67*(BX73-BX52)</f>
        <v>120.013421430744</v>
      </c>
      <c r="BY74" s="26" t="n">
        <f aca="false">BY52+BY67*(BY73-BY52)</f>
        <v>120.013421430744</v>
      </c>
      <c r="BZ74" s="26" t="n">
        <f aca="false">BZ52+BZ67*(BZ73-BZ52)</f>
        <v>120.013421430744</v>
      </c>
      <c r="CA74" s="26" t="n">
        <f aca="false">CA52+CA67*(CA73-CA52)</f>
        <v>118.884993373909</v>
      </c>
      <c r="CB74" s="26" t="n">
        <f aca="false">CB52+CB67*(CB73-CB52)</f>
        <v>118.884993373909</v>
      </c>
      <c r="CC74" s="26" t="n">
        <f aca="false">CC52+CC67*(CC73-CC52)</f>
        <v>118.884993373909</v>
      </c>
      <c r="CD74" s="26" t="n">
        <f aca="false">CD52+CD67*(CD73-CD52)</f>
        <v>118.884993373909</v>
      </c>
      <c r="CE74" s="26" t="n">
        <f aca="false">CE52+CE67*(CE73-CE52)</f>
        <v>117.910128030345</v>
      </c>
      <c r="CF74" s="26" t="n">
        <f aca="false">CF52+CF67*(CF73-CF52)</f>
        <v>117.910128030345</v>
      </c>
      <c r="CG74" s="26" t="n">
        <f aca="false">CG52+CG67*(CG73-CG52)</f>
        <v>117.910128030345</v>
      </c>
      <c r="CH74" s="26" t="n">
        <f aca="false">CH52+CH67*(CH73-CH52)</f>
        <v>117.910128030345</v>
      </c>
      <c r="CI74" s="26" t="n">
        <f aca="false">CI52+CI67*(CI73-CI52)</f>
        <v>119.367805037274</v>
      </c>
      <c r="CJ74" s="26" t="n">
        <f aca="false">CJ52+CJ67*(CJ73-CJ52)</f>
        <v>119.367805037274</v>
      </c>
      <c r="CK74" s="26" t="n">
        <f aca="false">CK52+CK67*(CK73-CK52)</f>
        <v>119.367805037274</v>
      </c>
      <c r="CL74" s="26" t="n">
        <f aca="false">CL52+CL67*(CL73-CL52)</f>
        <v>119.367805037274</v>
      </c>
      <c r="CM74" s="26" t="n">
        <f aca="false">CM52+CM67*(CM73-CM52)</f>
        <v>119.691133632206</v>
      </c>
      <c r="CN74" s="26" t="n">
        <f aca="false">CN52+CN67*(CN73-CN52)</f>
        <v>119.691133632206</v>
      </c>
      <c r="CO74" s="26" t="n">
        <f aca="false">CO52+CO67*(CO73-CO52)</f>
        <v>119.691133632206</v>
      </c>
      <c r="CP74" s="26" t="n">
        <f aca="false">CP52+CP67*(CP73-CP52)</f>
        <v>119.691133632206</v>
      </c>
      <c r="CQ74" s="26" t="n">
        <f aca="false">CQ52+CQ67*(CQ73-CQ52)</f>
        <v>120.422355054423</v>
      </c>
      <c r="CR74" s="26" t="n">
        <f aca="false">CR52+CR67*(CR73-CR52)</f>
        <v>120.422355054423</v>
      </c>
      <c r="CS74" s="26" t="n">
        <f aca="false">CS52+CS67*(CS73-CS52)</f>
        <v>120.422355054423</v>
      </c>
      <c r="CT74" s="26" t="n">
        <f aca="false">CT52+CT67*(CT73-CT52)</f>
        <v>120.422355054423</v>
      </c>
      <c r="CU74" s="26" t="n">
        <f aca="false">CU52+CU67*(CU73-CU52)</f>
        <v>118.894793198425</v>
      </c>
      <c r="CV74" s="26" t="n">
        <f aca="false">CV52+CV67*(CV73-CV52)</f>
        <v>118.894793198425</v>
      </c>
      <c r="CW74" s="26" t="n">
        <f aca="false">CW52+CW67*(CW73-CW52)</f>
        <v>118.894793198425</v>
      </c>
      <c r="CX74" s="26" t="n">
        <f aca="false">CX52+CX67*(CX73-CX52)</f>
        <v>118.894793198425</v>
      </c>
      <c r="CY74" s="26" t="n">
        <f aca="false">CY52+CY67*(CY73-CY52)</f>
        <v>159.430079741751</v>
      </c>
      <c r="CZ74" s="26" t="n">
        <f aca="false">CZ52+CZ67*(CZ73-CZ52)</f>
        <v>159.430079741751</v>
      </c>
      <c r="DA74" s="26" t="n">
        <f aca="false">DA52+DA67*(DA73-DA52)</f>
        <v>159.430079741751</v>
      </c>
      <c r="DB74" s="26" t="n">
        <f aca="false">DB52+DB67*(DB73-DB52)</f>
        <v>159.430079741751</v>
      </c>
      <c r="DC74" s="26" t="n">
        <f aca="false">DC52+DC67*(DC73-DC52)</f>
        <v>155.469886930351</v>
      </c>
      <c r="DD74" s="26" t="n">
        <f aca="false">DD52+DD67*(DD73-DD52)</f>
        <v>155.469886930351</v>
      </c>
      <c r="DE74" s="26" t="n">
        <f aca="false">DE52+DE67*(DE73-DE52)</f>
        <v>155.469886930351</v>
      </c>
      <c r="DF74" s="26" t="n">
        <f aca="false">DF52+DF67*(DF73-DF52)</f>
        <v>155.469886930351</v>
      </c>
      <c r="DG74" s="26" t="n">
        <f aca="false">DG52+DG67*(DG73-DG52)</f>
        <v>153.206576260788</v>
      </c>
      <c r="DH74" s="26" t="n">
        <f aca="false">DH52+DH67*(DH73-DH52)</f>
        <v>153.206576260788</v>
      </c>
      <c r="DI74" s="26" t="n">
        <f aca="false">DI52+DI67*(DI73-DI52)</f>
        <v>153.206576260788</v>
      </c>
      <c r="DJ74" s="26" t="n">
        <f aca="false">DJ52+DJ67*(DJ73-DJ52)</f>
        <v>153.206576260788</v>
      </c>
      <c r="DK74" s="26" t="n">
        <f aca="false">DK52+DK67*(DK73-DK52)</f>
        <v>150.051378900343</v>
      </c>
      <c r="DL74" s="26" t="n">
        <f aca="false">DL52+DL67*(DL73-DL52)</f>
        <v>150.051378900343</v>
      </c>
      <c r="DM74" s="26" t="n">
        <f aca="false">DM52+DM67*(DM73-DM52)</f>
        <v>150.051378900343</v>
      </c>
      <c r="DN74" s="26" t="n">
        <f aca="false">DN52+DN67*(DN73-DN52)</f>
        <v>150.051378900343</v>
      </c>
      <c r="DO74" s="26" t="n">
        <f aca="false">DO52+DO67*(DO73-DO52)</f>
        <v>153.464367092146</v>
      </c>
      <c r="DP74" s="26" t="n">
        <f aca="false">DP52+DP67*(DP73-DP52)</f>
        <v>153.464367092146</v>
      </c>
      <c r="DQ74" s="26" t="n">
        <f aca="false">DQ52+DQ67*(DQ73-DQ52)</f>
        <v>153.464367092146</v>
      </c>
      <c r="DR74" s="26" t="n">
        <f aca="false">DR52+DR67*(DR73-DR52)</f>
        <v>153.464367092146</v>
      </c>
      <c r="DS74" s="26" t="n">
        <f aca="false">DS52+DS67*(DS73-DS52)</f>
        <v>155.172085685345</v>
      </c>
      <c r="DT74" s="26" t="n">
        <f aca="false">DT52+DT67*(DT73-DT52)</f>
        <v>155.172085685345</v>
      </c>
      <c r="DU74" s="26" t="n">
        <f aca="false">DU52+DU67*(DU73-DU52)</f>
        <v>155.172085685345</v>
      </c>
      <c r="DV74" s="26" t="n">
        <f aca="false">DV52+DV67*(DV73-DV52)</f>
        <v>155.172085685345</v>
      </c>
      <c r="DW74" s="26" t="n">
        <f aca="false">DW52+DW67*(DW73-DW52)</f>
        <v>154.550523904999</v>
      </c>
      <c r="DX74" s="26" t="n">
        <f aca="false">DX52+DX67*(DX73-DX52)</f>
        <v>154.550523904999</v>
      </c>
      <c r="DY74" s="26" t="n">
        <f aca="false">DY52+DY67*(DY73-DY52)</f>
        <v>154.550523904999</v>
      </c>
      <c r="DZ74" s="26" t="n">
        <f aca="false">DZ52+DZ67*(DZ73-DZ52)</f>
        <v>154.550523904999</v>
      </c>
      <c r="EA74" s="26" t="n">
        <f aca="false">EA52+EA67*(EA73-EA52)</f>
        <v>155.31179123995</v>
      </c>
      <c r="EB74" s="26" t="n">
        <f aca="false">EB52+EB67*(EB73-EB52)</f>
        <v>155.31179123995</v>
      </c>
      <c r="EC74" s="26" t="n">
        <f aca="false">EC52+EC67*(EC73-EC52)</f>
        <v>155.31179123995</v>
      </c>
      <c r="ED74" s="26" t="n">
        <f aca="false">ED52+ED67*(ED73-ED52)</f>
        <v>155.31179123995</v>
      </c>
      <c r="EE74" s="26" t="n">
        <f aca="false">EE52+EE67*(EE73-EE52)</f>
        <v>158.697207473121</v>
      </c>
      <c r="EF74" s="26" t="n">
        <f aca="false">EF52+EF67*(EF73-EF52)</f>
        <v>158.697207473121</v>
      </c>
      <c r="EG74" s="26" t="n">
        <f aca="false">EG52+EG67*(EG73-EG52)</f>
        <v>158.697207473121</v>
      </c>
      <c r="EH74" s="26" t="n">
        <f aca="false">EH52+EH67*(EH73-EH52)</f>
        <v>158.697207473121</v>
      </c>
      <c r="EI74" s="26" t="n">
        <f aca="false">EI52+EI67*(EI73-EI52)</f>
        <v>165.720792770785</v>
      </c>
      <c r="EJ74" s="26" t="n">
        <f aca="false">EJ52+EJ67*(EJ73-EJ52)</f>
        <v>165.720792770785</v>
      </c>
      <c r="EK74" s="26" t="n">
        <f aca="false">EK52+EK67*(EK73-EK52)</f>
        <v>165.720792770785</v>
      </c>
      <c r="EL74" s="26" t="n">
        <f aca="false">EL52+EL67*(EL73-EL52)</f>
        <v>165.720792770785</v>
      </c>
      <c r="EM74" s="26" t="n">
        <f aca="false">EM52+EM67*(EM73-EM52)</f>
        <v>167.891433469767</v>
      </c>
      <c r="EN74" s="26" t="n">
        <f aca="false">EN52+EN67*(EN73-EN52)</f>
        <v>167.891433469767</v>
      </c>
      <c r="EO74" s="26" t="n">
        <f aca="false">EO52+EO67*(EO73-EO52)</f>
        <v>167.891433469767</v>
      </c>
      <c r="EP74" s="26" t="n">
        <f aca="false">EP52+EP67*(EP73-EP52)</f>
        <v>167.891433469767</v>
      </c>
      <c r="EQ74" s="26" t="n">
        <f aca="false">EQ52+EQ67*(EQ73-EQ52)</f>
        <v>166.372474385862</v>
      </c>
      <c r="ER74" s="26" t="n">
        <f aca="false">ER52+ER67*(ER73-ER52)</f>
        <v>166.372474385862</v>
      </c>
      <c r="ES74" s="26" t="n">
        <f aca="false">ES52+ES67*(ES73-ES52)</f>
        <v>166.372474385862</v>
      </c>
      <c r="ET74" s="26" t="n">
        <f aca="false">ET52+ET67*(ET73-ET52)</f>
        <v>166.372474385862</v>
      </c>
      <c r="EU74" s="26" t="n">
        <f aca="false">EU52+EU67*(EU73-EU52)</f>
        <v>169.69992387358</v>
      </c>
      <c r="EV74" s="26" t="n">
        <f aca="false">EV52+EV67*(EV73-EV52)</f>
        <v>169.69992387358</v>
      </c>
      <c r="EW74" s="26" t="n">
        <f aca="false">EW52+EW67*(EW73-EW52)</f>
        <v>169.69992387358</v>
      </c>
      <c r="EX74" s="26" t="n">
        <f aca="false">EX52+EX67*(EX73-EX52)</f>
        <v>169.69992387358</v>
      </c>
      <c r="EY74" s="26" t="n">
        <f aca="false">EY52+EY67*(EY73-EY52)</f>
        <v>173.093922351051</v>
      </c>
      <c r="EZ74" s="26" t="n">
        <f aca="false">EZ52+EZ67*(EZ73-EZ52)</f>
        <v>173.093922351051</v>
      </c>
      <c r="FA74" s="26" t="n">
        <f aca="false">FA52+FA67*(FA73-FA52)</f>
        <v>173.093922351051</v>
      </c>
      <c r="FB74" s="26" t="n">
        <f aca="false">FB52+FB67*(FB73-FB52)</f>
        <v>173.093922351051</v>
      </c>
      <c r="FC74" s="26" t="n">
        <f aca="false">FC52+FC67*(FC73-FC52)</f>
        <v>176.555800798072</v>
      </c>
      <c r="FD74" s="26" t="n">
        <f aca="false">FD52+FD67*(FD73-FD52)</f>
        <v>176.555800798072</v>
      </c>
      <c r="FE74" s="26" t="n">
        <f aca="false">FE52+FE67*(FE73-FE52)</f>
        <v>176.555800798072</v>
      </c>
      <c r="FF74" s="26" t="n">
        <f aca="false">FF52+FF67*(FF73-FF52)</f>
        <v>176.555800798072</v>
      </c>
      <c r="FG74" s="26" t="n">
        <f aca="false">FG52+FG67*(FG73-FG52)</f>
        <v>180.086916814034</v>
      </c>
      <c r="FH74" s="26" t="n">
        <f aca="false">FH52+FH67*(FH73-FH52)</f>
        <v>180.086916814034</v>
      </c>
    </row>
    <row r="76" customFormat="false" ht="15" hidden="false" customHeight="false" outlineLevel="0" collapsed="false">
      <c r="A76" s="10" t="s">
        <v>14</v>
      </c>
      <c r="B76" s="10"/>
      <c r="C76" s="10" t="s">
        <v>724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</row>
    <row r="77" customFormat="false" ht="15" hidden="false" customHeight="false" outlineLevel="0" collapsed="false">
      <c r="C77" s="1" t="s">
        <v>725</v>
      </c>
      <c r="D77" s="12" t="s">
        <v>40</v>
      </c>
      <c r="E77" s="21" t="n">
        <f aca="false">SUMIF($J$7:$FH$7,YEAR($F16)+1,$J77:$FH77)</f>
        <v>79028.1663990854</v>
      </c>
      <c r="I77" s="21" t="n">
        <f aca="false">SUM(J77:FH77)</f>
        <v>2636990.69070475</v>
      </c>
      <c r="J77" s="21" t="n">
        <f aca="false">$E13*$F14*In_PV_Avail*(1-In_Degradation)^J29*J28*J$6</f>
        <v>0</v>
      </c>
      <c r="K77" s="21" t="n">
        <f aca="false">$E13*$F14*In_PV_Avail*(1-In_Degradation)^K29*K28*K$6</f>
        <v>0</v>
      </c>
      <c r="L77" s="21" t="n">
        <f aca="false">$E13*$F14*In_PV_Avail*(1-In_Degradation)^L29*L28*L$6</f>
        <v>0</v>
      </c>
      <c r="M77" s="21" t="n">
        <f aca="false">$E13*$F14*In_PV_Avail*(1-In_Degradation)^M29*M28*M$6</f>
        <v>0</v>
      </c>
      <c r="N77" s="21" t="n">
        <f aca="false">$E13*$F14*In_PV_Avail*(1-In_Degradation)^N29*N28*N$6</f>
        <v>0</v>
      </c>
      <c r="O77" s="21" t="n">
        <f aca="false">$E13*$F14*In_PV_Avail*(1-In_Degradation)^O29*O28*O$6</f>
        <v>0</v>
      </c>
      <c r="P77" s="21" t="n">
        <f aca="false">$E13*$F14*In_PV_Avail*(1-In_Degradation)^P29*P28*P$6</f>
        <v>0</v>
      </c>
      <c r="Q77" s="21" t="n">
        <f aca="false">$E13*$F14*In_PV_Avail*(1-In_Degradation)^Q29*Q28*Q$6</f>
        <v>0</v>
      </c>
      <c r="R77" s="21" t="n">
        <f aca="false">$E13*$F14*In_PV_Avail*(1-In_Degradation)^R29*R28*R$6</f>
        <v>0</v>
      </c>
      <c r="S77" s="21" t="n">
        <f aca="false">$E13*$F14*In_PV_Avail*(1-In_Degradation)^S29*S28*S$6</f>
        <v>0</v>
      </c>
      <c r="T77" s="21" t="n">
        <f aca="false">$E13*$F14*In_PV_Avail*(1-In_Degradation)^T29*T28*T$6</f>
        <v>19769.8185616438</v>
      </c>
      <c r="U77" s="21" t="n">
        <f aca="false">$E13*$F14*In_PV_Avail*(1-In_Degradation)^U29*U28*U$6</f>
        <v>19972.1032196265</v>
      </c>
      <c r="V77" s="21" t="n">
        <f aca="false">$E13*$F14*In_PV_Avail*(1-In_Degradation)^V29*V28*V$6</f>
        <v>19956.9840534103</v>
      </c>
      <c r="W77" s="21" t="n">
        <f aca="false">$E13*$F14*In_PV_Avail*(1-In_Degradation)^W29*W28*W$6</f>
        <v>19508.3572819088</v>
      </c>
      <c r="X77" s="21" t="n">
        <f aca="false">$E13*$F14*In_PV_Avail*(1-In_Degradation)^X29*X28*X$6</f>
        <v>19710.5091059589</v>
      </c>
      <c r="Y77" s="21" t="n">
        <f aca="false">$E13*$F14*In_PV_Avail*(1-In_Degradation)^Y29*Y28*Y$6</f>
        <v>19912.1869099676</v>
      </c>
      <c r="Z77" s="21" t="n">
        <f aca="false">$E13*$F14*In_PV_Avail*(1-In_Degradation)^Z29*Z28*Z$6</f>
        <v>19897.11310125</v>
      </c>
      <c r="AA77" s="21" t="n">
        <f aca="false">$E13*$F14*In_PV_Avail*(1-In_Degradation)^AA29*AA28*AA$6</f>
        <v>19449.8322100631</v>
      </c>
      <c r="AB77" s="21" t="n">
        <f aca="false">$E13*$F14*In_PV_Avail*(1-In_Degradation)^AB29*AB28*AB$6</f>
        <v>19651.377578641</v>
      </c>
      <c r="AC77" s="21" t="n">
        <f aca="false">$E13*$F14*In_PV_Avail*(1-In_Degradation)^AC29*AC28*AC$6</f>
        <v>19852.4503492377</v>
      </c>
      <c r="AD77" s="21" t="n">
        <f aca="false">$E13*$F14*In_PV_Avail*(1-In_Degradation)^AD29*AD28*AD$6</f>
        <v>19837.4217619463</v>
      </c>
      <c r="AE77" s="21" t="n">
        <f aca="false">$E13*$F14*In_PV_Avail*(1-In_Degradation)^AE29*AE28*AE$6</f>
        <v>19391.4827134329</v>
      </c>
      <c r="AF77" s="21" t="n">
        <f aca="false">$E13*$F14*In_PV_Avail*(1-In_Degradation)^AF29*AF28*AF$6</f>
        <v>19592.4234459051</v>
      </c>
      <c r="AG77" s="21" t="n">
        <f aca="false">$E13*$F14*In_PV_Avail*(1-In_Degradation)^AG29*AG28*AG$6</f>
        <v>19792.89299819</v>
      </c>
      <c r="AH77" s="21" t="n">
        <f aca="false">$E13*$F14*In_PV_Avail*(1-In_Degradation)^AH29*AH28*AH$6</f>
        <v>19777.9094966604</v>
      </c>
      <c r="AI77" s="21" t="n">
        <f aca="false">$E13*$F14*In_PV_Avail*(1-In_Degradation)^AI29*AI28*AI$6</f>
        <v>19548.1228015736</v>
      </c>
      <c r="AJ77" s="21" t="n">
        <f aca="false">$E13*$F14*In_PV_Avail*(1-In_Degradation)^AJ29*AJ28*AJ$6</f>
        <v>19533.4853844041</v>
      </c>
      <c r="AK77" s="21" t="n">
        <f aca="false">$E13*$F14*In_PV_Avail*(1-In_Degradation)^AK29*AK28*AK$6</f>
        <v>19733.351882818</v>
      </c>
      <c r="AL77" s="21" t="n">
        <f aca="false">$E13*$F14*In_PV_Avail*(1-In_Degradation)^AL29*AL28*AL$6</f>
        <v>19718.4134547597</v>
      </c>
      <c r="AM77" s="21" t="n">
        <f aca="false">$E13*$F14*In_PV_Avail*(1-In_Degradation)^AM29*AM28*AM$6</f>
        <v>19275.1496758408</v>
      </c>
      <c r="AN77" s="21" t="n">
        <f aca="false">$E13*$F14*In_PV_Avail*(1-In_Degradation)^AN29*AN28*AN$6</f>
        <v>19474.8849282509</v>
      </c>
      <c r="AO77" s="21" t="n">
        <f aca="false">$E13*$F14*In_PV_Avail*(1-In_Degradation)^AO29*AO28*AO$6</f>
        <v>19674.1518271696</v>
      </c>
      <c r="AP77" s="21" t="n">
        <f aca="false">$E13*$F14*In_PV_Avail*(1-In_Degradation)^AP29*AP28*AP$6</f>
        <v>19659.2582143954</v>
      </c>
      <c r="AQ77" s="21" t="n">
        <f aca="false">$E13*$F14*In_PV_Avail*(1-In_Degradation)^AQ29*AQ28*AQ$6</f>
        <v>19217.3242268132</v>
      </c>
      <c r="AR77" s="21" t="n">
        <f aca="false">$E13*$F14*In_PV_Avail*(1-In_Degradation)^AR29*AR28*AR$6</f>
        <v>19416.4602734662</v>
      </c>
      <c r="AS77" s="21" t="n">
        <f aca="false">$E13*$F14*In_PV_Avail*(1-In_Degradation)^AS29*AS28*AS$6</f>
        <v>19615.1293716881</v>
      </c>
      <c r="AT77" s="21" t="n">
        <f aca="false">$E13*$F14*In_PV_Avail*(1-In_Degradation)^AT29*AT28*AT$6</f>
        <v>19600.2804397522</v>
      </c>
      <c r="AU77" s="21" t="n">
        <f aca="false">$E13*$F14*In_PV_Avail*(1-In_Degradation)^AU29*AU28*AU$6</f>
        <v>19159.6722541328</v>
      </c>
      <c r="AV77" s="21" t="n">
        <f aca="false">$E13*$F14*In_PV_Avail*(1-In_Degradation)^AV29*AV28*AV$6</f>
        <v>19358.2108926458</v>
      </c>
      <c r="AW77" s="21" t="n">
        <f aca="false">$E13*$F14*In_PV_Avail*(1-In_Degradation)^AW29*AW28*AW$6</f>
        <v>19556.283983573</v>
      </c>
      <c r="AX77" s="21" t="n">
        <f aca="false">$E13*$F14*In_PV_Avail*(1-In_Degradation)^AX29*AX28*AX$6</f>
        <v>19541.479598433</v>
      </c>
      <c r="AY77" s="21" t="n">
        <f aca="false">$E13*$F14*In_PV_Avail*(1-In_Degradation)^AY29*AY28*AY$6</f>
        <v>19314.4398288967</v>
      </c>
      <c r="AZ77" s="21" t="n">
        <f aca="false">$E13*$F14*In_PV_Avail*(1-In_Degradation)^AZ29*AZ28*AZ$6</f>
        <v>19299.9773909409</v>
      </c>
      <c r="BA77" s="21" t="n">
        <f aca="false">$E13*$F14*In_PV_Avail*(1-In_Degradation)^BA29*BA28*BA$6</f>
        <v>19497.4546370485</v>
      </c>
      <c r="BB77" s="21" t="n">
        <f aca="false">$E13*$F14*In_PV_Avail*(1-In_Degradation)^BB29*BB28*BB$6</f>
        <v>19482.6947865606</v>
      </c>
      <c r="BC77" s="21" t="n">
        <f aca="false">$E13*$F14*In_PV_Avail*(1-In_Degradation)^BC29*BC28*BC$6</f>
        <v>19044.7298897179</v>
      </c>
      <c r="BD77" s="21" t="n">
        <f aca="false">$E13*$F14*In_PV_Avail*(1-In_Degradation)^BD29*BD28*BD$6</f>
        <v>19242.0774587681</v>
      </c>
      <c r="BE77" s="21" t="n">
        <f aca="false">$E13*$F14*In_PV_Avail*(1-In_Degradation)^BE29*BE28*BE$6</f>
        <v>19438.9622731374</v>
      </c>
      <c r="BF77" s="21" t="n">
        <f aca="false">$E13*$F14*In_PV_Avail*(1-In_Degradation)^BF29*BF28*BF$6</f>
        <v>19424.2467022009</v>
      </c>
      <c r="BG77" s="21" t="n">
        <f aca="false">$E13*$F14*In_PV_Avail*(1-In_Degradation)^BG29*BG28*BG$6</f>
        <v>18987.5957000487</v>
      </c>
      <c r="BH77" s="21" t="n">
        <f aca="false">$E13*$F14*In_PV_Avail*(1-In_Degradation)^BH29*BH28*BH$6</f>
        <v>19184.3512263918</v>
      </c>
      <c r="BI77" s="21" t="n">
        <f aca="false">$E13*$F14*In_PV_Avail*(1-In_Degradation)^BI29*BI28*BI$6</f>
        <v>19380.645386318</v>
      </c>
      <c r="BJ77" s="21" t="n">
        <f aca="false">$E13*$F14*In_PV_Avail*(1-In_Degradation)^BJ29*BJ28*BJ$6</f>
        <v>19365.9739620943</v>
      </c>
      <c r="BK77" s="21" t="n">
        <f aca="false">$E13*$F14*In_PV_Avail*(1-In_Degradation)^BK29*BK28*BK$6</f>
        <v>18930.6329129486</v>
      </c>
      <c r="BL77" s="21" t="n">
        <f aca="false">$E13*$F14*In_PV_Avail*(1-In_Degradation)^BL29*BL28*BL$6</f>
        <v>19126.7981727126</v>
      </c>
      <c r="BM77" s="21" t="n">
        <f aca="false">$E13*$F14*In_PV_Avail*(1-In_Degradation)^BM29*BM28*BM$6</f>
        <v>19322.503450159</v>
      </c>
      <c r="BN77" s="21" t="n">
        <f aca="false">$E13*$F14*In_PV_Avail*(1-In_Degradation)^BN29*BN28*BN$6</f>
        <v>19307.876040208</v>
      </c>
      <c r="BO77" s="21" t="n">
        <f aca="false">$E13*$F14*In_PV_Avail*(1-In_Degradation)^BO29*BO28*BO$6</f>
        <v>19083.5503588121</v>
      </c>
      <c r="BP77" s="21" t="n">
        <f aca="false">$E13*$F14*In_PV_Avail*(1-In_Degradation)^BP29*BP28*BP$6</f>
        <v>19069.2608083262</v>
      </c>
      <c r="BQ77" s="21" t="n">
        <f aca="false">$E13*$F14*In_PV_Avail*(1-In_Degradation)^BQ29*BQ28*BQ$6</f>
        <v>19264.3773638256</v>
      </c>
      <c r="BR77" s="21" t="n">
        <f aca="false">$E13*$F14*In_PV_Avail*(1-In_Degradation)^BR29*BR28*BR$6</f>
        <v>19249.7939561487</v>
      </c>
      <c r="BS77" s="21" t="n">
        <f aca="false">$E13*$F14*In_PV_Avail*(1-In_Degradation)^BS29*BS28*BS$6</f>
        <v>18817.0645972685</v>
      </c>
      <c r="BT77" s="21" t="n">
        <f aca="false">$E13*$F14*In_PV_Avail*(1-In_Degradation)^BT29*BT28*BT$6</f>
        <v>19012.0530259012</v>
      </c>
      <c r="BU77" s="21" t="n">
        <f aca="false">$E13*$F14*In_PV_Avail*(1-In_Degradation)^BU29*BU28*BU$6</f>
        <v>19206.5842317341</v>
      </c>
      <c r="BV77" s="21" t="n">
        <f aca="false">$E13*$F14*In_PV_Avail*(1-In_Degradation)^BV29*BV28*BV$6</f>
        <v>19192.0445742802</v>
      </c>
      <c r="BW77" s="21" t="n">
        <f aca="false">$E13*$F14*In_PV_Avail*(1-In_Degradation)^BW29*BW28*BW$6</f>
        <v>18760.6134034767</v>
      </c>
      <c r="BX77" s="21" t="n">
        <f aca="false">$E13*$F14*In_PV_Avail*(1-In_Degradation)^BX29*BX28*BX$6</f>
        <v>18955.0168668235</v>
      </c>
      <c r="BY77" s="21" t="n">
        <f aca="false">$E13*$F14*In_PV_Avail*(1-In_Degradation)^BY29*BY28*BY$6</f>
        <v>19148.9644790389</v>
      </c>
      <c r="BZ77" s="21" t="n">
        <f aca="false">$E13*$F14*In_PV_Avail*(1-In_Degradation)^BZ29*BZ28*BZ$6</f>
        <v>19134.4684405574</v>
      </c>
      <c r="CA77" s="21" t="n">
        <f aca="false">$E13*$F14*In_PV_Avail*(1-In_Degradation)^CA29*CA28*CA$6</f>
        <v>18704.3315632662</v>
      </c>
      <c r="CB77" s="21" t="n">
        <f aca="false">$E13*$F14*In_PV_Avail*(1-In_Degradation)^CB29*CB28*CB$6</f>
        <v>18898.1518162231</v>
      </c>
      <c r="CC77" s="21" t="n">
        <f aca="false">$E13*$F14*In_PV_Avail*(1-In_Degradation)^CC29*CC28*CC$6</f>
        <v>19091.5175856018</v>
      </c>
      <c r="CD77" s="21" t="n">
        <f aca="false">$E13*$F14*In_PV_Avail*(1-In_Degradation)^CD29*CD28*CD$6</f>
        <v>19077.0650352357</v>
      </c>
      <c r="CE77" s="21" t="n">
        <f aca="false">$E13*$F14*In_PV_Avail*(1-In_Degradation)^CE29*CE28*CE$6</f>
        <v>18855.4209971162</v>
      </c>
      <c r="CF77" s="21" t="n">
        <f aca="false">$E13*$F14*In_PV_Avail*(1-In_Degradation)^CF29*CF28*CF$6</f>
        <v>18841.3022673618</v>
      </c>
      <c r="CG77" s="21" t="n">
        <f aca="false">$E13*$F14*In_PV_Avail*(1-In_Degradation)^CG29*CG28*CG$6</f>
        <v>19034.0863525175</v>
      </c>
      <c r="CH77" s="21" t="n">
        <f aca="false">$E13*$F14*In_PV_Avail*(1-In_Degradation)^CH29*CH28*CH$6</f>
        <v>19019.6772784118</v>
      </c>
      <c r="CI77" s="21" t="n">
        <f aca="false">$E13*$F14*In_PV_Avail*(1-In_Degradation)^CI29*CI28*CI$6</f>
        <v>18592.1208706111</v>
      </c>
      <c r="CJ77" s="21" t="n">
        <f aca="false">$E13*$F14*In_PV_Avail*(1-In_Degradation)^CJ29*CJ28*CJ$6</f>
        <v>18784.7783605597</v>
      </c>
      <c r="CK77" s="21" t="n">
        <f aca="false">$E13*$F14*In_PV_Avail*(1-In_Degradation)^CK29*CK28*CK$6</f>
        <v>18976.98409346</v>
      </c>
      <c r="CL77" s="21" t="n">
        <f aca="false">$E13*$F14*In_PV_Avail*(1-In_Degradation)^CL29*CL28*CL$6</f>
        <v>18962.6182465766</v>
      </c>
      <c r="CM77" s="21" t="n">
        <f aca="false">$E13*$F14*In_PV_Avail*(1-In_Degradation)^CM29*CM28*CM$6</f>
        <v>18536.3445079992</v>
      </c>
      <c r="CN77" s="21" t="n">
        <f aca="false">$E13*$F14*In_PV_Avail*(1-In_Degradation)^CN29*CN28*CN$6</f>
        <v>18728.424025478</v>
      </c>
      <c r="CO77" s="21" t="n">
        <f aca="false">$E13*$F14*In_PV_Avail*(1-In_Degradation)^CO29*CO28*CO$6</f>
        <v>18920.0531411796</v>
      </c>
      <c r="CP77" s="21" t="n">
        <f aca="false">$E13*$F14*In_PV_Avail*(1-In_Degradation)^CP29*CP28*CP$6</f>
        <v>18905.7303918369</v>
      </c>
      <c r="CQ77" s="21" t="n">
        <f aca="false">$E13*$F14*In_PV_Avail*(1-In_Degradation)^CQ29*CQ28*CQ$6</f>
        <v>18480.7354744752</v>
      </c>
      <c r="CR77" s="21" t="n">
        <f aca="false">$E13*$F14*In_PV_Avail*(1-In_Degradation)^CR29*CR28*CR$6</f>
        <v>18672.2387534016</v>
      </c>
      <c r="CS77" s="21" t="n">
        <f aca="false">$E13*$F14*In_PV_Avail*(1-In_Degradation)^CS29*CS28*CS$6</f>
        <v>18863.292981756</v>
      </c>
      <c r="CT77" s="21" t="n">
        <f aca="false">$E13*$F14*In_PV_Avail*(1-In_Degradation)^CT29*CT28*CT$6</f>
        <v>18849.0132006614</v>
      </c>
      <c r="CU77" s="21" t="n">
        <f aca="false">$E13*$F14*In_PV_Avail*(1-In_Degradation)^CU29*CU28*CU$6</f>
        <v>18630.0187488079</v>
      </c>
      <c r="CV77" s="21" t="n">
        <f aca="false">$E13*$F14*In_PV_Avail*(1-In_Degradation)^CV29*CV28*CV$6</f>
        <v>18616.0687977528</v>
      </c>
      <c r="CW77" s="21" t="n">
        <f aca="false">$E13*$F14*In_PV_Avail*(1-In_Degradation)^CW29*CW28*CW$6</f>
        <v>18806.5482954778</v>
      </c>
      <c r="CX77" s="21" t="n">
        <f aca="false">$E13*$F14*In_PV_Avail*(1-In_Degradation)^CX29*CX28*CX$6</f>
        <v>18792.3114709177</v>
      </c>
      <c r="CY77" s="21" t="n">
        <f aca="false">$E13*$F14*In_PV_Avail*(1-In_Degradation)^CY29*CY28*CY$6</f>
        <v>18369.8661754921</v>
      </c>
      <c r="CZ77" s="21" t="n">
        <f aca="false">$E13*$F14*In_PV_Avail*(1-In_Degradation)^CZ29*CZ28*CZ$6</f>
        <v>18560.2205913595</v>
      </c>
      <c r="DA77" s="21" t="n">
        <f aca="false">$E13*$F14*In_PV_Avail*(1-In_Degradation)^DA29*DA28*DA$6</f>
        <v>18750.1286505913</v>
      </c>
      <c r="DB77" s="21" t="n">
        <f aca="false">$E13*$F14*In_PV_Avail*(1-In_Degradation)^DB29*DB28*DB$6</f>
        <v>18735.9345365049</v>
      </c>
      <c r="DC77" s="21" t="n">
        <f aca="false">$E13*$F14*In_PV_Avail*(1-In_Degradation)^DC29*DC28*DC$6</f>
        <v>18314.7565769656</v>
      </c>
      <c r="DD77" s="21" t="n">
        <f aca="false">$E13*$F14*In_PV_Avail*(1-In_Degradation)^DD29*DD28*DD$6</f>
        <v>18504.5399295855</v>
      </c>
      <c r="DE77" s="21" t="n">
        <f aca="false">$E13*$F14*In_PV_Avail*(1-In_Degradation)^DE29*DE28*DE$6</f>
        <v>18693.8782646395</v>
      </c>
      <c r="DF77" s="21" t="n">
        <f aca="false">$E13*$F14*In_PV_Avail*(1-In_Degradation)^DF29*DF28*DF$6</f>
        <v>18679.7267328954</v>
      </c>
      <c r="DG77" s="21" t="n">
        <f aca="false">$E13*$F14*In_PV_Avail*(1-In_Degradation)^DG29*DG28*DG$6</f>
        <v>18259.8123072347</v>
      </c>
      <c r="DH77" s="21" t="n">
        <f aca="false">$E13*$F14*In_PV_Avail*(1-In_Degradation)^DH29*DH28*DH$6</f>
        <v>18449.0263097967</v>
      </c>
      <c r="DI77" s="21" t="n">
        <f aca="false">$E13*$F14*In_PV_Avail*(1-In_Degradation)^DI29*DI28*DI$6</f>
        <v>18637.7966298456</v>
      </c>
      <c r="DJ77" s="21" t="n">
        <f aca="false">$E13*$F14*In_PV_Avail*(1-In_Degradation)^DJ29*DJ28*DJ$6</f>
        <v>18623.6875526967</v>
      </c>
      <c r="DK77" s="21" t="n">
        <f aca="false">$E13*$F14*In_PV_Avail*(1-In_Degradation)^DK29*DK28*DK$6</f>
        <v>18407.3110133165</v>
      </c>
      <c r="DL77" s="21" t="n">
        <f aca="false">$E13*$F14*In_PV_Avail*(1-In_Degradation)^DL29*DL28*DL$6</f>
        <v>18393.5278233393</v>
      </c>
      <c r="DM77" s="21" t="n">
        <f aca="false">$E13*$F14*In_PV_Avail*(1-In_Degradation)^DM29*DM28*DM$6</f>
        <v>18581.7302832272</v>
      </c>
      <c r="DN77" s="21" t="n">
        <f aca="false">$E13*$F14*In_PV_Avail*(1-In_Degradation)^DN29*DN28*DN$6</f>
        <v>18567.6636491002</v>
      </c>
      <c r="DO77" s="21" t="n">
        <f aca="false">$E13*$F14*In_PV_Avail*(1-In_Degradation)^DO29*DO28*DO$6</f>
        <v>18150.2683665802</v>
      </c>
      <c r="DP77" s="21" t="n">
        <f aca="false">$E13*$F14*In_PV_Avail*(1-In_Degradation)^DP29*DP28*DP$6</f>
        <v>18338.3472398693</v>
      </c>
      <c r="DQ77" s="21" t="n">
        <f aca="false">$E13*$F14*In_PV_Avail*(1-In_Degradation)^DQ29*DQ28*DQ$6</f>
        <v>18525.9850923776</v>
      </c>
      <c r="DR77" s="21" t="n">
        <f aca="false">$E13*$F14*In_PV_Avail*(1-In_Degradation)^DR29*DR28*DR$6</f>
        <v>18511.9606581529</v>
      </c>
      <c r="DS77" s="21" t="n">
        <f aca="false">$E13*$F14*In_PV_Avail*(1-In_Degradation)^DS29*DS28*DS$6</f>
        <v>18095.8175614805</v>
      </c>
      <c r="DT77" s="21" t="n">
        <f aca="false">$E13*$F14*In_PV_Avail*(1-In_Degradation)^DT29*DT28*DT$6</f>
        <v>18283.3321981497</v>
      </c>
      <c r="DU77" s="21" t="n">
        <f aca="false">$E13*$F14*In_PV_Avail*(1-In_Degradation)^DU29*DU28*DU$6</f>
        <v>18470.4071371004</v>
      </c>
      <c r="DV77" s="21" t="n">
        <f aca="false">$E13*$F14*In_PV_Avail*(1-In_Degradation)^DV29*DV28*DV$6</f>
        <v>18456.4247761785</v>
      </c>
      <c r="DW77" s="21" t="n">
        <f aca="false">$E13*$F14*In_PV_Avail*(1-In_Degradation)^DW29*DW28*DW$6</f>
        <v>18041.530108796</v>
      </c>
      <c r="DX77" s="21" t="n">
        <f aca="false">$E13*$F14*In_PV_Avail*(1-In_Degradation)^DX29*DX28*DX$6</f>
        <v>18228.4822015553</v>
      </c>
      <c r="DY77" s="21" t="n">
        <f aca="false">$E13*$F14*In_PV_Avail*(1-In_Degradation)^DY29*DY28*DY$6</f>
        <v>18414.9959156891</v>
      </c>
      <c r="DZ77" s="21" t="n">
        <f aca="false">$E13*$F14*In_PV_Avail*(1-In_Degradation)^DZ29*DZ28*DZ$6</f>
        <v>18401.0555018499</v>
      </c>
      <c r="EA77" s="21" t="n">
        <f aca="false">$E13*$F14*In_PV_Avail*(1-In_Degradation)^EA29*EA28*EA$6</f>
        <v>18187.265579786</v>
      </c>
      <c r="EB77" s="21" t="n">
        <f aca="false">$E13*$F14*In_PV_Avail*(1-In_Degradation)^EB29*EB28*EB$6</f>
        <v>18173.6471573847</v>
      </c>
      <c r="EC77" s="21" t="n">
        <f aca="false">$E13*$F14*In_PV_Avail*(1-In_Degradation)^EC29*EC28*EC$6</f>
        <v>18359.5997996948</v>
      </c>
      <c r="ED77" s="21" t="n">
        <f aca="false">$E13*$F14*In_PV_Avail*(1-In_Degradation)^ED29*ED28*ED$6</f>
        <v>18345.7013215034</v>
      </c>
      <c r="EE77" s="21" t="n">
        <f aca="false">$E13*$F14*In_PV_Avail*(1-In_Degradation)^EE29*EE28*EE$6</f>
        <v>17933.2956828172</v>
      </c>
      <c r="EF77" s="21" t="n">
        <f aca="false">$E13*$F14*In_PV_Avail*(1-In_Degradation)^EF29*EF28*EF$6</f>
        <v>18119.1262159126</v>
      </c>
      <c r="EG77" s="21" t="n">
        <f aca="false">$E13*$F14*In_PV_Avail*(1-In_Degradation)^EG29*EG28*EG$6</f>
        <v>18304.5210002957</v>
      </c>
      <c r="EH77" s="21" t="n">
        <f aca="false">$E13*$F14*In_PV_Avail*(1-In_Degradation)^EH29*EH28*EH$6</f>
        <v>18290.6642175389</v>
      </c>
      <c r="EI77" s="21" t="n">
        <f aca="false">$E13*$F14*In_PV_Avail*(1-In_Degradation)^EI29*EI28*EI$6</f>
        <v>17879.4957957688</v>
      </c>
      <c r="EJ77" s="21" t="n">
        <f aca="false">$E13*$F14*In_PV_Avail*(1-In_Degradation)^EJ29*EJ28*EJ$6</f>
        <v>18064.7688372648</v>
      </c>
      <c r="EK77" s="21" t="n">
        <f aca="false">$E13*$F14*In_PV_Avail*(1-In_Degradation)^EK29*EK28*EK$6</f>
        <v>18249.6074372949</v>
      </c>
      <c r="EL77" s="21" t="n">
        <f aca="false">$E13*$F14*In_PV_Avail*(1-In_Degradation)^EL29*EL28*EL$6</f>
        <v>18235.7922248863</v>
      </c>
      <c r="EM77" s="21" t="n">
        <f aca="false">$E13*$F14*In_PV_Avail*(1-In_Degradation)^EM29*EM28*EM$6</f>
        <v>17825.8573083815</v>
      </c>
      <c r="EN77" s="21" t="n">
        <f aca="false">$E13*$F14*In_PV_Avail*(1-In_Degradation)^EN29*EN28*EN$6</f>
        <v>18010.574530753</v>
      </c>
      <c r="EO77" s="21" t="n">
        <f aca="false">$E13*$F14*In_PV_Avail*(1-In_Degradation)^EO29*EO28*EO$6</f>
        <v>18194.858614983</v>
      </c>
      <c r="EP77" s="21" t="n">
        <f aca="false">$E13*$F14*In_PV_Avail*(1-In_Degradation)^EP29*EP28*EP$6</f>
        <v>18181.0848482116</v>
      </c>
      <c r="EQ77" s="21" t="n">
        <f aca="false">$E13*$F14*In_PV_Avail*(1-In_Degradation)^EQ29*EQ28*EQ$6</f>
        <v>17969.850622417</v>
      </c>
      <c r="ER77" s="21" t="n">
        <f aca="false">$E13*$F14*In_PV_Avail*(1-In_Degradation)^ER29*ER28*ER$6</f>
        <v>17956.3949979202</v>
      </c>
      <c r="ES77" s="21" t="n">
        <f aca="false">$E13*$F14*In_PV_Avail*(1-In_Degradation)^ES29*ES28*ES$6</f>
        <v>18140.1247175143</v>
      </c>
      <c r="ET77" s="21" t="n">
        <f aca="false">$E13*$F14*In_PV_Avail*(1-In_Degradation)^ET29*ET28*ET$6</f>
        <v>18126.3923850818</v>
      </c>
      <c r="EU77" s="21" t="n">
        <f aca="false">$E13*$F14*In_PV_Avail*(1-In_Degradation)^EU29*EU28*EU$6</f>
        <v>17718.9167428242</v>
      </c>
      <c r="EV77" s="21" t="n">
        <f aca="false">$E13*$F14*In_PV_Avail*(1-In_Degradation)^EV29*EV28*EV$6</f>
        <v>17902.5258129265</v>
      </c>
      <c r="EW77" s="21" t="n">
        <f aca="false">$E13*$F14*In_PV_Avail*(1-In_Degradation)^EW29*EW28*EW$6</f>
        <v>18085.7043433618</v>
      </c>
      <c r="EX77" s="21" t="n">
        <f aca="false">$E13*$F14*In_PV_Avail*(1-In_Degradation)^EX29*EX28*EX$6</f>
        <v>18072.0132079266</v>
      </c>
      <c r="EY77" s="21" t="n">
        <f aca="false">$E13*$F14*In_PV_Avail*(1-In_Degradation)^EY29*EY28*EY$6</f>
        <v>17665.7599925958</v>
      </c>
      <c r="EZ77" s="21" t="n">
        <f aca="false">$E13*$F14*In_PV_Avail*(1-In_Degradation)^EZ29*EZ28*EZ$6</f>
        <v>17848.8182354877</v>
      </c>
      <c r="FA77" s="21" t="n">
        <f aca="false">$E13*$F14*In_PV_Avail*(1-In_Degradation)^FA29*FA28*FA$6</f>
        <v>18031.4472303317</v>
      </c>
      <c r="FB77" s="21" t="n">
        <f aca="false">$E13*$F14*In_PV_Avail*(1-In_Degradation)^FB29*FB28*FB$6</f>
        <v>18017.7971683028</v>
      </c>
      <c r="FC77" s="21" t="n">
        <f aca="false">$E13*$F14*In_PV_Avail*(1-In_Degradation)^FC29*FC28*FC$6</f>
        <v>17612.762712618</v>
      </c>
      <c r="FD77" s="21" t="n">
        <f aca="false">$E13*$F14*In_PV_Avail*(1-In_Degradation)^FD29*FD28*FD$6</f>
        <v>0</v>
      </c>
      <c r="FE77" s="21" t="n">
        <f aca="false">$E13*$F14*In_PV_Avail*(1-In_Degradation)^FE29*FE28*FE$6</f>
        <v>0</v>
      </c>
      <c r="FF77" s="21" t="n">
        <f aca="false">$E13*$F14*In_PV_Avail*(1-In_Degradation)^FF29*FF28*FF$6</f>
        <v>0</v>
      </c>
      <c r="FG77" s="21" t="n">
        <f aca="false">$E13*$F14*In_PV_Avail*(1-In_Degradation)^FG29*FG28*FG$6</f>
        <v>0</v>
      </c>
      <c r="FH77" s="21" t="n">
        <f aca="false">$E13*$F14*In_PV_Avail*(1-In_Degradation)^FH29*FH28*FH$6</f>
        <v>0</v>
      </c>
    </row>
    <row r="78" customFormat="false" ht="15" hidden="false" customHeight="false" outlineLevel="0" collapsed="false">
      <c r="C78" s="1" t="s">
        <v>726</v>
      </c>
      <c r="D78" s="12" t="s">
        <v>40</v>
      </c>
      <c r="I78" s="21" t="n">
        <f aca="false">SUM(J78:FH78)</f>
        <v>0</v>
      </c>
      <c r="J78" s="21" t="n">
        <f aca="false">-J77*$E17</f>
        <v>-0</v>
      </c>
      <c r="K78" s="21" t="n">
        <f aca="false">-K77*$E17</f>
        <v>-0</v>
      </c>
      <c r="L78" s="21" t="n">
        <f aca="false">-L77*$E17</f>
        <v>-0</v>
      </c>
      <c r="M78" s="21" t="n">
        <f aca="false">-M77*$E17</f>
        <v>-0</v>
      </c>
      <c r="N78" s="21" t="n">
        <f aca="false">-N77*$E17</f>
        <v>-0</v>
      </c>
      <c r="O78" s="21" t="n">
        <f aca="false">-O77*$E17</f>
        <v>-0</v>
      </c>
      <c r="P78" s="21" t="n">
        <f aca="false">-P77*$E17</f>
        <v>-0</v>
      </c>
      <c r="Q78" s="21" t="n">
        <f aca="false">-Q77*$E17</f>
        <v>-0</v>
      </c>
      <c r="R78" s="21" t="n">
        <f aca="false">-R77*$E17</f>
        <v>-0</v>
      </c>
      <c r="S78" s="21" t="n">
        <f aca="false">-S77*$E17</f>
        <v>-0</v>
      </c>
      <c r="T78" s="21" t="n">
        <f aca="false">-T77*$E17</f>
        <v>-0</v>
      </c>
      <c r="U78" s="21" t="n">
        <f aca="false">-U77*$E17</f>
        <v>-0</v>
      </c>
      <c r="V78" s="21" t="n">
        <f aca="false">-V77*$E17</f>
        <v>-0</v>
      </c>
      <c r="W78" s="21" t="n">
        <f aca="false">-W77*$E17</f>
        <v>-0</v>
      </c>
      <c r="X78" s="21" t="n">
        <f aca="false">-X77*$E17</f>
        <v>-0</v>
      </c>
      <c r="Y78" s="21" t="n">
        <f aca="false">-Y77*$E17</f>
        <v>-0</v>
      </c>
      <c r="Z78" s="21" t="n">
        <f aca="false">-Z77*$E17</f>
        <v>-0</v>
      </c>
      <c r="AA78" s="21" t="n">
        <f aca="false">-AA77*$E17</f>
        <v>-0</v>
      </c>
      <c r="AB78" s="21" t="n">
        <f aca="false">-AB77*$E17</f>
        <v>-0</v>
      </c>
      <c r="AC78" s="21" t="n">
        <f aca="false">-AC77*$E17</f>
        <v>-0</v>
      </c>
      <c r="AD78" s="21" t="n">
        <f aca="false">-AD77*$E17</f>
        <v>-0</v>
      </c>
      <c r="AE78" s="21" t="n">
        <f aca="false">-AE77*$E17</f>
        <v>-0</v>
      </c>
      <c r="AF78" s="21" t="n">
        <f aca="false">-AF77*$E17</f>
        <v>-0</v>
      </c>
      <c r="AG78" s="21" t="n">
        <f aca="false">-AG77*$E17</f>
        <v>-0</v>
      </c>
      <c r="AH78" s="21" t="n">
        <f aca="false">-AH77*$E17</f>
        <v>-0</v>
      </c>
      <c r="AI78" s="21" t="n">
        <f aca="false">-AI77*$E17</f>
        <v>-0</v>
      </c>
      <c r="AJ78" s="21" t="n">
        <f aca="false">-AJ77*$E17</f>
        <v>-0</v>
      </c>
      <c r="AK78" s="21" t="n">
        <f aca="false">-AK77*$E17</f>
        <v>-0</v>
      </c>
      <c r="AL78" s="21" t="n">
        <f aca="false">-AL77*$E17</f>
        <v>-0</v>
      </c>
      <c r="AM78" s="21" t="n">
        <f aca="false">-AM77*$E17</f>
        <v>-0</v>
      </c>
      <c r="AN78" s="21" t="n">
        <f aca="false">-AN77*$E17</f>
        <v>-0</v>
      </c>
      <c r="AO78" s="21" t="n">
        <f aca="false">-AO77*$E17</f>
        <v>-0</v>
      </c>
      <c r="AP78" s="21" t="n">
        <f aca="false">-AP77*$E17</f>
        <v>-0</v>
      </c>
      <c r="AQ78" s="21" t="n">
        <f aca="false">-AQ77*$E17</f>
        <v>-0</v>
      </c>
      <c r="AR78" s="21" t="n">
        <f aca="false">-AR77*$E17</f>
        <v>-0</v>
      </c>
      <c r="AS78" s="21" t="n">
        <f aca="false">-AS77*$E17</f>
        <v>-0</v>
      </c>
      <c r="AT78" s="21" t="n">
        <f aca="false">-AT77*$E17</f>
        <v>-0</v>
      </c>
      <c r="AU78" s="21" t="n">
        <f aca="false">-AU77*$E17</f>
        <v>-0</v>
      </c>
      <c r="AV78" s="21" t="n">
        <f aca="false">-AV77*$E17</f>
        <v>-0</v>
      </c>
      <c r="AW78" s="21" t="n">
        <f aca="false">-AW77*$E17</f>
        <v>-0</v>
      </c>
      <c r="AX78" s="21" t="n">
        <f aca="false">-AX77*$E17</f>
        <v>-0</v>
      </c>
      <c r="AY78" s="21" t="n">
        <f aca="false">-AY77*$E17</f>
        <v>-0</v>
      </c>
      <c r="AZ78" s="21" t="n">
        <f aca="false">-AZ77*$E17</f>
        <v>-0</v>
      </c>
      <c r="BA78" s="21" t="n">
        <f aca="false">-BA77*$E17</f>
        <v>-0</v>
      </c>
      <c r="BB78" s="21" t="n">
        <f aca="false">-BB77*$E17</f>
        <v>-0</v>
      </c>
      <c r="BC78" s="21" t="n">
        <f aca="false">-BC77*$E17</f>
        <v>-0</v>
      </c>
      <c r="BD78" s="21" t="n">
        <f aca="false">-BD77*$E17</f>
        <v>-0</v>
      </c>
      <c r="BE78" s="21" t="n">
        <f aca="false">-BE77*$E17</f>
        <v>-0</v>
      </c>
      <c r="BF78" s="21" t="n">
        <f aca="false">-BF77*$E17</f>
        <v>-0</v>
      </c>
      <c r="BG78" s="21" t="n">
        <f aca="false">-BG77*$E17</f>
        <v>-0</v>
      </c>
      <c r="BH78" s="21" t="n">
        <f aca="false">-BH77*$E17</f>
        <v>-0</v>
      </c>
      <c r="BI78" s="21" t="n">
        <f aca="false">-BI77*$E17</f>
        <v>-0</v>
      </c>
      <c r="BJ78" s="21" t="n">
        <f aca="false">-BJ77*$E17</f>
        <v>-0</v>
      </c>
      <c r="BK78" s="21" t="n">
        <f aca="false">-BK77*$E17</f>
        <v>-0</v>
      </c>
      <c r="BL78" s="21" t="n">
        <f aca="false">-BL77*$E17</f>
        <v>-0</v>
      </c>
      <c r="BM78" s="21" t="n">
        <f aca="false">-BM77*$E17</f>
        <v>-0</v>
      </c>
      <c r="BN78" s="21" t="n">
        <f aca="false">-BN77*$E17</f>
        <v>-0</v>
      </c>
      <c r="BO78" s="21" t="n">
        <f aca="false">-BO77*$E17</f>
        <v>-0</v>
      </c>
      <c r="BP78" s="21" t="n">
        <f aca="false">-BP77*$E17</f>
        <v>-0</v>
      </c>
      <c r="BQ78" s="21" t="n">
        <f aca="false">-BQ77*$E17</f>
        <v>-0</v>
      </c>
      <c r="BR78" s="21" t="n">
        <f aca="false">-BR77*$E17</f>
        <v>-0</v>
      </c>
      <c r="BS78" s="21" t="n">
        <f aca="false">-BS77*$E17</f>
        <v>-0</v>
      </c>
      <c r="BT78" s="21" t="n">
        <f aca="false">-BT77*$E17</f>
        <v>-0</v>
      </c>
      <c r="BU78" s="21" t="n">
        <f aca="false">-BU77*$E17</f>
        <v>-0</v>
      </c>
      <c r="BV78" s="21" t="n">
        <f aca="false">-BV77*$E17</f>
        <v>-0</v>
      </c>
      <c r="BW78" s="21" t="n">
        <f aca="false">-BW77*$E17</f>
        <v>-0</v>
      </c>
      <c r="BX78" s="21" t="n">
        <f aca="false">-BX77*$E17</f>
        <v>-0</v>
      </c>
      <c r="BY78" s="21" t="n">
        <f aca="false">-BY77*$E17</f>
        <v>-0</v>
      </c>
      <c r="BZ78" s="21" t="n">
        <f aca="false">-BZ77*$E17</f>
        <v>-0</v>
      </c>
      <c r="CA78" s="21" t="n">
        <f aca="false">-CA77*$E17</f>
        <v>-0</v>
      </c>
      <c r="CB78" s="21" t="n">
        <f aca="false">-CB77*$E17</f>
        <v>-0</v>
      </c>
      <c r="CC78" s="21" t="n">
        <f aca="false">-CC77*$E17</f>
        <v>-0</v>
      </c>
      <c r="CD78" s="21" t="n">
        <f aca="false">-CD77*$E17</f>
        <v>-0</v>
      </c>
      <c r="CE78" s="21" t="n">
        <f aca="false">-CE77*$E17</f>
        <v>-0</v>
      </c>
      <c r="CF78" s="21" t="n">
        <f aca="false">-CF77*$E17</f>
        <v>-0</v>
      </c>
      <c r="CG78" s="21" t="n">
        <f aca="false">-CG77*$E17</f>
        <v>-0</v>
      </c>
      <c r="CH78" s="21" t="n">
        <f aca="false">-CH77*$E17</f>
        <v>-0</v>
      </c>
      <c r="CI78" s="21" t="n">
        <f aca="false">-CI77*$E17</f>
        <v>-0</v>
      </c>
      <c r="CJ78" s="21" t="n">
        <f aca="false">-CJ77*$E17</f>
        <v>-0</v>
      </c>
      <c r="CK78" s="21" t="n">
        <f aca="false">-CK77*$E17</f>
        <v>-0</v>
      </c>
      <c r="CL78" s="21" t="n">
        <f aca="false">-CL77*$E17</f>
        <v>-0</v>
      </c>
      <c r="CM78" s="21" t="n">
        <f aca="false">-CM77*$E17</f>
        <v>-0</v>
      </c>
      <c r="CN78" s="21" t="n">
        <f aca="false">-CN77*$E17</f>
        <v>-0</v>
      </c>
      <c r="CO78" s="21" t="n">
        <f aca="false">-CO77*$E17</f>
        <v>-0</v>
      </c>
      <c r="CP78" s="21" t="n">
        <f aca="false">-CP77*$E17</f>
        <v>-0</v>
      </c>
      <c r="CQ78" s="21" t="n">
        <f aca="false">-CQ77*$E17</f>
        <v>-0</v>
      </c>
      <c r="CR78" s="21" t="n">
        <f aca="false">-CR77*$E17</f>
        <v>-0</v>
      </c>
      <c r="CS78" s="21" t="n">
        <f aca="false">-CS77*$E17</f>
        <v>-0</v>
      </c>
      <c r="CT78" s="21" t="n">
        <f aca="false">-CT77*$E17</f>
        <v>-0</v>
      </c>
      <c r="CU78" s="21" t="n">
        <f aca="false">-CU77*$E17</f>
        <v>-0</v>
      </c>
      <c r="CV78" s="21" t="n">
        <f aca="false">-CV77*$E17</f>
        <v>-0</v>
      </c>
      <c r="CW78" s="21" t="n">
        <f aca="false">-CW77*$E17</f>
        <v>-0</v>
      </c>
      <c r="CX78" s="21" t="n">
        <f aca="false">-CX77*$E17</f>
        <v>-0</v>
      </c>
      <c r="CY78" s="21" t="n">
        <f aca="false">-CY77*$E17</f>
        <v>-0</v>
      </c>
      <c r="CZ78" s="21" t="n">
        <f aca="false">-CZ77*$E17</f>
        <v>-0</v>
      </c>
      <c r="DA78" s="21" t="n">
        <f aca="false">-DA77*$E17</f>
        <v>-0</v>
      </c>
      <c r="DB78" s="21" t="n">
        <f aca="false">-DB77*$E17</f>
        <v>-0</v>
      </c>
      <c r="DC78" s="21" t="n">
        <f aca="false">-DC77*$E17</f>
        <v>-0</v>
      </c>
      <c r="DD78" s="21" t="n">
        <f aca="false">-DD77*$E17</f>
        <v>-0</v>
      </c>
      <c r="DE78" s="21" t="n">
        <f aca="false">-DE77*$E17</f>
        <v>-0</v>
      </c>
      <c r="DF78" s="21" t="n">
        <f aca="false">-DF77*$E17</f>
        <v>-0</v>
      </c>
      <c r="DG78" s="21" t="n">
        <f aca="false">-DG77*$E17</f>
        <v>-0</v>
      </c>
      <c r="DH78" s="21" t="n">
        <f aca="false">-DH77*$E17</f>
        <v>-0</v>
      </c>
      <c r="DI78" s="21" t="n">
        <f aca="false">-DI77*$E17</f>
        <v>-0</v>
      </c>
      <c r="DJ78" s="21" t="n">
        <f aca="false">-DJ77*$E17</f>
        <v>-0</v>
      </c>
      <c r="DK78" s="21" t="n">
        <f aca="false">-DK77*$E17</f>
        <v>-0</v>
      </c>
      <c r="DL78" s="21" t="n">
        <f aca="false">-DL77*$E17</f>
        <v>-0</v>
      </c>
      <c r="DM78" s="21" t="n">
        <f aca="false">-DM77*$E17</f>
        <v>-0</v>
      </c>
      <c r="DN78" s="21" t="n">
        <f aca="false">-DN77*$E17</f>
        <v>-0</v>
      </c>
      <c r="DO78" s="21" t="n">
        <f aca="false">-DO77*$E17</f>
        <v>-0</v>
      </c>
      <c r="DP78" s="21" t="n">
        <f aca="false">-DP77*$E17</f>
        <v>-0</v>
      </c>
      <c r="DQ78" s="21" t="n">
        <f aca="false">-DQ77*$E17</f>
        <v>-0</v>
      </c>
      <c r="DR78" s="21" t="n">
        <f aca="false">-DR77*$E17</f>
        <v>-0</v>
      </c>
      <c r="DS78" s="21" t="n">
        <f aca="false">-DS77*$E17</f>
        <v>-0</v>
      </c>
      <c r="DT78" s="21" t="n">
        <f aca="false">-DT77*$E17</f>
        <v>-0</v>
      </c>
      <c r="DU78" s="21" t="n">
        <f aca="false">-DU77*$E17</f>
        <v>-0</v>
      </c>
      <c r="DV78" s="21" t="n">
        <f aca="false">-DV77*$E17</f>
        <v>-0</v>
      </c>
      <c r="DW78" s="21" t="n">
        <f aca="false">-DW77*$E17</f>
        <v>-0</v>
      </c>
      <c r="DX78" s="21" t="n">
        <f aca="false">-DX77*$E17</f>
        <v>-0</v>
      </c>
      <c r="DY78" s="21" t="n">
        <f aca="false">-DY77*$E17</f>
        <v>-0</v>
      </c>
      <c r="DZ78" s="21" t="n">
        <f aca="false">-DZ77*$E17</f>
        <v>-0</v>
      </c>
      <c r="EA78" s="21" t="n">
        <f aca="false">-EA77*$E17</f>
        <v>-0</v>
      </c>
      <c r="EB78" s="21" t="n">
        <f aca="false">-EB77*$E17</f>
        <v>-0</v>
      </c>
      <c r="EC78" s="21" t="n">
        <f aca="false">-EC77*$E17</f>
        <v>-0</v>
      </c>
      <c r="ED78" s="21" t="n">
        <f aca="false">-ED77*$E17</f>
        <v>-0</v>
      </c>
      <c r="EE78" s="21" t="n">
        <f aca="false">-EE77*$E17</f>
        <v>-0</v>
      </c>
      <c r="EF78" s="21" t="n">
        <f aca="false">-EF77*$E17</f>
        <v>-0</v>
      </c>
      <c r="EG78" s="21" t="n">
        <f aca="false">-EG77*$E17</f>
        <v>-0</v>
      </c>
      <c r="EH78" s="21" t="n">
        <f aca="false">-EH77*$E17</f>
        <v>-0</v>
      </c>
      <c r="EI78" s="21" t="n">
        <f aca="false">-EI77*$E17</f>
        <v>-0</v>
      </c>
      <c r="EJ78" s="21" t="n">
        <f aca="false">-EJ77*$E17</f>
        <v>-0</v>
      </c>
      <c r="EK78" s="21" t="n">
        <f aca="false">-EK77*$E17</f>
        <v>-0</v>
      </c>
      <c r="EL78" s="21" t="n">
        <f aca="false">-EL77*$E17</f>
        <v>-0</v>
      </c>
      <c r="EM78" s="21" t="n">
        <f aca="false">-EM77*$E17</f>
        <v>-0</v>
      </c>
      <c r="EN78" s="21" t="n">
        <f aca="false">-EN77*$E17</f>
        <v>-0</v>
      </c>
      <c r="EO78" s="21" t="n">
        <f aca="false">-EO77*$E17</f>
        <v>-0</v>
      </c>
      <c r="EP78" s="21" t="n">
        <f aca="false">-EP77*$E17</f>
        <v>-0</v>
      </c>
      <c r="EQ78" s="21" t="n">
        <f aca="false">-EQ77*$E17</f>
        <v>-0</v>
      </c>
      <c r="ER78" s="21" t="n">
        <f aca="false">-ER77*$E17</f>
        <v>-0</v>
      </c>
      <c r="ES78" s="21" t="n">
        <f aca="false">-ES77*$E17</f>
        <v>-0</v>
      </c>
      <c r="ET78" s="21" t="n">
        <f aca="false">-ET77*$E17</f>
        <v>-0</v>
      </c>
      <c r="EU78" s="21" t="n">
        <f aca="false">-EU77*$E17</f>
        <v>-0</v>
      </c>
      <c r="EV78" s="21" t="n">
        <f aca="false">-EV77*$E17</f>
        <v>-0</v>
      </c>
      <c r="EW78" s="21" t="n">
        <f aca="false">-EW77*$E17</f>
        <v>-0</v>
      </c>
      <c r="EX78" s="21" t="n">
        <f aca="false">-EX77*$E17</f>
        <v>-0</v>
      </c>
      <c r="EY78" s="21" t="n">
        <f aca="false">-EY77*$E17</f>
        <v>-0</v>
      </c>
      <c r="EZ78" s="21" t="n">
        <f aca="false">-EZ77*$E17</f>
        <v>-0</v>
      </c>
      <c r="FA78" s="21" t="n">
        <f aca="false">-FA77*$E17</f>
        <v>-0</v>
      </c>
      <c r="FB78" s="21" t="n">
        <f aca="false">-FB77*$E17</f>
        <v>-0</v>
      </c>
      <c r="FC78" s="21" t="n">
        <f aca="false">-FC77*$E17</f>
        <v>-0</v>
      </c>
      <c r="FD78" s="21" t="n">
        <f aca="false">-FD77*$E17</f>
        <v>-0</v>
      </c>
      <c r="FE78" s="21" t="n">
        <f aca="false">-FE77*$E17</f>
        <v>-0</v>
      </c>
      <c r="FF78" s="21" t="n">
        <f aca="false">-FF77*$E17</f>
        <v>-0</v>
      </c>
      <c r="FG78" s="21" t="n">
        <f aca="false">-FG77*$E17</f>
        <v>-0</v>
      </c>
      <c r="FH78" s="21" t="n">
        <f aca="false">-FH77*$E17</f>
        <v>-0</v>
      </c>
    </row>
    <row r="79" customFormat="false" ht="15" hidden="false" customHeight="false" outlineLevel="0" collapsed="false">
      <c r="C79" s="1" t="s">
        <v>727</v>
      </c>
      <c r="D79" s="12" t="s">
        <v>40</v>
      </c>
      <c r="E79" s="15" t="str">
        <f aca="false">$E47</f>
        <v>DC 4h</v>
      </c>
      <c r="J79" s="21" t="n">
        <f aca="false">INDEX(ChargeRES_Data,MATCH($E79,ChargeRES_Labels,0),MATCH(J$7,ChargeRES_Years,0))</f>
        <v>0</v>
      </c>
      <c r="K79" s="21" t="n">
        <f aca="false">INDEX(ChargeRES_Data,MATCH($E79,ChargeRES_Labels,0),MATCH(K$7,ChargeRES_Years,0))</f>
        <v>0</v>
      </c>
      <c r="L79" s="21" t="n">
        <f aca="false">INDEX(ChargeRES_Data,MATCH($E79,ChargeRES_Labels,0),MATCH(L$7,ChargeRES_Years,0))</f>
        <v>0</v>
      </c>
      <c r="M79" s="21" t="n">
        <f aca="false">INDEX(ChargeRES_Data,MATCH($E79,ChargeRES_Labels,0),MATCH(M$7,ChargeRES_Years,0))</f>
        <v>0</v>
      </c>
      <c r="N79" s="21" t="n">
        <f aca="false">INDEX(ChargeRES_Data,MATCH($E79,ChargeRES_Labels,0),MATCH(N$7,ChargeRES_Years,0))</f>
        <v>0</v>
      </c>
      <c r="O79" s="21" t="n">
        <f aca="false">INDEX(ChargeRES_Data,MATCH($E79,ChargeRES_Labels,0),MATCH(O$7,ChargeRES_Years,0))</f>
        <v>-992.69296</v>
      </c>
      <c r="P79" s="21" t="n">
        <f aca="false">INDEX(ChargeRES_Data,MATCH($E79,ChargeRES_Labels,0),MATCH(P$7,ChargeRES_Years,0))</f>
        <v>-992.69296</v>
      </c>
      <c r="Q79" s="21" t="n">
        <f aca="false">INDEX(ChargeRES_Data,MATCH($E79,ChargeRES_Labels,0),MATCH(Q$7,ChargeRES_Years,0))</f>
        <v>-992.69296</v>
      </c>
      <c r="R79" s="21" t="n">
        <f aca="false">INDEX(ChargeRES_Data,MATCH($E79,ChargeRES_Labels,0),MATCH(R$7,ChargeRES_Years,0))</f>
        <v>-992.69296</v>
      </c>
      <c r="S79" s="21" t="n">
        <f aca="false">INDEX(ChargeRES_Data,MATCH($E79,ChargeRES_Labels,0),MATCH(S$7,ChargeRES_Years,0))</f>
        <v>-1020.71599</v>
      </c>
      <c r="T79" s="21" t="n">
        <f aca="false">INDEX(ChargeRES_Data,MATCH($E79,ChargeRES_Labels,0),MATCH(T$7,ChargeRES_Years,0))</f>
        <v>-1020.71599</v>
      </c>
      <c r="U79" s="21" t="n">
        <f aca="false">INDEX(ChargeRES_Data,MATCH($E79,ChargeRES_Labels,0),MATCH(U$7,ChargeRES_Years,0))</f>
        <v>-1020.71599</v>
      </c>
      <c r="V79" s="21" t="n">
        <f aca="false">INDEX(ChargeRES_Data,MATCH($E79,ChargeRES_Labels,0),MATCH(V$7,ChargeRES_Years,0))</f>
        <v>-1020.71599</v>
      </c>
      <c r="W79" s="21" t="n">
        <f aca="false">INDEX(ChargeRES_Data,MATCH($E79,ChargeRES_Labels,0),MATCH(W$7,ChargeRES_Years,0))</f>
        <v>-1012.63813</v>
      </c>
      <c r="X79" s="21" t="n">
        <f aca="false">INDEX(ChargeRES_Data,MATCH($E79,ChargeRES_Labels,0),MATCH(X$7,ChargeRES_Years,0))</f>
        <v>-1012.63813</v>
      </c>
      <c r="Y79" s="21" t="n">
        <f aca="false">INDEX(ChargeRES_Data,MATCH($E79,ChargeRES_Labels,0),MATCH(Y$7,ChargeRES_Years,0))</f>
        <v>-1012.63813</v>
      </c>
      <c r="Z79" s="21" t="n">
        <f aca="false">INDEX(ChargeRES_Data,MATCH($E79,ChargeRES_Labels,0),MATCH(Z$7,ChargeRES_Years,0))</f>
        <v>-1012.63813</v>
      </c>
      <c r="AA79" s="21" t="n">
        <f aca="false">INDEX(ChargeRES_Data,MATCH($E79,ChargeRES_Labels,0),MATCH(AA$7,ChargeRES_Years,0))</f>
        <v>-1008.4149</v>
      </c>
      <c r="AB79" s="21" t="n">
        <f aca="false">INDEX(ChargeRES_Data,MATCH($E79,ChargeRES_Labels,0),MATCH(AB$7,ChargeRES_Years,0))</f>
        <v>-1008.4149</v>
      </c>
      <c r="AC79" s="21" t="n">
        <f aca="false">INDEX(ChargeRES_Data,MATCH($E79,ChargeRES_Labels,0),MATCH(AC$7,ChargeRES_Years,0))</f>
        <v>-1008.4149</v>
      </c>
      <c r="AD79" s="21" t="n">
        <f aca="false">INDEX(ChargeRES_Data,MATCH($E79,ChargeRES_Labels,0),MATCH(AD$7,ChargeRES_Years,0))</f>
        <v>-1008.4149</v>
      </c>
      <c r="AE79" s="21" t="n">
        <f aca="false">INDEX(ChargeRES_Data,MATCH($E79,ChargeRES_Labels,0),MATCH(AE$7,ChargeRES_Years,0))</f>
        <v>-990.22906</v>
      </c>
      <c r="AF79" s="21" t="n">
        <f aca="false">INDEX(ChargeRES_Data,MATCH($E79,ChargeRES_Labels,0),MATCH(AF$7,ChargeRES_Years,0))</f>
        <v>-990.22906</v>
      </c>
      <c r="AG79" s="21" t="n">
        <f aca="false">INDEX(ChargeRES_Data,MATCH($E79,ChargeRES_Labels,0),MATCH(AG$7,ChargeRES_Years,0))</f>
        <v>-990.22906</v>
      </c>
      <c r="AH79" s="21" t="n">
        <f aca="false">INDEX(ChargeRES_Data,MATCH($E79,ChargeRES_Labels,0),MATCH(AH$7,ChargeRES_Years,0))</f>
        <v>-990.22906</v>
      </c>
      <c r="AI79" s="21" t="n">
        <f aca="false">INDEX(ChargeRES_Data,MATCH($E79,ChargeRES_Labels,0),MATCH(AI$7,ChargeRES_Years,0))</f>
        <v>-965.72765</v>
      </c>
      <c r="AJ79" s="21" t="n">
        <f aca="false">INDEX(ChargeRES_Data,MATCH($E79,ChargeRES_Labels,0),MATCH(AJ$7,ChargeRES_Years,0))</f>
        <v>-965.72765</v>
      </c>
      <c r="AK79" s="21" t="n">
        <f aca="false">INDEX(ChargeRES_Data,MATCH($E79,ChargeRES_Labels,0),MATCH(AK$7,ChargeRES_Years,0))</f>
        <v>-965.72765</v>
      </c>
      <c r="AL79" s="21" t="n">
        <f aca="false">INDEX(ChargeRES_Data,MATCH($E79,ChargeRES_Labels,0),MATCH(AL$7,ChargeRES_Years,0))</f>
        <v>-965.72765</v>
      </c>
      <c r="AM79" s="21" t="n">
        <f aca="false">INDEX(ChargeRES_Data,MATCH($E79,ChargeRES_Labels,0),MATCH(AM$7,ChargeRES_Years,0))</f>
        <v>-971.9878</v>
      </c>
      <c r="AN79" s="21" t="n">
        <f aca="false">INDEX(ChargeRES_Data,MATCH($E79,ChargeRES_Labels,0),MATCH(AN$7,ChargeRES_Years,0))</f>
        <v>-971.9878</v>
      </c>
      <c r="AO79" s="21" t="n">
        <f aca="false">INDEX(ChargeRES_Data,MATCH($E79,ChargeRES_Labels,0),MATCH(AO$7,ChargeRES_Years,0))</f>
        <v>-971.9878</v>
      </c>
      <c r="AP79" s="21" t="n">
        <f aca="false">INDEX(ChargeRES_Data,MATCH($E79,ChargeRES_Labels,0),MATCH(AP$7,ChargeRES_Years,0))</f>
        <v>-971.9878</v>
      </c>
      <c r="AQ79" s="21" t="n">
        <f aca="false">INDEX(ChargeRES_Data,MATCH($E79,ChargeRES_Labels,0),MATCH(AQ$7,ChargeRES_Years,0))</f>
        <v>-972.86154</v>
      </c>
      <c r="AR79" s="21" t="n">
        <f aca="false">INDEX(ChargeRES_Data,MATCH($E79,ChargeRES_Labels,0),MATCH(AR$7,ChargeRES_Years,0))</f>
        <v>-972.86154</v>
      </c>
      <c r="AS79" s="21" t="n">
        <f aca="false">INDEX(ChargeRES_Data,MATCH($E79,ChargeRES_Labels,0),MATCH(AS$7,ChargeRES_Years,0))</f>
        <v>-972.86154</v>
      </c>
      <c r="AT79" s="21" t="n">
        <f aca="false">INDEX(ChargeRES_Data,MATCH($E79,ChargeRES_Labels,0),MATCH(AT$7,ChargeRES_Years,0))</f>
        <v>-972.86154</v>
      </c>
      <c r="AU79" s="21" t="n">
        <f aca="false">INDEX(ChargeRES_Data,MATCH($E79,ChargeRES_Labels,0),MATCH(AU$7,ChargeRES_Years,0))</f>
        <v>-967.99641</v>
      </c>
      <c r="AV79" s="21" t="n">
        <f aca="false">INDEX(ChargeRES_Data,MATCH($E79,ChargeRES_Labels,0),MATCH(AV$7,ChargeRES_Years,0))</f>
        <v>-967.99641</v>
      </c>
      <c r="AW79" s="21" t="n">
        <f aca="false">INDEX(ChargeRES_Data,MATCH($E79,ChargeRES_Labels,0),MATCH(AW$7,ChargeRES_Years,0))</f>
        <v>-967.99641</v>
      </c>
      <c r="AX79" s="21" t="n">
        <f aca="false">INDEX(ChargeRES_Data,MATCH($E79,ChargeRES_Labels,0),MATCH(AX$7,ChargeRES_Years,0))</f>
        <v>-967.99641</v>
      </c>
      <c r="AY79" s="21" t="n">
        <f aca="false">INDEX(ChargeRES_Data,MATCH($E79,ChargeRES_Labels,0),MATCH(AY$7,ChargeRES_Years,0))</f>
        <v>-946.54846</v>
      </c>
      <c r="AZ79" s="21" t="n">
        <f aca="false">INDEX(ChargeRES_Data,MATCH($E79,ChargeRES_Labels,0),MATCH(AZ$7,ChargeRES_Years,0))</f>
        <v>-946.54846</v>
      </c>
      <c r="BA79" s="21" t="n">
        <f aca="false">INDEX(ChargeRES_Data,MATCH($E79,ChargeRES_Labels,0),MATCH(BA$7,ChargeRES_Years,0))</f>
        <v>-946.54846</v>
      </c>
      <c r="BB79" s="21" t="n">
        <f aca="false">INDEX(ChargeRES_Data,MATCH($E79,ChargeRES_Labels,0),MATCH(BB$7,ChargeRES_Years,0))</f>
        <v>-946.54846</v>
      </c>
      <c r="BC79" s="21" t="n">
        <f aca="false">INDEX(ChargeRES_Data,MATCH($E79,ChargeRES_Labels,0),MATCH(BC$7,ChargeRES_Years,0))</f>
        <v>-903.12287</v>
      </c>
      <c r="BD79" s="21" t="n">
        <f aca="false">INDEX(ChargeRES_Data,MATCH($E79,ChargeRES_Labels,0),MATCH(BD$7,ChargeRES_Years,0))</f>
        <v>-903.12287</v>
      </c>
      <c r="BE79" s="21" t="n">
        <f aca="false">INDEX(ChargeRES_Data,MATCH($E79,ChargeRES_Labels,0),MATCH(BE$7,ChargeRES_Years,0))</f>
        <v>-903.12287</v>
      </c>
      <c r="BF79" s="21" t="n">
        <f aca="false">INDEX(ChargeRES_Data,MATCH($E79,ChargeRES_Labels,0),MATCH(BF$7,ChargeRES_Years,0))</f>
        <v>-903.12287</v>
      </c>
      <c r="BG79" s="21" t="n">
        <f aca="false">INDEX(ChargeRES_Data,MATCH($E79,ChargeRES_Labels,0),MATCH(BG$7,ChargeRES_Years,0))</f>
        <v>-915.28429</v>
      </c>
      <c r="BH79" s="21" t="n">
        <f aca="false">INDEX(ChargeRES_Data,MATCH($E79,ChargeRES_Labels,0),MATCH(BH$7,ChargeRES_Years,0))</f>
        <v>-915.28429</v>
      </c>
      <c r="BI79" s="21" t="n">
        <f aca="false">INDEX(ChargeRES_Data,MATCH($E79,ChargeRES_Labels,0),MATCH(BI$7,ChargeRES_Years,0))</f>
        <v>-915.28429</v>
      </c>
      <c r="BJ79" s="21" t="n">
        <f aca="false">INDEX(ChargeRES_Data,MATCH($E79,ChargeRES_Labels,0),MATCH(BJ$7,ChargeRES_Years,0))</f>
        <v>-915.28429</v>
      </c>
      <c r="BK79" s="21" t="n">
        <f aca="false">INDEX(ChargeRES_Data,MATCH($E79,ChargeRES_Labels,0),MATCH(BK$7,ChargeRES_Years,0))</f>
        <v>-884.89008</v>
      </c>
      <c r="BL79" s="21" t="n">
        <f aca="false">INDEX(ChargeRES_Data,MATCH($E79,ChargeRES_Labels,0),MATCH(BL$7,ChargeRES_Years,0))</f>
        <v>-884.89008</v>
      </c>
      <c r="BM79" s="21" t="n">
        <f aca="false">INDEX(ChargeRES_Data,MATCH($E79,ChargeRES_Labels,0),MATCH(BM$7,ChargeRES_Years,0))</f>
        <v>-884.89008</v>
      </c>
      <c r="BN79" s="21" t="n">
        <f aca="false">INDEX(ChargeRES_Data,MATCH($E79,ChargeRES_Labels,0),MATCH(BN$7,ChargeRES_Years,0))</f>
        <v>-884.89008</v>
      </c>
      <c r="BO79" s="21" t="n">
        <f aca="false">INDEX(ChargeRES_Data,MATCH($E79,ChargeRES_Labels,0),MATCH(BO$7,ChargeRES_Years,0))</f>
        <v>-884.94627</v>
      </c>
      <c r="BP79" s="21" t="n">
        <f aca="false">INDEX(ChargeRES_Data,MATCH($E79,ChargeRES_Labels,0),MATCH(BP$7,ChargeRES_Years,0))</f>
        <v>-884.94627</v>
      </c>
      <c r="BQ79" s="21" t="n">
        <f aca="false">INDEX(ChargeRES_Data,MATCH($E79,ChargeRES_Labels,0),MATCH(BQ$7,ChargeRES_Years,0))</f>
        <v>-884.94627</v>
      </c>
      <c r="BR79" s="21" t="n">
        <f aca="false">INDEX(ChargeRES_Data,MATCH($E79,ChargeRES_Labels,0),MATCH(BR$7,ChargeRES_Years,0))</f>
        <v>-884.94627</v>
      </c>
      <c r="BS79" s="21" t="n">
        <f aca="false">INDEX(ChargeRES_Data,MATCH($E79,ChargeRES_Labels,0),MATCH(BS$7,ChargeRES_Years,0))</f>
        <v>-864.12541</v>
      </c>
      <c r="BT79" s="21" t="n">
        <f aca="false">INDEX(ChargeRES_Data,MATCH($E79,ChargeRES_Labels,0),MATCH(BT$7,ChargeRES_Years,0))</f>
        <v>-864.12541</v>
      </c>
      <c r="BU79" s="21" t="n">
        <f aca="false">INDEX(ChargeRES_Data,MATCH($E79,ChargeRES_Labels,0),MATCH(BU$7,ChargeRES_Years,0))</f>
        <v>-864.12541</v>
      </c>
      <c r="BV79" s="21" t="n">
        <f aca="false">INDEX(ChargeRES_Data,MATCH($E79,ChargeRES_Labels,0),MATCH(BV$7,ChargeRES_Years,0))</f>
        <v>-864.12541</v>
      </c>
      <c r="BW79" s="21" t="n">
        <f aca="false">INDEX(ChargeRES_Data,MATCH($E79,ChargeRES_Labels,0),MATCH(BW$7,ChargeRES_Years,0))</f>
        <v>-842.22332</v>
      </c>
      <c r="BX79" s="21" t="n">
        <f aca="false">INDEX(ChargeRES_Data,MATCH($E79,ChargeRES_Labels,0),MATCH(BX$7,ChargeRES_Years,0))</f>
        <v>-842.22332</v>
      </c>
      <c r="BY79" s="21" t="n">
        <f aca="false">INDEX(ChargeRES_Data,MATCH($E79,ChargeRES_Labels,0),MATCH(BY$7,ChargeRES_Years,0))</f>
        <v>-842.22332</v>
      </c>
      <c r="BZ79" s="21" t="n">
        <f aca="false">INDEX(ChargeRES_Data,MATCH($E79,ChargeRES_Labels,0),MATCH(BZ$7,ChargeRES_Years,0))</f>
        <v>-842.22332</v>
      </c>
      <c r="CA79" s="21" t="n">
        <f aca="false">INDEX(ChargeRES_Data,MATCH($E79,ChargeRES_Labels,0),MATCH(CA$7,ChargeRES_Years,0))</f>
        <v>-840.9919</v>
      </c>
      <c r="CB79" s="21" t="n">
        <f aca="false">INDEX(ChargeRES_Data,MATCH($E79,ChargeRES_Labels,0),MATCH(CB$7,ChargeRES_Years,0))</f>
        <v>-840.9919</v>
      </c>
      <c r="CC79" s="21" t="n">
        <f aca="false">INDEX(ChargeRES_Data,MATCH($E79,ChargeRES_Labels,0),MATCH(CC$7,ChargeRES_Years,0))</f>
        <v>-840.9919</v>
      </c>
      <c r="CD79" s="21" t="n">
        <f aca="false">INDEX(ChargeRES_Data,MATCH($E79,ChargeRES_Labels,0),MATCH(CD$7,ChargeRES_Years,0))</f>
        <v>-840.9919</v>
      </c>
      <c r="CE79" s="21" t="n">
        <f aca="false">INDEX(ChargeRES_Data,MATCH($E79,ChargeRES_Labels,0),MATCH(CE$7,ChargeRES_Years,0))</f>
        <v>-817.1254</v>
      </c>
      <c r="CF79" s="21" t="n">
        <f aca="false">INDEX(ChargeRES_Data,MATCH($E79,ChargeRES_Labels,0),MATCH(CF$7,ChargeRES_Years,0))</f>
        <v>-817.1254</v>
      </c>
      <c r="CG79" s="21" t="n">
        <f aca="false">INDEX(ChargeRES_Data,MATCH($E79,ChargeRES_Labels,0),MATCH(CG$7,ChargeRES_Years,0))</f>
        <v>-817.1254</v>
      </c>
      <c r="CH79" s="21" t="n">
        <f aca="false">INDEX(ChargeRES_Data,MATCH($E79,ChargeRES_Labels,0),MATCH(CH$7,ChargeRES_Years,0))</f>
        <v>-817.1254</v>
      </c>
      <c r="CI79" s="21" t="n">
        <f aca="false">INDEX(ChargeRES_Data,MATCH($E79,ChargeRES_Labels,0),MATCH(CI$7,ChargeRES_Years,0))</f>
        <v>-792.76727</v>
      </c>
      <c r="CJ79" s="21" t="n">
        <f aca="false">INDEX(ChargeRES_Data,MATCH($E79,ChargeRES_Labels,0),MATCH(CJ$7,ChargeRES_Years,0))</f>
        <v>-792.76727</v>
      </c>
      <c r="CK79" s="21" t="n">
        <f aca="false">INDEX(ChargeRES_Data,MATCH($E79,ChargeRES_Labels,0),MATCH(CK$7,ChargeRES_Years,0))</f>
        <v>-792.76727</v>
      </c>
      <c r="CL79" s="21" t="n">
        <f aca="false">INDEX(ChargeRES_Data,MATCH($E79,ChargeRES_Labels,0),MATCH(CL$7,ChargeRES_Years,0))</f>
        <v>-792.76727</v>
      </c>
      <c r="CM79" s="21" t="n">
        <f aca="false">INDEX(ChargeRES_Data,MATCH($E79,ChargeRES_Labels,0),MATCH(CM$7,ChargeRES_Years,0))</f>
        <v>-779.27492</v>
      </c>
      <c r="CN79" s="21" t="n">
        <f aca="false">INDEX(ChargeRES_Data,MATCH($E79,ChargeRES_Labels,0),MATCH(CN$7,ChargeRES_Years,0))</f>
        <v>-779.27492</v>
      </c>
      <c r="CO79" s="21" t="n">
        <f aca="false">INDEX(ChargeRES_Data,MATCH($E79,ChargeRES_Labels,0),MATCH(CO$7,ChargeRES_Years,0))</f>
        <v>-779.27492</v>
      </c>
      <c r="CP79" s="21" t="n">
        <f aca="false">INDEX(ChargeRES_Data,MATCH($E79,ChargeRES_Labels,0),MATCH(CP$7,ChargeRES_Years,0))</f>
        <v>-779.27492</v>
      </c>
      <c r="CQ79" s="21" t="n">
        <f aca="false">INDEX(ChargeRES_Data,MATCH($E79,ChargeRES_Labels,0),MATCH(CQ$7,ChargeRES_Years,0))</f>
        <v>-745.06588</v>
      </c>
      <c r="CR79" s="21" t="n">
        <f aca="false">INDEX(ChargeRES_Data,MATCH($E79,ChargeRES_Labels,0),MATCH(CR$7,ChargeRES_Years,0))</f>
        <v>-745.06588</v>
      </c>
      <c r="CS79" s="21" t="n">
        <f aca="false">INDEX(ChargeRES_Data,MATCH($E79,ChargeRES_Labels,0),MATCH(CS$7,ChargeRES_Years,0))</f>
        <v>-745.06588</v>
      </c>
      <c r="CT79" s="21" t="n">
        <f aca="false">INDEX(ChargeRES_Data,MATCH($E79,ChargeRES_Labels,0),MATCH(CT$7,ChargeRES_Years,0))</f>
        <v>-745.06588</v>
      </c>
      <c r="CU79" s="21" t="n">
        <f aca="false">INDEX(ChargeRES_Data,MATCH($E79,ChargeRES_Labels,0),MATCH(CU$7,ChargeRES_Years,0))</f>
        <v>-713.83809</v>
      </c>
      <c r="CV79" s="21" t="n">
        <f aca="false">INDEX(ChargeRES_Data,MATCH($E79,ChargeRES_Labels,0),MATCH(CV$7,ChargeRES_Years,0))</f>
        <v>-713.83809</v>
      </c>
      <c r="CW79" s="21" t="n">
        <f aca="false">INDEX(ChargeRES_Data,MATCH($E79,ChargeRES_Labels,0),MATCH(CW$7,ChargeRES_Years,0))</f>
        <v>-713.83809</v>
      </c>
      <c r="CX79" s="21" t="n">
        <f aca="false">INDEX(ChargeRES_Data,MATCH($E79,ChargeRES_Labels,0),MATCH(CX$7,ChargeRES_Years,0))</f>
        <v>-713.83809</v>
      </c>
      <c r="CY79" s="21" t="n">
        <f aca="false">INDEX(ChargeRES_Data,MATCH($E79,ChargeRES_Labels,0),MATCH(CY$7,ChargeRES_Years,0))</f>
        <v>-1040.09275</v>
      </c>
      <c r="CZ79" s="21" t="n">
        <f aca="false">INDEX(ChargeRES_Data,MATCH($E79,ChargeRES_Labels,0),MATCH(CZ$7,ChargeRES_Years,0))</f>
        <v>-1040.09275</v>
      </c>
      <c r="DA79" s="21" t="n">
        <f aca="false">INDEX(ChargeRES_Data,MATCH($E79,ChargeRES_Labels,0),MATCH(DA$7,ChargeRES_Years,0))</f>
        <v>-1040.09275</v>
      </c>
      <c r="DB79" s="21" t="n">
        <f aca="false">INDEX(ChargeRES_Data,MATCH($E79,ChargeRES_Labels,0),MATCH(DB$7,ChargeRES_Years,0))</f>
        <v>-1040.09275</v>
      </c>
      <c r="DC79" s="21" t="n">
        <f aca="false">INDEX(ChargeRES_Data,MATCH($E79,ChargeRES_Labels,0),MATCH(DC$7,ChargeRES_Years,0))</f>
        <v>-993.65772</v>
      </c>
      <c r="DD79" s="21" t="n">
        <f aca="false">INDEX(ChargeRES_Data,MATCH($E79,ChargeRES_Labels,0),MATCH(DD$7,ChargeRES_Years,0))</f>
        <v>-993.65772</v>
      </c>
      <c r="DE79" s="21" t="n">
        <f aca="false">INDEX(ChargeRES_Data,MATCH($E79,ChargeRES_Labels,0),MATCH(DE$7,ChargeRES_Years,0))</f>
        <v>-993.65772</v>
      </c>
      <c r="DF79" s="21" t="n">
        <f aca="false">INDEX(ChargeRES_Data,MATCH($E79,ChargeRES_Labels,0),MATCH(DF$7,ChargeRES_Years,0))</f>
        <v>-993.65772</v>
      </c>
      <c r="DG79" s="21" t="n">
        <f aca="false">INDEX(ChargeRES_Data,MATCH($E79,ChargeRES_Labels,0),MATCH(DG$7,ChargeRES_Years,0))</f>
        <v>-961.99609</v>
      </c>
      <c r="DH79" s="21" t="n">
        <f aca="false">INDEX(ChargeRES_Data,MATCH($E79,ChargeRES_Labels,0),MATCH(DH$7,ChargeRES_Years,0))</f>
        <v>-961.99609</v>
      </c>
      <c r="DI79" s="21" t="n">
        <f aca="false">INDEX(ChargeRES_Data,MATCH($E79,ChargeRES_Labels,0),MATCH(DI$7,ChargeRES_Years,0))</f>
        <v>-961.99609</v>
      </c>
      <c r="DJ79" s="21" t="n">
        <f aca="false">INDEX(ChargeRES_Data,MATCH($E79,ChargeRES_Labels,0),MATCH(DJ$7,ChargeRES_Years,0))</f>
        <v>-961.99609</v>
      </c>
      <c r="DK79" s="21" t="n">
        <f aca="false">INDEX(ChargeRES_Data,MATCH($E79,ChargeRES_Labels,0),MATCH(DK$7,ChargeRES_Years,0))</f>
        <v>-930.5436</v>
      </c>
      <c r="DL79" s="21" t="n">
        <f aca="false">INDEX(ChargeRES_Data,MATCH($E79,ChargeRES_Labels,0),MATCH(DL$7,ChargeRES_Years,0))</f>
        <v>-930.5436</v>
      </c>
      <c r="DM79" s="21" t="n">
        <f aca="false">INDEX(ChargeRES_Data,MATCH($E79,ChargeRES_Labels,0),MATCH(DM$7,ChargeRES_Years,0))</f>
        <v>-930.5436</v>
      </c>
      <c r="DN79" s="21" t="n">
        <f aca="false">INDEX(ChargeRES_Data,MATCH($E79,ChargeRES_Labels,0),MATCH(DN$7,ChargeRES_Years,0))</f>
        <v>-930.5436</v>
      </c>
      <c r="DO79" s="21" t="n">
        <f aca="false">INDEX(ChargeRES_Data,MATCH($E79,ChargeRES_Labels,0),MATCH(DO$7,ChargeRES_Years,0))</f>
        <v>-926.40611</v>
      </c>
      <c r="DP79" s="21" t="n">
        <f aca="false">INDEX(ChargeRES_Data,MATCH($E79,ChargeRES_Labels,0),MATCH(DP$7,ChargeRES_Years,0))</f>
        <v>-926.40611</v>
      </c>
      <c r="DQ79" s="21" t="n">
        <f aca="false">INDEX(ChargeRES_Data,MATCH($E79,ChargeRES_Labels,0),MATCH(DQ$7,ChargeRES_Years,0))</f>
        <v>-926.40611</v>
      </c>
      <c r="DR79" s="21" t="n">
        <f aca="false">INDEX(ChargeRES_Data,MATCH($E79,ChargeRES_Labels,0),MATCH(DR$7,ChargeRES_Years,0))</f>
        <v>-926.40611</v>
      </c>
      <c r="DS79" s="21" t="n">
        <f aca="false">INDEX(ChargeRES_Data,MATCH($E79,ChargeRES_Labels,0),MATCH(DS$7,ChargeRES_Years,0))</f>
        <v>-914.09784</v>
      </c>
      <c r="DT79" s="21" t="n">
        <f aca="false">INDEX(ChargeRES_Data,MATCH($E79,ChargeRES_Labels,0),MATCH(DT$7,ChargeRES_Years,0))</f>
        <v>-914.09784</v>
      </c>
      <c r="DU79" s="21" t="n">
        <f aca="false">INDEX(ChargeRES_Data,MATCH($E79,ChargeRES_Labels,0),MATCH(DU$7,ChargeRES_Years,0))</f>
        <v>-914.09784</v>
      </c>
      <c r="DV79" s="21" t="n">
        <f aca="false">INDEX(ChargeRES_Data,MATCH($E79,ChargeRES_Labels,0),MATCH(DV$7,ChargeRES_Years,0))</f>
        <v>-914.09784</v>
      </c>
      <c r="DW79" s="21" t="n">
        <f aca="false">INDEX(ChargeRES_Data,MATCH($E79,ChargeRES_Labels,0),MATCH(DW$7,ChargeRES_Years,0))</f>
        <v>-891.80399</v>
      </c>
      <c r="DX79" s="21" t="n">
        <f aca="false">INDEX(ChargeRES_Data,MATCH($E79,ChargeRES_Labels,0),MATCH(DX$7,ChargeRES_Years,0))</f>
        <v>-891.80399</v>
      </c>
      <c r="DY79" s="21" t="n">
        <f aca="false">INDEX(ChargeRES_Data,MATCH($E79,ChargeRES_Labels,0),MATCH(DY$7,ChargeRES_Years,0))</f>
        <v>-891.80399</v>
      </c>
      <c r="DZ79" s="21" t="n">
        <f aca="false">INDEX(ChargeRES_Data,MATCH($E79,ChargeRES_Labels,0),MATCH(DZ$7,ChargeRES_Years,0))</f>
        <v>-891.80399</v>
      </c>
      <c r="EA79" s="21" t="n">
        <f aca="false">INDEX(ChargeRES_Data,MATCH($E79,ChargeRES_Labels,0),MATCH(EA$7,ChargeRES_Years,0))</f>
        <v>-870.13693</v>
      </c>
      <c r="EB79" s="21" t="n">
        <f aca="false">INDEX(ChargeRES_Data,MATCH($E79,ChargeRES_Labels,0),MATCH(EB$7,ChargeRES_Years,0))</f>
        <v>-870.13693</v>
      </c>
      <c r="EC79" s="21" t="n">
        <f aca="false">INDEX(ChargeRES_Data,MATCH($E79,ChargeRES_Labels,0),MATCH(EC$7,ChargeRES_Years,0))</f>
        <v>-870.13693</v>
      </c>
      <c r="ED79" s="21" t="n">
        <f aca="false">INDEX(ChargeRES_Data,MATCH($E79,ChargeRES_Labels,0),MATCH(ED$7,ChargeRES_Years,0))</f>
        <v>-870.13693</v>
      </c>
      <c r="EE79" s="21" t="n">
        <f aca="false">INDEX(ChargeRES_Data,MATCH($E79,ChargeRES_Labels,0),MATCH(EE$7,ChargeRES_Years,0))</f>
        <v>-864.3226</v>
      </c>
      <c r="EF79" s="21" t="n">
        <f aca="false">INDEX(ChargeRES_Data,MATCH($E79,ChargeRES_Labels,0),MATCH(EF$7,ChargeRES_Years,0))</f>
        <v>-864.3226</v>
      </c>
      <c r="EG79" s="21" t="n">
        <f aca="false">INDEX(ChargeRES_Data,MATCH($E79,ChargeRES_Labels,0),MATCH(EG$7,ChargeRES_Years,0))</f>
        <v>-864.3226</v>
      </c>
      <c r="EH79" s="21" t="n">
        <f aca="false">INDEX(ChargeRES_Data,MATCH($E79,ChargeRES_Labels,0),MATCH(EH$7,ChargeRES_Years,0))</f>
        <v>-864.3226</v>
      </c>
      <c r="EI79" s="21" t="n">
        <f aca="false">INDEX(ChargeRES_Data,MATCH($E79,ChargeRES_Labels,0),MATCH(EI$7,ChargeRES_Years,0))</f>
        <v>-866.71026</v>
      </c>
      <c r="EJ79" s="21" t="n">
        <f aca="false">INDEX(ChargeRES_Data,MATCH($E79,ChargeRES_Labels,0),MATCH(EJ$7,ChargeRES_Years,0))</f>
        <v>-866.71026</v>
      </c>
      <c r="EK79" s="21" t="n">
        <f aca="false">INDEX(ChargeRES_Data,MATCH($E79,ChargeRES_Labels,0),MATCH(EK$7,ChargeRES_Years,0))</f>
        <v>-866.71026</v>
      </c>
      <c r="EL79" s="21" t="n">
        <f aca="false">INDEX(ChargeRES_Data,MATCH($E79,ChargeRES_Labels,0),MATCH(EL$7,ChargeRES_Years,0))</f>
        <v>-866.71026</v>
      </c>
      <c r="EM79" s="21" t="n">
        <f aca="false">INDEX(ChargeRES_Data,MATCH($E79,ChargeRES_Labels,0),MATCH(EM$7,ChargeRES_Years,0))</f>
        <v>-855.4343</v>
      </c>
      <c r="EN79" s="21" t="n">
        <f aca="false">INDEX(ChargeRES_Data,MATCH($E79,ChargeRES_Labels,0),MATCH(EN$7,ChargeRES_Years,0))</f>
        <v>-855.4343</v>
      </c>
      <c r="EO79" s="21" t="n">
        <f aca="false">INDEX(ChargeRES_Data,MATCH($E79,ChargeRES_Labels,0),MATCH(EO$7,ChargeRES_Years,0))</f>
        <v>-855.4343</v>
      </c>
      <c r="EP79" s="21" t="n">
        <f aca="false">INDEX(ChargeRES_Data,MATCH($E79,ChargeRES_Labels,0),MATCH(EP$7,ChargeRES_Years,0))</f>
        <v>-855.4343</v>
      </c>
      <c r="EQ79" s="21" t="n">
        <f aca="false">INDEX(ChargeRES_Data,MATCH($E79,ChargeRES_Labels,0),MATCH(EQ$7,ChargeRES_Years,0))</f>
        <v>-841.29448</v>
      </c>
      <c r="ER79" s="21" t="n">
        <f aca="false">INDEX(ChargeRES_Data,MATCH($E79,ChargeRES_Labels,0),MATCH(ER$7,ChargeRES_Years,0))</f>
        <v>-841.29448</v>
      </c>
      <c r="ES79" s="21" t="n">
        <f aca="false">INDEX(ChargeRES_Data,MATCH($E79,ChargeRES_Labels,0),MATCH(ES$7,ChargeRES_Years,0))</f>
        <v>-841.29448</v>
      </c>
      <c r="ET79" s="21" t="n">
        <f aca="false">INDEX(ChargeRES_Data,MATCH($E79,ChargeRES_Labels,0),MATCH(ET$7,ChargeRES_Years,0))</f>
        <v>-841.29448</v>
      </c>
      <c r="EU79" s="21" t="n">
        <f aca="false">INDEX(ChargeRES_Data,MATCH($E79,ChargeRES_Labels,0),MATCH(EU$7,ChargeRES_Years,0))</f>
        <v>-841.29448</v>
      </c>
      <c r="EV79" s="21" t="n">
        <f aca="false">INDEX(ChargeRES_Data,MATCH($E79,ChargeRES_Labels,0),MATCH(EV$7,ChargeRES_Years,0))</f>
        <v>-841.29448</v>
      </c>
      <c r="EW79" s="21" t="n">
        <f aca="false">INDEX(ChargeRES_Data,MATCH($E79,ChargeRES_Labels,0),MATCH(EW$7,ChargeRES_Years,0))</f>
        <v>-841.29448</v>
      </c>
      <c r="EX79" s="21" t="n">
        <f aca="false">INDEX(ChargeRES_Data,MATCH($E79,ChargeRES_Labels,0),MATCH(EX$7,ChargeRES_Years,0))</f>
        <v>-841.29448</v>
      </c>
      <c r="EY79" s="21" t="n">
        <f aca="false">INDEX(ChargeRES_Data,MATCH($E79,ChargeRES_Labels,0),MATCH(EY$7,ChargeRES_Years,0))</f>
        <v>-841.29448</v>
      </c>
      <c r="EZ79" s="21" t="n">
        <f aca="false">INDEX(ChargeRES_Data,MATCH($E79,ChargeRES_Labels,0),MATCH(EZ$7,ChargeRES_Years,0))</f>
        <v>-841.29448</v>
      </c>
      <c r="FA79" s="21" t="n">
        <f aca="false">INDEX(ChargeRES_Data,MATCH($E79,ChargeRES_Labels,0),MATCH(FA$7,ChargeRES_Years,0))</f>
        <v>-841.29448</v>
      </c>
      <c r="FB79" s="21" t="n">
        <f aca="false">INDEX(ChargeRES_Data,MATCH($E79,ChargeRES_Labels,0),MATCH(FB$7,ChargeRES_Years,0))</f>
        <v>-841.29448</v>
      </c>
      <c r="FC79" s="21" t="n">
        <f aca="false">INDEX(ChargeRES_Data,MATCH($E79,ChargeRES_Labels,0),MATCH(FC$7,ChargeRES_Years,0))</f>
        <v>-841.29448</v>
      </c>
      <c r="FD79" s="21" t="n">
        <f aca="false">INDEX(ChargeRES_Data,MATCH($E79,ChargeRES_Labels,0),MATCH(FD$7,ChargeRES_Years,0))</f>
        <v>-841.29448</v>
      </c>
      <c r="FE79" s="21" t="n">
        <f aca="false">INDEX(ChargeRES_Data,MATCH($E79,ChargeRES_Labels,0),MATCH(FE$7,ChargeRES_Years,0))</f>
        <v>-841.29448</v>
      </c>
      <c r="FF79" s="21" t="n">
        <f aca="false">INDEX(ChargeRES_Data,MATCH($E79,ChargeRES_Labels,0),MATCH(FF$7,ChargeRES_Years,0))</f>
        <v>-841.29448</v>
      </c>
      <c r="FG79" s="21" t="n">
        <f aca="false">INDEX(ChargeRES_Data,MATCH($E79,ChargeRES_Labels,0),MATCH(FG$7,ChargeRES_Years,0))</f>
        <v>-841.29448</v>
      </c>
      <c r="FH79" s="21" t="n">
        <f aca="false">INDEX(ChargeRES_Data,MATCH($E79,ChargeRES_Labels,0),MATCH(FH$7,ChargeRES_Years,0))</f>
        <v>-841.29448</v>
      </c>
    </row>
    <row r="80" customFormat="false" ht="15" hidden="false" customHeight="false" outlineLevel="0" collapsed="false">
      <c r="C80" s="1" t="s">
        <v>728</v>
      </c>
      <c r="D80" s="12" t="s">
        <v>40</v>
      </c>
      <c r="E80" s="15" t="str">
        <f aca="false">$E47</f>
        <v>DC 4h</v>
      </c>
      <c r="J80" s="21" t="n">
        <f aca="false">INDEX(ChargeGrid_Data,MATCH($E80,ChargeGrid_Labels,0),MATCH(J$7,ChargeGrid_Years,0))</f>
        <v>0</v>
      </c>
      <c r="K80" s="21" t="n">
        <f aca="false">INDEX(ChargeGrid_Data,MATCH($E80,ChargeGrid_Labels,0),MATCH(K$7,ChargeGrid_Years,0))</f>
        <v>0</v>
      </c>
      <c r="L80" s="21" t="n">
        <f aca="false">INDEX(ChargeGrid_Data,MATCH($E80,ChargeGrid_Labels,0),MATCH(L$7,ChargeGrid_Years,0))</f>
        <v>0</v>
      </c>
      <c r="M80" s="21" t="n">
        <f aca="false">INDEX(ChargeGrid_Data,MATCH($E80,ChargeGrid_Labels,0),MATCH(M$7,ChargeGrid_Years,0))</f>
        <v>0</v>
      </c>
      <c r="N80" s="21" t="n">
        <f aca="false">INDEX(ChargeGrid_Data,MATCH($E80,ChargeGrid_Labels,0),MATCH(N$7,ChargeGrid_Years,0))</f>
        <v>0</v>
      </c>
      <c r="O80" s="21" t="n">
        <f aca="false">INDEX(ChargeGrid_Data,MATCH($E80,ChargeGrid_Labels,0),MATCH(O$7,ChargeGrid_Years,0))</f>
        <v>-751.2864</v>
      </c>
      <c r="P80" s="21" t="n">
        <f aca="false">INDEX(ChargeGrid_Data,MATCH($E80,ChargeGrid_Labels,0),MATCH(P$7,ChargeGrid_Years,0))</f>
        <v>-751.2864</v>
      </c>
      <c r="Q80" s="21" t="n">
        <f aca="false">INDEX(ChargeGrid_Data,MATCH($E80,ChargeGrid_Labels,0),MATCH(Q$7,ChargeGrid_Years,0))</f>
        <v>-751.2864</v>
      </c>
      <c r="R80" s="21" t="n">
        <f aca="false">INDEX(ChargeGrid_Data,MATCH($E80,ChargeGrid_Labels,0),MATCH(R$7,ChargeGrid_Years,0))</f>
        <v>-751.2864</v>
      </c>
      <c r="S80" s="21" t="n">
        <f aca="false">INDEX(ChargeGrid_Data,MATCH($E80,ChargeGrid_Labels,0),MATCH(S$7,ChargeGrid_Years,0))</f>
        <v>-663.46514</v>
      </c>
      <c r="T80" s="21" t="n">
        <f aca="false">INDEX(ChargeGrid_Data,MATCH($E80,ChargeGrid_Labels,0),MATCH(T$7,ChargeGrid_Years,0))</f>
        <v>-663.46514</v>
      </c>
      <c r="U80" s="21" t="n">
        <f aca="false">INDEX(ChargeGrid_Data,MATCH($E80,ChargeGrid_Labels,0),MATCH(U$7,ChargeGrid_Years,0))</f>
        <v>-663.46514</v>
      </c>
      <c r="V80" s="21" t="n">
        <f aca="false">INDEX(ChargeGrid_Data,MATCH($E80,ChargeGrid_Labels,0),MATCH(V$7,ChargeGrid_Years,0))</f>
        <v>-663.46514</v>
      </c>
      <c r="W80" s="21" t="n">
        <f aca="false">INDEX(ChargeGrid_Data,MATCH($E80,ChargeGrid_Labels,0),MATCH(W$7,ChargeGrid_Years,0))</f>
        <v>-620.42262</v>
      </c>
      <c r="X80" s="21" t="n">
        <f aca="false">INDEX(ChargeGrid_Data,MATCH($E80,ChargeGrid_Labels,0),MATCH(X$7,ChargeGrid_Years,0))</f>
        <v>-620.42262</v>
      </c>
      <c r="Y80" s="21" t="n">
        <f aca="false">INDEX(ChargeGrid_Data,MATCH($E80,ChargeGrid_Labels,0),MATCH(Y$7,ChargeGrid_Years,0))</f>
        <v>-620.42262</v>
      </c>
      <c r="Z80" s="21" t="n">
        <f aca="false">INDEX(ChargeGrid_Data,MATCH($E80,ChargeGrid_Labels,0),MATCH(Z$7,ChargeGrid_Years,0))</f>
        <v>-620.42262</v>
      </c>
      <c r="AA80" s="21" t="n">
        <f aca="false">INDEX(ChargeGrid_Data,MATCH($E80,ChargeGrid_Labels,0),MATCH(AA$7,ChargeGrid_Years,0))</f>
        <v>-590.15109</v>
      </c>
      <c r="AB80" s="21" t="n">
        <f aca="false">INDEX(ChargeGrid_Data,MATCH($E80,ChargeGrid_Labels,0),MATCH(AB$7,ChargeGrid_Years,0))</f>
        <v>-590.15109</v>
      </c>
      <c r="AC80" s="21" t="n">
        <f aca="false">INDEX(ChargeGrid_Data,MATCH($E80,ChargeGrid_Labels,0),MATCH(AC$7,ChargeGrid_Years,0))</f>
        <v>-590.15109</v>
      </c>
      <c r="AD80" s="21" t="n">
        <f aca="false">INDEX(ChargeGrid_Data,MATCH($E80,ChargeGrid_Labels,0),MATCH(AD$7,ChargeGrid_Years,0))</f>
        <v>-590.15109</v>
      </c>
      <c r="AE80" s="21" t="n">
        <f aca="false">INDEX(ChargeGrid_Data,MATCH($E80,ChargeGrid_Labels,0),MATCH(AE$7,ChargeGrid_Years,0))</f>
        <v>-581.20382</v>
      </c>
      <c r="AF80" s="21" t="n">
        <f aca="false">INDEX(ChargeGrid_Data,MATCH($E80,ChargeGrid_Labels,0),MATCH(AF$7,ChargeGrid_Years,0))</f>
        <v>-581.20382</v>
      </c>
      <c r="AG80" s="21" t="n">
        <f aca="false">INDEX(ChargeGrid_Data,MATCH($E80,ChargeGrid_Labels,0),MATCH(AG$7,ChargeGrid_Years,0))</f>
        <v>-581.20382</v>
      </c>
      <c r="AH80" s="21" t="n">
        <f aca="false">INDEX(ChargeGrid_Data,MATCH($E80,ChargeGrid_Labels,0),MATCH(AH$7,ChargeGrid_Years,0))</f>
        <v>-581.20382</v>
      </c>
      <c r="AI80" s="21" t="n">
        <f aca="false">INDEX(ChargeGrid_Data,MATCH($E80,ChargeGrid_Labels,0),MATCH(AI$7,ChargeGrid_Years,0))</f>
        <v>-575.76335</v>
      </c>
      <c r="AJ80" s="21" t="n">
        <f aca="false">INDEX(ChargeGrid_Data,MATCH($E80,ChargeGrid_Labels,0),MATCH(AJ$7,ChargeGrid_Years,0))</f>
        <v>-575.76335</v>
      </c>
      <c r="AK80" s="21" t="n">
        <f aca="false">INDEX(ChargeGrid_Data,MATCH($E80,ChargeGrid_Labels,0),MATCH(AK$7,ChargeGrid_Years,0))</f>
        <v>-575.76335</v>
      </c>
      <c r="AL80" s="21" t="n">
        <f aca="false">INDEX(ChargeGrid_Data,MATCH($E80,ChargeGrid_Labels,0),MATCH(AL$7,ChargeGrid_Years,0))</f>
        <v>-575.76335</v>
      </c>
      <c r="AM80" s="21" t="n">
        <f aca="false">INDEX(ChargeGrid_Data,MATCH($E80,ChargeGrid_Labels,0),MATCH(AM$7,ChargeGrid_Years,0))</f>
        <v>-541.56006</v>
      </c>
      <c r="AN80" s="21" t="n">
        <f aca="false">INDEX(ChargeGrid_Data,MATCH($E80,ChargeGrid_Labels,0),MATCH(AN$7,ChargeGrid_Years,0))</f>
        <v>-541.56006</v>
      </c>
      <c r="AO80" s="21" t="n">
        <f aca="false">INDEX(ChargeGrid_Data,MATCH($E80,ChargeGrid_Labels,0),MATCH(AO$7,ChargeGrid_Years,0))</f>
        <v>-541.56006</v>
      </c>
      <c r="AP80" s="21" t="n">
        <f aca="false">INDEX(ChargeGrid_Data,MATCH($E80,ChargeGrid_Labels,0),MATCH(AP$7,ChargeGrid_Years,0))</f>
        <v>-541.56006</v>
      </c>
      <c r="AQ80" s="21" t="n">
        <f aca="false">INDEX(ChargeGrid_Data,MATCH($E80,ChargeGrid_Labels,0),MATCH(AQ$7,ChargeGrid_Years,0))</f>
        <v>-528.87975</v>
      </c>
      <c r="AR80" s="21" t="n">
        <f aca="false">INDEX(ChargeGrid_Data,MATCH($E80,ChargeGrid_Labels,0),MATCH(AR$7,ChargeGrid_Years,0))</f>
        <v>-528.87975</v>
      </c>
      <c r="AS80" s="21" t="n">
        <f aca="false">INDEX(ChargeGrid_Data,MATCH($E80,ChargeGrid_Labels,0),MATCH(AS$7,ChargeGrid_Years,0))</f>
        <v>-528.87975</v>
      </c>
      <c r="AT80" s="21" t="n">
        <f aca="false">INDEX(ChargeGrid_Data,MATCH($E80,ChargeGrid_Labels,0),MATCH(AT$7,ChargeGrid_Years,0))</f>
        <v>-528.87975</v>
      </c>
      <c r="AU80" s="21" t="n">
        <f aca="false">INDEX(ChargeGrid_Data,MATCH($E80,ChargeGrid_Labels,0),MATCH(AU$7,ChargeGrid_Years,0))</f>
        <v>-511.53463</v>
      </c>
      <c r="AV80" s="21" t="n">
        <f aca="false">INDEX(ChargeGrid_Data,MATCH($E80,ChargeGrid_Labels,0),MATCH(AV$7,ChargeGrid_Years,0))</f>
        <v>-511.53463</v>
      </c>
      <c r="AW80" s="21" t="n">
        <f aca="false">INDEX(ChargeGrid_Data,MATCH($E80,ChargeGrid_Labels,0),MATCH(AW$7,ChargeGrid_Years,0))</f>
        <v>-511.53463</v>
      </c>
      <c r="AX80" s="21" t="n">
        <f aca="false">INDEX(ChargeGrid_Data,MATCH($E80,ChargeGrid_Labels,0),MATCH(AX$7,ChargeGrid_Years,0))</f>
        <v>-511.53463</v>
      </c>
      <c r="AY80" s="21" t="n">
        <f aca="false">INDEX(ChargeGrid_Data,MATCH($E80,ChargeGrid_Labels,0),MATCH(AY$7,ChargeGrid_Years,0))</f>
        <v>-508.93701</v>
      </c>
      <c r="AZ80" s="21" t="n">
        <f aca="false">INDEX(ChargeGrid_Data,MATCH($E80,ChargeGrid_Labels,0),MATCH(AZ$7,ChargeGrid_Years,0))</f>
        <v>-508.93701</v>
      </c>
      <c r="BA80" s="21" t="n">
        <f aca="false">INDEX(ChargeGrid_Data,MATCH($E80,ChargeGrid_Labels,0),MATCH(BA$7,ChargeGrid_Years,0))</f>
        <v>-508.93701</v>
      </c>
      <c r="BB80" s="21" t="n">
        <f aca="false">INDEX(ChargeGrid_Data,MATCH($E80,ChargeGrid_Labels,0),MATCH(BB$7,ChargeGrid_Years,0))</f>
        <v>-508.93701</v>
      </c>
      <c r="BC80" s="21" t="n">
        <f aca="false">INDEX(ChargeGrid_Data,MATCH($E80,ChargeGrid_Labels,0),MATCH(BC$7,ChargeGrid_Years,0))</f>
        <v>-526.89342</v>
      </c>
      <c r="BD80" s="21" t="n">
        <f aca="false">INDEX(ChargeGrid_Data,MATCH($E80,ChargeGrid_Labels,0),MATCH(BD$7,ChargeGrid_Years,0))</f>
        <v>-526.89342</v>
      </c>
      <c r="BE80" s="21" t="n">
        <f aca="false">INDEX(ChargeGrid_Data,MATCH($E80,ChargeGrid_Labels,0),MATCH(BE$7,ChargeGrid_Years,0))</f>
        <v>-526.89342</v>
      </c>
      <c r="BF80" s="21" t="n">
        <f aca="false">INDEX(ChargeGrid_Data,MATCH($E80,ChargeGrid_Labels,0),MATCH(BF$7,ChargeGrid_Years,0))</f>
        <v>-526.89342</v>
      </c>
      <c r="BG80" s="21" t="n">
        <f aca="false">INDEX(ChargeGrid_Data,MATCH($E80,ChargeGrid_Labels,0),MATCH(BG$7,ChargeGrid_Years,0))</f>
        <v>-498.38111</v>
      </c>
      <c r="BH80" s="21" t="n">
        <f aca="false">INDEX(ChargeGrid_Data,MATCH($E80,ChargeGrid_Labels,0),MATCH(BH$7,ChargeGrid_Years,0))</f>
        <v>-498.38111</v>
      </c>
      <c r="BI80" s="21" t="n">
        <f aca="false">INDEX(ChargeGrid_Data,MATCH($E80,ChargeGrid_Labels,0),MATCH(BI$7,ChargeGrid_Years,0))</f>
        <v>-498.38111</v>
      </c>
      <c r="BJ80" s="21" t="n">
        <f aca="false">INDEX(ChargeGrid_Data,MATCH($E80,ChargeGrid_Labels,0),MATCH(BJ$7,ChargeGrid_Years,0))</f>
        <v>-498.38111</v>
      </c>
      <c r="BK80" s="21" t="n">
        <f aca="false">INDEX(ChargeGrid_Data,MATCH($E80,ChargeGrid_Labels,0),MATCH(BK$7,ChargeGrid_Years,0))</f>
        <v>-514.22704</v>
      </c>
      <c r="BL80" s="21" t="n">
        <f aca="false">INDEX(ChargeGrid_Data,MATCH($E80,ChargeGrid_Labels,0),MATCH(BL$7,ChargeGrid_Years,0))</f>
        <v>-514.22704</v>
      </c>
      <c r="BM80" s="21" t="n">
        <f aca="false">INDEX(ChargeGrid_Data,MATCH($E80,ChargeGrid_Labels,0),MATCH(BM$7,ChargeGrid_Years,0))</f>
        <v>-514.22704</v>
      </c>
      <c r="BN80" s="21" t="n">
        <f aca="false">INDEX(ChargeGrid_Data,MATCH($E80,ChargeGrid_Labels,0),MATCH(BN$7,ChargeGrid_Years,0))</f>
        <v>-514.22704</v>
      </c>
      <c r="BO80" s="21" t="n">
        <f aca="false">INDEX(ChargeGrid_Data,MATCH($E80,ChargeGrid_Labels,0),MATCH(BO$7,ChargeGrid_Years,0))</f>
        <v>-503.78846</v>
      </c>
      <c r="BP80" s="21" t="n">
        <f aca="false">INDEX(ChargeGrid_Data,MATCH($E80,ChargeGrid_Labels,0),MATCH(BP$7,ChargeGrid_Years,0))</f>
        <v>-503.78846</v>
      </c>
      <c r="BQ80" s="21" t="n">
        <f aca="false">INDEX(ChargeGrid_Data,MATCH($E80,ChargeGrid_Labels,0),MATCH(BQ$7,ChargeGrid_Years,0))</f>
        <v>-503.78846</v>
      </c>
      <c r="BR80" s="21" t="n">
        <f aca="false">INDEX(ChargeGrid_Data,MATCH($E80,ChargeGrid_Labels,0),MATCH(BR$7,ChargeGrid_Years,0))</f>
        <v>-503.78846</v>
      </c>
      <c r="BS80" s="21" t="n">
        <f aca="false">INDEX(ChargeGrid_Data,MATCH($E80,ChargeGrid_Labels,0),MATCH(BS$7,ChargeGrid_Years,0))</f>
        <v>-488.23638</v>
      </c>
      <c r="BT80" s="21" t="n">
        <f aca="false">INDEX(ChargeGrid_Data,MATCH($E80,ChargeGrid_Labels,0),MATCH(BT$7,ChargeGrid_Years,0))</f>
        <v>-488.23638</v>
      </c>
      <c r="BU80" s="21" t="n">
        <f aca="false">INDEX(ChargeGrid_Data,MATCH($E80,ChargeGrid_Labels,0),MATCH(BU$7,ChargeGrid_Years,0))</f>
        <v>-488.23638</v>
      </c>
      <c r="BV80" s="21" t="n">
        <f aca="false">INDEX(ChargeGrid_Data,MATCH($E80,ChargeGrid_Labels,0),MATCH(BV$7,ChargeGrid_Years,0))</f>
        <v>-488.23638</v>
      </c>
      <c r="BW80" s="21" t="n">
        <f aca="false">INDEX(ChargeGrid_Data,MATCH($E80,ChargeGrid_Labels,0),MATCH(BW$7,ChargeGrid_Years,0))</f>
        <v>-508.20078</v>
      </c>
      <c r="BX80" s="21" t="n">
        <f aca="false">INDEX(ChargeGrid_Data,MATCH($E80,ChargeGrid_Labels,0),MATCH(BX$7,ChargeGrid_Years,0))</f>
        <v>-508.20078</v>
      </c>
      <c r="BY80" s="21" t="n">
        <f aca="false">INDEX(ChargeGrid_Data,MATCH($E80,ChargeGrid_Labels,0),MATCH(BY$7,ChargeGrid_Years,0))</f>
        <v>-508.20078</v>
      </c>
      <c r="BZ80" s="21" t="n">
        <f aca="false">INDEX(ChargeGrid_Data,MATCH($E80,ChargeGrid_Labels,0),MATCH(BZ$7,ChargeGrid_Years,0))</f>
        <v>-508.20078</v>
      </c>
      <c r="CA80" s="21" t="n">
        <f aca="false">INDEX(ChargeGrid_Data,MATCH($E80,ChargeGrid_Labels,0),MATCH(CA$7,ChargeGrid_Years,0))</f>
        <v>-499.94889</v>
      </c>
      <c r="CB80" s="21" t="n">
        <f aca="false">INDEX(ChargeGrid_Data,MATCH($E80,ChargeGrid_Labels,0),MATCH(CB$7,ChargeGrid_Years,0))</f>
        <v>-499.94889</v>
      </c>
      <c r="CC80" s="21" t="n">
        <f aca="false">INDEX(ChargeGrid_Data,MATCH($E80,ChargeGrid_Labels,0),MATCH(CC$7,ChargeGrid_Years,0))</f>
        <v>-499.94889</v>
      </c>
      <c r="CD80" s="21" t="n">
        <f aca="false">INDEX(ChargeGrid_Data,MATCH($E80,ChargeGrid_Labels,0),MATCH(CD$7,ChargeGrid_Years,0))</f>
        <v>-499.94889</v>
      </c>
      <c r="CE80" s="21" t="n">
        <f aca="false">INDEX(ChargeGrid_Data,MATCH($E80,ChargeGrid_Labels,0),MATCH(CE$7,ChargeGrid_Years,0))</f>
        <v>-500.04075</v>
      </c>
      <c r="CF80" s="21" t="n">
        <f aca="false">INDEX(ChargeGrid_Data,MATCH($E80,ChargeGrid_Labels,0),MATCH(CF$7,ChargeGrid_Years,0))</f>
        <v>-500.04075</v>
      </c>
      <c r="CG80" s="21" t="n">
        <f aca="false">INDEX(ChargeGrid_Data,MATCH($E80,ChargeGrid_Labels,0),MATCH(CG$7,ChargeGrid_Years,0))</f>
        <v>-500.04075</v>
      </c>
      <c r="CH80" s="21" t="n">
        <f aca="false">INDEX(ChargeGrid_Data,MATCH($E80,ChargeGrid_Labels,0),MATCH(CH$7,ChargeGrid_Years,0))</f>
        <v>-500.04075</v>
      </c>
      <c r="CI80" s="21" t="n">
        <f aca="false">INDEX(ChargeGrid_Data,MATCH($E80,ChargeGrid_Labels,0),MATCH(CI$7,ChargeGrid_Years,0))</f>
        <v>-503.09869</v>
      </c>
      <c r="CJ80" s="21" t="n">
        <f aca="false">INDEX(ChargeGrid_Data,MATCH($E80,ChargeGrid_Labels,0),MATCH(CJ$7,ChargeGrid_Years,0))</f>
        <v>-503.09869</v>
      </c>
      <c r="CK80" s="21" t="n">
        <f aca="false">INDEX(ChargeGrid_Data,MATCH($E80,ChargeGrid_Labels,0),MATCH(CK$7,ChargeGrid_Years,0))</f>
        <v>-503.09869</v>
      </c>
      <c r="CL80" s="21" t="n">
        <f aca="false">INDEX(ChargeGrid_Data,MATCH($E80,ChargeGrid_Labels,0),MATCH(CL$7,ChargeGrid_Years,0))</f>
        <v>-503.09869</v>
      </c>
      <c r="CM80" s="21" t="n">
        <f aca="false">INDEX(ChargeGrid_Data,MATCH($E80,ChargeGrid_Labels,0),MATCH(CM$7,ChargeGrid_Years,0))</f>
        <v>-497.34921</v>
      </c>
      <c r="CN80" s="21" t="n">
        <f aca="false">INDEX(ChargeGrid_Data,MATCH($E80,ChargeGrid_Labels,0),MATCH(CN$7,ChargeGrid_Years,0))</f>
        <v>-497.34921</v>
      </c>
      <c r="CO80" s="21" t="n">
        <f aca="false">INDEX(ChargeGrid_Data,MATCH($E80,ChargeGrid_Labels,0),MATCH(CO$7,ChargeGrid_Years,0))</f>
        <v>-497.34921</v>
      </c>
      <c r="CP80" s="21" t="n">
        <f aca="false">INDEX(ChargeGrid_Data,MATCH($E80,ChargeGrid_Labels,0),MATCH(CP$7,ChargeGrid_Years,0))</f>
        <v>-497.34921</v>
      </c>
      <c r="CQ80" s="21" t="n">
        <f aca="false">INDEX(ChargeGrid_Data,MATCH($E80,ChargeGrid_Labels,0),MATCH(CQ$7,ChargeGrid_Years,0))</f>
        <v>-514.43421</v>
      </c>
      <c r="CR80" s="21" t="n">
        <f aca="false">INDEX(ChargeGrid_Data,MATCH($E80,ChargeGrid_Labels,0),MATCH(CR$7,ChargeGrid_Years,0))</f>
        <v>-514.43421</v>
      </c>
      <c r="CS80" s="21" t="n">
        <f aca="false">INDEX(ChargeGrid_Data,MATCH($E80,ChargeGrid_Labels,0),MATCH(CS$7,ChargeGrid_Years,0))</f>
        <v>-514.43421</v>
      </c>
      <c r="CT80" s="21" t="n">
        <f aca="false">INDEX(ChargeGrid_Data,MATCH($E80,ChargeGrid_Labels,0),MATCH(CT$7,ChargeGrid_Years,0))</f>
        <v>-514.43421</v>
      </c>
      <c r="CU80" s="21" t="n">
        <f aca="false">INDEX(ChargeGrid_Data,MATCH($E80,ChargeGrid_Labels,0),MATCH(CU$7,ChargeGrid_Years,0))</f>
        <v>-548.94787</v>
      </c>
      <c r="CV80" s="21" t="n">
        <f aca="false">INDEX(ChargeGrid_Data,MATCH($E80,ChargeGrid_Labels,0),MATCH(CV$7,ChargeGrid_Years,0))</f>
        <v>-548.94787</v>
      </c>
      <c r="CW80" s="21" t="n">
        <f aca="false">INDEX(ChargeGrid_Data,MATCH($E80,ChargeGrid_Labels,0),MATCH(CW$7,ChargeGrid_Years,0))</f>
        <v>-548.94787</v>
      </c>
      <c r="CX80" s="21" t="n">
        <f aca="false">INDEX(ChargeGrid_Data,MATCH($E80,ChargeGrid_Labels,0),MATCH(CX$7,ChargeGrid_Years,0))</f>
        <v>-548.94787</v>
      </c>
      <c r="CY80" s="21" t="n">
        <f aca="false">INDEX(ChargeGrid_Data,MATCH($E80,ChargeGrid_Labels,0),MATCH(CY$7,ChargeGrid_Years,0))</f>
        <v>-707.19545</v>
      </c>
      <c r="CZ80" s="21" t="n">
        <f aca="false">INDEX(ChargeGrid_Data,MATCH($E80,ChargeGrid_Labels,0),MATCH(CZ$7,ChargeGrid_Years,0))</f>
        <v>-707.19545</v>
      </c>
      <c r="DA80" s="21" t="n">
        <f aca="false">INDEX(ChargeGrid_Data,MATCH($E80,ChargeGrid_Labels,0),MATCH(DA$7,ChargeGrid_Years,0))</f>
        <v>-707.19545</v>
      </c>
      <c r="DB80" s="21" t="n">
        <f aca="false">INDEX(ChargeGrid_Data,MATCH($E80,ChargeGrid_Labels,0),MATCH(DB$7,ChargeGrid_Years,0))</f>
        <v>-707.19545</v>
      </c>
      <c r="DC80" s="21" t="n">
        <f aca="false">INDEX(ChargeGrid_Data,MATCH($E80,ChargeGrid_Labels,0),MATCH(DC$7,ChargeGrid_Years,0))</f>
        <v>-688.10432</v>
      </c>
      <c r="DD80" s="21" t="n">
        <f aca="false">INDEX(ChargeGrid_Data,MATCH($E80,ChargeGrid_Labels,0),MATCH(DD$7,ChargeGrid_Years,0))</f>
        <v>-688.10432</v>
      </c>
      <c r="DE80" s="21" t="n">
        <f aca="false">INDEX(ChargeGrid_Data,MATCH($E80,ChargeGrid_Labels,0),MATCH(DE$7,ChargeGrid_Years,0))</f>
        <v>-688.10432</v>
      </c>
      <c r="DF80" s="21" t="n">
        <f aca="false">INDEX(ChargeGrid_Data,MATCH($E80,ChargeGrid_Labels,0),MATCH(DF$7,ChargeGrid_Years,0))</f>
        <v>-688.10432</v>
      </c>
      <c r="DG80" s="21" t="n">
        <f aca="false">INDEX(ChargeGrid_Data,MATCH($E80,ChargeGrid_Labels,0),MATCH(DG$7,ChargeGrid_Years,0))</f>
        <v>-668.95651</v>
      </c>
      <c r="DH80" s="21" t="n">
        <f aca="false">INDEX(ChargeGrid_Data,MATCH($E80,ChargeGrid_Labels,0),MATCH(DH$7,ChargeGrid_Years,0))</f>
        <v>-668.95651</v>
      </c>
      <c r="DI80" s="21" t="n">
        <f aca="false">INDEX(ChargeGrid_Data,MATCH($E80,ChargeGrid_Labels,0),MATCH(DI$7,ChargeGrid_Years,0))</f>
        <v>-668.95651</v>
      </c>
      <c r="DJ80" s="21" t="n">
        <f aca="false">INDEX(ChargeGrid_Data,MATCH($E80,ChargeGrid_Labels,0),MATCH(DJ$7,ChargeGrid_Years,0))</f>
        <v>-668.95651</v>
      </c>
      <c r="DK80" s="21" t="n">
        <f aca="false">INDEX(ChargeGrid_Data,MATCH($E80,ChargeGrid_Labels,0),MATCH(DK$7,ChargeGrid_Years,0))</f>
        <v>-681.69469</v>
      </c>
      <c r="DL80" s="21" t="n">
        <f aca="false">INDEX(ChargeGrid_Data,MATCH($E80,ChargeGrid_Labels,0),MATCH(DL$7,ChargeGrid_Years,0))</f>
        <v>-681.69469</v>
      </c>
      <c r="DM80" s="21" t="n">
        <f aca="false">INDEX(ChargeGrid_Data,MATCH($E80,ChargeGrid_Labels,0),MATCH(DM$7,ChargeGrid_Years,0))</f>
        <v>-681.69469</v>
      </c>
      <c r="DN80" s="21" t="n">
        <f aca="false">INDEX(ChargeGrid_Data,MATCH($E80,ChargeGrid_Labels,0),MATCH(DN$7,ChargeGrid_Years,0))</f>
        <v>-681.69469</v>
      </c>
      <c r="DO80" s="21" t="n">
        <f aca="false">INDEX(ChargeGrid_Data,MATCH($E80,ChargeGrid_Labels,0),MATCH(DO$7,ChargeGrid_Years,0))</f>
        <v>-644.57209</v>
      </c>
      <c r="DP80" s="21" t="n">
        <f aca="false">INDEX(ChargeGrid_Data,MATCH($E80,ChargeGrid_Labels,0),MATCH(DP$7,ChargeGrid_Years,0))</f>
        <v>-644.57209</v>
      </c>
      <c r="DQ80" s="21" t="n">
        <f aca="false">INDEX(ChargeGrid_Data,MATCH($E80,ChargeGrid_Labels,0),MATCH(DQ$7,ChargeGrid_Years,0))</f>
        <v>-644.57209</v>
      </c>
      <c r="DR80" s="21" t="n">
        <f aca="false">INDEX(ChargeGrid_Data,MATCH($E80,ChargeGrid_Labels,0),MATCH(DR$7,ChargeGrid_Years,0))</f>
        <v>-644.57209</v>
      </c>
      <c r="DS80" s="21" t="n">
        <f aca="false">INDEX(ChargeGrid_Data,MATCH($E80,ChargeGrid_Labels,0),MATCH(DS$7,ChargeGrid_Years,0))</f>
        <v>-635.13038</v>
      </c>
      <c r="DT80" s="21" t="n">
        <f aca="false">INDEX(ChargeGrid_Data,MATCH($E80,ChargeGrid_Labels,0),MATCH(DT$7,ChargeGrid_Years,0))</f>
        <v>-635.13038</v>
      </c>
      <c r="DU80" s="21" t="n">
        <f aca="false">INDEX(ChargeGrid_Data,MATCH($E80,ChargeGrid_Labels,0),MATCH(DU$7,ChargeGrid_Years,0))</f>
        <v>-635.13038</v>
      </c>
      <c r="DV80" s="21" t="n">
        <f aca="false">INDEX(ChargeGrid_Data,MATCH($E80,ChargeGrid_Labels,0),MATCH(DV$7,ChargeGrid_Years,0))</f>
        <v>-635.13038</v>
      </c>
      <c r="DW80" s="21" t="n">
        <f aca="false">INDEX(ChargeGrid_Data,MATCH($E80,ChargeGrid_Labels,0),MATCH(DW$7,ChargeGrid_Years,0))</f>
        <v>-635.28835</v>
      </c>
      <c r="DX80" s="21" t="n">
        <f aca="false">INDEX(ChargeGrid_Data,MATCH($E80,ChargeGrid_Labels,0),MATCH(DX$7,ChargeGrid_Years,0))</f>
        <v>-635.28835</v>
      </c>
      <c r="DY80" s="21" t="n">
        <f aca="false">INDEX(ChargeGrid_Data,MATCH($E80,ChargeGrid_Labels,0),MATCH(DY$7,ChargeGrid_Years,0))</f>
        <v>-635.28835</v>
      </c>
      <c r="DZ80" s="21" t="n">
        <f aca="false">INDEX(ChargeGrid_Data,MATCH($E80,ChargeGrid_Labels,0),MATCH(DZ$7,ChargeGrid_Years,0))</f>
        <v>-635.28835</v>
      </c>
      <c r="EA80" s="21" t="n">
        <f aca="false">INDEX(ChargeGrid_Data,MATCH($E80,ChargeGrid_Labels,0),MATCH(EA$7,ChargeGrid_Years,0))</f>
        <v>-632.34774</v>
      </c>
      <c r="EB80" s="21" t="n">
        <f aca="false">INDEX(ChargeGrid_Data,MATCH($E80,ChargeGrid_Labels,0),MATCH(EB$7,ChargeGrid_Years,0))</f>
        <v>-632.34774</v>
      </c>
      <c r="EC80" s="21" t="n">
        <f aca="false">INDEX(ChargeGrid_Data,MATCH($E80,ChargeGrid_Labels,0),MATCH(EC$7,ChargeGrid_Years,0))</f>
        <v>-632.34774</v>
      </c>
      <c r="ED80" s="21" t="n">
        <f aca="false">INDEX(ChargeGrid_Data,MATCH($E80,ChargeGrid_Labels,0),MATCH(ED$7,ChargeGrid_Years,0))</f>
        <v>-632.34774</v>
      </c>
      <c r="EE80" s="21" t="n">
        <f aca="false">INDEX(ChargeGrid_Data,MATCH($E80,ChargeGrid_Labels,0),MATCH(EE$7,ChargeGrid_Years,0))</f>
        <v>-615.02274</v>
      </c>
      <c r="EF80" s="21" t="n">
        <f aca="false">INDEX(ChargeGrid_Data,MATCH($E80,ChargeGrid_Labels,0),MATCH(EF$7,ChargeGrid_Years,0))</f>
        <v>-615.02274</v>
      </c>
      <c r="EG80" s="21" t="n">
        <f aca="false">INDEX(ChargeGrid_Data,MATCH($E80,ChargeGrid_Labels,0),MATCH(EG$7,ChargeGrid_Years,0))</f>
        <v>-615.02274</v>
      </c>
      <c r="EH80" s="21" t="n">
        <f aca="false">INDEX(ChargeGrid_Data,MATCH($E80,ChargeGrid_Labels,0),MATCH(EH$7,ChargeGrid_Years,0))</f>
        <v>-615.02274</v>
      </c>
      <c r="EI80" s="21" t="n">
        <f aca="false">INDEX(ChargeGrid_Data,MATCH($E80,ChargeGrid_Labels,0),MATCH(EI$7,ChargeGrid_Years,0))</f>
        <v>-586.07772</v>
      </c>
      <c r="EJ80" s="21" t="n">
        <f aca="false">INDEX(ChargeGrid_Data,MATCH($E80,ChargeGrid_Labels,0),MATCH(EJ$7,ChargeGrid_Years,0))</f>
        <v>-586.07772</v>
      </c>
      <c r="EK80" s="21" t="n">
        <f aca="false">INDEX(ChargeGrid_Data,MATCH($E80,ChargeGrid_Labels,0),MATCH(EK$7,ChargeGrid_Years,0))</f>
        <v>-586.07772</v>
      </c>
      <c r="EL80" s="21" t="n">
        <f aca="false">INDEX(ChargeGrid_Data,MATCH($E80,ChargeGrid_Labels,0),MATCH(EL$7,ChargeGrid_Years,0))</f>
        <v>-586.07772</v>
      </c>
      <c r="EM80" s="21" t="n">
        <f aca="false">INDEX(ChargeGrid_Data,MATCH($E80,ChargeGrid_Labels,0),MATCH(EM$7,ChargeGrid_Years,0))</f>
        <v>-576.86721</v>
      </c>
      <c r="EN80" s="21" t="n">
        <f aca="false">INDEX(ChargeGrid_Data,MATCH($E80,ChargeGrid_Labels,0),MATCH(EN$7,ChargeGrid_Years,0))</f>
        <v>-576.86721</v>
      </c>
      <c r="EO80" s="21" t="n">
        <f aca="false">INDEX(ChargeGrid_Data,MATCH($E80,ChargeGrid_Labels,0),MATCH(EO$7,ChargeGrid_Years,0))</f>
        <v>-576.86721</v>
      </c>
      <c r="EP80" s="21" t="n">
        <f aca="false">INDEX(ChargeGrid_Data,MATCH($E80,ChargeGrid_Labels,0),MATCH(EP$7,ChargeGrid_Years,0))</f>
        <v>-576.86721</v>
      </c>
      <c r="EQ80" s="21" t="n">
        <f aca="false">INDEX(ChargeGrid_Data,MATCH($E80,ChargeGrid_Labels,0),MATCH(EQ$7,ChargeGrid_Years,0))</f>
        <v>-579.51105</v>
      </c>
      <c r="ER80" s="21" t="n">
        <f aca="false">INDEX(ChargeGrid_Data,MATCH($E80,ChargeGrid_Labels,0),MATCH(ER$7,ChargeGrid_Years,0))</f>
        <v>-579.51105</v>
      </c>
      <c r="ES80" s="21" t="n">
        <f aca="false">INDEX(ChargeGrid_Data,MATCH($E80,ChargeGrid_Labels,0),MATCH(ES$7,ChargeGrid_Years,0))</f>
        <v>-579.51105</v>
      </c>
      <c r="ET80" s="21" t="n">
        <f aca="false">INDEX(ChargeGrid_Data,MATCH($E80,ChargeGrid_Labels,0),MATCH(ET$7,ChargeGrid_Years,0))</f>
        <v>-579.51105</v>
      </c>
      <c r="EU80" s="21" t="n">
        <f aca="false">INDEX(ChargeGrid_Data,MATCH($E80,ChargeGrid_Labels,0),MATCH(EU$7,ChargeGrid_Years,0))</f>
        <v>-579.51105</v>
      </c>
      <c r="EV80" s="21" t="n">
        <f aca="false">INDEX(ChargeGrid_Data,MATCH($E80,ChargeGrid_Labels,0),MATCH(EV$7,ChargeGrid_Years,0))</f>
        <v>-579.51105</v>
      </c>
      <c r="EW80" s="21" t="n">
        <f aca="false">INDEX(ChargeGrid_Data,MATCH($E80,ChargeGrid_Labels,0),MATCH(EW$7,ChargeGrid_Years,0))</f>
        <v>-579.51105</v>
      </c>
      <c r="EX80" s="21" t="n">
        <f aca="false">INDEX(ChargeGrid_Data,MATCH($E80,ChargeGrid_Labels,0),MATCH(EX$7,ChargeGrid_Years,0))</f>
        <v>-579.51105</v>
      </c>
      <c r="EY80" s="21" t="n">
        <f aca="false">INDEX(ChargeGrid_Data,MATCH($E80,ChargeGrid_Labels,0),MATCH(EY$7,ChargeGrid_Years,0))</f>
        <v>-579.51105</v>
      </c>
      <c r="EZ80" s="21" t="n">
        <f aca="false">INDEX(ChargeGrid_Data,MATCH($E80,ChargeGrid_Labels,0),MATCH(EZ$7,ChargeGrid_Years,0))</f>
        <v>-579.51105</v>
      </c>
      <c r="FA80" s="21" t="n">
        <f aca="false">INDEX(ChargeGrid_Data,MATCH($E80,ChargeGrid_Labels,0),MATCH(FA$7,ChargeGrid_Years,0))</f>
        <v>-579.51105</v>
      </c>
      <c r="FB80" s="21" t="n">
        <f aca="false">INDEX(ChargeGrid_Data,MATCH($E80,ChargeGrid_Labels,0),MATCH(FB$7,ChargeGrid_Years,0))</f>
        <v>-579.51105</v>
      </c>
      <c r="FC80" s="21" t="n">
        <f aca="false">INDEX(ChargeGrid_Data,MATCH($E80,ChargeGrid_Labels,0),MATCH(FC$7,ChargeGrid_Years,0))</f>
        <v>-579.51105</v>
      </c>
      <c r="FD80" s="21" t="n">
        <f aca="false">INDEX(ChargeGrid_Data,MATCH($E80,ChargeGrid_Labels,0),MATCH(FD$7,ChargeGrid_Years,0))</f>
        <v>-579.51105</v>
      </c>
      <c r="FE80" s="21" t="n">
        <f aca="false">INDEX(ChargeGrid_Data,MATCH($E80,ChargeGrid_Labels,0),MATCH(FE$7,ChargeGrid_Years,0))</f>
        <v>-579.51105</v>
      </c>
      <c r="FF80" s="21" t="n">
        <f aca="false">INDEX(ChargeGrid_Data,MATCH($E80,ChargeGrid_Labels,0),MATCH(FF$7,ChargeGrid_Years,0))</f>
        <v>-579.51105</v>
      </c>
      <c r="FG80" s="21" t="n">
        <f aca="false">INDEX(ChargeGrid_Data,MATCH($E80,ChargeGrid_Labels,0),MATCH(FG$7,ChargeGrid_Years,0))</f>
        <v>-579.51105</v>
      </c>
      <c r="FH80" s="21" t="n">
        <f aca="false">INDEX(ChargeGrid_Data,MATCH($E80,ChargeGrid_Labels,0),MATCH(FH$7,ChargeGrid_Years,0))</f>
        <v>-579.51105</v>
      </c>
    </row>
    <row r="81" customFormat="false" ht="15" hidden="false" customHeight="false" outlineLevel="0" collapsed="false">
      <c r="C81" s="1" t="s">
        <v>729</v>
      </c>
      <c r="D81" s="12" t="s">
        <v>40</v>
      </c>
      <c r="E81" s="15" t="str">
        <f aca="false">$E47</f>
        <v>DC 4h</v>
      </c>
      <c r="J81" s="21" t="n">
        <f aca="false">INDEX(Discharge_Data,MATCH($E81,Discharge_Labels,0),MATCH(J$7,Discharge_Years,0))</f>
        <v>0</v>
      </c>
      <c r="K81" s="21" t="n">
        <f aca="false">INDEX(Discharge_Data,MATCH($E81,Discharge_Labels,0),MATCH(K$7,Discharge_Years,0))</f>
        <v>0</v>
      </c>
      <c r="L81" s="21" t="n">
        <f aca="false">INDEX(Discharge_Data,MATCH($E81,Discharge_Labels,0),MATCH(L$7,Discharge_Years,0))</f>
        <v>0</v>
      </c>
      <c r="M81" s="21" t="n">
        <f aca="false">INDEX(Discharge_Data,MATCH($E81,Discharge_Labels,0),MATCH(M$7,Discharge_Years,0))</f>
        <v>0</v>
      </c>
      <c r="N81" s="21" t="n">
        <f aca="false">INDEX(Discharge_Data,MATCH($E81,Discharge_Labels,0),MATCH(N$7,Discharge_Years,0))</f>
        <v>0</v>
      </c>
      <c r="O81" s="21" t="n">
        <f aca="false">INDEX(Discharge_Data,MATCH($E81,Discharge_Labels,0),MATCH(O$7,Discharge_Years,0))</f>
        <v>1434.78479</v>
      </c>
      <c r="P81" s="21" t="n">
        <f aca="false">INDEX(Discharge_Data,MATCH($E81,Discharge_Labels,0),MATCH(P$7,Discharge_Years,0))</f>
        <v>1434.78479</v>
      </c>
      <c r="Q81" s="21" t="n">
        <f aca="false">INDEX(Discharge_Data,MATCH($E81,Discharge_Labels,0),MATCH(Q$7,Discharge_Years,0))</f>
        <v>1434.78479</v>
      </c>
      <c r="R81" s="21" t="n">
        <f aca="false">INDEX(Discharge_Data,MATCH($E81,Discharge_Labels,0),MATCH(R$7,Discharge_Years,0))</f>
        <v>1434.78479</v>
      </c>
      <c r="S81" s="21" t="n">
        <f aca="false">INDEX(Discharge_Data,MATCH($E81,Discharge_Labels,0),MATCH(S$7,Discharge_Years,0))</f>
        <v>1384.80033</v>
      </c>
      <c r="T81" s="21" t="n">
        <f aca="false">INDEX(Discharge_Data,MATCH($E81,Discharge_Labels,0),MATCH(T$7,Discharge_Years,0))</f>
        <v>1384.80033</v>
      </c>
      <c r="U81" s="21" t="n">
        <f aca="false">INDEX(Discharge_Data,MATCH($E81,Discharge_Labels,0),MATCH(U$7,Discharge_Years,0))</f>
        <v>1384.80033</v>
      </c>
      <c r="V81" s="21" t="n">
        <f aca="false">INDEX(Discharge_Data,MATCH($E81,Discharge_Labels,0),MATCH(V$7,Discharge_Years,0))</f>
        <v>1384.80033</v>
      </c>
      <c r="W81" s="21" t="n">
        <f aca="false">INDEX(Discharge_Data,MATCH($E81,Discharge_Labels,0),MATCH(W$7,Discharge_Years,0))</f>
        <v>1340.55608</v>
      </c>
      <c r="X81" s="21" t="n">
        <f aca="false">INDEX(Discharge_Data,MATCH($E81,Discharge_Labels,0),MATCH(X$7,Discharge_Years,0))</f>
        <v>1340.55608</v>
      </c>
      <c r="Y81" s="21" t="n">
        <f aca="false">INDEX(Discharge_Data,MATCH($E81,Discharge_Labels,0),MATCH(Y$7,Discharge_Years,0))</f>
        <v>1340.55608</v>
      </c>
      <c r="Z81" s="21" t="n">
        <f aca="false">INDEX(Discharge_Data,MATCH($E81,Discharge_Labels,0),MATCH(Z$7,Discharge_Years,0))</f>
        <v>1340.55608</v>
      </c>
      <c r="AA81" s="21" t="n">
        <f aca="false">INDEX(Discharge_Data,MATCH($E81,Discharge_Labels,0),MATCH(AA$7,Discharge_Years,0))</f>
        <v>1312.77664</v>
      </c>
      <c r="AB81" s="21" t="n">
        <f aca="false">INDEX(Discharge_Data,MATCH($E81,Discharge_Labels,0),MATCH(AB$7,Discharge_Years,0))</f>
        <v>1312.77664</v>
      </c>
      <c r="AC81" s="21" t="n">
        <f aca="false">INDEX(Discharge_Data,MATCH($E81,Discharge_Labels,0),MATCH(AC$7,Discharge_Years,0))</f>
        <v>1312.77664</v>
      </c>
      <c r="AD81" s="21" t="n">
        <f aca="false">INDEX(Discharge_Data,MATCH($E81,Discharge_Labels,0),MATCH(AD$7,Discharge_Years,0))</f>
        <v>1312.77664</v>
      </c>
      <c r="AE81" s="21" t="n">
        <f aca="false">INDEX(Discharge_Data,MATCH($E81,Discharge_Labels,0),MATCH(AE$7,Discharge_Years,0))</f>
        <v>1288.58149</v>
      </c>
      <c r="AF81" s="21" t="n">
        <f aca="false">INDEX(Discharge_Data,MATCH($E81,Discharge_Labels,0),MATCH(AF$7,Discharge_Years,0))</f>
        <v>1288.58149</v>
      </c>
      <c r="AG81" s="21" t="n">
        <f aca="false">INDEX(Discharge_Data,MATCH($E81,Discharge_Labels,0),MATCH(AG$7,Discharge_Years,0))</f>
        <v>1288.58149</v>
      </c>
      <c r="AH81" s="21" t="n">
        <f aca="false">INDEX(Discharge_Data,MATCH($E81,Discharge_Labels,0),MATCH(AH$7,Discharge_Years,0))</f>
        <v>1288.58149</v>
      </c>
      <c r="AI81" s="21" t="n">
        <f aca="false">INDEX(Discharge_Data,MATCH($E81,Discharge_Labels,0),MATCH(AI$7,Discharge_Years,0))</f>
        <v>1262.31184</v>
      </c>
      <c r="AJ81" s="21" t="n">
        <f aca="false">INDEX(Discharge_Data,MATCH($E81,Discharge_Labels,0),MATCH(AJ$7,Discharge_Years,0))</f>
        <v>1262.31184</v>
      </c>
      <c r="AK81" s="21" t="n">
        <f aca="false">INDEX(Discharge_Data,MATCH($E81,Discharge_Labels,0),MATCH(AK$7,Discharge_Years,0))</f>
        <v>1262.31184</v>
      </c>
      <c r="AL81" s="21" t="n">
        <f aca="false">INDEX(Discharge_Data,MATCH($E81,Discharge_Labels,0),MATCH(AL$7,Discharge_Years,0))</f>
        <v>1262.31184</v>
      </c>
      <c r="AM81" s="21" t="n">
        <f aca="false">INDEX(Discharge_Data,MATCH($E81,Discharge_Labels,0),MATCH(AM$7,Discharge_Years,0))</f>
        <v>1237.82234</v>
      </c>
      <c r="AN81" s="21" t="n">
        <f aca="false">INDEX(Discharge_Data,MATCH($E81,Discharge_Labels,0),MATCH(AN$7,Discharge_Years,0))</f>
        <v>1237.82234</v>
      </c>
      <c r="AO81" s="21" t="n">
        <f aca="false">INDEX(Discharge_Data,MATCH($E81,Discharge_Labels,0),MATCH(AO$7,Discharge_Years,0))</f>
        <v>1237.82234</v>
      </c>
      <c r="AP81" s="21" t="n">
        <f aca="false">INDEX(Discharge_Data,MATCH($E81,Discharge_Labels,0),MATCH(AP$7,Discharge_Years,0))</f>
        <v>1237.82234</v>
      </c>
      <c r="AQ81" s="21" t="n">
        <f aca="false">INDEX(Discharge_Data,MATCH($E81,Discharge_Labels,0),MATCH(AQ$7,Discharge_Years,0))</f>
        <v>1225.82421</v>
      </c>
      <c r="AR81" s="21" t="n">
        <f aca="false">INDEX(Discharge_Data,MATCH($E81,Discharge_Labels,0),MATCH(AR$7,Discharge_Years,0))</f>
        <v>1225.82421</v>
      </c>
      <c r="AS81" s="21" t="n">
        <f aca="false">INDEX(Discharge_Data,MATCH($E81,Discharge_Labels,0),MATCH(AS$7,Discharge_Years,0))</f>
        <v>1225.82421</v>
      </c>
      <c r="AT81" s="21" t="n">
        <f aca="false">INDEX(Discharge_Data,MATCH($E81,Discharge_Labels,0),MATCH(AT$7,Discharge_Years,0))</f>
        <v>1225.82421</v>
      </c>
      <c r="AU81" s="21" t="n">
        <f aca="false">INDEX(Discharge_Data,MATCH($E81,Discharge_Labels,0),MATCH(AU$7,Discharge_Years,0))</f>
        <v>1206.30208</v>
      </c>
      <c r="AV81" s="21" t="n">
        <f aca="false">INDEX(Discharge_Data,MATCH($E81,Discharge_Labels,0),MATCH(AV$7,Discharge_Years,0))</f>
        <v>1206.30208</v>
      </c>
      <c r="AW81" s="21" t="n">
        <f aca="false">INDEX(Discharge_Data,MATCH($E81,Discharge_Labels,0),MATCH(AW$7,Discharge_Years,0))</f>
        <v>1206.30208</v>
      </c>
      <c r="AX81" s="21" t="n">
        <f aca="false">INDEX(Discharge_Data,MATCH($E81,Discharge_Labels,0),MATCH(AX$7,Discharge_Years,0))</f>
        <v>1206.30208</v>
      </c>
      <c r="AY81" s="21" t="n">
        <f aca="false">INDEX(Discharge_Data,MATCH($E81,Discharge_Labels,0),MATCH(AY$7,Discharge_Years,0))</f>
        <v>1185.80301</v>
      </c>
      <c r="AZ81" s="21" t="n">
        <f aca="false">INDEX(Discharge_Data,MATCH($E81,Discharge_Labels,0),MATCH(AZ$7,Discharge_Years,0))</f>
        <v>1185.80301</v>
      </c>
      <c r="BA81" s="21" t="n">
        <f aca="false">INDEX(Discharge_Data,MATCH($E81,Discharge_Labels,0),MATCH(BA$7,Discharge_Years,0))</f>
        <v>1185.80301</v>
      </c>
      <c r="BB81" s="21" t="n">
        <f aca="false">INDEX(Discharge_Data,MATCH($E81,Discharge_Labels,0),MATCH(BB$7,Discharge_Years,0))</f>
        <v>1185.80301</v>
      </c>
      <c r="BC81" s="21" t="n">
        <f aca="false">INDEX(Discharge_Data,MATCH($E81,Discharge_Labels,0),MATCH(BC$7,Discharge_Years,0))</f>
        <v>1161.95549</v>
      </c>
      <c r="BD81" s="21" t="n">
        <f aca="false">INDEX(Discharge_Data,MATCH($E81,Discharge_Labels,0),MATCH(BD$7,Discharge_Years,0))</f>
        <v>1161.95549</v>
      </c>
      <c r="BE81" s="21" t="n">
        <f aca="false">INDEX(Discharge_Data,MATCH($E81,Discharge_Labels,0),MATCH(BE$7,Discharge_Years,0))</f>
        <v>1161.95549</v>
      </c>
      <c r="BF81" s="21" t="n">
        <f aca="false">INDEX(Discharge_Data,MATCH($E81,Discharge_Labels,0),MATCH(BF$7,Discharge_Years,0))</f>
        <v>1161.95549</v>
      </c>
      <c r="BG81" s="21" t="n">
        <f aca="false">INDEX(Discharge_Data,MATCH($E81,Discharge_Labels,0),MATCH(BG$7,Discharge_Years,0))</f>
        <v>1147.45978</v>
      </c>
      <c r="BH81" s="21" t="n">
        <f aca="false">INDEX(Discharge_Data,MATCH($E81,Discharge_Labels,0),MATCH(BH$7,Discharge_Years,0))</f>
        <v>1147.45978</v>
      </c>
      <c r="BI81" s="21" t="n">
        <f aca="false">INDEX(Discharge_Data,MATCH($E81,Discharge_Labels,0),MATCH(BI$7,Discharge_Years,0))</f>
        <v>1147.45978</v>
      </c>
      <c r="BJ81" s="21" t="n">
        <f aca="false">INDEX(Discharge_Data,MATCH($E81,Discharge_Labels,0),MATCH(BJ$7,Discharge_Years,0))</f>
        <v>1147.45978</v>
      </c>
      <c r="BK81" s="21" t="n">
        <f aca="false">INDEX(Discharge_Data,MATCH($E81,Discharge_Labels,0),MATCH(BK$7,Discharge_Years,0))</f>
        <v>1133.40002</v>
      </c>
      <c r="BL81" s="21" t="n">
        <f aca="false">INDEX(Discharge_Data,MATCH($E81,Discharge_Labels,0),MATCH(BL$7,Discharge_Years,0))</f>
        <v>1133.40002</v>
      </c>
      <c r="BM81" s="21" t="n">
        <f aca="false">INDEX(Discharge_Data,MATCH($E81,Discharge_Labels,0),MATCH(BM$7,Discharge_Years,0))</f>
        <v>1133.40002</v>
      </c>
      <c r="BN81" s="21" t="n">
        <f aca="false">INDEX(Discharge_Data,MATCH($E81,Discharge_Labels,0),MATCH(BN$7,Discharge_Years,0))</f>
        <v>1133.40002</v>
      </c>
      <c r="BO81" s="21" t="n">
        <f aca="false">INDEX(Discharge_Data,MATCH($E81,Discharge_Labels,0),MATCH(BO$7,Discharge_Years,0))</f>
        <v>1123.9041</v>
      </c>
      <c r="BP81" s="21" t="n">
        <f aca="false">INDEX(Discharge_Data,MATCH($E81,Discharge_Labels,0),MATCH(BP$7,Discharge_Years,0))</f>
        <v>1123.9041</v>
      </c>
      <c r="BQ81" s="21" t="n">
        <f aca="false">INDEX(Discharge_Data,MATCH($E81,Discharge_Labels,0),MATCH(BQ$7,Discharge_Years,0))</f>
        <v>1123.9041</v>
      </c>
      <c r="BR81" s="21" t="n">
        <f aca="false">INDEX(Discharge_Data,MATCH($E81,Discharge_Labels,0),MATCH(BR$7,Discharge_Years,0))</f>
        <v>1123.9041</v>
      </c>
      <c r="BS81" s="21" t="n">
        <f aca="false">INDEX(Discharge_Data,MATCH($E81,Discharge_Labels,0),MATCH(BS$7,Discharge_Years,0))</f>
        <v>1092.38912</v>
      </c>
      <c r="BT81" s="21" t="n">
        <f aca="false">INDEX(Discharge_Data,MATCH($E81,Discharge_Labels,0),MATCH(BT$7,Discharge_Years,0))</f>
        <v>1092.38912</v>
      </c>
      <c r="BU81" s="21" t="n">
        <f aca="false">INDEX(Discharge_Data,MATCH($E81,Discharge_Labels,0),MATCH(BU$7,Discharge_Years,0))</f>
        <v>1092.38912</v>
      </c>
      <c r="BV81" s="21" t="n">
        <f aca="false">INDEX(Discharge_Data,MATCH($E81,Discharge_Labels,0),MATCH(BV$7,Discharge_Years,0))</f>
        <v>1092.38912</v>
      </c>
      <c r="BW81" s="21" t="n">
        <f aca="false">INDEX(Discharge_Data,MATCH($E81,Discharge_Labels,0),MATCH(BW$7,Discharge_Years,0))</f>
        <v>1086.89211</v>
      </c>
      <c r="BX81" s="21" t="n">
        <f aca="false">INDEX(Discharge_Data,MATCH($E81,Discharge_Labels,0),MATCH(BX$7,Discharge_Years,0))</f>
        <v>1086.89211</v>
      </c>
      <c r="BY81" s="21" t="n">
        <f aca="false">INDEX(Discharge_Data,MATCH($E81,Discharge_Labels,0),MATCH(BY$7,Discharge_Years,0))</f>
        <v>1086.89211</v>
      </c>
      <c r="BZ81" s="21" t="n">
        <f aca="false">INDEX(Discharge_Data,MATCH($E81,Discharge_Labels,0),MATCH(BZ$7,Discharge_Years,0))</f>
        <v>1086.89211</v>
      </c>
      <c r="CA81" s="21" t="n">
        <f aca="false">INDEX(Discharge_Data,MATCH($E81,Discharge_Labels,0),MATCH(CA$7,Discharge_Years,0))</f>
        <v>1078.26699</v>
      </c>
      <c r="CB81" s="21" t="n">
        <f aca="false">INDEX(Discharge_Data,MATCH($E81,Discharge_Labels,0),MATCH(CB$7,Discharge_Years,0))</f>
        <v>1078.26699</v>
      </c>
      <c r="CC81" s="21" t="n">
        <f aca="false">INDEX(Discharge_Data,MATCH($E81,Discharge_Labels,0),MATCH(CC$7,Discharge_Years,0))</f>
        <v>1078.26699</v>
      </c>
      <c r="CD81" s="21" t="n">
        <f aca="false">INDEX(Discharge_Data,MATCH($E81,Discharge_Labels,0),MATCH(CD$7,Discharge_Years,0))</f>
        <v>1078.26699</v>
      </c>
      <c r="CE81" s="21" t="n">
        <f aca="false">INDEX(Discharge_Data,MATCH($E81,Discharge_Labels,0),MATCH(CE$7,Discharge_Years,0))</f>
        <v>1057.45224</v>
      </c>
      <c r="CF81" s="21" t="n">
        <f aca="false">INDEX(Discharge_Data,MATCH($E81,Discharge_Labels,0),MATCH(CF$7,Discharge_Years,0))</f>
        <v>1057.45224</v>
      </c>
      <c r="CG81" s="21" t="n">
        <f aca="false">INDEX(Discharge_Data,MATCH($E81,Discharge_Labels,0),MATCH(CG$7,Discharge_Years,0))</f>
        <v>1057.45224</v>
      </c>
      <c r="CH81" s="21" t="n">
        <f aca="false">INDEX(Discharge_Data,MATCH($E81,Discharge_Labels,0),MATCH(CH$7,Discharge_Years,0))</f>
        <v>1057.45224</v>
      </c>
      <c r="CI81" s="21" t="n">
        <f aca="false">INDEX(Discharge_Data,MATCH($E81,Discharge_Labels,0),MATCH(CI$7,Discharge_Years,0))</f>
        <v>1037.64581</v>
      </c>
      <c r="CJ81" s="21" t="n">
        <f aca="false">INDEX(Discharge_Data,MATCH($E81,Discharge_Labels,0),MATCH(CJ$7,Discharge_Years,0))</f>
        <v>1037.64581</v>
      </c>
      <c r="CK81" s="21" t="n">
        <f aca="false">INDEX(Discharge_Data,MATCH($E81,Discharge_Labels,0),MATCH(CK$7,Discharge_Years,0))</f>
        <v>1037.64581</v>
      </c>
      <c r="CL81" s="21" t="n">
        <f aca="false">INDEX(Discharge_Data,MATCH($E81,Discharge_Labels,0),MATCH(CL$7,Discharge_Years,0))</f>
        <v>1037.64581</v>
      </c>
      <c r="CM81" s="21" t="n">
        <f aca="false">INDEX(Discharge_Data,MATCH($E81,Discharge_Labels,0),MATCH(CM$7,Discharge_Years,0))</f>
        <v>1022.42413</v>
      </c>
      <c r="CN81" s="21" t="n">
        <f aca="false">INDEX(Discharge_Data,MATCH($E81,Discharge_Labels,0),MATCH(CN$7,Discharge_Years,0))</f>
        <v>1022.42413</v>
      </c>
      <c r="CO81" s="21" t="n">
        <f aca="false">INDEX(Discharge_Data,MATCH($E81,Discharge_Labels,0),MATCH(CO$7,Discharge_Years,0))</f>
        <v>1022.42413</v>
      </c>
      <c r="CP81" s="21" t="n">
        <f aca="false">INDEX(Discharge_Data,MATCH($E81,Discharge_Labels,0),MATCH(CP$7,Discharge_Years,0))</f>
        <v>1022.42413</v>
      </c>
      <c r="CQ81" s="21" t="n">
        <f aca="false">INDEX(Discharge_Data,MATCH($E81,Discharge_Labels,0),MATCH(CQ$7,Discharge_Years,0))</f>
        <v>1005.03355</v>
      </c>
      <c r="CR81" s="21" t="n">
        <f aca="false">INDEX(Discharge_Data,MATCH($E81,Discharge_Labels,0),MATCH(CR$7,Discharge_Years,0))</f>
        <v>1005.03355</v>
      </c>
      <c r="CS81" s="21" t="n">
        <f aca="false">INDEX(Discharge_Data,MATCH($E81,Discharge_Labels,0),MATCH(CS$7,Discharge_Years,0))</f>
        <v>1005.03355</v>
      </c>
      <c r="CT81" s="21" t="n">
        <f aca="false">INDEX(Discharge_Data,MATCH($E81,Discharge_Labels,0),MATCH(CT$7,Discharge_Years,0))</f>
        <v>1005.03355</v>
      </c>
      <c r="CU81" s="21" t="n">
        <f aca="false">INDEX(Discharge_Data,MATCH($E81,Discharge_Labels,0),MATCH(CU$7,Discharge_Years,0))</f>
        <v>1005.28497</v>
      </c>
      <c r="CV81" s="21" t="n">
        <f aca="false">INDEX(Discharge_Data,MATCH($E81,Discharge_Labels,0),MATCH(CV$7,Discharge_Years,0))</f>
        <v>1005.28497</v>
      </c>
      <c r="CW81" s="21" t="n">
        <f aca="false">INDEX(Discharge_Data,MATCH($E81,Discharge_Labels,0),MATCH(CW$7,Discharge_Years,0))</f>
        <v>1005.28497</v>
      </c>
      <c r="CX81" s="21" t="n">
        <f aca="false">INDEX(Discharge_Data,MATCH($E81,Discharge_Labels,0),MATCH(CX$7,Discharge_Years,0))</f>
        <v>1005.28497</v>
      </c>
      <c r="CY81" s="21" t="n">
        <f aca="false">INDEX(Discharge_Data,MATCH($E81,Discharge_Labels,0),MATCH(CY$7,Discharge_Years,0))</f>
        <v>1438.86736</v>
      </c>
      <c r="CZ81" s="21" t="n">
        <f aca="false">INDEX(Discharge_Data,MATCH($E81,Discharge_Labels,0),MATCH(CZ$7,Discharge_Years,0))</f>
        <v>1438.86736</v>
      </c>
      <c r="DA81" s="21" t="n">
        <f aca="false">INDEX(Discharge_Data,MATCH($E81,Discharge_Labels,0),MATCH(DA$7,Discharge_Years,0))</f>
        <v>1438.86736</v>
      </c>
      <c r="DB81" s="21" t="n">
        <f aca="false">INDEX(Discharge_Data,MATCH($E81,Discharge_Labels,0),MATCH(DB$7,Discharge_Years,0))</f>
        <v>1438.86736</v>
      </c>
      <c r="DC81" s="21" t="n">
        <f aca="false">INDEX(Discharge_Data,MATCH($E81,Discharge_Labels,0),MATCH(DC$7,Discharge_Years,0))</f>
        <v>1383.03214</v>
      </c>
      <c r="DD81" s="21" t="n">
        <f aca="false">INDEX(Discharge_Data,MATCH($E81,Discharge_Labels,0),MATCH(DD$7,Discharge_Years,0))</f>
        <v>1383.03214</v>
      </c>
      <c r="DE81" s="21" t="n">
        <f aca="false">INDEX(Discharge_Data,MATCH($E81,Discharge_Labels,0),MATCH(DE$7,Discharge_Years,0))</f>
        <v>1383.03214</v>
      </c>
      <c r="DF81" s="21" t="n">
        <f aca="false">INDEX(Discharge_Data,MATCH($E81,Discharge_Labels,0),MATCH(DF$7,Discharge_Years,0))</f>
        <v>1383.03214</v>
      </c>
      <c r="DG81" s="21" t="n">
        <f aca="false">INDEX(Discharge_Data,MATCH($E81,Discharge_Labels,0),MATCH(DG$7,Discharge_Years,0))</f>
        <v>1339.1729</v>
      </c>
      <c r="DH81" s="21" t="n">
        <f aca="false">INDEX(Discharge_Data,MATCH($E81,Discharge_Labels,0),MATCH(DH$7,Discharge_Years,0))</f>
        <v>1339.1729</v>
      </c>
      <c r="DI81" s="21" t="n">
        <f aca="false">INDEX(Discharge_Data,MATCH($E81,Discharge_Labels,0),MATCH(DI$7,Discharge_Years,0))</f>
        <v>1339.1729</v>
      </c>
      <c r="DJ81" s="21" t="n">
        <f aca="false">INDEX(Discharge_Data,MATCH($E81,Discharge_Labels,0),MATCH(DJ$7,Discharge_Years,0))</f>
        <v>1339.1729</v>
      </c>
      <c r="DK81" s="21" t="n">
        <f aca="false">INDEX(Discharge_Data,MATCH($E81,Discharge_Labels,0),MATCH(DK$7,Discharge_Years,0))</f>
        <v>1321.0198</v>
      </c>
      <c r="DL81" s="21" t="n">
        <f aca="false">INDEX(Discharge_Data,MATCH($E81,Discharge_Labels,0),MATCH(DL$7,Discharge_Years,0))</f>
        <v>1321.0198</v>
      </c>
      <c r="DM81" s="21" t="n">
        <f aca="false">INDEX(Discharge_Data,MATCH($E81,Discharge_Labels,0),MATCH(DM$7,Discharge_Years,0))</f>
        <v>1321.0198</v>
      </c>
      <c r="DN81" s="21" t="n">
        <f aca="false">INDEX(Discharge_Data,MATCH($E81,Discharge_Labels,0),MATCH(DN$7,Discharge_Years,0))</f>
        <v>1321.0198</v>
      </c>
      <c r="DO81" s="21" t="n">
        <f aca="false">INDEX(Discharge_Data,MATCH($E81,Discharge_Labels,0),MATCH(DO$7,Discharge_Years,0))</f>
        <v>1286.6306</v>
      </c>
      <c r="DP81" s="21" t="n">
        <f aca="false">INDEX(Discharge_Data,MATCH($E81,Discharge_Labels,0),MATCH(DP$7,Discharge_Years,0))</f>
        <v>1286.6306</v>
      </c>
      <c r="DQ81" s="21" t="n">
        <f aca="false">INDEX(Discharge_Data,MATCH($E81,Discharge_Labels,0),MATCH(DQ$7,Discharge_Years,0))</f>
        <v>1286.6306</v>
      </c>
      <c r="DR81" s="21" t="n">
        <f aca="false">INDEX(Discharge_Data,MATCH($E81,Discharge_Labels,0),MATCH(DR$7,Discharge_Years,0))</f>
        <v>1286.6306</v>
      </c>
      <c r="DS81" s="21" t="n">
        <f aca="false">INDEX(Discharge_Data,MATCH($E81,Discharge_Labels,0),MATCH(DS$7,Discharge_Years,0))</f>
        <v>1266.27295</v>
      </c>
      <c r="DT81" s="21" t="n">
        <f aca="false">INDEX(Discharge_Data,MATCH($E81,Discharge_Labels,0),MATCH(DT$7,Discharge_Years,0))</f>
        <v>1266.27295</v>
      </c>
      <c r="DU81" s="21" t="n">
        <f aca="false">INDEX(Discharge_Data,MATCH($E81,Discharge_Labels,0),MATCH(DU$7,Discharge_Years,0))</f>
        <v>1266.27295</v>
      </c>
      <c r="DV81" s="21" t="n">
        <f aca="false">INDEX(Discharge_Data,MATCH($E81,Discharge_Labels,0),MATCH(DV$7,Discharge_Years,0))</f>
        <v>1266.27295</v>
      </c>
      <c r="DW81" s="21" t="n">
        <f aca="false">INDEX(Discharge_Data,MATCH($E81,Discharge_Labels,0),MATCH(DW$7,Discharge_Years,0))</f>
        <v>1246.28182</v>
      </c>
      <c r="DX81" s="21" t="n">
        <f aca="false">INDEX(Discharge_Data,MATCH($E81,Discharge_Labels,0),MATCH(DX$7,Discharge_Years,0))</f>
        <v>1246.28182</v>
      </c>
      <c r="DY81" s="21" t="n">
        <f aca="false">INDEX(Discharge_Data,MATCH($E81,Discharge_Labels,0),MATCH(DY$7,Discharge_Years,0))</f>
        <v>1246.28182</v>
      </c>
      <c r="DZ81" s="21" t="n">
        <f aca="false">INDEX(Discharge_Data,MATCH($E81,Discharge_Labels,0),MATCH(DZ$7,Discharge_Years,0))</f>
        <v>1246.28182</v>
      </c>
      <c r="EA81" s="21" t="n">
        <f aca="false">INDEX(Discharge_Data,MATCH($E81,Discharge_Labels,0),MATCH(EA$7,Discharge_Years,0))</f>
        <v>1224.91212</v>
      </c>
      <c r="EB81" s="21" t="n">
        <f aca="false">INDEX(Discharge_Data,MATCH($E81,Discharge_Labels,0),MATCH(EB$7,Discharge_Years,0))</f>
        <v>1224.91212</v>
      </c>
      <c r="EC81" s="21" t="n">
        <f aca="false">INDEX(Discharge_Data,MATCH($E81,Discharge_Labels,0),MATCH(EC$7,Discharge_Years,0))</f>
        <v>1224.91212</v>
      </c>
      <c r="ED81" s="21" t="n">
        <f aca="false">INDEX(Discharge_Data,MATCH($E81,Discharge_Labels,0),MATCH(ED$7,Discharge_Years,0))</f>
        <v>1224.91212</v>
      </c>
      <c r="EE81" s="21" t="n">
        <f aca="false">INDEX(Discharge_Data,MATCH($E81,Discharge_Labels,0),MATCH(EE$7,Discharge_Years,0))</f>
        <v>1203.40419</v>
      </c>
      <c r="EF81" s="21" t="n">
        <f aca="false">INDEX(Discharge_Data,MATCH($E81,Discharge_Labels,0),MATCH(EF$7,Discharge_Years,0))</f>
        <v>1203.40419</v>
      </c>
      <c r="EG81" s="21" t="n">
        <f aca="false">INDEX(Discharge_Data,MATCH($E81,Discharge_Labels,0),MATCH(EG$7,Discharge_Years,0))</f>
        <v>1203.40419</v>
      </c>
      <c r="EH81" s="21" t="n">
        <f aca="false">INDEX(Discharge_Data,MATCH($E81,Discharge_Labels,0),MATCH(EH$7,Discharge_Years,0))</f>
        <v>1203.40419</v>
      </c>
      <c r="EI81" s="21" t="n">
        <f aca="false">INDEX(Discharge_Data,MATCH($E81,Discharge_Labels,0),MATCH(EI$7,Discharge_Years,0))</f>
        <v>1180.65732</v>
      </c>
      <c r="EJ81" s="21" t="n">
        <f aca="false">INDEX(Discharge_Data,MATCH($E81,Discharge_Labels,0),MATCH(EJ$7,Discharge_Years,0))</f>
        <v>1180.65732</v>
      </c>
      <c r="EK81" s="21" t="n">
        <f aca="false">INDEX(Discharge_Data,MATCH($E81,Discharge_Labels,0),MATCH(EK$7,Discharge_Years,0))</f>
        <v>1180.65732</v>
      </c>
      <c r="EL81" s="21" t="n">
        <f aca="false">INDEX(Discharge_Data,MATCH($E81,Discharge_Labels,0),MATCH(EL$7,Discharge_Years,0))</f>
        <v>1180.65732</v>
      </c>
      <c r="EM81" s="21" t="n">
        <f aca="false">INDEX(Discharge_Data,MATCH($E81,Discharge_Labels,0),MATCH(EM$7,Discharge_Years,0))</f>
        <v>1163.48953</v>
      </c>
      <c r="EN81" s="21" t="n">
        <f aca="false">INDEX(Discharge_Data,MATCH($E81,Discharge_Labels,0),MATCH(EN$7,Discharge_Years,0))</f>
        <v>1163.48953</v>
      </c>
      <c r="EO81" s="21" t="n">
        <f aca="false">INDEX(Discharge_Data,MATCH($E81,Discharge_Labels,0),MATCH(EO$7,Discharge_Years,0))</f>
        <v>1163.48953</v>
      </c>
      <c r="EP81" s="21" t="n">
        <f aca="false">INDEX(Discharge_Data,MATCH($E81,Discharge_Labels,0),MATCH(EP$7,Discharge_Years,0))</f>
        <v>1163.48953</v>
      </c>
      <c r="EQ81" s="21" t="n">
        <f aca="false">INDEX(Discharge_Data,MATCH($E81,Discharge_Labels,0),MATCH(EQ$7,Discharge_Years,0))</f>
        <v>1151.96742</v>
      </c>
      <c r="ER81" s="21" t="n">
        <f aca="false">INDEX(Discharge_Data,MATCH($E81,Discharge_Labels,0),MATCH(ER$7,Discharge_Years,0))</f>
        <v>1151.96742</v>
      </c>
      <c r="ES81" s="21" t="n">
        <f aca="false">INDEX(Discharge_Data,MATCH($E81,Discharge_Labels,0),MATCH(ES$7,Discharge_Years,0))</f>
        <v>1151.96742</v>
      </c>
      <c r="ET81" s="21" t="n">
        <f aca="false">INDEX(Discharge_Data,MATCH($E81,Discharge_Labels,0),MATCH(ET$7,Discharge_Years,0))</f>
        <v>1151.96742</v>
      </c>
      <c r="EU81" s="21" t="n">
        <f aca="false">INDEX(Discharge_Data,MATCH($E81,Discharge_Labels,0),MATCH(EU$7,Discharge_Years,0))</f>
        <v>1151.96742</v>
      </c>
      <c r="EV81" s="21" t="n">
        <f aca="false">INDEX(Discharge_Data,MATCH($E81,Discharge_Labels,0),MATCH(EV$7,Discharge_Years,0))</f>
        <v>1151.96742</v>
      </c>
      <c r="EW81" s="21" t="n">
        <f aca="false">INDEX(Discharge_Data,MATCH($E81,Discharge_Labels,0),MATCH(EW$7,Discharge_Years,0))</f>
        <v>1151.96742</v>
      </c>
      <c r="EX81" s="21" t="n">
        <f aca="false">INDEX(Discharge_Data,MATCH($E81,Discharge_Labels,0),MATCH(EX$7,Discharge_Years,0))</f>
        <v>1151.96742</v>
      </c>
      <c r="EY81" s="21" t="n">
        <f aca="false">INDEX(Discharge_Data,MATCH($E81,Discharge_Labels,0),MATCH(EY$7,Discharge_Years,0))</f>
        <v>1151.96742</v>
      </c>
      <c r="EZ81" s="21" t="n">
        <f aca="false">INDEX(Discharge_Data,MATCH($E81,Discharge_Labels,0),MATCH(EZ$7,Discharge_Years,0))</f>
        <v>1151.96742</v>
      </c>
      <c r="FA81" s="21" t="n">
        <f aca="false">INDEX(Discharge_Data,MATCH($E81,Discharge_Labels,0),MATCH(FA$7,Discharge_Years,0))</f>
        <v>1151.96742</v>
      </c>
      <c r="FB81" s="21" t="n">
        <f aca="false">INDEX(Discharge_Data,MATCH($E81,Discharge_Labels,0),MATCH(FB$7,Discharge_Years,0))</f>
        <v>1151.96742</v>
      </c>
      <c r="FC81" s="21" t="n">
        <f aca="false">INDEX(Discharge_Data,MATCH($E81,Discharge_Labels,0),MATCH(FC$7,Discharge_Years,0))</f>
        <v>1151.96742</v>
      </c>
      <c r="FD81" s="21" t="n">
        <f aca="false">INDEX(Discharge_Data,MATCH($E81,Discharge_Labels,0),MATCH(FD$7,Discharge_Years,0))</f>
        <v>1151.96742</v>
      </c>
      <c r="FE81" s="21" t="n">
        <f aca="false">INDEX(Discharge_Data,MATCH($E81,Discharge_Labels,0),MATCH(FE$7,Discharge_Years,0))</f>
        <v>1151.96742</v>
      </c>
      <c r="FF81" s="21" t="n">
        <f aca="false">INDEX(Discharge_Data,MATCH($E81,Discharge_Labels,0),MATCH(FF$7,Discharge_Years,0))</f>
        <v>1151.96742</v>
      </c>
      <c r="FG81" s="21" t="n">
        <f aca="false">INDEX(Discharge_Data,MATCH($E81,Discharge_Labels,0),MATCH(FG$7,Discharge_Years,0))</f>
        <v>1151.96742</v>
      </c>
      <c r="FH81" s="21" t="n">
        <f aca="false">INDEX(Discharge_Data,MATCH($E81,Discharge_Labels,0),MATCH(FH$7,Discharge_Years,0))</f>
        <v>1151.96742</v>
      </c>
    </row>
    <row r="82" customFormat="false" ht="15" hidden="false" customHeight="false" outlineLevel="0" collapsed="false">
      <c r="C82" s="1" t="s">
        <v>730</v>
      </c>
      <c r="D82" s="12" t="s">
        <v>40</v>
      </c>
      <c r="J82" s="21" t="n">
        <f aca="false">MIN(J81,-J79*In_BESS_RTE)</f>
        <v>-0</v>
      </c>
      <c r="K82" s="21" t="n">
        <f aca="false">MIN(K81,-K79*In_BESS_RTE)</f>
        <v>-0</v>
      </c>
      <c r="L82" s="21" t="n">
        <f aca="false">MIN(L81,-L79*In_BESS_RTE)</f>
        <v>-0</v>
      </c>
      <c r="M82" s="21" t="n">
        <f aca="false">MIN(M81,-M79*In_BESS_RTE)</f>
        <v>-0</v>
      </c>
      <c r="N82" s="21" t="n">
        <f aca="false">MIN(N81,-N79*In_BESS_RTE)</f>
        <v>-0</v>
      </c>
      <c r="O82" s="21" t="n">
        <f aca="false">MIN(O81,-O79*In_BESS_RTE)</f>
        <v>853.7159456</v>
      </c>
      <c r="P82" s="21" t="n">
        <f aca="false">MIN(P81,-P79*In_BESS_RTE)</f>
        <v>853.7159456</v>
      </c>
      <c r="Q82" s="21" t="n">
        <f aca="false">MIN(Q81,-Q79*In_BESS_RTE)</f>
        <v>853.7159456</v>
      </c>
      <c r="R82" s="21" t="n">
        <f aca="false">MIN(R81,-R79*In_BESS_RTE)</f>
        <v>853.7159456</v>
      </c>
      <c r="S82" s="21" t="n">
        <f aca="false">MIN(S81,-S79*In_BESS_RTE)</f>
        <v>877.8157514</v>
      </c>
      <c r="T82" s="21" t="n">
        <f aca="false">MIN(T81,-T79*In_BESS_RTE)</f>
        <v>877.8157514</v>
      </c>
      <c r="U82" s="21" t="n">
        <f aca="false">MIN(U81,-U79*In_BESS_RTE)</f>
        <v>877.8157514</v>
      </c>
      <c r="V82" s="21" t="n">
        <f aca="false">MIN(V81,-V79*In_BESS_RTE)</f>
        <v>877.8157514</v>
      </c>
      <c r="W82" s="21" t="n">
        <f aca="false">MIN(W81,-W79*In_BESS_RTE)</f>
        <v>870.8687918</v>
      </c>
      <c r="X82" s="21" t="n">
        <f aca="false">MIN(X81,-X79*In_BESS_RTE)</f>
        <v>870.8687918</v>
      </c>
      <c r="Y82" s="21" t="n">
        <f aca="false">MIN(Y81,-Y79*In_BESS_RTE)</f>
        <v>870.8687918</v>
      </c>
      <c r="Z82" s="21" t="n">
        <f aca="false">MIN(Z81,-Z79*In_BESS_RTE)</f>
        <v>870.8687918</v>
      </c>
      <c r="AA82" s="21" t="n">
        <f aca="false">MIN(AA81,-AA79*In_BESS_RTE)</f>
        <v>867.236814</v>
      </c>
      <c r="AB82" s="21" t="n">
        <f aca="false">MIN(AB81,-AB79*In_BESS_RTE)</f>
        <v>867.236814</v>
      </c>
      <c r="AC82" s="21" t="n">
        <f aca="false">MIN(AC81,-AC79*In_BESS_RTE)</f>
        <v>867.236814</v>
      </c>
      <c r="AD82" s="21" t="n">
        <f aca="false">MIN(AD81,-AD79*In_BESS_RTE)</f>
        <v>867.236814</v>
      </c>
      <c r="AE82" s="21" t="n">
        <f aca="false">MIN(AE81,-AE79*In_BESS_RTE)</f>
        <v>851.5969916</v>
      </c>
      <c r="AF82" s="21" t="n">
        <f aca="false">MIN(AF81,-AF79*In_BESS_RTE)</f>
        <v>851.5969916</v>
      </c>
      <c r="AG82" s="21" t="n">
        <f aca="false">MIN(AG81,-AG79*In_BESS_RTE)</f>
        <v>851.5969916</v>
      </c>
      <c r="AH82" s="21" t="n">
        <f aca="false">MIN(AH81,-AH79*In_BESS_RTE)</f>
        <v>851.5969916</v>
      </c>
      <c r="AI82" s="21" t="n">
        <f aca="false">MIN(AI81,-AI79*In_BESS_RTE)</f>
        <v>830.525779</v>
      </c>
      <c r="AJ82" s="21" t="n">
        <f aca="false">MIN(AJ81,-AJ79*In_BESS_RTE)</f>
        <v>830.525779</v>
      </c>
      <c r="AK82" s="21" t="n">
        <f aca="false">MIN(AK81,-AK79*In_BESS_RTE)</f>
        <v>830.525779</v>
      </c>
      <c r="AL82" s="21" t="n">
        <f aca="false">MIN(AL81,-AL79*In_BESS_RTE)</f>
        <v>830.525779</v>
      </c>
      <c r="AM82" s="21" t="n">
        <f aca="false">MIN(AM81,-AM79*In_BESS_RTE)</f>
        <v>835.909508</v>
      </c>
      <c r="AN82" s="21" t="n">
        <f aca="false">MIN(AN81,-AN79*In_BESS_RTE)</f>
        <v>835.909508</v>
      </c>
      <c r="AO82" s="21" t="n">
        <f aca="false">MIN(AO81,-AO79*In_BESS_RTE)</f>
        <v>835.909508</v>
      </c>
      <c r="AP82" s="21" t="n">
        <f aca="false">MIN(AP81,-AP79*In_BESS_RTE)</f>
        <v>835.909508</v>
      </c>
      <c r="AQ82" s="21" t="n">
        <f aca="false">MIN(AQ81,-AQ79*In_BESS_RTE)</f>
        <v>836.6609244</v>
      </c>
      <c r="AR82" s="21" t="n">
        <f aca="false">MIN(AR81,-AR79*In_BESS_RTE)</f>
        <v>836.6609244</v>
      </c>
      <c r="AS82" s="21" t="n">
        <f aca="false">MIN(AS81,-AS79*In_BESS_RTE)</f>
        <v>836.6609244</v>
      </c>
      <c r="AT82" s="21" t="n">
        <f aca="false">MIN(AT81,-AT79*In_BESS_RTE)</f>
        <v>836.6609244</v>
      </c>
      <c r="AU82" s="21" t="n">
        <f aca="false">MIN(AU81,-AU79*In_BESS_RTE)</f>
        <v>832.4769126</v>
      </c>
      <c r="AV82" s="21" t="n">
        <f aca="false">MIN(AV81,-AV79*In_BESS_RTE)</f>
        <v>832.4769126</v>
      </c>
      <c r="AW82" s="21" t="n">
        <f aca="false">MIN(AW81,-AW79*In_BESS_RTE)</f>
        <v>832.4769126</v>
      </c>
      <c r="AX82" s="21" t="n">
        <f aca="false">MIN(AX81,-AX79*In_BESS_RTE)</f>
        <v>832.4769126</v>
      </c>
      <c r="AY82" s="21" t="n">
        <f aca="false">MIN(AY81,-AY79*In_BESS_RTE)</f>
        <v>814.0316756</v>
      </c>
      <c r="AZ82" s="21" t="n">
        <f aca="false">MIN(AZ81,-AZ79*In_BESS_RTE)</f>
        <v>814.0316756</v>
      </c>
      <c r="BA82" s="21" t="n">
        <f aca="false">MIN(BA81,-BA79*In_BESS_RTE)</f>
        <v>814.0316756</v>
      </c>
      <c r="BB82" s="21" t="n">
        <f aca="false">MIN(BB81,-BB79*In_BESS_RTE)</f>
        <v>814.0316756</v>
      </c>
      <c r="BC82" s="21" t="n">
        <f aca="false">MIN(BC81,-BC79*In_BESS_RTE)</f>
        <v>776.6856682</v>
      </c>
      <c r="BD82" s="21" t="n">
        <f aca="false">MIN(BD81,-BD79*In_BESS_RTE)</f>
        <v>776.6856682</v>
      </c>
      <c r="BE82" s="21" t="n">
        <f aca="false">MIN(BE81,-BE79*In_BESS_RTE)</f>
        <v>776.6856682</v>
      </c>
      <c r="BF82" s="21" t="n">
        <f aca="false">MIN(BF81,-BF79*In_BESS_RTE)</f>
        <v>776.6856682</v>
      </c>
      <c r="BG82" s="21" t="n">
        <f aca="false">MIN(BG81,-BG79*In_BESS_RTE)</f>
        <v>787.1444894</v>
      </c>
      <c r="BH82" s="21" t="n">
        <f aca="false">MIN(BH81,-BH79*In_BESS_RTE)</f>
        <v>787.1444894</v>
      </c>
      <c r="BI82" s="21" t="n">
        <f aca="false">MIN(BI81,-BI79*In_BESS_RTE)</f>
        <v>787.1444894</v>
      </c>
      <c r="BJ82" s="21" t="n">
        <f aca="false">MIN(BJ81,-BJ79*In_BESS_RTE)</f>
        <v>787.1444894</v>
      </c>
      <c r="BK82" s="21" t="n">
        <f aca="false">MIN(BK81,-BK79*In_BESS_RTE)</f>
        <v>761.0054688</v>
      </c>
      <c r="BL82" s="21" t="n">
        <f aca="false">MIN(BL81,-BL79*In_BESS_RTE)</f>
        <v>761.0054688</v>
      </c>
      <c r="BM82" s="21" t="n">
        <f aca="false">MIN(BM81,-BM79*In_BESS_RTE)</f>
        <v>761.0054688</v>
      </c>
      <c r="BN82" s="21" t="n">
        <f aca="false">MIN(BN81,-BN79*In_BESS_RTE)</f>
        <v>761.0054688</v>
      </c>
      <c r="BO82" s="21" t="n">
        <f aca="false">MIN(BO81,-BO79*In_BESS_RTE)</f>
        <v>761.0537922</v>
      </c>
      <c r="BP82" s="21" t="n">
        <f aca="false">MIN(BP81,-BP79*In_BESS_RTE)</f>
        <v>761.0537922</v>
      </c>
      <c r="BQ82" s="21" t="n">
        <f aca="false">MIN(BQ81,-BQ79*In_BESS_RTE)</f>
        <v>761.0537922</v>
      </c>
      <c r="BR82" s="21" t="n">
        <f aca="false">MIN(BR81,-BR79*In_BESS_RTE)</f>
        <v>761.0537922</v>
      </c>
      <c r="BS82" s="21" t="n">
        <f aca="false">MIN(BS81,-BS79*In_BESS_RTE)</f>
        <v>743.1478526</v>
      </c>
      <c r="BT82" s="21" t="n">
        <f aca="false">MIN(BT81,-BT79*In_BESS_RTE)</f>
        <v>743.1478526</v>
      </c>
      <c r="BU82" s="21" t="n">
        <f aca="false">MIN(BU81,-BU79*In_BESS_RTE)</f>
        <v>743.1478526</v>
      </c>
      <c r="BV82" s="21" t="n">
        <f aca="false">MIN(BV81,-BV79*In_BESS_RTE)</f>
        <v>743.1478526</v>
      </c>
      <c r="BW82" s="21" t="n">
        <f aca="false">MIN(BW81,-BW79*In_BESS_RTE)</f>
        <v>724.3120552</v>
      </c>
      <c r="BX82" s="21" t="n">
        <f aca="false">MIN(BX81,-BX79*In_BESS_RTE)</f>
        <v>724.3120552</v>
      </c>
      <c r="BY82" s="21" t="n">
        <f aca="false">MIN(BY81,-BY79*In_BESS_RTE)</f>
        <v>724.3120552</v>
      </c>
      <c r="BZ82" s="21" t="n">
        <f aca="false">MIN(BZ81,-BZ79*In_BESS_RTE)</f>
        <v>724.3120552</v>
      </c>
      <c r="CA82" s="21" t="n">
        <f aca="false">MIN(CA81,-CA79*In_BESS_RTE)</f>
        <v>723.253034</v>
      </c>
      <c r="CB82" s="21" t="n">
        <f aca="false">MIN(CB81,-CB79*In_BESS_RTE)</f>
        <v>723.253034</v>
      </c>
      <c r="CC82" s="21" t="n">
        <f aca="false">MIN(CC81,-CC79*In_BESS_RTE)</f>
        <v>723.253034</v>
      </c>
      <c r="CD82" s="21" t="n">
        <f aca="false">MIN(CD81,-CD79*In_BESS_RTE)</f>
        <v>723.253034</v>
      </c>
      <c r="CE82" s="21" t="n">
        <f aca="false">MIN(CE81,-CE79*In_BESS_RTE)</f>
        <v>702.727844</v>
      </c>
      <c r="CF82" s="21" t="n">
        <f aca="false">MIN(CF81,-CF79*In_BESS_RTE)</f>
        <v>702.727844</v>
      </c>
      <c r="CG82" s="21" t="n">
        <f aca="false">MIN(CG81,-CG79*In_BESS_RTE)</f>
        <v>702.727844</v>
      </c>
      <c r="CH82" s="21" t="n">
        <f aca="false">MIN(CH81,-CH79*In_BESS_RTE)</f>
        <v>702.727844</v>
      </c>
      <c r="CI82" s="21" t="n">
        <f aca="false">MIN(CI81,-CI79*In_BESS_RTE)</f>
        <v>681.7798522</v>
      </c>
      <c r="CJ82" s="21" t="n">
        <f aca="false">MIN(CJ81,-CJ79*In_BESS_RTE)</f>
        <v>681.7798522</v>
      </c>
      <c r="CK82" s="21" t="n">
        <f aca="false">MIN(CK81,-CK79*In_BESS_RTE)</f>
        <v>681.7798522</v>
      </c>
      <c r="CL82" s="21" t="n">
        <f aca="false">MIN(CL81,-CL79*In_BESS_RTE)</f>
        <v>681.7798522</v>
      </c>
      <c r="CM82" s="21" t="n">
        <f aca="false">MIN(CM81,-CM79*In_BESS_RTE)</f>
        <v>670.1764312</v>
      </c>
      <c r="CN82" s="21" t="n">
        <f aca="false">MIN(CN81,-CN79*In_BESS_RTE)</f>
        <v>670.1764312</v>
      </c>
      <c r="CO82" s="21" t="n">
        <f aca="false">MIN(CO81,-CO79*In_BESS_RTE)</f>
        <v>670.1764312</v>
      </c>
      <c r="CP82" s="21" t="n">
        <f aca="false">MIN(CP81,-CP79*In_BESS_RTE)</f>
        <v>670.1764312</v>
      </c>
      <c r="CQ82" s="21" t="n">
        <f aca="false">MIN(CQ81,-CQ79*In_BESS_RTE)</f>
        <v>640.7566568</v>
      </c>
      <c r="CR82" s="21" t="n">
        <f aca="false">MIN(CR81,-CR79*In_BESS_RTE)</f>
        <v>640.7566568</v>
      </c>
      <c r="CS82" s="21" t="n">
        <f aca="false">MIN(CS81,-CS79*In_BESS_RTE)</f>
        <v>640.7566568</v>
      </c>
      <c r="CT82" s="21" t="n">
        <f aca="false">MIN(CT81,-CT79*In_BESS_RTE)</f>
        <v>640.7566568</v>
      </c>
      <c r="CU82" s="21" t="n">
        <f aca="false">MIN(CU81,-CU79*In_BESS_RTE)</f>
        <v>613.9007574</v>
      </c>
      <c r="CV82" s="21" t="n">
        <f aca="false">MIN(CV81,-CV79*In_BESS_RTE)</f>
        <v>613.9007574</v>
      </c>
      <c r="CW82" s="21" t="n">
        <f aca="false">MIN(CW81,-CW79*In_BESS_RTE)</f>
        <v>613.9007574</v>
      </c>
      <c r="CX82" s="21" t="n">
        <f aca="false">MIN(CX81,-CX79*In_BESS_RTE)</f>
        <v>613.9007574</v>
      </c>
      <c r="CY82" s="21" t="n">
        <f aca="false">MIN(CY81,-CY79*In_BESS_RTE)</f>
        <v>894.479765</v>
      </c>
      <c r="CZ82" s="21" t="n">
        <f aca="false">MIN(CZ81,-CZ79*In_BESS_RTE)</f>
        <v>894.479765</v>
      </c>
      <c r="DA82" s="21" t="n">
        <f aca="false">MIN(DA81,-DA79*In_BESS_RTE)</f>
        <v>894.479765</v>
      </c>
      <c r="DB82" s="21" t="n">
        <f aca="false">MIN(DB81,-DB79*In_BESS_RTE)</f>
        <v>894.479765</v>
      </c>
      <c r="DC82" s="21" t="n">
        <f aca="false">MIN(DC81,-DC79*In_BESS_RTE)</f>
        <v>854.5456392</v>
      </c>
      <c r="DD82" s="21" t="n">
        <f aca="false">MIN(DD81,-DD79*In_BESS_RTE)</f>
        <v>854.5456392</v>
      </c>
      <c r="DE82" s="21" t="n">
        <f aca="false">MIN(DE81,-DE79*In_BESS_RTE)</f>
        <v>854.5456392</v>
      </c>
      <c r="DF82" s="21" t="n">
        <f aca="false">MIN(DF81,-DF79*In_BESS_RTE)</f>
        <v>854.5456392</v>
      </c>
      <c r="DG82" s="21" t="n">
        <f aca="false">MIN(DG81,-DG79*In_BESS_RTE)</f>
        <v>827.3166374</v>
      </c>
      <c r="DH82" s="21" t="n">
        <f aca="false">MIN(DH81,-DH79*In_BESS_RTE)</f>
        <v>827.3166374</v>
      </c>
      <c r="DI82" s="21" t="n">
        <f aca="false">MIN(DI81,-DI79*In_BESS_RTE)</f>
        <v>827.3166374</v>
      </c>
      <c r="DJ82" s="21" t="n">
        <f aca="false">MIN(DJ81,-DJ79*In_BESS_RTE)</f>
        <v>827.3166374</v>
      </c>
      <c r="DK82" s="21" t="n">
        <f aca="false">MIN(DK81,-DK79*In_BESS_RTE)</f>
        <v>800.267496</v>
      </c>
      <c r="DL82" s="21" t="n">
        <f aca="false">MIN(DL81,-DL79*In_BESS_RTE)</f>
        <v>800.267496</v>
      </c>
      <c r="DM82" s="21" t="n">
        <f aca="false">MIN(DM81,-DM79*In_BESS_RTE)</f>
        <v>800.267496</v>
      </c>
      <c r="DN82" s="21" t="n">
        <f aca="false">MIN(DN81,-DN79*In_BESS_RTE)</f>
        <v>800.267496</v>
      </c>
      <c r="DO82" s="21" t="n">
        <f aca="false">MIN(DO81,-DO79*In_BESS_RTE)</f>
        <v>796.7092546</v>
      </c>
      <c r="DP82" s="21" t="n">
        <f aca="false">MIN(DP81,-DP79*In_BESS_RTE)</f>
        <v>796.7092546</v>
      </c>
      <c r="DQ82" s="21" t="n">
        <f aca="false">MIN(DQ81,-DQ79*In_BESS_RTE)</f>
        <v>796.7092546</v>
      </c>
      <c r="DR82" s="21" t="n">
        <f aca="false">MIN(DR81,-DR79*In_BESS_RTE)</f>
        <v>796.7092546</v>
      </c>
      <c r="DS82" s="21" t="n">
        <f aca="false">MIN(DS81,-DS79*In_BESS_RTE)</f>
        <v>786.1241424</v>
      </c>
      <c r="DT82" s="21" t="n">
        <f aca="false">MIN(DT81,-DT79*In_BESS_RTE)</f>
        <v>786.1241424</v>
      </c>
      <c r="DU82" s="21" t="n">
        <f aca="false">MIN(DU81,-DU79*In_BESS_RTE)</f>
        <v>786.1241424</v>
      </c>
      <c r="DV82" s="21" t="n">
        <f aca="false">MIN(DV81,-DV79*In_BESS_RTE)</f>
        <v>786.1241424</v>
      </c>
      <c r="DW82" s="21" t="n">
        <f aca="false">MIN(DW81,-DW79*In_BESS_RTE)</f>
        <v>766.9514314</v>
      </c>
      <c r="DX82" s="21" t="n">
        <f aca="false">MIN(DX81,-DX79*In_BESS_RTE)</f>
        <v>766.9514314</v>
      </c>
      <c r="DY82" s="21" t="n">
        <f aca="false">MIN(DY81,-DY79*In_BESS_RTE)</f>
        <v>766.9514314</v>
      </c>
      <c r="DZ82" s="21" t="n">
        <f aca="false">MIN(DZ81,-DZ79*In_BESS_RTE)</f>
        <v>766.9514314</v>
      </c>
      <c r="EA82" s="21" t="n">
        <f aca="false">MIN(EA81,-EA79*In_BESS_RTE)</f>
        <v>748.3177598</v>
      </c>
      <c r="EB82" s="21" t="n">
        <f aca="false">MIN(EB81,-EB79*In_BESS_RTE)</f>
        <v>748.3177598</v>
      </c>
      <c r="EC82" s="21" t="n">
        <f aca="false">MIN(EC81,-EC79*In_BESS_RTE)</f>
        <v>748.3177598</v>
      </c>
      <c r="ED82" s="21" t="n">
        <f aca="false">MIN(ED81,-ED79*In_BESS_RTE)</f>
        <v>748.3177598</v>
      </c>
      <c r="EE82" s="21" t="n">
        <f aca="false">MIN(EE81,-EE79*In_BESS_RTE)</f>
        <v>743.317436</v>
      </c>
      <c r="EF82" s="21" t="n">
        <f aca="false">MIN(EF81,-EF79*In_BESS_RTE)</f>
        <v>743.317436</v>
      </c>
      <c r="EG82" s="21" t="n">
        <f aca="false">MIN(EG81,-EG79*In_BESS_RTE)</f>
        <v>743.317436</v>
      </c>
      <c r="EH82" s="21" t="n">
        <f aca="false">MIN(EH81,-EH79*In_BESS_RTE)</f>
        <v>743.317436</v>
      </c>
      <c r="EI82" s="21" t="n">
        <f aca="false">MIN(EI81,-EI79*In_BESS_RTE)</f>
        <v>745.3708236</v>
      </c>
      <c r="EJ82" s="21" t="n">
        <f aca="false">MIN(EJ81,-EJ79*In_BESS_RTE)</f>
        <v>745.3708236</v>
      </c>
      <c r="EK82" s="21" t="n">
        <f aca="false">MIN(EK81,-EK79*In_BESS_RTE)</f>
        <v>745.3708236</v>
      </c>
      <c r="EL82" s="21" t="n">
        <f aca="false">MIN(EL81,-EL79*In_BESS_RTE)</f>
        <v>745.3708236</v>
      </c>
      <c r="EM82" s="21" t="n">
        <f aca="false">MIN(EM81,-EM79*In_BESS_RTE)</f>
        <v>735.673498</v>
      </c>
      <c r="EN82" s="21" t="n">
        <f aca="false">MIN(EN81,-EN79*In_BESS_RTE)</f>
        <v>735.673498</v>
      </c>
      <c r="EO82" s="21" t="n">
        <f aca="false">MIN(EO81,-EO79*In_BESS_RTE)</f>
        <v>735.673498</v>
      </c>
      <c r="EP82" s="21" t="n">
        <f aca="false">MIN(EP81,-EP79*In_BESS_RTE)</f>
        <v>735.673498</v>
      </c>
      <c r="EQ82" s="21" t="n">
        <f aca="false">MIN(EQ81,-EQ79*In_BESS_RTE)</f>
        <v>723.5132528</v>
      </c>
      <c r="ER82" s="21" t="n">
        <f aca="false">MIN(ER81,-ER79*In_BESS_RTE)</f>
        <v>723.5132528</v>
      </c>
      <c r="ES82" s="21" t="n">
        <f aca="false">MIN(ES81,-ES79*In_BESS_RTE)</f>
        <v>723.5132528</v>
      </c>
      <c r="ET82" s="21" t="n">
        <f aca="false">MIN(ET81,-ET79*In_BESS_RTE)</f>
        <v>723.5132528</v>
      </c>
      <c r="EU82" s="21" t="n">
        <f aca="false">MIN(EU81,-EU79*In_BESS_RTE)</f>
        <v>723.5132528</v>
      </c>
      <c r="EV82" s="21" t="n">
        <f aca="false">MIN(EV81,-EV79*In_BESS_RTE)</f>
        <v>723.5132528</v>
      </c>
      <c r="EW82" s="21" t="n">
        <f aca="false">MIN(EW81,-EW79*In_BESS_RTE)</f>
        <v>723.5132528</v>
      </c>
      <c r="EX82" s="21" t="n">
        <f aca="false">MIN(EX81,-EX79*In_BESS_RTE)</f>
        <v>723.5132528</v>
      </c>
      <c r="EY82" s="21" t="n">
        <f aca="false">MIN(EY81,-EY79*In_BESS_RTE)</f>
        <v>723.5132528</v>
      </c>
      <c r="EZ82" s="21" t="n">
        <f aca="false">MIN(EZ81,-EZ79*In_BESS_RTE)</f>
        <v>723.5132528</v>
      </c>
      <c r="FA82" s="21" t="n">
        <f aca="false">MIN(FA81,-FA79*In_BESS_RTE)</f>
        <v>723.5132528</v>
      </c>
      <c r="FB82" s="21" t="n">
        <f aca="false">MIN(FB81,-FB79*In_BESS_RTE)</f>
        <v>723.5132528</v>
      </c>
      <c r="FC82" s="21" t="n">
        <f aca="false">MIN(FC81,-FC79*In_BESS_RTE)</f>
        <v>723.5132528</v>
      </c>
      <c r="FD82" s="21" t="n">
        <f aca="false">MIN(FD81,-FD79*In_BESS_RTE)</f>
        <v>723.5132528</v>
      </c>
      <c r="FE82" s="21" t="n">
        <f aca="false">MIN(FE81,-FE79*In_BESS_RTE)</f>
        <v>723.5132528</v>
      </c>
      <c r="FF82" s="21" t="n">
        <f aca="false">MIN(FF81,-FF79*In_BESS_RTE)</f>
        <v>723.5132528</v>
      </c>
      <c r="FG82" s="21" t="n">
        <f aca="false">MIN(FG81,-FG79*In_BESS_RTE)</f>
        <v>723.5132528</v>
      </c>
      <c r="FH82" s="21" t="n">
        <f aca="false">MIN(FH81,-FH79*In_BESS_RTE)</f>
        <v>723.5132528</v>
      </c>
    </row>
    <row r="83" customFormat="false" ht="15" hidden="false" customHeight="false" outlineLevel="0" collapsed="false">
      <c r="C83" s="1" t="s">
        <v>731</v>
      </c>
      <c r="D83" s="12" t="s">
        <v>40</v>
      </c>
      <c r="I83" s="21" t="n">
        <f aca="false">SUM(J83:FH83)</f>
        <v>1572735.83404521</v>
      </c>
      <c r="J83" s="21" t="n">
        <f aca="false">MIN(J77+J78,-J79*$E18*J28*J$6*J54)</f>
        <v>-0</v>
      </c>
      <c r="K83" s="21" t="n">
        <f aca="false">MIN(K77+K78,-K79*$E18*K28*K$6*K54)</f>
        <v>-0</v>
      </c>
      <c r="L83" s="21" t="n">
        <f aca="false">MIN(L77+L78,-L79*$E18*L28*L$6*L54)</f>
        <v>-0</v>
      </c>
      <c r="M83" s="21" t="n">
        <f aca="false">MIN(M77+M78,-M79*$E18*M28*M$6*M54)</f>
        <v>-0</v>
      </c>
      <c r="N83" s="21" t="n">
        <f aca="false">MIN(N77+N78,-N79*$E18*N28*N$6*N54)</f>
        <v>-0</v>
      </c>
      <c r="O83" s="21" t="n">
        <f aca="false">MIN(O77+O78,-O79*$E18*O28*O$6*O54)</f>
        <v>0</v>
      </c>
      <c r="P83" s="21" t="n">
        <f aca="false">MIN(P77+P78,-P79*$E18*P28*P$6*P54)</f>
        <v>0</v>
      </c>
      <c r="Q83" s="21" t="n">
        <f aca="false">MIN(Q77+Q78,-Q79*$E18*Q28*Q$6*Q54)</f>
        <v>0</v>
      </c>
      <c r="R83" s="21" t="n">
        <f aca="false">MIN(R77+R78,-R79*$E18*R28*R$6*R54)</f>
        <v>0</v>
      </c>
      <c r="S83" s="21" t="n">
        <f aca="false">MIN(S77+S78,-S79*$E18*S28*S$6*S54)</f>
        <v>0</v>
      </c>
      <c r="T83" s="21" t="n">
        <f aca="false">MIN(T77+T78,-T79*$E18*T28*T$6*T54)</f>
        <v>12723.9938479452</v>
      </c>
      <c r="U83" s="21" t="n">
        <f aca="false">MIN(U77+U78,-U79*$E18*U28*U$6*U54)</f>
        <v>12863.8179561644</v>
      </c>
      <c r="V83" s="21" t="n">
        <f aca="false">MIN(V77+V78,-V79*$E18*V28*V$6*V54)</f>
        <v>12863.8179561644</v>
      </c>
      <c r="W83" s="21" t="n">
        <f aca="false">MIN(W77+W78,-W79*$E18*W28*W$6*W54)</f>
        <v>12484.5796849315</v>
      </c>
      <c r="X83" s="21" t="n">
        <f aca="false">MIN(X77+X78,-X79*$E18*X28*X$6*X54)</f>
        <v>12623.2972369863</v>
      </c>
      <c r="Y83" s="21" t="n">
        <f aca="false">MIN(Y77+Y78,-Y79*$E18*Y28*Y$6*Y54)</f>
        <v>12762.0147890411</v>
      </c>
      <c r="Z83" s="21" t="n">
        <f aca="false">MIN(Z77+Z78,-Z79*$E18*Z28*Z$6*Z54)</f>
        <v>12762.0147890411</v>
      </c>
      <c r="AA83" s="21" t="n">
        <f aca="false">MIN(AA77+AA78,-AA79*$E18*AA28*AA$6*AA54)</f>
        <v>12432.5124657534</v>
      </c>
      <c r="AB83" s="21" t="n">
        <f aca="false">MIN(AB77+AB78,-AB79*$E18*AB28*AB$6*AB54)</f>
        <v>12570.6514931507</v>
      </c>
      <c r="AC83" s="21" t="n">
        <f aca="false">MIN(AC77+AC78,-AC79*$E18*AC28*AC$6*AC54)</f>
        <v>12708.7905205479</v>
      </c>
      <c r="AD83" s="21" t="n">
        <f aca="false">MIN(AD77+AD78,-AD79*$E18*AD28*AD$6*AD54)</f>
        <v>12708.7905205479</v>
      </c>
      <c r="AE83" s="21" t="n">
        <f aca="false">MIN(AE77+AE78,-AE79*$E18*AE28*AE$6*AE54)</f>
        <v>12208.3034794521</v>
      </c>
      <c r="AF83" s="21" t="n">
        <f aca="false">MIN(AF77+AF78,-AF79*$E18*AF28*AF$6*AF54)</f>
        <v>12343.9512958904</v>
      </c>
      <c r="AG83" s="21" t="n">
        <f aca="false">MIN(AG77+AG78,-AG79*$E18*AG28*AG$6*AG54)</f>
        <v>12479.5991123288</v>
      </c>
      <c r="AH83" s="21" t="n">
        <f aca="false">MIN(AH77+AH78,-AH79*$E18*AH28*AH$6*AH54)</f>
        <v>12479.5991123288</v>
      </c>
      <c r="AI83" s="21" t="n">
        <f aca="false">MIN(AI77+AI78,-AI79*$E18*AI28*AI$6*AI54)</f>
        <v>12038.522760274</v>
      </c>
      <c r="AJ83" s="21" t="n">
        <f aca="false">MIN(AJ77+AJ78,-AJ79*$E18*AJ28*AJ$6*AJ54)</f>
        <v>12038.522760274</v>
      </c>
      <c r="AK83" s="21" t="n">
        <f aca="false">MIN(AK77+AK78,-AK79*$E18*AK28*AK$6*AK54)</f>
        <v>12170.8142191781</v>
      </c>
      <c r="AL83" s="21" t="n">
        <f aca="false">MIN(AL77+AL78,-AL79*$E18*AL28*AL$6*AL54)</f>
        <v>12170.8142191781</v>
      </c>
      <c r="AM83" s="21" t="n">
        <f aca="false">MIN(AM77+AM78,-AM79*$E18*AM28*AM$6*AM54)</f>
        <v>11983.4112328767</v>
      </c>
      <c r="AN83" s="21" t="n">
        <f aca="false">MIN(AN77+AN78,-AN79*$E18*AN28*AN$6*AN54)</f>
        <v>12116.5602465753</v>
      </c>
      <c r="AO83" s="21" t="n">
        <f aca="false">MIN(AO77+AO78,-AO79*$E18*AO28*AO$6*AO54)</f>
        <v>12249.709260274</v>
      </c>
      <c r="AP83" s="21" t="n">
        <f aca="false">MIN(AP77+AP78,-AP79*$E18*AP28*AP$6*AP54)</f>
        <v>12249.709260274</v>
      </c>
      <c r="AQ83" s="21" t="n">
        <f aca="false">MIN(AQ77+AQ78,-AQ79*$E18*AQ28*AQ$6*AQ54)</f>
        <v>11994.183369863</v>
      </c>
      <c r="AR83" s="21" t="n">
        <f aca="false">MIN(AR77+AR78,-AR79*$E18*AR28*AR$6*AR54)</f>
        <v>12127.4520739726</v>
      </c>
      <c r="AS83" s="21" t="n">
        <f aca="false">MIN(AS77+AS78,-AS79*$E18*AS28*AS$6*AS54)</f>
        <v>12260.7207780822</v>
      </c>
      <c r="AT83" s="21" t="n">
        <f aca="false">MIN(AT77+AT78,-AT79*$E18*AT28*AT$6*AT54)</f>
        <v>12260.7207780822</v>
      </c>
      <c r="AU83" s="21" t="n">
        <f aca="false">MIN(AU77+AU78,-AU79*$E18*AU28*AU$6*AU54)</f>
        <v>11934.2023150685</v>
      </c>
      <c r="AV83" s="21" t="n">
        <f aca="false">MIN(AV77+AV78,-AV79*$E18*AV28*AV$6*AV54)</f>
        <v>12066.8045630137</v>
      </c>
      <c r="AW83" s="21" t="n">
        <f aca="false">MIN(AW77+AW78,-AW79*$E18*AW28*AW$6*AW54)</f>
        <v>12199.4068109589</v>
      </c>
      <c r="AX83" s="21" t="n">
        <f aca="false">MIN(AX77+AX78,-AX79*$E18*AX28*AX$6*AX54)</f>
        <v>12199.4068109589</v>
      </c>
      <c r="AY83" s="21" t="n">
        <f aca="false">MIN(AY77+AY78,-AY79*$E18*AY28*AY$6*AY54)</f>
        <v>11799.4397068493</v>
      </c>
      <c r="AZ83" s="21" t="n">
        <f aca="false">MIN(AZ77+AZ78,-AZ79*$E18*AZ28*AZ$6*AZ54)</f>
        <v>11799.4397068493</v>
      </c>
      <c r="BA83" s="21" t="n">
        <f aca="false">MIN(BA77+BA78,-BA79*$E18*BA28*BA$6*BA54)</f>
        <v>11929.1038794521</v>
      </c>
      <c r="BB83" s="21" t="n">
        <f aca="false">MIN(BB77+BB78,-BB79*$E18*BB28*BB$6*BB54)</f>
        <v>11929.1038794521</v>
      </c>
      <c r="BC83" s="21" t="n">
        <f aca="false">MIN(BC77+BC78,-BC79*$E18*BC28*BC$6*BC54)</f>
        <v>11134.3915479452</v>
      </c>
      <c r="BD83" s="21" t="n">
        <f aca="false">MIN(BD77+BD78,-BD79*$E18*BD28*BD$6*BD54)</f>
        <v>11258.107009589</v>
      </c>
      <c r="BE83" s="21" t="n">
        <f aca="false">MIN(BE77+BE78,-BE79*$E18*BE28*BE$6*BE54)</f>
        <v>11381.8224712329</v>
      </c>
      <c r="BF83" s="21" t="n">
        <f aca="false">MIN(BF77+BF78,-BF79*$E18*BF28*BF$6*BF54)</f>
        <v>11381.8224712329</v>
      </c>
      <c r="BG83" s="21" t="n">
        <f aca="false">MIN(BG77+BG78,-BG79*$E18*BG28*BG$6*BG54)</f>
        <v>11284.3268630137</v>
      </c>
      <c r="BH83" s="21" t="n">
        <f aca="false">MIN(BH77+BH78,-BH79*$E18*BH28*BH$6*BH54)</f>
        <v>11409.7082726027</v>
      </c>
      <c r="BI83" s="21" t="n">
        <f aca="false">MIN(BI77+BI78,-BI79*$E18*BI28*BI$6*BI54)</f>
        <v>11535.0896821918</v>
      </c>
      <c r="BJ83" s="21" t="n">
        <f aca="false">MIN(BJ77+BJ78,-BJ79*$E18*BJ28*BJ$6*BJ54)</f>
        <v>11535.0896821918</v>
      </c>
      <c r="BK83" s="21" t="n">
        <f aca="false">MIN(BK77+BK78,-BK79*$E18*BK28*BK$6*BK54)</f>
        <v>10909.6037260274</v>
      </c>
      <c r="BL83" s="21" t="n">
        <f aca="false">MIN(BL77+BL78,-BL79*$E18*BL28*BL$6*BL54)</f>
        <v>11030.8215452055</v>
      </c>
      <c r="BM83" s="21" t="n">
        <f aca="false">MIN(BM77+BM78,-BM79*$E18*BM28*BM$6*BM54)</f>
        <v>11152.0393643836</v>
      </c>
      <c r="BN83" s="21" t="n">
        <f aca="false">MIN(BN77+BN78,-BN79*$E18*BN28*BN$6*BN54)</f>
        <v>11152.0393643836</v>
      </c>
      <c r="BO83" s="21" t="n">
        <f aca="false">MIN(BO77+BO78,-BO79*$E18*BO28*BO$6*BO54)</f>
        <v>11031.5219958904</v>
      </c>
      <c r="BP83" s="21" t="n">
        <f aca="false">MIN(BP77+BP78,-BP79*$E18*BP28*BP$6*BP54)</f>
        <v>11031.5219958904</v>
      </c>
      <c r="BQ83" s="21" t="n">
        <f aca="false">MIN(BQ77+BQ78,-BQ79*$E18*BQ28*BQ$6*BQ54)</f>
        <v>11152.7475123288</v>
      </c>
      <c r="BR83" s="21" t="n">
        <f aca="false">MIN(BR77+BR78,-BR79*$E18*BR28*BR$6*BR54)</f>
        <v>11152.7475123288</v>
      </c>
      <c r="BS83" s="21" t="n">
        <f aca="false">MIN(BS77+BS78,-BS79*$E18*BS28*BS$6*BS54)</f>
        <v>10653.6009452055</v>
      </c>
      <c r="BT83" s="21" t="n">
        <f aca="false">MIN(BT77+BT78,-BT79*$E18*BT28*BT$6*BT54)</f>
        <v>10771.9742890411</v>
      </c>
      <c r="BU83" s="21" t="n">
        <f aca="false">MIN(BU77+BU78,-BU79*$E18*BU28*BU$6*BU54)</f>
        <v>10890.3476328767</v>
      </c>
      <c r="BV83" s="21" t="n">
        <f aca="false">MIN(BV77+BV78,-BV79*$E18*BV28*BV$6*BV54)</f>
        <v>10890.3476328767</v>
      </c>
      <c r="BW83" s="21" t="n">
        <f aca="false">MIN(BW77+BW78,-BW79*$E18*BW28*BW$6*BW54)</f>
        <v>10383.5751780822</v>
      </c>
      <c r="BX83" s="21" t="n">
        <f aca="false">MIN(BX77+BX78,-BX79*$E18*BX28*BX$6*BX54)</f>
        <v>10498.9482356164</v>
      </c>
      <c r="BY83" s="21" t="n">
        <f aca="false">MIN(BY77+BY78,-BY79*$E18*BY28*BY$6*BY54)</f>
        <v>10614.3212931507</v>
      </c>
      <c r="BZ83" s="21" t="n">
        <f aca="false">MIN(BZ77+BZ78,-BZ79*$E18*BZ28*BZ$6*BZ54)</f>
        <v>10614.3212931507</v>
      </c>
      <c r="CA83" s="21" t="n">
        <f aca="false">MIN(CA77+CA78,-CA79*$E18*CA28*CA$6*CA54)</f>
        <v>10368.3932876712</v>
      </c>
      <c r="CB83" s="21" t="n">
        <f aca="false">MIN(CB77+CB78,-CB79*$E18*CB28*CB$6*CB54)</f>
        <v>10483.5976575342</v>
      </c>
      <c r="CC83" s="21" t="n">
        <f aca="false">MIN(CC77+CC78,-CC79*$E18*CC28*CC$6*CC54)</f>
        <v>10598.8020273973</v>
      </c>
      <c r="CD83" s="21" t="n">
        <f aca="false">MIN(CD77+CD78,-CD79*$E18*CD28*CD$6*CD54)</f>
        <v>10598.8020273973</v>
      </c>
      <c r="CE83" s="21" t="n">
        <f aca="false">MIN(CE77+CE78,-CE79*$E18*CE28*CE$6*CE54)</f>
        <v>10186.0837534247</v>
      </c>
      <c r="CF83" s="21" t="n">
        <f aca="false">MIN(CF77+CF78,-CF79*$E18*CF28*CF$6*CF54)</f>
        <v>10186.0837534247</v>
      </c>
      <c r="CG83" s="21" t="n">
        <f aca="false">MIN(CG77+CG78,-CG79*$E18*CG28*CG$6*CG54)</f>
        <v>10298.018739726</v>
      </c>
      <c r="CH83" s="21" t="n">
        <f aca="false">MIN(CH77+CH78,-CH79*$E18*CH28*CH$6*CH54)</f>
        <v>10298.018739726</v>
      </c>
      <c r="CI83" s="21" t="n">
        <f aca="false">MIN(CI77+CI78,-CI79*$E18*CI28*CI$6*CI54)</f>
        <v>9773.84305479452</v>
      </c>
      <c r="CJ83" s="21" t="n">
        <f aca="false">MIN(CJ77+CJ78,-CJ79*$E18*CJ28*CJ$6*CJ54)</f>
        <v>9882.4413109589</v>
      </c>
      <c r="CK83" s="21" t="n">
        <f aca="false">MIN(CK77+CK78,-CK79*$E18*CK28*CK$6*CK54)</f>
        <v>9991.03956712329</v>
      </c>
      <c r="CL83" s="21" t="n">
        <f aca="false">MIN(CL77+CL78,-CL79*$E18*CL28*CL$6*CL54)</f>
        <v>9991.03956712329</v>
      </c>
      <c r="CM83" s="21" t="n">
        <f aca="false">MIN(CM77+CM78,-CM79*$E18*CM28*CM$6*CM54)</f>
        <v>9607.49901369863</v>
      </c>
      <c r="CN83" s="21" t="n">
        <f aca="false">MIN(CN77+CN78,-CN79*$E18*CN28*CN$6*CN54)</f>
        <v>9714.24900273973</v>
      </c>
      <c r="CO83" s="21" t="n">
        <f aca="false">MIN(CO77+CO78,-CO79*$E18*CO28*CO$6*CO54)</f>
        <v>9820.99899178082</v>
      </c>
      <c r="CP83" s="21" t="n">
        <f aca="false">MIN(CP77+CP78,-CP79*$E18*CP28*CP$6*CP54)</f>
        <v>9820.99899178082</v>
      </c>
      <c r="CQ83" s="21" t="n">
        <f aca="false">MIN(CQ77+CQ78,-CQ79*$E18*CQ28*CQ$6*CQ54)</f>
        <v>9185.7437260274</v>
      </c>
      <c r="CR83" s="21" t="n">
        <f aca="false">MIN(CR77+CR78,-CR79*$E18*CR28*CR$6*CR54)</f>
        <v>9287.80754520548</v>
      </c>
      <c r="CS83" s="21" t="n">
        <f aca="false">MIN(CS77+CS78,-CS79*$E18*CS28*CS$6*CS54)</f>
        <v>9389.87136438356</v>
      </c>
      <c r="CT83" s="21" t="n">
        <f aca="false">MIN(CT77+CT78,-CT79*$E18*CT28*CT$6*CT54)</f>
        <v>9389.87136438356</v>
      </c>
      <c r="CU83" s="21" t="n">
        <f aca="false">MIN(CU77+CU78,-CU79*$E18*CU28*CU$6*CU54)</f>
        <v>8898.52961506849</v>
      </c>
      <c r="CV83" s="21" t="n">
        <f aca="false">MIN(CV77+CV78,-CV79*$E18*CV28*CV$6*CV54)</f>
        <v>8898.52961506849</v>
      </c>
      <c r="CW83" s="21" t="n">
        <f aca="false">MIN(CW77+CW78,-CW79*$E18*CW28*CW$6*CW54)</f>
        <v>8996.31565479452</v>
      </c>
      <c r="CX83" s="21" t="n">
        <f aca="false">MIN(CX77+CX78,-CX79*$E18*CX28*CX$6*CX54)</f>
        <v>8996.31565479452</v>
      </c>
      <c r="CY83" s="21" t="n">
        <f aca="false">MIN(CY77+CY78,-CY79*$E18*CY28*CY$6*CY54)</f>
        <v>12823.0613013699</v>
      </c>
      <c r="CZ83" s="21" t="n">
        <f aca="false">MIN(CZ77+CZ78,-CZ79*$E18*CZ28*CZ$6*CZ54)</f>
        <v>12965.539760274</v>
      </c>
      <c r="DA83" s="21" t="n">
        <f aca="false">MIN(DA77+DA78,-DA79*$E18*DA28*DA$6*DA54)</f>
        <v>13108.0182191781</v>
      </c>
      <c r="DB83" s="21" t="n">
        <f aca="false">MIN(DB77+DB78,-DB79*$E18*DB28*DB$6*DB54)</f>
        <v>13108.0182191781</v>
      </c>
      <c r="DC83" s="21" t="n">
        <f aca="false">MIN(DC77+DC78,-DC79*$E18*DC28*DC$6*DC54)</f>
        <v>12250.574630137</v>
      </c>
      <c r="DD83" s="21" t="n">
        <f aca="false">MIN(DD77+DD78,-DD79*$E18*DD28*DD$6*DD54)</f>
        <v>12386.6921260274</v>
      </c>
      <c r="DE83" s="21" t="n">
        <f aca="false">MIN(DE77+DE78,-DE79*$E18*DE28*DE$6*DE54)</f>
        <v>12522.8096219178</v>
      </c>
      <c r="DF83" s="21" t="n">
        <f aca="false">MIN(DF77+DF78,-DF79*$E18*DF28*DF$6*DF54)</f>
        <v>12522.8096219178</v>
      </c>
      <c r="DG83" s="21" t="n">
        <f aca="false">MIN(DG77+DG78,-DG79*$E18*DG28*DG$6*DG54)</f>
        <v>11860.2257671233</v>
      </c>
      <c r="DH83" s="21" t="n">
        <f aca="false">MIN(DH77+DH78,-DH79*$E18*DH28*DH$6*DH54)</f>
        <v>11992.0060534247</v>
      </c>
      <c r="DI83" s="21" t="n">
        <f aca="false">MIN(DI77+DI78,-DI79*$E18*DI28*DI$6*DI54)</f>
        <v>12123.786339726</v>
      </c>
      <c r="DJ83" s="21" t="n">
        <f aca="false">MIN(DJ77+DJ78,-DJ79*$E18*DJ28*DJ$6*DJ54)</f>
        <v>12123.786339726</v>
      </c>
      <c r="DK83" s="21" t="n">
        <f aca="false">MIN(DK77+DK78,-DK79*$E18*DK28*DK$6*DK54)</f>
        <v>11599.9270684932</v>
      </c>
      <c r="DL83" s="21" t="n">
        <f aca="false">MIN(DL77+DL78,-DL79*$E18*DL28*DL$6*DL54)</f>
        <v>11599.9270684932</v>
      </c>
      <c r="DM83" s="21" t="n">
        <f aca="false">MIN(DM77+DM78,-DM79*$E18*DM28*DM$6*DM54)</f>
        <v>11727.3987945205</v>
      </c>
      <c r="DN83" s="21" t="n">
        <f aca="false">MIN(DN77+DN78,-DN79*$E18*DN28*DN$6*DN54)</f>
        <v>11727.3987945205</v>
      </c>
      <c r="DO83" s="21" t="n">
        <f aca="false">MIN(DO77+DO78,-DO79*$E18*DO28*DO$6*DO54)</f>
        <v>11421.4451917808</v>
      </c>
      <c r="DP83" s="21" t="n">
        <f aca="false">MIN(DP77+DP78,-DP79*$E18*DP28*DP$6*DP54)</f>
        <v>11548.3501383562</v>
      </c>
      <c r="DQ83" s="21" t="n">
        <f aca="false">MIN(DQ77+DQ78,-DQ79*$E18*DQ28*DQ$6*DQ54)</f>
        <v>11675.2550849315</v>
      </c>
      <c r="DR83" s="21" t="n">
        <f aca="false">MIN(DR77+DR78,-DR79*$E18*DR28*DR$6*DR54)</f>
        <v>11675.2550849315</v>
      </c>
      <c r="DS83" s="21" t="n">
        <f aca="false">MIN(DS77+DS78,-DS79*$E18*DS28*DS$6*DS54)</f>
        <v>11269.6993972603</v>
      </c>
      <c r="DT83" s="21" t="n">
        <f aca="false">MIN(DT77+DT78,-DT79*$E18*DT28*DT$6*DT54)</f>
        <v>11394.9182794521</v>
      </c>
      <c r="DU83" s="21" t="n">
        <f aca="false">MIN(DU77+DU78,-DU79*$E18*DU28*DU$6*DU54)</f>
        <v>11520.1371616438</v>
      </c>
      <c r="DV83" s="21" t="n">
        <f aca="false">MIN(DV77+DV78,-DV79*$E18*DV28*DV$6*DV54)</f>
        <v>11520.1371616438</v>
      </c>
      <c r="DW83" s="21" t="n">
        <f aca="false">MIN(DW77+DW78,-DW79*$E18*DW28*DW$6*DW54)</f>
        <v>10994.8437123288</v>
      </c>
      <c r="DX83" s="21" t="n">
        <f aca="false">MIN(DX77+DX78,-DX79*$E18*DX28*DX$6*DX54)</f>
        <v>11117.0086424658</v>
      </c>
      <c r="DY83" s="21" t="n">
        <f aca="false">MIN(DY77+DY78,-DY79*$E18*DY28*DY$6*DY54)</f>
        <v>11239.1735726027</v>
      </c>
      <c r="DZ83" s="21" t="n">
        <f aca="false">MIN(DZ77+DZ78,-DZ79*$E18*DZ28*DZ$6*DZ54)</f>
        <v>11239.1735726027</v>
      </c>
      <c r="EA83" s="21" t="n">
        <f aca="false">MIN(EA77+EA78,-EA79*$E18*EA28*EA$6*EA54)</f>
        <v>10846.9124150685</v>
      </c>
      <c r="EB83" s="21" t="n">
        <f aca="false">MIN(EB77+EB78,-EB79*$E18*EB28*EB$6*EB54)</f>
        <v>10846.9124150685</v>
      </c>
      <c r="EC83" s="21" t="n">
        <f aca="false">MIN(EC77+EC78,-EC79*$E18*EC28*EC$6*EC54)</f>
        <v>10966.1092547945</v>
      </c>
      <c r="ED83" s="21" t="n">
        <f aca="false">MIN(ED77+ED78,-ED79*$E18*ED28*ED$6*ED54)</f>
        <v>10966.1092547945</v>
      </c>
      <c r="EE83" s="21" t="n">
        <f aca="false">MIN(EE77+EE78,-EE79*$E18*EE28*EE$6*EE54)</f>
        <v>10656.0320547945</v>
      </c>
      <c r="EF83" s="21" t="n">
        <f aca="false">MIN(EF77+EF78,-EF79*$E18*EF28*EF$6*EF54)</f>
        <v>10774.4324109589</v>
      </c>
      <c r="EG83" s="21" t="n">
        <f aca="false">MIN(EG77+EG78,-EG79*$E18*EG28*EG$6*EG54)</f>
        <v>10892.8327671233</v>
      </c>
      <c r="EH83" s="21" t="n">
        <f aca="false">MIN(EH77+EH78,-EH79*$E18*EH28*EH$6*EH54)</f>
        <v>10892.8327671233</v>
      </c>
      <c r="EI83" s="21" t="n">
        <f aca="false">MIN(EI77+EI78,-EI79*$E18*EI28*EI$6*EI54)</f>
        <v>10685.4689589041</v>
      </c>
      <c r="EJ83" s="21" t="n">
        <f aca="false">MIN(EJ77+EJ78,-EJ79*$E18*EJ28*EJ$6*EJ54)</f>
        <v>10804.1963917808</v>
      </c>
      <c r="EK83" s="21" t="n">
        <f aca="false">MIN(EK77+EK78,-EK79*$E18*EK28*EK$6*EK54)</f>
        <v>10922.9238246575</v>
      </c>
      <c r="EL83" s="21" t="n">
        <f aca="false">MIN(EL77+EL78,-EL79*$E18*EL28*EL$6*EL54)</f>
        <v>10922.9238246575</v>
      </c>
      <c r="EM83" s="21" t="n">
        <f aca="false">MIN(EM77+EM78,-EM79*$E18*EM28*EM$6*EM54)</f>
        <v>10546.4502739726</v>
      </c>
      <c r="EN83" s="21" t="n">
        <f aca="false">MIN(EN77+EN78,-EN79*$E18*EN28*EN$6*EN54)</f>
        <v>10663.6330547945</v>
      </c>
      <c r="EO83" s="21" t="n">
        <f aca="false">MIN(EO77+EO78,-EO79*$E18*EO28*EO$6*EO54)</f>
        <v>10780.8158356164</v>
      </c>
      <c r="EP83" s="21" t="n">
        <f aca="false">MIN(EP77+EP78,-EP79*$E18*EP28*EP$6*EP54)</f>
        <v>10780.8158356164</v>
      </c>
      <c r="EQ83" s="21" t="n">
        <f aca="false">MIN(EQ77+EQ78,-EQ79*$E18*EQ28*EQ$6*EQ54)</f>
        <v>10487.3695452055</v>
      </c>
      <c r="ER83" s="21" t="n">
        <f aca="false">MIN(ER77+ER78,-ER79*$E18*ER28*ER$6*ER54)</f>
        <v>10487.3695452055</v>
      </c>
      <c r="ES83" s="21" t="n">
        <f aca="false">MIN(ES77+ES78,-ES79*$E18*ES28*ES$6*ES54)</f>
        <v>10602.6153643836</v>
      </c>
      <c r="ET83" s="21" t="n">
        <f aca="false">MIN(ET77+ET78,-ET79*$E18*ET28*ET$6*ET54)</f>
        <v>10602.6153643836</v>
      </c>
      <c r="EU83" s="21" t="n">
        <f aca="false">MIN(EU77+EU78,-EU79*$E18*EU28*EU$6*EU54)</f>
        <v>10372.1237260274</v>
      </c>
      <c r="EV83" s="21" t="n">
        <f aca="false">MIN(EV77+EV78,-EV79*$E18*EV28*EV$6*EV54)</f>
        <v>10487.3695452055</v>
      </c>
      <c r="EW83" s="21" t="n">
        <f aca="false">MIN(EW77+EW78,-EW79*$E18*EW28*EW$6*EW54)</f>
        <v>10602.6153643836</v>
      </c>
      <c r="EX83" s="21" t="n">
        <f aca="false">MIN(EX77+EX78,-EX79*$E18*EX28*EX$6*EX54)</f>
        <v>10602.6153643836</v>
      </c>
      <c r="EY83" s="21" t="n">
        <f aca="false">MIN(EY77+EY78,-EY79*$E18*EY28*EY$6*EY54)</f>
        <v>10372.1237260274</v>
      </c>
      <c r="EZ83" s="21" t="n">
        <f aca="false">MIN(EZ77+EZ78,-EZ79*$E18*EZ28*EZ$6*EZ54)</f>
        <v>10487.3695452055</v>
      </c>
      <c r="FA83" s="21" t="n">
        <f aca="false">MIN(FA77+FA78,-FA79*$E18*FA28*FA$6*FA54)</f>
        <v>10602.6153643836</v>
      </c>
      <c r="FB83" s="21" t="n">
        <f aca="false">MIN(FB77+FB78,-FB79*$E18*FB28*FB$6*FB54)</f>
        <v>10602.6153643836</v>
      </c>
      <c r="FC83" s="21" t="n">
        <f aca="false">MIN(FC77+FC78,-FC79*$E18*FC28*FC$6*FC54)</f>
        <v>10372.1237260274</v>
      </c>
      <c r="FD83" s="21" t="n">
        <f aca="false">MIN(FD77+FD78,-FD79*$E18*FD28*FD$6*FD54)</f>
        <v>0</v>
      </c>
      <c r="FE83" s="21" t="n">
        <f aca="false">MIN(FE77+FE78,-FE79*$E18*FE28*FE$6*FE54)</f>
        <v>0</v>
      </c>
      <c r="FF83" s="21" t="n">
        <f aca="false">MIN(FF77+FF78,-FF79*$E18*FF28*FF$6*FF54)</f>
        <v>0</v>
      </c>
      <c r="FG83" s="21" t="n">
        <f aca="false">MIN(FG77+FG78,-FG79*$E18*FG28*FG$6*FG54)</f>
        <v>0</v>
      </c>
      <c r="FH83" s="21" t="n">
        <f aca="false">MIN(FH77+FH78,-FH79*$E18*FH28*FH$6*FH54)</f>
        <v>0</v>
      </c>
    </row>
    <row r="84" customFormat="false" ht="15" hidden="false" customHeight="false" outlineLevel="0" collapsed="false">
      <c r="C84" s="1" t="s">
        <v>732</v>
      </c>
      <c r="D84" s="12" t="s">
        <v>40</v>
      </c>
      <c r="I84" s="21" t="n">
        <f aca="false">SUM(J84:FH84)</f>
        <v>1064254.85665954</v>
      </c>
      <c r="J84" s="21" t="n">
        <f aca="false">J77+J78-J83</f>
        <v>0</v>
      </c>
      <c r="K84" s="21" t="n">
        <f aca="false">K77+K78-K83</f>
        <v>0</v>
      </c>
      <c r="L84" s="21" t="n">
        <f aca="false">L77+L78-L83</f>
        <v>0</v>
      </c>
      <c r="M84" s="21" t="n">
        <f aca="false">M77+M78-M83</f>
        <v>0</v>
      </c>
      <c r="N84" s="21" t="n">
        <f aca="false">N77+N78-N83</f>
        <v>0</v>
      </c>
      <c r="O84" s="21" t="n">
        <f aca="false">O77+O78-O83</f>
        <v>0</v>
      </c>
      <c r="P84" s="21" t="n">
        <f aca="false">P77+P78-P83</f>
        <v>0</v>
      </c>
      <c r="Q84" s="21" t="n">
        <f aca="false">Q77+Q78-Q83</f>
        <v>0</v>
      </c>
      <c r="R84" s="21" t="n">
        <f aca="false">R77+R78-R83</f>
        <v>0</v>
      </c>
      <c r="S84" s="21" t="n">
        <f aca="false">S77+S78-S83</f>
        <v>0</v>
      </c>
      <c r="T84" s="21" t="n">
        <f aca="false">T77+T78-T83</f>
        <v>7045.82471369863</v>
      </c>
      <c r="U84" s="21" t="n">
        <f aca="false">U77+U78-U83</f>
        <v>7108.28526346213</v>
      </c>
      <c r="V84" s="21" t="n">
        <f aca="false">V77+V78-V83</f>
        <v>7093.16609724588</v>
      </c>
      <c r="W84" s="21" t="n">
        <f aca="false">W77+W78-W83</f>
        <v>7023.7775969773</v>
      </c>
      <c r="X84" s="21" t="n">
        <f aca="false">X77+X78-X83</f>
        <v>7087.2118689726</v>
      </c>
      <c r="Y84" s="21" t="n">
        <f aca="false">Y77+Y78-Y83</f>
        <v>7150.17212092654</v>
      </c>
      <c r="Z84" s="21" t="n">
        <f aca="false">Z77+Z78-Z83</f>
        <v>7135.09831220894</v>
      </c>
      <c r="AA84" s="21" t="n">
        <f aca="false">AA77+AA78-AA83</f>
        <v>7017.31974430965</v>
      </c>
      <c r="AB84" s="21" t="n">
        <f aca="false">AB77+AB78-AB83</f>
        <v>7080.72608549034</v>
      </c>
      <c r="AC84" s="21" t="n">
        <f aca="false">AC77+AC78-AC83</f>
        <v>7143.65982868978</v>
      </c>
      <c r="AD84" s="21" t="n">
        <f aca="false">AD77+AD78-AD83</f>
        <v>7128.63124139834</v>
      </c>
      <c r="AE84" s="21" t="n">
        <f aca="false">AE77+AE78-AE83</f>
        <v>7183.17923398084</v>
      </c>
      <c r="AF84" s="21" t="n">
        <f aca="false">AF77+AF78-AF83</f>
        <v>7248.47215001469</v>
      </c>
      <c r="AG84" s="21" t="n">
        <f aca="false">AG77+AG78-AG83</f>
        <v>7313.29388586125</v>
      </c>
      <c r="AH84" s="21" t="n">
        <f aca="false">AH77+AH78-AH83</f>
        <v>7298.31038433168</v>
      </c>
      <c r="AI84" s="21" t="n">
        <f aca="false">AI77+AI78-AI83</f>
        <v>7509.60004129965</v>
      </c>
      <c r="AJ84" s="21" t="n">
        <f aca="false">AJ77+AJ78-AJ83</f>
        <v>7494.96262413017</v>
      </c>
      <c r="AK84" s="21" t="n">
        <f aca="false">AK77+AK78-AK83</f>
        <v>7562.53766363996</v>
      </c>
      <c r="AL84" s="21" t="n">
        <f aca="false">AL77+AL78-AL83</f>
        <v>7547.59923558162</v>
      </c>
      <c r="AM84" s="21" t="n">
        <f aca="false">AM77+AM78-AM83</f>
        <v>7291.73844296405</v>
      </c>
      <c r="AN84" s="21" t="n">
        <f aca="false">AN77+AN78-AN83</f>
        <v>7358.32468167559</v>
      </c>
      <c r="AO84" s="21" t="n">
        <f aca="false">AO77+AO78-AO83</f>
        <v>7424.44256689561</v>
      </c>
      <c r="AP84" s="21" t="n">
        <f aca="false">AP77+AP78-AP83</f>
        <v>7409.54895412145</v>
      </c>
      <c r="AQ84" s="21" t="n">
        <f aca="false">AQ77+AQ78-AQ83</f>
        <v>7223.14085695023</v>
      </c>
      <c r="AR84" s="21" t="n">
        <f aca="false">AR77+AR78-AR83</f>
        <v>7289.00819949358</v>
      </c>
      <c r="AS84" s="21" t="n">
        <f aca="false">AS77+AS78-AS83</f>
        <v>7354.40859360588</v>
      </c>
      <c r="AT84" s="21" t="n">
        <f aca="false">AT77+AT78-AT83</f>
        <v>7339.55966167005</v>
      </c>
      <c r="AU84" s="21" t="n">
        <f aca="false">AU77+AU78-AU83</f>
        <v>7225.46993906431</v>
      </c>
      <c r="AV84" s="21" t="n">
        <f aca="false">AV77+AV78-AV83</f>
        <v>7291.40632963208</v>
      </c>
      <c r="AW84" s="21" t="n">
        <f aca="false">AW77+AW78-AW83</f>
        <v>7356.8771726141</v>
      </c>
      <c r="AX84" s="21" t="n">
        <f aca="false">AX77+AX78-AX83</f>
        <v>7342.07278747408</v>
      </c>
      <c r="AY84" s="21" t="n">
        <f aca="false">AY77+AY78-AY83</f>
        <v>7515.00012204743</v>
      </c>
      <c r="AZ84" s="21" t="n">
        <f aca="false">AZ77+AZ78-AZ83</f>
        <v>7500.53768409161</v>
      </c>
      <c r="BA84" s="21" t="n">
        <f aca="false">BA77+BA78-BA83</f>
        <v>7568.35075759645</v>
      </c>
      <c r="BB84" s="21" t="n">
        <f aca="false">BB77+BB78-BB83</f>
        <v>7553.59090710852</v>
      </c>
      <c r="BC84" s="21" t="n">
        <f aca="false">BC77+BC78-BC83</f>
        <v>7910.33834177268</v>
      </c>
      <c r="BD84" s="21" t="n">
        <f aca="false">BD77+BD78-BD83</f>
        <v>7983.97044917906</v>
      </c>
      <c r="BE84" s="21" t="n">
        <f aca="false">BE77+BE78-BE83</f>
        <v>8057.13980190448</v>
      </c>
      <c r="BF84" s="21" t="n">
        <f aca="false">BF77+BF78-BF83</f>
        <v>8042.42423096801</v>
      </c>
      <c r="BG84" s="21" t="n">
        <f aca="false">BG77+BG78-BG83</f>
        <v>7703.26883703503</v>
      </c>
      <c r="BH84" s="21" t="n">
        <f aca="false">BH77+BH78-BH83</f>
        <v>7774.64295378906</v>
      </c>
      <c r="BI84" s="21" t="n">
        <f aca="false">BI77+BI78-BI83</f>
        <v>7845.55570412617</v>
      </c>
      <c r="BJ84" s="21" t="n">
        <f aca="false">BJ77+BJ78-BJ83</f>
        <v>7830.8842799025</v>
      </c>
      <c r="BK84" s="21" t="n">
        <f aca="false">BK77+BK78-BK83</f>
        <v>8021.02918692119</v>
      </c>
      <c r="BL84" s="21" t="n">
        <f aca="false">BL77+BL78-BL83</f>
        <v>8095.97662750715</v>
      </c>
      <c r="BM84" s="21" t="n">
        <f aca="false">BM77+BM78-BM83</f>
        <v>8170.46408577542</v>
      </c>
      <c r="BN84" s="21" t="n">
        <f aca="false">BN77+BN78-BN83</f>
        <v>8155.83667582444</v>
      </c>
      <c r="BO84" s="21" t="n">
        <f aca="false">BO77+BO78-BO83</f>
        <v>8052.02836292166</v>
      </c>
      <c r="BP84" s="21" t="n">
        <f aca="false">BP77+BP78-BP83</f>
        <v>8037.73881243581</v>
      </c>
      <c r="BQ84" s="21" t="n">
        <f aca="false">BQ77+BQ78-BQ83</f>
        <v>8111.62985149678</v>
      </c>
      <c r="BR84" s="21" t="n">
        <f aca="false">BR77+BR78-BR83</f>
        <v>8097.04644381992</v>
      </c>
      <c r="BS84" s="21" t="n">
        <f aca="false">BS77+BS78-BS83</f>
        <v>8163.46365206298</v>
      </c>
      <c r="BT84" s="21" t="n">
        <f aca="false">BT77+BT78-BT83</f>
        <v>8240.07873686014</v>
      </c>
      <c r="BU84" s="21" t="n">
        <f aca="false">BU77+BU78-BU83</f>
        <v>8316.23659885736</v>
      </c>
      <c r="BV84" s="21" t="n">
        <f aca="false">BV77+BV78-BV83</f>
        <v>8301.69694140353</v>
      </c>
      <c r="BW84" s="21" t="n">
        <f aca="false">BW77+BW78-BW83</f>
        <v>8377.03822539446</v>
      </c>
      <c r="BX84" s="21" t="n">
        <f aca="false">BX77+BX78-BX83</f>
        <v>8456.0686312071</v>
      </c>
      <c r="BY84" s="21" t="n">
        <f aca="false">BY77+BY78-BY83</f>
        <v>8534.64318588818</v>
      </c>
      <c r="BZ84" s="21" t="n">
        <f aca="false">BZ77+BZ78-BZ83</f>
        <v>8520.14714740672</v>
      </c>
      <c r="CA84" s="21" t="n">
        <f aca="false">CA77+CA78-CA83</f>
        <v>8335.93827559499</v>
      </c>
      <c r="CB84" s="21" t="n">
        <f aca="false">CB77+CB78-CB83</f>
        <v>8414.55415868882</v>
      </c>
      <c r="CC84" s="21" t="n">
        <f aca="false">CC77+CC78-CC83</f>
        <v>8492.71555820449</v>
      </c>
      <c r="CD84" s="21" t="n">
        <f aca="false">CD77+CD78-CD83</f>
        <v>8478.26300783847</v>
      </c>
      <c r="CE84" s="21" t="n">
        <f aca="false">CE77+CE78-CE83</f>
        <v>8669.3372436915</v>
      </c>
      <c r="CF84" s="21" t="n">
        <f aca="false">CF77+CF78-CF83</f>
        <v>8655.21851393712</v>
      </c>
      <c r="CG84" s="21" t="n">
        <f aca="false">CG77+CG78-CG83</f>
        <v>8736.06761279149</v>
      </c>
      <c r="CH84" s="21" t="n">
        <f aca="false">CH77+CH78-CH83</f>
        <v>8721.6585386858</v>
      </c>
      <c r="CI84" s="21" t="n">
        <f aca="false">CI77+CI78-CI83</f>
        <v>8818.27781581653</v>
      </c>
      <c r="CJ84" s="21" t="n">
        <f aca="false">CJ77+CJ78-CJ83</f>
        <v>8902.33704960079</v>
      </c>
      <c r="CK84" s="21" t="n">
        <f aca="false">CK77+CK78-CK83</f>
        <v>8985.94452633668</v>
      </c>
      <c r="CL84" s="21" t="n">
        <f aca="false">CL77+CL78-CL83</f>
        <v>8971.5786794533</v>
      </c>
      <c r="CM84" s="21" t="n">
        <f aca="false">CM77+CM78-CM83</f>
        <v>8928.84549430059</v>
      </c>
      <c r="CN84" s="21" t="n">
        <f aca="false">CN77+CN78-CN83</f>
        <v>9014.17502273829</v>
      </c>
      <c r="CO84" s="21" t="n">
        <f aca="false">CO77+CO78-CO83</f>
        <v>9099.05414939876</v>
      </c>
      <c r="CP84" s="21" t="n">
        <f aca="false">CP77+CP78-CP83</f>
        <v>9084.73140005604</v>
      </c>
      <c r="CQ84" s="21" t="n">
        <f aca="false">CQ77+CQ78-CQ83</f>
        <v>9294.99174844782</v>
      </c>
      <c r="CR84" s="21" t="n">
        <f aca="false">CR77+CR78-CR83</f>
        <v>9384.4312081961</v>
      </c>
      <c r="CS84" s="21" t="n">
        <f aca="false">CS77+CS78-CS83</f>
        <v>9473.42161737248</v>
      </c>
      <c r="CT84" s="21" t="n">
        <f aca="false">CT77+CT78-CT83</f>
        <v>9459.14183627779</v>
      </c>
      <c r="CU84" s="21" t="n">
        <f aca="false">CU77+CU78-CU83</f>
        <v>9731.48913373943</v>
      </c>
      <c r="CV84" s="21" t="n">
        <f aca="false">CV77+CV78-CV83</f>
        <v>9717.53918268431</v>
      </c>
      <c r="CW84" s="21" t="n">
        <f aca="false">CW77+CW78-CW83</f>
        <v>9810.23264068323</v>
      </c>
      <c r="CX84" s="21" t="n">
        <f aca="false">CX77+CX78-CX83</f>
        <v>9795.99581612318</v>
      </c>
      <c r="CY84" s="21" t="n">
        <f aca="false">CY77+CY78-CY83</f>
        <v>5546.80487412219</v>
      </c>
      <c r="CZ84" s="21" t="n">
        <f aca="false">CZ77+CZ78-CZ83</f>
        <v>5594.68083108557</v>
      </c>
      <c r="DA84" s="21" t="n">
        <f aca="false">DA77+DA78-DA83</f>
        <v>5642.11043141324</v>
      </c>
      <c r="DB84" s="21" t="n">
        <f aca="false">DB77+DB78-DB83</f>
        <v>5627.91631732686</v>
      </c>
      <c r="DC84" s="21" t="n">
        <f aca="false">DC77+DC78-DC83</f>
        <v>6064.1819468286</v>
      </c>
      <c r="DD84" s="21" t="n">
        <f aca="false">DD77+DD78-DD83</f>
        <v>6117.84780355807</v>
      </c>
      <c r="DE84" s="21" t="n">
        <f aca="false">DE77+DE78-DE83</f>
        <v>6171.06864272174</v>
      </c>
      <c r="DF84" s="21" t="n">
        <f aca="false">DF77+DF78-DF83</f>
        <v>6156.91711097762</v>
      </c>
      <c r="DG84" s="21" t="n">
        <f aca="false">DG77+DG78-DG83</f>
        <v>6399.5865401114</v>
      </c>
      <c r="DH84" s="21" t="n">
        <f aca="false">DH77+DH78-DH83</f>
        <v>6457.02025637205</v>
      </c>
      <c r="DI84" s="21" t="n">
        <f aca="false">DI77+DI78-DI83</f>
        <v>6514.0102901196</v>
      </c>
      <c r="DJ84" s="21" t="n">
        <f aca="false">DJ77+DJ78-DJ83</f>
        <v>6499.90121297071</v>
      </c>
      <c r="DK84" s="21" t="n">
        <f aca="false">DK77+DK78-DK83</f>
        <v>6807.38394482331</v>
      </c>
      <c r="DL84" s="21" t="n">
        <f aca="false">DL77+DL78-DL83</f>
        <v>6793.60075484619</v>
      </c>
      <c r="DM84" s="21" t="n">
        <f aca="false">DM77+DM78-DM83</f>
        <v>6854.3314887067</v>
      </c>
      <c r="DN84" s="21" t="n">
        <f aca="false">DN77+DN78-DN83</f>
        <v>6840.26485457968</v>
      </c>
      <c r="DO84" s="21" t="n">
        <f aca="false">DO77+DO78-DO83</f>
        <v>6728.82317479938</v>
      </c>
      <c r="DP84" s="21" t="n">
        <f aca="false">DP77+DP78-DP83</f>
        <v>6789.99710151315</v>
      </c>
      <c r="DQ84" s="21" t="n">
        <f aca="false">DQ77+DQ78-DQ83</f>
        <v>6850.73000744605</v>
      </c>
      <c r="DR84" s="21" t="n">
        <f aca="false">DR77+DR78-DR83</f>
        <v>6836.70557322141</v>
      </c>
      <c r="DS84" s="21" t="n">
        <f aca="false">DS77+DS78-DS83</f>
        <v>6826.11816422019</v>
      </c>
      <c r="DT84" s="21" t="n">
        <f aca="false">DT77+DT78-DT83</f>
        <v>6888.41391869766</v>
      </c>
      <c r="DU84" s="21" t="n">
        <f aca="false">DU77+DU78-DU83</f>
        <v>6950.2699754566</v>
      </c>
      <c r="DV84" s="21" t="n">
        <f aca="false">DV77+DV78-DV83</f>
        <v>6936.28761453463</v>
      </c>
      <c r="DW84" s="21" t="n">
        <f aca="false">DW77+DW78-DW83</f>
        <v>7046.68639646725</v>
      </c>
      <c r="DX84" s="21" t="n">
        <f aca="false">DX77+DX78-DX83</f>
        <v>7111.47355908951</v>
      </c>
      <c r="DY84" s="21" t="n">
        <f aca="false">DY77+DY78-DY83</f>
        <v>7175.82234308639</v>
      </c>
      <c r="DZ84" s="21" t="n">
        <f aca="false">DZ77+DZ78-DZ83</f>
        <v>7161.88192924719</v>
      </c>
      <c r="EA84" s="21" t="n">
        <f aca="false">EA77+EA78-EA83</f>
        <v>7340.35316471747</v>
      </c>
      <c r="EB84" s="21" t="n">
        <f aca="false">EB77+EB78-EB83</f>
        <v>7326.73474231622</v>
      </c>
      <c r="EC84" s="21" t="n">
        <f aca="false">EC77+EC78-EC83</f>
        <v>7393.49054490031</v>
      </c>
      <c r="ED84" s="21" t="n">
        <f aca="false">ED77+ED78-ED83</f>
        <v>7379.59206670886</v>
      </c>
      <c r="EE84" s="21" t="n">
        <f aca="false">EE77+EE78-EE83</f>
        <v>7277.26362802271</v>
      </c>
      <c r="EF84" s="21" t="n">
        <f aca="false">EF77+EF78-EF83</f>
        <v>7344.69380495365</v>
      </c>
      <c r="EG84" s="21" t="n">
        <f aca="false">EG77+EG78-EG83</f>
        <v>7411.68823317246</v>
      </c>
      <c r="EH84" s="21" t="n">
        <f aca="false">EH77+EH78-EH83</f>
        <v>7397.83145041559</v>
      </c>
      <c r="EI84" s="21" t="n">
        <f aca="false">EI77+EI78-EI83</f>
        <v>7194.02683686467</v>
      </c>
      <c r="EJ84" s="21" t="n">
        <f aca="false">EJ77+EJ78-EJ83</f>
        <v>7260.57244548399</v>
      </c>
      <c r="EK84" s="21" t="n">
        <f aca="false">EK77+EK78-EK83</f>
        <v>7326.68361263732</v>
      </c>
      <c r="EL84" s="21" t="n">
        <f aca="false">EL77+EL78-EL83</f>
        <v>7312.86840022872</v>
      </c>
      <c r="EM84" s="21" t="n">
        <f aca="false">EM77+EM78-EM83</f>
        <v>7279.40703440887</v>
      </c>
      <c r="EN84" s="21" t="n">
        <f aca="false">EN77+EN78-EN83</f>
        <v>7346.9414759585</v>
      </c>
      <c r="EO84" s="21" t="n">
        <f aca="false">EO77+EO78-EO83</f>
        <v>7414.04277936654</v>
      </c>
      <c r="EP84" s="21" t="n">
        <f aca="false">EP77+EP78-EP83</f>
        <v>7400.26901259516</v>
      </c>
      <c r="EQ84" s="21" t="n">
        <f aca="false">EQ77+EQ78-EQ83</f>
        <v>7482.48107721147</v>
      </c>
      <c r="ER84" s="21" t="n">
        <f aca="false">ER77+ER78-ER83</f>
        <v>7469.02545271476</v>
      </c>
      <c r="ES84" s="21" t="n">
        <f aca="false">ES77+ES78-ES83</f>
        <v>7537.50935313073</v>
      </c>
      <c r="ET84" s="21" t="n">
        <f aca="false">ET77+ET78-ET83</f>
        <v>7523.77702069826</v>
      </c>
      <c r="EU84" s="21" t="n">
        <f aca="false">EU77+EU78-EU83</f>
        <v>7346.79301679684</v>
      </c>
      <c r="EV84" s="21" t="n">
        <f aca="false">EV77+EV78-EV83</f>
        <v>7415.156267721</v>
      </c>
      <c r="EW84" s="21" t="n">
        <f aca="false">EW77+EW78-EW83</f>
        <v>7483.08897897819</v>
      </c>
      <c r="EX84" s="21" t="n">
        <f aca="false">EX77+EX78-EX83</f>
        <v>7469.39784354301</v>
      </c>
      <c r="EY84" s="21" t="n">
        <f aca="false">EY77+EY78-EY83</f>
        <v>7293.63626656836</v>
      </c>
      <c r="EZ84" s="21" t="n">
        <f aca="false">EZ77+EZ78-EZ83</f>
        <v>7361.44869028222</v>
      </c>
      <c r="FA84" s="21" t="n">
        <f aca="false">FA77+FA78-FA83</f>
        <v>7428.8318659481</v>
      </c>
      <c r="FB84" s="21" t="n">
        <f aca="false">FB77+FB78-FB83</f>
        <v>7415.18180391924</v>
      </c>
      <c r="FC84" s="21" t="n">
        <f aca="false">FC77+FC78-FC83</f>
        <v>7240.63898659058</v>
      </c>
      <c r="FD84" s="21" t="n">
        <f aca="false">FD77+FD78-FD83</f>
        <v>0</v>
      </c>
      <c r="FE84" s="21" t="n">
        <f aca="false">FE77+FE78-FE83</f>
        <v>0</v>
      </c>
      <c r="FF84" s="21" t="n">
        <f aca="false">FF77+FF78-FF83</f>
        <v>0</v>
      </c>
      <c r="FG84" s="21" t="n">
        <f aca="false">FG77+FG78-FG83</f>
        <v>0</v>
      </c>
      <c r="FH84" s="21" t="n">
        <f aca="false">FH77+FH78-FH83</f>
        <v>0</v>
      </c>
    </row>
    <row r="85" customFormat="false" ht="15" hidden="false" customHeight="false" outlineLevel="0" collapsed="false">
      <c r="C85" s="1" t="s">
        <v>733</v>
      </c>
      <c r="D85" s="12" t="s">
        <v>40</v>
      </c>
      <c r="I85" s="21" t="n">
        <f aca="false">SUM(J85:FH85)</f>
        <v>1352552.81727888</v>
      </c>
      <c r="J85" s="21" t="n">
        <f aca="false">$E18*J28*J$6*J54*($E51*J81+(1-$E51)*J82)</f>
        <v>0</v>
      </c>
      <c r="K85" s="21" t="n">
        <f aca="false">$E18*K28*K$6*K54*($E51*K81+(1-$E51)*K82)</f>
        <v>0</v>
      </c>
      <c r="L85" s="21" t="n">
        <f aca="false">$E18*L28*L$6*L54*($E51*L81+(1-$E51)*L82)</f>
        <v>0</v>
      </c>
      <c r="M85" s="21" t="n">
        <f aca="false">$E18*M28*M$6*M54*($E51*M81+(1-$E51)*M82)</f>
        <v>0</v>
      </c>
      <c r="N85" s="21" t="n">
        <f aca="false">$E18*N28*N$6*N54*($E51*N81+(1-$E51)*N82)</f>
        <v>0</v>
      </c>
      <c r="O85" s="21" t="n">
        <f aca="false">$E18*O28*O$6*O54*($E51*O81+(1-$E51)*O82)</f>
        <v>0</v>
      </c>
      <c r="P85" s="21" t="n">
        <f aca="false">$E18*P28*P$6*P54*($E51*P81+(1-$E51)*P82)</f>
        <v>0</v>
      </c>
      <c r="Q85" s="21" t="n">
        <f aca="false">$E18*Q28*Q$6*Q54*($E51*Q81+(1-$E51)*Q82)</f>
        <v>0</v>
      </c>
      <c r="R85" s="21" t="n">
        <f aca="false">$E18*R28*R$6*R54*($E51*R81+(1-$E51)*R82)</f>
        <v>0</v>
      </c>
      <c r="S85" s="21" t="n">
        <f aca="false">$E18*S28*S$6*S54*($E51*S81+(1-$E51)*S82)</f>
        <v>0</v>
      </c>
      <c r="T85" s="21" t="n">
        <f aca="false">$E18*T28*T$6*T54*($E51*T81+(1-$E51)*T82)</f>
        <v>10942.6347092329</v>
      </c>
      <c r="U85" s="21" t="n">
        <f aca="false">$E18*U28*U$6*U54*($E51*U81+(1-$E51)*U82)</f>
        <v>11062.8834423014</v>
      </c>
      <c r="V85" s="21" t="n">
        <f aca="false">$E18*V28*V$6*V54*($E51*V81+(1-$E51)*V82)</f>
        <v>11062.8834423014</v>
      </c>
      <c r="W85" s="21" t="n">
        <f aca="false">$E18*W28*W$6*W54*($E51*W81+(1-$E51)*W82)</f>
        <v>10736.7385290411</v>
      </c>
      <c r="X85" s="21" t="n">
        <f aca="false">$E18*X28*X$6*X54*($E51*X81+(1-$E51)*X82)</f>
        <v>10856.0356238082</v>
      </c>
      <c r="Y85" s="21" t="n">
        <f aca="false">$E18*Y28*Y$6*Y54*($E51*Y81+(1-$E51)*Y82)</f>
        <v>10975.3327185753</v>
      </c>
      <c r="Z85" s="21" t="n">
        <f aca="false">$E18*Z28*Z$6*Z54*($E51*Z81+(1-$E51)*Z82)</f>
        <v>10975.3327185753</v>
      </c>
      <c r="AA85" s="21" t="n">
        <f aca="false">$E18*AA28*AA$6*AA54*($E51*AA81+(1-$E51)*AA82)</f>
        <v>10691.9607205479</v>
      </c>
      <c r="AB85" s="21" t="n">
        <f aca="false">$E18*AB28*AB$6*AB54*($E51*AB81+(1-$E51)*AB82)</f>
        <v>10810.7602841096</v>
      </c>
      <c r="AC85" s="21" t="n">
        <f aca="false">$E18*AC28*AC$6*AC54*($E51*AC81+(1-$E51)*AC82)</f>
        <v>10929.5598476712</v>
      </c>
      <c r="AD85" s="21" t="n">
        <f aca="false">$E18*AD28*AD$6*AD54*($E51*AD81+(1-$E51)*AD82)</f>
        <v>10929.5598476712</v>
      </c>
      <c r="AE85" s="21" t="n">
        <f aca="false">$E18*AE28*AE$6*AE54*($E51*AE81+(1-$E51)*AE82)</f>
        <v>10499.1409923288</v>
      </c>
      <c r="AF85" s="21" t="n">
        <f aca="false">$E18*AF28*AF$6*AF54*($E51*AF81+(1-$E51)*AF82)</f>
        <v>10615.7981144658</v>
      </c>
      <c r="AG85" s="21" t="n">
        <f aca="false">$E18*AG28*AG$6*AG54*($E51*AG81+(1-$E51)*AG82)</f>
        <v>10732.4552366027</v>
      </c>
      <c r="AH85" s="21" t="n">
        <f aca="false">$E18*AH28*AH$6*AH54*($E51*AH81+(1-$E51)*AH82)</f>
        <v>10732.4552366027</v>
      </c>
      <c r="AI85" s="21" t="n">
        <f aca="false">$E18*AI28*AI$6*AI54*($E51*AI81+(1-$E51)*AI82)</f>
        <v>10353.1295738356</v>
      </c>
      <c r="AJ85" s="21" t="n">
        <f aca="false">$E18*AJ28*AJ$6*AJ54*($E51*AJ81+(1-$E51)*AJ82)</f>
        <v>10353.1295738356</v>
      </c>
      <c r="AK85" s="21" t="n">
        <f aca="false">$E18*AK28*AK$6*AK54*($E51*AK81+(1-$E51)*AK82)</f>
        <v>10466.9002284932</v>
      </c>
      <c r="AL85" s="21" t="n">
        <f aca="false">$E18*AL28*AL$6*AL54*($E51*AL81+(1-$E51)*AL82)</f>
        <v>10466.9002284932</v>
      </c>
      <c r="AM85" s="21" t="n">
        <f aca="false">$E18*AM28*AM$6*AM54*($E51*AM81+(1-$E51)*AM82)</f>
        <v>10305.733660274</v>
      </c>
      <c r="AN85" s="21" t="n">
        <f aca="false">$E18*AN28*AN$6*AN54*($E51*AN81+(1-$E51)*AN82)</f>
        <v>10420.2418120548</v>
      </c>
      <c r="AO85" s="21" t="n">
        <f aca="false">$E18*AO28*AO$6*AO54*($E51*AO81+(1-$E51)*AO82)</f>
        <v>10534.7499638356</v>
      </c>
      <c r="AP85" s="21" t="n">
        <f aca="false">$E18*AP28*AP$6*AP54*($E51*AP81+(1-$E51)*AP82)</f>
        <v>10534.7499638356</v>
      </c>
      <c r="AQ85" s="21" t="n">
        <f aca="false">$E18*AQ28*AQ$6*AQ54*($E51*AQ81+(1-$E51)*AQ82)</f>
        <v>10314.9976980822</v>
      </c>
      <c r="AR85" s="21" t="n">
        <f aca="false">$E18*AR28*AR$6*AR54*($E51*AR81+(1-$E51)*AR82)</f>
        <v>10429.6087836164</v>
      </c>
      <c r="AS85" s="21" t="n">
        <f aca="false">$E18*AS28*AS$6*AS54*($E51*AS81+(1-$E51)*AS82)</f>
        <v>10544.2198691507</v>
      </c>
      <c r="AT85" s="21" t="n">
        <f aca="false">$E18*AT28*AT$6*AT54*($E51*AT81+(1-$E51)*AT82)</f>
        <v>10544.2198691507</v>
      </c>
      <c r="AU85" s="21" t="n">
        <f aca="false">$E18*AU28*AU$6*AU54*($E51*AU81+(1-$E51)*AU82)</f>
        <v>10263.4139909589</v>
      </c>
      <c r="AV85" s="21" t="n">
        <f aca="false">$E18*AV28*AV$6*AV54*($E51*AV81+(1-$E51)*AV82)</f>
        <v>10377.4519241918</v>
      </c>
      <c r="AW85" s="21" t="n">
        <f aca="false">$E18*AW28*AW$6*AW54*($E51*AW81+(1-$E51)*AW82)</f>
        <v>10491.4898574247</v>
      </c>
      <c r="AX85" s="21" t="n">
        <f aca="false">$E18*AX28*AX$6*AX54*($E51*AX81+(1-$E51)*AX82)</f>
        <v>10491.4898574247</v>
      </c>
      <c r="AY85" s="21" t="n">
        <f aca="false">$E18*AY28*AY$6*AY54*($E51*AY81+(1-$E51)*AY82)</f>
        <v>10147.5181478904</v>
      </c>
      <c r="AZ85" s="21" t="n">
        <f aca="false">$E18*AZ28*AZ$6*AZ54*($E51*AZ81+(1-$E51)*AZ82)</f>
        <v>10147.5181478904</v>
      </c>
      <c r="BA85" s="21" t="n">
        <f aca="false">$E18*BA28*BA$6*BA54*($E51*BA81+(1-$E51)*BA82)</f>
        <v>10259.0293363288</v>
      </c>
      <c r="BB85" s="21" t="n">
        <f aca="false">$E18*BB28*BB$6*BB54*($E51*BB81+(1-$E51)*BB82)</f>
        <v>10259.0293363288</v>
      </c>
      <c r="BC85" s="21" t="n">
        <f aca="false">$E18*BC28*BC$6*BC54*($E51*BC81+(1-$E51)*BC82)</f>
        <v>9575.57673123288</v>
      </c>
      <c r="BD85" s="21" t="n">
        <f aca="false">$E18*BD28*BD$6*BD54*($E51*BD81+(1-$E51)*BD82)</f>
        <v>9681.97202824658</v>
      </c>
      <c r="BE85" s="21" t="n">
        <f aca="false">$E18*BE28*BE$6*BE54*($E51*BE81+(1-$E51)*BE82)</f>
        <v>9788.36732526028</v>
      </c>
      <c r="BF85" s="21" t="n">
        <f aca="false">$E18*BF28*BF$6*BF54*($E51*BF81+(1-$E51)*BF82)</f>
        <v>9788.36732526028</v>
      </c>
      <c r="BG85" s="21" t="n">
        <f aca="false">$E18*BG28*BG$6*BG54*($E51*BG81+(1-$E51)*BG82)</f>
        <v>9704.52110219178</v>
      </c>
      <c r="BH85" s="21" t="n">
        <f aca="false">$E18*BH28*BH$6*BH54*($E51*BH81+(1-$E51)*BH82)</f>
        <v>9812.34911443836</v>
      </c>
      <c r="BI85" s="21" t="n">
        <f aca="false">$E18*BI28*BI$6*BI54*($E51*BI81+(1-$E51)*BI82)</f>
        <v>9920.17712668493</v>
      </c>
      <c r="BJ85" s="21" t="n">
        <f aca="false">$E18*BJ28*BJ$6*BJ54*($E51*BJ81+(1-$E51)*BJ82)</f>
        <v>9920.17712668493</v>
      </c>
      <c r="BK85" s="21" t="n">
        <f aca="false">$E18*BK28*BK$6*BK54*($E51*BK81+(1-$E51)*BK82)</f>
        <v>9382.25920438356</v>
      </c>
      <c r="BL85" s="21" t="n">
        <f aca="false">$E18*BL28*BL$6*BL54*($E51*BL81+(1-$E51)*BL82)</f>
        <v>9486.50652887671</v>
      </c>
      <c r="BM85" s="21" t="n">
        <f aca="false">$E18*BM28*BM$6*BM54*($E51*BM81+(1-$E51)*BM82)</f>
        <v>9590.75385336986</v>
      </c>
      <c r="BN85" s="21" t="n">
        <f aca="false">$E18*BN28*BN$6*BN54*($E51*BN81+(1-$E51)*BN82)</f>
        <v>9590.75385336986</v>
      </c>
      <c r="BO85" s="21" t="n">
        <f aca="false">$E18*BO28*BO$6*BO54*($E51*BO81+(1-$E51)*BO82)</f>
        <v>9487.10891646575</v>
      </c>
      <c r="BP85" s="21" t="n">
        <f aca="false">$E18*BP28*BP$6*BP54*($E51*BP81+(1-$E51)*BP82)</f>
        <v>9487.10891646575</v>
      </c>
      <c r="BQ85" s="21" t="n">
        <f aca="false">$E18*BQ28*BQ$6*BQ54*($E51*BQ81+(1-$E51)*BQ82)</f>
        <v>9591.36286060274</v>
      </c>
      <c r="BR85" s="21" t="n">
        <f aca="false">$E18*BR28*BR$6*BR54*($E51*BR81+(1-$E51)*BR82)</f>
        <v>9591.36286060274</v>
      </c>
      <c r="BS85" s="21" t="n">
        <f aca="false">$E18*BS28*BS$6*BS54*($E51*BS81+(1-$E51)*BS82)</f>
        <v>9162.09681287671</v>
      </c>
      <c r="BT85" s="21" t="n">
        <f aca="false">$E18*BT28*BT$6*BT54*($E51*BT81+(1-$E51)*BT82)</f>
        <v>9263.89788857534</v>
      </c>
      <c r="BU85" s="21" t="n">
        <f aca="false">$E18*BU28*BU$6*BU54*($E51*BU81+(1-$E51)*BU82)</f>
        <v>9365.69896427397</v>
      </c>
      <c r="BV85" s="21" t="n">
        <f aca="false">$E18*BV28*BV$6*BV54*($E51*BV81+(1-$E51)*BV82)</f>
        <v>9365.69896427397</v>
      </c>
      <c r="BW85" s="21" t="n">
        <f aca="false">$E18*BW28*BW$6*BW54*($E51*BW81+(1-$E51)*BW82)</f>
        <v>8929.87465315068</v>
      </c>
      <c r="BX85" s="21" t="n">
        <f aca="false">$E18*BX28*BX$6*BX54*($E51*BX81+(1-$E51)*BX82)</f>
        <v>9029.09548263014</v>
      </c>
      <c r="BY85" s="21" t="n">
        <f aca="false">$E18*BY28*BY$6*BY54*($E51*BY81+(1-$E51)*BY82)</f>
        <v>9128.31631210959</v>
      </c>
      <c r="BZ85" s="21" t="n">
        <f aca="false">$E18*BZ28*BZ$6*BZ54*($E51*BZ81+(1-$E51)*BZ82)</f>
        <v>9128.31631210959</v>
      </c>
      <c r="CA85" s="21" t="n">
        <f aca="false">$E18*CA28*CA$6*CA54*($E51*CA81+(1-$E51)*CA82)</f>
        <v>8916.81822739726</v>
      </c>
      <c r="CB85" s="21" t="n">
        <f aca="false">$E18*CB28*CB$6*CB54*($E51*CB81+(1-$E51)*CB82)</f>
        <v>9015.89398547945</v>
      </c>
      <c r="CC85" s="21" t="n">
        <f aca="false">$E18*CC28*CC$6*CC54*($E51*CC81+(1-$E51)*CC82)</f>
        <v>9114.96974356164</v>
      </c>
      <c r="CD85" s="21" t="n">
        <f aca="false">$E18*CD28*CD$6*CD54*($E51*CD81+(1-$E51)*CD82)</f>
        <v>9114.96974356164</v>
      </c>
      <c r="CE85" s="21" t="n">
        <f aca="false">$E18*CE28*CE$6*CE54*($E51*CE81+(1-$E51)*CE82)</f>
        <v>8760.03202794521</v>
      </c>
      <c r="CF85" s="21" t="n">
        <f aca="false">$E18*CF28*CF$6*CF54*($E51*CF81+(1-$E51)*CF82)</f>
        <v>8760.03202794521</v>
      </c>
      <c r="CG85" s="21" t="n">
        <f aca="false">$E18*CG28*CG$6*CG54*($E51*CG81+(1-$E51)*CG82)</f>
        <v>8856.29611616438</v>
      </c>
      <c r="CH85" s="21" t="n">
        <f aca="false">$E18*CH28*CH$6*CH54*($E51*CH81+(1-$E51)*CH82)</f>
        <v>8856.29611616438</v>
      </c>
      <c r="CI85" s="21" t="n">
        <f aca="false">$E18*CI28*CI$6*CI54*($E51*CI81+(1-$E51)*CI82)</f>
        <v>8405.50502712329</v>
      </c>
      <c r="CJ85" s="21" t="n">
        <f aca="false">$E18*CJ28*CJ$6*CJ54*($E51*CJ81+(1-$E51)*CJ82)</f>
        <v>8498.89952742466</v>
      </c>
      <c r="CK85" s="21" t="n">
        <f aca="false">$E18*CK28*CK$6*CK54*($E51*CK81+(1-$E51)*CK82)</f>
        <v>8592.29402772603</v>
      </c>
      <c r="CL85" s="21" t="n">
        <f aca="false">$E18*CL28*CL$6*CL54*($E51*CL81+(1-$E51)*CL82)</f>
        <v>8592.29402772603</v>
      </c>
      <c r="CM85" s="21" t="n">
        <f aca="false">$E18*CM28*CM$6*CM54*($E51*CM81+(1-$E51)*CM82)</f>
        <v>8262.44915178082</v>
      </c>
      <c r="CN85" s="21" t="n">
        <f aca="false">$E18*CN28*CN$6*CN54*($E51*CN81+(1-$E51)*CN82)</f>
        <v>8354.25414235616</v>
      </c>
      <c r="CO85" s="21" t="n">
        <f aca="false">$E18*CO28*CO$6*CO54*($E51*CO81+(1-$E51)*CO82)</f>
        <v>8446.05913293151</v>
      </c>
      <c r="CP85" s="21" t="n">
        <f aca="false">$E18*CP28*CP$6*CP54*($E51*CP81+(1-$E51)*CP82)</f>
        <v>8446.05913293151</v>
      </c>
      <c r="CQ85" s="21" t="n">
        <f aca="false">$E18*CQ28*CQ$6*CQ54*($E51*CQ81+(1-$E51)*CQ82)</f>
        <v>7899.73960438356</v>
      </c>
      <c r="CR85" s="21" t="n">
        <f aca="false">$E18*CR28*CR$6*CR54*($E51*CR81+(1-$E51)*CR82)</f>
        <v>7987.51448887671</v>
      </c>
      <c r="CS85" s="21" t="n">
        <f aca="false">$E18*CS28*CS$6*CS54*($E51*CS81+(1-$E51)*CS82)</f>
        <v>8075.28937336986</v>
      </c>
      <c r="CT85" s="21" t="n">
        <f aca="false">$E18*CT28*CT$6*CT54*($E51*CT81+(1-$E51)*CT82)</f>
        <v>8075.28937336986</v>
      </c>
      <c r="CU85" s="21" t="n">
        <f aca="false">$E18*CU28*CU$6*CU54*($E51*CU81+(1-$E51)*CU82)</f>
        <v>7652.73546895891</v>
      </c>
      <c r="CV85" s="21" t="n">
        <f aca="false">$E18*CV28*CV$6*CV54*($E51*CV81+(1-$E51)*CV82)</f>
        <v>7652.73546895891</v>
      </c>
      <c r="CW85" s="21" t="n">
        <f aca="false">$E18*CW28*CW$6*CW54*($E51*CW81+(1-$E51)*CW82)</f>
        <v>7736.83146312329</v>
      </c>
      <c r="CX85" s="21" t="n">
        <f aca="false">$E18*CX28*CX$6*CX54*($E51*CX81+(1-$E51)*CX82)</f>
        <v>7736.83146312329</v>
      </c>
      <c r="CY85" s="21" t="n">
        <f aca="false">$E18*CY28*CY$6*CY54*($E51*CY81+(1-$E51)*CY82)</f>
        <v>11027.8327191781</v>
      </c>
      <c r="CZ85" s="21" t="n">
        <f aca="false">$E18*CZ28*CZ$6*CZ54*($E51*CZ81+(1-$E51)*CZ82)</f>
        <v>11150.3641938356</v>
      </c>
      <c r="DA85" s="21" t="n">
        <f aca="false">$E18*DA28*DA$6*DA54*($E51*DA81+(1-$E51)*DA82)</f>
        <v>11272.8956684932</v>
      </c>
      <c r="DB85" s="21" t="n">
        <f aca="false">$E18*DB28*DB$6*DB54*($E51*DB81+(1-$E51)*DB82)</f>
        <v>11272.8956684932</v>
      </c>
      <c r="DC85" s="21" t="n">
        <f aca="false">$E18*DC28*DC$6*DC54*($E51*DC81+(1-$E51)*DC82)</f>
        <v>10535.4941819178</v>
      </c>
      <c r="DD85" s="21" t="n">
        <f aca="false">$E18*DD28*DD$6*DD54*($E51*DD81+(1-$E51)*DD82)</f>
        <v>10652.5552283836</v>
      </c>
      <c r="DE85" s="21" t="n">
        <f aca="false">$E18*DE28*DE$6*DE54*($E51*DE81+(1-$E51)*DE82)</f>
        <v>10769.6162748493</v>
      </c>
      <c r="DF85" s="21" t="n">
        <f aca="false">$E18*DF28*DF$6*DF54*($E51*DF81+(1-$E51)*DF82)</f>
        <v>10769.6162748493</v>
      </c>
      <c r="DG85" s="21" t="n">
        <f aca="false">$E18*DG28*DG$6*DG54*($E51*DG81+(1-$E51)*DG82)</f>
        <v>10199.794159726</v>
      </c>
      <c r="DH85" s="21" t="n">
        <f aca="false">$E18*DH28*DH$6*DH54*($E51*DH81+(1-$E51)*DH82)</f>
        <v>10313.1252059452</v>
      </c>
      <c r="DI85" s="21" t="n">
        <f aca="false">$E18*DI28*DI$6*DI54*($E51*DI81+(1-$E51)*DI82)</f>
        <v>10426.4562521644</v>
      </c>
      <c r="DJ85" s="21" t="n">
        <f aca="false">$E18*DJ28*DJ$6*DJ54*($E51*DJ81+(1-$E51)*DJ82)</f>
        <v>10426.4562521644</v>
      </c>
      <c r="DK85" s="21" t="n">
        <f aca="false">$E18*DK28*DK$6*DK54*($E51*DK81+(1-$E51)*DK82)</f>
        <v>9975.93727890411</v>
      </c>
      <c r="DL85" s="21" t="n">
        <f aca="false">$E18*DL28*DL$6*DL54*($E51*DL81+(1-$E51)*DL82)</f>
        <v>9975.93727890411</v>
      </c>
      <c r="DM85" s="21" t="n">
        <f aca="false">$E18*DM28*DM$6*DM54*($E51*DM81+(1-$E51)*DM82)</f>
        <v>10085.5629632877</v>
      </c>
      <c r="DN85" s="21" t="n">
        <f aca="false">$E18*DN28*DN$6*DN54*($E51*DN81+(1-$E51)*DN82)</f>
        <v>10085.5629632877</v>
      </c>
      <c r="DO85" s="21" t="n">
        <f aca="false">$E18*DO28*DO$6*DO54*($E51*DO81+(1-$E51)*DO82)</f>
        <v>9822.44286493151</v>
      </c>
      <c r="DP85" s="21" t="n">
        <f aca="false">$E18*DP28*DP$6*DP54*($E51*DP81+(1-$E51)*DP82)</f>
        <v>9931.5811189863</v>
      </c>
      <c r="DQ85" s="21" t="n">
        <f aca="false">$E18*DQ28*DQ$6*DQ54*($E51*DQ81+(1-$E51)*DQ82)</f>
        <v>10040.7193730411</v>
      </c>
      <c r="DR85" s="21" t="n">
        <f aca="false">$E18*DR28*DR$6*DR54*($E51*DR81+(1-$E51)*DR82)</f>
        <v>10040.7193730411</v>
      </c>
      <c r="DS85" s="21" t="n">
        <f aca="false">$E18*DS28*DS$6*DS54*($E51*DS81+(1-$E51)*DS82)</f>
        <v>9691.94148164384</v>
      </c>
      <c r="DT85" s="21" t="n">
        <f aca="false">$E18*DT28*DT$6*DT54*($E51*DT81+(1-$E51)*DT82)</f>
        <v>9799.62972032877</v>
      </c>
      <c r="DU85" s="21" t="n">
        <f aca="false">$E18*DU28*DU$6*DU54*($E51*DU81+(1-$E51)*DU82)</f>
        <v>9907.3179590137</v>
      </c>
      <c r="DV85" s="21" t="n">
        <f aca="false">$E18*DV28*DV$6*DV54*($E51*DV81+(1-$E51)*DV82)</f>
        <v>9907.3179590137</v>
      </c>
      <c r="DW85" s="21" t="n">
        <f aca="false">$E18*DW28*DW$6*DW54*($E51*DW81+(1-$E51)*DW82)</f>
        <v>9455.56559260274</v>
      </c>
      <c r="DX85" s="21" t="n">
        <f aca="false">$E18*DX28*DX$6*DX54*($E51*DX81+(1-$E51)*DX82)</f>
        <v>9560.62743252055</v>
      </c>
      <c r="DY85" s="21" t="n">
        <f aca="false">$E18*DY28*DY$6*DY54*($E51*DY81+(1-$E51)*DY82)</f>
        <v>9665.68927243836</v>
      </c>
      <c r="DZ85" s="21" t="n">
        <f aca="false">$E18*DZ28*DZ$6*DZ54*($E51*DZ81+(1-$E51)*DZ82)</f>
        <v>9665.68927243836</v>
      </c>
      <c r="EA85" s="21" t="n">
        <f aca="false">$E18*EA28*EA$6*EA54*($E51*EA81+(1-$E51)*EA82)</f>
        <v>9328.34467695891</v>
      </c>
      <c r="EB85" s="21" t="n">
        <f aca="false">$E18*EB28*EB$6*EB54*($E51*EB81+(1-$E51)*EB82)</f>
        <v>9328.34467695891</v>
      </c>
      <c r="EC85" s="21" t="n">
        <f aca="false">$E18*EC28*EC$6*EC54*($E51*EC81+(1-$E51)*EC82)</f>
        <v>9430.85395912329</v>
      </c>
      <c r="ED85" s="21" t="n">
        <f aca="false">$E18*ED28*ED$6*ED54*($E51*ED81+(1-$E51)*ED82)</f>
        <v>9430.85395912329</v>
      </c>
      <c r="EE85" s="21" t="n">
        <f aca="false">$E18*EE28*EE$6*EE54*($E51*EE81+(1-$E51)*EE82)</f>
        <v>9164.18756712329</v>
      </c>
      <c r="EF85" s="21" t="n">
        <f aca="false">$E18*EF28*EF$6*EF54*($E51*EF81+(1-$E51)*EF82)</f>
        <v>9266.01187342466</v>
      </c>
      <c r="EG85" s="21" t="n">
        <f aca="false">$E18*EG28*EG$6*EG54*($E51*EG81+(1-$E51)*EG82)</f>
        <v>9367.83617972603</v>
      </c>
      <c r="EH85" s="21" t="n">
        <f aca="false">$E18*EH28*EH$6*EH54*($E51*EH81+(1-$E51)*EH82)</f>
        <v>9367.83617972603</v>
      </c>
      <c r="EI85" s="21" t="n">
        <f aca="false">$E18*EI28*EI$6*EI54*($E51*EI81+(1-$E51)*EI82)</f>
        <v>9189.50330465753</v>
      </c>
      <c r="EJ85" s="21" t="n">
        <f aca="false">$E18*EJ28*EJ$6*EJ54*($E51*EJ81+(1-$E51)*EJ82)</f>
        <v>9291.60889693151</v>
      </c>
      <c r="EK85" s="21" t="n">
        <f aca="false">$E18*EK28*EK$6*EK54*($E51*EK81+(1-$E51)*EK82)</f>
        <v>9393.71448920548</v>
      </c>
      <c r="EL85" s="21" t="n">
        <f aca="false">$E18*EL28*EL$6*EL54*($E51*EL81+(1-$E51)*EL82)</f>
        <v>9393.71448920548</v>
      </c>
      <c r="EM85" s="21" t="n">
        <f aca="false">$E18*EM28*EM$6*EM54*($E51*EM81+(1-$E51)*EM82)</f>
        <v>9069.94723561644</v>
      </c>
      <c r="EN85" s="21" t="n">
        <f aca="false">$E18*EN28*EN$6*EN54*($E51*EN81+(1-$E51)*EN82)</f>
        <v>9170.72442712329</v>
      </c>
      <c r="EO85" s="21" t="n">
        <f aca="false">$E18*EO28*EO$6*EO54*($E51*EO81+(1-$E51)*EO82)</f>
        <v>9271.50161863014</v>
      </c>
      <c r="EP85" s="21" t="n">
        <f aca="false">$E18*EP28*EP$6*EP54*($E51*EP81+(1-$E51)*EP82)</f>
        <v>9271.50161863014</v>
      </c>
      <c r="EQ85" s="21" t="n">
        <f aca="false">$E18*EQ28*EQ$6*EQ54*($E51*EQ81+(1-$E51)*EQ82)</f>
        <v>9019.13780887671</v>
      </c>
      <c r="ER85" s="21" t="n">
        <f aca="false">$E18*ER28*ER$6*ER54*($E51*ER81+(1-$E51)*ER82)</f>
        <v>9019.13780887671</v>
      </c>
      <c r="ES85" s="21" t="n">
        <f aca="false">$E18*ES28*ES$6*ES54*($E51*ES81+(1-$E51)*ES82)</f>
        <v>9118.24921336986</v>
      </c>
      <c r="ET85" s="21" t="n">
        <f aca="false">$E18*ET28*ET$6*ET54*($E51*ET81+(1-$E51)*ET82)</f>
        <v>9118.24921336986</v>
      </c>
      <c r="EU85" s="21" t="n">
        <f aca="false">$E18*EU28*EU$6*EU54*($E51*EU81+(1-$E51)*EU82)</f>
        <v>8920.02640438356</v>
      </c>
      <c r="EV85" s="21" t="n">
        <f aca="false">$E18*EV28*EV$6*EV54*($E51*EV81+(1-$E51)*EV82)</f>
        <v>9019.13780887671</v>
      </c>
      <c r="EW85" s="21" t="n">
        <f aca="false">$E18*EW28*EW$6*EW54*($E51*EW81+(1-$E51)*EW82)</f>
        <v>9118.24921336986</v>
      </c>
      <c r="EX85" s="21" t="n">
        <f aca="false">$E18*EX28*EX$6*EX54*($E51*EX81+(1-$E51)*EX82)</f>
        <v>9118.24921336986</v>
      </c>
      <c r="EY85" s="21" t="n">
        <f aca="false">$E18*EY28*EY$6*EY54*($E51*EY81+(1-$E51)*EY82)</f>
        <v>8920.02640438356</v>
      </c>
      <c r="EZ85" s="21" t="n">
        <f aca="false">$E18*EZ28*EZ$6*EZ54*($E51*EZ81+(1-$E51)*EZ82)</f>
        <v>9019.13780887671</v>
      </c>
      <c r="FA85" s="21" t="n">
        <f aca="false">$E18*FA28*FA$6*FA54*($E51*FA81+(1-$E51)*FA82)</f>
        <v>9118.24921336986</v>
      </c>
      <c r="FB85" s="21" t="n">
        <f aca="false">$E18*FB28*FB$6*FB54*($E51*FB81+(1-$E51)*FB82)</f>
        <v>9118.24921336986</v>
      </c>
      <c r="FC85" s="21" t="n">
        <f aca="false">$E18*FC28*FC$6*FC54*($E51*FC81+(1-$E51)*FC82)</f>
        <v>8920.02640438356</v>
      </c>
      <c r="FD85" s="21" t="n">
        <f aca="false">$E18*FD28*FD$6*FD54*($E51*FD81+(1-$E51)*FD82)</f>
        <v>0</v>
      </c>
      <c r="FE85" s="21" t="n">
        <f aca="false">$E18*FE28*FE$6*FE54*($E51*FE81+(1-$E51)*FE82)</f>
        <v>0</v>
      </c>
      <c r="FF85" s="21" t="n">
        <f aca="false">$E18*FF28*FF$6*FF54*($E51*FF81+(1-$E51)*FF82)</f>
        <v>0</v>
      </c>
      <c r="FG85" s="21" t="n">
        <f aca="false">$E18*FG28*FG$6*FG54*($E51*FG81+(1-$E51)*FG82)</f>
        <v>0</v>
      </c>
      <c r="FH85" s="21" t="n">
        <f aca="false">$E18*FH28*FH$6*FH54*($E51*FH81+(1-$E51)*FH82)</f>
        <v>0</v>
      </c>
    </row>
    <row r="86" customFormat="false" ht="15" hidden="false" customHeight="false" outlineLevel="0" collapsed="false">
      <c r="C86" s="1" t="s">
        <v>734</v>
      </c>
      <c r="D86" s="12" t="s">
        <v>40</v>
      </c>
      <c r="I86" s="21" t="n">
        <f aca="false">SUM(J86:FH86)</f>
        <v>0</v>
      </c>
      <c r="J86" s="21" t="n">
        <f aca="false">-J80*$E18*J28*J$6*J54*$E51</f>
        <v>-0</v>
      </c>
      <c r="K86" s="21" t="n">
        <f aca="false">-K80*$E18*K28*K$6*K54*$E51</f>
        <v>-0</v>
      </c>
      <c r="L86" s="21" t="n">
        <f aca="false">-L80*$E18*L28*L$6*L54*$E51</f>
        <v>-0</v>
      </c>
      <c r="M86" s="21" t="n">
        <f aca="false">-M80*$E18*M28*M$6*M54*$E51</f>
        <v>-0</v>
      </c>
      <c r="N86" s="21" t="n">
        <f aca="false">-N80*$E18*N28*N$6*N54*$E51</f>
        <v>-0</v>
      </c>
      <c r="O86" s="21" t="n">
        <f aca="false">-O80*$E18*O28*O$6*O54*$E51</f>
        <v>0</v>
      </c>
      <c r="P86" s="21" t="n">
        <f aca="false">-P80*$E18*P28*P$6*P54*$E51</f>
        <v>0</v>
      </c>
      <c r="Q86" s="21" t="n">
        <f aca="false">-Q80*$E18*Q28*Q$6*Q54*$E51</f>
        <v>0</v>
      </c>
      <c r="R86" s="21" t="n">
        <f aca="false">-R80*$E18*R28*R$6*R54*$E51</f>
        <v>0</v>
      </c>
      <c r="S86" s="21" t="n">
        <f aca="false">-S80*$E18*S28*S$6*S54*$E51</f>
        <v>0</v>
      </c>
      <c r="T86" s="21" t="n">
        <f aca="false">-T80*$E18*T28*T$6*T54*$E51</f>
        <v>0</v>
      </c>
      <c r="U86" s="21" t="n">
        <f aca="false">-U80*$E18*U28*U$6*U54*$E51</f>
        <v>0</v>
      </c>
      <c r="V86" s="21" t="n">
        <f aca="false">-V80*$E18*V28*V$6*V54*$E51</f>
        <v>0</v>
      </c>
      <c r="W86" s="21" t="n">
        <f aca="false">-W80*$E18*W28*W$6*W54*$E51</f>
        <v>0</v>
      </c>
      <c r="X86" s="21" t="n">
        <f aca="false">-X80*$E18*X28*X$6*X54*$E51</f>
        <v>0</v>
      </c>
      <c r="Y86" s="21" t="n">
        <f aca="false">-Y80*$E18*Y28*Y$6*Y54*$E51</f>
        <v>0</v>
      </c>
      <c r="Z86" s="21" t="n">
        <f aca="false">-Z80*$E18*Z28*Z$6*Z54*$E51</f>
        <v>0</v>
      </c>
      <c r="AA86" s="21" t="n">
        <f aca="false">-AA80*$E18*AA28*AA$6*AA54*$E51</f>
        <v>0</v>
      </c>
      <c r="AB86" s="21" t="n">
        <f aca="false">-AB80*$E18*AB28*AB$6*AB54*$E51</f>
        <v>0</v>
      </c>
      <c r="AC86" s="21" t="n">
        <f aca="false">-AC80*$E18*AC28*AC$6*AC54*$E51</f>
        <v>0</v>
      </c>
      <c r="AD86" s="21" t="n">
        <f aca="false">-AD80*$E18*AD28*AD$6*AD54*$E51</f>
        <v>0</v>
      </c>
      <c r="AE86" s="21" t="n">
        <f aca="false">-AE80*$E18*AE28*AE$6*AE54*$E51</f>
        <v>0</v>
      </c>
      <c r="AF86" s="21" t="n">
        <f aca="false">-AF80*$E18*AF28*AF$6*AF54*$E51</f>
        <v>0</v>
      </c>
      <c r="AG86" s="21" t="n">
        <f aca="false">-AG80*$E18*AG28*AG$6*AG54*$E51</f>
        <v>0</v>
      </c>
      <c r="AH86" s="21" t="n">
        <f aca="false">-AH80*$E18*AH28*AH$6*AH54*$E51</f>
        <v>0</v>
      </c>
      <c r="AI86" s="21" t="n">
        <f aca="false">-AI80*$E18*AI28*AI$6*AI54*$E51</f>
        <v>0</v>
      </c>
      <c r="AJ86" s="21" t="n">
        <f aca="false">-AJ80*$E18*AJ28*AJ$6*AJ54*$E51</f>
        <v>0</v>
      </c>
      <c r="AK86" s="21" t="n">
        <f aca="false">-AK80*$E18*AK28*AK$6*AK54*$E51</f>
        <v>0</v>
      </c>
      <c r="AL86" s="21" t="n">
        <f aca="false">-AL80*$E18*AL28*AL$6*AL54*$E51</f>
        <v>0</v>
      </c>
      <c r="AM86" s="21" t="n">
        <f aca="false">-AM80*$E18*AM28*AM$6*AM54*$E51</f>
        <v>0</v>
      </c>
      <c r="AN86" s="21" t="n">
        <f aca="false">-AN80*$E18*AN28*AN$6*AN54*$E51</f>
        <v>0</v>
      </c>
      <c r="AO86" s="21" t="n">
        <f aca="false">-AO80*$E18*AO28*AO$6*AO54*$E51</f>
        <v>0</v>
      </c>
      <c r="AP86" s="21" t="n">
        <f aca="false">-AP80*$E18*AP28*AP$6*AP54*$E51</f>
        <v>0</v>
      </c>
      <c r="AQ86" s="21" t="n">
        <f aca="false">-AQ80*$E18*AQ28*AQ$6*AQ54*$E51</f>
        <v>0</v>
      </c>
      <c r="AR86" s="21" t="n">
        <f aca="false">-AR80*$E18*AR28*AR$6*AR54*$E51</f>
        <v>0</v>
      </c>
      <c r="AS86" s="21" t="n">
        <f aca="false">-AS80*$E18*AS28*AS$6*AS54*$E51</f>
        <v>0</v>
      </c>
      <c r="AT86" s="21" t="n">
        <f aca="false">-AT80*$E18*AT28*AT$6*AT54*$E51</f>
        <v>0</v>
      </c>
      <c r="AU86" s="21" t="n">
        <f aca="false">-AU80*$E18*AU28*AU$6*AU54*$E51</f>
        <v>0</v>
      </c>
      <c r="AV86" s="21" t="n">
        <f aca="false">-AV80*$E18*AV28*AV$6*AV54*$E51</f>
        <v>0</v>
      </c>
      <c r="AW86" s="21" t="n">
        <f aca="false">-AW80*$E18*AW28*AW$6*AW54*$E51</f>
        <v>0</v>
      </c>
      <c r="AX86" s="21" t="n">
        <f aca="false">-AX80*$E18*AX28*AX$6*AX54*$E51</f>
        <v>0</v>
      </c>
      <c r="AY86" s="21" t="n">
        <f aca="false">-AY80*$E18*AY28*AY$6*AY54*$E51</f>
        <v>0</v>
      </c>
      <c r="AZ86" s="21" t="n">
        <f aca="false">-AZ80*$E18*AZ28*AZ$6*AZ54*$E51</f>
        <v>0</v>
      </c>
      <c r="BA86" s="21" t="n">
        <f aca="false">-BA80*$E18*BA28*BA$6*BA54*$E51</f>
        <v>0</v>
      </c>
      <c r="BB86" s="21" t="n">
        <f aca="false">-BB80*$E18*BB28*BB$6*BB54*$E51</f>
        <v>0</v>
      </c>
      <c r="BC86" s="21" t="n">
        <f aca="false">-BC80*$E18*BC28*BC$6*BC54*$E51</f>
        <v>0</v>
      </c>
      <c r="BD86" s="21" t="n">
        <f aca="false">-BD80*$E18*BD28*BD$6*BD54*$E51</f>
        <v>0</v>
      </c>
      <c r="BE86" s="21" t="n">
        <f aca="false">-BE80*$E18*BE28*BE$6*BE54*$E51</f>
        <v>0</v>
      </c>
      <c r="BF86" s="21" t="n">
        <f aca="false">-BF80*$E18*BF28*BF$6*BF54*$E51</f>
        <v>0</v>
      </c>
      <c r="BG86" s="21" t="n">
        <f aca="false">-BG80*$E18*BG28*BG$6*BG54*$E51</f>
        <v>0</v>
      </c>
      <c r="BH86" s="21" t="n">
        <f aca="false">-BH80*$E18*BH28*BH$6*BH54*$E51</f>
        <v>0</v>
      </c>
      <c r="BI86" s="21" t="n">
        <f aca="false">-BI80*$E18*BI28*BI$6*BI54*$E51</f>
        <v>0</v>
      </c>
      <c r="BJ86" s="21" t="n">
        <f aca="false">-BJ80*$E18*BJ28*BJ$6*BJ54*$E51</f>
        <v>0</v>
      </c>
      <c r="BK86" s="21" t="n">
        <f aca="false">-BK80*$E18*BK28*BK$6*BK54*$E51</f>
        <v>0</v>
      </c>
      <c r="BL86" s="21" t="n">
        <f aca="false">-BL80*$E18*BL28*BL$6*BL54*$E51</f>
        <v>0</v>
      </c>
      <c r="BM86" s="21" t="n">
        <f aca="false">-BM80*$E18*BM28*BM$6*BM54*$E51</f>
        <v>0</v>
      </c>
      <c r="BN86" s="21" t="n">
        <f aca="false">-BN80*$E18*BN28*BN$6*BN54*$E51</f>
        <v>0</v>
      </c>
      <c r="BO86" s="21" t="n">
        <f aca="false">-BO80*$E18*BO28*BO$6*BO54*$E51</f>
        <v>0</v>
      </c>
      <c r="BP86" s="21" t="n">
        <f aca="false">-BP80*$E18*BP28*BP$6*BP54*$E51</f>
        <v>0</v>
      </c>
      <c r="BQ86" s="21" t="n">
        <f aca="false">-BQ80*$E18*BQ28*BQ$6*BQ54*$E51</f>
        <v>0</v>
      </c>
      <c r="BR86" s="21" t="n">
        <f aca="false">-BR80*$E18*BR28*BR$6*BR54*$E51</f>
        <v>0</v>
      </c>
      <c r="BS86" s="21" t="n">
        <f aca="false">-BS80*$E18*BS28*BS$6*BS54*$E51</f>
        <v>0</v>
      </c>
      <c r="BT86" s="21" t="n">
        <f aca="false">-BT80*$E18*BT28*BT$6*BT54*$E51</f>
        <v>0</v>
      </c>
      <c r="BU86" s="21" t="n">
        <f aca="false">-BU80*$E18*BU28*BU$6*BU54*$E51</f>
        <v>0</v>
      </c>
      <c r="BV86" s="21" t="n">
        <f aca="false">-BV80*$E18*BV28*BV$6*BV54*$E51</f>
        <v>0</v>
      </c>
      <c r="BW86" s="21" t="n">
        <f aca="false">-BW80*$E18*BW28*BW$6*BW54*$E51</f>
        <v>0</v>
      </c>
      <c r="BX86" s="21" t="n">
        <f aca="false">-BX80*$E18*BX28*BX$6*BX54*$E51</f>
        <v>0</v>
      </c>
      <c r="BY86" s="21" t="n">
        <f aca="false">-BY80*$E18*BY28*BY$6*BY54*$E51</f>
        <v>0</v>
      </c>
      <c r="BZ86" s="21" t="n">
        <f aca="false">-BZ80*$E18*BZ28*BZ$6*BZ54*$E51</f>
        <v>0</v>
      </c>
      <c r="CA86" s="21" t="n">
        <f aca="false">-CA80*$E18*CA28*CA$6*CA54*$E51</f>
        <v>0</v>
      </c>
      <c r="CB86" s="21" t="n">
        <f aca="false">-CB80*$E18*CB28*CB$6*CB54*$E51</f>
        <v>0</v>
      </c>
      <c r="CC86" s="21" t="n">
        <f aca="false">-CC80*$E18*CC28*CC$6*CC54*$E51</f>
        <v>0</v>
      </c>
      <c r="CD86" s="21" t="n">
        <f aca="false">-CD80*$E18*CD28*CD$6*CD54*$E51</f>
        <v>0</v>
      </c>
      <c r="CE86" s="21" t="n">
        <f aca="false">-CE80*$E18*CE28*CE$6*CE54*$E51</f>
        <v>0</v>
      </c>
      <c r="CF86" s="21" t="n">
        <f aca="false">-CF80*$E18*CF28*CF$6*CF54*$E51</f>
        <v>0</v>
      </c>
      <c r="CG86" s="21" t="n">
        <f aca="false">-CG80*$E18*CG28*CG$6*CG54*$E51</f>
        <v>0</v>
      </c>
      <c r="CH86" s="21" t="n">
        <f aca="false">-CH80*$E18*CH28*CH$6*CH54*$E51</f>
        <v>0</v>
      </c>
      <c r="CI86" s="21" t="n">
        <f aca="false">-CI80*$E18*CI28*CI$6*CI54*$E51</f>
        <v>0</v>
      </c>
      <c r="CJ86" s="21" t="n">
        <f aca="false">-CJ80*$E18*CJ28*CJ$6*CJ54*$E51</f>
        <v>0</v>
      </c>
      <c r="CK86" s="21" t="n">
        <f aca="false">-CK80*$E18*CK28*CK$6*CK54*$E51</f>
        <v>0</v>
      </c>
      <c r="CL86" s="21" t="n">
        <f aca="false">-CL80*$E18*CL28*CL$6*CL54*$E51</f>
        <v>0</v>
      </c>
      <c r="CM86" s="21" t="n">
        <f aca="false">-CM80*$E18*CM28*CM$6*CM54*$E51</f>
        <v>0</v>
      </c>
      <c r="CN86" s="21" t="n">
        <f aca="false">-CN80*$E18*CN28*CN$6*CN54*$E51</f>
        <v>0</v>
      </c>
      <c r="CO86" s="21" t="n">
        <f aca="false">-CO80*$E18*CO28*CO$6*CO54*$E51</f>
        <v>0</v>
      </c>
      <c r="CP86" s="21" t="n">
        <f aca="false">-CP80*$E18*CP28*CP$6*CP54*$E51</f>
        <v>0</v>
      </c>
      <c r="CQ86" s="21" t="n">
        <f aca="false">-CQ80*$E18*CQ28*CQ$6*CQ54*$E51</f>
        <v>0</v>
      </c>
      <c r="CR86" s="21" t="n">
        <f aca="false">-CR80*$E18*CR28*CR$6*CR54*$E51</f>
        <v>0</v>
      </c>
      <c r="CS86" s="21" t="n">
        <f aca="false">-CS80*$E18*CS28*CS$6*CS54*$E51</f>
        <v>0</v>
      </c>
      <c r="CT86" s="21" t="n">
        <f aca="false">-CT80*$E18*CT28*CT$6*CT54*$E51</f>
        <v>0</v>
      </c>
      <c r="CU86" s="21" t="n">
        <f aca="false">-CU80*$E18*CU28*CU$6*CU54*$E51</f>
        <v>0</v>
      </c>
      <c r="CV86" s="21" t="n">
        <f aca="false">-CV80*$E18*CV28*CV$6*CV54*$E51</f>
        <v>0</v>
      </c>
      <c r="CW86" s="21" t="n">
        <f aca="false">-CW80*$E18*CW28*CW$6*CW54*$E51</f>
        <v>0</v>
      </c>
      <c r="CX86" s="21" t="n">
        <f aca="false">-CX80*$E18*CX28*CX$6*CX54*$E51</f>
        <v>0</v>
      </c>
      <c r="CY86" s="21" t="n">
        <f aca="false">-CY80*$E18*CY28*CY$6*CY54*$E51</f>
        <v>0</v>
      </c>
      <c r="CZ86" s="21" t="n">
        <f aca="false">-CZ80*$E18*CZ28*CZ$6*CZ54*$E51</f>
        <v>0</v>
      </c>
      <c r="DA86" s="21" t="n">
        <f aca="false">-DA80*$E18*DA28*DA$6*DA54*$E51</f>
        <v>0</v>
      </c>
      <c r="DB86" s="21" t="n">
        <f aca="false">-DB80*$E18*DB28*DB$6*DB54*$E51</f>
        <v>0</v>
      </c>
      <c r="DC86" s="21" t="n">
        <f aca="false">-DC80*$E18*DC28*DC$6*DC54*$E51</f>
        <v>0</v>
      </c>
      <c r="DD86" s="21" t="n">
        <f aca="false">-DD80*$E18*DD28*DD$6*DD54*$E51</f>
        <v>0</v>
      </c>
      <c r="DE86" s="21" t="n">
        <f aca="false">-DE80*$E18*DE28*DE$6*DE54*$E51</f>
        <v>0</v>
      </c>
      <c r="DF86" s="21" t="n">
        <f aca="false">-DF80*$E18*DF28*DF$6*DF54*$E51</f>
        <v>0</v>
      </c>
      <c r="DG86" s="21" t="n">
        <f aca="false">-DG80*$E18*DG28*DG$6*DG54*$E51</f>
        <v>0</v>
      </c>
      <c r="DH86" s="21" t="n">
        <f aca="false">-DH80*$E18*DH28*DH$6*DH54*$E51</f>
        <v>0</v>
      </c>
      <c r="DI86" s="21" t="n">
        <f aca="false">-DI80*$E18*DI28*DI$6*DI54*$E51</f>
        <v>0</v>
      </c>
      <c r="DJ86" s="21" t="n">
        <f aca="false">-DJ80*$E18*DJ28*DJ$6*DJ54*$E51</f>
        <v>0</v>
      </c>
      <c r="DK86" s="21" t="n">
        <f aca="false">-DK80*$E18*DK28*DK$6*DK54*$E51</f>
        <v>0</v>
      </c>
      <c r="DL86" s="21" t="n">
        <f aca="false">-DL80*$E18*DL28*DL$6*DL54*$E51</f>
        <v>0</v>
      </c>
      <c r="DM86" s="21" t="n">
        <f aca="false">-DM80*$E18*DM28*DM$6*DM54*$E51</f>
        <v>0</v>
      </c>
      <c r="DN86" s="21" t="n">
        <f aca="false">-DN80*$E18*DN28*DN$6*DN54*$E51</f>
        <v>0</v>
      </c>
      <c r="DO86" s="21" t="n">
        <f aca="false">-DO80*$E18*DO28*DO$6*DO54*$E51</f>
        <v>0</v>
      </c>
      <c r="DP86" s="21" t="n">
        <f aca="false">-DP80*$E18*DP28*DP$6*DP54*$E51</f>
        <v>0</v>
      </c>
      <c r="DQ86" s="21" t="n">
        <f aca="false">-DQ80*$E18*DQ28*DQ$6*DQ54*$E51</f>
        <v>0</v>
      </c>
      <c r="DR86" s="21" t="n">
        <f aca="false">-DR80*$E18*DR28*DR$6*DR54*$E51</f>
        <v>0</v>
      </c>
      <c r="DS86" s="21" t="n">
        <f aca="false">-DS80*$E18*DS28*DS$6*DS54*$E51</f>
        <v>0</v>
      </c>
      <c r="DT86" s="21" t="n">
        <f aca="false">-DT80*$E18*DT28*DT$6*DT54*$E51</f>
        <v>0</v>
      </c>
      <c r="DU86" s="21" t="n">
        <f aca="false">-DU80*$E18*DU28*DU$6*DU54*$E51</f>
        <v>0</v>
      </c>
      <c r="DV86" s="21" t="n">
        <f aca="false">-DV80*$E18*DV28*DV$6*DV54*$E51</f>
        <v>0</v>
      </c>
      <c r="DW86" s="21" t="n">
        <f aca="false">-DW80*$E18*DW28*DW$6*DW54*$E51</f>
        <v>0</v>
      </c>
      <c r="DX86" s="21" t="n">
        <f aca="false">-DX80*$E18*DX28*DX$6*DX54*$E51</f>
        <v>0</v>
      </c>
      <c r="DY86" s="21" t="n">
        <f aca="false">-DY80*$E18*DY28*DY$6*DY54*$E51</f>
        <v>0</v>
      </c>
      <c r="DZ86" s="21" t="n">
        <f aca="false">-DZ80*$E18*DZ28*DZ$6*DZ54*$E51</f>
        <v>0</v>
      </c>
      <c r="EA86" s="21" t="n">
        <f aca="false">-EA80*$E18*EA28*EA$6*EA54*$E51</f>
        <v>0</v>
      </c>
      <c r="EB86" s="21" t="n">
        <f aca="false">-EB80*$E18*EB28*EB$6*EB54*$E51</f>
        <v>0</v>
      </c>
      <c r="EC86" s="21" t="n">
        <f aca="false">-EC80*$E18*EC28*EC$6*EC54*$E51</f>
        <v>0</v>
      </c>
      <c r="ED86" s="21" t="n">
        <f aca="false">-ED80*$E18*ED28*ED$6*ED54*$E51</f>
        <v>0</v>
      </c>
      <c r="EE86" s="21" t="n">
        <f aca="false">-EE80*$E18*EE28*EE$6*EE54*$E51</f>
        <v>0</v>
      </c>
      <c r="EF86" s="21" t="n">
        <f aca="false">-EF80*$E18*EF28*EF$6*EF54*$E51</f>
        <v>0</v>
      </c>
      <c r="EG86" s="21" t="n">
        <f aca="false">-EG80*$E18*EG28*EG$6*EG54*$E51</f>
        <v>0</v>
      </c>
      <c r="EH86" s="21" t="n">
        <f aca="false">-EH80*$E18*EH28*EH$6*EH54*$E51</f>
        <v>0</v>
      </c>
      <c r="EI86" s="21" t="n">
        <f aca="false">-EI80*$E18*EI28*EI$6*EI54*$E51</f>
        <v>0</v>
      </c>
      <c r="EJ86" s="21" t="n">
        <f aca="false">-EJ80*$E18*EJ28*EJ$6*EJ54*$E51</f>
        <v>0</v>
      </c>
      <c r="EK86" s="21" t="n">
        <f aca="false">-EK80*$E18*EK28*EK$6*EK54*$E51</f>
        <v>0</v>
      </c>
      <c r="EL86" s="21" t="n">
        <f aca="false">-EL80*$E18*EL28*EL$6*EL54*$E51</f>
        <v>0</v>
      </c>
      <c r="EM86" s="21" t="n">
        <f aca="false">-EM80*$E18*EM28*EM$6*EM54*$E51</f>
        <v>0</v>
      </c>
      <c r="EN86" s="21" t="n">
        <f aca="false">-EN80*$E18*EN28*EN$6*EN54*$E51</f>
        <v>0</v>
      </c>
      <c r="EO86" s="21" t="n">
        <f aca="false">-EO80*$E18*EO28*EO$6*EO54*$E51</f>
        <v>0</v>
      </c>
      <c r="EP86" s="21" t="n">
        <f aca="false">-EP80*$E18*EP28*EP$6*EP54*$E51</f>
        <v>0</v>
      </c>
      <c r="EQ86" s="21" t="n">
        <f aca="false">-EQ80*$E18*EQ28*EQ$6*EQ54*$E51</f>
        <v>0</v>
      </c>
      <c r="ER86" s="21" t="n">
        <f aca="false">-ER80*$E18*ER28*ER$6*ER54*$E51</f>
        <v>0</v>
      </c>
      <c r="ES86" s="21" t="n">
        <f aca="false">-ES80*$E18*ES28*ES$6*ES54*$E51</f>
        <v>0</v>
      </c>
      <c r="ET86" s="21" t="n">
        <f aca="false">-ET80*$E18*ET28*ET$6*ET54*$E51</f>
        <v>0</v>
      </c>
      <c r="EU86" s="21" t="n">
        <f aca="false">-EU80*$E18*EU28*EU$6*EU54*$E51</f>
        <v>0</v>
      </c>
      <c r="EV86" s="21" t="n">
        <f aca="false">-EV80*$E18*EV28*EV$6*EV54*$E51</f>
        <v>0</v>
      </c>
      <c r="EW86" s="21" t="n">
        <f aca="false">-EW80*$E18*EW28*EW$6*EW54*$E51</f>
        <v>0</v>
      </c>
      <c r="EX86" s="21" t="n">
        <f aca="false">-EX80*$E18*EX28*EX$6*EX54*$E51</f>
        <v>0</v>
      </c>
      <c r="EY86" s="21" t="n">
        <f aca="false">-EY80*$E18*EY28*EY$6*EY54*$E51</f>
        <v>0</v>
      </c>
      <c r="EZ86" s="21" t="n">
        <f aca="false">-EZ80*$E18*EZ28*EZ$6*EZ54*$E51</f>
        <v>0</v>
      </c>
      <c r="FA86" s="21" t="n">
        <f aca="false">-FA80*$E18*FA28*FA$6*FA54*$E51</f>
        <v>0</v>
      </c>
      <c r="FB86" s="21" t="n">
        <f aca="false">-FB80*$E18*FB28*FB$6*FB54*$E51</f>
        <v>0</v>
      </c>
      <c r="FC86" s="21" t="n">
        <f aca="false">-FC80*$E18*FC28*FC$6*FC54*$E51</f>
        <v>0</v>
      </c>
      <c r="FD86" s="21" t="n">
        <f aca="false">-FD80*$E18*FD28*FD$6*FD54*$E51</f>
        <v>0</v>
      </c>
      <c r="FE86" s="21" t="n">
        <f aca="false">-FE80*$E18*FE28*FE$6*FE54*$E51</f>
        <v>0</v>
      </c>
      <c r="FF86" s="21" t="n">
        <f aca="false">-FF80*$E18*FF28*FF$6*FF54*$E51</f>
        <v>0</v>
      </c>
      <c r="FG86" s="21" t="n">
        <f aca="false">-FG80*$E18*FG28*FG$6*FG54*$E51</f>
        <v>0</v>
      </c>
      <c r="FH86" s="21" t="n">
        <f aca="false">-FH80*$E18*FH28*FH$6*FH54*$E51</f>
        <v>0</v>
      </c>
    </row>
    <row r="87" customFormat="false" ht="15" hidden="false" customHeight="false" outlineLevel="0" collapsed="false">
      <c r="C87" s="1" t="s">
        <v>735</v>
      </c>
      <c r="D87" s="12" t="s">
        <v>40</v>
      </c>
      <c r="E87" s="21" t="n">
        <f aca="false">SUMIF($J$7:$FH$7,YEAR($F16)+1,$J87:$FH87)</f>
        <v>71939.6994890854</v>
      </c>
      <c r="I87" s="21" t="n">
        <f aca="false">SUM(J87:FH87)</f>
        <v>2416807.67393842</v>
      </c>
      <c r="J87" s="21" t="n">
        <f aca="false">J84+J85</f>
        <v>0</v>
      </c>
      <c r="K87" s="21" t="n">
        <f aca="false">K84+K85</f>
        <v>0</v>
      </c>
      <c r="L87" s="21" t="n">
        <f aca="false">L84+L85</f>
        <v>0</v>
      </c>
      <c r="M87" s="21" t="n">
        <f aca="false">M84+M85</f>
        <v>0</v>
      </c>
      <c r="N87" s="21" t="n">
        <f aca="false">N84+N85</f>
        <v>0</v>
      </c>
      <c r="O87" s="21" t="n">
        <f aca="false">O84+O85</f>
        <v>0</v>
      </c>
      <c r="P87" s="21" t="n">
        <f aca="false">P84+P85</f>
        <v>0</v>
      </c>
      <c r="Q87" s="21" t="n">
        <f aca="false">Q84+Q85</f>
        <v>0</v>
      </c>
      <c r="R87" s="21" t="n">
        <f aca="false">R84+R85</f>
        <v>0</v>
      </c>
      <c r="S87" s="21" t="n">
        <f aca="false">S84+S85</f>
        <v>0</v>
      </c>
      <c r="T87" s="21" t="n">
        <f aca="false">T84+T85</f>
        <v>17988.4594229315</v>
      </c>
      <c r="U87" s="21" t="n">
        <f aca="false">U84+U85</f>
        <v>18171.1687057635</v>
      </c>
      <c r="V87" s="21" t="n">
        <f aca="false">V84+V85</f>
        <v>18156.0495395472</v>
      </c>
      <c r="W87" s="21" t="n">
        <f aca="false">W84+W85</f>
        <v>17760.5161260184</v>
      </c>
      <c r="X87" s="21" t="n">
        <f aca="false">X84+X85</f>
        <v>17943.2474927808</v>
      </c>
      <c r="Y87" s="21" t="n">
        <f aca="false">Y84+Y85</f>
        <v>18125.5048395019</v>
      </c>
      <c r="Z87" s="21" t="n">
        <f aca="false">Z84+Z85</f>
        <v>18110.4310307843</v>
      </c>
      <c r="AA87" s="21" t="n">
        <f aca="false">AA84+AA85</f>
        <v>17709.2804648576</v>
      </c>
      <c r="AB87" s="21" t="n">
        <f aca="false">AB84+AB85</f>
        <v>17891.4863695999</v>
      </c>
      <c r="AC87" s="21" t="n">
        <f aca="false">AC84+AC85</f>
        <v>18073.219676361</v>
      </c>
      <c r="AD87" s="21" t="n">
        <f aca="false">AD84+AD85</f>
        <v>18058.1910890696</v>
      </c>
      <c r="AE87" s="21" t="n">
        <f aca="false">AE84+AE85</f>
        <v>17682.3202263096</v>
      </c>
      <c r="AF87" s="21" t="n">
        <f aca="false">AF84+AF85</f>
        <v>17864.2702644805</v>
      </c>
      <c r="AG87" s="21" t="n">
        <f aca="false">AG84+AG85</f>
        <v>18045.749122464</v>
      </c>
      <c r="AH87" s="21" t="n">
        <f aca="false">AH84+AH85</f>
        <v>18030.7656209344</v>
      </c>
      <c r="AI87" s="21" t="n">
        <f aca="false">AI84+AI85</f>
        <v>17862.7296151353</v>
      </c>
      <c r="AJ87" s="21" t="n">
        <f aca="false">AJ84+AJ85</f>
        <v>17848.0921979658</v>
      </c>
      <c r="AK87" s="21" t="n">
        <f aca="false">AK84+AK85</f>
        <v>18029.4378921331</v>
      </c>
      <c r="AL87" s="21" t="n">
        <f aca="false">AL84+AL85</f>
        <v>18014.4994640748</v>
      </c>
      <c r="AM87" s="21" t="n">
        <f aca="false">AM84+AM85</f>
        <v>17597.472103238</v>
      </c>
      <c r="AN87" s="21" t="n">
        <f aca="false">AN84+AN85</f>
        <v>17778.5664937304</v>
      </c>
      <c r="AO87" s="21" t="n">
        <f aca="false">AO84+AO85</f>
        <v>17959.1925307312</v>
      </c>
      <c r="AP87" s="21" t="n">
        <f aca="false">AP84+AP85</f>
        <v>17944.2989179571</v>
      </c>
      <c r="AQ87" s="21" t="n">
        <f aca="false">AQ84+AQ85</f>
        <v>17538.1385550324</v>
      </c>
      <c r="AR87" s="21" t="n">
        <f aca="false">AR84+AR85</f>
        <v>17718.61698311</v>
      </c>
      <c r="AS87" s="21" t="n">
        <f aca="false">AS84+AS85</f>
        <v>17898.6284627566</v>
      </c>
      <c r="AT87" s="21" t="n">
        <f aca="false">AT84+AT85</f>
        <v>17883.7795308207</v>
      </c>
      <c r="AU87" s="21" t="n">
        <f aca="false">AU84+AU85</f>
        <v>17488.8839300232</v>
      </c>
      <c r="AV87" s="21" t="n">
        <f aca="false">AV84+AV85</f>
        <v>17668.8582538239</v>
      </c>
      <c r="AW87" s="21" t="n">
        <f aca="false">AW84+AW85</f>
        <v>17848.3670300388</v>
      </c>
      <c r="AX87" s="21" t="n">
        <f aca="false">AX84+AX85</f>
        <v>17833.5626448987</v>
      </c>
      <c r="AY87" s="21" t="n">
        <f aca="false">AY84+AY85</f>
        <v>17662.5182699378</v>
      </c>
      <c r="AZ87" s="21" t="n">
        <f aca="false">AZ84+AZ85</f>
        <v>17648.055831982</v>
      </c>
      <c r="BA87" s="21" t="n">
        <f aca="false">BA84+BA85</f>
        <v>17827.3800939252</v>
      </c>
      <c r="BB87" s="21" t="n">
        <f aca="false">BB84+BB85</f>
        <v>17812.6202434373</v>
      </c>
      <c r="BC87" s="21" t="n">
        <f aca="false">BC84+BC85</f>
        <v>17485.9150730056</v>
      </c>
      <c r="BD87" s="21" t="n">
        <f aca="false">BD84+BD85</f>
        <v>17665.9424774256</v>
      </c>
      <c r="BE87" s="21" t="n">
        <f aca="false">BE84+BE85</f>
        <v>17845.5071271648</v>
      </c>
      <c r="BF87" s="21" t="n">
        <f aca="false">BF84+BF85</f>
        <v>17830.7915562283</v>
      </c>
      <c r="BG87" s="21" t="n">
        <f aca="false">BG84+BG85</f>
        <v>17407.7899392268</v>
      </c>
      <c r="BH87" s="21" t="n">
        <f aca="false">BH84+BH85</f>
        <v>17586.9920682274</v>
      </c>
      <c r="BI87" s="21" t="n">
        <f aca="false">BI84+BI85</f>
        <v>17765.7328308111</v>
      </c>
      <c r="BJ87" s="21" t="n">
        <f aca="false">BJ84+BJ85</f>
        <v>17751.0614065874</v>
      </c>
      <c r="BK87" s="21" t="n">
        <f aca="false">BK84+BK85</f>
        <v>17403.2883913047</v>
      </c>
      <c r="BL87" s="21" t="n">
        <f aca="false">BL84+BL85</f>
        <v>17582.4831563839</v>
      </c>
      <c r="BM87" s="21" t="n">
        <f aca="false">BM84+BM85</f>
        <v>17761.2179391453</v>
      </c>
      <c r="BN87" s="21" t="n">
        <f aca="false">BN84+BN85</f>
        <v>17746.5905291943</v>
      </c>
      <c r="BO87" s="21" t="n">
        <f aca="false">BO84+BO85</f>
        <v>17539.1372793874</v>
      </c>
      <c r="BP87" s="21" t="n">
        <f aca="false">BP84+BP85</f>
        <v>17524.8477289016</v>
      </c>
      <c r="BQ87" s="21" t="n">
        <f aca="false">BQ84+BQ85</f>
        <v>17702.9927120995</v>
      </c>
      <c r="BR87" s="21" t="n">
        <f aca="false">BR84+BR85</f>
        <v>17688.4093044227</v>
      </c>
      <c r="BS87" s="21" t="n">
        <f aca="false">BS84+BS85</f>
        <v>17325.5604649397</v>
      </c>
      <c r="BT87" s="21" t="n">
        <f aca="false">BT84+BT85</f>
        <v>17503.9766254355</v>
      </c>
      <c r="BU87" s="21" t="n">
        <f aca="false">BU84+BU85</f>
        <v>17681.9355631313</v>
      </c>
      <c r="BV87" s="21" t="n">
        <f aca="false">BV84+BV85</f>
        <v>17667.3959056775</v>
      </c>
      <c r="BW87" s="21" t="n">
        <f aca="false">BW84+BW85</f>
        <v>17306.9128785451</v>
      </c>
      <c r="BX87" s="21" t="n">
        <f aca="false">BX84+BX85</f>
        <v>17485.1641138372</v>
      </c>
      <c r="BY87" s="21" t="n">
        <f aca="false">BY84+BY85</f>
        <v>17662.9594979978</v>
      </c>
      <c r="BZ87" s="21" t="n">
        <f aca="false">BZ84+BZ85</f>
        <v>17648.4634595163</v>
      </c>
      <c r="CA87" s="21" t="n">
        <f aca="false">CA84+CA85</f>
        <v>17252.7565029922</v>
      </c>
      <c r="CB87" s="21" t="n">
        <f aca="false">CB84+CB85</f>
        <v>17430.4481441683</v>
      </c>
      <c r="CC87" s="21" t="n">
        <f aca="false">CC84+CC85</f>
        <v>17607.6853017661</v>
      </c>
      <c r="CD87" s="21" t="n">
        <f aca="false">CD84+CD85</f>
        <v>17593.2327514001</v>
      </c>
      <c r="CE87" s="21" t="n">
        <f aca="false">CE84+CE85</f>
        <v>17429.3692716367</v>
      </c>
      <c r="CF87" s="21" t="n">
        <f aca="false">CF84+CF85</f>
        <v>17415.2505418823</v>
      </c>
      <c r="CG87" s="21" t="n">
        <f aca="false">CG84+CG85</f>
        <v>17592.3637289559</v>
      </c>
      <c r="CH87" s="21" t="n">
        <f aca="false">CH84+CH85</f>
        <v>17577.9546548502</v>
      </c>
      <c r="CI87" s="21" t="n">
        <f aca="false">CI84+CI85</f>
        <v>17223.7828429398</v>
      </c>
      <c r="CJ87" s="21" t="n">
        <f aca="false">CJ84+CJ85</f>
        <v>17401.2365770254</v>
      </c>
      <c r="CK87" s="21" t="n">
        <f aca="false">CK84+CK85</f>
        <v>17578.2385540627</v>
      </c>
      <c r="CL87" s="21" t="n">
        <f aca="false">CL84+CL85</f>
        <v>17563.8727071793</v>
      </c>
      <c r="CM87" s="21" t="n">
        <f aca="false">CM84+CM85</f>
        <v>17191.2946460814</v>
      </c>
      <c r="CN87" s="21" t="n">
        <f aca="false">CN84+CN85</f>
        <v>17368.4291650945</v>
      </c>
      <c r="CO87" s="21" t="n">
        <f aca="false">CO84+CO85</f>
        <v>17545.1132823303</v>
      </c>
      <c r="CP87" s="21" t="n">
        <f aca="false">CP84+CP85</f>
        <v>17530.7905329875</v>
      </c>
      <c r="CQ87" s="21" t="n">
        <f aca="false">CQ84+CQ85</f>
        <v>17194.7313528314</v>
      </c>
      <c r="CR87" s="21" t="n">
        <f aca="false">CR84+CR85</f>
        <v>17371.9456970728</v>
      </c>
      <c r="CS87" s="21" t="n">
        <f aca="false">CS84+CS85</f>
        <v>17548.7109907423</v>
      </c>
      <c r="CT87" s="21" t="n">
        <f aca="false">CT84+CT85</f>
        <v>17534.4312096477</v>
      </c>
      <c r="CU87" s="21" t="n">
        <f aca="false">CU84+CU85</f>
        <v>17384.2246026983</v>
      </c>
      <c r="CV87" s="21" t="n">
        <f aca="false">CV84+CV85</f>
        <v>17370.2746516432</v>
      </c>
      <c r="CW87" s="21" t="n">
        <f aca="false">CW84+CW85</f>
        <v>17547.0641038065</v>
      </c>
      <c r="CX87" s="21" t="n">
        <f aca="false">CX84+CX85</f>
        <v>17532.8272792465</v>
      </c>
      <c r="CY87" s="21" t="n">
        <f aca="false">CY84+CY85</f>
        <v>16574.6375933003</v>
      </c>
      <c r="CZ87" s="21" t="n">
        <f aca="false">CZ84+CZ85</f>
        <v>16745.0450249212</v>
      </c>
      <c r="DA87" s="21" t="n">
        <f aca="false">DA84+DA85</f>
        <v>16915.0060999064</v>
      </c>
      <c r="DB87" s="21" t="n">
        <f aca="false">DB84+DB85</f>
        <v>16900.81198582</v>
      </c>
      <c r="DC87" s="21" t="n">
        <f aca="false">DC84+DC85</f>
        <v>16599.6761287464</v>
      </c>
      <c r="DD87" s="21" t="n">
        <f aca="false">DD84+DD85</f>
        <v>16770.4030319416</v>
      </c>
      <c r="DE87" s="21" t="n">
        <f aca="false">DE84+DE85</f>
        <v>16940.6849175711</v>
      </c>
      <c r="DF87" s="21" t="n">
        <f aca="false">DF84+DF85</f>
        <v>16926.5333858269</v>
      </c>
      <c r="DG87" s="21" t="n">
        <f aca="false">DG84+DG85</f>
        <v>16599.3806998374</v>
      </c>
      <c r="DH87" s="21" t="n">
        <f aca="false">DH84+DH85</f>
        <v>16770.1454623173</v>
      </c>
      <c r="DI87" s="21" t="n">
        <f aca="false">DI84+DI85</f>
        <v>16940.466542284</v>
      </c>
      <c r="DJ87" s="21" t="n">
        <f aca="false">DJ84+DJ85</f>
        <v>16926.3574651351</v>
      </c>
      <c r="DK87" s="21" t="n">
        <f aca="false">DK84+DK85</f>
        <v>16783.3212237274</v>
      </c>
      <c r="DL87" s="21" t="n">
        <f aca="false">DL84+DL85</f>
        <v>16769.5380337503</v>
      </c>
      <c r="DM87" s="21" t="n">
        <f aca="false">DM84+DM85</f>
        <v>16939.8944519944</v>
      </c>
      <c r="DN87" s="21" t="n">
        <f aca="false">DN84+DN85</f>
        <v>16925.8278178674</v>
      </c>
      <c r="DO87" s="21" t="n">
        <f aca="false">DO84+DO85</f>
        <v>16551.2660397309</v>
      </c>
      <c r="DP87" s="21" t="n">
        <f aca="false">DP84+DP85</f>
        <v>16721.5782204995</v>
      </c>
      <c r="DQ87" s="21" t="n">
        <f aca="false">DQ84+DQ85</f>
        <v>16891.4493804872</v>
      </c>
      <c r="DR87" s="21" t="n">
        <f aca="false">DR84+DR85</f>
        <v>16877.4249462625</v>
      </c>
      <c r="DS87" s="21" t="n">
        <f aca="false">DS84+DS85</f>
        <v>16518.059645864</v>
      </c>
      <c r="DT87" s="21" t="n">
        <f aca="false">DT84+DT85</f>
        <v>16688.0436390264</v>
      </c>
      <c r="DU87" s="21" t="n">
        <f aca="false">DU84+DU85</f>
        <v>16857.5879344703</v>
      </c>
      <c r="DV87" s="21" t="n">
        <f aca="false">DV84+DV85</f>
        <v>16843.6055735483</v>
      </c>
      <c r="DW87" s="21" t="n">
        <f aca="false">DW84+DW85</f>
        <v>16502.25198907</v>
      </c>
      <c r="DX87" s="21" t="n">
        <f aca="false">DX84+DX85</f>
        <v>16672.1009916101</v>
      </c>
      <c r="DY87" s="21" t="n">
        <f aca="false">DY84+DY85</f>
        <v>16841.5116155247</v>
      </c>
      <c r="DZ87" s="21" t="n">
        <f aca="false">DZ84+DZ85</f>
        <v>16827.5712016855</v>
      </c>
      <c r="EA87" s="21" t="n">
        <f aca="false">EA84+EA85</f>
        <v>16668.6978416764</v>
      </c>
      <c r="EB87" s="21" t="n">
        <f aca="false">EB84+EB85</f>
        <v>16655.0794192751</v>
      </c>
      <c r="EC87" s="21" t="n">
        <f aca="false">EC84+EC85</f>
        <v>16824.3445040236</v>
      </c>
      <c r="ED87" s="21" t="n">
        <f aca="false">ED84+ED85</f>
        <v>16810.4460258322</v>
      </c>
      <c r="EE87" s="21" t="n">
        <f aca="false">EE84+EE85</f>
        <v>16441.451195146</v>
      </c>
      <c r="EF87" s="21" t="n">
        <f aca="false">EF84+EF85</f>
        <v>16610.7056783783</v>
      </c>
      <c r="EG87" s="21" t="n">
        <f aca="false">EG84+EG85</f>
        <v>16779.5244128985</v>
      </c>
      <c r="EH87" s="21" t="n">
        <f aca="false">EH84+EH85</f>
        <v>16765.6676301416</v>
      </c>
      <c r="EI87" s="21" t="n">
        <f aca="false">EI84+EI85</f>
        <v>16383.5301415222</v>
      </c>
      <c r="EJ87" s="21" t="n">
        <f aca="false">EJ84+EJ85</f>
        <v>16552.1813424155</v>
      </c>
      <c r="EK87" s="21" t="n">
        <f aca="false">EK84+EK85</f>
        <v>16720.3981018428</v>
      </c>
      <c r="EL87" s="21" t="n">
        <f aca="false">EL84+EL85</f>
        <v>16706.5828894342</v>
      </c>
      <c r="EM87" s="21" t="n">
        <f aca="false">EM84+EM85</f>
        <v>16349.3542700253</v>
      </c>
      <c r="EN87" s="21" t="n">
        <f aca="false">EN84+EN85</f>
        <v>16517.6659030818</v>
      </c>
      <c r="EO87" s="21" t="n">
        <f aca="false">EO84+EO85</f>
        <v>16685.5443979967</v>
      </c>
      <c r="EP87" s="21" t="n">
        <f aca="false">EP84+EP85</f>
        <v>16671.7706312253</v>
      </c>
      <c r="EQ87" s="21" t="n">
        <f aca="false">EQ84+EQ85</f>
        <v>16501.6188860882</v>
      </c>
      <c r="ER87" s="21" t="n">
        <f aca="false">ER84+ER85</f>
        <v>16488.1632615915</v>
      </c>
      <c r="ES87" s="21" t="n">
        <f aca="false">ES84+ES85</f>
        <v>16655.7585665006</v>
      </c>
      <c r="ET87" s="21" t="n">
        <f aca="false">ET84+ET85</f>
        <v>16642.0262340681</v>
      </c>
      <c r="EU87" s="21" t="n">
        <f aca="false">EU84+EU85</f>
        <v>16266.8194211804</v>
      </c>
      <c r="EV87" s="21" t="n">
        <f aca="false">EV84+EV85</f>
        <v>16434.2940765977</v>
      </c>
      <c r="EW87" s="21" t="n">
        <f aca="false">EW84+EW85</f>
        <v>16601.3381923481</v>
      </c>
      <c r="EX87" s="21" t="n">
        <f aca="false">EX84+EX85</f>
        <v>16587.6470569129</v>
      </c>
      <c r="EY87" s="21" t="n">
        <f aca="false">EY84+EY85</f>
        <v>16213.6626709519</v>
      </c>
      <c r="EZ87" s="21" t="n">
        <f aca="false">EZ84+EZ85</f>
        <v>16380.5864991589</v>
      </c>
      <c r="FA87" s="21" t="n">
        <f aca="false">FA84+FA85</f>
        <v>16547.081079318</v>
      </c>
      <c r="FB87" s="21" t="n">
        <f aca="false">FB84+FB85</f>
        <v>16533.4310172891</v>
      </c>
      <c r="FC87" s="21" t="n">
        <f aca="false">FC84+FC85</f>
        <v>16160.6653909741</v>
      </c>
      <c r="FD87" s="21" t="n">
        <f aca="false">FD84+FD85</f>
        <v>0</v>
      </c>
      <c r="FE87" s="21" t="n">
        <f aca="false">FE84+FE85</f>
        <v>0</v>
      </c>
      <c r="FF87" s="21" t="n">
        <f aca="false">FF84+FF85</f>
        <v>0</v>
      </c>
      <c r="FG87" s="21" t="n">
        <f aca="false">FG84+FG85</f>
        <v>0</v>
      </c>
      <c r="FH87" s="21" t="n">
        <f aca="false">FH84+FH85</f>
        <v>0</v>
      </c>
    </row>
    <row r="89" customFormat="false" ht="15" hidden="false" customHeight="false" outlineLevel="0" collapsed="false">
      <c r="A89" s="10" t="s">
        <v>14</v>
      </c>
      <c r="B89" s="10"/>
      <c r="C89" s="10" t="s">
        <v>736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</row>
    <row r="90" customFormat="false" ht="15" hidden="false" customHeight="false" outlineLevel="0" collapsed="false">
      <c r="C90" s="1" t="s">
        <v>737</v>
      </c>
      <c r="D90" s="12" t="s">
        <v>358</v>
      </c>
      <c r="E90" s="21" t="n">
        <f aca="false">SUMIF($J$7:$FH$7,YEAR($F16)+1,$J90:$FH90)</f>
        <v>4759.45220671866</v>
      </c>
      <c r="I90" s="21" t="n">
        <f aca="false">SUM(J90:FH90)</f>
        <v>160794.984967364</v>
      </c>
      <c r="J90" s="21" t="n">
        <f aca="false">(J84*J63+J83*J45)/Thousand</f>
        <v>0</v>
      </c>
      <c r="K90" s="21" t="n">
        <f aca="false">(K84*K63+K83*K45)/Thousand</f>
        <v>0</v>
      </c>
      <c r="L90" s="21" t="n">
        <f aca="false">(L84*L63+L83*L45)/Thousand</f>
        <v>0</v>
      </c>
      <c r="M90" s="21" t="n">
        <f aca="false">(M84*M63+M83*M45)/Thousand</f>
        <v>0</v>
      </c>
      <c r="N90" s="21" t="n">
        <f aca="false">(N84*N63+N83*N45)/Thousand</f>
        <v>0</v>
      </c>
      <c r="O90" s="21" t="n">
        <f aca="false">(O84*O63+O83*O45)/Thousand</f>
        <v>0</v>
      </c>
      <c r="P90" s="21" t="n">
        <f aca="false">(P84*P63+P83*P45)/Thousand</f>
        <v>0</v>
      </c>
      <c r="Q90" s="21" t="n">
        <f aca="false">(Q84*Q63+Q83*Q45)/Thousand</f>
        <v>0</v>
      </c>
      <c r="R90" s="21" t="n">
        <f aca="false">(R84*R63+R83*R45)/Thousand</f>
        <v>0</v>
      </c>
      <c r="S90" s="21" t="n">
        <f aca="false">(S84*S63+S83*S45)/Thousand</f>
        <v>0</v>
      </c>
      <c r="T90" s="21" t="n">
        <f aca="false">(T84*T63+T83*T45)/Thousand</f>
        <v>1215.75338473765</v>
      </c>
      <c r="U90" s="21" t="n">
        <f aca="false">(U84*U63+U83*U45)/Thousand</f>
        <v>1227.56639471627</v>
      </c>
      <c r="V90" s="21" t="n">
        <f aca="false">(V84*V63+V83*V45)/Thousand</f>
        <v>1226.0036557729</v>
      </c>
      <c r="W90" s="21" t="n">
        <f aca="false">(W84*W63+W83*W45)/Thousand</f>
        <v>1175.71776020667</v>
      </c>
      <c r="X90" s="21" t="n">
        <f aca="false">(X84*X63+X83*X45)/Thousand</f>
        <v>1187.34833006272</v>
      </c>
      <c r="Y90" s="21" t="n">
        <f aca="false">(Y84*Y63+Y83*Y45)/Thousand</f>
        <v>1198.93240032725</v>
      </c>
      <c r="Z90" s="21" t="n">
        <f aca="false">(Z84*Z63+Z83*Z45)/Thousand</f>
        <v>1197.45371612201</v>
      </c>
      <c r="AA90" s="21" t="n">
        <f aca="false">(AA84*AA63+AA83*AA45)/Thousand</f>
        <v>1049.09418230078</v>
      </c>
      <c r="AB90" s="21" t="n">
        <f aca="false">(AB84*AB63+AB83*AB45)/Thousand</f>
        <v>1059.42260858207</v>
      </c>
      <c r="AC90" s="21" t="n">
        <f aca="false">(AC84*AC63+AC83*AC45)/Thousand</f>
        <v>1069.70793554827</v>
      </c>
      <c r="AD90" s="21" t="n">
        <f aca="false">(AD84*AD63+AD83*AD45)/Thousand</f>
        <v>1068.33737992865</v>
      </c>
      <c r="AE90" s="21" t="n">
        <f aca="false">(AE84*AE63+AE83*AE45)/Thousand</f>
        <v>1106.01423863933</v>
      </c>
      <c r="AF90" s="21" t="n">
        <f aca="false">(AF84*AF63+AF83*AF45)/Thousand</f>
        <v>1116.94765702938</v>
      </c>
      <c r="AG90" s="21" t="n">
        <f aca="false">(AG84*AG63+AG83*AG45)/Thousand</f>
        <v>1127.83708525548</v>
      </c>
      <c r="AH90" s="21" t="n">
        <f aca="false">(AH84*AH63+AH83*AH45)/Thousand</f>
        <v>1126.43820069592</v>
      </c>
      <c r="AI90" s="21" t="n">
        <f aca="false">(AI84*AI63+AI83*AI45)/Thousand</f>
        <v>1045.31957766566</v>
      </c>
      <c r="AJ90" s="21" t="n">
        <f aca="false">(AJ84*AJ63+AJ83*AJ45)/Thousand</f>
        <v>1044.02212114478</v>
      </c>
      <c r="AK90" s="21" t="n">
        <f aca="false">(AK84*AK63+AK83*AK45)/Thousand</f>
        <v>1054.18415961905</v>
      </c>
      <c r="AL90" s="21" t="n">
        <f aca="false">(AL84*AL63+AL83*AL45)/Thousand</f>
        <v>1052.86002157806</v>
      </c>
      <c r="AM90" s="21" t="n">
        <f aca="false">(AM84*AM63+AM83*AM45)/Thousand</f>
        <v>1076.90299781095</v>
      </c>
      <c r="AN90" s="21" t="n">
        <f aca="false">(AN84*AN63+AN83*AN45)/Thousand</f>
        <v>1087.58136379525</v>
      </c>
      <c r="AO90" s="21" t="n">
        <f aca="false">(AO84*AO63+AO83*AO45)/Thousand</f>
        <v>1098.21795938528</v>
      </c>
      <c r="AP90" s="21" t="n">
        <f aca="false">(AP84*AP63+AP83*AP45)/Thousand</f>
        <v>1096.88966336733</v>
      </c>
      <c r="AQ90" s="21" t="n">
        <f aca="false">(AQ84*AQ63+AQ83*AQ45)/Thousand</f>
        <v>999.146081165519</v>
      </c>
      <c r="AR90" s="21" t="n">
        <f aca="false">(AR84*AR63+AR83*AR45)/Thousand</f>
        <v>1009.02366345643</v>
      </c>
      <c r="AS90" s="21" t="n">
        <f aca="false">(AS84*AS63+AS83*AS45)/Thousand</f>
        <v>1018.86152561107</v>
      </c>
      <c r="AT90" s="21" t="n">
        <f aca="false">(AT84*AT63+AT83*AT45)/Thousand</f>
        <v>1017.59842767411</v>
      </c>
      <c r="AU90" s="21" t="n">
        <f aca="false">(AU84*AU63+AU83*AU45)/Thousand</f>
        <v>999.484170274847</v>
      </c>
      <c r="AV90" s="21" t="n">
        <f aca="false">(AV84*AV63+AV83*AV45)/Thousand</f>
        <v>1009.37402460692</v>
      </c>
      <c r="AW90" s="21" t="n">
        <f aca="false">(AW84*AW63+AW83*AW45)/Thousand</f>
        <v>1019.22443513062</v>
      </c>
      <c r="AX90" s="21" t="n">
        <f aca="false">(AX84*AX63+AX83*AX45)/Thousand</f>
        <v>1017.97012440443</v>
      </c>
      <c r="AY90" s="21" t="n">
        <f aca="false">(AY84*AY63+AY83*AY45)/Thousand</f>
        <v>1026.6706422649</v>
      </c>
      <c r="AZ90" s="21" t="n">
        <f aca="false">(AZ84*AZ63+AZ83*AZ45)/Thousand</f>
        <v>1025.44268100655</v>
      </c>
      <c r="BA90" s="21" t="n">
        <f aca="false">(BA84*BA63+BA83*BA45)/Thousand</f>
        <v>1035.47075614659</v>
      </c>
      <c r="BB90" s="21" t="n">
        <f aca="false">(BB84*BB63+BB83*BB45)/Thousand</f>
        <v>1034.21754250214</v>
      </c>
      <c r="BC90" s="21" t="n">
        <f aca="false">(BC84*BC63+BC83*BC45)/Thousand</f>
        <v>1104.92759952839</v>
      </c>
      <c r="BD90" s="21" t="n">
        <f aca="false">(BD84*BD63+BD83*BD45)/Thousand</f>
        <v>1115.93030972492</v>
      </c>
      <c r="BE90" s="21" t="n">
        <f aca="false">(BE84*BE63+BE83*BE45)/Thousand</f>
        <v>1126.89167007114</v>
      </c>
      <c r="BF90" s="21" t="n">
        <f aca="false">(BF84*BF63+BF83*BF45)/Thousand</f>
        <v>1125.57674732589</v>
      </c>
      <c r="BG90" s="21" t="n">
        <f aca="false">(BG84*BG63+BG83*BG45)/Thousand</f>
        <v>1127.04724280984</v>
      </c>
      <c r="BH90" s="21" t="n">
        <f aca="false">(BH84*BH63+BH83*BH45)/Thousand</f>
        <v>1138.2852099806</v>
      </c>
      <c r="BI90" s="21" t="n">
        <f aca="false">(BI84*BI63+BI83*BI45)/Thousand</f>
        <v>1149.48148602948</v>
      </c>
      <c r="BJ90" s="21" t="n">
        <f aca="false">(BJ84*BJ63+BJ83*BJ45)/Thousand</f>
        <v>1148.15571086937</v>
      </c>
      <c r="BK90" s="21" t="n">
        <f aca="false">(BK84*BK63+BK83*BK45)/Thousand</f>
        <v>1125.47337547842</v>
      </c>
      <c r="BL90" s="21" t="n">
        <f aca="false">(BL84*BL63+BL83*BL45)/Thousand</f>
        <v>1136.70360448108</v>
      </c>
      <c r="BM90" s="21" t="n">
        <f aca="false">(BM84*BM63+BM83*BM45)/Thousand</f>
        <v>1147.89245872501</v>
      </c>
      <c r="BN90" s="21" t="n">
        <f aca="false">(BN84*BN63+BN83*BN45)/Thousand</f>
        <v>1146.57674389382</v>
      </c>
      <c r="BO90" s="21" t="n">
        <f aca="false">(BO84*BO63+BO83*BO45)/Thousand</f>
        <v>1112.5557147278</v>
      </c>
      <c r="BP90" s="21" t="n">
        <f aca="false">(BP84*BP63+BP83*BP45)/Thousand</f>
        <v>1111.29957392045</v>
      </c>
      <c r="BQ90" s="21" t="n">
        <f aca="false">(BQ84*BQ63+BQ83*BQ45)/Thousand</f>
        <v>1122.24266351824</v>
      </c>
      <c r="BR90" s="21" t="n">
        <f aca="false">(BR84*BR63+BR83*BR45)/Thousand</f>
        <v>1120.96069082699</v>
      </c>
      <c r="BS90" s="21" t="n">
        <f aca="false">(BS84*BS63+BS83*BS45)/Thousand</f>
        <v>1068.31222015068</v>
      </c>
      <c r="BT90" s="21" t="n">
        <f aca="false">(BT84*BT63+BT83*BT45)/Thousand</f>
        <v>1078.97183818947</v>
      </c>
      <c r="BU90" s="21" t="n">
        <f aca="false">(BU84*BU63+BU83*BU45)/Thousand</f>
        <v>1089.59217491648</v>
      </c>
      <c r="BV90" s="21" t="n">
        <f aca="false">(BV84*BV63+BV83*BV45)/Thousand</f>
        <v>1088.34303157136</v>
      </c>
      <c r="BW90" s="21" t="n">
        <f aca="false">(BW84*BW63+BW83*BW45)/Thousand</f>
        <v>1087.76913042908</v>
      </c>
      <c r="BX90" s="21" t="n">
        <f aca="false">(BX84*BX63+BX83*BX45)/Thousand</f>
        <v>1098.62174489386</v>
      </c>
      <c r="BY90" s="21" t="n">
        <f aca="false">(BY84*BY63+BY83*BY45)/Thousand</f>
        <v>1109.43432548355</v>
      </c>
      <c r="BZ90" s="21" t="n">
        <f aca="false">(BZ84*BZ63+BZ83*BZ45)/Thousand</f>
        <v>1108.16125067139</v>
      </c>
      <c r="CA90" s="21" t="n">
        <f aca="false">(CA84*CA63+CA83*CA45)/Thousand</f>
        <v>1100.99500299686</v>
      </c>
      <c r="CB90" s="21" t="n">
        <f aca="false">(CB84*CB63+CB83*CB45)/Thousand</f>
        <v>1111.98156189159</v>
      </c>
      <c r="CC90" s="21" t="n">
        <f aca="false">(CC84*CC63+CC83*CC45)/Thousand</f>
        <v>1122.92766474605</v>
      </c>
      <c r="CD90" s="21" t="n">
        <f aca="false">(CD84*CD63+CD83*CD45)/Thousand</f>
        <v>1121.64116510604</v>
      </c>
      <c r="CE90" s="21" t="n">
        <f aca="false">(CE84*CE63+CE83*CE45)/Thousand</f>
        <v>1107.32095603633</v>
      </c>
      <c r="CF90" s="21" t="n">
        <f aca="false">(CF84*CF63+CF83*CF45)/Thousand</f>
        <v>1106.0649170891</v>
      </c>
      <c r="CG90" s="21" t="n">
        <f aca="false">(CG84*CG63+CG83*CG45)/Thousand</f>
        <v>1116.95058588778</v>
      </c>
      <c r="CH90" s="21" t="n">
        <f aca="false">(CH84*CH63+CH83*CH45)/Thousand</f>
        <v>1115.66871715135</v>
      </c>
      <c r="CI90" s="21" t="n">
        <f aca="false">(CI84*CI63+CI83*CI45)/Thousand</f>
        <v>1160.6995357516</v>
      </c>
      <c r="CJ90" s="21" t="n">
        <f aca="false">(CJ84*CJ63+CJ83*CJ45)/Thousand</f>
        <v>1172.30042680721</v>
      </c>
      <c r="CK90" s="21" t="n">
        <f aca="false">(CK84*CK63+CK83*CK45)/Thousand</f>
        <v>1183.85927009973</v>
      </c>
      <c r="CL90" s="21" t="n">
        <f aca="false">(CL84*CL63+CL83*CL45)/Thousand</f>
        <v>1182.52215377051</v>
      </c>
      <c r="CM90" s="21" t="n">
        <f aca="false">(CM84*CM63+CM83*CM45)/Thousand</f>
        <v>1201.57838727718</v>
      </c>
      <c r="CN90" s="21" t="n">
        <f aca="false">(CN84*CN63+CN83*CN45)/Thousand</f>
        <v>1213.61569379575</v>
      </c>
      <c r="CO90" s="21" t="n">
        <f aca="false">(CO84*CO63+CO83*CO45)/Thousand</f>
        <v>1225.61037513582</v>
      </c>
      <c r="CP90" s="21" t="n">
        <f aca="false">(CP84*CP63+CP83*CP45)/Thousand</f>
        <v>1224.25489703132</v>
      </c>
      <c r="CQ90" s="21" t="n">
        <f aca="false">(CQ84*CQ63+CQ83*CQ45)/Thousand</f>
        <v>1213.77584356332</v>
      </c>
      <c r="CR90" s="21" t="n">
        <f aca="false">(CR84*CR63+CR83*CR45)/Thousand</f>
        <v>1225.93409257242</v>
      </c>
      <c r="CS90" s="21" t="n">
        <f aca="false">(CS84*CS63+CS83*CS45)/Thousand</f>
        <v>1238.04924312608</v>
      </c>
      <c r="CT90" s="21" t="n">
        <f aca="false">(CT84*CT63+CT83*CT45)/Thousand</f>
        <v>1236.67871484332</v>
      </c>
      <c r="CU90" s="21" t="n">
        <f aca="false">(CU84*CU63+CU83*CU45)/Thousand</f>
        <v>1175.69136360533</v>
      </c>
      <c r="CV90" s="21" t="n">
        <f aca="false">(CV84*CV63+CV83*CV45)/Thousand</f>
        <v>1174.38688229437</v>
      </c>
      <c r="CW90" s="21" t="n">
        <f aca="false">(CW84*CW63+CW83*CW45)/Thousand</f>
        <v>1185.9744038938</v>
      </c>
      <c r="CX90" s="21" t="n">
        <f aca="false">(CX84*CX63+CX83*CX45)/Thousand</f>
        <v>1184.64309660156</v>
      </c>
      <c r="CY90" s="21" t="n">
        <f aca="false">(CY84*CY63+CY83*CY45)/Thousand</f>
        <v>1096.35822038709</v>
      </c>
      <c r="CZ90" s="21" t="n">
        <f aca="false">(CZ84*CZ63+CZ83*CZ45)/Thousand</f>
        <v>1106.97142595764</v>
      </c>
      <c r="DA90" s="21" t="n">
        <f aca="false">(DA84*DA63+DA83*DA45)/Thousand</f>
        <v>1117.53373198732</v>
      </c>
      <c r="DB90" s="21" t="n">
        <f aca="false">(DB84*DB63+DB83*DB45)/Thousand</f>
        <v>1115.91512965851</v>
      </c>
      <c r="DC90" s="21" t="n">
        <f aca="false">(DC84*DC63+DC83*DC45)/Thousand</f>
        <v>1100.0300021995</v>
      </c>
      <c r="DD90" s="21" t="n">
        <f aca="false">(DD84*DD63+DD83*DD45)/Thousand</f>
        <v>1110.7190902654</v>
      </c>
      <c r="DE90" s="21" t="n">
        <f aca="false">(DE84*DE63+DE83*DE45)/Thousand</f>
        <v>1121.35841729641</v>
      </c>
      <c r="DF90" s="21" t="n">
        <f aca="false">(DF84*DF63+DF83*DF45)/Thousand</f>
        <v>1119.7760193886</v>
      </c>
      <c r="DG90" s="21" t="n">
        <f aca="false">(DG84*DG63+DG83*DG45)/Thousand</f>
        <v>1117.83097869102</v>
      </c>
      <c r="DH90" s="21" t="n">
        <f aca="false">(DH84*DH63+DH83*DH45)/Thousand</f>
        <v>1128.72650099212</v>
      </c>
      <c r="DI90" s="21" t="n">
        <f aca="false">(DI84*DI63+DI83*DI45)/Thousand</f>
        <v>1139.57254280837</v>
      </c>
      <c r="DJ90" s="21" t="n">
        <f aca="false">(DJ84*DJ63+DJ83*DJ45)/Thousand</f>
        <v>1137.99906637502</v>
      </c>
      <c r="DK90" s="21" t="n">
        <f aca="false">(DK84*DK63+DK83*DK45)/Thousand</f>
        <v>1124.59996751457</v>
      </c>
      <c r="DL90" s="21" t="n">
        <f aca="false">(DL84*DL63+DL83*DL45)/Thousand</f>
        <v>1123.07938805187</v>
      </c>
      <c r="DM90" s="21" t="n">
        <f aca="false">(DM84*DM63+DM83*DM45)/Thousand</f>
        <v>1133.88478176661</v>
      </c>
      <c r="DN90" s="21" t="n">
        <f aca="false">(DN84*DN63+DN83*DN45)/Thousand</f>
        <v>1132.33293237628</v>
      </c>
      <c r="DO90" s="21" t="n">
        <f aca="false">(DO84*DO63+DO83*DO45)/Thousand</f>
        <v>1134.07773724509</v>
      </c>
      <c r="DP90" s="21" t="n">
        <f aca="false">(DP84*DP63+DP83*DP45)/Thousand</f>
        <v>1145.17399132261</v>
      </c>
      <c r="DQ90" s="21" t="n">
        <f aca="false">(DQ84*DQ63+DQ83*DQ45)/Thousand</f>
        <v>1156.22142080255</v>
      </c>
      <c r="DR90" s="21" t="n">
        <f aca="false">(DR84*DR63+DR83*DR45)/Thousand</f>
        <v>1154.66880154493</v>
      </c>
      <c r="DS90" s="21" t="n">
        <f aca="false">(DS84*DS63+DS83*DS45)/Thousand</f>
        <v>1136.51893394126</v>
      </c>
      <c r="DT90" s="21" t="n">
        <f aca="false">(DT84*DT63+DT83*DT45)/Thousand</f>
        <v>1147.64866459264</v>
      </c>
      <c r="DU90" s="21" t="n">
        <f aca="false">(DU84*DU63+DU83*DU45)/Thousand</f>
        <v>1158.72977677428</v>
      </c>
      <c r="DV90" s="21" t="n">
        <f aca="false">(DV84*DV63+DV83*DV45)/Thousand</f>
        <v>1157.18371236982</v>
      </c>
      <c r="DW90" s="21" t="n">
        <f aca="false">(DW84*DW63+DW83*DW45)/Thousand</f>
        <v>1148.0629709023</v>
      </c>
      <c r="DX90" s="21" t="n">
        <f aca="false">(DX84*DX63+DX83*DX45)/Thousand</f>
        <v>1159.32151239312</v>
      </c>
      <c r="DY90" s="21" t="n">
        <f aca="false">(DY84*DY63+DY83*DY45)/Thousand</f>
        <v>1170.53145305929</v>
      </c>
      <c r="DZ90" s="21" t="n">
        <f aca="false">(DZ84*DZ63+DZ83*DZ45)/Thousand</f>
        <v>1168.98594976746</v>
      </c>
      <c r="EA90" s="21" t="n">
        <f aca="false">(EA84*EA63+EA83*EA45)/Thousand</f>
        <v>1158.58069725409</v>
      </c>
      <c r="EB90" s="21" t="n">
        <f aca="false">(EB84*EB63+EB83*EB45)/Thousand</f>
        <v>1157.0936810426</v>
      </c>
      <c r="EC90" s="21" t="n">
        <f aca="false">(EC84*EC63+EC83*EC45)/Thousand</f>
        <v>1168.30676486697</v>
      </c>
      <c r="ED90" s="21" t="n">
        <f aca="false">(ED84*ED63+ED83*ED45)/Thousand</f>
        <v>1166.78916893869</v>
      </c>
      <c r="EE90" s="21" t="n">
        <f aca="false">(EE84*EE63+EE83*EE45)/Thousand</f>
        <v>1175.42419381414</v>
      </c>
      <c r="EF90" s="21" t="n">
        <f aca="false">(EF84*EF63+EF83*EF45)/Thousand</f>
        <v>1186.99303326079</v>
      </c>
      <c r="EG90" s="21" t="n">
        <f aca="false">(EG84*EG63+EG83*EG45)/Thousand</f>
        <v>1198.51347581057</v>
      </c>
      <c r="EH90" s="21" t="n">
        <f aca="false">(EH84*EH63+EH83*EH45)/Thousand</f>
        <v>1196.97445741038</v>
      </c>
      <c r="EI90" s="21" t="n">
        <f aca="false">(EI84*EI63+EI83*EI45)/Thousand</f>
        <v>1200.80008635324</v>
      </c>
      <c r="EJ90" s="21" t="n">
        <f aca="false">(EJ84*EJ63+EJ83*EJ45)/Thousand</f>
        <v>1212.65040621535</v>
      </c>
      <c r="EK90" s="21" t="n">
        <f aca="false">(EK84*EK63+EK83*EK45)/Thousand</f>
        <v>1224.45231380105</v>
      </c>
      <c r="EL90" s="21" t="n">
        <f aca="false">(EL84*EL63+EL83*EL45)/Thousand</f>
        <v>1222.91280633194</v>
      </c>
      <c r="EM90" s="21" t="n">
        <f aca="false">(EM84*EM63+EM83*EM45)/Thousand</f>
        <v>1253.29272411408</v>
      </c>
      <c r="EN90" s="21" t="n">
        <f aca="false">(EN84*EN63+EN83*EN45)/Thousand</f>
        <v>1265.70331839343</v>
      </c>
      <c r="EO90" s="21" t="n">
        <f aca="false">(EO84*EO63+EO83*EO45)/Thousand</f>
        <v>1278.06475478882</v>
      </c>
      <c r="EP90" s="21" t="n">
        <f aca="false">(EP84*EP63+EP83*EP45)/Thousand</f>
        <v>1276.50153704485</v>
      </c>
      <c r="EQ90" s="21" t="n">
        <f aca="false">(EQ84*EQ63+EQ83*EQ45)/Thousand</f>
        <v>1274.62053987906</v>
      </c>
      <c r="ER90" s="21" t="n">
        <f aca="false">(ER84*ER63+ER83*ER45)/Thousand</f>
        <v>1273.09633823171</v>
      </c>
      <c r="ES90" s="21" t="n">
        <f aca="false">(ES84*ES63+ES83*ES45)/Thousand</f>
        <v>1285.54661061368</v>
      </c>
      <c r="ET90" s="21" t="n">
        <f aca="false">(ET84*ET63+ET83*ET45)/Thousand</f>
        <v>1283.99106455035</v>
      </c>
      <c r="EU90" s="21" t="n">
        <f aca="false">(EU84*EU63+EU83*EU45)/Thousand</f>
        <v>1279.64879019652</v>
      </c>
      <c r="EV90" s="21" t="n">
        <f aca="false">(EV84*EV63+EV83*EV45)/Thousand</f>
        <v>1292.33412797919</v>
      </c>
      <c r="EW90" s="21" t="n">
        <f aca="false">(EW84*EW63+EW83*EW45)/Thousand</f>
        <v>1304.96972047836</v>
      </c>
      <c r="EX90" s="21" t="n">
        <f aca="false">(EX84*EX63+EX83*EX45)/Thousand</f>
        <v>1303.38782346472</v>
      </c>
      <c r="EY90" s="21" t="n">
        <f aca="false">(EY84*EY63+EY83*EY45)/Thousand</f>
        <v>1298.97710848273</v>
      </c>
      <c r="EZ90" s="21" t="n">
        <f aca="false">(EZ84*EZ63+EZ83*EZ45)/Thousand</f>
        <v>1311.85123664054</v>
      </c>
      <c r="FA90" s="21" t="n">
        <f aca="false">(FA84*FA63+FA83*FA45)/Thousand</f>
        <v>1324.67477682977</v>
      </c>
      <c r="FB90" s="21" t="n">
        <f aca="false">(FB84*FB63+FB83*FB45)/Thousand</f>
        <v>1323.06608248071</v>
      </c>
      <c r="FC90" s="21" t="n">
        <f aca="false">(FC84*FC63+FC83*FC45)/Thousand</f>
        <v>1318.5858698363</v>
      </c>
      <c r="FD90" s="21" t="n">
        <f aca="false">(FD84*FD63+FD83*FD45)/Thousand</f>
        <v>0</v>
      </c>
      <c r="FE90" s="21" t="n">
        <f aca="false">(FE84*FE63+FE83*FE45)/Thousand</f>
        <v>0</v>
      </c>
      <c r="FF90" s="21" t="n">
        <f aca="false">(FF84*FF63+FF83*FF45)/Thousand</f>
        <v>0</v>
      </c>
      <c r="FG90" s="21" t="n">
        <f aca="false">(FG84*FG63+FG83*FG45)/Thousand</f>
        <v>0</v>
      </c>
      <c r="FH90" s="21" t="n">
        <f aca="false">(FH84*FH63+FH83*FH45)/Thousand</f>
        <v>0</v>
      </c>
    </row>
    <row r="91" customFormat="false" ht="15" hidden="false" customHeight="false" outlineLevel="0" collapsed="false">
      <c r="C91" s="1" t="s">
        <v>738</v>
      </c>
      <c r="D91" s="12" t="s">
        <v>358</v>
      </c>
      <c r="I91" s="21" t="n">
        <f aca="false">SUM(J91:FH91)</f>
        <v>6994.18832756494</v>
      </c>
      <c r="J91" s="21" t="n">
        <f aca="false">(J77+J78)*J46/Thousand</f>
        <v>0</v>
      </c>
      <c r="K91" s="21" t="n">
        <f aca="false">(K77+K78)*K46/Thousand</f>
        <v>0</v>
      </c>
      <c r="L91" s="21" t="n">
        <f aca="false">(L77+L78)*L46/Thousand</f>
        <v>0</v>
      </c>
      <c r="M91" s="21" t="n">
        <f aca="false">(M77+M78)*M46/Thousand</f>
        <v>0</v>
      </c>
      <c r="N91" s="21" t="n">
        <f aca="false">(N77+N78)*N46/Thousand</f>
        <v>0</v>
      </c>
      <c r="O91" s="21" t="n">
        <f aca="false">(O77+O78)*O46/Thousand</f>
        <v>0</v>
      </c>
      <c r="P91" s="21" t="n">
        <f aca="false">(P77+P78)*P46/Thousand</f>
        <v>0</v>
      </c>
      <c r="Q91" s="21" t="n">
        <f aca="false">(Q77+Q78)*Q46/Thousand</f>
        <v>0</v>
      </c>
      <c r="R91" s="21" t="n">
        <f aca="false">(R77+R78)*R46/Thousand</f>
        <v>0</v>
      </c>
      <c r="S91" s="21" t="n">
        <f aca="false">(S77+S78)*S46/Thousand</f>
        <v>0</v>
      </c>
      <c r="T91" s="21" t="n">
        <f aca="false">(T77+T78)*T46/Thousand</f>
        <v>36.7201693915735</v>
      </c>
      <c r="U91" s="21" t="n">
        <f aca="false">(U77+U78)*U46/Thousand</f>
        <v>37.0958899316118</v>
      </c>
      <c r="V91" s="21" t="n">
        <f aca="false">(V77+V78)*V46/Thousand</f>
        <v>37.0678078152894</v>
      </c>
      <c r="W91" s="21" t="n">
        <f aca="false">(W77+W78)*W46/Thousand</f>
        <v>36.974101768794</v>
      </c>
      <c r="X91" s="21" t="n">
        <f aca="false">(X77+X78)*X46/Thousand</f>
        <v>37.3572392112329</v>
      </c>
      <c r="Y91" s="21" t="n">
        <f aca="false">(Y77+Y78)*Y46/Thousand</f>
        <v>37.7394782456206</v>
      </c>
      <c r="Z91" s="21" t="n">
        <f aca="false">(Z77+Z78)*Z46/Thousand</f>
        <v>37.7109089237902</v>
      </c>
      <c r="AA91" s="21" t="n">
        <f aca="false">(AA77+AA78)*AA46/Thousand</f>
        <v>37.6170014729111</v>
      </c>
      <c r="AB91" s="21" t="n">
        <f aca="false">(AB77+AB78)*AB46/Thousand</f>
        <v>38.006800847259</v>
      </c>
      <c r="AC91" s="21" t="n">
        <f aca="false">(AC77+AC78)*AC46/Thousand</f>
        <v>38.3956861921817</v>
      </c>
      <c r="AD91" s="21" t="n">
        <f aca="false">(AD77+AD78)*AD46/Thousand</f>
        <v>38.3666201116021</v>
      </c>
      <c r="AE91" s="21" t="n">
        <f aca="false">(AE77+AE78)*AE46/Thousand</f>
        <v>38.2542178677186</v>
      </c>
      <c r="AF91" s="21" t="n">
        <f aca="false">(AF77+AF78)*AF46/Thousand</f>
        <v>38.6506202817107</v>
      </c>
      <c r="AG91" s="21" t="n">
        <f aca="false">(AG77+AG78)*AG46/Thousand</f>
        <v>39.0460931829984</v>
      </c>
      <c r="AH91" s="21" t="n">
        <f aca="false">(AH77+AH78)*AH46/Thousand</f>
        <v>39.0165347350754</v>
      </c>
      <c r="AI91" s="21" t="n">
        <f aca="false">(AI77+AI78)*AI46/Thousand</f>
        <v>39.3345078979142</v>
      </c>
      <c r="AJ91" s="21" t="n">
        <f aca="false">(AJ77+AJ78)*AJ46/Thousand</f>
        <v>39.3050546554161</v>
      </c>
      <c r="AK91" s="21" t="n">
        <f aca="false">(AK77+AK78)*AK46/Thousand</f>
        <v>39.7072237250598</v>
      </c>
      <c r="AL91" s="21" t="n">
        <f aca="false">(AL77+AL78)*AL46/Thousand</f>
        <v>39.6771647919127</v>
      </c>
      <c r="AM91" s="21" t="n">
        <f aca="false">(AM77+AM78)*AM46/Thousand</f>
        <v>39.5609243619104</v>
      </c>
      <c r="AN91" s="21" t="n">
        <f aca="false">(AN77+AN78)*AN46/Thousand</f>
        <v>39.9708672856175</v>
      </c>
      <c r="AO91" s="21" t="n">
        <f aca="false">(AO77+AO78)*AO46/Thousand</f>
        <v>40.3798489458654</v>
      </c>
      <c r="AP91" s="21" t="n">
        <f aca="false">(AP77+AP78)*AP46/Thousand</f>
        <v>40.3492808258589</v>
      </c>
      <c r="AQ91" s="21" t="n">
        <f aca="false">(AQ77+AQ78)*AQ46/Thousand</f>
        <v>40.2311079440043</v>
      </c>
      <c r="AR91" s="21" t="n">
        <f aca="false">(AR77+AR78)*AR46/Thousand</f>
        <v>40.6479955238713</v>
      </c>
      <c r="AS91" s="21" t="n">
        <f aca="false">(AS77+AS78)*AS46/Thousand</f>
        <v>41.0639055559533</v>
      </c>
      <c r="AT91" s="21" t="n">
        <f aca="false">(AT77+AT78)*AT46/Thousand</f>
        <v>41.0328195953631</v>
      </c>
      <c r="AU91" s="21" t="n">
        <f aca="false">(AU77+AU78)*AU46/Thousand</f>
        <v>40.9126061478625</v>
      </c>
      <c r="AV91" s="21" t="n">
        <f aca="false">(AV77+AV78)*AV46/Thousand</f>
        <v>41.3365556296112</v>
      </c>
      <c r="AW91" s="21" t="n">
        <f aca="false">(AW77+AW78)*AW46/Thousand</f>
        <v>41.7595110043226</v>
      </c>
      <c r="AX91" s="21" t="n">
        <f aca="false">(AX77+AX78)*AX46/Thousand</f>
        <v>41.7278984605139</v>
      </c>
      <c r="AY91" s="21" t="n">
        <f aca="false">(AY77+AY78)*AY46/Thousand</f>
        <v>42.0679508704074</v>
      </c>
      <c r="AZ91" s="21" t="n">
        <f aca="false">(AZ77+AZ78)*AZ46/Thousand</f>
        <v>42.0364508561806</v>
      </c>
      <c r="BA91" s="21" t="n">
        <f aca="false">(BA77+BA78)*BA46/Thousand</f>
        <v>42.4665675544059</v>
      </c>
      <c r="BB91" s="21" t="n">
        <f aca="false">(BB77+BB78)*BB46/Thousand</f>
        <v>42.4344197587318</v>
      </c>
      <c r="BC91" s="21" t="n">
        <f aca="false">(BC77+BC78)*BC46/Thousand</f>
        <v>42.3101147281353</v>
      </c>
      <c r="BD91" s="21" t="n">
        <f aca="false">(BD77+BD78)*BD46/Thousand</f>
        <v>42.7485456397935</v>
      </c>
      <c r="BE91" s="21" t="n">
        <f aca="false">(BE77+BE78)*BE46/Thousand</f>
        <v>43.1859484873229</v>
      </c>
      <c r="BF91" s="21" t="n">
        <f aca="false">(BF77+BF78)*BF46/Thousand</f>
        <v>43.1532561100501</v>
      </c>
      <c r="BG91" s="21" t="n">
        <f aca="false">(BG77+BG78)*BG46/Thousand</f>
        <v>43.0268507298933</v>
      </c>
      <c r="BH91" s="21" t="n">
        <f aca="false">(BH77+BH78)*BH46/Thousand</f>
        <v>43.4727086887408</v>
      </c>
      <c r="BI91" s="21" t="n">
        <f aca="false">(BI77+BI78)*BI46/Thousand</f>
        <v>43.9175211679885</v>
      </c>
      <c r="BJ91" s="21" t="n">
        <f aca="false">(BJ77+BJ78)*BJ46/Thousand</f>
        <v>43.8842749797907</v>
      </c>
      <c r="BK91" s="21" t="n">
        <f aca="false">(BK77+BK78)*BK46/Thousand</f>
        <v>43.7557348572678</v>
      </c>
      <c r="BL91" s="21" t="n">
        <f aca="false">(BL77+BL78)*BL46/Thousand</f>
        <v>44.2091457460591</v>
      </c>
      <c r="BM91" s="21" t="n">
        <f aca="false">(BM77+BM78)*BM46/Thousand</f>
        <v>44.6614934446009</v>
      </c>
      <c r="BN91" s="21" t="n">
        <f aca="false">(BN77+BN78)*BN46/Thousand</f>
        <v>44.6276840588076</v>
      </c>
      <c r="BO91" s="21" t="n">
        <f aca="false">(BO77+BO78)*BO46/Thousand</f>
        <v>44.9913783259353</v>
      </c>
      <c r="BP91" s="21" t="n">
        <f aca="false">(BP77+BP78)*BP46/Thousand</f>
        <v>44.9576892817099</v>
      </c>
      <c r="BQ91" s="21" t="n">
        <f aca="false">(BQ77+BQ78)*BQ46/Thousand</f>
        <v>45.4176960729551</v>
      </c>
      <c r="BR91" s="21" t="n">
        <f aca="false">(BR77+BR78)*BR46/Thousand</f>
        <v>45.3833142310161</v>
      </c>
      <c r="BS91" s="21" t="n">
        <f aca="false">(BS77+BS78)*BS46/Thousand</f>
        <v>45.2503737244105</v>
      </c>
      <c r="BT91" s="21" t="n">
        <f aca="false">(BT77+BT78)*BT46/Thousand</f>
        <v>45.7192725381421</v>
      </c>
      <c r="BU91" s="21" t="n">
        <f aca="false">(BU77+BU78)*BU46/Thousand</f>
        <v>46.187071844431</v>
      </c>
      <c r="BV91" s="21" t="n">
        <f aca="false">(BV77+BV78)*BV46/Thousand</f>
        <v>46.1521075740896</v>
      </c>
      <c r="BW91" s="21" t="n">
        <f aca="false">(BW77+BW78)*BW46/Thousand</f>
        <v>46.0169189950308</v>
      </c>
      <c r="BX91" s="21" t="n">
        <f aca="false">(BX77+BX78)*BX46/Thousand</f>
        <v>46.4937609954917</v>
      </c>
      <c r="BY91" s="21" t="n">
        <f aca="false">(BY77+BY78)*BY46/Thousand</f>
        <v>46.9694848627582</v>
      </c>
      <c r="BZ91" s="21" t="n">
        <f aca="false">(BZ77+BZ78)*BZ46/Thousand</f>
        <v>46.933928294633</v>
      </c>
      <c r="CA91" s="21" t="n">
        <f aca="false">(CA77+CA78)*CA46/Thousand</f>
        <v>46.7964279272133</v>
      </c>
      <c r="CB91" s="21" t="n">
        <f aca="false">(CB77+CB78)*CB46/Thousand</f>
        <v>47.2813474480019</v>
      </c>
      <c r="CC91" s="21" t="n">
        <f aca="false">(CC77+CC78)*CC46/Thousand</f>
        <v>47.7651298948492</v>
      </c>
      <c r="CD91" s="21" t="n">
        <f aca="false">(CD77+CD78)*CD46/Thousand</f>
        <v>47.7289710121176</v>
      </c>
      <c r="CE91" s="21" t="n">
        <f aca="false">(CE77+CE78)*CE46/Thousand</f>
        <v>48.1179219148016</v>
      </c>
      <c r="CF91" s="21" t="n">
        <f aca="false">(CF77+CF78)*CF46/Thousand</f>
        <v>48.0818917494735</v>
      </c>
      <c r="CG91" s="21" t="n">
        <f aca="false">(CG77+CG78)*CG46/Thousand</f>
        <v>48.5738653605299</v>
      </c>
      <c r="CH91" s="21" t="n">
        <f aca="false">(CH77+CH78)*CH46/Thousand</f>
        <v>48.5370942535476</v>
      </c>
      <c r="CI91" s="21" t="n">
        <f aca="false">(CI77+CI78)*CI46/Thousand</f>
        <v>48.3949141357529</v>
      </c>
      <c r="CJ91" s="21" t="n">
        <f aca="false">(CJ77+CJ78)*CJ46/Thousand</f>
        <v>48.8963976807751</v>
      </c>
      <c r="CK91" s="21" t="n">
        <f aca="false">(CK77+CK78)*CK46/Thousand</f>
        <v>49.3967053113484</v>
      </c>
      <c r="CL91" s="21" t="n">
        <f aca="false">(CL77+CL78)*CL46/Thousand</f>
        <v>49.3593113028194</v>
      </c>
      <c r="CM91" s="21" t="n">
        <f aca="false">(CM77+CM78)*CM46/Thousand</f>
        <v>49.2147453906905</v>
      </c>
      <c r="CN91" s="21" t="n">
        <f aca="false">(CN77+CN78)*CN46/Thousand</f>
        <v>49.7247242888172</v>
      </c>
      <c r="CO91" s="21" t="n">
        <f aca="false">(CO77+CO78)*CO46/Thousand</f>
        <v>50.233507351984</v>
      </c>
      <c r="CP91" s="21" t="n">
        <f aca="false">(CP77+CP78)*CP46/Thousand</f>
        <v>50.1954798724077</v>
      </c>
      <c r="CQ91" s="21" t="n">
        <f aca="false">(CQ77+CQ78)*CQ46/Thousand</f>
        <v>50.0484328283969</v>
      </c>
      <c r="CR91" s="21" t="n">
        <f aca="false">(CR77+CR78)*CR46/Thousand</f>
        <v>50.567050661816</v>
      </c>
      <c r="CS91" s="21" t="n">
        <f aca="false">(CS77+CS78)*CS46/Thousand</f>
        <v>51.0844524030826</v>
      </c>
      <c r="CT91" s="21" t="n">
        <f aca="false">(CT77+CT78)*CT46/Thousand</f>
        <v>51.0457807459989</v>
      </c>
      <c r="CU91" s="21" t="n">
        <f aca="false">(CU77+CU78)*CU46/Thousand</f>
        <v>51.4617613373931</v>
      </c>
      <c r="CV91" s="21" t="n">
        <f aca="false">(CV77+CV78)*CV46/Thousand</f>
        <v>51.4232273422562</v>
      </c>
      <c r="CW91" s="21" t="n">
        <f aca="false">(CW77+CW78)*CW46/Thousand</f>
        <v>51.9493894778802</v>
      </c>
      <c r="CX91" s="21" t="n">
        <f aca="false">(CX77+CX78)*CX46/Thousand</f>
        <v>51.9100630511282</v>
      </c>
      <c r="CY91" s="21" t="n">
        <f aca="false">(CY77+CY78)*CY46/Thousand</f>
        <v>51.7579980728915</v>
      </c>
      <c r="CZ91" s="21" t="n">
        <f aca="false">(CZ77+CZ78)*CZ46/Thousand</f>
        <v>52.2943309669645</v>
      </c>
      <c r="DA91" s="21" t="n">
        <f aca="false">(DA77+DA78)*DA46/Thousand</f>
        <v>52.8294062293449</v>
      </c>
      <c r="DB91" s="21" t="n">
        <f aca="false">(DB77+DB78)*DB46/Thousand</f>
        <v>52.789413617395</v>
      </c>
      <c r="DC91" s="21" t="n">
        <f aca="false">(DC77+DC78)*DC46/Thousand</f>
        <v>52.6347926626088</v>
      </c>
      <c r="DD91" s="21" t="n">
        <f aca="false">(DD77+DD78)*DD46/Thousand</f>
        <v>53.1802111820406</v>
      </c>
      <c r="DE91" s="21" t="n">
        <f aca="false">(DE77+DE78)*DE46/Thousand</f>
        <v>53.7243507651563</v>
      </c>
      <c r="DF91" s="21" t="n">
        <f aca="false">(DF77+DF78)*DF46/Thousand</f>
        <v>53.6836806674632</v>
      </c>
      <c r="DG91" s="21" t="n">
        <f aca="false">(DG77+DG78)*DG46/Thousand</f>
        <v>53.5264394712755</v>
      </c>
      <c r="DH91" s="21" t="n">
        <f aca="false">(DH77+DH78)*DH46/Thousand</f>
        <v>54.0810975194987</v>
      </c>
      <c r="DI91" s="21" t="n">
        <f aca="false">(DI77+DI78)*DI46/Thousand</f>
        <v>54.6344549658986</v>
      </c>
      <c r="DJ91" s="21" t="n">
        <f aca="false">(DJ77+DJ78)*DJ46/Thousand</f>
        <v>54.5930959063804</v>
      </c>
      <c r="DK91" s="21" t="n">
        <f aca="false">(DK77+DK78)*DK46/Thousand</f>
        <v>55.0379749755101</v>
      </c>
      <c r="DL91" s="21" t="n">
        <f aca="false">(DL77+DL78)*DL46/Thousand</f>
        <v>54.9967631513335</v>
      </c>
      <c r="DM91" s="21" t="n">
        <f aca="false">(DM77+DM78)*DM46/Thousand</f>
        <v>55.5594896826637</v>
      </c>
      <c r="DN91" s="21" t="n">
        <f aca="false">(DN77+DN78)*DN46/Thousand</f>
        <v>55.5174303587075</v>
      </c>
      <c r="DO91" s="21" t="n">
        <f aca="false">(DO77+DO78)*DO46/Thousand</f>
        <v>55.3547882908723</v>
      </c>
      <c r="DP91" s="21" t="n">
        <f aca="false">(DP77+DP78)*DP46/Thousand</f>
        <v>55.9283922730633</v>
      </c>
      <c r="DQ91" s="21" t="n">
        <f aca="false">(DQ77+DQ78)*DQ46/Thousand</f>
        <v>56.5006512276511</v>
      </c>
      <c r="DR91" s="21" t="n">
        <f aca="false">(DR77+DR78)*DR46/Thousand</f>
        <v>56.4578794310184</v>
      </c>
      <c r="DS91" s="21" t="n">
        <f aca="false">(DS77+DS78)*DS46/Thousand</f>
        <v>56.2925009379342</v>
      </c>
      <c r="DT91" s="21" t="n">
        <f aca="false">(DT77+DT78)*DT46/Thousand</f>
        <v>56.8758217978355</v>
      </c>
      <c r="DU91" s="21" t="n">
        <f aca="false">(DU77+DU78)*DU46/Thousand</f>
        <v>57.4577748453045</v>
      </c>
      <c r="DV91" s="21" t="n">
        <f aca="false">(DV77+DV78)*DV46/Thousand</f>
        <v>57.4142784924793</v>
      </c>
      <c r="DW91" s="21" t="n">
        <f aca="false">(DW77+DW78)*DW46/Thousand</f>
        <v>57.2460952723692</v>
      </c>
      <c r="DX91" s="21" t="n">
        <f aca="false">(DX77+DX78)*DX46/Thousand</f>
        <v>57.8392975810939</v>
      </c>
      <c r="DY91" s="21" t="n">
        <f aca="false">(DY77+DY78)*DY46/Thousand</f>
        <v>58.4311089066591</v>
      </c>
      <c r="DZ91" s="21" t="n">
        <f aca="false">(DZ77+DZ78)*DZ46/Thousand</f>
        <v>58.386875726105</v>
      </c>
      <c r="EA91" s="21" t="n">
        <f aca="false">(EA77+EA78)*EA46/Thousand</f>
        <v>58.8627167568493</v>
      </c>
      <c r="EB91" s="21" t="n">
        <f aca="false">(EB77+EB78)*EB46/Thousand</f>
        <v>58.8186410085207</v>
      </c>
      <c r="EC91" s="21" t="n">
        <f aca="false">(EC77+EC78)*EC46/Thousand</f>
        <v>59.4204729698164</v>
      </c>
      <c r="ED91" s="21" t="n">
        <f aca="false">(ED77+ED78)*ED46/Thousand</f>
        <v>59.3754908265939</v>
      </c>
      <c r="EE91" s="21" t="n">
        <f aca="false">(EE77+EE78)*EE46/Thousand</f>
        <v>59.2015526244535</v>
      </c>
      <c r="EF91" s="21" t="n">
        <f aca="false">(EF77+EF78)*EF46/Thousand</f>
        <v>59.8150180063249</v>
      </c>
      <c r="EG91" s="21" t="n">
        <f aca="false">(EG77+EG78)*EG46/Thousand</f>
        <v>60.4270448907351</v>
      </c>
      <c r="EH91" s="21" t="n">
        <f aca="false">(EH77+EH78)*EH46/Thousand</f>
        <v>60.3813007582512</v>
      </c>
      <c r="EI91" s="21" t="n">
        <f aca="false">(EI77+EI78)*EI46/Thousand</f>
        <v>60.2044237969999</v>
      </c>
      <c r="EJ91" s="21" t="n">
        <f aca="false">(EJ77+EJ78)*EJ46/Thousand</f>
        <v>60.8282812500175</v>
      </c>
      <c r="EK91" s="21" t="n">
        <f aca="false">(EK77+EK78)*EK46/Thousand</f>
        <v>61.4506758375028</v>
      </c>
      <c r="EL91" s="21" t="n">
        <f aca="false">(EL77+EL78)*EL46/Thousand</f>
        <v>61.4041568018324</v>
      </c>
      <c r="EM91" s="21" t="n">
        <f aca="false">(EM77+EM78)*EM46/Thousand</f>
        <v>61.2242973425062</v>
      </c>
      <c r="EN91" s="21" t="n">
        <f aca="false">(EN77+EN78)*EN46/Thousand</f>
        <v>61.8587230506846</v>
      </c>
      <c r="EO91" s="21" t="n">
        <f aca="false">(EO77+EO78)*EO46/Thousand</f>
        <v>62.491661112131</v>
      </c>
      <c r="EP91" s="21" t="n">
        <f aca="false">(EP77+EP78)*EP46/Thousand</f>
        <v>62.4443540358009</v>
      </c>
      <c r="EQ91" s="21" t="n">
        <f aca="false">(EQ77+EQ78)*EQ46/Thousand</f>
        <v>62.953220620144</v>
      </c>
      <c r="ER91" s="21" t="n">
        <f aca="false">(ER77+ER78)*ER46/Thousand</f>
        <v>62.906081947969</v>
      </c>
      <c r="ES91" s="21" t="n">
        <f aca="false">(ES77+ES78)*ES46/Thousand</f>
        <v>63.5497365790016</v>
      </c>
      <c r="ET91" s="21" t="n">
        <f aca="false">(ET77+ET78)*ET46/Thousand</f>
        <v>63.5016285244932</v>
      </c>
      <c r="EU91" s="21" t="n">
        <f aca="false">(EU77+EU78)*EU46/Thousand</f>
        <v>63.3156143734914</v>
      </c>
      <c r="EV91" s="21" t="n">
        <f aca="false">(EV77+EV78)*EV46/Thousand</f>
        <v>63.9717109761676</v>
      </c>
      <c r="EW91" s="21" t="n">
        <f aca="false">(EW77+EW78)*EW46/Thousand</f>
        <v>64.6262691166499</v>
      </c>
      <c r="EX91" s="21" t="n">
        <f aca="false">(EX77+EX78)*EX46/Thousand</f>
        <v>64.5773461116981</v>
      </c>
      <c r="EY91" s="21" t="n">
        <f aca="false">(EY77+EY78)*EY46/Thousand</f>
        <v>64.3881808809784</v>
      </c>
      <c r="EZ91" s="21" t="n">
        <f aca="false">(EZ77+EZ78)*EZ46/Thousand</f>
        <v>65.0553917601039</v>
      </c>
      <c r="FA91" s="21" t="n">
        <f aca="false">(FA77+FA78)*FA46/Thousand</f>
        <v>65.7210381154859</v>
      </c>
      <c r="FB91" s="21" t="n">
        <f aca="false">(FB77+FB78)*FB46/Thousand</f>
        <v>65.6712863548303</v>
      </c>
      <c r="FC91" s="21" t="n">
        <f aca="false">(FC77+FC78)*FC46/Thousand</f>
        <v>65.4789166651022</v>
      </c>
      <c r="FD91" s="21" t="n">
        <f aca="false">(FD77+FD78)*FD46/Thousand</f>
        <v>0</v>
      </c>
      <c r="FE91" s="21" t="n">
        <f aca="false">(FE77+FE78)*FE46/Thousand</f>
        <v>0</v>
      </c>
      <c r="FF91" s="21" t="n">
        <f aca="false">(FF77+FF78)*FF46/Thousand</f>
        <v>0</v>
      </c>
      <c r="FG91" s="21" t="n">
        <f aca="false">(FG77+FG78)*FG46/Thousand</f>
        <v>0</v>
      </c>
      <c r="FH91" s="21" t="n">
        <f aca="false">(FH77+FH78)*FH46/Thousand</f>
        <v>0</v>
      </c>
    </row>
    <row r="92" customFormat="false" ht="15" hidden="false" customHeight="false" outlineLevel="0" collapsed="false">
      <c r="C92" s="1" t="s">
        <v>739</v>
      </c>
      <c r="D92" s="12" t="s">
        <v>358</v>
      </c>
      <c r="E92" s="21" t="n">
        <f aca="false">SUMIF($J$7:$FH$7,YEAR($F16)+1,$J92:$FH92)</f>
        <v>6010.57456363399</v>
      </c>
      <c r="I92" s="21" t="n">
        <f aca="false">SUM(J92:FH92)</f>
        <v>237435.680929296</v>
      </c>
      <c r="J92" s="21" t="n">
        <f aca="false">J74*$E18*J28*J$6*J54</f>
        <v>0</v>
      </c>
      <c r="K92" s="21" t="n">
        <f aca="false">K74*$E18*K28*K$6*K54</f>
        <v>0</v>
      </c>
      <c r="L92" s="21" t="n">
        <f aca="false">L74*$E18*L28*L$6*L54</f>
        <v>0</v>
      </c>
      <c r="M92" s="21" t="n">
        <f aca="false">M74*$E18*M28*M$6*M54</f>
        <v>0</v>
      </c>
      <c r="N92" s="21" t="n">
        <f aca="false">N74*$E18*N28*N$6*N54</f>
        <v>0</v>
      </c>
      <c r="O92" s="21" t="n">
        <f aca="false">O74*$E18*O28*O$6*O54</f>
        <v>0</v>
      </c>
      <c r="P92" s="21" t="n">
        <f aca="false">P74*$E18*P28*P$6*P54</f>
        <v>0</v>
      </c>
      <c r="Q92" s="21" t="n">
        <f aca="false">Q74*$E18*Q28*Q$6*Q54</f>
        <v>0</v>
      </c>
      <c r="R92" s="21" t="n">
        <f aca="false">R74*$E18*R28*R$6*R54</f>
        <v>0</v>
      </c>
      <c r="S92" s="21" t="n">
        <f aca="false">S74*$E18*S28*S$6*S54</f>
        <v>0</v>
      </c>
      <c r="T92" s="21" t="n">
        <f aca="false">T74*$E18*T28*T$6*T54</f>
        <v>1797.74420448278</v>
      </c>
      <c r="U92" s="21" t="n">
        <f aca="false">U74*$E18*U28*U$6*U54</f>
        <v>1817.49963530128</v>
      </c>
      <c r="V92" s="21" t="n">
        <f aca="false">V74*$E18*V28*V$6*V54</f>
        <v>1817.49963530128</v>
      </c>
      <c r="W92" s="21" t="n">
        <f aca="false">W74*$E18*W28*W$6*W54</f>
        <v>1482.059481444</v>
      </c>
      <c r="X92" s="21" t="n">
        <f aca="false">X74*$E18*X28*X$6*X54</f>
        <v>1498.5268090156</v>
      </c>
      <c r="Y92" s="21" t="n">
        <f aca="false">Y74*$E18*Y28*Y$6*Y54</f>
        <v>1514.9941365872</v>
      </c>
      <c r="Z92" s="21" t="n">
        <f aca="false">Z74*$E18*Z28*Z$6*Z54</f>
        <v>1514.9941365872</v>
      </c>
      <c r="AA92" s="21" t="n">
        <f aca="false">AA74*$E18*AA28*AA$6*AA54</f>
        <v>1410.9210916883</v>
      </c>
      <c r="AB92" s="21" t="n">
        <f aca="false">AB74*$E18*AB28*AB$6*AB54</f>
        <v>1426.59799270706</v>
      </c>
      <c r="AC92" s="21" t="n">
        <f aca="false">AC74*$E18*AC28*AC$6*AC54</f>
        <v>1442.27489372581</v>
      </c>
      <c r="AD92" s="21" t="n">
        <f aca="false">AD74*$E18*AD28*AD$6*AD54</f>
        <v>1442.27489372581</v>
      </c>
      <c r="AE92" s="21" t="n">
        <f aca="false">AE74*$E18*AE28*AE$6*AE54</f>
        <v>1427.75302077011</v>
      </c>
      <c r="AF92" s="21" t="n">
        <f aca="false">AF74*$E18*AF28*AF$6*AF54</f>
        <v>1443.61694322311</v>
      </c>
      <c r="AG92" s="21" t="n">
        <f aca="false">AG74*$E18*AG28*AG$6*AG54</f>
        <v>1459.48086567611</v>
      </c>
      <c r="AH92" s="21" t="n">
        <f aca="false">AH74*$E18*AH28*AH$6*AH54</f>
        <v>1459.48086567611</v>
      </c>
      <c r="AI92" s="21" t="n">
        <f aca="false">AI74*$E18*AI28*AI$6*AI54</f>
        <v>1530.93320304239</v>
      </c>
      <c r="AJ92" s="21" t="n">
        <f aca="false">AJ74*$E18*AJ28*AJ$6*AJ54</f>
        <v>1530.93320304239</v>
      </c>
      <c r="AK92" s="21" t="n">
        <f aca="false">AK74*$E18*AK28*AK$6*AK54</f>
        <v>1547.75664483407</v>
      </c>
      <c r="AL92" s="21" t="n">
        <f aca="false">AL74*$E18*AL28*AL$6*AL54</f>
        <v>1547.75664483407</v>
      </c>
      <c r="AM92" s="21" t="n">
        <f aca="false">AM74*$E18*AM28*AM$6*AM54</f>
        <v>1455.41988175348</v>
      </c>
      <c r="AN92" s="21" t="n">
        <f aca="false">AN74*$E18*AN28*AN$6*AN54</f>
        <v>1471.59121377296</v>
      </c>
      <c r="AO92" s="21" t="n">
        <f aca="false">AO74*$E18*AO28*AO$6*AO54</f>
        <v>1487.76254579245</v>
      </c>
      <c r="AP92" s="21" t="n">
        <f aca="false">AP74*$E18*AP28*AP$6*AP54</f>
        <v>1487.76254579245</v>
      </c>
      <c r="AQ92" s="21" t="n">
        <f aca="false">AQ74*$E18*AQ28*AQ$6*AQ54</f>
        <v>1453.11856437972</v>
      </c>
      <c r="AR92" s="21" t="n">
        <f aca="false">AR74*$E18*AR28*AR$6*AR54</f>
        <v>1469.26432620616</v>
      </c>
      <c r="AS92" s="21" t="n">
        <f aca="false">AS74*$E18*AS28*AS$6*AS54</f>
        <v>1485.4100880326</v>
      </c>
      <c r="AT92" s="21" t="n">
        <f aca="false">AT74*$E18*AT28*AT$6*AT54</f>
        <v>1485.4100880326</v>
      </c>
      <c r="AU92" s="21" t="n">
        <f aca="false">AU74*$E18*AU28*AU$6*AU54</f>
        <v>1468.82261323507</v>
      </c>
      <c r="AV92" s="21" t="n">
        <f aca="false">AV74*$E18*AV28*AV$6*AV54</f>
        <v>1485.14286449323</v>
      </c>
      <c r="AW92" s="21" t="n">
        <f aca="false">AW74*$E18*AW28*AW$6*AW54</f>
        <v>1501.4631157514</v>
      </c>
      <c r="AX92" s="21" t="n">
        <f aca="false">AX74*$E18*AX28*AX$6*AX54</f>
        <v>1501.4631157514</v>
      </c>
      <c r="AY92" s="21" t="n">
        <f aca="false">AY74*$E18*AY28*AY$6*AY54</f>
        <v>1443.68325216202</v>
      </c>
      <c r="AZ92" s="21" t="n">
        <f aca="false">AZ74*$E18*AZ28*AZ$6*AZ54</f>
        <v>1443.68325216202</v>
      </c>
      <c r="BA92" s="21" t="n">
        <f aca="false">BA74*$E18*BA28*BA$6*BA54</f>
        <v>1459.54790328468</v>
      </c>
      <c r="BB92" s="21" t="n">
        <f aca="false">BB74*$E18*BB28*BB$6*BB54</f>
        <v>1459.54790328468</v>
      </c>
      <c r="BC92" s="21" t="n">
        <f aca="false">BC74*$E18*BC28*BC$6*BC54</f>
        <v>1410.83454044899</v>
      </c>
      <c r="BD92" s="21" t="n">
        <f aca="false">BD74*$E18*BD28*BD$6*BD54</f>
        <v>1426.51047978731</v>
      </c>
      <c r="BE92" s="21" t="n">
        <f aca="false">BE74*$E18*BE28*BE$6*BE54</f>
        <v>1442.18641912564</v>
      </c>
      <c r="BF92" s="21" t="n">
        <f aca="false">BF74*$E18*BF28*BF$6*BF54</f>
        <v>1442.18641912564</v>
      </c>
      <c r="BG92" s="21" t="n">
        <f aca="false">BG74*$E18*BG28*BG$6*BG54</f>
        <v>1396.57380271478</v>
      </c>
      <c r="BH92" s="21" t="n">
        <f aca="false">BH74*$E18*BH28*BH$6*BH54</f>
        <v>1412.09128941162</v>
      </c>
      <c r="BI92" s="21" t="n">
        <f aca="false">BI74*$E18*BI28*BI$6*BI54</f>
        <v>1427.60877610845</v>
      </c>
      <c r="BJ92" s="21" t="n">
        <f aca="false">BJ74*$E18*BJ28*BJ$6*BJ54</f>
        <v>1427.60877610845</v>
      </c>
      <c r="BK92" s="21" t="n">
        <f aca="false">BK74*$E18*BK28*BK$6*BK54</f>
        <v>1415.53688806999</v>
      </c>
      <c r="BL92" s="21" t="n">
        <f aca="false">BL74*$E18*BL28*BL$6*BL54</f>
        <v>1431.26507571521</v>
      </c>
      <c r="BM92" s="21" t="n">
        <f aca="false">BM74*$E18*BM28*BM$6*BM54</f>
        <v>1446.99326336044</v>
      </c>
      <c r="BN92" s="21" t="n">
        <f aca="false">BN74*$E18*BN28*BN$6*BN54</f>
        <v>1446.99326336044</v>
      </c>
      <c r="BO92" s="21" t="n">
        <f aca="false">BO74*$E18*BO28*BO$6*BO54</f>
        <v>1457.22297297557</v>
      </c>
      <c r="BP92" s="21" t="n">
        <f aca="false">BP74*$E18*BP28*BP$6*BP54</f>
        <v>1457.22297297557</v>
      </c>
      <c r="BQ92" s="21" t="n">
        <f aca="false">BQ74*$E18*BQ28*BQ$6*BQ54</f>
        <v>1473.23641223904</v>
      </c>
      <c r="BR92" s="21" t="n">
        <f aca="false">BR74*$E18*BR28*BR$6*BR54</f>
        <v>1473.23641223904</v>
      </c>
      <c r="BS92" s="21" t="n">
        <f aca="false">BS74*$E18*BS28*BS$6*BS54</f>
        <v>1439.14985613898</v>
      </c>
      <c r="BT92" s="21" t="n">
        <f aca="false">BT74*$E18*BT28*BT$6*BT54</f>
        <v>1455.14041009608</v>
      </c>
      <c r="BU92" s="21" t="n">
        <f aca="false">BU74*$E18*BU28*BU$6*BU54</f>
        <v>1471.13096405318</v>
      </c>
      <c r="BV92" s="21" t="n">
        <f aca="false">BV74*$E18*BV28*BV$6*BV54</f>
        <v>1471.13096405318</v>
      </c>
      <c r="BW92" s="21" t="n">
        <f aca="false">BW74*$E18*BW28*BW$6*BW54</f>
        <v>1479.61752448862</v>
      </c>
      <c r="BX92" s="21" t="n">
        <f aca="false">BX74*$E18*BX28*BX$6*BX54</f>
        <v>1496.05771920516</v>
      </c>
      <c r="BY92" s="21" t="n">
        <f aca="false">BY74*$E18*BY28*BY$6*BY54</f>
        <v>1512.4979139217</v>
      </c>
      <c r="BZ92" s="21" t="n">
        <f aca="false">BZ74*$E18*BZ28*BZ$6*BZ54</f>
        <v>1512.4979139217</v>
      </c>
      <c r="CA92" s="21" t="n">
        <f aca="false">CA74*$E18*CA28*CA$6*CA54</f>
        <v>1465.70539776052</v>
      </c>
      <c r="CB92" s="21" t="n">
        <f aca="false">CB74*$E18*CB28*CB$6*CB54</f>
        <v>1481.99101329119</v>
      </c>
      <c r="CC92" s="21" t="n">
        <f aca="false">CC74*$E18*CC28*CC$6*CC54</f>
        <v>1498.27662882187</v>
      </c>
      <c r="CD92" s="21" t="n">
        <f aca="false">CD74*$E18*CD28*CD$6*CD54</f>
        <v>1498.27662882187</v>
      </c>
      <c r="CE92" s="21" t="n">
        <f aca="false">CE74*$E18*CE28*CE$6*CE54</f>
        <v>1469.83858229608</v>
      </c>
      <c r="CF92" s="21" t="n">
        <f aca="false">CF74*$E18*CF28*CF$6*CF54</f>
        <v>1469.83858229608</v>
      </c>
      <c r="CG92" s="21" t="n">
        <f aca="false">CG74*$E18*CG28*CG$6*CG54</f>
        <v>1485.990654629</v>
      </c>
      <c r="CH92" s="21" t="n">
        <f aca="false">CH74*$E18*CH28*CH$6*CH54</f>
        <v>1485.990654629</v>
      </c>
      <c r="CI92" s="21" t="n">
        <f aca="false">CI74*$E18*CI28*CI$6*CI54</f>
        <v>1471.65787032256</v>
      </c>
      <c r="CJ92" s="21" t="n">
        <f aca="false">CJ74*$E18*CJ28*CJ$6*CJ54</f>
        <v>1488.00962443726</v>
      </c>
      <c r="CK92" s="21" t="n">
        <f aca="false">CK74*$E18*CK28*CK$6*CK54</f>
        <v>1504.36137855195</v>
      </c>
      <c r="CL92" s="21" t="n">
        <f aca="false">CL74*$E18*CL28*CL$6*CL54</f>
        <v>1504.36137855195</v>
      </c>
      <c r="CM92" s="21" t="n">
        <f aca="false">CM74*$E18*CM28*CM$6*CM54</f>
        <v>1475.64411327378</v>
      </c>
      <c r="CN92" s="21" t="n">
        <f aca="false">CN74*$E18*CN28*CN$6*CN54</f>
        <v>1492.04015897682</v>
      </c>
      <c r="CO92" s="21" t="n">
        <f aca="false">CO74*$E18*CO28*CO$6*CO54</f>
        <v>1508.43620467986</v>
      </c>
      <c r="CP92" s="21" t="n">
        <f aca="false">CP74*$E18*CP28*CP$6*CP54</f>
        <v>1508.43620467986</v>
      </c>
      <c r="CQ92" s="21" t="n">
        <f aca="false">CQ74*$E18*CQ28*CQ$6*CQ54</f>
        <v>1484.65917190385</v>
      </c>
      <c r="CR92" s="21" t="n">
        <f aca="false">CR74*$E18*CR28*CR$6*CR54</f>
        <v>1501.155384925</v>
      </c>
      <c r="CS92" s="21" t="n">
        <f aca="false">CS74*$E18*CS28*CS$6*CS54</f>
        <v>1517.65159794616</v>
      </c>
      <c r="CT92" s="21" t="n">
        <f aca="false">CT74*$E18*CT28*CT$6*CT54</f>
        <v>1517.65159794616</v>
      </c>
      <c r="CU92" s="21" t="n">
        <f aca="false">CU74*$E18*CU28*CU$6*CU54</f>
        <v>1482.11317548722</v>
      </c>
      <c r="CV92" s="21" t="n">
        <f aca="false">CV74*$E18*CV28*CV$6*CV54</f>
        <v>1482.11317548722</v>
      </c>
      <c r="CW92" s="21" t="n">
        <f aca="false">CW74*$E18*CW28*CW$6*CW54</f>
        <v>1498.4001334596</v>
      </c>
      <c r="CX92" s="21" t="n">
        <f aca="false">CX74*$E18*CX28*CX$6*CX54</f>
        <v>1498.4001334596</v>
      </c>
      <c r="CY92" s="21" t="n">
        <f aca="false">CY74*$E18*CY28*CY$6*CY54</f>
        <v>1965.57632558324</v>
      </c>
      <c r="CZ92" s="21" t="n">
        <f aca="false">CZ74*$E18*CZ28*CZ$6*CZ54</f>
        <v>1987.41606253416</v>
      </c>
      <c r="DA92" s="21" t="n">
        <f aca="false">DA74*$E18*DA28*DA$6*DA54</f>
        <v>2009.25579948509</v>
      </c>
      <c r="DB92" s="21" t="n">
        <f aca="false">DB74*$E18*DB28*DB$6*DB54</f>
        <v>2009.25579948509</v>
      </c>
      <c r="DC92" s="21" t="n">
        <f aca="false">DC74*$E18*DC28*DC$6*DC54</f>
        <v>1916.75203064816</v>
      </c>
      <c r="DD92" s="21" t="n">
        <f aca="false">DD74*$E18*DD28*DD$6*DD54</f>
        <v>1938.04927543314</v>
      </c>
      <c r="DE92" s="21" t="n">
        <f aca="false">DE74*$E18*DE28*DE$6*DE54</f>
        <v>1959.34652021812</v>
      </c>
      <c r="DF92" s="21" t="n">
        <f aca="false">DF74*$E18*DF28*DF$6*DF54</f>
        <v>1959.34652021812</v>
      </c>
      <c r="DG92" s="21" t="n">
        <f aca="false">DG74*$E18*DG28*DG$6*DG54</f>
        <v>1888.84820047546</v>
      </c>
      <c r="DH92" s="21" t="n">
        <f aca="false">DH74*$E18*DH28*DH$6*DH54</f>
        <v>1909.83540270297</v>
      </c>
      <c r="DI92" s="21" t="n">
        <f aca="false">DI74*$E18*DI28*DI$6*DI54</f>
        <v>1930.82260493047</v>
      </c>
      <c r="DJ92" s="21" t="n">
        <f aca="false">DJ74*$E18*DJ28*DJ$6*DJ54</f>
        <v>1930.82260493047</v>
      </c>
      <c r="DK92" s="21" t="n">
        <f aca="false">DK74*$E18*DK28*DK$6*DK54</f>
        <v>1870.50349040153</v>
      </c>
      <c r="DL92" s="21" t="n">
        <f aca="false">DL74*$E18*DL28*DL$6*DL54</f>
        <v>1870.50349040153</v>
      </c>
      <c r="DM92" s="21" t="n">
        <f aca="false">DM74*$E18*DM28*DM$6*DM54</f>
        <v>1891.05847381254</v>
      </c>
      <c r="DN92" s="21" t="n">
        <f aca="false">DN74*$E18*DN28*DN$6*DN54</f>
        <v>1891.05847381254</v>
      </c>
      <c r="DO92" s="21" t="n">
        <f aca="false">DO74*$E18*DO28*DO$6*DO54</f>
        <v>1892.0264436018</v>
      </c>
      <c r="DP92" s="21" t="n">
        <f aca="false">DP74*$E18*DP28*DP$6*DP54</f>
        <v>1913.04895964182</v>
      </c>
      <c r="DQ92" s="21" t="n">
        <f aca="false">DQ74*$E18*DQ28*DQ$6*DQ54</f>
        <v>1934.07147568184</v>
      </c>
      <c r="DR92" s="21" t="n">
        <f aca="false">DR74*$E18*DR28*DR$6*DR54</f>
        <v>1934.07147568184</v>
      </c>
      <c r="DS92" s="21" t="n">
        <f aca="false">DS74*$E18*DS28*DS$6*DS54</f>
        <v>1913.08050844946</v>
      </c>
      <c r="DT92" s="21" t="n">
        <f aca="false">DT74*$E18*DT28*DT$6*DT54</f>
        <v>1934.33695854334</v>
      </c>
      <c r="DU92" s="21" t="n">
        <f aca="false">DU74*$E18*DU28*DU$6*DU54</f>
        <v>1955.59340863722</v>
      </c>
      <c r="DV92" s="21" t="n">
        <f aca="false">DV74*$E18*DV28*DV$6*DV54</f>
        <v>1955.59340863722</v>
      </c>
      <c r="DW92" s="21" t="n">
        <f aca="false">DW74*$E18*DW28*DW$6*DW54</f>
        <v>1905.41741800684</v>
      </c>
      <c r="DX92" s="21" t="n">
        <f aca="false">DX74*$E18*DX28*DX$6*DX54</f>
        <v>1926.58872265136</v>
      </c>
      <c r="DY92" s="21" t="n">
        <f aca="false">DY74*$E18*DY28*DY$6*DY54</f>
        <v>1947.76002729588</v>
      </c>
      <c r="DZ92" s="21" t="n">
        <f aca="false">DZ74*$E18*DZ28*DZ$6*DZ54</f>
        <v>1947.76002729588</v>
      </c>
      <c r="EA92" s="21" t="n">
        <f aca="false">EA74*$E18*EA28*EA$6*EA54</f>
        <v>1936.07849353911</v>
      </c>
      <c r="EB92" s="21" t="n">
        <f aca="false">EB74*$E18*EB28*EB$6*EB54</f>
        <v>1936.07849353911</v>
      </c>
      <c r="EC92" s="21" t="n">
        <f aca="false">EC74*$E18*EC28*EC$6*EC54</f>
        <v>1957.3540813802</v>
      </c>
      <c r="ED92" s="21" t="n">
        <f aca="false">ED74*$E18*ED28*ED$6*ED54</f>
        <v>1957.3540813802</v>
      </c>
      <c r="EE92" s="21" t="n">
        <f aca="false">EE74*$E18*EE28*EE$6*EE54</f>
        <v>1956.54091405217</v>
      </c>
      <c r="EF92" s="21" t="n">
        <f aca="false">EF74*$E18*EF28*EF$6*EF54</f>
        <v>1978.28025754164</v>
      </c>
      <c r="EG92" s="21" t="n">
        <f aca="false">EG74*$E18*EG28*EG$6*EG54</f>
        <v>2000.01960103111</v>
      </c>
      <c r="EH92" s="21" t="n">
        <f aca="false">EH74*$E18*EH28*EH$6*EH54</f>
        <v>2000.01960103111</v>
      </c>
      <c r="EI92" s="21" t="n">
        <f aca="false">EI74*$E18*EI28*EI$6*EI54</f>
        <v>2043.13306155763</v>
      </c>
      <c r="EJ92" s="21" t="n">
        <f aca="false">EJ74*$E18*EJ28*EJ$6*EJ54</f>
        <v>2065.83454001938</v>
      </c>
      <c r="EK92" s="21" t="n">
        <f aca="false">EK74*$E18*EK28*EK$6*EK54</f>
        <v>2088.53601848113</v>
      </c>
      <c r="EL92" s="21" t="n">
        <f aca="false">EL74*$E18*EL28*EL$6*EL54</f>
        <v>2088.53601848113</v>
      </c>
      <c r="EM92" s="21" t="n">
        <f aca="false">EM74*$E18*EM28*EM$6*EM54</f>
        <v>2069.8943852437</v>
      </c>
      <c r="EN92" s="21" t="n">
        <f aca="false">EN74*$E18*EN28*EN$6*EN54</f>
        <v>2092.89321174641</v>
      </c>
      <c r="EO92" s="21" t="n">
        <f aca="false">EO74*$E18*EO28*EO$6*EO54</f>
        <v>2115.89203824912</v>
      </c>
      <c r="EP92" s="21" t="n">
        <f aca="false">EP74*$E18*EP28*EP$6*EP54</f>
        <v>2115.89203824912</v>
      </c>
      <c r="EQ92" s="21" t="n">
        <f aca="false">EQ74*$E18*EQ28*EQ$6*EQ54</f>
        <v>2073.95824234431</v>
      </c>
      <c r="ER92" s="21" t="n">
        <f aca="false">ER74*$E18*ER28*ER$6*ER54</f>
        <v>2073.95824234431</v>
      </c>
      <c r="ES92" s="21" t="n">
        <f aca="false">ES74*$E18*ES28*ES$6*ES54</f>
        <v>2096.74899226018</v>
      </c>
      <c r="ET92" s="21" t="n">
        <f aca="false">ET74*$E18*ET28*ET$6*ET54</f>
        <v>2096.74899226018</v>
      </c>
      <c r="EU92" s="21" t="n">
        <f aca="false">EU74*$E18*EU28*EU$6*EU54</f>
        <v>2092.19084227701</v>
      </c>
      <c r="EV92" s="21" t="n">
        <f aca="false">EV74*$E18*EV28*EV$6*EV54</f>
        <v>2115.4374071912</v>
      </c>
      <c r="EW92" s="21" t="n">
        <f aca="false">EW74*$E18*EW28*EW$6*EW54</f>
        <v>2138.68397210539</v>
      </c>
      <c r="EX92" s="21" t="n">
        <f aca="false">EX74*$E18*EX28*EX$6*EX54</f>
        <v>2138.68397210539</v>
      </c>
      <c r="EY92" s="21" t="n">
        <f aca="false">EY74*$E18*EY28*EY$6*EY54</f>
        <v>2134.03465912255</v>
      </c>
      <c r="EZ92" s="21" t="n">
        <f aca="false">EZ74*$E18*EZ28*EZ$6*EZ54</f>
        <v>2157.74615533502</v>
      </c>
      <c r="FA92" s="21" t="n">
        <f aca="false">FA74*$E18*FA28*FA$6*FA54</f>
        <v>2181.4576515475</v>
      </c>
      <c r="FB92" s="21" t="n">
        <f aca="false">FB74*$E18*FB28*FB$6*FB54</f>
        <v>2181.4576515475</v>
      </c>
      <c r="FC92" s="21" t="n">
        <f aca="false">FC74*$E18*FC28*FC$6*FC54</f>
        <v>2176.715352305</v>
      </c>
      <c r="FD92" s="21" t="n">
        <f aca="false">FD74*$E18*FD28*FD$6*FD54</f>
        <v>0</v>
      </c>
      <c r="FE92" s="21" t="n">
        <f aca="false">FE74*$E18*FE28*FE$6*FE54</f>
        <v>0</v>
      </c>
      <c r="FF92" s="21" t="n">
        <f aca="false">FF74*$E18*FF28*FF$6*FF54</f>
        <v>0</v>
      </c>
      <c r="FG92" s="21" t="n">
        <f aca="false">FG74*$E18*FG28*FG$6*FG54</f>
        <v>0</v>
      </c>
      <c r="FH92" s="21" t="n">
        <f aca="false">FH74*$E18*FH28*FH$6*FH54</f>
        <v>0</v>
      </c>
    </row>
    <row r="93" customFormat="false" ht="15" hidden="false" customHeight="false" outlineLevel="0" collapsed="false">
      <c r="C93" s="28" t="s">
        <v>740</v>
      </c>
      <c r="D93" s="12" t="s">
        <v>358</v>
      </c>
      <c r="E93" s="63" t="n">
        <f aca="false">SUMIF($J$7:$FH$7,YEAR($F16)+1,$J93:$FH93)</f>
        <v>10919.8084985021</v>
      </c>
      <c r="I93" s="63" t="n">
        <f aca="false">SUM(J93:FH93)</f>
        <v>405224.854224225</v>
      </c>
      <c r="J93" s="63" t="n">
        <f aca="false">J90+J91+J92</f>
        <v>0</v>
      </c>
      <c r="K93" s="63" t="n">
        <f aca="false">K90+K91+K92</f>
        <v>0</v>
      </c>
      <c r="L93" s="63" t="n">
        <f aca="false">L90+L91+L92</f>
        <v>0</v>
      </c>
      <c r="M93" s="63" t="n">
        <f aca="false">M90+M91+M92</f>
        <v>0</v>
      </c>
      <c r="N93" s="63" t="n">
        <f aca="false">N90+N91+N92</f>
        <v>0</v>
      </c>
      <c r="O93" s="63" t="n">
        <f aca="false">O90+O91+O92</f>
        <v>0</v>
      </c>
      <c r="P93" s="63" t="n">
        <f aca="false">P90+P91+P92</f>
        <v>0</v>
      </c>
      <c r="Q93" s="63" t="n">
        <f aca="false">Q90+Q91+Q92</f>
        <v>0</v>
      </c>
      <c r="R93" s="63" t="n">
        <f aca="false">R90+R91+R92</f>
        <v>0</v>
      </c>
      <c r="S93" s="63" t="n">
        <f aca="false">S90+S91+S92</f>
        <v>0</v>
      </c>
      <c r="T93" s="63" t="n">
        <f aca="false">T90+T91+T92</f>
        <v>3050.217758612</v>
      </c>
      <c r="U93" s="63" t="n">
        <f aca="false">U90+U91+U92</f>
        <v>3082.16191994916</v>
      </c>
      <c r="V93" s="63" t="n">
        <f aca="false">V90+V91+V92</f>
        <v>3080.57109888946</v>
      </c>
      <c r="W93" s="63" t="n">
        <f aca="false">W90+W91+W92</f>
        <v>2694.75134341947</v>
      </c>
      <c r="X93" s="63" t="n">
        <f aca="false">X90+X91+X92</f>
        <v>2723.23237828956</v>
      </c>
      <c r="Y93" s="63" t="n">
        <f aca="false">Y90+Y91+Y92</f>
        <v>2751.66601516007</v>
      </c>
      <c r="Z93" s="63" t="n">
        <f aca="false">Z90+Z91+Z92</f>
        <v>2750.158761633</v>
      </c>
      <c r="AA93" s="63" t="n">
        <f aca="false">AA90+AA91+AA92</f>
        <v>2497.63227546199</v>
      </c>
      <c r="AB93" s="63" t="n">
        <f aca="false">AB90+AB91+AB92</f>
        <v>2524.02740213639</v>
      </c>
      <c r="AC93" s="63" t="n">
        <f aca="false">AC90+AC91+AC92</f>
        <v>2550.37851546627</v>
      </c>
      <c r="AD93" s="63" t="n">
        <f aca="false">AD90+AD91+AD92</f>
        <v>2548.97889376606</v>
      </c>
      <c r="AE93" s="63" t="n">
        <f aca="false">AE90+AE91+AE92</f>
        <v>2572.02147727716</v>
      </c>
      <c r="AF93" s="63" t="n">
        <f aca="false">AF90+AF91+AF92</f>
        <v>2599.2152205342</v>
      </c>
      <c r="AG93" s="63" t="n">
        <f aca="false">AG90+AG91+AG92</f>
        <v>2626.36404411459</v>
      </c>
      <c r="AH93" s="63" t="n">
        <f aca="false">AH90+AH91+AH92</f>
        <v>2624.93560110711</v>
      </c>
      <c r="AI93" s="63" t="n">
        <f aca="false">AI90+AI91+AI92</f>
        <v>2615.58728860597</v>
      </c>
      <c r="AJ93" s="63" t="n">
        <f aca="false">AJ90+AJ91+AJ92</f>
        <v>2614.26037884259</v>
      </c>
      <c r="AK93" s="63" t="n">
        <f aca="false">AK90+AK91+AK92</f>
        <v>2641.64802817818</v>
      </c>
      <c r="AL93" s="63" t="n">
        <f aca="false">AL90+AL91+AL92</f>
        <v>2640.29383120404</v>
      </c>
      <c r="AM93" s="63" t="n">
        <f aca="false">AM90+AM91+AM92</f>
        <v>2571.88380392634</v>
      </c>
      <c r="AN93" s="63" t="n">
        <f aca="false">AN90+AN91+AN92</f>
        <v>2599.14344485383</v>
      </c>
      <c r="AO93" s="63" t="n">
        <f aca="false">AO90+AO91+AO92</f>
        <v>2626.36035412359</v>
      </c>
      <c r="AP93" s="63" t="n">
        <f aca="false">AP90+AP91+AP92</f>
        <v>2625.00148998564</v>
      </c>
      <c r="AQ93" s="63" t="n">
        <f aca="false">AQ90+AQ91+AQ92</f>
        <v>2492.49575348924</v>
      </c>
      <c r="AR93" s="63" t="n">
        <f aca="false">AR90+AR91+AR92</f>
        <v>2518.93598518646</v>
      </c>
      <c r="AS93" s="63" t="n">
        <f aca="false">AS90+AS91+AS92</f>
        <v>2545.33551919963</v>
      </c>
      <c r="AT93" s="63" t="n">
        <f aca="false">AT90+AT91+AT92</f>
        <v>2544.04133530207</v>
      </c>
      <c r="AU93" s="63" t="n">
        <f aca="false">AU90+AU91+AU92</f>
        <v>2509.21938965778</v>
      </c>
      <c r="AV93" s="63" t="n">
        <f aca="false">AV90+AV91+AV92</f>
        <v>2535.85344472976</v>
      </c>
      <c r="AW93" s="63" t="n">
        <f aca="false">AW90+AW91+AW92</f>
        <v>2562.44706188635</v>
      </c>
      <c r="AX93" s="63" t="n">
        <f aca="false">AX90+AX91+AX92</f>
        <v>2561.16113861635</v>
      </c>
      <c r="AY93" s="63" t="n">
        <f aca="false">AY90+AY91+AY92</f>
        <v>2512.42184529734</v>
      </c>
      <c r="AZ93" s="63" t="n">
        <f aca="false">AZ90+AZ91+AZ92</f>
        <v>2511.16238402476</v>
      </c>
      <c r="BA93" s="63" t="n">
        <f aca="false">BA90+BA91+BA92</f>
        <v>2537.48522698568</v>
      </c>
      <c r="BB93" s="63" t="n">
        <f aca="false">BB90+BB91+BB92</f>
        <v>2536.19986554555</v>
      </c>
      <c r="BC93" s="63" t="n">
        <f aca="false">BC90+BC91+BC92</f>
        <v>2558.07225470552</v>
      </c>
      <c r="BD93" s="63" t="n">
        <f aca="false">BD90+BD91+BD92</f>
        <v>2585.18933515203</v>
      </c>
      <c r="BE93" s="63" t="n">
        <f aca="false">BE90+BE91+BE92</f>
        <v>2612.2640376841</v>
      </c>
      <c r="BF93" s="63" t="n">
        <f aca="false">BF90+BF91+BF92</f>
        <v>2610.91642256158</v>
      </c>
      <c r="BG93" s="63" t="n">
        <f aca="false">BG90+BG91+BG92</f>
        <v>2566.64789625452</v>
      </c>
      <c r="BH93" s="63" t="n">
        <f aca="false">BH90+BH91+BH92</f>
        <v>2593.84920808095</v>
      </c>
      <c r="BI93" s="63" t="n">
        <f aca="false">BI90+BI91+BI92</f>
        <v>2621.00778330592</v>
      </c>
      <c r="BJ93" s="63" t="n">
        <f aca="false">BJ90+BJ91+BJ92</f>
        <v>2619.64876195761</v>
      </c>
      <c r="BK93" s="63" t="n">
        <f aca="false">BK90+BK91+BK92</f>
        <v>2584.76599840568</v>
      </c>
      <c r="BL93" s="63" t="n">
        <f aca="false">BL90+BL91+BL92</f>
        <v>2612.17782594235</v>
      </c>
      <c r="BM93" s="63" t="n">
        <f aca="false">BM90+BM91+BM92</f>
        <v>2639.54721553005</v>
      </c>
      <c r="BN93" s="63" t="n">
        <f aca="false">BN90+BN91+BN92</f>
        <v>2638.19769131306</v>
      </c>
      <c r="BO93" s="63" t="n">
        <f aca="false">BO90+BO91+BO92</f>
        <v>2614.7700660293</v>
      </c>
      <c r="BP93" s="63" t="n">
        <f aca="false">BP90+BP91+BP92</f>
        <v>2613.48023617773</v>
      </c>
      <c r="BQ93" s="63" t="n">
        <f aca="false">BQ90+BQ91+BQ92</f>
        <v>2640.89677183023</v>
      </c>
      <c r="BR93" s="63" t="n">
        <f aca="false">BR90+BR91+BR92</f>
        <v>2639.58041729704</v>
      </c>
      <c r="BS93" s="63" t="n">
        <f aca="false">BS90+BS91+BS92</f>
        <v>2552.71245001407</v>
      </c>
      <c r="BT93" s="63" t="n">
        <f aca="false">BT90+BT91+BT92</f>
        <v>2579.8315208237</v>
      </c>
      <c r="BU93" s="63" t="n">
        <f aca="false">BU90+BU91+BU92</f>
        <v>2606.91021081409</v>
      </c>
      <c r="BV93" s="63" t="n">
        <f aca="false">BV90+BV91+BV92</f>
        <v>2605.62610319863</v>
      </c>
      <c r="BW93" s="63" t="n">
        <f aca="false">BW90+BW91+BW92</f>
        <v>2613.40357391274</v>
      </c>
      <c r="BX93" s="63" t="n">
        <f aca="false">BX90+BX91+BX92</f>
        <v>2641.17322509451</v>
      </c>
      <c r="BY93" s="63" t="n">
        <f aca="false">BY90+BY91+BY92</f>
        <v>2668.90172426801</v>
      </c>
      <c r="BZ93" s="63" t="n">
        <f aca="false">BZ90+BZ91+BZ92</f>
        <v>2667.59309288772</v>
      </c>
      <c r="CA93" s="63" t="n">
        <f aca="false">CA90+CA91+CA92</f>
        <v>2613.49682868459</v>
      </c>
      <c r="CB93" s="63" t="n">
        <f aca="false">CB90+CB91+CB92</f>
        <v>2641.25392263079</v>
      </c>
      <c r="CC93" s="63" t="n">
        <f aca="false">CC90+CC91+CC92</f>
        <v>2668.96942346277</v>
      </c>
      <c r="CD93" s="63" t="n">
        <f aca="false">CD90+CD91+CD92</f>
        <v>2667.64676494002</v>
      </c>
      <c r="CE93" s="63" t="n">
        <f aca="false">CE90+CE91+CE92</f>
        <v>2625.27746024721</v>
      </c>
      <c r="CF93" s="63" t="n">
        <f aca="false">CF90+CF91+CF92</f>
        <v>2623.98539113465</v>
      </c>
      <c r="CG93" s="63" t="n">
        <f aca="false">CG90+CG91+CG92</f>
        <v>2651.51510587731</v>
      </c>
      <c r="CH93" s="63" t="n">
        <f aca="false">CH90+CH91+CH92</f>
        <v>2650.1964660339</v>
      </c>
      <c r="CI93" s="63" t="n">
        <f aca="false">CI90+CI91+CI92</f>
        <v>2680.75232020992</v>
      </c>
      <c r="CJ93" s="63" t="n">
        <f aca="false">CJ90+CJ91+CJ92</f>
        <v>2709.20644892524</v>
      </c>
      <c r="CK93" s="63" t="n">
        <f aca="false">CK90+CK91+CK92</f>
        <v>2737.61735396303</v>
      </c>
      <c r="CL93" s="63" t="n">
        <f aca="false">CL90+CL91+CL92</f>
        <v>2736.24284362528</v>
      </c>
      <c r="CM93" s="63" t="n">
        <f aca="false">CM90+CM91+CM92</f>
        <v>2726.43724594165</v>
      </c>
      <c r="CN93" s="63" t="n">
        <f aca="false">CN90+CN91+CN92</f>
        <v>2755.38057706139</v>
      </c>
      <c r="CO93" s="63" t="n">
        <f aca="false">CO90+CO91+CO92</f>
        <v>2784.28008716767</v>
      </c>
      <c r="CP93" s="63" t="n">
        <f aca="false">CP90+CP91+CP92</f>
        <v>2782.88658158359</v>
      </c>
      <c r="CQ93" s="63" t="n">
        <f aca="false">CQ90+CQ91+CQ92</f>
        <v>2748.48344829557</v>
      </c>
      <c r="CR93" s="63" t="n">
        <f aca="false">CR90+CR91+CR92</f>
        <v>2777.65652815924</v>
      </c>
      <c r="CS93" s="63" t="n">
        <f aca="false">CS90+CS91+CS92</f>
        <v>2806.78529347532</v>
      </c>
      <c r="CT93" s="63" t="n">
        <f aca="false">CT90+CT91+CT92</f>
        <v>2805.37609353548</v>
      </c>
      <c r="CU93" s="63" t="n">
        <f aca="false">CU90+CU91+CU92</f>
        <v>2709.26630042994</v>
      </c>
      <c r="CV93" s="63" t="n">
        <f aca="false">CV90+CV91+CV92</f>
        <v>2707.92328512384</v>
      </c>
      <c r="CW93" s="63" t="n">
        <f aca="false">CW90+CW91+CW92</f>
        <v>2736.32392683128</v>
      </c>
      <c r="CX93" s="63" t="n">
        <f aca="false">CX90+CX91+CX92</f>
        <v>2734.95329311229</v>
      </c>
      <c r="CY93" s="63" t="n">
        <f aca="false">CY90+CY91+CY92</f>
        <v>3113.69254404321</v>
      </c>
      <c r="CZ93" s="63" t="n">
        <f aca="false">CZ90+CZ91+CZ92</f>
        <v>3146.68181945876</v>
      </c>
      <c r="DA93" s="63" t="n">
        <f aca="false">DA90+DA91+DA92</f>
        <v>3179.61893770175</v>
      </c>
      <c r="DB93" s="63" t="n">
        <f aca="false">DB90+DB91+DB92</f>
        <v>3177.96034276099</v>
      </c>
      <c r="DC93" s="63" t="n">
        <f aca="false">DC90+DC91+DC92</f>
        <v>3069.41682551027</v>
      </c>
      <c r="DD93" s="63" t="n">
        <f aca="false">DD90+DD91+DD92</f>
        <v>3101.94857688059</v>
      </c>
      <c r="DE93" s="63" t="n">
        <f aca="false">DE90+DE91+DE92</f>
        <v>3134.42928827969</v>
      </c>
      <c r="DF93" s="63" t="n">
        <f aca="false">DF90+DF91+DF92</f>
        <v>3132.80622027419</v>
      </c>
      <c r="DG93" s="63" t="n">
        <f aca="false">DG90+DG91+DG92</f>
        <v>3060.20561863775</v>
      </c>
      <c r="DH93" s="63" t="n">
        <f aca="false">DH90+DH91+DH92</f>
        <v>3092.64300121459</v>
      </c>
      <c r="DI93" s="63" t="n">
        <f aca="false">DI90+DI91+DI92</f>
        <v>3125.02960270474</v>
      </c>
      <c r="DJ93" s="63" t="n">
        <f aca="false">DJ90+DJ91+DJ92</f>
        <v>3123.41476721187</v>
      </c>
      <c r="DK93" s="63" t="n">
        <f aca="false">DK90+DK91+DK92</f>
        <v>3050.14143289161</v>
      </c>
      <c r="DL93" s="63" t="n">
        <f aca="false">DL90+DL91+DL92</f>
        <v>3048.57964160474</v>
      </c>
      <c r="DM93" s="63" t="n">
        <f aca="false">DM90+DM91+DM92</f>
        <v>3080.50274526181</v>
      </c>
      <c r="DN93" s="63" t="n">
        <f aca="false">DN90+DN91+DN92</f>
        <v>3078.90883654753</v>
      </c>
      <c r="DO93" s="63" t="n">
        <f aca="false">DO90+DO91+DO92</f>
        <v>3081.45896913776</v>
      </c>
      <c r="DP93" s="63" t="n">
        <f aca="false">DP90+DP91+DP92</f>
        <v>3114.15134323749</v>
      </c>
      <c r="DQ93" s="63" t="n">
        <f aca="false">DQ90+DQ91+DQ92</f>
        <v>3146.79354771204</v>
      </c>
      <c r="DR93" s="63" t="n">
        <f aca="false">DR90+DR91+DR92</f>
        <v>3145.19815665778</v>
      </c>
      <c r="DS93" s="63" t="n">
        <f aca="false">DS90+DS91+DS92</f>
        <v>3105.89194332866</v>
      </c>
      <c r="DT93" s="63" t="n">
        <f aca="false">DT90+DT91+DT92</f>
        <v>3138.86144493382</v>
      </c>
      <c r="DU93" s="63" t="n">
        <f aca="false">DU90+DU91+DU92</f>
        <v>3171.78096025681</v>
      </c>
      <c r="DV93" s="63" t="n">
        <f aca="false">DV90+DV91+DV92</f>
        <v>3170.19139949952</v>
      </c>
      <c r="DW93" s="63" t="n">
        <f aca="false">DW90+DW91+DW92</f>
        <v>3110.72648418151</v>
      </c>
      <c r="DX93" s="63" t="n">
        <f aca="false">DX90+DX91+DX92</f>
        <v>3143.74953262557</v>
      </c>
      <c r="DY93" s="63" t="n">
        <f aca="false">DY90+DY91+DY92</f>
        <v>3176.72258926182</v>
      </c>
      <c r="DZ93" s="63" t="n">
        <f aca="false">DZ90+DZ91+DZ92</f>
        <v>3175.13285278944</v>
      </c>
      <c r="EA93" s="63" t="n">
        <f aca="false">EA90+EA91+EA92</f>
        <v>3153.52190755005</v>
      </c>
      <c r="EB93" s="63" t="n">
        <f aca="false">EB90+EB91+EB92</f>
        <v>3151.99081559023</v>
      </c>
      <c r="EC93" s="63" t="n">
        <f aca="false">EC90+EC91+EC92</f>
        <v>3185.08131921698</v>
      </c>
      <c r="ED93" s="63" t="n">
        <f aca="false">ED90+ED91+ED92</f>
        <v>3183.51874114548</v>
      </c>
      <c r="EE93" s="63" t="n">
        <f aca="false">EE90+EE91+EE92</f>
        <v>3191.16666049077</v>
      </c>
      <c r="EF93" s="63" t="n">
        <f aca="false">EF90+EF91+EF92</f>
        <v>3225.08830880875</v>
      </c>
      <c r="EG93" s="63" t="n">
        <f aca="false">EG90+EG91+EG92</f>
        <v>3258.96012173242</v>
      </c>
      <c r="EH93" s="63" t="n">
        <f aca="false">EH90+EH91+EH92</f>
        <v>3257.37535919974</v>
      </c>
      <c r="EI93" s="63" t="n">
        <f aca="false">EI90+EI91+EI92</f>
        <v>3304.13757170786</v>
      </c>
      <c r="EJ93" s="63" t="n">
        <f aca="false">EJ90+EJ91+EJ92</f>
        <v>3339.31322748474</v>
      </c>
      <c r="EK93" s="63" t="n">
        <f aca="false">EK90+EK91+EK92</f>
        <v>3374.43900811968</v>
      </c>
      <c r="EL93" s="63" t="n">
        <f aca="false">EL90+EL91+EL92</f>
        <v>3372.8529816149</v>
      </c>
      <c r="EM93" s="63" t="n">
        <f aca="false">EM90+EM91+EM92</f>
        <v>3384.41140670029</v>
      </c>
      <c r="EN93" s="63" t="n">
        <f aca="false">EN90+EN91+EN92</f>
        <v>3420.45525319052</v>
      </c>
      <c r="EO93" s="63" t="n">
        <f aca="false">EO90+EO91+EO92</f>
        <v>3456.44845415006</v>
      </c>
      <c r="EP93" s="63" t="n">
        <f aca="false">EP90+EP91+EP92</f>
        <v>3454.83792932977</v>
      </c>
      <c r="EQ93" s="63" t="n">
        <f aca="false">EQ90+EQ91+EQ92</f>
        <v>3411.53200284351</v>
      </c>
      <c r="ER93" s="63" t="n">
        <f aca="false">ER90+ER91+ER92</f>
        <v>3409.96066252399</v>
      </c>
      <c r="ES93" s="63" t="n">
        <f aca="false">ES90+ES91+ES92</f>
        <v>3445.84533945287</v>
      </c>
      <c r="ET93" s="63" t="n">
        <f aca="false">ET90+ET91+ET92</f>
        <v>3444.24168533503</v>
      </c>
      <c r="EU93" s="63" t="n">
        <f aca="false">EU90+EU91+EU92</f>
        <v>3435.15524684702</v>
      </c>
      <c r="EV93" s="63" t="n">
        <f aca="false">EV90+EV91+EV92</f>
        <v>3471.74324614655</v>
      </c>
      <c r="EW93" s="63" t="n">
        <f aca="false">EW90+EW91+EW92</f>
        <v>3508.2799617004</v>
      </c>
      <c r="EX93" s="63" t="n">
        <f aca="false">EX90+EX91+EX92</f>
        <v>3506.6491416818</v>
      </c>
      <c r="EY93" s="63" t="n">
        <f aca="false">EY90+EY91+EY92</f>
        <v>3497.39994848625</v>
      </c>
      <c r="EZ93" s="63" t="n">
        <f aca="false">EZ90+EZ91+EZ92</f>
        <v>3534.65278373567</v>
      </c>
      <c r="FA93" s="63" t="n">
        <f aca="false">FA90+FA91+FA92</f>
        <v>3571.85346649275</v>
      </c>
      <c r="FB93" s="63" t="n">
        <f aca="false">FB90+FB91+FB92</f>
        <v>3570.19502038304</v>
      </c>
      <c r="FC93" s="63" t="n">
        <f aca="false">FC90+FC91+FC92</f>
        <v>3560.78013880641</v>
      </c>
      <c r="FD93" s="63" t="n">
        <f aca="false">FD90+FD91+FD92</f>
        <v>0</v>
      </c>
      <c r="FE93" s="63" t="n">
        <f aca="false">FE90+FE91+FE92</f>
        <v>0</v>
      </c>
      <c r="FF93" s="63" t="n">
        <f aca="false">FF90+FF91+FF92</f>
        <v>0</v>
      </c>
      <c r="FG93" s="63" t="n">
        <f aca="false">FG90+FG91+FG92</f>
        <v>0</v>
      </c>
      <c r="FH93" s="63" t="n">
        <f aca="false">FH90+FH91+FH92</f>
        <v>0</v>
      </c>
    </row>
    <row r="94" customFormat="false" ht="15" hidden="false" customHeight="false" outlineLevel="0" collapsed="false">
      <c r="C94" s="1" t="s">
        <v>741</v>
      </c>
      <c r="D94" s="12" t="s">
        <v>358</v>
      </c>
      <c r="I94" s="21" t="n">
        <f aca="false">SUM(J94:FH94)</f>
        <v>0</v>
      </c>
      <c r="J94" s="21" t="n">
        <f aca="false">J61*$F58*J84*J63/Thousand+J67*$F64*$E18*J28*J$6*J54</f>
        <v>0</v>
      </c>
      <c r="K94" s="21" t="n">
        <f aca="false">K61*$F58*K84*K63/Thousand+K67*$F64*$E18*K28*K$6*K54</f>
        <v>0</v>
      </c>
      <c r="L94" s="21" t="n">
        <f aca="false">L61*$F58*L84*L63/Thousand+L67*$F64*$E18*L28*L$6*L54</f>
        <v>0</v>
      </c>
      <c r="M94" s="21" t="n">
        <f aca="false">M61*$F58*M84*M63/Thousand+M67*$F64*$E18*M28*M$6*M54</f>
        <v>0</v>
      </c>
      <c r="N94" s="21" t="n">
        <f aca="false">N61*$F58*N84*N63/Thousand+N67*$F64*$E18*N28*N$6*N54</f>
        <v>0</v>
      </c>
      <c r="O94" s="21" t="n">
        <f aca="false">O61*$F58*O84*O63/Thousand+O67*$F64*$E18*O28*O$6*O54</f>
        <v>0</v>
      </c>
      <c r="P94" s="21" t="n">
        <f aca="false">P61*$F58*P84*P63/Thousand+P67*$F64*$E18*P28*P$6*P54</f>
        <v>0</v>
      </c>
      <c r="Q94" s="21" t="n">
        <f aca="false">Q61*$F58*Q84*Q63/Thousand+Q67*$F64*$E18*Q28*Q$6*Q54</f>
        <v>0</v>
      </c>
      <c r="R94" s="21" t="n">
        <f aca="false">R61*$F58*R84*R63/Thousand+R67*$F64*$E18*R28*R$6*R54</f>
        <v>0</v>
      </c>
      <c r="S94" s="21" t="n">
        <f aca="false">S61*$F58*S84*S63/Thousand+S67*$F64*$E18*S28*S$6*S54</f>
        <v>0</v>
      </c>
      <c r="T94" s="21" t="n">
        <f aca="false">T61*$F58*T84*T63/Thousand+T67*$F64*$E18*T28*T$6*T54</f>
        <v>0</v>
      </c>
      <c r="U94" s="21" t="n">
        <f aca="false">U61*$F58*U84*U63/Thousand+U67*$F64*$E18*U28*U$6*U54</f>
        <v>0</v>
      </c>
      <c r="V94" s="21" t="n">
        <f aca="false">V61*$F58*V84*V63/Thousand+V67*$F64*$E18*V28*V$6*V54</f>
        <v>0</v>
      </c>
      <c r="W94" s="21" t="n">
        <f aca="false">W61*$F58*W84*W63/Thousand+W67*$F64*$E18*W28*W$6*W54</f>
        <v>0</v>
      </c>
      <c r="X94" s="21" t="n">
        <f aca="false">X61*$F58*X84*X63/Thousand+X67*$F64*$E18*X28*X$6*X54</f>
        <v>0</v>
      </c>
      <c r="Y94" s="21" t="n">
        <f aca="false">Y61*$F58*Y84*Y63/Thousand+Y67*$F64*$E18*Y28*Y$6*Y54</f>
        <v>0</v>
      </c>
      <c r="Z94" s="21" t="n">
        <f aca="false">Z61*$F58*Z84*Z63/Thousand+Z67*$F64*$E18*Z28*Z$6*Z54</f>
        <v>0</v>
      </c>
      <c r="AA94" s="21" t="n">
        <f aca="false">AA61*$F58*AA84*AA63/Thousand+AA67*$F64*$E18*AA28*AA$6*AA54</f>
        <v>0</v>
      </c>
      <c r="AB94" s="21" t="n">
        <f aca="false">AB61*$F58*AB84*AB63/Thousand+AB67*$F64*$E18*AB28*AB$6*AB54</f>
        <v>0</v>
      </c>
      <c r="AC94" s="21" t="n">
        <f aca="false">AC61*$F58*AC84*AC63/Thousand+AC67*$F64*$E18*AC28*AC$6*AC54</f>
        <v>0</v>
      </c>
      <c r="AD94" s="21" t="n">
        <f aca="false">AD61*$F58*AD84*AD63/Thousand+AD67*$F64*$E18*AD28*AD$6*AD54</f>
        <v>0</v>
      </c>
      <c r="AE94" s="21" t="n">
        <f aca="false">AE61*$F58*AE84*AE63/Thousand+AE67*$F64*$E18*AE28*AE$6*AE54</f>
        <v>0</v>
      </c>
      <c r="AF94" s="21" t="n">
        <f aca="false">AF61*$F58*AF84*AF63/Thousand+AF67*$F64*$E18*AF28*AF$6*AF54</f>
        <v>0</v>
      </c>
      <c r="AG94" s="21" t="n">
        <f aca="false">AG61*$F58*AG84*AG63/Thousand+AG67*$F64*$E18*AG28*AG$6*AG54</f>
        <v>0</v>
      </c>
      <c r="AH94" s="21" t="n">
        <f aca="false">AH61*$F58*AH84*AH63/Thousand+AH67*$F64*$E18*AH28*AH$6*AH54</f>
        <v>0</v>
      </c>
      <c r="AI94" s="21" t="n">
        <f aca="false">AI61*$F58*AI84*AI63/Thousand+AI67*$F64*$E18*AI28*AI$6*AI54</f>
        <v>0</v>
      </c>
      <c r="AJ94" s="21" t="n">
        <f aca="false">AJ61*$F58*AJ84*AJ63/Thousand+AJ67*$F64*$E18*AJ28*AJ$6*AJ54</f>
        <v>0</v>
      </c>
      <c r="AK94" s="21" t="n">
        <f aca="false">AK61*$F58*AK84*AK63/Thousand+AK67*$F64*$E18*AK28*AK$6*AK54</f>
        <v>0</v>
      </c>
      <c r="AL94" s="21" t="n">
        <f aca="false">AL61*$F58*AL84*AL63/Thousand+AL67*$F64*$E18*AL28*AL$6*AL54</f>
        <v>0</v>
      </c>
      <c r="AM94" s="21" t="n">
        <f aca="false">AM61*$F58*AM84*AM63/Thousand+AM67*$F64*$E18*AM28*AM$6*AM54</f>
        <v>0</v>
      </c>
      <c r="AN94" s="21" t="n">
        <f aca="false">AN61*$F58*AN84*AN63/Thousand+AN67*$F64*$E18*AN28*AN$6*AN54</f>
        <v>0</v>
      </c>
      <c r="AO94" s="21" t="n">
        <f aca="false">AO61*$F58*AO84*AO63/Thousand+AO67*$F64*$E18*AO28*AO$6*AO54</f>
        <v>0</v>
      </c>
      <c r="AP94" s="21" t="n">
        <f aca="false">AP61*$F58*AP84*AP63/Thousand+AP67*$F64*$E18*AP28*AP$6*AP54</f>
        <v>0</v>
      </c>
      <c r="AQ94" s="21" t="n">
        <f aca="false">AQ61*$F58*AQ84*AQ63/Thousand+AQ67*$F64*$E18*AQ28*AQ$6*AQ54</f>
        <v>0</v>
      </c>
      <c r="AR94" s="21" t="n">
        <f aca="false">AR61*$F58*AR84*AR63/Thousand+AR67*$F64*$E18*AR28*AR$6*AR54</f>
        <v>0</v>
      </c>
      <c r="AS94" s="21" t="n">
        <f aca="false">AS61*$F58*AS84*AS63/Thousand+AS67*$F64*$E18*AS28*AS$6*AS54</f>
        <v>0</v>
      </c>
      <c r="AT94" s="21" t="n">
        <f aca="false">AT61*$F58*AT84*AT63/Thousand+AT67*$F64*$E18*AT28*AT$6*AT54</f>
        <v>0</v>
      </c>
      <c r="AU94" s="21" t="n">
        <f aca="false">AU61*$F58*AU84*AU63/Thousand+AU67*$F64*$E18*AU28*AU$6*AU54</f>
        <v>0</v>
      </c>
      <c r="AV94" s="21" t="n">
        <f aca="false">AV61*$F58*AV84*AV63/Thousand+AV67*$F64*$E18*AV28*AV$6*AV54</f>
        <v>0</v>
      </c>
      <c r="AW94" s="21" t="n">
        <f aca="false">AW61*$F58*AW84*AW63/Thousand+AW67*$F64*$E18*AW28*AW$6*AW54</f>
        <v>0</v>
      </c>
      <c r="AX94" s="21" t="n">
        <f aca="false">AX61*$F58*AX84*AX63/Thousand+AX67*$F64*$E18*AX28*AX$6*AX54</f>
        <v>0</v>
      </c>
      <c r="AY94" s="21" t="n">
        <f aca="false">AY61*$F58*AY84*AY63/Thousand+AY67*$F64*$E18*AY28*AY$6*AY54</f>
        <v>0</v>
      </c>
      <c r="AZ94" s="21" t="n">
        <f aca="false">AZ61*$F58*AZ84*AZ63/Thousand+AZ67*$F64*$E18*AZ28*AZ$6*AZ54</f>
        <v>0</v>
      </c>
      <c r="BA94" s="21" t="n">
        <f aca="false">BA61*$F58*BA84*BA63/Thousand+BA67*$F64*$E18*BA28*BA$6*BA54</f>
        <v>0</v>
      </c>
      <c r="BB94" s="21" t="n">
        <f aca="false">BB61*$F58*BB84*BB63/Thousand+BB67*$F64*$E18*BB28*BB$6*BB54</f>
        <v>0</v>
      </c>
      <c r="BC94" s="21" t="n">
        <f aca="false">BC61*$F58*BC84*BC63/Thousand+BC67*$F64*$E18*BC28*BC$6*BC54</f>
        <v>0</v>
      </c>
      <c r="BD94" s="21" t="n">
        <f aca="false">BD61*$F58*BD84*BD63/Thousand+BD67*$F64*$E18*BD28*BD$6*BD54</f>
        <v>0</v>
      </c>
      <c r="BE94" s="21" t="n">
        <f aca="false">BE61*$F58*BE84*BE63/Thousand+BE67*$F64*$E18*BE28*BE$6*BE54</f>
        <v>0</v>
      </c>
      <c r="BF94" s="21" t="n">
        <f aca="false">BF61*$F58*BF84*BF63/Thousand+BF67*$F64*$E18*BF28*BF$6*BF54</f>
        <v>0</v>
      </c>
      <c r="BG94" s="21" t="n">
        <f aca="false">BG61*$F58*BG84*BG63/Thousand+BG67*$F64*$E18*BG28*BG$6*BG54</f>
        <v>0</v>
      </c>
      <c r="BH94" s="21" t="n">
        <f aca="false">BH61*$F58*BH84*BH63/Thousand+BH67*$F64*$E18*BH28*BH$6*BH54</f>
        <v>0</v>
      </c>
      <c r="BI94" s="21" t="n">
        <f aca="false">BI61*$F58*BI84*BI63/Thousand+BI67*$F64*$E18*BI28*BI$6*BI54</f>
        <v>0</v>
      </c>
      <c r="BJ94" s="21" t="n">
        <f aca="false">BJ61*$F58*BJ84*BJ63/Thousand+BJ67*$F64*$E18*BJ28*BJ$6*BJ54</f>
        <v>0</v>
      </c>
      <c r="BK94" s="21" t="n">
        <f aca="false">BK61*$F58*BK84*BK63/Thousand+BK67*$F64*$E18*BK28*BK$6*BK54</f>
        <v>0</v>
      </c>
      <c r="BL94" s="21" t="n">
        <f aca="false">BL61*$F58*BL84*BL63/Thousand+BL67*$F64*$E18*BL28*BL$6*BL54</f>
        <v>0</v>
      </c>
      <c r="BM94" s="21" t="n">
        <f aca="false">BM61*$F58*BM84*BM63/Thousand+BM67*$F64*$E18*BM28*BM$6*BM54</f>
        <v>0</v>
      </c>
      <c r="BN94" s="21" t="n">
        <f aca="false">BN61*$F58*BN84*BN63/Thousand+BN67*$F64*$E18*BN28*BN$6*BN54</f>
        <v>0</v>
      </c>
      <c r="BO94" s="21" t="n">
        <f aca="false">BO61*$F58*BO84*BO63/Thousand+BO67*$F64*$E18*BO28*BO$6*BO54</f>
        <v>0</v>
      </c>
      <c r="BP94" s="21" t="n">
        <f aca="false">BP61*$F58*BP84*BP63/Thousand+BP67*$F64*$E18*BP28*BP$6*BP54</f>
        <v>0</v>
      </c>
      <c r="BQ94" s="21" t="n">
        <f aca="false">BQ61*$F58*BQ84*BQ63/Thousand+BQ67*$F64*$E18*BQ28*BQ$6*BQ54</f>
        <v>0</v>
      </c>
      <c r="BR94" s="21" t="n">
        <f aca="false">BR61*$F58*BR84*BR63/Thousand+BR67*$F64*$E18*BR28*BR$6*BR54</f>
        <v>0</v>
      </c>
      <c r="BS94" s="21" t="n">
        <f aca="false">BS61*$F58*BS84*BS63/Thousand+BS67*$F64*$E18*BS28*BS$6*BS54</f>
        <v>0</v>
      </c>
      <c r="BT94" s="21" t="n">
        <f aca="false">BT61*$F58*BT84*BT63/Thousand+BT67*$F64*$E18*BT28*BT$6*BT54</f>
        <v>0</v>
      </c>
      <c r="BU94" s="21" t="n">
        <f aca="false">BU61*$F58*BU84*BU63/Thousand+BU67*$F64*$E18*BU28*BU$6*BU54</f>
        <v>0</v>
      </c>
      <c r="BV94" s="21" t="n">
        <f aca="false">BV61*$F58*BV84*BV63/Thousand+BV67*$F64*$E18*BV28*BV$6*BV54</f>
        <v>0</v>
      </c>
      <c r="BW94" s="21" t="n">
        <f aca="false">BW61*$F58*BW84*BW63/Thousand+BW67*$F64*$E18*BW28*BW$6*BW54</f>
        <v>0</v>
      </c>
      <c r="BX94" s="21" t="n">
        <f aca="false">BX61*$F58*BX84*BX63/Thousand+BX67*$F64*$E18*BX28*BX$6*BX54</f>
        <v>0</v>
      </c>
      <c r="BY94" s="21" t="n">
        <f aca="false">BY61*$F58*BY84*BY63/Thousand+BY67*$F64*$E18*BY28*BY$6*BY54</f>
        <v>0</v>
      </c>
      <c r="BZ94" s="21" t="n">
        <f aca="false">BZ61*$F58*BZ84*BZ63/Thousand+BZ67*$F64*$E18*BZ28*BZ$6*BZ54</f>
        <v>0</v>
      </c>
      <c r="CA94" s="21" t="n">
        <f aca="false">CA61*$F58*CA84*CA63/Thousand+CA67*$F64*$E18*CA28*CA$6*CA54</f>
        <v>0</v>
      </c>
      <c r="CB94" s="21" t="n">
        <f aca="false">CB61*$F58*CB84*CB63/Thousand+CB67*$F64*$E18*CB28*CB$6*CB54</f>
        <v>0</v>
      </c>
      <c r="CC94" s="21" t="n">
        <f aca="false">CC61*$F58*CC84*CC63/Thousand+CC67*$F64*$E18*CC28*CC$6*CC54</f>
        <v>0</v>
      </c>
      <c r="CD94" s="21" t="n">
        <f aca="false">CD61*$F58*CD84*CD63/Thousand+CD67*$F64*$E18*CD28*CD$6*CD54</f>
        <v>0</v>
      </c>
      <c r="CE94" s="21" t="n">
        <f aca="false">CE61*$F58*CE84*CE63/Thousand+CE67*$F64*$E18*CE28*CE$6*CE54</f>
        <v>0</v>
      </c>
      <c r="CF94" s="21" t="n">
        <f aca="false">CF61*$F58*CF84*CF63/Thousand+CF67*$F64*$E18*CF28*CF$6*CF54</f>
        <v>0</v>
      </c>
      <c r="CG94" s="21" t="n">
        <f aca="false">CG61*$F58*CG84*CG63/Thousand+CG67*$F64*$E18*CG28*CG$6*CG54</f>
        <v>0</v>
      </c>
      <c r="CH94" s="21" t="n">
        <f aca="false">CH61*$F58*CH84*CH63/Thousand+CH67*$F64*$E18*CH28*CH$6*CH54</f>
        <v>0</v>
      </c>
      <c r="CI94" s="21" t="n">
        <f aca="false">CI61*$F58*CI84*CI63/Thousand+CI67*$F64*$E18*CI28*CI$6*CI54</f>
        <v>0</v>
      </c>
      <c r="CJ94" s="21" t="n">
        <f aca="false">CJ61*$F58*CJ84*CJ63/Thousand+CJ67*$F64*$E18*CJ28*CJ$6*CJ54</f>
        <v>0</v>
      </c>
      <c r="CK94" s="21" t="n">
        <f aca="false">CK61*$F58*CK84*CK63/Thousand+CK67*$F64*$E18*CK28*CK$6*CK54</f>
        <v>0</v>
      </c>
      <c r="CL94" s="21" t="n">
        <f aca="false">CL61*$F58*CL84*CL63/Thousand+CL67*$F64*$E18*CL28*CL$6*CL54</f>
        <v>0</v>
      </c>
      <c r="CM94" s="21" t="n">
        <f aca="false">CM61*$F58*CM84*CM63/Thousand+CM67*$F64*$E18*CM28*CM$6*CM54</f>
        <v>0</v>
      </c>
      <c r="CN94" s="21" t="n">
        <f aca="false">CN61*$F58*CN84*CN63/Thousand+CN67*$F64*$E18*CN28*CN$6*CN54</f>
        <v>0</v>
      </c>
      <c r="CO94" s="21" t="n">
        <f aca="false">CO61*$F58*CO84*CO63/Thousand+CO67*$F64*$E18*CO28*CO$6*CO54</f>
        <v>0</v>
      </c>
      <c r="CP94" s="21" t="n">
        <f aca="false">CP61*$F58*CP84*CP63/Thousand+CP67*$F64*$E18*CP28*CP$6*CP54</f>
        <v>0</v>
      </c>
      <c r="CQ94" s="21" t="n">
        <f aca="false">CQ61*$F58*CQ84*CQ63/Thousand+CQ67*$F64*$E18*CQ28*CQ$6*CQ54</f>
        <v>0</v>
      </c>
      <c r="CR94" s="21" t="n">
        <f aca="false">CR61*$F58*CR84*CR63/Thousand+CR67*$F64*$E18*CR28*CR$6*CR54</f>
        <v>0</v>
      </c>
      <c r="CS94" s="21" t="n">
        <f aca="false">CS61*$F58*CS84*CS63/Thousand+CS67*$F64*$E18*CS28*CS$6*CS54</f>
        <v>0</v>
      </c>
      <c r="CT94" s="21" t="n">
        <f aca="false">CT61*$F58*CT84*CT63/Thousand+CT67*$F64*$E18*CT28*CT$6*CT54</f>
        <v>0</v>
      </c>
      <c r="CU94" s="21" t="n">
        <f aca="false">CU61*$F58*CU84*CU63/Thousand+CU67*$F64*$E18*CU28*CU$6*CU54</f>
        <v>0</v>
      </c>
      <c r="CV94" s="21" t="n">
        <f aca="false">CV61*$F58*CV84*CV63/Thousand+CV67*$F64*$E18*CV28*CV$6*CV54</f>
        <v>0</v>
      </c>
      <c r="CW94" s="21" t="n">
        <f aca="false">CW61*$F58*CW84*CW63/Thousand+CW67*$F64*$E18*CW28*CW$6*CW54</f>
        <v>0</v>
      </c>
      <c r="CX94" s="21" t="n">
        <f aca="false">CX61*$F58*CX84*CX63/Thousand+CX67*$F64*$E18*CX28*CX$6*CX54</f>
        <v>0</v>
      </c>
      <c r="CY94" s="21" t="n">
        <f aca="false">CY61*$F58*CY84*CY63/Thousand+CY67*$F64*$E18*CY28*CY$6*CY54</f>
        <v>0</v>
      </c>
      <c r="CZ94" s="21" t="n">
        <f aca="false">CZ61*$F58*CZ84*CZ63/Thousand+CZ67*$F64*$E18*CZ28*CZ$6*CZ54</f>
        <v>0</v>
      </c>
      <c r="DA94" s="21" t="n">
        <f aca="false">DA61*$F58*DA84*DA63/Thousand+DA67*$F64*$E18*DA28*DA$6*DA54</f>
        <v>0</v>
      </c>
      <c r="DB94" s="21" t="n">
        <f aca="false">DB61*$F58*DB84*DB63/Thousand+DB67*$F64*$E18*DB28*DB$6*DB54</f>
        <v>0</v>
      </c>
      <c r="DC94" s="21" t="n">
        <f aca="false">DC61*$F58*DC84*DC63/Thousand+DC67*$F64*$E18*DC28*DC$6*DC54</f>
        <v>0</v>
      </c>
      <c r="DD94" s="21" t="n">
        <f aca="false">DD61*$F58*DD84*DD63/Thousand+DD67*$F64*$E18*DD28*DD$6*DD54</f>
        <v>0</v>
      </c>
      <c r="DE94" s="21" t="n">
        <f aca="false">DE61*$F58*DE84*DE63/Thousand+DE67*$F64*$E18*DE28*DE$6*DE54</f>
        <v>0</v>
      </c>
      <c r="DF94" s="21" t="n">
        <f aca="false">DF61*$F58*DF84*DF63/Thousand+DF67*$F64*$E18*DF28*DF$6*DF54</f>
        <v>0</v>
      </c>
      <c r="DG94" s="21" t="n">
        <f aca="false">DG61*$F58*DG84*DG63/Thousand+DG67*$F64*$E18*DG28*DG$6*DG54</f>
        <v>0</v>
      </c>
      <c r="DH94" s="21" t="n">
        <f aca="false">DH61*$F58*DH84*DH63/Thousand+DH67*$F64*$E18*DH28*DH$6*DH54</f>
        <v>0</v>
      </c>
      <c r="DI94" s="21" t="n">
        <f aca="false">DI61*$F58*DI84*DI63/Thousand+DI67*$F64*$E18*DI28*DI$6*DI54</f>
        <v>0</v>
      </c>
      <c r="DJ94" s="21" t="n">
        <f aca="false">DJ61*$F58*DJ84*DJ63/Thousand+DJ67*$F64*$E18*DJ28*DJ$6*DJ54</f>
        <v>0</v>
      </c>
      <c r="DK94" s="21" t="n">
        <f aca="false">DK61*$F58*DK84*DK63/Thousand+DK67*$F64*$E18*DK28*DK$6*DK54</f>
        <v>0</v>
      </c>
      <c r="DL94" s="21" t="n">
        <f aca="false">DL61*$F58*DL84*DL63/Thousand+DL67*$F64*$E18*DL28*DL$6*DL54</f>
        <v>0</v>
      </c>
      <c r="DM94" s="21" t="n">
        <f aca="false">DM61*$F58*DM84*DM63/Thousand+DM67*$F64*$E18*DM28*DM$6*DM54</f>
        <v>0</v>
      </c>
      <c r="DN94" s="21" t="n">
        <f aca="false">DN61*$F58*DN84*DN63/Thousand+DN67*$F64*$E18*DN28*DN$6*DN54</f>
        <v>0</v>
      </c>
      <c r="DO94" s="21" t="n">
        <f aca="false">DO61*$F58*DO84*DO63/Thousand+DO67*$F64*$E18*DO28*DO$6*DO54</f>
        <v>0</v>
      </c>
      <c r="DP94" s="21" t="n">
        <f aca="false">DP61*$F58*DP84*DP63/Thousand+DP67*$F64*$E18*DP28*DP$6*DP54</f>
        <v>0</v>
      </c>
      <c r="DQ94" s="21" t="n">
        <f aca="false">DQ61*$F58*DQ84*DQ63/Thousand+DQ67*$F64*$E18*DQ28*DQ$6*DQ54</f>
        <v>0</v>
      </c>
      <c r="DR94" s="21" t="n">
        <f aca="false">DR61*$F58*DR84*DR63/Thousand+DR67*$F64*$E18*DR28*DR$6*DR54</f>
        <v>0</v>
      </c>
      <c r="DS94" s="21" t="n">
        <f aca="false">DS61*$F58*DS84*DS63/Thousand+DS67*$F64*$E18*DS28*DS$6*DS54</f>
        <v>0</v>
      </c>
      <c r="DT94" s="21" t="n">
        <f aca="false">DT61*$F58*DT84*DT63/Thousand+DT67*$F64*$E18*DT28*DT$6*DT54</f>
        <v>0</v>
      </c>
      <c r="DU94" s="21" t="n">
        <f aca="false">DU61*$F58*DU84*DU63/Thousand+DU67*$F64*$E18*DU28*DU$6*DU54</f>
        <v>0</v>
      </c>
      <c r="DV94" s="21" t="n">
        <f aca="false">DV61*$F58*DV84*DV63/Thousand+DV67*$F64*$E18*DV28*DV$6*DV54</f>
        <v>0</v>
      </c>
      <c r="DW94" s="21" t="n">
        <f aca="false">DW61*$F58*DW84*DW63/Thousand+DW67*$F64*$E18*DW28*DW$6*DW54</f>
        <v>0</v>
      </c>
      <c r="DX94" s="21" t="n">
        <f aca="false">DX61*$F58*DX84*DX63/Thousand+DX67*$F64*$E18*DX28*DX$6*DX54</f>
        <v>0</v>
      </c>
      <c r="DY94" s="21" t="n">
        <f aca="false">DY61*$F58*DY84*DY63/Thousand+DY67*$F64*$E18*DY28*DY$6*DY54</f>
        <v>0</v>
      </c>
      <c r="DZ94" s="21" t="n">
        <f aca="false">DZ61*$F58*DZ84*DZ63/Thousand+DZ67*$F64*$E18*DZ28*DZ$6*DZ54</f>
        <v>0</v>
      </c>
      <c r="EA94" s="21" t="n">
        <f aca="false">EA61*$F58*EA84*EA63/Thousand+EA67*$F64*$E18*EA28*EA$6*EA54</f>
        <v>0</v>
      </c>
      <c r="EB94" s="21" t="n">
        <f aca="false">EB61*$F58*EB84*EB63/Thousand+EB67*$F64*$E18*EB28*EB$6*EB54</f>
        <v>0</v>
      </c>
      <c r="EC94" s="21" t="n">
        <f aca="false">EC61*$F58*EC84*EC63/Thousand+EC67*$F64*$E18*EC28*EC$6*EC54</f>
        <v>0</v>
      </c>
      <c r="ED94" s="21" t="n">
        <f aca="false">ED61*$F58*ED84*ED63/Thousand+ED67*$F64*$E18*ED28*ED$6*ED54</f>
        <v>0</v>
      </c>
      <c r="EE94" s="21" t="n">
        <f aca="false">EE61*$F58*EE84*EE63/Thousand+EE67*$F64*$E18*EE28*EE$6*EE54</f>
        <v>0</v>
      </c>
      <c r="EF94" s="21" t="n">
        <f aca="false">EF61*$F58*EF84*EF63/Thousand+EF67*$F64*$E18*EF28*EF$6*EF54</f>
        <v>0</v>
      </c>
      <c r="EG94" s="21" t="n">
        <f aca="false">EG61*$F58*EG84*EG63/Thousand+EG67*$F64*$E18*EG28*EG$6*EG54</f>
        <v>0</v>
      </c>
      <c r="EH94" s="21" t="n">
        <f aca="false">EH61*$F58*EH84*EH63/Thousand+EH67*$F64*$E18*EH28*EH$6*EH54</f>
        <v>0</v>
      </c>
      <c r="EI94" s="21" t="n">
        <f aca="false">EI61*$F58*EI84*EI63/Thousand+EI67*$F64*$E18*EI28*EI$6*EI54</f>
        <v>0</v>
      </c>
      <c r="EJ94" s="21" t="n">
        <f aca="false">EJ61*$F58*EJ84*EJ63/Thousand+EJ67*$F64*$E18*EJ28*EJ$6*EJ54</f>
        <v>0</v>
      </c>
      <c r="EK94" s="21" t="n">
        <f aca="false">EK61*$F58*EK84*EK63/Thousand+EK67*$F64*$E18*EK28*EK$6*EK54</f>
        <v>0</v>
      </c>
      <c r="EL94" s="21" t="n">
        <f aca="false">EL61*$F58*EL84*EL63/Thousand+EL67*$F64*$E18*EL28*EL$6*EL54</f>
        <v>0</v>
      </c>
      <c r="EM94" s="21" t="n">
        <f aca="false">EM61*$F58*EM84*EM63/Thousand+EM67*$F64*$E18*EM28*EM$6*EM54</f>
        <v>0</v>
      </c>
      <c r="EN94" s="21" t="n">
        <f aca="false">EN61*$F58*EN84*EN63/Thousand+EN67*$F64*$E18*EN28*EN$6*EN54</f>
        <v>0</v>
      </c>
      <c r="EO94" s="21" t="n">
        <f aca="false">EO61*$F58*EO84*EO63/Thousand+EO67*$F64*$E18*EO28*EO$6*EO54</f>
        <v>0</v>
      </c>
      <c r="EP94" s="21" t="n">
        <f aca="false">EP61*$F58*EP84*EP63/Thousand+EP67*$F64*$E18*EP28*EP$6*EP54</f>
        <v>0</v>
      </c>
      <c r="EQ94" s="21" t="n">
        <f aca="false">EQ61*$F58*EQ84*EQ63/Thousand+EQ67*$F64*$E18*EQ28*EQ$6*EQ54</f>
        <v>0</v>
      </c>
      <c r="ER94" s="21" t="n">
        <f aca="false">ER61*$F58*ER84*ER63/Thousand+ER67*$F64*$E18*ER28*ER$6*ER54</f>
        <v>0</v>
      </c>
      <c r="ES94" s="21" t="n">
        <f aca="false">ES61*$F58*ES84*ES63/Thousand+ES67*$F64*$E18*ES28*ES$6*ES54</f>
        <v>0</v>
      </c>
      <c r="ET94" s="21" t="n">
        <f aca="false">ET61*$F58*ET84*ET63/Thousand+ET67*$F64*$E18*ET28*ET$6*ET54</f>
        <v>0</v>
      </c>
      <c r="EU94" s="21" t="n">
        <f aca="false">EU61*$F58*EU84*EU63/Thousand+EU67*$F64*$E18*EU28*EU$6*EU54</f>
        <v>0</v>
      </c>
      <c r="EV94" s="21" t="n">
        <f aca="false">EV61*$F58*EV84*EV63/Thousand+EV67*$F64*$E18*EV28*EV$6*EV54</f>
        <v>0</v>
      </c>
      <c r="EW94" s="21" t="n">
        <f aca="false">EW61*$F58*EW84*EW63/Thousand+EW67*$F64*$E18*EW28*EW$6*EW54</f>
        <v>0</v>
      </c>
      <c r="EX94" s="21" t="n">
        <f aca="false">EX61*$F58*EX84*EX63/Thousand+EX67*$F64*$E18*EX28*EX$6*EX54</f>
        <v>0</v>
      </c>
      <c r="EY94" s="21" t="n">
        <f aca="false">EY61*$F58*EY84*EY63/Thousand+EY67*$F64*$E18*EY28*EY$6*EY54</f>
        <v>0</v>
      </c>
      <c r="EZ94" s="21" t="n">
        <f aca="false">EZ61*$F58*EZ84*EZ63/Thousand+EZ67*$F64*$E18*EZ28*EZ$6*EZ54</f>
        <v>0</v>
      </c>
      <c r="FA94" s="21" t="n">
        <f aca="false">FA61*$F58*FA84*FA63/Thousand+FA67*$F64*$E18*FA28*FA$6*FA54</f>
        <v>0</v>
      </c>
      <c r="FB94" s="21" t="n">
        <f aca="false">FB61*$F58*FB84*FB63/Thousand+FB67*$F64*$E18*FB28*FB$6*FB54</f>
        <v>0</v>
      </c>
      <c r="FC94" s="21" t="n">
        <f aca="false">FC61*$F58*FC84*FC63/Thousand+FC67*$F64*$E18*FC28*FC$6*FC54</f>
        <v>0</v>
      </c>
      <c r="FD94" s="21" t="n">
        <f aca="false">FD61*$F58*FD84*FD63/Thousand+FD67*$F64*$E18*FD28*FD$6*FD54</f>
        <v>0</v>
      </c>
      <c r="FE94" s="21" t="n">
        <f aca="false">FE61*$F58*FE84*FE63/Thousand+FE67*$F64*$E18*FE28*FE$6*FE54</f>
        <v>0</v>
      </c>
      <c r="FF94" s="21" t="n">
        <f aca="false">FF61*$F58*FF84*FF63/Thousand+FF67*$F64*$E18*FF28*FF$6*FF54</f>
        <v>0</v>
      </c>
      <c r="FG94" s="21" t="n">
        <f aca="false">FG61*$F58*FG84*FG63/Thousand+FG67*$F64*$E18*FG28*FG$6*FG54</f>
        <v>0</v>
      </c>
      <c r="FH94" s="21" t="n">
        <f aca="false">FH61*$F58*FH84*FH63/Thousand+FH67*$F64*$E18*FH28*FH$6*FH54</f>
        <v>0</v>
      </c>
    </row>
    <row r="95" customFormat="false" ht="15" hidden="false" customHeight="false" outlineLevel="0" collapsed="false">
      <c r="C95" s="1" t="s">
        <v>742</v>
      </c>
      <c r="D95" s="12" t="s">
        <v>358</v>
      </c>
      <c r="I95" s="21" t="n">
        <f aca="false">SUM(J95:FH95)</f>
        <v>-67151.4080151549</v>
      </c>
      <c r="J95" s="21" t="n">
        <f aca="false">-(In_OM+In_Cable_OM)*$E13*J41*(1+In_Opex_Adj)*J28*J$6</f>
        <v>-0</v>
      </c>
      <c r="K95" s="21" t="n">
        <f aca="false">-(In_OM+In_Cable_OM)*$E13*K41*(1+In_Opex_Adj)*K28*K$6</f>
        <v>-0</v>
      </c>
      <c r="L95" s="21" t="n">
        <f aca="false">-(In_OM+In_Cable_OM)*$E13*L41*(1+In_Opex_Adj)*L28*L$6</f>
        <v>-0</v>
      </c>
      <c r="M95" s="21" t="n">
        <f aca="false">-(In_OM+In_Cable_OM)*$E13*M41*(1+In_Opex_Adj)*M28*M$6</f>
        <v>-0</v>
      </c>
      <c r="N95" s="21" t="n">
        <f aca="false">-(In_OM+In_Cable_OM)*$E13*N41*(1+In_Opex_Adj)*N28*N$6</f>
        <v>-0</v>
      </c>
      <c r="O95" s="21" t="n">
        <f aca="false">-(In_OM+In_Cable_OM)*$E13*O41*(1+In_Opex_Adj)*O28*O$6</f>
        <v>-0</v>
      </c>
      <c r="P95" s="21" t="n">
        <f aca="false">-(In_OM+In_Cable_OM)*$E13*P41*(1+In_Opex_Adj)*P28*P$6</f>
        <v>-0</v>
      </c>
      <c r="Q95" s="21" t="n">
        <f aca="false">-(In_OM+In_Cable_OM)*$E13*Q41*(1+In_Opex_Adj)*Q28*Q$6</f>
        <v>-0</v>
      </c>
      <c r="R95" s="21" t="n">
        <f aca="false">-(In_OM+In_Cable_OM)*$E13*R41*(1+In_Opex_Adj)*R28*R$6</f>
        <v>-0</v>
      </c>
      <c r="S95" s="21" t="n">
        <f aca="false">-(In_OM+In_Cable_OM)*$E13*S41*(1+In_Opex_Adj)*S28*S$6</f>
        <v>-0</v>
      </c>
      <c r="T95" s="21" t="n">
        <f aca="false">-(In_OM+In_Cable_OM)*$E13*T41*(1+In_Opex_Adj)*T28*T$6</f>
        <v>-332.746547443397</v>
      </c>
      <c r="U95" s="21" t="n">
        <f aca="false">-(In_OM+In_Cable_OM)*$E13*U41*(1+In_Opex_Adj)*U28*U$6</f>
        <v>-336.403102909808</v>
      </c>
      <c r="V95" s="21" t="n">
        <f aca="false">-(In_OM+In_Cable_OM)*$E13*V41*(1+In_Opex_Adj)*V28*V$6</f>
        <v>-336.403102909808</v>
      </c>
      <c r="W95" s="21" t="n">
        <f aca="false">-(In_OM+In_Cable_OM)*$E13*W41*(1+In_Opex_Adj)*W28*W$6</f>
        <v>-335.806898912877</v>
      </c>
      <c r="X95" s="21" t="n">
        <f aca="false">-(In_OM+In_Cable_OM)*$E13*X41*(1+In_Opex_Adj)*X28*X$6</f>
        <v>-339.538086678575</v>
      </c>
      <c r="Y95" s="21" t="n">
        <f aca="false">-(In_OM+In_Cable_OM)*$E13*Y41*(1+In_Opex_Adj)*Y28*Y$6</f>
        <v>-343.269274444274</v>
      </c>
      <c r="Z95" s="21" t="n">
        <f aca="false">-(In_OM+In_Cable_OM)*$E13*Z41*(1+In_Opex_Adj)*Z28*Z$6</f>
        <v>-343.269274444274</v>
      </c>
      <c r="AA95" s="21" t="n">
        <f aca="false">-(In_OM+In_Cable_OM)*$E13*AA41*(1+In_Opex_Adj)*AA28*AA$6</f>
        <v>-342.673876612603</v>
      </c>
      <c r="AB95" s="21" t="n">
        <f aca="false">-(In_OM+In_Cable_OM)*$E13*AB41*(1+In_Opex_Adj)*AB28*AB$6</f>
        <v>-346.481364130521</v>
      </c>
      <c r="AC95" s="21" t="n">
        <f aca="false">-(In_OM+In_Cable_OM)*$E13*AC41*(1+In_Opex_Adj)*AC28*AC$6</f>
        <v>-350.288851648438</v>
      </c>
      <c r="AD95" s="21" t="n">
        <f aca="false">-(In_OM+In_Cable_OM)*$E13*AD41*(1+In_Opex_Adj)*AD28*AD$6</f>
        <v>-350.288851648438</v>
      </c>
      <c r="AE95" s="21" t="n">
        <f aca="false">-(In_OM+In_Cable_OM)*$E13*AE41*(1+In_Opex_Adj)*AE28*AE$6</f>
        <v>-349.527211515616</v>
      </c>
      <c r="AF95" s="21" t="n">
        <f aca="false">-(In_OM+In_Cable_OM)*$E13*AF41*(1+In_Opex_Adj)*AF28*AF$6</f>
        <v>-353.410847199123</v>
      </c>
      <c r="AG95" s="21" t="n">
        <f aca="false">-(In_OM+In_Cable_OM)*$E13*AG41*(1+In_Opex_Adj)*AG28*AG$6</f>
        <v>-357.29448288263</v>
      </c>
      <c r="AH95" s="21" t="n">
        <f aca="false">-(In_OM+In_Cable_OM)*$E13*AH41*(1+In_Opex_Adj)*AH28*AH$6</f>
        <v>-357.29448288263</v>
      </c>
      <c r="AI95" s="21" t="n">
        <f aca="false">-(In_OM+In_Cable_OM)*$E13*AI41*(1+In_Opex_Adj)*AI28*AI$6</f>
        <v>-360.479214627288</v>
      </c>
      <c r="AJ95" s="21" t="n">
        <f aca="false">-(In_OM+In_Cable_OM)*$E13*AJ41*(1+In_Opex_Adj)*AJ28*AJ$6</f>
        <v>-360.479214627288</v>
      </c>
      <c r="AK95" s="21" t="n">
        <f aca="false">-(In_OM+In_Cable_OM)*$E13*AK41*(1+In_Opex_Adj)*AK28*AK$6</f>
        <v>-364.440524678137</v>
      </c>
      <c r="AL95" s="21" t="n">
        <f aca="false">-(In_OM+In_Cable_OM)*$E13*AL41*(1+In_Opex_Adj)*AL28*AL$6</f>
        <v>-364.440524678137</v>
      </c>
      <c r="AM95" s="21" t="n">
        <f aca="false">-(In_OM+In_Cable_OM)*$E13*AM41*(1+In_Opex_Adj)*AM28*AM$6</f>
        <v>-363.64812624</v>
      </c>
      <c r="AN95" s="21" t="n">
        <f aca="false">-(In_OM+In_Cable_OM)*$E13*AN41*(1+In_Opex_Adj)*AN28*AN$6</f>
        <v>-367.688660976</v>
      </c>
      <c r="AO95" s="21" t="n">
        <f aca="false">-(In_OM+In_Cable_OM)*$E13*AO41*(1+In_Opex_Adj)*AO28*AO$6</f>
        <v>-371.729195712</v>
      </c>
      <c r="AP95" s="21" t="n">
        <f aca="false">-(In_OM+In_Cable_OM)*$E13*AP41*(1+In_Opex_Adj)*AP28*AP$6</f>
        <v>-371.729195712</v>
      </c>
      <c r="AQ95" s="21" t="n">
        <f aca="false">-(In_OM+In_Cable_OM)*$E13*AQ41*(1+In_Opex_Adj)*AQ28*AQ$6</f>
        <v>-370.92128720548</v>
      </c>
      <c r="AR95" s="21" t="n">
        <f aca="false">-(In_OM+In_Cable_OM)*$E13*AR41*(1+In_Opex_Adj)*AR28*AR$6</f>
        <v>-375.042634841096</v>
      </c>
      <c r="AS95" s="21" t="n">
        <f aca="false">-(In_OM+In_Cable_OM)*$E13*AS41*(1+In_Opex_Adj)*AS28*AS$6</f>
        <v>-379.163982476712</v>
      </c>
      <c r="AT95" s="21" t="n">
        <f aca="false">-(In_OM+In_Cable_OM)*$E13*AT41*(1+In_Opex_Adj)*AT28*AT$6</f>
        <v>-379.163982476712</v>
      </c>
      <c r="AU95" s="21" t="n">
        <f aca="false">-(In_OM+In_Cable_OM)*$E13*AU41*(1+In_Opex_Adj)*AU28*AU$6</f>
        <v>-378.339557917808</v>
      </c>
      <c r="AV95" s="21" t="n">
        <f aca="false">-(In_OM+In_Cable_OM)*$E13*AV41*(1+In_Opex_Adj)*AV28*AV$6</f>
        <v>-382.543330783562</v>
      </c>
      <c r="AW95" s="21" t="n">
        <f aca="false">-(In_OM+In_Cable_OM)*$E13*AW41*(1+In_Opex_Adj)*AW28*AW$6</f>
        <v>-386.747103649315</v>
      </c>
      <c r="AX95" s="21" t="n">
        <f aca="false">-(In_OM+In_Cable_OM)*$E13*AX41*(1+In_Opex_Adj)*AX28*AX$6</f>
        <v>-386.747103649315</v>
      </c>
      <c r="AY95" s="21" t="n">
        <f aca="false">-(In_OM+In_Cable_OM)*$E13*AY41*(1+In_Opex_Adj)*AY28*AY$6</f>
        <v>-390.194197399233</v>
      </c>
      <c r="AZ95" s="21" t="n">
        <f aca="false">-(In_OM+In_Cable_OM)*$E13*AZ41*(1+In_Opex_Adj)*AZ28*AZ$6</f>
        <v>-390.194197399233</v>
      </c>
      <c r="BA95" s="21" t="n">
        <f aca="false">-(In_OM+In_Cable_OM)*$E13*BA41*(1+In_Opex_Adj)*BA28*BA$6</f>
        <v>-394.482045722301</v>
      </c>
      <c r="BB95" s="21" t="n">
        <f aca="false">-(In_OM+In_Cable_OM)*$E13*BB41*(1+In_Opex_Adj)*BB28*BB$6</f>
        <v>-394.482045722301</v>
      </c>
      <c r="BC95" s="21" t="n">
        <f aca="false">-(In_OM+In_Cable_OM)*$E13*BC41*(1+In_Opex_Adj)*BC28*BC$6</f>
        <v>-393.624451252603</v>
      </c>
      <c r="BD95" s="21" t="n">
        <f aca="false">-(In_OM+In_Cable_OM)*$E13*BD41*(1+In_Opex_Adj)*BD28*BD$6</f>
        <v>-397.998056266521</v>
      </c>
      <c r="BE95" s="21" t="n">
        <f aca="false">-(In_OM+In_Cable_OM)*$E13*BE41*(1+In_Opex_Adj)*BE28*BE$6</f>
        <v>-402.371661280438</v>
      </c>
      <c r="BF95" s="21" t="n">
        <f aca="false">-(In_OM+In_Cable_OM)*$E13*BF41*(1+In_Opex_Adj)*BF28*BF$6</f>
        <v>-402.371661280438</v>
      </c>
      <c r="BG95" s="21" t="n">
        <f aca="false">-(In_OM+In_Cable_OM)*$E13*BG41*(1+In_Opex_Adj)*BG28*BG$6</f>
        <v>-401.49696508274</v>
      </c>
      <c r="BH95" s="21" t="n">
        <f aca="false">-(In_OM+In_Cable_OM)*$E13*BH41*(1+In_Opex_Adj)*BH28*BH$6</f>
        <v>-405.958042472548</v>
      </c>
      <c r="BI95" s="21" t="n">
        <f aca="false">-(In_OM+In_Cable_OM)*$E13*BI41*(1+In_Opex_Adj)*BI28*BI$6</f>
        <v>-410.419119862356</v>
      </c>
      <c r="BJ95" s="21" t="n">
        <f aca="false">-(In_OM+In_Cable_OM)*$E13*BJ41*(1+In_Opex_Adj)*BJ28*BJ$6</f>
        <v>-410.419119862356</v>
      </c>
      <c r="BK95" s="21" t="n">
        <f aca="false">-(In_OM+In_Cable_OM)*$E13*BK41*(1+In_Opex_Adj)*BK28*BK$6</f>
        <v>-409.526991202192</v>
      </c>
      <c r="BL95" s="21" t="n">
        <f aca="false">-(In_OM+In_Cable_OM)*$E13*BL41*(1+In_Opex_Adj)*BL28*BL$6</f>
        <v>-414.077291104438</v>
      </c>
      <c r="BM95" s="21" t="n">
        <f aca="false">-(In_OM+In_Cable_OM)*$E13*BM41*(1+In_Opex_Adj)*BM28*BM$6</f>
        <v>-418.627591006685</v>
      </c>
      <c r="BN95" s="21" t="n">
        <f aca="false">-(In_OM+In_Cable_OM)*$E13*BN41*(1+In_Opex_Adj)*BN28*BN$6</f>
        <v>-418.627591006685</v>
      </c>
      <c r="BO95" s="21" t="n">
        <f aca="false">-(In_OM+In_Cable_OM)*$E13*BO41*(1+In_Opex_Adj)*BO28*BO$6</f>
        <v>-422.358937249315</v>
      </c>
      <c r="BP95" s="21" t="n">
        <f aca="false">-(In_OM+In_Cable_OM)*$E13*BP41*(1+In_Opex_Adj)*BP28*BP$6</f>
        <v>-422.358937249315</v>
      </c>
      <c r="BQ95" s="21" t="n">
        <f aca="false">-(In_OM+In_Cable_OM)*$E13*BQ41*(1+In_Opex_Adj)*BQ28*BQ$6</f>
        <v>-427.000244252055</v>
      </c>
      <c r="BR95" s="21" t="n">
        <f aca="false">-(In_OM+In_Cable_OM)*$E13*BR41*(1+In_Opex_Adj)*BR28*BR$6</f>
        <v>-427.000244252055</v>
      </c>
      <c r="BS95" s="21" t="n">
        <f aca="false">-(In_OM+In_Cable_OM)*$E13*BS41*(1+In_Opex_Adj)*BS28*BS$6</f>
        <v>-426.071982851507</v>
      </c>
      <c r="BT95" s="21" t="n">
        <f aca="false">-(In_OM+In_Cable_OM)*$E13*BT41*(1+In_Opex_Adj)*BT28*BT$6</f>
        <v>-430.806115994301</v>
      </c>
      <c r="BU95" s="21" t="n">
        <f aca="false">-(In_OM+In_Cable_OM)*$E13*BU41*(1+In_Opex_Adj)*BU28*BU$6</f>
        <v>-435.540249137096</v>
      </c>
      <c r="BV95" s="21" t="n">
        <f aca="false">-(In_OM+In_Cable_OM)*$E13*BV41*(1+In_Opex_Adj)*BV28*BV$6</f>
        <v>-435.540249137096</v>
      </c>
      <c r="BW95" s="21" t="n">
        <f aca="false">-(In_OM+In_Cable_OM)*$E13*BW41*(1+In_Opex_Adj)*BW28*BW$6</f>
        <v>-434.593459716164</v>
      </c>
      <c r="BX95" s="21" t="n">
        <f aca="false">-(In_OM+In_Cable_OM)*$E13*BX41*(1+In_Opex_Adj)*BX28*BX$6</f>
        <v>-439.422275935233</v>
      </c>
      <c r="BY95" s="21" t="n">
        <f aca="false">-(In_OM+In_Cable_OM)*$E13*BY41*(1+In_Opex_Adj)*BY28*BY$6</f>
        <v>-444.251092154301</v>
      </c>
      <c r="BZ95" s="21" t="n">
        <f aca="false">-(In_OM+In_Cable_OM)*$E13*BZ41*(1+In_Opex_Adj)*BZ28*BZ$6</f>
        <v>-444.251092154301</v>
      </c>
      <c r="CA95" s="21" t="n">
        <f aca="false">-(In_OM+In_Cable_OM)*$E13*CA41*(1+In_Opex_Adj)*CA28*CA$6</f>
        <v>-443.285161476164</v>
      </c>
      <c r="CB95" s="21" t="n">
        <f aca="false">-(In_OM+In_Cable_OM)*$E13*CB41*(1+In_Opex_Adj)*CB28*CB$6</f>
        <v>-448.210552159233</v>
      </c>
      <c r="CC95" s="21" t="n">
        <f aca="false">-(In_OM+In_Cable_OM)*$E13*CC41*(1+In_Opex_Adj)*CC28*CC$6</f>
        <v>-453.135942842301</v>
      </c>
      <c r="CD95" s="21" t="n">
        <f aca="false">-(In_OM+In_Cable_OM)*$E13*CD41*(1+In_Opex_Adj)*CD28*CD$6</f>
        <v>-453.135942842301</v>
      </c>
      <c r="CE95" s="21" t="n">
        <f aca="false">-(In_OM+In_Cable_OM)*$E13*CE41*(1+In_Opex_Adj)*CE28*CE$6</f>
        <v>-457.174706770849</v>
      </c>
      <c r="CF95" s="21" t="n">
        <f aca="false">-(In_OM+In_Cable_OM)*$E13*CF41*(1+In_Opex_Adj)*CF28*CF$6</f>
        <v>-457.174706770849</v>
      </c>
      <c r="CG95" s="21" t="n">
        <f aca="false">-(In_OM+In_Cable_OM)*$E13*CG41*(1+In_Opex_Adj)*CG28*CG$6</f>
        <v>-462.198604647452</v>
      </c>
      <c r="CH95" s="21" t="n">
        <f aca="false">-(In_OM+In_Cable_OM)*$E13*CH41*(1+In_Opex_Adj)*CH28*CH$6</f>
        <v>-462.198604647452</v>
      </c>
      <c r="CI95" s="21" t="n">
        <f aca="false">-(In_OM+In_Cable_OM)*$E13*CI41*(1+In_Opex_Adj)*CI28*CI$6</f>
        <v>-461.193812669589</v>
      </c>
      <c r="CJ95" s="21" t="n">
        <f aca="false">-(In_OM+In_Cable_OM)*$E13*CJ41*(1+In_Opex_Adj)*CJ28*CJ$6</f>
        <v>-466.318188365918</v>
      </c>
      <c r="CK95" s="21" t="n">
        <f aca="false">-(In_OM+In_Cable_OM)*$E13*CK41*(1+In_Opex_Adj)*CK28*CK$6</f>
        <v>-471.442564062247</v>
      </c>
      <c r="CL95" s="21" t="n">
        <f aca="false">-(In_OM+In_Cable_OM)*$E13*CL41*(1+In_Opex_Adj)*CL28*CL$6</f>
        <v>-471.442564062247</v>
      </c>
      <c r="CM95" s="21" t="n">
        <f aca="false">-(In_OM+In_Cable_OM)*$E13*CM41*(1+In_Opex_Adj)*CM28*CM$6</f>
        <v>-470.417893564932</v>
      </c>
      <c r="CN95" s="21" t="n">
        <f aca="false">-(In_OM+In_Cable_OM)*$E13*CN41*(1+In_Opex_Adj)*CN28*CN$6</f>
        <v>-475.644759048986</v>
      </c>
      <c r="CO95" s="21" t="n">
        <f aca="false">-(In_OM+In_Cable_OM)*$E13*CO41*(1+In_Opex_Adj)*CO28*CO$6</f>
        <v>-480.871624533041</v>
      </c>
      <c r="CP95" s="21" t="n">
        <f aca="false">-(In_OM+In_Cable_OM)*$E13*CP41*(1+In_Opex_Adj)*CP28*CP$6</f>
        <v>-480.871624533041</v>
      </c>
      <c r="CQ95" s="21" t="n">
        <f aca="false">-(In_OM+In_Cable_OM)*$E13*CQ41*(1+In_Opex_Adj)*CQ28*CQ$6</f>
        <v>-479.82615221589</v>
      </c>
      <c r="CR95" s="21" t="n">
        <f aca="false">-(In_OM+In_Cable_OM)*$E13*CR41*(1+In_Opex_Adj)*CR28*CR$6</f>
        <v>-485.157553907178</v>
      </c>
      <c r="CS95" s="21" t="n">
        <f aca="false">-(In_OM+In_Cable_OM)*$E13*CS41*(1+In_Opex_Adj)*CS28*CS$6</f>
        <v>-490.488955598466</v>
      </c>
      <c r="CT95" s="21" t="n">
        <f aca="false">-(In_OM+In_Cable_OM)*$E13*CT41*(1+In_Opex_Adj)*CT28*CT$6</f>
        <v>-490.488955598466</v>
      </c>
      <c r="CU95" s="21" t="n">
        <f aca="false">-(In_OM+In_Cable_OM)*$E13*CU41*(1+In_Opex_Adj)*CU28*CU$6</f>
        <v>-494.860648553753</v>
      </c>
      <c r="CV95" s="21" t="n">
        <f aca="false">-(In_OM+In_Cable_OM)*$E13*CV41*(1+In_Opex_Adj)*CV28*CV$6</f>
        <v>-494.860648553753</v>
      </c>
      <c r="CW95" s="21" t="n">
        <f aca="false">-(In_OM+In_Cable_OM)*$E13*CW41*(1+In_Opex_Adj)*CW28*CW$6</f>
        <v>-500.29867765874</v>
      </c>
      <c r="CX95" s="21" t="n">
        <f aca="false">-(In_OM+In_Cable_OM)*$E13*CX41*(1+In_Opex_Adj)*CX28*CX$6</f>
        <v>-500.29867765874</v>
      </c>
      <c r="CY95" s="21" t="n">
        <f aca="false">-(In_OM+In_Cable_OM)*$E13*CY41*(1+In_Opex_Adj)*CY28*CY$6</f>
        <v>-499.211016026301</v>
      </c>
      <c r="CZ95" s="21" t="n">
        <f aca="false">-(In_OM+In_Cable_OM)*$E13*CZ41*(1+In_Opex_Adj)*CZ28*CZ$6</f>
        <v>-504.75780509326</v>
      </c>
      <c r="DA95" s="21" t="n">
        <f aca="false">-(In_OM+In_Cable_OM)*$E13*DA41*(1+In_Opex_Adj)*DA28*DA$6</f>
        <v>-510.304594160219</v>
      </c>
      <c r="DB95" s="21" t="n">
        <f aca="false">-(In_OM+In_Cable_OM)*$E13*DB41*(1+In_Opex_Adj)*DB28*DB$6</f>
        <v>-510.304594160219</v>
      </c>
      <c r="DC95" s="21" t="n">
        <f aca="false">-(In_OM+In_Cable_OM)*$E13*DC41*(1+In_Opex_Adj)*DC28*DC$6</f>
        <v>-509.195372774794</v>
      </c>
      <c r="DD95" s="21" t="n">
        <f aca="false">-(In_OM+In_Cable_OM)*$E13*DD41*(1+In_Opex_Adj)*DD28*DD$6</f>
        <v>-514.853099138959</v>
      </c>
      <c r="DE95" s="21" t="n">
        <f aca="false">-(In_OM+In_Cable_OM)*$E13*DE41*(1+In_Opex_Adj)*DE28*DE$6</f>
        <v>-520.510825503123</v>
      </c>
      <c r="DF95" s="21" t="n">
        <f aca="false">-(In_OM+In_Cable_OM)*$E13*DF41*(1+In_Opex_Adj)*DF28*DF$6</f>
        <v>-520.510825503123</v>
      </c>
      <c r="DG95" s="21" t="n">
        <f aca="false">-(In_OM+In_Cable_OM)*$E13*DG41*(1+In_Opex_Adj)*DG28*DG$6</f>
        <v>-519.379410456986</v>
      </c>
      <c r="DH95" s="21" t="n">
        <f aca="false">-(In_OM+In_Cable_OM)*$E13*DH41*(1+In_Opex_Adj)*DH28*DH$6</f>
        <v>-525.150292795397</v>
      </c>
      <c r="DI95" s="21" t="n">
        <f aca="false">-(In_OM+In_Cable_OM)*$E13*DI41*(1+In_Opex_Adj)*DI28*DI$6</f>
        <v>-530.921175133808</v>
      </c>
      <c r="DJ95" s="21" t="n">
        <f aca="false">-(In_OM+In_Cable_OM)*$E13*DJ41*(1+In_Opex_Adj)*DJ28*DJ$6</f>
        <v>-530.921175133808</v>
      </c>
      <c r="DK95" s="21" t="n">
        <f aca="false">-(In_OM+In_Cable_OM)*$E13*DK41*(1+In_Opex_Adj)*DK28*DK$6</f>
        <v>-535.653148167123</v>
      </c>
      <c r="DL95" s="21" t="n">
        <f aca="false">-(In_OM+In_Cable_OM)*$E13*DL41*(1+In_Opex_Adj)*DL28*DL$6</f>
        <v>-535.653148167123</v>
      </c>
      <c r="DM95" s="21" t="n">
        <f aca="false">-(In_OM+In_Cable_OM)*$E13*DM41*(1+In_Opex_Adj)*DM28*DM$6</f>
        <v>-541.53944649863</v>
      </c>
      <c r="DN95" s="21" t="n">
        <f aca="false">-(In_OM+In_Cable_OM)*$E13*DN41*(1+In_Opex_Adj)*DN28*DN$6</f>
        <v>-541.53944649863</v>
      </c>
      <c r="DO95" s="21" t="n">
        <f aca="false">-(In_OM+In_Cable_OM)*$E13*DO41*(1+In_Opex_Adj)*DO28*DO$6</f>
        <v>-540.362031800548</v>
      </c>
      <c r="DP95" s="21" t="n">
        <f aca="false">-(In_OM+In_Cable_OM)*$E13*DP41*(1+In_Opex_Adj)*DP28*DP$6</f>
        <v>-546.36605437611</v>
      </c>
      <c r="DQ95" s="21" t="n">
        <f aca="false">-(In_OM+In_Cable_OM)*$E13*DQ41*(1+In_Opex_Adj)*DQ28*DQ$6</f>
        <v>-552.370076951671</v>
      </c>
      <c r="DR95" s="21" t="n">
        <f aca="false">-(In_OM+In_Cable_OM)*$E13*DR41*(1+In_Opex_Adj)*DR28*DR$6</f>
        <v>-552.370076951671</v>
      </c>
      <c r="DS95" s="21" t="n">
        <f aca="false">-(In_OM+In_Cable_OM)*$E13*DS41*(1+In_Opex_Adj)*DS28*DS$6</f>
        <v>-551.169297241644</v>
      </c>
      <c r="DT95" s="21" t="n">
        <f aca="false">-(In_OM+In_Cable_OM)*$E13*DT41*(1+In_Opex_Adj)*DT28*DT$6</f>
        <v>-557.293400544329</v>
      </c>
      <c r="DU95" s="21" t="n">
        <f aca="false">-(In_OM+In_Cable_OM)*$E13*DU41*(1+In_Opex_Adj)*DU28*DU$6</f>
        <v>-563.417503847014</v>
      </c>
      <c r="DV95" s="21" t="n">
        <f aca="false">-(In_OM+In_Cable_OM)*$E13*DV41*(1+In_Opex_Adj)*DV28*DV$6</f>
        <v>-563.417503847014</v>
      </c>
      <c r="DW95" s="21" t="n">
        <f aca="false">-(In_OM+In_Cable_OM)*$E13*DW41*(1+In_Opex_Adj)*DW28*DW$6</f>
        <v>-562.192676985206</v>
      </c>
      <c r="DX95" s="21" t="n">
        <f aca="false">-(In_OM+In_Cable_OM)*$E13*DX41*(1+In_Opex_Adj)*DX28*DX$6</f>
        <v>-568.439262285041</v>
      </c>
      <c r="DY95" s="21" t="n">
        <f aca="false">-(In_OM+In_Cable_OM)*$E13*DY41*(1+In_Opex_Adj)*DY28*DY$6</f>
        <v>-574.685847584877</v>
      </c>
      <c r="DZ95" s="21" t="n">
        <f aca="false">-(In_OM+In_Cable_OM)*$E13*DZ41*(1+In_Opex_Adj)*DZ28*DZ$6</f>
        <v>-574.685847584877</v>
      </c>
      <c r="EA95" s="21" t="n">
        <f aca="false">-(In_OM+In_Cable_OM)*$E13*EA41*(1+In_Opex_Adj)*EA28*EA$6</f>
        <v>-579.808342228932</v>
      </c>
      <c r="EB95" s="21" t="n">
        <f aca="false">-(In_OM+In_Cable_OM)*$E13*EB41*(1+In_Opex_Adj)*EB28*EB$6</f>
        <v>-579.808342228932</v>
      </c>
      <c r="EC95" s="21" t="n">
        <f aca="false">-(In_OM+In_Cable_OM)*$E13*EC41*(1+In_Opex_Adj)*EC28*EC$6</f>
        <v>-586.179862473206</v>
      </c>
      <c r="ED95" s="21" t="n">
        <f aca="false">-(In_OM+In_Cable_OM)*$E13*ED41*(1+In_Opex_Adj)*ED28*ED$6</f>
        <v>-586.179862473206</v>
      </c>
      <c r="EE95" s="21" t="n">
        <f aca="false">-(In_OM+In_Cable_OM)*$E13*EE41*(1+In_Opex_Adj)*EE28*EE$6</f>
        <v>-584.90545300274</v>
      </c>
      <c r="EF95" s="21" t="n">
        <f aca="false">-(In_OM+In_Cable_OM)*$E13*EF41*(1+In_Opex_Adj)*EF28*EF$6</f>
        <v>-591.404402480548</v>
      </c>
      <c r="EG95" s="21" t="n">
        <f aca="false">-(In_OM+In_Cable_OM)*$E13*EG41*(1+In_Opex_Adj)*EG28*EG$6</f>
        <v>-597.903351958356</v>
      </c>
      <c r="EH95" s="21" t="n">
        <f aca="false">-(In_OM+In_Cable_OM)*$E13*EH41*(1+In_Opex_Adj)*EH28*EH$6</f>
        <v>-597.903351958356</v>
      </c>
      <c r="EI95" s="21" t="n">
        <f aca="false">-(In_OM+In_Cable_OM)*$E13*EI41*(1+In_Opex_Adj)*EI28*EI$6</f>
        <v>-596.603531056438</v>
      </c>
      <c r="EJ95" s="21" t="n">
        <f aca="false">-(In_OM+In_Cable_OM)*$E13*EJ41*(1+In_Opex_Adj)*EJ28*EJ$6</f>
        <v>-603.232459179288</v>
      </c>
      <c r="EK95" s="21" t="n">
        <f aca="false">-(In_OM+In_Cable_OM)*$E13*EK41*(1+In_Opex_Adj)*EK28*EK$6</f>
        <v>-609.861387302137</v>
      </c>
      <c r="EL95" s="21" t="n">
        <f aca="false">-(In_OM+In_Cable_OM)*$E13*EL41*(1+In_Opex_Adj)*EL28*EL$6</f>
        <v>-609.861387302137</v>
      </c>
      <c r="EM95" s="21" t="n">
        <f aca="false">-(In_OM+In_Cable_OM)*$E13*EM41*(1+In_Opex_Adj)*EM28*EM$6</f>
        <v>-608.535707099178</v>
      </c>
      <c r="EN95" s="21" t="n">
        <f aca="false">-(In_OM+In_Cable_OM)*$E13*EN41*(1+In_Opex_Adj)*EN28*EN$6</f>
        <v>-615.297214955836</v>
      </c>
      <c r="EO95" s="21" t="n">
        <f aca="false">-(In_OM+In_Cable_OM)*$E13*EO41*(1+In_Opex_Adj)*EO28*EO$6</f>
        <v>-622.058722812493</v>
      </c>
      <c r="EP95" s="21" t="n">
        <f aca="false">-(In_OM+In_Cable_OM)*$E13*EP41*(1+In_Opex_Adj)*EP28*EP$6</f>
        <v>-622.058722812493</v>
      </c>
      <c r="EQ95" s="21" t="n">
        <f aca="false">-(In_OM+In_Cable_OM)*$E13*EQ41*(1+In_Opex_Adj)*EQ28*EQ$6</f>
        <v>-627.603058932164</v>
      </c>
      <c r="ER95" s="21" t="n">
        <f aca="false">-(In_OM+In_Cable_OM)*$E13*ER41*(1+In_Opex_Adj)*ER28*ER$6</f>
        <v>-627.603058932164</v>
      </c>
      <c r="ES95" s="21" t="n">
        <f aca="false">-(In_OM+In_Cable_OM)*$E13*ES41*(1+In_Opex_Adj)*ES28*ES$6</f>
        <v>-634.499795843507</v>
      </c>
      <c r="ET95" s="21" t="n">
        <f aca="false">-(In_OM+In_Cable_OM)*$E13*ET41*(1+In_Opex_Adj)*ET28*ET$6</f>
        <v>-634.499795843507</v>
      </c>
      <c r="EU95" s="21" t="n">
        <f aca="false">-(In_OM+In_Cable_OM)*$E13*EU41*(1+In_Opex_Adj)*EU28*EU$6</f>
        <v>-633.120448461238</v>
      </c>
      <c r="EV95" s="21" t="n">
        <f aca="false">-(In_OM+In_Cable_OM)*$E13*EV41*(1+In_Opex_Adj)*EV28*EV$6</f>
        <v>-640.155120110808</v>
      </c>
      <c r="EW95" s="21" t="n">
        <f aca="false">-(In_OM+In_Cable_OM)*$E13*EW41*(1+In_Opex_Adj)*EW28*EW$6</f>
        <v>-647.189791760377</v>
      </c>
      <c r="EX95" s="21" t="n">
        <f aca="false">-(In_OM+In_Cable_OM)*$E13*EX41*(1+In_Opex_Adj)*EX28*EX$6</f>
        <v>-647.189791760377</v>
      </c>
      <c r="EY95" s="21" t="n">
        <f aca="false">-(In_OM+In_Cable_OM)*$E13*EY41*(1+In_Opex_Adj)*EY28*EY$6</f>
        <v>-645.782857430463</v>
      </c>
      <c r="EZ95" s="21" t="n">
        <f aca="false">-(In_OM+In_Cable_OM)*$E13*EZ41*(1+In_Opex_Adj)*EZ28*EZ$6</f>
        <v>-652.958222513024</v>
      </c>
      <c r="FA95" s="21" t="n">
        <f aca="false">-(In_OM+In_Cable_OM)*$E13*FA41*(1+In_Opex_Adj)*FA28*FA$6</f>
        <v>-660.133587595585</v>
      </c>
      <c r="FB95" s="21" t="n">
        <f aca="false">-(In_OM+In_Cable_OM)*$E13*FB41*(1+In_Opex_Adj)*FB28*FB$6</f>
        <v>-660.133587595585</v>
      </c>
      <c r="FC95" s="21" t="n">
        <f aca="false">-(In_OM+In_Cable_OM)*$E13*FC41*(1+In_Opex_Adj)*FC28*FC$6</f>
        <v>-658.698514579072</v>
      </c>
      <c r="FD95" s="21" t="n">
        <f aca="false">-(In_OM+In_Cable_OM)*$E13*FD41*(1+In_Opex_Adj)*FD28*FD$6</f>
        <v>-0</v>
      </c>
      <c r="FE95" s="21" t="n">
        <f aca="false">-(In_OM+In_Cable_OM)*$E13*FE41*(1+In_Opex_Adj)*FE28*FE$6</f>
        <v>-0</v>
      </c>
      <c r="FF95" s="21" t="n">
        <f aca="false">-(In_OM+In_Cable_OM)*$E13*FF41*(1+In_Opex_Adj)*FF28*FF$6</f>
        <v>-0</v>
      </c>
      <c r="FG95" s="21" t="n">
        <f aca="false">-(In_OM+In_Cable_OM)*$E13*FG41*(1+In_Opex_Adj)*FG28*FG$6</f>
        <v>-0</v>
      </c>
      <c r="FH95" s="21" t="n">
        <f aca="false">-(In_OM+In_Cable_OM)*$E13*FH41*(1+In_Opex_Adj)*FH28*FH$6</f>
        <v>-0</v>
      </c>
    </row>
    <row r="96" customFormat="false" ht="15" hidden="false" customHeight="false" outlineLevel="0" collapsed="false">
      <c r="C96" s="1" t="s">
        <v>743</v>
      </c>
      <c r="D96" s="12" t="s">
        <v>358</v>
      </c>
      <c r="I96" s="21" t="n">
        <f aca="false">SUM(J96:FH96)</f>
        <v>-19983.3952216141</v>
      </c>
      <c r="J96" s="21" t="n">
        <f aca="false">-In_Balancing*(J77+J78)/Thousand*J41*(1+In_Opex_Adj)</f>
        <v>-0</v>
      </c>
      <c r="K96" s="21" t="n">
        <f aca="false">-In_Balancing*(K77+K78)/Thousand*K41*(1+In_Opex_Adj)</f>
        <v>-0</v>
      </c>
      <c r="L96" s="21" t="n">
        <f aca="false">-In_Balancing*(L77+L78)/Thousand*L41*(1+In_Opex_Adj)</f>
        <v>-0</v>
      </c>
      <c r="M96" s="21" t="n">
        <f aca="false">-In_Balancing*(M77+M78)/Thousand*M41*(1+In_Opex_Adj)</f>
        <v>-0</v>
      </c>
      <c r="N96" s="21" t="n">
        <f aca="false">-In_Balancing*(N77+N78)/Thousand*N41*(1+In_Opex_Adj)</f>
        <v>-0</v>
      </c>
      <c r="O96" s="21" t="n">
        <f aca="false">-In_Balancing*(O77+O78)/Thousand*O41*(1+In_Opex_Adj)</f>
        <v>-0</v>
      </c>
      <c r="P96" s="21" t="n">
        <f aca="false">-In_Balancing*(P77+P78)/Thousand*P41*(1+In_Opex_Adj)</f>
        <v>-0</v>
      </c>
      <c r="Q96" s="21" t="n">
        <f aca="false">-In_Balancing*(Q77+Q78)/Thousand*Q41*(1+In_Opex_Adj)</f>
        <v>-0</v>
      </c>
      <c r="R96" s="21" t="n">
        <f aca="false">-In_Balancing*(R77+R78)/Thousand*R41*(1+In_Opex_Adj)</f>
        <v>-0</v>
      </c>
      <c r="S96" s="21" t="n">
        <f aca="false">-In_Balancing*(S77+S78)/Thousand*S41*(1+In_Opex_Adj)</f>
        <v>-0</v>
      </c>
      <c r="T96" s="21" t="n">
        <f aca="false">-In_Balancing*(T77+T78)/Thousand*T41*(1+In_Opex_Adj)</f>
        <v>-104.91476969021</v>
      </c>
      <c r="U96" s="21" t="n">
        <f aca="false">-In_Balancing*(U77+U78)/Thousand*U41*(1+In_Opex_Adj)</f>
        <v>-105.988256947462</v>
      </c>
      <c r="V96" s="21" t="n">
        <f aca="false">-In_Balancing*(V77+V78)/Thousand*V41*(1+In_Opex_Adj)</f>
        <v>-105.908022329398</v>
      </c>
      <c r="W96" s="21" t="n">
        <f aca="false">-In_Balancing*(W77+W78)/Thousand*W41*(1+In_Opex_Adj)</f>
        <v>-105.640290767983</v>
      </c>
      <c r="X96" s="21" t="n">
        <f aca="false">-In_Balancing*(X77+X78)/Thousand*X41*(1+In_Opex_Adj)</f>
        <v>-106.734969174951</v>
      </c>
      <c r="Y96" s="21" t="n">
        <f aca="false">-In_Balancing*(Y77+Y78)/Thousand*Y41*(1+In_Opex_Adj)</f>
        <v>-107.827080701773</v>
      </c>
      <c r="Z96" s="21" t="n">
        <f aca="false">-In_Balancing*(Z77+Z78)/Thousand*Z41*(1+In_Opex_Adj)</f>
        <v>-107.745454067972</v>
      </c>
      <c r="AA96" s="21" t="n">
        <f aca="false">-In_Balancing*(AA77+AA78)/Thousand*AA41*(1+In_Opex_Adj)</f>
        <v>-107.47714706546</v>
      </c>
      <c r="AB96" s="21" t="n">
        <f aca="false">-In_Balancing*(AB77+AB78)/Thousand*AB41*(1+In_Opex_Adj)</f>
        <v>-108.590859563597</v>
      </c>
      <c r="AC96" s="21" t="n">
        <f aca="false">-In_Balancing*(AC77+AC78)/Thousand*AC41*(1+In_Opex_Adj)</f>
        <v>-109.701960549091</v>
      </c>
      <c r="AD96" s="21" t="n">
        <f aca="false">-In_Balancing*(AD77+AD78)/Thousand*AD41*(1+In_Opex_Adj)</f>
        <v>-109.618914604577</v>
      </c>
      <c r="AE96" s="21" t="n">
        <f aca="false">-In_Balancing*(AE77+AE78)/Thousand*AE41*(1+In_Opex_Adj)</f>
        <v>-109.297765336339</v>
      </c>
      <c r="AF96" s="21" t="n">
        <f aca="false">-In_Balancing*(AF77+AF78)/Thousand*AF41*(1+In_Opex_Adj)</f>
        <v>-110.430343662031</v>
      </c>
      <c r="AG96" s="21" t="n">
        <f aca="false">-In_Balancing*(AG77+AG78)/Thousand*AG41*(1+In_Opex_Adj)</f>
        <v>-111.560266237138</v>
      </c>
      <c r="AH96" s="21" t="n">
        <f aca="false">-In_Balancing*(AH77+AH78)/Thousand*AH41*(1+In_Opex_Adj)</f>
        <v>-111.475813528787</v>
      </c>
      <c r="AI96" s="21" t="n">
        <f aca="false">-In_Balancing*(AI77+AI78)/Thousand*AI41*(1+In_Opex_Adj)</f>
        <v>-112.384308279755</v>
      </c>
      <c r="AJ96" s="21" t="n">
        <f aca="false">-In_Balancing*(AJ77+AJ78)/Thousand*AJ41*(1+In_Opex_Adj)</f>
        <v>-112.300156158332</v>
      </c>
      <c r="AK96" s="21" t="n">
        <f aca="false">-In_Balancing*(AK77+AK78)/Thousand*AK41*(1+In_Opex_Adj)</f>
        <v>-113.449210643028</v>
      </c>
      <c r="AL96" s="21" t="n">
        <f aca="false">-In_Balancing*(AL77+AL78)/Thousand*AL41*(1+In_Opex_Adj)</f>
        <v>-113.363327976894</v>
      </c>
      <c r="AM96" s="21" t="n">
        <f aca="false">-In_Balancing*(AM77+AM78)/Thousand*AM41*(1+In_Opex_Adj)</f>
        <v>-113.031212462601</v>
      </c>
      <c r="AN96" s="21" t="n">
        <f aca="false">-In_Balancing*(AN77+AN78)/Thousand*AN41*(1+In_Opex_Adj)</f>
        <v>-114.202477958907</v>
      </c>
      <c r="AO96" s="21" t="n">
        <f aca="false">-In_Balancing*(AO77+AO78)/Thousand*AO41*(1+In_Opex_Adj)</f>
        <v>-115.370996988187</v>
      </c>
      <c r="AP96" s="21" t="n">
        <f aca="false">-In_Balancing*(AP77+AP78)/Thousand*AP41*(1+In_Opex_Adj)</f>
        <v>-115.283659502454</v>
      </c>
      <c r="AQ96" s="21" t="n">
        <f aca="false">-In_Balancing*(AQ77+AQ78)/Thousand*AQ41*(1+In_Opex_Adj)</f>
        <v>-114.946022697155</v>
      </c>
      <c r="AR96" s="21" t="n">
        <f aca="false">-In_Balancing*(AR77+AR78)/Thousand*AR41*(1+In_Opex_Adj)</f>
        <v>-116.137130068204</v>
      </c>
      <c r="AS96" s="21" t="n">
        <f aca="false">-In_Balancing*(AS77+AS78)/Thousand*AS41*(1+In_Opex_Adj)</f>
        <v>-117.325444445581</v>
      </c>
      <c r="AT96" s="21" t="n">
        <f aca="false">-In_Balancing*(AT77+AT78)/Thousand*AT41*(1+In_Opex_Adj)</f>
        <v>-117.236627415323</v>
      </c>
      <c r="AU96" s="21" t="n">
        <f aca="false">-In_Balancing*(AU77+AU78)/Thousand*AU41*(1+In_Opex_Adj)</f>
        <v>-116.893160422464</v>
      </c>
      <c r="AV96" s="21" t="n">
        <f aca="false">-In_Balancing*(AV77+AV78)/Thousand*AV41*(1+In_Opex_Adj)</f>
        <v>-118.104444656032</v>
      </c>
      <c r="AW96" s="21" t="n">
        <f aca="false">-In_Balancing*(AW77+AW78)/Thousand*AW41*(1+In_Opex_Adj)</f>
        <v>-119.312888583779</v>
      </c>
      <c r="AX96" s="21" t="n">
        <f aca="false">-In_Balancing*(AX77+AX78)/Thousand*AX41*(1+In_Opex_Adj)</f>
        <v>-119.22256703004</v>
      </c>
      <c r="AY96" s="21" t="n">
        <f aca="false">-In_Balancing*(AY77+AY78)/Thousand*AY41*(1+In_Opex_Adj)</f>
        <v>-120.194145344021</v>
      </c>
      <c r="AZ96" s="21" t="n">
        <f aca="false">-In_Balancing*(AZ77+AZ78)/Thousand*AZ41*(1+In_Opex_Adj)</f>
        <v>-120.104145303373</v>
      </c>
      <c r="BA96" s="21" t="n">
        <f aca="false">-In_Balancing*(BA77+BA78)/Thousand*BA41*(1+In_Opex_Adj)</f>
        <v>-121.333050155446</v>
      </c>
      <c r="BB96" s="21" t="n">
        <f aca="false">-In_Balancing*(BB77+BB78)/Thousand*BB41*(1+In_Opex_Adj)</f>
        <v>-121.241199310662</v>
      </c>
      <c r="BC96" s="21" t="n">
        <f aca="false">-In_Balancing*(BC77+BC78)/Thousand*BC41*(1+In_Opex_Adj)</f>
        <v>-120.886042080387</v>
      </c>
      <c r="BD96" s="21" t="n">
        <f aca="false">-In_Balancing*(BD77+BD78)/Thousand*BD41*(1+In_Opex_Adj)</f>
        <v>-122.138701827981</v>
      </c>
      <c r="BE96" s="21" t="n">
        <f aca="false">-In_Balancing*(BE77+BE78)/Thousand*BE41*(1+In_Opex_Adj)</f>
        <v>-123.388424249494</v>
      </c>
      <c r="BF96" s="21" t="n">
        <f aca="false">-In_Balancing*(BF77+BF78)/Thousand*BF41*(1+In_Opex_Adj)</f>
        <v>-123.295017457286</v>
      </c>
      <c r="BG96" s="21" t="n">
        <f aca="false">-In_Balancing*(BG77+BG78)/Thousand*BG41*(1+In_Opex_Adj)</f>
        <v>-122.933859228266</v>
      </c>
      <c r="BH96" s="21" t="n">
        <f aca="false">-In_Balancing*(BH77+BH78)/Thousand*BH41*(1+In_Opex_Adj)</f>
        <v>-124.207739110688</v>
      </c>
      <c r="BI96" s="21" t="n">
        <f aca="false">-In_Balancing*(BI77+BI78)/Thousand*BI41*(1+In_Opex_Adj)</f>
        <v>-125.478631908539</v>
      </c>
      <c r="BJ96" s="21" t="n">
        <f aca="false">-In_Balancing*(BJ77+BJ78)/Thousand*BJ41*(1+In_Opex_Adj)</f>
        <v>-125.383642799402</v>
      </c>
      <c r="BK96" s="21" t="n">
        <f aca="false">-In_Balancing*(BK77+BK78)/Thousand*BK41*(1+In_Opex_Adj)</f>
        <v>-125.016385306479</v>
      </c>
      <c r="BL96" s="21" t="n">
        <f aca="false">-In_Balancing*(BL77+BL78)/Thousand*BL41*(1+In_Opex_Adj)</f>
        <v>-126.31184498874</v>
      </c>
      <c r="BM96" s="21" t="n">
        <f aca="false">-In_Balancing*(BM77+BM78)/Thousand*BM41*(1+In_Opex_Adj)</f>
        <v>-127.604266984574</v>
      </c>
      <c r="BN96" s="21" t="n">
        <f aca="false">-In_Balancing*(BN77+BN78)/Thousand*BN41*(1+In_Opex_Adj)</f>
        <v>-127.50766873945</v>
      </c>
      <c r="BO96" s="21" t="n">
        <f aca="false">-In_Balancing*(BO77+BO78)/Thousand*BO41*(1+In_Opex_Adj)</f>
        <v>-128.546795216958</v>
      </c>
      <c r="BP96" s="21" t="n">
        <f aca="false">-In_Balancing*(BP77+BP78)/Thousand*BP41*(1+In_Opex_Adj)</f>
        <v>-128.450540804885</v>
      </c>
      <c r="BQ96" s="21" t="n">
        <f aca="false">-In_Balancing*(BQ77+BQ78)/Thousand*BQ41*(1+In_Opex_Adj)</f>
        <v>-129.764845922729</v>
      </c>
      <c r="BR96" s="21" t="n">
        <f aca="false">-In_Balancing*(BR77+BR78)/Thousand*BR41*(1+In_Opex_Adj)</f>
        <v>-129.666612088618</v>
      </c>
      <c r="BS96" s="21" t="n">
        <f aca="false">-In_Balancing*(BS77+BS78)/Thousand*BS41*(1+In_Opex_Adj)</f>
        <v>-129.286782069744</v>
      </c>
      <c r="BT96" s="21" t="n">
        <f aca="false">-In_Balancing*(BT77+BT78)/Thousand*BT41*(1+In_Opex_Adj)</f>
        <v>-130.62649296612</v>
      </c>
      <c r="BU96" s="21" t="n">
        <f aca="false">-In_Balancing*(BU77+BU78)/Thousand*BU41*(1+In_Opex_Adj)</f>
        <v>-131.96306241266</v>
      </c>
      <c r="BV96" s="21" t="n">
        <f aca="false">-In_Balancing*(BV77+BV78)/Thousand*BV41*(1+In_Opex_Adj)</f>
        <v>-131.863164497399</v>
      </c>
      <c r="BW96" s="21" t="n">
        <f aca="false">-In_Balancing*(BW77+BW78)/Thousand*BW41*(1+In_Opex_Adj)</f>
        <v>-131.476911414374</v>
      </c>
      <c r="BX96" s="21" t="n">
        <f aca="false">-In_Balancing*(BX77+BX78)/Thousand*BX41*(1+In_Opex_Adj)</f>
        <v>-132.839317129976</v>
      </c>
      <c r="BY96" s="21" t="n">
        <f aca="false">-In_Balancing*(BY77+BY78)/Thousand*BY41*(1+In_Opex_Adj)</f>
        <v>-134.198528179309</v>
      </c>
      <c r="BZ96" s="21" t="n">
        <f aca="false">-In_Balancing*(BZ77+BZ78)/Thousand*BZ41*(1+In_Opex_Adj)</f>
        <v>-134.096937984666</v>
      </c>
      <c r="CA96" s="21" t="n">
        <f aca="false">-In_Balancing*(CA77+CA78)/Thousand*CA41*(1+In_Opex_Adj)</f>
        <v>-133.704079792038</v>
      </c>
      <c r="CB96" s="21" t="n">
        <f aca="false">-In_Balancing*(CB77+CB78)/Thousand*CB41*(1+In_Opex_Adj)</f>
        <v>-135.089564137148</v>
      </c>
      <c r="CC96" s="21" t="n">
        <f aca="false">-In_Balancing*(CC77+CC78)/Thousand*CC41*(1+In_Opex_Adj)</f>
        <v>-136.471799699569</v>
      </c>
      <c r="CD96" s="21" t="n">
        <f aca="false">-In_Balancing*(CD77+CD78)/Thousand*CD41*(1+In_Opex_Adj)</f>
        <v>-136.36848860605</v>
      </c>
      <c r="CE96" s="21" t="n">
        <f aca="false">-In_Balancing*(CE77+CE78)/Thousand*CE41*(1+In_Opex_Adj)</f>
        <v>-137.479776899433</v>
      </c>
      <c r="CF96" s="21" t="n">
        <f aca="false">-In_Balancing*(CF77+CF78)/Thousand*CF41*(1+In_Opex_Adj)</f>
        <v>-137.376833569924</v>
      </c>
      <c r="CG96" s="21" t="n">
        <f aca="false">-In_Balancing*(CG77+CG78)/Thousand*CG41*(1+In_Opex_Adj)</f>
        <v>-138.782472458657</v>
      </c>
      <c r="CH96" s="21" t="n">
        <f aca="false">-In_Balancing*(CH77+CH78)/Thousand*CH41*(1+In_Opex_Adj)</f>
        <v>-138.677412152993</v>
      </c>
      <c r="CI96" s="21" t="n">
        <f aca="false">-In_Balancing*(CI77+CI78)/Thousand*CI41*(1+In_Opex_Adj)</f>
        <v>-138.271183245008</v>
      </c>
      <c r="CJ96" s="21" t="n">
        <f aca="false">-In_Balancing*(CJ77+CJ78)/Thousand*CJ41*(1+In_Opex_Adj)</f>
        <v>-139.703993373643</v>
      </c>
      <c r="CK96" s="21" t="n">
        <f aca="false">-In_Balancing*(CK77+CK78)/Thousand*CK41*(1+In_Opex_Adj)</f>
        <v>-141.13344374671</v>
      </c>
      <c r="CL96" s="21" t="n">
        <f aca="false">-In_Balancing*(CL77+CL78)/Thousand*CL41*(1+In_Opex_Adj)</f>
        <v>-141.026603722341</v>
      </c>
      <c r="CM96" s="21" t="n">
        <f aca="false">-In_Balancing*(CM77+CM78)/Thousand*CM41*(1+In_Opex_Adj)</f>
        <v>-140.613558259116</v>
      </c>
      <c r="CN96" s="21" t="n">
        <f aca="false">-In_Balancing*(CN77+CN78)/Thousand*CN41*(1+In_Opex_Adj)</f>
        <v>-142.070640825192</v>
      </c>
      <c r="CO96" s="21" t="n">
        <f aca="false">-In_Balancing*(CO77+CO78)/Thousand*CO41*(1+In_Opex_Adj)</f>
        <v>-143.524306719954</v>
      </c>
      <c r="CP96" s="21" t="n">
        <f aca="false">-In_Balancing*(CP77+CP78)/Thousand*CP41*(1+In_Opex_Adj)</f>
        <v>-143.415656778308</v>
      </c>
      <c r="CQ96" s="21" t="n">
        <f aca="false">-In_Balancing*(CQ77+CQ78)/Thousand*CQ41*(1+In_Opex_Adj)</f>
        <v>-142.995522366848</v>
      </c>
      <c r="CR96" s="21" t="n">
        <f aca="false">-In_Balancing*(CR77+CR78)/Thousand*CR41*(1+In_Opex_Adj)</f>
        <v>-144.477287605189</v>
      </c>
      <c r="CS96" s="21" t="n">
        <f aca="false">-In_Balancing*(CS77+CS78)/Thousand*CS41*(1+In_Opex_Adj)</f>
        <v>-145.955578294522</v>
      </c>
      <c r="CT96" s="21" t="n">
        <f aca="false">-In_Balancing*(CT77+CT78)/Thousand*CT41*(1+In_Opex_Adj)</f>
        <v>-145.845087845711</v>
      </c>
      <c r="CU96" s="21" t="n">
        <f aca="false">-In_Balancing*(CU77+CU78)/Thousand*CU41*(1+In_Opex_Adj)</f>
        <v>-147.033603821123</v>
      </c>
      <c r="CV96" s="21" t="n">
        <f aca="false">-In_Balancing*(CV77+CV78)/Thousand*CV41*(1+In_Opex_Adj)</f>
        <v>-146.92350669216</v>
      </c>
      <c r="CW96" s="21" t="n">
        <f aca="false">-In_Balancing*(CW77+CW78)/Thousand*CW41*(1+In_Opex_Adj)</f>
        <v>-148.426827079658</v>
      </c>
      <c r="CX96" s="21" t="n">
        <f aca="false">-In_Balancing*(CX77+CX78)/Thousand*CX41*(1+In_Opex_Adj)</f>
        <v>-148.314465860366</v>
      </c>
      <c r="CY96" s="21" t="n">
        <f aca="false">-In_Balancing*(CY77+CY78)/Thousand*CY41*(1+In_Opex_Adj)</f>
        <v>-147.879994493976</v>
      </c>
      <c r="CZ96" s="21" t="n">
        <f aca="false">-In_Balancing*(CZ77+CZ78)/Thousand*CZ41*(1+In_Opex_Adj)</f>
        <v>-149.412374191327</v>
      </c>
      <c r="DA96" s="21" t="n">
        <f aca="false">-In_Balancing*(DA77+DA78)/Thousand*DA41*(1+In_Opex_Adj)</f>
        <v>-150.941160655271</v>
      </c>
      <c r="DB96" s="21" t="n">
        <f aca="false">-In_Balancing*(DB77+DB78)/Thousand*DB41*(1+In_Opex_Adj)</f>
        <v>-150.8268960497</v>
      </c>
      <c r="DC96" s="21" t="n">
        <f aca="false">-In_Balancing*(DC77+DC78)/Thousand*DC41*(1+In_Opex_Adj)</f>
        <v>-150.385121893168</v>
      </c>
      <c r="DD96" s="21" t="n">
        <f aca="false">-In_Balancing*(DD77+DD78)/Thousand*DD41*(1+In_Opex_Adj)</f>
        <v>-151.943460520116</v>
      </c>
      <c r="DE96" s="21" t="n">
        <f aca="false">-In_Balancing*(DE77+DE78)/Thousand*DE41*(1+In_Opex_Adj)</f>
        <v>-153.498145043304</v>
      </c>
      <c r="DF96" s="21" t="n">
        <f aca="false">-In_Balancing*(DF77+DF78)/Thousand*DF41*(1+In_Opex_Adj)</f>
        <v>-153.381944764181</v>
      </c>
      <c r="DG96" s="21" t="n">
        <f aca="false">-In_Balancing*(DG77+DG78)/Thousand*DG41*(1+In_Opex_Adj)</f>
        <v>-152.932684203644</v>
      </c>
      <c r="DH96" s="21" t="n">
        <f aca="false">-In_Balancing*(DH77+DH78)/Thousand*DH41*(1+In_Opex_Adj)</f>
        <v>-154.517421484282</v>
      </c>
      <c r="DI96" s="21" t="n">
        <f aca="false">-In_Balancing*(DI77+DI78)/Thousand*DI41*(1+In_Opex_Adj)</f>
        <v>-156.09844275971</v>
      </c>
      <c r="DJ96" s="21" t="n">
        <f aca="false">-In_Balancing*(DJ77+DJ78)/Thousand*DJ41*(1+In_Opex_Adj)</f>
        <v>-155.98027401823</v>
      </c>
      <c r="DK96" s="21" t="n">
        <f aca="false">-In_Balancing*(DK77+DK78)/Thousand*DK41*(1+In_Opex_Adj)</f>
        <v>-157.251357072886</v>
      </c>
      <c r="DL96" s="21" t="n">
        <f aca="false">-In_Balancing*(DL77+DL78)/Thousand*DL41*(1+In_Opex_Adj)</f>
        <v>-157.13360900381</v>
      </c>
      <c r="DM96" s="21" t="n">
        <f aca="false">-In_Balancing*(DM77+DM78)/Thousand*DM41*(1+In_Opex_Adj)</f>
        <v>-158.741399093325</v>
      </c>
      <c r="DN96" s="21" t="n">
        <f aca="false">-In_Balancing*(DN77+DN78)/Thousand*DN41*(1+In_Opex_Adj)</f>
        <v>-158.621229596307</v>
      </c>
      <c r="DO96" s="21" t="n">
        <f aca="false">-In_Balancing*(DO77+DO78)/Thousand*DO41*(1+In_Opex_Adj)</f>
        <v>-158.156537973921</v>
      </c>
      <c r="DP96" s="21" t="n">
        <f aca="false">-In_Balancing*(DP77+DP78)/Thousand*DP41*(1+In_Opex_Adj)</f>
        <v>-159.795406494467</v>
      </c>
      <c r="DQ96" s="21" t="n">
        <f aca="false">-In_Balancing*(DQ77+DQ78)/Thousand*DQ41*(1+In_Opex_Adj)</f>
        <v>-161.430432079003</v>
      </c>
      <c r="DR96" s="21" t="n">
        <f aca="false">-In_Balancing*(DR77+DR78)/Thousand*DR41*(1+In_Opex_Adj)</f>
        <v>-161.308226945767</v>
      </c>
      <c r="DS96" s="21" t="n">
        <f aca="false">-In_Balancing*(DS77+DS78)/Thousand*DS41*(1+In_Opex_Adj)</f>
        <v>-160.835716965526</v>
      </c>
      <c r="DT96" s="21" t="n">
        <f aca="false">-In_Balancing*(DT77+DT78)/Thousand*DT41*(1+In_Opex_Adj)</f>
        <v>-162.502347993816</v>
      </c>
      <c r="DU96" s="21" t="n">
        <f aca="false">-In_Balancing*(DU77+DU78)/Thousand*DU41*(1+In_Opex_Adj)</f>
        <v>-164.165070986584</v>
      </c>
      <c r="DV96" s="21" t="n">
        <f aca="false">-In_Balancing*(DV77+DV78)/Thousand*DV41*(1+In_Opex_Adj)</f>
        <v>-164.040795692798</v>
      </c>
      <c r="DW96" s="21" t="n">
        <f aca="false">-In_Balancing*(DW77+DW78)/Thousand*DW41*(1+In_Opex_Adj)</f>
        <v>-163.560272206769</v>
      </c>
      <c r="DX96" s="21" t="n">
        <f aca="false">-In_Balancing*(DX77+DX78)/Thousand*DX41*(1+In_Opex_Adj)</f>
        <v>-165.255135945983</v>
      </c>
      <c r="DY96" s="21" t="n">
        <f aca="false">-In_Balancing*(DY77+DY78)/Thousand*DY41*(1+In_Opex_Adj)</f>
        <v>-166.946025447597</v>
      </c>
      <c r="DZ96" s="21" t="n">
        <f aca="false">-In_Balancing*(DZ77+DZ78)/Thousand*DZ41*(1+In_Opex_Adj)</f>
        <v>-166.819644931729</v>
      </c>
      <c r="EA96" s="21" t="n">
        <f aca="false">-In_Balancing*(EA77+EA78)/Thousand*EA41*(1+In_Opex_Adj)</f>
        <v>-168.179190733855</v>
      </c>
      <c r="EB96" s="21" t="n">
        <f aca="false">-In_Balancing*(EB77+EB78)/Thousand*EB41*(1+In_Opex_Adj)</f>
        <v>-168.053260024345</v>
      </c>
      <c r="EC96" s="21" t="n">
        <f aca="false">-In_Balancing*(EC77+EC78)/Thousand*EC41*(1+In_Opex_Adj)</f>
        <v>-169.772779913761</v>
      </c>
      <c r="ED96" s="21" t="n">
        <f aca="false">-In_Balancing*(ED77+ED78)/Thousand*ED41*(1+In_Opex_Adj)</f>
        <v>-169.644259504554</v>
      </c>
      <c r="EE96" s="21" t="n">
        <f aca="false">-In_Balancing*(EE77+EE78)/Thousand*EE41*(1+In_Opex_Adj)</f>
        <v>-169.147293212724</v>
      </c>
      <c r="EF96" s="21" t="n">
        <f aca="false">-In_Balancing*(EF77+EF78)/Thousand*EF41*(1+In_Opex_Adj)</f>
        <v>-170.900051446643</v>
      </c>
      <c r="EG96" s="21" t="n">
        <f aca="false">-In_Balancing*(EG77+EG78)/Thousand*EG41*(1+In_Opex_Adj)</f>
        <v>-172.648699687815</v>
      </c>
      <c r="EH96" s="21" t="n">
        <f aca="false">-In_Balancing*(EH77+EH78)/Thousand*EH41*(1+In_Opex_Adj)</f>
        <v>-172.518002166432</v>
      </c>
      <c r="EI96" s="21" t="n">
        <f aca="false">-In_Balancing*(EI77+EI78)/Thousand*EI41*(1+In_Opex_Adj)</f>
        <v>-172.01263942</v>
      </c>
      <c r="EJ96" s="21" t="n">
        <f aca="false">-In_Balancing*(EJ77+EJ78)/Thousand*EJ41*(1+In_Opex_Adj)</f>
        <v>-173.795089285764</v>
      </c>
      <c r="EK96" s="21" t="n">
        <f aca="false">-In_Balancing*(EK77+EK78)/Thousand*EK41*(1+In_Opex_Adj)</f>
        <v>-175.573359535722</v>
      </c>
      <c r="EL96" s="21" t="n">
        <f aca="false">-In_Balancing*(EL77+EL78)/Thousand*EL41*(1+In_Opex_Adj)</f>
        <v>-175.440448005235</v>
      </c>
      <c r="EM96" s="21" t="n">
        <f aca="false">-In_Balancing*(EM77+EM78)/Thousand*EM41*(1+In_Opex_Adj)</f>
        <v>-174.926563835732</v>
      </c>
      <c r="EN96" s="21" t="n">
        <f aca="false">-In_Balancing*(EN77+EN78)/Thousand*EN41*(1+In_Opex_Adj)</f>
        <v>-176.739208716242</v>
      </c>
      <c r="EO96" s="21" t="n">
        <f aca="false">-In_Balancing*(EO77+EO78)/Thousand*EO41*(1+In_Opex_Adj)</f>
        <v>-178.547603177517</v>
      </c>
      <c r="EP96" s="21" t="n">
        <f aca="false">-In_Balancing*(EP77+EP78)/Thousand*EP41*(1+In_Opex_Adj)</f>
        <v>-178.412440102288</v>
      </c>
      <c r="EQ96" s="21" t="n">
        <f aca="false">-In_Balancing*(EQ77+EQ78)/Thousand*EQ41*(1+In_Opex_Adj)</f>
        <v>-179.866344628983</v>
      </c>
      <c r="ER96" s="21" t="n">
        <f aca="false">-In_Balancing*(ER77+ER78)/Thousand*ER41*(1+In_Opex_Adj)</f>
        <v>-179.731662708483</v>
      </c>
      <c r="ES96" s="21" t="n">
        <f aca="false">-In_Balancing*(ES77+ES78)/Thousand*ES41*(1+In_Opex_Adj)</f>
        <v>-181.570675940005</v>
      </c>
      <c r="ET96" s="21" t="n">
        <f aca="false">-In_Balancing*(ET77+ET78)/Thousand*ET41*(1+In_Opex_Adj)</f>
        <v>-181.433224355695</v>
      </c>
      <c r="EU96" s="21" t="n">
        <f aca="false">-In_Balancing*(EU77+EU78)/Thousand*EU41*(1+In_Opex_Adj)</f>
        <v>-180.901755352833</v>
      </c>
      <c r="EV96" s="21" t="n">
        <f aca="false">-In_Balancing*(EV77+EV78)/Thousand*EV41*(1+In_Opex_Adj)</f>
        <v>-182.776317074765</v>
      </c>
      <c r="EW96" s="21" t="n">
        <f aca="false">-In_Balancing*(EW77+EW78)/Thousand*EW41*(1+In_Opex_Adj)</f>
        <v>-184.646483190428</v>
      </c>
      <c r="EX96" s="21" t="n">
        <f aca="false">-In_Balancing*(EX77+EX78)/Thousand*EX41*(1+In_Opex_Adj)</f>
        <v>-184.50670317628</v>
      </c>
      <c r="EY96" s="21" t="n">
        <f aca="false">-In_Balancing*(EY77+EY78)/Thousand*EY41*(1+In_Opex_Adj)</f>
        <v>-183.96623108851</v>
      </c>
      <c r="EZ96" s="21" t="n">
        <f aca="false">-In_Balancing*(EZ77+EZ78)/Thousand*EZ41*(1+In_Opex_Adj)</f>
        <v>-185.872547886011</v>
      </c>
      <c r="FA96" s="21" t="n">
        <f aca="false">-In_Balancing*(FA77+FA78)/Thousand*FA41*(1+In_Opex_Adj)</f>
        <v>-187.774394615674</v>
      </c>
      <c r="FB96" s="21" t="n">
        <f aca="false">-In_Balancing*(FB77+FB78)/Thousand*FB41*(1+In_Opex_Adj)</f>
        <v>-187.632246728087</v>
      </c>
      <c r="FC96" s="21" t="n">
        <f aca="false">-In_Balancing*(FC77+FC78)/Thousand*FC41*(1+In_Opex_Adj)</f>
        <v>-187.082619043149</v>
      </c>
      <c r="FD96" s="21" t="n">
        <f aca="false">-In_Balancing*(FD77+FD78)/Thousand*FD41*(1+In_Opex_Adj)</f>
        <v>-0</v>
      </c>
      <c r="FE96" s="21" t="n">
        <f aca="false">-In_Balancing*(FE77+FE78)/Thousand*FE41*(1+In_Opex_Adj)</f>
        <v>-0</v>
      </c>
      <c r="FF96" s="21" t="n">
        <f aca="false">-In_Balancing*(FF77+FF78)/Thousand*FF41*(1+In_Opex_Adj)</f>
        <v>-0</v>
      </c>
      <c r="FG96" s="21" t="n">
        <f aca="false">-In_Balancing*(FG77+FG78)/Thousand*FG41*(1+In_Opex_Adj)</f>
        <v>-0</v>
      </c>
      <c r="FH96" s="21" t="n">
        <f aca="false">-In_Balancing*(FH77+FH78)/Thousand*FH41*(1+In_Opex_Adj)</f>
        <v>-0</v>
      </c>
    </row>
    <row r="97" customFormat="false" ht="15" hidden="false" customHeight="false" outlineLevel="0" collapsed="false">
      <c r="C97" s="1" t="s">
        <v>744</v>
      </c>
      <c r="D97" s="12" t="s">
        <v>358</v>
      </c>
      <c r="I97" s="21" t="n">
        <f aca="false">SUM(J97:FH97)</f>
        <v>-5126.5508552461</v>
      </c>
      <c r="J97" s="21" t="n">
        <f aca="false">-In_Lease*J41*(1+In_Opex_Adj)*J28*J$6</f>
        <v>-0</v>
      </c>
      <c r="K97" s="21" t="n">
        <f aca="false">-In_Lease*K41*(1+In_Opex_Adj)*K28*K$6</f>
        <v>-0</v>
      </c>
      <c r="L97" s="21" t="n">
        <f aca="false">-In_Lease*L41*(1+In_Opex_Adj)*L28*L$6</f>
        <v>-0</v>
      </c>
      <c r="M97" s="21" t="n">
        <f aca="false">-In_Lease*M41*(1+In_Opex_Adj)*M28*M$6</f>
        <v>-0</v>
      </c>
      <c r="N97" s="21" t="n">
        <f aca="false">-In_Lease*N41*(1+In_Opex_Adj)*N28*N$6</f>
        <v>-0</v>
      </c>
      <c r="O97" s="21" t="n">
        <f aca="false">-In_Lease*O41*(1+In_Opex_Adj)*O28*O$6</f>
        <v>-0</v>
      </c>
      <c r="P97" s="21" t="n">
        <f aca="false">-In_Lease*P41*(1+In_Opex_Adj)*P28*P$6</f>
        <v>-0</v>
      </c>
      <c r="Q97" s="21" t="n">
        <f aca="false">-In_Lease*Q41*(1+In_Opex_Adj)*Q28*Q$6</f>
        <v>-0</v>
      </c>
      <c r="R97" s="21" t="n">
        <f aca="false">-In_Lease*R41*(1+In_Opex_Adj)*R28*R$6</f>
        <v>-0</v>
      </c>
      <c r="S97" s="21" t="n">
        <f aca="false">-In_Lease*S41*(1+In_Opex_Adj)*S28*S$6</f>
        <v>-0</v>
      </c>
      <c r="T97" s="21" t="n">
        <f aca="false">-In_Lease*T41*(1+In_Opex_Adj)*T28*T$6</f>
        <v>-25.4029237479452</v>
      </c>
      <c r="U97" s="21" t="n">
        <f aca="false">-In_Lease*U41*(1+In_Opex_Adj)*U28*U$6</f>
        <v>-25.6820767561644</v>
      </c>
      <c r="V97" s="21" t="n">
        <f aca="false">-In_Lease*V41*(1+In_Opex_Adj)*V28*V$6</f>
        <v>-25.6820767561644</v>
      </c>
      <c r="W97" s="21" t="n">
        <f aca="false">-In_Lease*W41*(1+In_Opex_Adj)*W28*W$6</f>
        <v>-25.6365606575342</v>
      </c>
      <c r="X97" s="21" t="n">
        <f aca="false">-In_Lease*X41*(1+In_Opex_Adj)*X28*X$6</f>
        <v>-25.9214113315069</v>
      </c>
      <c r="Y97" s="21" t="n">
        <f aca="false">-In_Lease*Y41*(1+In_Opex_Adj)*Y28*Y$6</f>
        <v>-26.2062620054795</v>
      </c>
      <c r="Z97" s="21" t="n">
        <f aca="false">-In_Lease*Z41*(1+In_Opex_Adj)*Z28*Z$6</f>
        <v>-26.2062620054795</v>
      </c>
      <c r="AA97" s="21" t="n">
        <f aca="false">-In_Lease*AA41*(1+In_Opex_Adj)*AA28*AA$6</f>
        <v>-26.1608074520548</v>
      </c>
      <c r="AB97" s="21" t="n">
        <f aca="false">-In_Lease*AB41*(1+In_Opex_Adj)*AB28*AB$6</f>
        <v>-26.451483090411</v>
      </c>
      <c r="AC97" s="21" t="n">
        <f aca="false">-In_Lease*AC41*(1+In_Opex_Adj)*AC28*AC$6</f>
        <v>-26.7421587287671</v>
      </c>
      <c r="AD97" s="21" t="n">
        <f aca="false">-In_Lease*AD41*(1+In_Opex_Adj)*AD28*AD$6</f>
        <v>-26.7421587287671</v>
      </c>
      <c r="AE97" s="21" t="n">
        <f aca="false">-In_Lease*AE41*(1+In_Opex_Adj)*AE28*AE$6</f>
        <v>-26.6840127123288</v>
      </c>
      <c r="AF97" s="21" t="n">
        <f aca="false">-In_Lease*AF41*(1+In_Opex_Adj)*AF28*AF$6</f>
        <v>-26.9805017424658</v>
      </c>
      <c r="AG97" s="21" t="n">
        <f aca="false">-In_Lease*AG41*(1+In_Opex_Adj)*AG28*AG$6</f>
        <v>-27.2769907726027</v>
      </c>
      <c r="AH97" s="21" t="n">
        <f aca="false">-In_Lease*AH41*(1+In_Opex_Adj)*AH28*AH$6</f>
        <v>-27.2769907726027</v>
      </c>
      <c r="AI97" s="21" t="n">
        <f aca="false">-In_Lease*AI41*(1+In_Opex_Adj)*AI28*AI$6</f>
        <v>-27.5201232657534</v>
      </c>
      <c r="AJ97" s="21" t="n">
        <f aca="false">-In_Lease*AJ41*(1+In_Opex_Adj)*AJ28*AJ$6</f>
        <v>-27.5201232657534</v>
      </c>
      <c r="AK97" s="21" t="n">
        <f aca="false">-In_Lease*AK41*(1+In_Opex_Adj)*AK28*AK$6</f>
        <v>-27.8225422027397</v>
      </c>
      <c r="AL97" s="21" t="n">
        <f aca="false">-In_Lease*AL41*(1+In_Opex_Adj)*AL28*AL$6</f>
        <v>-27.8225422027397</v>
      </c>
      <c r="AM97" s="21" t="n">
        <f aca="false">-In_Lease*AM41*(1+In_Opex_Adj)*AM28*AM$6</f>
        <v>-27.762048</v>
      </c>
      <c r="AN97" s="21" t="n">
        <f aca="false">-In_Lease*AN41*(1+In_Opex_Adj)*AN28*AN$6</f>
        <v>-28.0705152</v>
      </c>
      <c r="AO97" s="21" t="n">
        <f aca="false">-In_Lease*AO41*(1+In_Opex_Adj)*AO28*AO$6</f>
        <v>-28.3789824</v>
      </c>
      <c r="AP97" s="21" t="n">
        <f aca="false">-In_Lease*AP41*(1+In_Opex_Adj)*AP28*AP$6</f>
        <v>-28.3789824</v>
      </c>
      <c r="AQ97" s="21" t="n">
        <f aca="false">-In_Lease*AQ41*(1+In_Opex_Adj)*AQ28*AQ$6</f>
        <v>-28.317304109589</v>
      </c>
      <c r="AR97" s="21" t="n">
        <f aca="false">-In_Lease*AR41*(1+In_Opex_Adj)*AR28*AR$6</f>
        <v>-28.6319408219178</v>
      </c>
      <c r="AS97" s="21" t="n">
        <f aca="false">-In_Lease*AS41*(1+In_Opex_Adj)*AS28*AS$6</f>
        <v>-28.9465775342466</v>
      </c>
      <c r="AT97" s="21" t="n">
        <f aca="false">-In_Lease*AT41*(1+In_Opex_Adj)*AT28*AT$6</f>
        <v>-28.9465775342466</v>
      </c>
      <c r="AU97" s="21" t="n">
        <f aca="false">-In_Lease*AU41*(1+In_Opex_Adj)*AU28*AU$6</f>
        <v>-28.8836383561644</v>
      </c>
      <c r="AV97" s="21" t="n">
        <f aca="false">-In_Lease*AV41*(1+In_Opex_Adj)*AV28*AV$6</f>
        <v>-29.2045676712329</v>
      </c>
      <c r="AW97" s="21" t="n">
        <f aca="false">-In_Lease*AW41*(1+In_Opex_Adj)*AW28*AW$6</f>
        <v>-29.5254969863014</v>
      </c>
      <c r="AX97" s="21" t="n">
        <f aca="false">-In_Lease*AX41*(1+In_Opex_Adj)*AX28*AX$6</f>
        <v>-29.5254969863014</v>
      </c>
      <c r="AY97" s="21" t="n">
        <f aca="false">-In_Lease*AY41*(1+In_Opex_Adj)*AY28*AY$6</f>
        <v>-29.7886590246575</v>
      </c>
      <c r="AZ97" s="21" t="n">
        <f aca="false">-In_Lease*AZ41*(1+In_Opex_Adj)*AZ28*AZ$6</f>
        <v>-29.7886590246575</v>
      </c>
      <c r="BA97" s="21" t="n">
        <f aca="false">-In_Lease*BA41*(1+In_Opex_Adj)*BA28*BA$6</f>
        <v>-30.1160069260274</v>
      </c>
      <c r="BB97" s="21" t="n">
        <f aca="false">-In_Lease*BB41*(1+In_Opex_Adj)*BB28*BB$6</f>
        <v>-30.1160069260274</v>
      </c>
      <c r="BC97" s="21" t="n">
        <f aca="false">-In_Lease*BC41*(1+In_Opex_Adj)*BC28*BC$6</f>
        <v>-30.0505354520548</v>
      </c>
      <c r="BD97" s="21" t="n">
        <f aca="false">-In_Lease*BD41*(1+In_Opex_Adj)*BD28*BD$6</f>
        <v>-30.384430290411</v>
      </c>
      <c r="BE97" s="21" t="n">
        <f aca="false">-In_Lease*BE41*(1+In_Opex_Adj)*BE28*BE$6</f>
        <v>-30.7183251287671</v>
      </c>
      <c r="BF97" s="21" t="n">
        <f aca="false">-In_Lease*BF41*(1+In_Opex_Adj)*BF28*BF$6</f>
        <v>-30.7183251287671</v>
      </c>
      <c r="BG97" s="21" t="n">
        <f aca="false">-In_Lease*BG41*(1+In_Opex_Adj)*BG28*BG$6</f>
        <v>-30.6515480547945</v>
      </c>
      <c r="BH97" s="21" t="n">
        <f aca="false">-In_Lease*BH41*(1+In_Opex_Adj)*BH28*BH$6</f>
        <v>-30.9921208109589</v>
      </c>
      <c r="BI97" s="21" t="n">
        <f aca="false">-In_Lease*BI41*(1+In_Opex_Adj)*BI28*BI$6</f>
        <v>-31.3326935671233</v>
      </c>
      <c r="BJ97" s="21" t="n">
        <f aca="false">-In_Lease*BJ41*(1+In_Opex_Adj)*BJ28*BJ$6</f>
        <v>-31.3326935671233</v>
      </c>
      <c r="BK97" s="21" t="n">
        <f aca="false">-In_Lease*BK41*(1+In_Opex_Adj)*BK28*BK$6</f>
        <v>-31.2645856438356</v>
      </c>
      <c r="BL97" s="21" t="n">
        <f aca="false">-In_Lease*BL41*(1+In_Opex_Adj)*BL28*BL$6</f>
        <v>-31.6119699287671</v>
      </c>
      <c r="BM97" s="21" t="n">
        <f aca="false">-In_Lease*BM41*(1+In_Opex_Adj)*BM28*BM$6</f>
        <v>-31.9593542136986</v>
      </c>
      <c r="BN97" s="21" t="n">
        <f aca="false">-In_Lease*BN41*(1+In_Opex_Adj)*BN28*BN$6</f>
        <v>-31.9593542136986</v>
      </c>
      <c r="BO97" s="21" t="n">
        <f aca="false">-In_Lease*BO41*(1+In_Opex_Adj)*BO28*BO$6</f>
        <v>-32.2442169863014</v>
      </c>
      <c r="BP97" s="21" t="n">
        <f aca="false">-In_Lease*BP41*(1+In_Opex_Adj)*BP28*BP$6</f>
        <v>-32.2442169863014</v>
      </c>
      <c r="BQ97" s="21" t="n">
        <f aca="false">-In_Lease*BQ41*(1+In_Opex_Adj)*BQ28*BQ$6</f>
        <v>-32.5985490410959</v>
      </c>
      <c r="BR97" s="21" t="n">
        <f aca="false">-In_Lease*BR41*(1+In_Opex_Adj)*BR28*BR$6</f>
        <v>-32.5985490410959</v>
      </c>
      <c r="BS97" s="21" t="n">
        <f aca="false">-In_Lease*BS41*(1+In_Opex_Adj)*BS28*BS$6</f>
        <v>-32.527682630137</v>
      </c>
      <c r="BT97" s="21" t="n">
        <f aca="false">-In_Lease*BT41*(1+In_Opex_Adj)*BT28*BT$6</f>
        <v>-32.8891013260274</v>
      </c>
      <c r="BU97" s="21" t="n">
        <f aca="false">-In_Lease*BU41*(1+In_Opex_Adj)*BU28*BU$6</f>
        <v>-33.2505200219178</v>
      </c>
      <c r="BV97" s="21" t="n">
        <f aca="false">-In_Lease*BV41*(1+In_Opex_Adj)*BV28*BV$6</f>
        <v>-33.2505200219178</v>
      </c>
      <c r="BW97" s="21" t="n">
        <f aca="false">-In_Lease*BW41*(1+In_Opex_Adj)*BW28*BW$6</f>
        <v>-33.1782391232877</v>
      </c>
      <c r="BX97" s="21" t="n">
        <f aca="false">-In_Lease*BX41*(1+In_Opex_Adj)*BX28*BX$6</f>
        <v>-33.5468862246575</v>
      </c>
      <c r="BY97" s="21" t="n">
        <f aca="false">-In_Lease*BY41*(1+In_Opex_Adj)*BY28*BY$6</f>
        <v>-33.9155333260274</v>
      </c>
      <c r="BZ97" s="21" t="n">
        <f aca="false">-In_Lease*BZ41*(1+In_Opex_Adj)*BZ28*BZ$6</f>
        <v>-33.9155333260274</v>
      </c>
      <c r="CA97" s="21" t="n">
        <f aca="false">-In_Lease*CA41*(1+In_Opex_Adj)*CA28*CA$6</f>
        <v>-33.8417911232877</v>
      </c>
      <c r="CB97" s="21" t="n">
        <f aca="false">-In_Lease*CB41*(1+In_Opex_Adj)*CB28*CB$6</f>
        <v>-34.2178110246575</v>
      </c>
      <c r="CC97" s="21" t="n">
        <f aca="false">-In_Lease*CC41*(1+In_Opex_Adj)*CC28*CC$6</f>
        <v>-34.5938309260274</v>
      </c>
      <c r="CD97" s="21" t="n">
        <f aca="false">-In_Lease*CD41*(1+In_Opex_Adj)*CD28*CD$6</f>
        <v>-34.5938309260274</v>
      </c>
      <c r="CE97" s="21" t="n">
        <f aca="false">-In_Lease*CE41*(1+In_Opex_Adj)*CE28*CE$6</f>
        <v>-34.9021629369863</v>
      </c>
      <c r="CF97" s="21" t="n">
        <f aca="false">-In_Lease*CF41*(1+In_Opex_Adj)*CF28*CF$6</f>
        <v>-34.9021629369863</v>
      </c>
      <c r="CG97" s="21" t="n">
        <f aca="false">-In_Lease*CG41*(1+In_Opex_Adj)*CG28*CG$6</f>
        <v>-35.2857031890411</v>
      </c>
      <c r="CH97" s="21" t="n">
        <f aca="false">-In_Lease*CH41*(1+In_Opex_Adj)*CH28*CH$6</f>
        <v>-35.2857031890411</v>
      </c>
      <c r="CI97" s="21" t="n">
        <f aca="false">-In_Lease*CI41*(1+In_Opex_Adj)*CI28*CI$6</f>
        <v>-35.2089941917808</v>
      </c>
      <c r="CJ97" s="21" t="n">
        <f aca="false">-In_Lease*CJ41*(1+In_Opex_Adj)*CJ28*CJ$6</f>
        <v>-35.6002052383562</v>
      </c>
      <c r="CK97" s="21" t="n">
        <f aca="false">-In_Lease*CK41*(1+In_Opex_Adj)*CK28*CK$6</f>
        <v>-35.9914162849315</v>
      </c>
      <c r="CL97" s="21" t="n">
        <f aca="false">-In_Lease*CL41*(1+In_Opex_Adj)*CL28*CL$6</f>
        <v>-35.9914162849315</v>
      </c>
      <c r="CM97" s="21" t="n">
        <f aca="false">-In_Lease*CM41*(1+In_Opex_Adj)*CM28*CM$6</f>
        <v>-35.9131896986301</v>
      </c>
      <c r="CN97" s="21" t="n">
        <f aca="false">-In_Lease*CN41*(1+In_Opex_Adj)*CN28*CN$6</f>
        <v>-36.312225139726</v>
      </c>
      <c r="CO97" s="21" t="n">
        <f aca="false">-In_Lease*CO41*(1+In_Opex_Adj)*CO28*CO$6</f>
        <v>-36.7112605808219</v>
      </c>
      <c r="CP97" s="21" t="n">
        <f aca="false">-In_Lease*CP41*(1+In_Opex_Adj)*CP28*CP$6</f>
        <v>-36.7112605808219</v>
      </c>
      <c r="CQ97" s="21" t="n">
        <f aca="false">-In_Lease*CQ41*(1+In_Opex_Adj)*CQ28*CQ$6</f>
        <v>-36.6314459178082</v>
      </c>
      <c r="CR97" s="21" t="n">
        <f aca="false">-In_Lease*CR41*(1+In_Opex_Adj)*CR28*CR$6</f>
        <v>-37.0384619835616</v>
      </c>
      <c r="CS97" s="21" t="n">
        <f aca="false">-In_Lease*CS41*(1+In_Opex_Adj)*CS28*CS$6</f>
        <v>-37.4454780493151</v>
      </c>
      <c r="CT97" s="21" t="n">
        <f aca="false">-In_Lease*CT41*(1+In_Opex_Adj)*CT28*CT$6</f>
        <v>-37.4454780493151</v>
      </c>
      <c r="CU97" s="21" t="n">
        <f aca="false">-In_Lease*CU41*(1+In_Opex_Adj)*CU28*CU$6</f>
        <v>-37.7792269150685</v>
      </c>
      <c r="CV97" s="21" t="n">
        <f aca="false">-In_Lease*CV41*(1+In_Opex_Adj)*CV28*CV$6</f>
        <v>-37.7792269150685</v>
      </c>
      <c r="CW97" s="21" t="n">
        <f aca="false">-In_Lease*CW41*(1+In_Opex_Adj)*CW28*CW$6</f>
        <v>-38.1943832547945</v>
      </c>
      <c r="CX97" s="21" t="n">
        <f aca="false">-In_Lease*CX41*(1+In_Opex_Adj)*CX28*CX$6</f>
        <v>-38.1943832547945</v>
      </c>
      <c r="CY97" s="21" t="n">
        <f aca="false">-In_Lease*CY41*(1+In_Opex_Adj)*CY28*CY$6</f>
        <v>-38.1113477260274</v>
      </c>
      <c r="CZ97" s="21" t="n">
        <f aca="false">-In_Lease*CZ41*(1+In_Opex_Adj)*CZ28*CZ$6</f>
        <v>-38.5348071452055</v>
      </c>
      <c r="DA97" s="21" t="n">
        <f aca="false">-In_Lease*DA41*(1+In_Opex_Adj)*DA28*DA$6</f>
        <v>-38.9582665643836</v>
      </c>
      <c r="DB97" s="21" t="n">
        <f aca="false">-In_Lease*DB41*(1+In_Opex_Adj)*DB28*DB$6</f>
        <v>-38.9582665643836</v>
      </c>
      <c r="DC97" s="21" t="n">
        <f aca="false">-In_Lease*DC41*(1+In_Opex_Adj)*DC28*DC$6</f>
        <v>-38.8735850958904</v>
      </c>
      <c r="DD97" s="21" t="n">
        <f aca="false">-In_Lease*DD41*(1+In_Opex_Adj)*DD28*DD$6</f>
        <v>-39.3055138191781</v>
      </c>
      <c r="DE97" s="21" t="n">
        <f aca="false">-In_Lease*DE41*(1+In_Opex_Adj)*DE28*DE$6</f>
        <v>-39.7374425424658</v>
      </c>
      <c r="DF97" s="21" t="n">
        <f aca="false">-In_Lease*DF41*(1+In_Opex_Adj)*DF28*DF$6</f>
        <v>-39.7374425424658</v>
      </c>
      <c r="DG97" s="21" t="n">
        <f aca="false">-In_Lease*DG41*(1+In_Opex_Adj)*DG28*DG$6</f>
        <v>-39.651066739726</v>
      </c>
      <c r="DH97" s="21" t="n">
        <f aca="false">-In_Lease*DH41*(1+In_Opex_Adj)*DH28*DH$6</f>
        <v>-40.0916341479452</v>
      </c>
      <c r="DI97" s="21" t="n">
        <f aca="false">-In_Lease*DI41*(1+In_Opex_Adj)*DI28*DI$6</f>
        <v>-40.5322015561644</v>
      </c>
      <c r="DJ97" s="21" t="n">
        <f aca="false">-In_Lease*DJ41*(1+In_Opex_Adj)*DJ28*DJ$6</f>
        <v>-40.5322015561644</v>
      </c>
      <c r="DK97" s="21" t="n">
        <f aca="false">-In_Lease*DK41*(1+In_Opex_Adj)*DK28*DK$6</f>
        <v>-40.8934553424658</v>
      </c>
      <c r="DL97" s="21" t="n">
        <f aca="false">-In_Lease*DL41*(1+In_Opex_Adj)*DL28*DL$6</f>
        <v>-40.8934553424658</v>
      </c>
      <c r="DM97" s="21" t="n">
        <f aca="false">-In_Lease*DM41*(1+In_Opex_Adj)*DM28*DM$6</f>
        <v>-41.3428339726027</v>
      </c>
      <c r="DN97" s="21" t="n">
        <f aca="false">-In_Lease*DN41*(1+In_Opex_Adj)*DN28*DN$6</f>
        <v>-41.3428339726027</v>
      </c>
      <c r="DO97" s="21" t="n">
        <f aca="false">-In_Lease*DO41*(1+In_Opex_Adj)*DO28*DO$6</f>
        <v>-41.2529464109589</v>
      </c>
      <c r="DP97" s="21" t="n">
        <f aca="false">-In_Lease*DP41*(1+In_Opex_Adj)*DP28*DP$6</f>
        <v>-41.7113124821918</v>
      </c>
      <c r="DQ97" s="21" t="n">
        <f aca="false">-In_Lease*DQ41*(1+In_Opex_Adj)*DQ28*DQ$6</f>
        <v>-42.1696785534247</v>
      </c>
      <c r="DR97" s="21" t="n">
        <f aca="false">-In_Lease*DR41*(1+In_Opex_Adj)*DR28*DR$6</f>
        <v>-42.1696785534247</v>
      </c>
      <c r="DS97" s="21" t="n">
        <f aca="false">-In_Lease*DS41*(1+In_Opex_Adj)*DS28*DS$6</f>
        <v>-42.0780072328767</v>
      </c>
      <c r="DT97" s="21" t="n">
        <f aca="false">-In_Lease*DT41*(1+In_Opex_Adj)*DT28*DT$6</f>
        <v>-42.5455406465754</v>
      </c>
      <c r="DU97" s="21" t="n">
        <f aca="false">-In_Lease*DU41*(1+In_Opex_Adj)*DU28*DU$6</f>
        <v>-43.013074060274</v>
      </c>
      <c r="DV97" s="21" t="n">
        <f aca="false">-In_Lease*DV41*(1+In_Opex_Adj)*DV28*DV$6</f>
        <v>-43.013074060274</v>
      </c>
      <c r="DW97" s="21" t="n">
        <f aca="false">-In_Lease*DW41*(1+In_Opex_Adj)*DW28*DW$6</f>
        <v>-42.9195669041096</v>
      </c>
      <c r="DX97" s="21" t="n">
        <f aca="false">-In_Lease*DX41*(1+In_Opex_Adj)*DX28*DX$6</f>
        <v>-43.3964509808219</v>
      </c>
      <c r="DY97" s="21" t="n">
        <f aca="false">-In_Lease*DY41*(1+In_Opex_Adj)*DY28*DY$6</f>
        <v>-43.8733350575343</v>
      </c>
      <c r="DZ97" s="21" t="n">
        <f aca="false">-In_Lease*DZ41*(1+In_Opex_Adj)*DZ28*DZ$6</f>
        <v>-43.8733350575343</v>
      </c>
      <c r="EA97" s="21" t="n">
        <f aca="false">-In_Lease*EA41*(1+In_Opex_Adj)*EA28*EA$6</f>
        <v>-44.2644024986301</v>
      </c>
      <c r="EB97" s="21" t="n">
        <f aca="false">-In_Lease*EB41*(1+In_Opex_Adj)*EB28*EB$6</f>
        <v>-44.2644024986301</v>
      </c>
      <c r="EC97" s="21" t="n">
        <f aca="false">-In_Lease*EC41*(1+In_Opex_Adj)*EC28*EC$6</f>
        <v>-44.7508245041096</v>
      </c>
      <c r="ED97" s="21" t="n">
        <f aca="false">-In_Lease*ED41*(1+In_Opex_Adj)*ED28*ED$6</f>
        <v>-44.7508245041096</v>
      </c>
      <c r="EE97" s="21" t="n">
        <f aca="false">-In_Lease*EE41*(1+In_Opex_Adj)*EE28*EE$6</f>
        <v>-44.6535320547945</v>
      </c>
      <c r="EF97" s="21" t="n">
        <f aca="false">-In_Lease*EF41*(1+In_Opex_Adj)*EF28*EF$6</f>
        <v>-45.1496824109589</v>
      </c>
      <c r="EG97" s="21" t="n">
        <f aca="false">-In_Lease*EG41*(1+In_Opex_Adj)*EG28*EG$6</f>
        <v>-45.6458327671233</v>
      </c>
      <c r="EH97" s="21" t="n">
        <f aca="false">-In_Lease*EH41*(1+In_Opex_Adj)*EH28*EH$6</f>
        <v>-45.6458327671233</v>
      </c>
      <c r="EI97" s="21" t="n">
        <f aca="false">-In_Lease*EI41*(1+In_Opex_Adj)*EI28*EI$6</f>
        <v>-45.5466003287671</v>
      </c>
      <c r="EJ97" s="21" t="n">
        <f aca="false">-In_Lease*EJ41*(1+In_Opex_Adj)*EJ28*EJ$6</f>
        <v>-46.0526736657534</v>
      </c>
      <c r="EK97" s="21" t="n">
        <f aca="false">-In_Lease*EK41*(1+In_Opex_Adj)*EK28*EK$6</f>
        <v>-46.5587470027397</v>
      </c>
      <c r="EL97" s="21" t="n">
        <f aca="false">-In_Lease*EL41*(1+In_Opex_Adj)*EL28*EL$6</f>
        <v>-46.5587470027397</v>
      </c>
      <c r="EM97" s="21" t="n">
        <f aca="false">-In_Lease*EM41*(1+In_Opex_Adj)*EM28*EM$6</f>
        <v>-46.4575403835616</v>
      </c>
      <c r="EN97" s="21" t="n">
        <f aca="false">-In_Lease*EN41*(1+In_Opex_Adj)*EN28*EN$6</f>
        <v>-46.9737352767123</v>
      </c>
      <c r="EO97" s="21" t="n">
        <f aca="false">-In_Lease*EO41*(1+In_Opex_Adj)*EO28*EO$6</f>
        <v>-47.489930169863</v>
      </c>
      <c r="EP97" s="21" t="n">
        <f aca="false">-In_Lease*EP41*(1+In_Opex_Adj)*EP28*EP$6</f>
        <v>-47.489930169863</v>
      </c>
      <c r="EQ97" s="21" t="n">
        <f aca="false">-In_Lease*EQ41*(1+In_Opex_Adj)*EQ28*EQ$6</f>
        <v>-47.9132023232877</v>
      </c>
      <c r="ER97" s="21" t="n">
        <f aca="false">-In_Lease*ER41*(1+In_Opex_Adj)*ER28*ER$6</f>
        <v>-47.9132023232877</v>
      </c>
      <c r="ES97" s="21" t="n">
        <f aca="false">-In_Lease*ES41*(1+In_Opex_Adj)*ES28*ES$6</f>
        <v>-48.439721030137</v>
      </c>
      <c r="ET97" s="21" t="n">
        <f aca="false">-In_Lease*ET41*(1+In_Opex_Adj)*ET28*ET$6</f>
        <v>-48.439721030137</v>
      </c>
      <c r="EU97" s="21" t="n">
        <f aca="false">-In_Lease*EU41*(1+In_Opex_Adj)*EU28*EU$6</f>
        <v>-48.3344172887671</v>
      </c>
      <c r="EV97" s="21" t="n">
        <f aca="false">-In_Lease*EV41*(1+In_Opex_Adj)*EV28*EV$6</f>
        <v>-48.8714663697534</v>
      </c>
      <c r="EW97" s="21" t="n">
        <f aca="false">-In_Lease*EW41*(1+In_Opex_Adj)*EW28*EW$6</f>
        <v>-49.4085154507397</v>
      </c>
      <c r="EX97" s="21" t="n">
        <f aca="false">-In_Lease*EX41*(1+In_Opex_Adj)*EX28*EX$6</f>
        <v>-49.4085154507397</v>
      </c>
      <c r="EY97" s="21" t="n">
        <f aca="false">-In_Lease*EY41*(1+In_Opex_Adj)*EY28*EY$6</f>
        <v>-49.3011056345425</v>
      </c>
      <c r="EZ97" s="21" t="n">
        <f aca="false">-In_Lease*EZ41*(1+In_Opex_Adj)*EZ28*EZ$6</f>
        <v>-49.8488956971485</v>
      </c>
      <c r="FA97" s="21" t="n">
        <f aca="false">-In_Lease*FA41*(1+In_Opex_Adj)*FA28*FA$6</f>
        <v>-50.3966857597545</v>
      </c>
      <c r="FB97" s="21" t="n">
        <f aca="false">-In_Lease*FB41*(1+In_Opex_Adj)*FB28*FB$6</f>
        <v>-50.3966857597545</v>
      </c>
      <c r="FC97" s="21" t="n">
        <f aca="false">-In_Lease*FC41*(1+In_Opex_Adj)*FC28*FC$6</f>
        <v>-50.2871277472333</v>
      </c>
      <c r="FD97" s="21" t="n">
        <f aca="false">-In_Lease*FD41*(1+In_Opex_Adj)*FD28*FD$6</f>
        <v>-0</v>
      </c>
      <c r="FE97" s="21" t="n">
        <f aca="false">-In_Lease*FE41*(1+In_Opex_Adj)*FE28*FE$6</f>
        <v>-0</v>
      </c>
      <c r="FF97" s="21" t="n">
        <f aca="false">-In_Lease*FF41*(1+In_Opex_Adj)*FF28*FF$6</f>
        <v>-0</v>
      </c>
      <c r="FG97" s="21" t="n">
        <f aca="false">-In_Lease*FG41*(1+In_Opex_Adj)*FG28*FG$6</f>
        <v>-0</v>
      </c>
      <c r="FH97" s="21" t="n">
        <f aca="false">-In_Lease*FH41*(1+In_Opex_Adj)*FH28*FH$6</f>
        <v>-0</v>
      </c>
    </row>
    <row r="98" customFormat="false" ht="15" hidden="false" customHeight="false" outlineLevel="0" collapsed="false">
      <c r="C98" s="1" t="s">
        <v>332</v>
      </c>
      <c r="D98" s="12" t="s">
        <v>358</v>
      </c>
      <c r="I98" s="21" t="n">
        <f aca="false">SUM(J98:FH98)</f>
        <v>-82238.4199695729</v>
      </c>
      <c r="J98" s="21" t="n">
        <f aca="false">-In_BESS_Opex*$E18*J41*(1+In_Opex_Adj)*J28*J$6*J54</f>
        <v>-0</v>
      </c>
      <c r="K98" s="21" t="n">
        <f aca="false">-In_BESS_Opex*$E18*K41*(1+In_Opex_Adj)*K28*K$6*K54</f>
        <v>-0</v>
      </c>
      <c r="L98" s="21" t="n">
        <f aca="false">-In_BESS_Opex*$E18*L41*(1+In_Opex_Adj)*L28*L$6*L54</f>
        <v>-0</v>
      </c>
      <c r="M98" s="21" t="n">
        <f aca="false">-In_BESS_Opex*$E18*M41*(1+In_Opex_Adj)*M28*M$6*M54</f>
        <v>-0</v>
      </c>
      <c r="N98" s="21" t="n">
        <f aca="false">-In_BESS_Opex*$E18*N41*(1+In_Opex_Adj)*N28*N$6*N54</f>
        <v>-0</v>
      </c>
      <c r="O98" s="21" t="n">
        <f aca="false">-In_BESS_Opex*$E18*O41*(1+In_Opex_Adj)*O28*O$6*O54</f>
        <v>-0</v>
      </c>
      <c r="P98" s="21" t="n">
        <f aca="false">-In_BESS_Opex*$E18*P41*(1+In_Opex_Adj)*P28*P$6*P54</f>
        <v>-0</v>
      </c>
      <c r="Q98" s="21" t="n">
        <f aca="false">-In_BESS_Opex*$E18*Q41*(1+In_Opex_Adj)*Q28*Q$6*Q54</f>
        <v>-0</v>
      </c>
      <c r="R98" s="21" t="n">
        <f aca="false">-In_BESS_Opex*$E18*R41*(1+In_Opex_Adj)*R28*R$6*R54</f>
        <v>-0</v>
      </c>
      <c r="S98" s="21" t="n">
        <f aca="false">-In_BESS_Opex*$E18*S41*(1+In_Opex_Adj)*S28*S$6*S54</f>
        <v>-0</v>
      </c>
      <c r="T98" s="21" t="n">
        <f aca="false">-In_BESS_Opex*$E18*T41*(1+In_Opex_Adj)*T28*T$6*T54</f>
        <v>-407.505235123288</v>
      </c>
      <c r="U98" s="21" t="n">
        <f aca="false">-In_BESS_Opex*$E18*U41*(1+In_Opex_Adj)*U28*U$6*U54</f>
        <v>-411.983314630137</v>
      </c>
      <c r="V98" s="21" t="n">
        <f aca="false">-In_BESS_Opex*$E18*V41*(1+In_Opex_Adj)*V28*V$6*V54</f>
        <v>-411.983314630137</v>
      </c>
      <c r="W98" s="21" t="n">
        <f aca="false">-In_BESS_Opex*$E18*W41*(1+In_Opex_Adj)*W28*W$6*W54</f>
        <v>-411.253160547945</v>
      </c>
      <c r="X98" s="21" t="n">
        <f aca="false">-In_BESS_Opex*$E18*X41*(1+In_Opex_Adj)*X28*X$6*X54</f>
        <v>-415.822640109589</v>
      </c>
      <c r="Y98" s="21" t="n">
        <f aca="false">-In_BESS_Opex*$E18*Y41*(1+In_Opex_Adj)*Y28*Y$6*Y54</f>
        <v>-420.392119671233</v>
      </c>
      <c r="Z98" s="21" t="n">
        <f aca="false">-In_BESS_Opex*$E18*Z41*(1+In_Opex_Adj)*Z28*Z$6*Z54</f>
        <v>-420.392119671233</v>
      </c>
      <c r="AA98" s="21" t="n">
        <f aca="false">-In_BESS_Opex*$E18*AA41*(1+In_Opex_Adj)*AA28*AA$6*AA54</f>
        <v>-419.662952876712</v>
      </c>
      <c r="AB98" s="21" t="n">
        <f aca="false">-In_BESS_Opex*$E18*AB41*(1+In_Opex_Adj)*AB28*AB$6*AB54</f>
        <v>-424.325874575343</v>
      </c>
      <c r="AC98" s="21" t="n">
        <f aca="false">-In_BESS_Opex*$E18*AC41*(1+In_Opex_Adj)*AC28*AC$6*AC54</f>
        <v>-428.988796273973</v>
      </c>
      <c r="AD98" s="21" t="n">
        <f aca="false">-In_BESS_Opex*$E18*AD41*(1+In_Opex_Adj)*AD28*AD$6*AD54</f>
        <v>-428.988796273973</v>
      </c>
      <c r="AE98" s="21" t="n">
        <f aca="false">-In_BESS_Opex*$E18*AE41*(1+In_Opex_Adj)*AE28*AE$6*AE54</f>
        <v>-428.056037260274</v>
      </c>
      <c r="AF98" s="21" t="n">
        <f aca="false">-In_BESS_Opex*$E18*AF41*(1+In_Opex_Adj)*AF28*AF$6*AF54</f>
        <v>-432.812215452055</v>
      </c>
      <c r="AG98" s="21" t="n">
        <f aca="false">-In_BESS_Opex*$E18*AG41*(1+In_Opex_Adj)*AG28*AG$6*AG54</f>
        <v>-437.568393643836</v>
      </c>
      <c r="AH98" s="21" t="n">
        <f aca="false">-In_BESS_Opex*$E18*AH41*(1+In_Opex_Adj)*AH28*AH$6*AH54</f>
        <v>-437.568393643836</v>
      </c>
      <c r="AI98" s="21" t="n">
        <f aca="false">-In_BESS_Opex*$E18*AI41*(1+In_Opex_Adj)*AI28*AI$6*AI54</f>
        <v>-441.468644054795</v>
      </c>
      <c r="AJ98" s="21" t="n">
        <f aca="false">-In_BESS_Opex*$E18*AJ41*(1+In_Opex_Adj)*AJ28*AJ$6*AJ54</f>
        <v>-441.468644054795</v>
      </c>
      <c r="AK98" s="21" t="n">
        <f aca="false">-In_BESS_Opex*$E18*AK41*(1+In_Opex_Adj)*AK28*AK$6*AK54</f>
        <v>-446.319947835616</v>
      </c>
      <c r="AL98" s="21" t="n">
        <f aca="false">-In_BESS_Opex*$E18*AL41*(1+In_Opex_Adj)*AL28*AL$6*AL54</f>
        <v>-446.319947835616</v>
      </c>
      <c r="AM98" s="21" t="n">
        <f aca="false">-In_BESS_Opex*$E18*AM41*(1+In_Opex_Adj)*AM28*AM$6*AM54</f>
        <v>-445.34952</v>
      </c>
      <c r="AN98" s="21" t="n">
        <f aca="false">-In_BESS_Opex*$E18*AN41*(1+In_Opex_Adj)*AN28*AN$6*AN54</f>
        <v>-450.297848</v>
      </c>
      <c r="AO98" s="21" t="n">
        <f aca="false">-In_BESS_Opex*$E18*AO41*(1+In_Opex_Adj)*AO28*AO$6*AO54</f>
        <v>-455.246176</v>
      </c>
      <c r="AP98" s="21" t="n">
        <f aca="false">-In_BESS_Opex*$E18*AP41*(1+In_Opex_Adj)*AP28*AP$6*AP54</f>
        <v>-455.246176</v>
      </c>
      <c r="AQ98" s="21" t="n">
        <f aca="false">-In_BESS_Opex*$E18*AQ41*(1+In_Opex_Adj)*AQ28*AQ$6*AQ54</f>
        <v>-454.256753424658</v>
      </c>
      <c r="AR98" s="21" t="n">
        <f aca="false">-In_BESS_Opex*$E18*AR41*(1+In_Opex_Adj)*AR28*AR$6*AR54</f>
        <v>-459.304050684932</v>
      </c>
      <c r="AS98" s="21" t="n">
        <f aca="false">-In_BESS_Opex*$E18*AS41*(1+In_Opex_Adj)*AS28*AS$6*AS54</f>
        <v>-464.351347945206</v>
      </c>
      <c r="AT98" s="21" t="n">
        <f aca="false">-In_BESS_Opex*$E18*AT41*(1+In_Opex_Adj)*AT28*AT$6*AT54</f>
        <v>-464.351347945206</v>
      </c>
      <c r="AU98" s="21" t="n">
        <f aca="false">-In_BESS_Opex*$E18*AU41*(1+In_Opex_Adj)*AU28*AU$6*AU54</f>
        <v>-463.341698630137</v>
      </c>
      <c r="AV98" s="21" t="n">
        <f aca="false">-In_BESS_Opex*$E18*AV41*(1+In_Opex_Adj)*AV28*AV$6*AV54</f>
        <v>-468.489939726027</v>
      </c>
      <c r="AW98" s="21" t="n">
        <f aca="false">-In_BESS_Opex*$E18*AW41*(1+In_Opex_Adj)*AW28*AW$6*AW54</f>
        <v>-473.638180821918</v>
      </c>
      <c r="AX98" s="21" t="n">
        <f aca="false">-In_BESS_Opex*$E18*AX41*(1+In_Opex_Adj)*AX28*AX$6*AX54</f>
        <v>-473.638180821918</v>
      </c>
      <c r="AY98" s="21" t="n">
        <f aca="false">-In_BESS_Opex*$E18*AY41*(1+In_Opex_Adj)*AY28*AY$6*AY54</f>
        <v>-477.859738520548</v>
      </c>
      <c r="AZ98" s="21" t="n">
        <f aca="false">-In_BESS_Opex*$E18*AZ41*(1+In_Opex_Adj)*AZ28*AZ$6*AZ54</f>
        <v>-477.859738520548</v>
      </c>
      <c r="BA98" s="21" t="n">
        <f aca="false">-In_BESS_Opex*$E18*BA41*(1+In_Opex_Adj)*BA28*BA$6*BA54</f>
        <v>-483.110944438356</v>
      </c>
      <c r="BB98" s="21" t="n">
        <f aca="false">-In_BESS_Opex*$E18*BB41*(1+In_Opex_Adj)*BB28*BB$6*BB54</f>
        <v>-483.110944438356</v>
      </c>
      <c r="BC98" s="21" t="n">
        <f aca="false">-In_BESS_Opex*$E18*BC41*(1+In_Opex_Adj)*BC28*BC$6*BC54</f>
        <v>-482.060672876712</v>
      </c>
      <c r="BD98" s="21" t="n">
        <f aca="false">-In_BESS_Opex*$E18*BD41*(1+In_Opex_Adj)*BD28*BD$6*BD54</f>
        <v>-487.416902575342</v>
      </c>
      <c r="BE98" s="21" t="n">
        <f aca="false">-In_BESS_Opex*$E18*BE41*(1+In_Opex_Adj)*BE28*BE$6*BE54</f>
        <v>-492.773132273973</v>
      </c>
      <c r="BF98" s="21" t="n">
        <f aca="false">-In_BESS_Opex*$E18*BF41*(1+In_Opex_Adj)*BF28*BF$6*BF54</f>
        <v>-492.773132273973</v>
      </c>
      <c r="BG98" s="21" t="n">
        <f aca="false">-In_BESS_Opex*$E18*BG41*(1+In_Opex_Adj)*BG28*BG$6*BG54</f>
        <v>-491.701916712329</v>
      </c>
      <c r="BH98" s="21" t="n">
        <f aca="false">-In_BESS_Opex*$E18*BH41*(1+In_Opex_Adj)*BH28*BH$6*BH54</f>
        <v>-497.165271342466</v>
      </c>
      <c r="BI98" s="21" t="n">
        <f aca="false">-In_BESS_Opex*$E18*BI41*(1+In_Opex_Adj)*BI28*BI$6*BI54</f>
        <v>-502.628625972603</v>
      </c>
      <c r="BJ98" s="21" t="n">
        <f aca="false">-In_BESS_Opex*$E18*BJ41*(1+In_Opex_Adj)*BJ28*BJ$6*BJ54</f>
        <v>-502.628625972603</v>
      </c>
      <c r="BK98" s="21" t="n">
        <f aca="false">-In_BESS_Opex*$E18*BK41*(1+In_Opex_Adj)*BK28*BK$6*BK54</f>
        <v>-501.536061369863</v>
      </c>
      <c r="BL98" s="21" t="n">
        <f aca="false">-In_BESS_Opex*$E18*BL41*(1+In_Opex_Adj)*BL28*BL$6*BL54</f>
        <v>-507.108684273973</v>
      </c>
      <c r="BM98" s="21" t="n">
        <f aca="false">-In_BESS_Opex*$E18*BM41*(1+In_Opex_Adj)*BM28*BM$6*BM54</f>
        <v>-512.681307178082</v>
      </c>
      <c r="BN98" s="21" t="n">
        <f aca="false">-In_BESS_Opex*$E18*BN41*(1+In_Opex_Adj)*BN28*BN$6*BN54</f>
        <v>-512.681307178082</v>
      </c>
      <c r="BO98" s="21" t="n">
        <f aca="false">-In_BESS_Opex*$E18*BO41*(1+In_Opex_Adj)*BO28*BO$6*BO54</f>
        <v>-517.250980821918</v>
      </c>
      <c r="BP98" s="21" t="n">
        <f aca="false">-In_BESS_Opex*$E18*BP41*(1+In_Opex_Adj)*BP28*BP$6*BP54</f>
        <v>-517.250980821918</v>
      </c>
      <c r="BQ98" s="21" t="n">
        <f aca="false">-In_BESS_Opex*$E18*BQ41*(1+In_Opex_Adj)*BQ28*BQ$6*BQ54</f>
        <v>-522.935057534247</v>
      </c>
      <c r="BR98" s="21" t="n">
        <f aca="false">-In_BESS_Opex*$E18*BR41*(1+In_Opex_Adj)*BR28*BR$6*BR54</f>
        <v>-522.935057534247</v>
      </c>
      <c r="BS98" s="21" t="n">
        <f aca="false">-In_BESS_Opex*$E18*BS41*(1+In_Opex_Adj)*BS28*BS$6*BS54</f>
        <v>-521.798242191781</v>
      </c>
      <c r="BT98" s="21" t="n">
        <f aca="false">-In_BESS_Opex*$E18*BT41*(1+In_Opex_Adj)*BT28*BT$6*BT54</f>
        <v>-527.596000438356</v>
      </c>
      <c r="BU98" s="21" t="n">
        <f aca="false">-In_BESS_Opex*$E18*BU41*(1+In_Opex_Adj)*BU28*BU$6*BU54</f>
        <v>-533.393758684932</v>
      </c>
      <c r="BV98" s="21" t="n">
        <f aca="false">-In_BESS_Opex*$E18*BV41*(1+In_Opex_Adj)*BV28*BV$6*BV54</f>
        <v>-533.393758684932</v>
      </c>
      <c r="BW98" s="21" t="n">
        <f aca="false">-In_BESS_Opex*$E18*BW41*(1+In_Opex_Adj)*BW28*BW$6*BW54</f>
        <v>-532.23425260274</v>
      </c>
      <c r="BX98" s="21" t="n">
        <f aca="false">-In_BESS_Opex*$E18*BX41*(1+In_Opex_Adj)*BX28*BX$6*BX54</f>
        <v>-538.147966520548</v>
      </c>
      <c r="BY98" s="21" t="n">
        <f aca="false">-In_BESS_Opex*$E18*BY41*(1+In_Opex_Adj)*BY28*BY$6*BY54</f>
        <v>-544.061680438356</v>
      </c>
      <c r="BZ98" s="21" t="n">
        <f aca="false">-In_BESS_Opex*$E18*BZ41*(1+In_Opex_Adj)*BZ28*BZ$6*BZ54</f>
        <v>-544.061680438356</v>
      </c>
      <c r="CA98" s="21" t="n">
        <f aca="false">-In_BESS_Opex*$E18*CA41*(1+In_Opex_Adj)*CA28*CA$6*CA54</f>
        <v>-542.87873260274</v>
      </c>
      <c r="CB98" s="21" t="n">
        <f aca="false">-In_BESS_Opex*$E18*CB41*(1+In_Opex_Adj)*CB28*CB$6*CB54</f>
        <v>-548.910718520548</v>
      </c>
      <c r="CC98" s="21" t="n">
        <f aca="false">-In_BESS_Opex*$E18*CC41*(1+In_Opex_Adj)*CC28*CC$6*CC54</f>
        <v>-554.942704438356</v>
      </c>
      <c r="CD98" s="21" t="n">
        <f aca="false">-In_BESS_Opex*$E18*CD41*(1+In_Opex_Adj)*CD28*CD$6*CD54</f>
        <v>-554.942704438356</v>
      </c>
      <c r="CE98" s="21" t="n">
        <f aca="false">-In_BESS_Opex*$E18*CE41*(1+In_Opex_Adj)*CE28*CE$6*CE54</f>
        <v>-559.888863780822</v>
      </c>
      <c r="CF98" s="21" t="n">
        <f aca="false">-In_BESS_Opex*$E18*CF41*(1+In_Opex_Adj)*CF28*CF$6*CF54</f>
        <v>-559.888863780822</v>
      </c>
      <c r="CG98" s="21" t="n">
        <f aca="false">-In_BESS_Opex*$E18*CG41*(1+In_Opex_Adj)*CG28*CG$6*CG54</f>
        <v>-566.041488657534</v>
      </c>
      <c r="CH98" s="21" t="n">
        <f aca="false">-In_BESS_Opex*$E18*CH41*(1+In_Opex_Adj)*CH28*CH$6*CH54</f>
        <v>-566.041488657534</v>
      </c>
      <c r="CI98" s="21" t="n">
        <f aca="false">-In_BESS_Opex*$E18*CI41*(1+In_Opex_Adj)*CI28*CI$6*CI54</f>
        <v>-564.810948493151</v>
      </c>
      <c r="CJ98" s="21" t="n">
        <f aca="false">-In_BESS_Opex*$E18*CJ41*(1+In_Opex_Adj)*CJ28*CJ$6*CJ54</f>
        <v>-571.08662569863</v>
      </c>
      <c r="CK98" s="21" t="n">
        <f aca="false">-In_BESS_Opex*$E18*CK41*(1+In_Opex_Adj)*CK28*CK$6*CK54</f>
        <v>-577.36230290411</v>
      </c>
      <c r="CL98" s="21" t="n">
        <f aca="false">-In_BESS_Opex*$E18*CL41*(1+In_Opex_Adj)*CL28*CL$6*CL54</f>
        <v>-577.36230290411</v>
      </c>
      <c r="CM98" s="21" t="n">
        <f aca="false">-In_BESS_Opex*$E18*CM41*(1+In_Opex_Adj)*CM28*CM$6*CM54</f>
        <v>-576.107418082192</v>
      </c>
      <c r="CN98" s="21" t="n">
        <f aca="false">-In_BESS_Opex*$E18*CN41*(1+In_Opex_Adj)*CN28*CN$6*CN54</f>
        <v>-582.508611616438</v>
      </c>
      <c r="CO98" s="21" t="n">
        <f aca="false">-In_BESS_Opex*$E18*CO41*(1+In_Opex_Adj)*CO28*CO$6*CO54</f>
        <v>-588.909805150685</v>
      </c>
      <c r="CP98" s="21" t="n">
        <f aca="false">-In_BESS_Opex*$E18*CP41*(1+In_Opex_Adj)*CP28*CP$6*CP54</f>
        <v>-588.909805150685</v>
      </c>
      <c r="CQ98" s="21" t="n">
        <f aca="false">-In_BESS_Opex*$E18*CQ41*(1+In_Opex_Adj)*CQ28*CQ$6*CQ54</f>
        <v>-587.629444931507</v>
      </c>
      <c r="CR98" s="21" t="n">
        <f aca="false">-In_BESS_Opex*$E18*CR41*(1+In_Opex_Adj)*CR28*CR$6*CR54</f>
        <v>-594.158660986301</v>
      </c>
      <c r="CS98" s="21" t="n">
        <f aca="false">-In_BESS_Opex*$E18*CS41*(1+In_Opex_Adj)*CS28*CS$6*CS54</f>
        <v>-600.687877041096</v>
      </c>
      <c r="CT98" s="21" t="n">
        <f aca="false">-In_BESS_Opex*$E18*CT41*(1+In_Opex_Adj)*CT28*CT$6*CT54</f>
        <v>-600.687877041096</v>
      </c>
      <c r="CU98" s="21" t="n">
        <f aca="false">-In_BESS_Opex*$E18*CU41*(1+In_Opex_Adj)*CU28*CU$6*CU54</f>
        <v>-606.041765095891</v>
      </c>
      <c r="CV98" s="21" t="n">
        <f aca="false">-In_BESS_Opex*$E18*CV41*(1+In_Opex_Adj)*CV28*CV$6*CV54</f>
        <v>-606.041765095891</v>
      </c>
      <c r="CW98" s="21" t="n">
        <f aca="false">-In_BESS_Opex*$E18*CW41*(1+In_Opex_Adj)*CW28*CW$6*CW54</f>
        <v>-612.701564712329</v>
      </c>
      <c r="CX98" s="21" t="n">
        <f aca="false">-In_BESS_Opex*$E18*CX41*(1+In_Opex_Adj)*CX28*CX$6*CX54</f>
        <v>-612.701564712329</v>
      </c>
      <c r="CY98" s="21" t="n">
        <f aca="false">-In_BESS_Opex*$E18*CY41*(1+In_Opex_Adj)*CY28*CY$6*CY54</f>
        <v>-611.369536438356</v>
      </c>
      <c r="CZ98" s="21" t="n">
        <f aca="false">-In_BESS_Opex*$E18*CZ41*(1+In_Opex_Adj)*CZ28*CZ$6*CZ54</f>
        <v>-618.162531287671</v>
      </c>
      <c r="DA98" s="21" t="n">
        <f aca="false">-In_BESS_Opex*$E18*DA41*(1+In_Opex_Adj)*DA28*DA$6*DA54</f>
        <v>-624.955526136986</v>
      </c>
      <c r="DB98" s="21" t="n">
        <f aca="false">-In_BESS_Opex*$E18*DB41*(1+In_Opex_Adj)*DB28*DB$6*DB54</f>
        <v>-624.955526136986</v>
      </c>
      <c r="DC98" s="21" t="n">
        <f aca="false">-In_BESS_Opex*$E18*DC41*(1+In_Opex_Adj)*DC28*DC$6*DC54</f>
        <v>-623.597094246575</v>
      </c>
      <c r="DD98" s="21" t="n">
        <f aca="false">-In_BESS_Opex*$E18*DD41*(1+In_Opex_Adj)*DD28*DD$6*DD54</f>
        <v>-630.525950849315</v>
      </c>
      <c r="DE98" s="21" t="n">
        <f aca="false">-In_BESS_Opex*$E18*DE41*(1+In_Opex_Adj)*DE28*DE$6*DE54</f>
        <v>-637.454807452055</v>
      </c>
      <c r="DF98" s="21" t="n">
        <f aca="false">-In_BESS_Opex*$E18*DF41*(1+In_Opex_Adj)*DF28*DF$6*DF54</f>
        <v>-637.454807452055</v>
      </c>
      <c r="DG98" s="21" t="n">
        <f aca="false">-In_BESS_Opex*$E18*DG41*(1+In_Opex_Adj)*DG28*DG$6*DG54</f>
        <v>-636.069195616438</v>
      </c>
      <c r="DH98" s="21" t="n">
        <f aca="false">-In_BESS_Opex*$E18*DH41*(1+In_Opex_Adj)*DH28*DH$6*DH54</f>
        <v>-643.136631123288</v>
      </c>
      <c r="DI98" s="21" t="n">
        <f aca="false">-In_BESS_Opex*$E18*DI41*(1+In_Opex_Adj)*DI28*DI$6*DI54</f>
        <v>-650.204066630137</v>
      </c>
      <c r="DJ98" s="21" t="n">
        <f aca="false">-In_BESS_Opex*$E18*DJ41*(1+In_Opex_Adj)*DJ28*DJ$6*DJ54</f>
        <v>-650.204066630137</v>
      </c>
      <c r="DK98" s="21" t="n">
        <f aca="false">-In_BESS_Opex*$E18*DK41*(1+In_Opex_Adj)*DK28*DK$6*DK54</f>
        <v>-655.999179452055</v>
      </c>
      <c r="DL98" s="21" t="n">
        <f aca="false">-In_BESS_Opex*$E18*DL41*(1+In_Opex_Adj)*DL28*DL$6*DL54</f>
        <v>-655.999179452055</v>
      </c>
      <c r="DM98" s="21" t="n">
        <f aca="false">-In_BESS_Opex*$E18*DM41*(1+In_Opex_Adj)*DM28*DM$6*DM54</f>
        <v>-663.207961643836</v>
      </c>
      <c r="DN98" s="21" t="n">
        <f aca="false">-In_BESS_Opex*$E18*DN41*(1+In_Opex_Adj)*DN28*DN$6*DN54</f>
        <v>-663.207961643836</v>
      </c>
      <c r="DO98" s="21" t="n">
        <f aca="false">-In_BESS_Opex*$E18*DO41*(1+In_Opex_Adj)*DO28*DO$6*DO54</f>
        <v>-661.766015342466</v>
      </c>
      <c r="DP98" s="21" t="n">
        <f aca="false">-In_BESS_Opex*$E18*DP41*(1+In_Opex_Adj)*DP28*DP$6*DP54</f>
        <v>-669.118971068493</v>
      </c>
      <c r="DQ98" s="21" t="n">
        <f aca="false">-In_BESS_Opex*$E18*DQ41*(1+In_Opex_Adj)*DQ28*DQ$6*DQ54</f>
        <v>-676.471926794521</v>
      </c>
      <c r="DR98" s="21" t="n">
        <f aca="false">-In_BESS_Opex*$E18*DR41*(1+In_Opex_Adj)*DR28*DR$6*DR54</f>
        <v>-676.471926794521</v>
      </c>
      <c r="DS98" s="21" t="n">
        <f aca="false">-In_BESS_Opex*$E18*DS41*(1+In_Opex_Adj)*DS28*DS$6*DS54</f>
        <v>-675.001366027397</v>
      </c>
      <c r="DT98" s="21" t="n">
        <f aca="false">-In_BESS_Opex*$E18*DT41*(1+In_Opex_Adj)*DT28*DT$6*DT54</f>
        <v>-682.501381205479</v>
      </c>
      <c r="DU98" s="21" t="n">
        <f aca="false">-In_BESS_Opex*$E18*DU41*(1+In_Opex_Adj)*DU28*DU$6*DU54</f>
        <v>-690.001396383562</v>
      </c>
      <c r="DV98" s="21" t="n">
        <f aca="false">-In_BESS_Opex*$E18*DV41*(1+In_Opex_Adj)*DV28*DV$6*DV54</f>
        <v>-690.001396383562</v>
      </c>
      <c r="DW98" s="21" t="n">
        <f aca="false">-In_BESS_Opex*$E18*DW41*(1+In_Opex_Adj)*DW28*DW$6*DW54</f>
        <v>-688.501385753425</v>
      </c>
      <c r="DX98" s="21" t="n">
        <f aca="false">-In_BESS_Opex*$E18*DX41*(1+In_Opex_Adj)*DX28*DX$6*DX54</f>
        <v>-696.151401150685</v>
      </c>
      <c r="DY98" s="21" t="n">
        <f aca="false">-In_BESS_Opex*$E18*DY41*(1+In_Opex_Adj)*DY28*DY$6*DY54</f>
        <v>-703.801416547945</v>
      </c>
      <c r="DZ98" s="21" t="n">
        <f aca="false">-In_BESS_Opex*$E18*DZ41*(1+In_Opex_Adj)*DZ28*DZ$6*DZ54</f>
        <v>-703.801416547945</v>
      </c>
      <c r="EA98" s="21" t="n">
        <f aca="false">-In_BESS_Opex*$E18*EA41*(1+In_Opex_Adj)*EA28*EA$6*EA54</f>
        <v>-710.074790082192</v>
      </c>
      <c r="EB98" s="21" t="n">
        <f aca="false">-In_BESS_Opex*$E18*EB41*(1+In_Opex_Adj)*EB28*EB$6*EB54</f>
        <v>-710.074790082192</v>
      </c>
      <c r="EC98" s="21" t="n">
        <f aca="false">-In_BESS_Opex*$E18*EC41*(1+In_Opex_Adj)*EC28*EC$6*EC54</f>
        <v>-717.877809753425</v>
      </c>
      <c r="ED98" s="21" t="n">
        <f aca="false">-In_BESS_Opex*$E18*ED41*(1+In_Opex_Adj)*ED28*ED$6*ED54</f>
        <v>-717.877809753425</v>
      </c>
      <c r="EE98" s="21" t="n">
        <f aca="false">-In_BESS_Opex*$E18*EE41*(1+In_Opex_Adj)*EE28*EE$6*EE54</f>
        <v>-716.317076712329</v>
      </c>
      <c r="EF98" s="21" t="n">
        <f aca="false">-In_BESS_Opex*$E18*EF41*(1+In_Opex_Adj)*EF28*EF$6*EF54</f>
        <v>-724.276155342466</v>
      </c>
      <c r="EG98" s="21" t="n">
        <f aca="false">-In_BESS_Opex*$E18*EG41*(1+In_Opex_Adj)*EG28*EG$6*EG54</f>
        <v>-732.235233972603</v>
      </c>
      <c r="EH98" s="21" t="n">
        <f aca="false">-In_BESS_Opex*$E18*EH41*(1+In_Opex_Adj)*EH28*EH$6*EH54</f>
        <v>-732.235233972603</v>
      </c>
      <c r="EI98" s="21" t="n">
        <f aca="false">-In_BESS_Opex*$E18*EI41*(1+In_Opex_Adj)*EI28*EI$6*EI54</f>
        <v>-730.643380273973</v>
      </c>
      <c r="EJ98" s="21" t="n">
        <f aca="false">-In_BESS_Opex*$E18*EJ41*(1+In_Opex_Adj)*EJ28*EJ$6*EJ54</f>
        <v>-738.761640054795</v>
      </c>
      <c r="EK98" s="21" t="n">
        <f aca="false">-In_BESS_Opex*$E18*EK41*(1+In_Opex_Adj)*EK28*EK$6*EK54</f>
        <v>-746.879899835617</v>
      </c>
      <c r="EL98" s="21" t="n">
        <f aca="false">-In_BESS_Opex*$E18*EL41*(1+In_Opex_Adj)*EL28*EL$6*EL54</f>
        <v>-746.879899835617</v>
      </c>
      <c r="EM98" s="21" t="n">
        <f aca="false">-In_BESS_Opex*$E18*EM41*(1+In_Opex_Adj)*EM28*EM$6*EM54</f>
        <v>-745.256376986301</v>
      </c>
      <c r="EN98" s="21" t="n">
        <f aca="false">-In_BESS_Opex*$E18*EN41*(1+In_Opex_Adj)*EN28*EN$6*EN54</f>
        <v>-753.53700339726</v>
      </c>
      <c r="EO98" s="21" t="n">
        <f aca="false">-In_BESS_Opex*$E18*EO41*(1+In_Opex_Adj)*EO28*EO$6*EO54</f>
        <v>-761.817629808219</v>
      </c>
      <c r="EP98" s="21" t="n">
        <f aca="false">-In_BESS_Opex*$E18*EP41*(1+In_Opex_Adj)*EP28*EP$6*EP54</f>
        <v>-761.817629808219</v>
      </c>
      <c r="EQ98" s="21" t="n">
        <f aca="false">-In_BESS_Opex*$E18*EQ41*(1+In_Opex_Adj)*EQ28*EQ$6*EQ54</f>
        <v>-768.60762060274</v>
      </c>
      <c r="ER98" s="21" t="n">
        <f aca="false">-In_BESS_Opex*$E18*ER41*(1+In_Opex_Adj)*ER28*ER$6*ER54</f>
        <v>-768.60762060274</v>
      </c>
      <c r="ES98" s="21" t="n">
        <f aca="false">-In_BESS_Opex*$E18*ES41*(1+In_Opex_Adj)*ES28*ES$6*ES54</f>
        <v>-777.053858191781</v>
      </c>
      <c r="ET98" s="21" t="n">
        <f aca="false">-In_BESS_Opex*$E18*ET41*(1+In_Opex_Adj)*ET28*ET$6*ET54</f>
        <v>-777.053858191781</v>
      </c>
      <c r="EU98" s="21" t="n">
        <f aca="false">-In_BESS_Opex*$E18*EU41*(1+In_Opex_Adj)*EU28*EU$6*EU54</f>
        <v>-775.364610673973</v>
      </c>
      <c r="EV98" s="21" t="n">
        <f aca="false">-In_BESS_Opex*$E18*EV41*(1+In_Opex_Adj)*EV28*EV$6*EV54</f>
        <v>-783.979773014795</v>
      </c>
      <c r="EW98" s="21" t="n">
        <f aca="false">-In_BESS_Opex*$E18*EW41*(1+In_Opex_Adj)*EW28*EW$6*EW54</f>
        <v>-792.594935355617</v>
      </c>
      <c r="EX98" s="21" t="n">
        <f aca="false">-In_BESS_Opex*$E18*EX41*(1+In_Opex_Adj)*EX28*EX$6*EX54</f>
        <v>-792.594935355617</v>
      </c>
      <c r="EY98" s="21" t="n">
        <f aca="false">-In_BESS_Opex*$E18*EY41*(1+In_Opex_Adj)*EY28*EY$6*EY54</f>
        <v>-790.871902887452</v>
      </c>
      <c r="EZ98" s="21" t="n">
        <f aca="false">-In_BESS_Opex*$E18*EZ41*(1+In_Opex_Adj)*EZ28*EZ$6*EZ54</f>
        <v>-799.65936847509</v>
      </c>
      <c r="FA98" s="21" t="n">
        <f aca="false">-In_BESS_Opex*$E18*FA41*(1+In_Opex_Adj)*FA28*FA$6*FA54</f>
        <v>-808.446834062729</v>
      </c>
      <c r="FB98" s="21" t="n">
        <f aca="false">-In_BESS_Opex*$E18*FB41*(1+In_Opex_Adj)*FB28*FB$6*FB54</f>
        <v>-808.446834062729</v>
      </c>
      <c r="FC98" s="21" t="n">
        <f aca="false">-In_BESS_Opex*$E18*FC41*(1+In_Opex_Adj)*FC28*FC$6*FC54</f>
        <v>-806.689340945201</v>
      </c>
      <c r="FD98" s="21" t="n">
        <f aca="false">-In_BESS_Opex*$E18*FD41*(1+In_Opex_Adj)*FD28*FD$6*FD54</f>
        <v>-0</v>
      </c>
      <c r="FE98" s="21" t="n">
        <f aca="false">-In_BESS_Opex*$E18*FE41*(1+In_Opex_Adj)*FE28*FE$6*FE54</f>
        <v>-0</v>
      </c>
      <c r="FF98" s="21" t="n">
        <f aca="false">-In_BESS_Opex*$E18*FF41*(1+In_Opex_Adj)*FF28*FF$6*FF54</f>
        <v>-0</v>
      </c>
      <c r="FG98" s="21" t="n">
        <f aca="false">-In_BESS_Opex*$E18*FG41*(1+In_Opex_Adj)*FG28*FG$6*FG54</f>
        <v>-0</v>
      </c>
      <c r="FH98" s="21" t="n">
        <f aca="false">-In_BESS_Opex*$E18*FH41*(1+In_Opex_Adj)*FH28*FH$6*FH54</f>
        <v>-0</v>
      </c>
    </row>
    <row r="99" customFormat="false" ht="15" hidden="false" customHeight="false" outlineLevel="0" collapsed="false">
      <c r="C99" s="1" t="s">
        <v>745</v>
      </c>
      <c r="D99" s="12" t="s">
        <v>358</v>
      </c>
      <c r="I99" s="21" t="n">
        <f aca="false">SUM(J99:FH99)</f>
        <v>0</v>
      </c>
      <c r="J99" s="21" t="n">
        <f aca="false">-In_RTM*J90-INDEX(OPV_Cost,$E58)*J61*J$6</f>
        <v>-0</v>
      </c>
      <c r="K99" s="21" t="n">
        <f aca="false">-In_RTM*K90-INDEX(OPV_Cost,$E58)*K61*K$6</f>
        <v>-0</v>
      </c>
      <c r="L99" s="21" t="n">
        <f aca="false">-In_RTM*L90-INDEX(OPV_Cost,$E58)*L61*L$6</f>
        <v>-0</v>
      </c>
      <c r="M99" s="21" t="n">
        <f aca="false">-In_RTM*M90-INDEX(OPV_Cost,$E58)*M61*M$6</f>
        <v>-0</v>
      </c>
      <c r="N99" s="21" t="n">
        <f aca="false">-In_RTM*N90-INDEX(OPV_Cost,$E58)*N61*N$6</f>
        <v>-0</v>
      </c>
      <c r="O99" s="21" t="n">
        <f aca="false">-In_RTM*O90-INDEX(OPV_Cost,$E58)*O61*O$6</f>
        <v>-0</v>
      </c>
      <c r="P99" s="21" t="n">
        <f aca="false">-In_RTM*P90-INDEX(OPV_Cost,$E58)*P61*P$6</f>
        <v>-0</v>
      </c>
      <c r="Q99" s="21" t="n">
        <f aca="false">-In_RTM*Q90-INDEX(OPV_Cost,$E58)*Q61*Q$6</f>
        <v>-0</v>
      </c>
      <c r="R99" s="21" t="n">
        <f aca="false">-In_RTM*R90-INDEX(OPV_Cost,$E58)*R61*R$6</f>
        <v>-0</v>
      </c>
      <c r="S99" s="21" t="n">
        <f aca="false">-In_RTM*S90-INDEX(OPV_Cost,$E58)*S61*S$6</f>
        <v>-0</v>
      </c>
      <c r="T99" s="21" t="n">
        <f aca="false">-In_RTM*T90-INDEX(OPV_Cost,$E58)*T61*T$6</f>
        <v>-0</v>
      </c>
      <c r="U99" s="21" t="n">
        <f aca="false">-In_RTM*U90-INDEX(OPV_Cost,$E58)*U61*U$6</f>
        <v>-0</v>
      </c>
      <c r="V99" s="21" t="n">
        <f aca="false">-In_RTM*V90-INDEX(OPV_Cost,$E58)*V61*V$6</f>
        <v>-0</v>
      </c>
      <c r="W99" s="21" t="n">
        <f aca="false">-In_RTM*W90-INDEX(OPV_Cost,$E58)*W61*W$6</f>
        <v>-0</v>
      </c>
      <c r="X99" s="21" t="n">
        <f aca="false">-In_RTM*X90-INDEX(OPV_Cost,$E58)*X61*X$6</f>
        <v>-0</v>
      </c>
      <c r="Y99" s="21" t="n">
        <f aca="false">-In_RTM*Y90-INDEX(OPV_Cost,$E58)*Y61*Y$6</f>
        <v>-0</v>
      </c>
      <c r="Z99" s="21" t="n">
        <f aca="false">-In_RTM*Z90-INDEX(OPV_Cost,$E58)*Z61*Z$6</f>
        <v>-0</v>
      </c>
      <c r="AA99" s="21" t="n">
        <f aca="false">-In_RTM*AA90-INDEX(OPV_Cost,$E58)*AA61*AA$6</f>
        <v>-0</v>
      </c>
      <c r="AB99" s="21" t="n">
        <f aca="false">-In_RTM*AB90-INDEX(OPV_Cost,$E58)*AB61*AB$6</f>
        <v>-0</v>
      </c>
      <c r="AC99" s="21" t="n">
        <f aca="false">-In_RTM*AC90-INDEX(OPV_Cost,$E58)*AC61*AC$6</f>
        <v>-0</v>
      </c>
      <c r="AD99" s="21" t="n">
        <f aca="false">-In_RTM*AD90-INDEX(OPV_Cost,$E58)*AD61*AD$6</f>
        <v>-0</v>
      </c>
      <c r="AE99" s="21" t="n">
        <f aca="false">-In_RTM*AE90-INDEX(OPV_Cost,$E58)*AE61*AE$6</f>
        <v>-0</v>
      </c>
      <c r="AF99" s="21" t="n">
        <f aca="false">-In_RTM*AF90-INDEX(OPV_Cost,$E58)*AF61*AF$6</f>
        <v>-0</v>
      </c>
      <c r="AG99" s="21" t="n">
        <f aca="false">-In_RTM*AG90-INDEX(OPV_Cost,$E58)*AG61*AG$6</f>
        <v>-0</v>
      </c>
      <c r="AH99" s="21" t="n">
        <f aca="false">-In_RTM*AH90-INDEX(OPV_Cost,$E58)*AH61*AH$6</f>
        <v>-0</v>
      </c>
      <c r="AI99" s="21" t="n">
        <f aca="false">-In_RTM*AI90-INDEX(OPV_Cost,$E58)*AI61*AI$6</f>
        <v>-0</v>
      </c>
      <c r="AJ99" s="21" t="n">
        <f aca="false">-In_RTM*AJ90-INDEX(OPV_Cost,$E58)*AJ61*AJ$6</f>
        <v>-0</v>
      </c>
      <c r="AK99" s="21" t="n">
        <f aca="false">-In_RTM*AK90-INDEX(OPV_Cost,$E58)*AK61*AK$6</f>
        <v>-0</v>
      </c>
      <c r="AL99" s="21" t="n">
        <f aca="false">-In_RTM*AL90-INDEX(OPV_Cost,$E58)*AL61*AL$6</f>
        <v>-0</v>
      </c>
      <c r="AM99" s="21" t="n">
        <f aca="false">-In_RTM*AM90-INDEX(OPV_Cost,$E58)*AM61*AM$6</f>
        <v>-0</v>
      </c>
      <c r="AN99" s="21" t="n">
        <f aca="false">-In_RTM*AN90-INDEX(OPV_Cost,$E58)*AN61*AN$6</f>
        <v>-0</v>
      </c>
      <c r="AO99" s="21" t="n">
        <f aca="false">-In_RTM*AO90-INDEX(OPV_Cost,$E58)*AO61*AO$6</f>
        <v>-0</v>
      </c>
      <c r="AP99" s="21" t="n">
        <f aca="false">-In_RTM*AP90-INDEX(OPV_Cost,$E58)*AP61*AP$6</f>
        <v>-0</v>
      </c>
      <c r="AQ99" s="21" t="n">
        <f aca="false">-In_RTM*AQ90-INDEX(OPV_Cost,$E58)*AQ61*AQ$6</f>
        <v>-0</v>
      </c>
      <c r="AR99" s="21" t="n">
        <f aca="false">-In_RTM*AR90-INDEX(OPV_Cost,$E58)*AR61*AR$6</f>
        <v>-0</v>
      </c>
      <c r="AS99" s="21" t="n">
        <f aca="false">-In_RTM*AS90-INDEX(OPV_Cost,$E58)*AS61*AS$6</f>
        <v>-0</v>
      </c>
      <c r="AT99" s="21" t="n">
        <f aca="false">-In_RTM*AT90-INDEX(OPV_Cost,$E58)*AT61*AT$6</f>
        <v>-0</v>
      </c>
      <c r="AU99" s="21" t="n">
        <f aca="false">-In_RTM*AU90-INDEX(OPV_Cost,$E58)*AU61*AU$6</f>
        <v>-0</v>
      </c>
      <c r="AV99" s="21" t="n">
        <f aca="false">-In_RTM*AV90-INDEX(OPV_Cost,$E58)*AV61*AV$6</f>
        <v>-0</v>
      </c>
      <c r="AW99" s="21" t="n">
        <f aca="false">-In_RTM*AW90-INDEX(OPV_Cost,$E58)*AW61*AW$6</f>
        <v>-0</v>
      </c>
      <c r="AX99" s="21" t="n">
        <f aca="false">-In_RTM*AX90-INDEX(OPV_Cost,$E58)*AX61*AX$6</f>
        <v>-0</v>
      </c>
      <c r="AY99" s="21" t="n">
        <f aca="false">-In_RTM*AY90-INDEX(OPV_Cost,$E58)*AY61*AY$6</f>
        <v>-0</v>
      </c>
      <c r="AZ99" s="21" t="n">
        <f aca="false">-In_RTM*AZ90-INDEX(OPV_Cost,$E58)*AZ61*AZ$6</f>
        <v>-0</v>
      </c>
      <c r="BA99" s="21" t="n">
        <f aca="false">-In_RTM*BA90-INDEX(OPV_Cost,$E58)*BA61*BA$6</f>
        <v>-0</v>
      </c>
      <c r="BB99" s="21" t="n">
        <f aca="false">-In_RTM*BB90-INDEX(OPV_Cost,$E58)*BB61*BB$6</f>
        <v>-0</v>
      </c>
      <c r="BC99" s="21" t="n">
        <f aca="false">-In_RTM*BC90-INDEX(OPV_Cost,$E58)*BC61*BC$6</f>
        <v>-0</v>
      </c>
      <c r="BD99" s="21" t="n">
        <f aca="false">-In_RTM*BD90-INDEX(OPV_Cost,$E58)*BD61*BD$6</f>
        <v>-0</v>
      </c>
      <c r="BE99" s="21" t="n">
        <f aca="false">-In_RTM*BE90-INDEX(OPV_Cost,$E58)*BE61*BE$6</f>
        <v>-0</v>
      </c>
      <c r="BF99" s="21" t="n">
        <f aca="false">-In_RTM*BF90-INDEX(OPV_Cost,$E58)*BF61*BF$6</f>
        <v>-0</v>
      </c>
      <c r="BG99" s="21" t="n">
        <f aca="false">-In_RTM*BG90-INDEX(OPV_Cost,$E58)*BG61*BG$6</f>
        <v>-0</v>
      </c>
      <c r="BH99" s="21" t="n">
        <f aca="false">-In_RTM*BH90-INDEX(OPV_Cost,$E58)*BH61*BH$6</f>
        <v>-0</v>
      </c>
      <c r="BI99" s="21" t="n">
        <f aca="false">-In_RTM*BI90-INDEX(OPV_Cost,$E58)*BI61*BI$6</f>
        <v>-0</v>
      </c>
      <c r="BJ99" s="21" t="n">
        <f aca="false">-In_RTM*BJ90-INDEX(OPV_Cost,$E58)*BJ61*BJ$6</f>
        <v>-0</v>
      </c>
      <c r="BK99" s="21" t="n">
        <f aca="false">-In_RTM*BK90-INDEX(OPV_Cost,$E58)*BK61*BK$6</f>
        <v>-0</v>
      </c>
      <c r="BL99" s="21" t="n">
        <f aca="false">-In_RTM*BL90-INDEX(OPV_Cost,$E58)*BL61*BL$6</f>
        <v>-0</v>
      </c>
      <c r="BM99" s="21" t="n">
        <f aca="false">-In_RTM*BM90-INDEX(OPV_Cost,$E58)*BM61*BM$6</f>
        <v>-0</v>
      </c>
      <c r="BN99" s="21" t="n">
        <f aca="false">-In_RTM*BN90-INDEX(OPV_Cost,$E58)*BN61*BN$6</f>
        <v>-0</v>
      </c>
      <c r="BO99" s="21" t="n">
        <f aca="false">-In_RTM*BO90-INDEX(OPV_Cost,$E58)*BO61*BO$6</f>
        <v>-0</v>
      </c>
      <c r="BP99" s="21" t="n">
        <f aca="false">-In_RTM*BP90-INDEX(OPV_Cost,$E58)*BP61*BP$6</f>
        <v>-0</v>
      </c>
      <c r="BQ99" s="21" t="n">
        <f aca="false">-In_RTM*BQ90-INDEX(OPV_Cost,$E58)*BQ61*BQ$6</f>
        <v>-0</v>
      </c>
      <c r="BR99" s="21" t="n">
        <f aca="false">-In_RTM*BR90-INDEX(OPV_Cost,$E58)*BR61*BR$6</f>
        <v>-0</v>
      </c>
      <c r="BS99" s="21" t="n">
        <f aca="false">-In_RTM*BS90-INDEX(OPV_Cost,$E58)*BS61*BS$6</f>
        <v>-0</v>
      </c>
      <c r="BT99" s="21" t="n">
        <f aca="false">-In_RTM*BT90-INDEX(OPV_Cost,$E58)*BT61*BT$6</f>
        <v>-0</v>
      </c>
      <c r="BU99" s="21" t="n">
        <f aca="false">-In_RTM*BU90-INDEX(OPV_Cost,$E58)*BU61*BU$6</f>
        <v>-0</v>
      </c>
      <c r="BV99" s="21" t="n">
        <f aca="false">-In_RTM*BV90-INDEX(OPV_Cost,$E58)*BV61*BV$6</f>
        <v>-0</v>
      </c>
      <c r="BW99" s="21" t="n">
        <f aca="false">-In_RTM*BW90-INDEX(OPV_Cost,$E58)*BW61*BW$6</f>
        <v>-0</v>
      </c>
      <c r="BX99" s="21" t="n">
        <f aca="false">-In_RTM*BX90-INDEX(OPV_Cost,$E58)*BX61*BX$6</f>
        <v>-0</v>
      </c>
      <c r="BY99" s="21" t="n">
        <f aca="false">-In_RTM*BY90-INDEX(OPV_Cost,$E58)*BY61*BY$6</f>
        <v>-0</v>
      </c>
      <c r="BZ99" s="21" t="n">
        <f aca="false">-In_RTM*BZ90-INDEX(OPV_Cost,$E58)*BZ61*BZ$6</f>
        <v>-0</v>
      </c>
      <c r="CA99" s="21" t="n">
        <f aca="false">-In_RTM*CA90-INDEX(OPV_Cost,$E58)*CA61*CA$6</f>
        <v>-0</v>
      </c>
      <c r="CB99" s="21" t="n">
        <f aca="false">-In_RTM*CB90-INDEX(OPV_Cost,$E58)*CB61*CB$6</f>
        <v>-0</v>
      </c>
      <c r="CC99" s="21" t="n">
        <f aca="false">-In_RTM*CC90-INDEX(OPV_Cost,$E58)*CC61*CC$6</f>
        <v>-0</v>
      </c>
      <c r="CD99" s="21" t="n">
        <f aca="false">-In_RTM*CD90-INDEX(OPV_Cost,$E58)*CD61*CD$6</f>
        <v>-0</v>
      </c>
      <c r="CE99" s="21" t="n">
        <f aca="false">-In_RTM*CE90-INDEX(OPV_Cost,$E58)*CE61*CE$6</f>
        <v>-0</v>
      </c>
      <c r="CF99" s="21" t="n">
        <f aca="false">-In_RTM*CF90-INDEX(OPV_Cost,$E58)*CF61*CF$6</f>
        <v>-0</v>
      </c>
      <c r="CG99" s="21" t="n">
        <f aca="false">-In_RTM*CG90-INDEX(OPV_Cost,$E58)*CG61*CG$6</f>
        <v>-0</v>
      </c>
      <c r="CH99" s="21" t="n">
        <f aca="false">-In_RTM*CH90-INDEX(OPV_Cost,$E58)*CH61*CH$6</f>
        <v>-0</v>
      </c>
      <c r="CI99" s="21" t="n">
        <f aca="false">-In_RTM*CI90-INDEX(OPV_Cost,$E58)*CI61*CI$6</f>
        <v>-0</v>
      </c>
      <c r="CJ99" s="21" t="n">
        <f aca="false">-In_RTM*CJ90-INDEX(OPV_Cost,$E58)*CJ61*CJ$6</f>
        <v>-0</v>
      </c>
      <c r="CK99" s="21" t="n">
        <f aca="false">-In_RTM*CK90-INDEX(OPV_Cost,$E58)*CK61*CK$6</f>
        <v>-0</v>
      </c>
      <c r="CL99" s="21" t="n">
        <f aca="false">-In_RTM*CL90-INDEX(OPV_Cost,$E58)*CL61*CL$6</f>
        <v>-0</v>
      </c>
      <c r="CM99" s="21" t="n">
        <f aca="false">-In_RTM*CM90-INDEX(OPV_Cost,$E58)*CM61*CM$6</f>
        <v>-0</v>
      </c>
      <c r="CN99" s="21" t="n">
        <f aca="false">-In_RTM*CN90-INDEX(OPV_Cost,$E58)*CN61*CN$6</f>
        <v>-0</v>
      </c>
      <c r="CO99" s="21" t="n">
        <f aca="false">-In_RTM*CO90-INDEX(OPV_Cost,$E58)*CO61*CO$6</f>
        <v>-0</v>
      </c>
      <c r="CP99" s="21" t="n">
        <f aca="false">-In_RTM*CP90-INDEX(OPV_Cost,$E58)*CP61*CP$6</f>
        <v>-0</v>
      </c>
      <c r="CQ99" s="21" t="n">
        <f aca="false">-In_RTM*CQ90-INDEX(OPV_Cost,$E58)*CQ61*CQ$6</f>
        <v>-0</v>
      </c>
      <c r="CR99" s="21" t="n">
        <f aca="false">-In_RTM*CR90-INDEX(OPV_Cost,$E58)*CR61*CR$6</f>
        <v>-0</v>
      </c>
      <c r="CS99" s="21" t="n">
        <f aca="false">-In_RTM*CS90-INDEX(OPV_Cost,$E58)*CS61*CS$6</f>
        <v>-0</v>
      </c>
      <c r="CT99" s="21" t="n">
        <f aca="false">-In_RTM*CT90-INDEX(OPV_Cost,$E58)*CT61*CT$6</f>
        <v>-0</v>
      </c>
      <c r="CU99" s="21" t="n">
        <f aca="false">-In_RTM*CU90-INDEX(OPV_Cost,$E58)*CU61*CU$6</f>
        <v>-0</v>
      </c>
      <c r="CV99" s="21" t="n">
        <f aca="false">-In_RTM*CV90-INDEX(OPV_Cost,$E58)*CV61*CV$6</f>
        <v>-0</v>
      </c>
      <c r="CW99" s="21" t="n">
        <f aca="false">-In_RTM*CW90-INDEX(OPV_Cost,$E58)*CW61*CW$6</f>
        <v>-0</v>
      </c>
      <c r="CX99" s="21" t="n">
        <f aca="false">-In_RTM*CX90-INDEX(OPV_Cost,$E58)*CX61*CX$6</f>
        <v>-0</v>
      </c>
      <c r="CY99" s="21" t="n">
        <f aca="false">-In_RTM*CY90-INDEX(OPV_Cost,$E58)*CY61*CY$6</f>
        <v>-0</v>
      </c>
      <c r="CZ99" s="21" t="n">
        <f aca="false">-In_RTM*CZ90-INDEX(OPV_Cost,$E58)*CZ61*CZ$6</f>
        <v>-0</v>
      </c>
      <c r="DA99" s="21" t="n">
        <f aca="false">-In_RTM*DA90-INDEX(OPV_Cost,$E58)*DA61*DA$6</f>
        <v>-0</v>
      </c>
      <c r="DB99" s="21" t="n">
        <f aca="false">-In_RTM*DB90-INDEX(OPV_Cost,$E58)*DB61*DB$6</f>
        <v>-0</v>
      </c>
      <c r="DC99" s="21" t="n">
        <f aca="false">-In_RTM*DC90-INDEX(OPV_Cost,$E58)*DC61*DC$6</f>
        <v>-0</v>
      </c>
      <c r="DD99" s="21" t="n">
        <f aca="false">-In_RTM*DD90-INDEX(OPV_Cost,$E58)*DD61*DD$6</f>
        <v>-0</v>
      </c>
      <c r="DE99" s="21" t="n">
        <f aca="false">-In_RTM*DE90-INDEX(OPV_Cost,$E58)*DE61*DE$6</f>
        <v>-0</v>
      </c>
      <c r="DF99" s="21" t="n">
        <f aca="false">-In_RTM*DF90-INDEX(OPV_Cost,$E58)*DF61*DF$6</f>
        <v>-0</v>
      </c>
      <c r="DG99" s="21" t="n">
        <f aca="false">-In_RTM*DG90-INDEX(OPV_Cost,$E58)*DG61*DG$6</f>
        <v>-0</v>
      </c>
      <c r="DH99" s="21" t="n">
        <f aca="false">-In_RTM*DH90-INDEX(OPV_Cost,$E58)*DH61*DH$6</f>
        <v>-0</v>
      </c>
      <c r="DI99" s="21" t="n">
        <f aca="false">-In_RTM*DI90-INDEX(OPV_Cost,$E58)*DI61*DI$6</f>
        <v>-0</v>
      </c>
      <c r="DJ99" s="21" t="n">
        <f aca="false">-In_RTM*DJ90-INDEX(OPV_Cost,$E58)*DJ61*DJ$6</f>
        <v>-0</v>
      </c>
      <c r="DK99" s="21" t="n">
        <f aca="false">-In_RTM*DK90-INDEX(OPV_Cost,$E58)*DK61*DK$6</f>
        <v>-0</v>
      </c>
      <c r="DL99" s="21" t="n">
        <f aca="false">-In_RTM*DL90-INDEX(OPV_Cost,$E58)*DL61*DL$6</f>
        <v>-0</v>
      </c>
      <c r="DM99" s="21" t="n">
        <f aca="false">-In_RTM*DM90-INDEX(OPV_Cost,$E58)*DM61*DM$6</f>
        <v>-0</v>
      </c>
      <c r="DN99" s="21" t="n">
        <f aca="false">-In_RTM*DN90-INDEX(OPV_Cost,$E58)*DN61*DN$6</f>
        <v>-0</v>
      </c>
      <c r="DO99" s="21" t="n">
        <f aca="false">-In_RTM*DO90-INDEX(OPV_Cost,$E58)*DO61*DO$6</f>
        <v>-0</v>
      </c>
      <c r="DP99" s="21" t="n">
        <f aca="false">-In_RTM*DP90-INDEX(OPV_Cost,$E58)*DP61*DP$6</f>
        <v>-0</v>
      </c>
      <c r="DQ99" s="21" t="n">
        <f aca="false">-In_RTM*DQ90-INDEX(OPV_Cost,$E58)*DQ61*DQ$6</f>
        <v>-0</v>
      </c>
      <c r="DR99" s="21" t="n">
        <f aca="false">-In_RTM*DR90-INDEX(OPV_Cost,$E58)*DR61*DR$6</f>
        <v>-0</v>
      </c>
      <c r="DS99" s="21" t="n">
        <f aca="false">-In_RTM*DS90-INDEX(OPV_Cost,$E58)*DS61*DS$6</f>
        <v>-0</v>
      </c>
      <c r="DT99" s="21" t="n">
        <f aca="false">-In_RTM*DT90-INDEX(OPV_Cost,$E58)*DT61*DT$6</f>
        <v>-0</v>
      </c>
      <c r="DU99" s="21" t="n">
        <f aca="false">-In_RTM*DU90-INDEX(OPV_Cost,$E58)*DU61*DU$6</f>
        <v>-0</v>
      </c>
      <c r="DV99" s="21" t="n">
        <f aca="false">-In_RTM*DV90-INDEX(OPV_Cost,$E58)*DV61*DV$6</f>
        <v>-0</v>
      </c>
      <c r="DW99" s="21" t="n">
        <f aca="false">-In_RTM*DW90-INDEX(OPV_Cost,$E58)*DW61*DW$6</f>
        <v>-0</v>
      </c>
      <c r="DX99" s="21" t="n">
        <f aca="false">-In_RTM*DX90-INDEX(OPV_Cost,$E58)*DX61*DX$6</f>
        <v>-0</v>
      </c>
      <c r="DY99" s="21" t="n">
        <f aca="false">-In_RTM*DY90-INDEX(OPV_Cost,$E58)*DY61*DY$6</f>
        <v>-0</v>
      </c>
      <c r="DZ99" s="21" t="n">
        <f aca="false">-In_RTM*DZ90-INDEX(OPV_Cost,$E58)*DZ61*DZ$6</f>
        <v>-0</v>
      </c>
      <c r="EA99" s="21" t="n">
        <f aca="false">-In_RTM*EA90-INDEX(OPV_Cost,$E58)*EA61*EA$6</f>
        <v>-0</v>
      </c>
      <c r="EB99" s="21" t="n">
        <f aca="false">-In_RTM*EB90-INDEX(OPV_Cost,$E58)*EB61*EB$6</f>
        <v>-0</v>
      </c>
      <c r="EC99" s="21" t="n">
        <f aca="false">-In_RTM*EC90-INDEX(OPV_Cost,$E58)*EC61*EC$6</f>
        <v>-0</v>
      </c>
      <c r="ED99" s="21" t="n">
        <f aca="false">-In_RTM*ED90-INDEX(OPV_Cost,$E58)*ED61*ED$6</f>
        <v>-0</v>
      </c>
      <c r="EE99" s="21" t="n">
        <f aca="false">-In_RTM*EE90-INDEX(OPV_Cost,$E58)*EE61*EE$6</f>
        <v>-0</v>
      </c>
      <c r="EF99" s="21" t="n">
        <f aca="false">-In_RTM*EF90-INDEX(OPV_Cost,$E58)*EF61*EF$6</f>
        <v>-0</v>
      </c>
      <c r="EG99" s="21" t="n">
        <f aca="false">-In_RTM*EG90-INDEX(OPV_Cost,$E58)*EG61*EG$6</f>
        <v>-0</v>
      </c>
      <c r="EH99" s="21" t="n">
        <f aca="false">-In_RTM*EH90-INDEX(OPV_Cost,$E58)*EH61*EH$6</f>
        <v>-0</v>
      </c>
      <c r="EI99" s="21" t="n">
        <f aca="false">-In_RTM*EI90-INDEX(OPV_Cost,$E58)*EI61*EI$6</f>
        <v>-0</v>
      </c>
      <c r="EJ99" s="21" t="n">
        <f aca="false">-In_RTM*EJ90-INDEX(OPV_Cost,$E58)*EJ61*EJ$6</f>
        <v>-0</v>
      </c>
      <c r="EK99" s="21" t="n">
        <f aca="false">-In_RTM*EK90-INDEX(OPV_Cost,$E58)*EK61*EK$6</f>
        <v>-0</v>
      </c>
      <c r="EL99" s="21" t="n">
        <f aca="false">-In_RTM*EL90-INDEX(OPV_Cost,$E58)*EL61*EL$6</f>
        <v>-0</v>
      </c>
      <c r="EM99" s="21" t="n">
        <f aca="false">-In_RTM*EM90-INDEX(OPV_Cost,$E58)*EM61*EM$6</f>
        <v>-0</v>
      </c>
      <c r="EN99" s="21" t="n">
        <f aca="false">-In_RTM*EN90-INDEX(OPV_Cost,$E58)*EN61*EN$6</f>
        <v>-0</v>
      </c>
      <c r="EO99" s="21" t="n">
        <f aca="false">-In_RTM*EO90-INDEX(OPV_Cost,$E58)*EO61*EO$6</f>
        <v>-0</v>
      </c>
      <c r="EP99" s="21" t="n">
        <f aca="false">-In_RTM*EP90-INDEX(OPV_Cost,$E58)*EP61*EP$6</f>
        <v>-0</v>
      </c>
      <c r="EQ99" s="21" t="n">
        <f aca="false">-In_RTM*EQ90-INDEX(OPV_Cost,$E58)*EQ61*EQ$6</f>
        <v>-0</v>
      </c>
      <c r="ER99" s="21" t="n">
        <f aca="false">-In_RTM*ER90-INDEX(OPV_Cost,$E58)*ER61*ER$6</f>
        <v>-0</v>
      </c>
      <c r="ES99" s="21" t="n">
        <f aca="false">-In_RTM*ES90-INDEX(OPV_Cost,$E58)*ES61*ES$6</f>
        <v>-0</v>
      </c>
      <c r="ET99" s="21" t="n">
        <f aca="false">-In_RTM*ET90-INDEX(OPV_Cost,$E58)*ET61*ET$6</f>
        <v>-0</v>
      </c>
      <c r="EU99" s="21" t="n">
        <f aca="false">-In_RTM*EU90-INDEX(OPV_Cost,$E58)*EU61*EU$6</f>
        <v>-0</v>
      </c>
      <c r="EV99" s="21" t="n">
        <f aca="false">-In_RTM*EV90-INDEX(OPV_Cost,$E58)*EV61*EV$6</f>
        <v>-0</v>
      </c>
      <c r="EW99" s="21" t="n">
        <f aca="false">-In_RTM*EW90-INDEX(OPV_Cost,$E58)*EW61*EW$6</f>
        <v>-0</v>
      </c>
      <c r="EX99" s="21" t="n">
        <f aca="false">-In_RTM*EX90-INDEX(OPV_Cost,$E58)*EX61*EX$6</f>
        <v>-0</v>
      </c>
      <c r="EY99" s="21" t="n">
        <f aca="false">-In_RTM*EY90-INDEX(OPV_Cost,$E58)*EY61*EY$6</f>
        <v>-0</v>
      </c>
      <c r="EZ99" s="21" t="n">
        <f aca="false">-In_RTM*EZ90-INDEX(OPV_Cost,$E58)*EZ61*EZ$6</f>
        <v>-0</v>
      </c>
      <c r="FA99" s="21" t="n">
        <f aca="false">-In_RTM*FA90-INDEX(OPV_Cost,$E58)*FA61*FA$6</f>
        <v>-0</v>
      </c>
      <c r="FB99" s="21" t="n">
        <f aca="false">-In_RTM*FB90-INDEX(OPV_Cost,$E58)*FB61*FB$6</f>
        <v>-0</v>
      </c>
      <c r="FC99" s="21" t="n">
        <f aca="false">-In_RTM*FC90-INDEX(OPV_Cost,$E58)*FC61*FC$6</f>
        <v>-0</v>
      </c>
      <c r="FD99" s="21" t="n">
        <f aca="false">-In_RTM*FD90-INDEX(OPV_Cost,$E58)*FD61*FD$6</f>
        <v>-0</v>
      </c>
      <c r="FE99" s="21" t="n">
        <f aca="false">-In_RTM*FE90-INDEX(OPV_Cost,$E58)*FE61*FE$6</f>
        <v>-0</v>
      </c>
      <c r="FF99" s="21" t="n">
        <f aca="false">-In_RTM*FF90-INDEX(OPV_Cost,$E58)*FF61*FF$6</f>
        <v>-0</v>
      </c>
      <c r="FG99" s="21" t="n">
        <f aca="false">-In_RTM*FG90-INDEX(OPV_Cost,$E58)*FG61*FG$6</f>
        <v>-0</v>
      </c>
      <c r="FH99" s="21" t="n">
        <f aca="false">-In_RTM*FH90-INDEX(OPV_Cost,$E58)*FH61*FH$6</f>
        <v>-0</v>
      </c>
    </row>
    <row r="100" customFormat="false" ht="15" hidden="false" customHeight="false" outlineLevel="0" collapsed="false">
      <c r="C100" s="1" t="s">
        <v>746</v>
      </c>
      <c r="D100" s="12" t="s">
        <v>358</v>
      </c>
      <c r="I100" s="21" t="n">
        <f aca="false">SUM(J100:FH100)</f>
        <v>-9320.17164715717</v>
      </c>
      <c r="J100" s="21" t="n">
        <f aca="false">-J93*(In_HIPA+In_Innovation)</f>
        <v>-0</v>
      </c>
      <c r="K100" s="21" t="n">
        <f aca="false">-K93*(In_HIPA+In_Innovation)</f>
        <v>-0</v>
      </c>
      <c r="L100" s="21" t="n">
        <f aca="false">-L93*(In_HIPA+In_Innovation)</f>
        <v>-0</v>
      </c>
      <c r="M100" s="21" t="n">
        <f aca="false">-M93*(In_HIPA+In_Innovation)</f>
        <v>-0</v>
      </c>
      <c r="N100" s="21" t="n">
        <f aca="false">-N93*(In_HIPA+In_Innovation)</f>
        <v>-0</v>
      </c>
      <c r="O100" s="21" t="n">
        <f aca="false">-O93*(In_HIPA+In_Innovation)</f>
        <v>-0</v>
      </c>
      <c r="P100" s="21" t="n">
        <f aca="false">-P93*(In_HIPA+In_Innovation)</f>
        <v>-0</v>
      </c>
      <c r="Q100" s="21" t="n">
        <f aca="false">-Q93*(In_HIPA+In_Innovation)</f>
        <v>-0</v>
      </c>
      <c r="R100" s="21" t="n">
        <f aca="false">-R93*(In_HIPA+In_Innovation)</f>
        <v>-0</v>
      </c>
      <c r="S100" s="21" t="n">
        <f aca="false">-S93*(In_HIPA+In_Innovation)</f>
        <v>-0</v>
      </c>
      <c r="T100" s="21" t="n">
        <f aca="false">-T93*(In_HIPA+In_Innovation)</f>
        <v>-70.1550084480761</v>
      </c>
      <c r="U100" s="21" t="n">
        <f aca="false">-U93*(In_HIPA+In_Innovation)</f>
        <v>-70.8897241588306</v>
      </c>
      <c r="V100" s="21" t="n">
        <f aca="false">-V93*(In_HIPA+In_Innovation)</f>
        <v>-70.8531352744576</v>
      </c>
      <c r="W100" s="21" t="n">
        <f aca="false">-W93*(In_HIPA+In_Innovation)</f>
        <v>-61.9792808986477</v>
      </c>
      <c r="X100" s="21" t="n">
        <f aca="false">-X93*(In_HIPA+In_Innovation)</f>
        <v>-62.6343447006598</v>
      </c>
      <c r="Y100" s="21" t="n">
        <f aca="false">-Y93*(In_HIPA+In_Innovation)</f>
        <v>-63.2883183486815</v>
      </c>
      <c r="Z100" s="21" t="n">
        <f aca="false">-Z93*(In_HIPA+In_Innovation)</f>
        <v>-63.253651517559</v>
      </c>
      <c r="AA100" s="21" t="n">
        <f aca="false">-AA93*(In_HIPA+In_Innovation)</f>
        <v>-57.4455423356258</v>
      </c>
      <c r="AB100" s="21" t="n">
        <f aca="false">-AB93*(In_HIPA+In_Innovation)</f>
        <v>-58.0526302491369</v>
      </c>
      <c r="AC100" s="21" t="n">
        <f aca="false">-AC93*(In_HIPA+In_Innovation)</f>
        <v>-58.6587058557241</v>
      </c>
      <c r="AD100" s="21" t="n">
        <f aca="false">-AD93*(In_HIPA+In_Innovation)</f>
        <v>-58.6265145566195</v>
      </c>
      <c r="AE100" s="21" t="n">
        <f aca="false">-AE93*(In_HIPA+In_Innovation)</f>
        <v>-59.1564939773746</v>
      </c>
      <c r="AF100" s="21" t="n">
        <f aca="false">-AF93*(In_HIPA+In_Innovation)</f>
        <v>-59.7819500722866</v>
      </c>
      <c r="AG100" s="21" t="n">
        <f aca="false">-AG93*(In_HIPA+In_Innovation)</f>
        <v>-60.4063730146356</v>
      </c>
      <c r="AH100" s="21" t="n">
        <f aca="false">-AH93*(In_HIPA+In_Innovation)</f>
        <v>-60.3735188254634</v>
      </c>
      <c r="AI100" s="21" t="n">
        <f aca="false">-AI93*(In_HIPA+In_Innovation)</f>
        <v>-60.1585076379372</v>
      </c>
      <c r="AJ100" s="21" t="n">
        <f aca="false">-AJ93*(In_HIPA+In_Innovation)</f>
        <v>-60.1279887133795</v>
      </c>
      <c r="AK100" s="21" t="n">
        <f aca="false">-AK93*(In_HIPA+In_Innovation)</f>
        <v>-60.757904648098</v>
      </c>
      <c r="AL100" s="21" t="n">
        <f aca="false">-AL93*(In_HIPA+In_Innovation)</f>
        <v>-60.7267581176928</v>
      </c>
      <c r="AM100" s="21" t="n">
        <f aca="false">-AM93*(In_HIPA+In_Innovation)</f>
        <v>-59.1533274903058</v>
      </c>
      <c r="AN100" s="21" t="n">
        <f aca="false">-AN93*(In_HIPA+In_Innovation)</f>
        <v>-59.7802992316381</v>
      </c>
      <c r="AO100" s="21" t="n">
        <f aca="false">-AO93*(In_HIPA+In_Innovation)</f>
        <v>-60.4062881448425</v>
      </c>
      <c r="AP100" s="21" t="n">
        <f aca="false">-AP93*(In_HIPA+In_Innovation)</f>
        <v>-60.3750342696697</v>
      </c>
      <c r="AQ100" s="21" t="n">
        <f aca="false">-AQ93*(In_HIPA+In_Innovation)</f>
        <v>-57.3274023302526</v>
      </c>
      <c r="AR100" s="21" t="n">
        <f aca="false">-AR93*(In_HIPA+In_Innovation)</f>
        <v>-57.9355276592886</v>
      </c>
      <c r="AS100" s="21" t="n">
        <f aca="false">-AS93*(In_HIPA+In_Innovation)</f>
        <v>-58.5427169415915</v>
      </c>
      <c r="AT100" s="21" t="n">
        <f aca="false">-AT93*(In_HIPA+In_Innovation)</f>
        <v>-58.5129507119477</v>
      </c>
      <c r="AU100" s="21" t="n">
        <f aca="false">-AU93*(In_HIPA+In_Innovation)</f>
        <v>-57.7120459621288</v>
      </c>
      <c r="AV100" s="21" t="n">
        <f aca="false">-AV93*(In_HIPA+In_Innovation)</f>
        <v>-58.3246292287845</v>
      </c>
      <c r="AW100" s="21" t="n">
        <f aca="false">-AW93*(In_HIPA+In_Innovation)</f>
        <v>-58.936282423386</v>
      </c>
      <c r="AX100" s="21" t="n">
        <f aca="false">-AX93*(In_HIPA+In_Innovation)</f>
        <v>-58.906706188176</v>
      </c>
      <c r="AY100" s="21" t="n">
        <f aca="false">-AY93*(In_HIPA+In_Innovation)</f>
        <v>-57.7857024418387</v>
      </c>
      <c r="AZ100" s="21" t="n">
        <f aca="false">-AZ93*(In_HIPA+In_Innovation)</f>
        <v>-57.7567348325694</v>
      </c>
      <c r="BA100" s="21" t="n">
        <f aca="false">-BA93*(In_HIPA+In_Innovation)</f>
        <v>-58.3621602206706</v>
      </c>
      <c r="BB100" s="21" t="n">
        <f aca="false">-BB93*(In_HIPA+In_Innovation)</f>
        <v>-58.3325969075477</v>
      </c>
      <c r="BC100" s="21" t="n">
        <f aca="false">-BC93*(In_HIPA+In_Innovation)</f>
        <v>-58.835661858227</v>
      </c>
      <c r="BD100" s="21" t="n">
        <f aca="false">-BD93*(In_HIPA+In_Innovation)</f>
        <v>-59.4593547084968</v>
      </c>
      <c r="BE100" s="21" t="n">
        <f aca="false">-BE93*(In_HIPA+In_Innovation)</f>
        <v>-60.0820728667344</v>
      </c>
      <c r="BF100" s="21" t="n">
        <f aca="false">-BF93*(In_HIPA+In_Innovation)</f>
        <v>-60.0510777189164</v>
      </c>
      <c r="BG100" s="21" t="n">
        <f aca="false">-BG93*(In_HIPA+In_Innovation)</f>
        <v>-59.032901613854</v>
      </c>
      <c r="BH100" s="21" t="n">
        <f aca="false">-BH93*(In_HIPA+In_Innovation)</f>
        <v>-59.6585317858619</v>
      </c>
      <c r="BI100" s="21" t="n">
        <f aca="false">-BI93*(In_HIPA+In_Innovation)</f>
        <v>-60.2831790160361</v>
      </c>
      <c r="BJ100" s="21" t="n">
        <f aca="false">-BJ93*(In_HIPA+In_Innovation)</f>
        <v>-60.251921525025</v>
      </c>
      <c r="BK100" s="21" t="n">
        <f aca="false">-BK93*(In_HIPA+In_Innovation)</f>
        <v>-59.4496179633306</v>
      </c>
      <c r="BL100" s="21" t="n">
        <f aca="false">-BL93*(In_HIPA+In_Innovation)</f>
        <v>-60.0800899966741</v>
      </c>
      <c r="BM100" s="21" t="n">
        <f aca="false">-BM93*(In_HIPA+In_Innovation)</f>
        <v>-60.7095859571912</v>
      </c>
      <c r="BN100" s="21" t="n">
        <f aca="false">-BN93*(In_HIPA+In_Innovation)</f>
        <v>-60.6785469002005</v>
      </c>
      <c r="BO100" s="21" t="n">
        <f aca="false">-BO93*(In_HIPA+In_Innovation)</f>
        <v>-60.139711518674</v>
      </c>
      <c r="BP100" s="21" t="n">
        <f aca="false">-BP93*(In_HIPA+In_Innovation)</f>
        <v>-60.1100454320878</v>
      </c>
      <c r="BQ100" s="21" t="n">
        <f aca="false">-BQ93*(In_HIPA+In_Innovation)</f>
        <v>-60.7406257520952</v>
      </c>
      <c r="BR100" s="21" t="n">
        <f aca="false">-BR93*(In_HIPA+In_Innovation)</f>
        <v>-60.7103495978319</v>
      </c>
      <c r="BS100" s="21" t="n">
        <f aca="false">-BS93*(In_HIPA+In_Innovation)</f>
        <v>-58.7123863503236</v>
      </c>
      <c r="BT100" s="21" t="n">
        <f aca="false">-BT93*(In_HIPA+In_Innovation)</f>
        <v>-59.336124978945</v>
      </c>
      <c r="BU100" s="21" t="n">
        <f aca="false">-BU93*(In_HIPA+In_Innovation)</f>
        <v>-59.9589348487241</v>
      </c>
      <c r="BV100" s="21" t="n">
        <f aca="false">-BV93*(In_HIPA+In_Innovation)</f>
        <v>-59.9294003735685</v>
      </c>
      <c r="BW100" s="21" t="n">
        <f aca="false">-BW93*(In_HIPA+In_Innovation)</f>
        <v>-60.1082821999929</v>
      </c>
      <c r="BX100" s="21" t="n">
        <f aca="false">-BX93*(In_HIPA+In_Innovation)</f>
        <v>-60.7469841771737</v>
      </c>
      <c r="BY100" s="21" t="n">
        <f aca="false">-BY93*(In_HIPA+In_Innovation)</f>
        <v>-61.3847396581643</v>
      </c>
      <c r="BZ100" s="21" t="n">
        <f aca="false">-BZ93*(In_HIPA+In_Innovation)</f>
        <v>-61.3546411364176</v>
      </c>
      <c r="CA100" s="21" t="n">
        <f aca="false">-CA93*(In_HIPA+In_Innovation)</f>
        <v>-60.1104270597456</v>
      </c>
      <c r="CB100" s="21" t="n">
        <f aca="false">-CB93*(In_HIPA+In_Innovation)</f>
        <v>-60.7488402205081</v>
      </c>
      <c r="CC100" s="21" t="n">
        <f aca="false">-CC93*(In_HIPA+In_Innovation)</f>
        <v>-61.3862967396436</v>
      </c>
      <c r="CD100" s="21" t="n">
        <f aca="false">-CD93*(In_HIPA+In_Innovation)</f>
        <v>-61.3558755936205</v>
      </c>
      <c r="CE100" s="21" t="n">
        <f aca="false">-CE93*(In_HIPA+In_Innovation)</f>
        <v>-60.3813815856859</v>
      </c>
      <c r="CF100" s="21" t="n">
        <f aca="false">-CF93*(In_HIPA+In_Innovation)</f>
        <v>-60.3516639960969</v>
      </c>
      <c r="CG100" s="21" t="n">
        <f aca="false">-CG93*(In_HIPA+In_Innovation)</f>
        <v>-60.9848474351782</v>
      </c>
      <c r="CH100" s="21" t="n">
        <f aca="false">-CH93*(In_HIPA+In_Innovation)</f>
        <v>-60.9545187187796</v>
      </c>
      <c r="CI100" s="21" t="n">
        <f aca="false">-CI93*(In_HIPA+In_Innovation)</f>
        <v>-61.6573033648281</v>
      </c>
      <c r="CJ100" s="21" t="n">
        <f aca="false">-CJ93*(In_HIPA+In_Innovation)</f>
        <v>-62.3117483252805</v>
      </c>
      <c r="CK100" s="21" t="n">
        <f aca="false">-CK93*(In_HIPA+In_Innovation)</f>
        <v>-62.9651991411497</v>
      </c>
      <c r="CL100" s="21" t="n">
        <f aca="false">-CL93*(In_HIPA+In_Innovation)</f>
        <v>-62.9335854033814</v>
      </c>
      <c r="CM100" s="21" t="n">
        <f aca="false">-CM93*(In_HIPA+In_Innovation)</f>
        <v>-62.7080566566579</v>
      </c>
      <c r="CN100" s="21" t="n">
        <f aca="false">-CN93*(In_HIPA+In_Innovation)</f>
        <v>-63.3737532724119</v>
      </c>
      <c r="CO100" s="21" t="n">
        <f aca="false">-CO93*(In_HIPA+In_Innovation)</f>
        <v>-64.0384420048564</v>
      </c>
      <c r="CP100" s="21" t="n">
        <f aca="false">-CP93*(In_HIPA+In_Innovation)</f>
        <v>-64.0063913764227</v>
      </c>
      <c r="CQ100" s="21" t="n">
        <f aca="false">-CQ93*(In_HIPA+In_Innovation)</f>
        <v>-63.215119310798</v>
      </c>
      <c r="CR100" s="21" t="n">
        <f aca="false">-CR93*(In_HIPA+In_Innovation)</f>
        <v>-63.8861001476625</v>
      </c>
      <c r="CS100" s="21" t="n">
        <f aca="false">-CS93*(In_HIPA+In_Innovation)</f>
        <v>-64.5560617499324</v>
      </c>
      <c r="CT100" s="21" t="n">
        <f aca="false">-CT93*(In_HIPA+In_Innovation)</f>
        <v>-64.5236501513161</v>
      </c>
      <c r="CU100" s="21" t="n">
        <f aca="false">-CU93*(In_HIPA+In_Innovation)</f>
        <v>-62.3131249098886</v>
      </c>
      <c r="CV100" s="21" t="n">
        <f aca="false">-CV93*(In_HIPA+In_Innovation)</f>
        <v>-62.2822355578483</v>
      </c>
      <c r="CW100" s="21" t="n">
        <f aca="false">-CW93*(In_HIPA+In_Innovation)</f>
        <v>-62.9354503171194</v>
      </c>
      <c r="CX100" s="21" t="n">
        <f aca="false">-CX93*(In_HIPA+In_Innovation)</f>
        <v>-62.9039257415826</v>
      </c>
      <c r="CY100" s="21" t="n">
        <f aca="false">-CY93*(In_HIPA+In_Innovation)</f>
        <v>-71.6149285129939</v>
      </c>
      <c r="CZ100" s="21" t="n">
        <f aca="false">-CZ93*(In_HIPA+In_Innovation)</f>
        <v>-72.3736818475515</v>
      </c>
      <c r="DA100" s="21" t="n">
        <f aca="false">-DA93*(In_HIPA+In_Innovation)</f>
        <v>-73.1312355671402</v>
      </c>
      <c r="DB100" s="21" t="n">
        <f aca="false">-DB93*(In_HIPA+In_Innovation)</f>
        <v>-73.0930878835027</v>
      </c>
      <c r="DC100" s="21" t="n">
        <f aca="false">-DC93*(In_HIPA+In_Innovation)</f>
        <v>-70.5965869867362</v>
      </c>
      <c r="DD100" s="21" t="n">
        <f aca="false">-DD93*(In_HIPA+In_Innovation)</f>
        <v>-71.3448172682536</v>
      </c>
      <c r="DE100" s="21" t="n">
        <f aca="false">-DE93*(In_HIPA+In_Innovation)</f>
        <v>-72.0918736304328</v>
      </c>
      <c r="DF100" s="21" t="n">
        <f aca="false">-DF93*(In_HIPA+In_Innovation)</f>
        <v>-72.0545430663064</v>
      </c>
      <c r="DG100" s="21" t="n">
        <f aca="false">-DG93*(In_HIPA+In_Innovation)</f>
        <v>-70.3847292286683</v>
      </c>
      <c r="DH100" s="21" t="n">
        <f aca="false">-DH93*(In_HIPA+In_Innovation)</f>
        <v>-71.1307890279356</v>
      </c>
      <c r="DI100" s="21" t="n">
        <f aca="false">-DI93*(In_HIPA+In_Innovation)</f>
        <v>-71.8756808622091</v>
      </c>
      <c r="DJ100" s="21" t="n">
        <f aca="false">-DJ93*(In_HIPA+In_Innovation)</f>
        <v>-71.838539645873</v>
      </c>
      <c r="DK100" s="21" t="n">
        <f aca="false">-DK93*(In_HIPA+In_Innovation)</f>
        <v>-70.153252956507</v>
      </c>
      <c r="DL100" s="21" t="n">
        <f aca="false">-DL93*(In_HIPA+In_Innovation)</f>
        <v>-70.117331756909</v>
      </c>
      <c r="DM100" s="21" t="n">
        <f aca="false">-DM93*(In_HIPA+In_Innovation)</f>
        <v>-70.8515631410216</v>
      </c>
      <c r="DN100" s="21" t="n">
        <f aca="false">-DN93*(In_HIPA+In_Innovation)</f>
        <v>-70.8149032405931</v>
      </c>
      <c r="DO100" s="21" t="n">
        <f aca="false">-DO93*(In_HIPA+In_Innovation)</f>
        <v>-70.8735562901684</v>
      </c>
      <c r="DP100" s="21" t="n">
        <f aca="false">-DP93*(In_HIPA+In_Innovation)</f>
        <v>-71.6254808944623</v>
      </c>
      <c r="DQ100" s="21" t="n">
        <f aca="false">-DQ93*(In_HIPA+In_Innovation)</f>
        <v>-72.3762515973769</v>
      </c>
      <c r="DR100" s="21" t="n">
        <f aca="false">-DR93*(In_HIPA+In_Innovation)</f>
        <v>-72.339557603129</v>
      </c>
      <c r="DS100" s="21" t="n">
        <f aca="false">-DS93*(In_HIPA+In_Innovation)</f>
        <v>-71.4355146965591</v>
      </c>
      <c r="DT100" s="21" t="n">
        <f aca="false">-DT93*(In_HIPA+In_Innovation)</f>
        <v>-72.1938132334778</v>
      </c>
      <c r="DU100" s="21" t="n">
        <f aca="false">-DU93*(In_HIPA+In_Innovation)</f>
        <v>-72.9509620859066</v>
      </c>
      <c r="DV100" s="21" t="n">
        <f aca="false">-DV93*(In_HIPA+In_Innovation)</f>
        <v>-72.914402188489</v>
      </c>
      <c r="DW100" s="21" t="n">
        <f aca="false">-DW93*(In_HIPA+In_Innovation)</f>
        <v>-71.5467091361747</v>
      </c>
      <c r="DX100" s="21" t="n">
        <f aca="false">-DX93*(In_HIPA+In_Innovation)</f>
        <v>-72.3062392503882</v>
      </c>
      <c r="DY100" s="21" t="n">
        <f aca="false">-DY93*(In_HIPA+In_Innovation)</f>
        <v>-73.064619553022</v>
      </c>
      <c r="DZ100" s="21" t="n">
        <f aca="false">-DZ93*(In_HIPA+In_Innovation)</f>
        <v>-73.0280556141572</v>
      </c>
      <c r="EA100" s="21" t="n">
        <f aca="false">-EA93*(In_HIPA+In_Innovation)</f>
        <v>-72.531003873651</v>
      </c>
      <c r="EB100" s="21" t="n">
        <f aca="false">-EB93*(In_HIPA+In_Innovation)</f>
        <v>-72.4957887585752</v>
      </c>
      <c r="EC100" s="21" t="n">
        <f aca="false">-EC93*(In_HIPA+In_Innovation)</f>
        <v>-73.2568703419906</v>
      </c>
      <c r="ED100" s="21" t="n">
        <f aca="false">-ED93*(In_HIPA+In_Innovation)</f>
        <v>-73.220931046346</v>
      </c>
      <c r="EE100" s="21" t="n">
        <f aca="false">-EE93*(In_HIPA+In_Innovation)</f>
        <v>-73.3968331912877</v>
      </c>
      <c r="EF100" s="21" t="n">
        <f aca="false">-EF93*(In_HIPA+In_Innovation)</f>
        <v>-74.1770311026013</v>
      </c>
      <c r="EG100" s="21" t="n">
        <f aca="false">-EG93*(In_HIPA+In_Innovation)</f>
        <v>-74.9560827998456</v>
      </c>
      <c r="EH100" s="21" t="n">
        <f aca="false">-EH93*(In_HIPA+In_Innovation)</f>
        <v>-74.9196332615939</v>
      </c>
      <c r="EI100" s="21" t="n">
        <f aca="false">-EI93*(In_HIPA+In_Innovation)</f>
        <v>-75.9951641492809</v>
      </c>
      <c r="EJ100" s="21" t="n">
        <f aca="false">-EJ93*(In_HIPA+In_Innovation)</f>
        <v>-76.8042042321491</v>
      </c>
      <c r="EK100" s="21" t="n">
        <f aca="false">-EK93*(In_HIPA+In_Innovation)</f>
        <v>-77.6120971867526</v>
      </c>
      <c r="EL100" s="21" t="n">
        <f aca="false">-EL93*(In_HIPA+In_Innovation)</f>
        <v>-77.5756185771427</v>
      </c>
      <c r="EM100" s="21" t="n">
        <f aca="false">-EM93*(In_HIPA+In_Innovation)</f>
        <v>-77.8414623541067</v>
      </c>
      <c r="EN100" s="21" t="n">
        <f aca="false">-EN93*(In_HIPA+In_Innovation)</f>
        <v>-78.6704708233819</v>
      </c>
      <c r="EO100" s="21" t="n">
        <f aca="false">-EO93*(In_HIPA+In_Innovation)</f>
        <v>-79.4983144454514</v>
      </c>
      <c r="EP100" s="21" t="n">
        <f aca="false">-EP93*(In_HIPA+In_Innovation)</f>
        <v>-79.4612723745847</v>
      </c>
      <c r="EQ100" s="21" t="n">
        <f aca="false">-EQ93*(In_HIPA+In_Innovation)</f>
        <v>-78.4652360654008</v>
      </c>
      <c r="ER100" s="21" t="n">
        <f aca="false">-ER93*(In_HIPA+In_Innovation)</f>
        <v>-78.4290952380518</v>
      </c>
      <c r="ES100" s="21" t="n">
        <f aca="false">-ES93*(In_HIPA+In_Innovation)</f>
        <v>-79.254442807416</v>
      </c>
      <c r="ET100" s="21" t="n">
        <f aca="false">-ET93*(In_HIPA+In_Innovation)</f>
        <v>-79.2175587627057</v>
      </c>
      <c r="EU100" s="21" t="n">
        <f aca="false">-EU93*(In_HIPA+In_Innovation)</f>
        <v>-79.0085706774816</v>
      </c>
      <c r="EV100" s="21" t="n">
        <f aca="false">-EV93*(In_HIPA+In_Innovation)</f>
        <v>-79.8500946613707</v>
      </c>
      <c r="EW100" s="21" t="n">
        <f aca="false">-EW93*(In_HIPA+In_Innovation)</f>
        <v>-80.6904391191092</v>
      </c>
      <c r="EX100" s="21" t="n">
        <f aca="false">-EX93*(In_HIPA+In_Innovation)</f>
        <v>-80.6529302586815</v>
      </c>
      <c r="EY100" s="21" t="n">
        <f aca="false">-EY93*(In_HIPA+In_Innovation)</f>
        <v>-80.4401988151839</v>
      </c>
      <c r="EZ100" s="21" t="n">
        <f aca="false">-EZ93*(In_HIPA+In_Innovation)</f>
        <v>-81.2970140259204</v>
      </c>
      <c r="FA100" s="21" t="n">
        <f aca="false">-FA93*(In_HIPA+In_Innovation)</f>
        <v>-82.1526297293332</v>
      </c>
      <c r="FB100" s="21" t="n">
        <f aca="false">-FB93*(In_HIPA+In_Innovation)</f>
        <v>-82.1144854688099</v>
      </c>
      <c r="FC100" s="21" t="n">
        <f aca="false">-FC93*(In_HIPA+In_Innovation)</f>
        <v>-81.8979431925473</v>
      </c>
      <c r="FD100" s="21" t="n">
        <f aca="false">-FD93*(In_HIPA+In_Innovation)</f>
        <v>-0</v>
      </c>
      <c r="FE100" s="21" t="n">
        <f aca="false">-FE93*(In_HIPA+In_Innovation)</f>
        <v>-0</v>
      </c>
      <c r="FF100" s="21" t="n">
        <f aca="false">-FF93*(In_HIPA+In_Innovation)</f>
        <v>-0</v>
      </c>
      <c r="FG100" s="21" t="n">
        <f aca="false">-FG93*(In_HIPA+In_Innovation)</f>
        <v>-0</v>
      </c>
      <c r="FH100" s="21" t="n">
        <f aca="false">-FH93*(In_HIPA+In_Innovation)</f>
        <v>-0</v>
      </c>
    </row>
    <row r="101" customFormat="false" ht="15" hidden="false" customHeight="false" outlineLevel="0" collapsed="false">
      <c r="C101" s="28" t="s">
        <v>747</v>
      </c>
      <c r="D101" s="12" t="s">
        <v>358</v>
      </c>
      <c r="E101" s="63" t="n">
        <f aca="false">SUMIF($J$7:$FH$7,YEAR($F16)+1,$J101:$FH101)</f>
        <v>7106.99103784386</v>
      </c>
      <c r="I101" s="63" t="n">
        <f aca="false">SUM(J101:FH101)</f>
        <v>221404.908515479</v>
      </c>
      <c r="J101" s="63" t="n">
        <f aca="false">J93+SUM(J95:J100)</f>
        <v>0</v>
      </c>
      <c r="K101" s="63" t="n">
        <f aca="false">K93+SUM(K95:K100)</f>
        <v>0</v>
      </c>
      <c r="L101" s="63" t="n">
        <f aca="false">L93+SUM(L95:L100)</f>
        <v>0</v>
      </c>
      <c r="M101" s="63" t="n">
        <f aca="false">M93+SUM(M95:M100)</f>
        <v>0</v>
      </c>
      <c r="N101" s="63" t="n">
        <f aca="false">N93+SUM(N95:N100)</f>
        <v>0</v>
      </c>
      <c r="O101" s="63" t="n">
        <f aca="false">O93+SUM(O95:O100)</f>
        <v>0</v>
      </c>
      <c r="P101" s="63" t="n">
        <f aca="false">P93+SUM(P95:P100)</f>
        <v>0</v>
      </c>
      <c r="Q101" s="63" t="n">
        <f aca="false">Q93+SUM(Q95:Q100)</f>
        <v>0</v>
      </c>
      <c r="R101" s="63" t="n">
        <f aca="false">R93+SUM(R95:R100)</f>
        <v>0</v>
      </c>
      <c r="S101" s="63" t="n">
        <f aca="false">S93+SUM(S95:S100)</f>
        <v>0</v>
      </c>
      <c r="T101" s="63" t="n">
        <f aca="false">T93+SUM(T95:T100)</f>
        <v>2109.49327415909</v>
      </c>
      <c r="U101" s="63" t="n">
        <f aca="false">U93+SUM(U95:U100)</f>
        <v>2131.21544454675</v>
      </c>
      <c r="V101" s="63" t="n">
        <f aca="false">V93+SUM(V95:V100)</f>
        <v>2129.7414469895</v>
      </c>
      <c r="W101" s="63" t="n">
        <f aca="false">W93+SUM(W95:W100)</f>
        <v>1754.43515163448</v>
      </c>
      <c r="X101" s="63" t="n">
        <f aca="false">X93+SUM(X95:X100)</f>
        <v>1772.58092629427</v>
      </c>
      <c r="Y101" s="63" t="n">
        <f aca="false">Y93+SUM(Y95:Y100)</f>
        <v>1790.68295998863</v>
      </c>
      <c r="Z101" s="63" t="n">
        <f aca="false">Z93+SUM(Z95:Z100)</f>
        <v>1789.29199992648</v>
      </c>
      <c r="AA101" s="63" t="n">
        <f aca="false">AA93+SUM(AA95:AA100)</f>
        <v>1544.21194911954</v>
      </c>
      <c r="AB101" s="63" t="n">
        <f aca="false">AB93+SUM(AB95:AB100)</f>
        <v>1560.12519052738</v>
      </c>
      <c r="AC101" s="63" t="n">
        <f aca="false">AC93+SUM(AC95:AC100)</f>
        <v>1575.99804241027</v>
      </c>
      <c r="AD101" s="63" t="n">
        <f aca="false">AD93+SUM(AD95:AD100)</f>
        <v>1574.71365795369</v>
      </c>
      <c r="AE101" s="63" t="n">
        <f aca="false">AE93+SUM(AE95:AE100)</f>
        <v>1599.29995647523</v>
      </c>
      <c r="AF101" s="63" t="n">
        <f aca="false">AF93+SUM(AF95:AF100)</f>
        <v>1615.79936240624</v>
      </c>
      <c r="AG101" s="63" t="n">
        <f aca="false">AG93+SUM(AG95:AG100)</f>
        <v>1632.25753756375</v>
      </c>
      <c r="AH101" s="63" t="n">
        <f aca="false">AH93+SUM(AH95:AH100)</f>
        <v>1630.94640145379</v>
      </c>
      <c r="AI101" s="63" t="n">
        <f aca="false">AI93+SUM(AI95:AI100)</f>
        <v>1613.57649074044</v>
      </c>
      <c r="AJ101" s="63" t="n">
        <f aca="false">AJ93+SUM(AJ95:AJ100)</f>
        <v>1612.36425202304</v>
      </c>
      <c r="AK101" s="63" t="n">
        <f aca="false">AK93+SUM(AK95:AK100)</f>
        <v>1628.85789817056</v>
      </c>
      <c r="AL101" s="63" t="n">
        <f aca="false">AL93+SUM(AL95:AL100)</f>
        <v>1627.62073039296</v>
      </c>
      <c r="AM101" s="63" t="n">
        <f aca="false">AM93+SUM(AM95:AM100)</f>
        <v>1562.93956973343</v>
      </c>
      <c r="AN101" s="63" t="n">
        <f aca="false">AN93+SUM(AN95:AN100)</f>
        <v>1579.10364348729</v>
      </c>
      <c r="AO101" s="63" t="n">
        <f aca="false">AO93+SUM(AO95:AO100)</f>
        <v>1595.22871487856</v>
      </c>
      <c r="AP101" s="63" t="n">
        <f aca="false">AP93+SUM(AP95:AP100)</f>
        <v>1593.98844210151</v>
      </c>
      <c r="AQ101" s="63" t="n">
        <f aca="false">AQ93+SUM(AQ95:AQ100)</f>
        <v>1466.72698372211</v>
      </c>
      <c r="AR101" s="63" t="n">
        <f aca="false">AR93+SUM(AR95:AR100)</f>
        <v>1481.88470111102</v>
      </c>
      <c r="AS101" s="63" t="n">
        <f aca="false">AS93+SUM(AS95:AS100)</f>
        <v>1497.00544985629</v>
      </c>
      <c r="AT101" s="63" t="n">
        <f aca="false">AT93+SUM(AT95:AT100)</f>
        <v>1495.82984921864</v>
      </c>
      <c r="AU101" s="63" t="n">
        <f aca="false">AU93+SUM(AU95:AU100)</f>
        <v>1464.04928836907</v>
      </c>
      <c r="AV101" s="63" t="n">
        <f aca="false">AV93+SUM(AV95:AV100)</f>
        <v>1479.18653266412</v>
      </c>
      <c r="AW101" s="63" t="n">
        <f aca="false">AW93+SUM(AW95:AW100)</f>
        <v>1494.28710942165</v>
      </c>
      <c r="AX101" s="63" t="n">
        <f aca="false">AX93+SUM(AX95:AX100)</f>
        <v>1493.1210839406</v>
      </c>
      <c r="AY101" s="63" t="n">
        <f aca="false">AY93+SUM(AY95:AY100)</f>
        <v>1436.59940256704</v>
      </c>
      <c r="AZ101" s="63" t="n">
        <f aca="false">AZ93+SUM(AZ95:AZ100)</f>
        <v>1435.45890894438</v>
      </c>
      <c r="BA101" s="63" t="n">
        <f aca="false">BA93+SUM(BA95:BA100)</f>
        <v>1450.08101952288</v>
      </c>
      <c r="BB101" s="63" t="n">
        <f aca="false">BB93+SUM(BB95:BB100)</f>
        <v>1448.91707224066</v>
      </c>
      <c r="BC101" s="63" t="n">
        <f aca="false">BC93+SUM(BC95:BC100)</f>
        <v>1472.61489118554</v>
      </c>
      <c r="BD101" s="63" t="n">
        <f aca="false">BD93+SUM(BD95:BD100)</f>
        <v>1487.79188948328</v>
      </c>
      <c r="BE101" s="63" t="n">
        <f aca="false">BE93+SUM(BE95:BE100)</f>
        <v>1502.9304218847</v>
      </c>
      <c r="BF101" s="63" t="n">
        <f aca="false">BF93+SUM(BF95:BF100)</f>
        <v>1501.7072087022</v>
      </c>
      <c r="BG101" s="63" t="n">
        <f aca="false">BG93+SUM(BG95:BG100)</f>
        <v>1460.83070556254</v>
      </c>
      <c r="BH101" s="63" t="n">
        <f aca="false">BH93+SUM(BH95:BH100)</f>
        <v>1475.86750255843</v>
      </c>
      <c r="BI101" s="63" t="n">
        <f aca="false">BI93+SUM(BI95:BI100)</f>
        <v>1490.86553297926</v>
      </c>
      <c r="BJ101" s="63" t="n">
        <f aca="false">BJ93+SUM(BJ95:BJ100)</f>
        <v>1489.6327582311</v>
      </c>
      <c r="BK101" s="63" t="n">
        <f aca="false">BK93+SUM(BK95:BK100)</f>
        <v>1457.97235691998</v>
      </c>
      <c r="BL101" s="63" t="n">
        <f aca="false">BL93+SUM(BL95:BL100)</f>
        <v>1472.98794564976</v>
      </c>
      <c r="BM101" s="63" t="n">
        <f aca="false">BM93+SUM(BM95:BM100)</f>
        <v>1487.96511018982</v>
      </c>
      <c r="BN101" s="63" t="n">
        <f aca="false">BN93+SUM(BN95:BN100)</f>
        <v>1486.74322327495</v>
      </c>
      <c r="BO101" s="63" t="n">
        <f aca="false">BO93+SUM(BO95:BO100)</f>
        <v>1454.22942423614</v>
      </c>
      <c r="BP101" s="63" t="n">
        <f aca="false">BP93+SUM(BP95:BP100)</f>
        <v>1453.06551488322</v>
      </c>
      <c r="BQ101" s="63" t="n">
        <f aca="false">BQ93+SUM(BQ95:BQ100)</f>
        <v>1467.85744932801</v>
      </c>
      <c r="BR101" s="63" t="n">
        <f aca="false">BR93+SUM(BR95:BR100)</f>
        <v>1466.66960478319</v>
      </c>
      <c r="BS101" s="63" t="n">
        <f aca="false">BS93+SUM(BS95:BS100)</f>
        <v>1384.31537392058</v>
      </c>
      <c r="BT101" s="63" t="n">
        <f aca="false">BT93+SUM(BT95:BT100)</f>
        <v>1398.57768511995</v>
      </c>
      <c r="BU101" s="63" t="n">
        <f aca="false">BU93+SUM(BU95:BU100)</f>
        <v>1412.80368570876</v>
      </c>
      <c r="BV101" s="63" t="n">
        <f aca="false">BV93+SUM(BV95:BV100)</f>
        <v>1411.64901048372</v>
      </c>
      <c r="BW101" s="63" t="n">
        <f aca="false">BW93+SUM(BW95:BW100)</f>
        <v>1421.81242885618</v>
      </c>
      <c r="BX101" s="63" t="n">
        <f aca="false">BX93+SUM(BX95:BX100)</f>
        <v>1436.46979510692</v>
      </c>
      <c r="BY101" s="63" t="n">
        <f aca="false">BY93+SUM(BY95:BY100)</f>
        <v>1451.09015051186</v>
      </c>
      <c r="BZ101" s="63" t="n">
        <f aca="false">BZ93+SUM(BZ95:BZ100)</f>
        <v>1449.91320784795</v>
      </c>
      <c r="CA101" s="63" t="n">
        <f aca="false">CA93+SUM(CA95:CA100)</f>
        <v>1399.67663663062</v>
      </c>
      <c r="CB101" s="63" t="n">
        <f aca="false">CB93+SUM(CB95:CB100)</f>
        <v>1414.07643656869</v>
      </c>
      <c r="CC101" s="63" t="n">
        <f aca="false">CC93+SUM(CC95:CC100)</f>
        <v>1428.43884881687</v>
      </c>
      <c r="CD101" s="63" t="n">
        <f aca="false">CD93+SUM(CD95:CD100)</f>
        <v>1427.24992253367</v>
      </c>
      <c r="CE101" s="63" t="n">
        <f aca="false">CE93+SUM(CE95:CE100)</f>
        <v>1375.45056827343</v>
      </c>
      <c r="CF101" s="63" t="n">
        <f aca="false">CF93+SUM(CF95:CF100)</f>
        <v>1374.29116007997</v>
      </c>
      <c r="CG101" s="63" t="n">
        <f aca="false">CG93+SUM(CG95:CG100)</f>
        <v>1388.22198948945</v>
      </c>
      <c r="CH101" s="63" t="n">
        <f aca="false">CH93+SUM(CH95:CH100)</f>
        <v>1387.03873866809</v>
      </c>
      <c r="CI101" s="63" t="n">
        <f aca="false">CI93+SUM(CI95:CI100)</f>
        <v>1419.61007824556</v>
      </c>
      <c r="CJ101" s="63" t="n">
        <f aca="false">CJ93+SUM(CJ95:CJ100)</f>
        <v>1434.18568792341</v>
      </c>
      <c r="CK101" s="63" t="n">
        <f aca="false">CK93+SUM(CK95:CK100)</f>
        <v>1448.72242782388</v>
      </c>
      <c r="CL101" s="63" t="n">
        <f aca="false">CL93+SUM(CL95:CL100)</f>
        <v>1447.48637124827</v>
      </c>
      <c r="CM101" s="63" t="n">
        <f aca="false">CM93+SUM(CM95:CM100)</f>
        <v>1440.67712968012</v>
      </c>
      <c r="CN101" s="63" t="n">
        <f aca="false">CN93+SUM(CN95:CN100)</f>
        <v>1455.47058715863</v>
      </c>
      <c r="CO101" s="63" t="n">
        <f aca="false">CO93+SUM(CO95:CO100)</f>
        <v>1470.22464817831</v>
      </c>
      <c r="CP101" s="63" t="n">
        <f aca="false">CP93+SUM(CP95:CP100)</f>
        <v>1468.97184316432</v>
      </c>
      <c r="CQ101" s="63" t="n">
        <f aca="false">CQ93+SUM(CQ95:CQ100)</f>
        <v>1438.18576355271</v>
      </c>
      <c r="CR101" s="63" t="n">
        <f aca="false">CR93+SUM(CR95:CR100)</f>
        <v>1452.93846352935</v>
      </c>
      <c r="CS101" s="63" t="n">
        <f aca="false">CS93+SUM(CS95:CS100)</f>
        <v>1467.65134274199</v>
      </c>
      <c r="CT101" s="63" t="n">
        <f aca="false">CT93+SUM(CT95:CT100)</f>
        <v>1466.38504484958</v>
      </c>
      <c r="CU101" s="63" t="n">
        <f aca="false">CU93+SUM(CU95:CU100)</f>
        <v>1361.23793113422</v>
      </c>
      <c r="CV101" s="63" t="n">
        <f aca="false">CV93+SUM(CV95:CV100)</f>
        <v>1360.03590230912</v>
      </c>
      <c r="CW101" s="63" t="n">
        <f aca="false">CW93+SUM(CW95:CW100)</f>
        <v>1373.76702380864</v>
      </c>
      <c r="CX101" s="63" t="n">
        <f aca="false">CX93+SUM(CX95:CX100)</f>
        <v>1372.54027588448</v>
      </c>
      <c r="CY101" s="63" t="n">
        <f aca="false">CY93+SUM(CY95:CY100)</f>
        <v>1745.50572084556</v>
      </c>
      <c r="CZ101" s="63" t="n">
        <f aca="false">CZ93+SUM(CZ95:CZ100)</f>
        <v>1763.44061989375</v>
      </c>
      <c r="DA101" s="63" t="n">
        <f aca="false">DA93+SUM(DA95:DA100)</f>
        <v>1781.32815461775</v>
      </c>
      <c r="DB101" s="63" t="n">
        <f aca="false">DB93+SUM(DB95:DB100)</f>
        <v>1779.8219719662</v>
      </c>
      <c r="DC101" s="63" t="n">
        <f aca="false">DC93+SUM(DC95:DC100)</f>
        <v>1676.76906451311</v>
      </c>
      <c r="DD101" s="63" t="n">
        <f aca="false">DD93+SUM(DD95:DD100)</f>
        <v>1693.97573528477</v>
      </c>
      <c r="DE101" s="63" t="n">
        <f aca="false">DE93+SUM(DE95:DE100)</f>
        <v>1711.13619410831</v>
      </c>
      <c r="DF101" s="63" t="n">
        <f aca="false">DF93+SUM(DF95:DF100)</f>
        <v>1709.66665694606</v>
      </c>
      <c r="DG101" s="63" t="n">
        <f aca="false">DG93+SUM(DG95:DG100)</f>
        <v>1641.78853239229</v>
      </c>
      <c r="DH101" s="63" t="n">
        <f aca="false">DH93+SUM(DH95:DH100)</f>
        <v>1658.61623263574</v>
      </c>
      <c r="DI101" s="63" t="n">
        <f aca="false">DI93+SUM(DI95:DI100)</f>
        <v>1675.39803576272</v>
      </c>
      <c r="DJ101" s="63" t="n">
        <f aca="false">DJ93+SUM(DJ95:DJ100)</f>
        <v>1673.93851022766</v>
      </c>
      <c r="DK101" s="63" t="n">
        <f aca="false">DK93+SUM(DK95:DK100)</f>
        <v>1590.19103990057</v>
      </c>
      <c r="DL101" s="63" t="n">
        <f aca="false">DL93+SUM(DL95:DL100)</f>
        <v>1588.78291788238</v>
      </c>
      <c r="DM101" s="63" t="n">
        <f aca="false">DM93+SUM(DM95:DM100)</f>
        <v>1604.8195409124</v>
      </c>
      <c r="DN101" s="63" t="n">
        <f aca="false">DN93+SUM(DN95:DN100)</f>
        <v>1603.38246159556</v>
      </c>
      <c r="DO101" s="63" t="n">
        <f aca="false">DO93+SUM(DO95:DO100)</f>
        <v>1609.0478813197</v>
      </c>
      <c r="DP101" s="63" t="n">
        <f aca="false">DP93+SUM(DP95:DP100)</f>
        <v>1625.53411792177</v>
      </c>
      <c r="DQ101" s="63" t="n">
        <f aca="false">DQ93+SUM(DQ95:DQ100)</f>
        <v>1641.97518173604</v>
      </c>
      <c r="DR101" s="63" t="n">
        <f aca="false">DR93+SUM(DR95:DR100)</f>
        <v>1640.53868980927</v>
      </c>
      <c r="DS101" s="63" t="n">
        <f aca="false">DS93+SUM(DS95:DS100)</f>
        <v>1605.37204116465</v>
      </c>
      <c r="DT101" s="63" t="n">
        <f aca="false">DT93+SUM(DT95:DT100)</f>
        <v>1621.82496131014</v>
      </c>
      <c r="DU101" s="63" t="n">
        <f aca="false">DU93+SUM(DU95:DU100)</f>
        <v>1638.23295289347</v>
      </c>
      <c r="DV101" s="63" t="n">
        <f aca="false">DV93+SUM(DV95:DV100)</f>
        <v>1636.80422732738</v>
      </c>
      <c r="DW101" s="63" t="n">
        <f aca="false">DW93+SUM(DW95:DW100)</f>
        <v>1582.00587319583</v>
      </c>
      <c r="DX101" s="63" t="n">
        <f aca="false">DX93+SUM(DX95:DX100)</f>
        <v>1598.20104301265</v>
      </c>
      <c r="DY101" s="63" t="n">
        <f aca="false">DY93+SUM(DY95:DY100)</f>
        <v>1614.35134507085</v>
      </c>
      <c r="DZ101" s="63" t="n">
        <f aca="false">DZ93+SUM(DZ95:DZ100)</f>
        <v>1612.9245530532</v>
      </c>
      <c r="EA101" s="63" t="n">
        <f aca="false">EA93+SUM(EA95:EA100)</f>
        <v>1578.66417813279</v>
      </c>
      <c r="EB101" s="63" t="n">
        <f aca="false">EB93+SUM(EB95:EB100)</f>
        <v>1577.29423199755</v>
      </c>
      <c r="EC101" s="63" t="n">
        <f aca="false">EC93+SUM(EC95:EC100)</f>
        <v>1593.24317223049</v>
      </c>
      <c r="ED101" s="63" t="n">
        <f aca="false">ED93+SUM(ED95:ED100)</f>
        <v>1591.84505386384</v>
      </c>
      <c r="EE101" s="63" t="n">
        <f aca="false">EE93+SUM(EE95:EE100)</f>
        <v>1602.74647231689</v>
      </c>
      <c r="EF101" s="63" t="n">
        <f aca="false">EF93+SUM(EF95:EF100)</f>
        <v>1619.18098602554</v>
      </c>
      <c r="EG101" s="63" t="n">
        <f aca="false">EG93+SUM(EG95:EG100)</f>
        <v>1635.57092054668</v>
      </c>
      <c r="EH101" s="63" t="n">
        <f aca="false">EH93+SUM(EH95:EH100)</f>
        <v>1634.15330507363</v>
      </c>
      <c r="EI101" s="63" t="n">
        <f aca="false">EI93+SUM(EI95:EI100)</f>
        <v>1683.33625647941</v>
      </c>
      <c r="EJ101" s="63" t="n">
        <f aca="false">EJ93+SUM(EJ95:EJ100)</f>
        <v>1700.66716106699</v>
      </c>
      <c r="EK101" s="63" t="n">
        <f aca="false">EK93+SUM(EK95:EK100)</f>
        <v>1717.95351725671</v>
      </c>
      <c r="EL101" s="63" t="n">
        <f aca="false">EL93+SUM(EL95:EL100)</f>
        <v>1716.53688089203</v>
      </c>
      <c r="EM101" s="63" t="n">
        <f aca="false">EM93+SUM(EM95:EM100)</f>
        <v>1731.39375604141</v>
      </c>
      <c r="EN101" s="63" t="n">
        <f aca="false">EN93+SUM(EN95:EN100)</f>
        <v>1749.23762002109</v>
      </c>
      <c r="EO101" s="63" t="n">
        <f aca="false">EO93+SUM(EO95:EO100)</f>
        <v>1767.03625373652</v>
      </c>
      <c r="EP101" s="63" t="n">
        <f aca="false">EP93+SUM(EP95:EP100)</f>
        <v>1765.59793406232</v>
      </c>
      <c r="EQ101" s="63" t="n">
        <f aca="false">EQ93+SUM(EQ95:EQ100)</f>
        <v>1709.07654029094</v>
      </c>
      <c r="ER101" s="63" t="n">
        <f aca="false">ER93+SUM(ER95:ER100)</f>
        <v>1707.67602271926</v>
      </c>
      <c r="ES101" s="63" t="n">
        <f aca="false">ES93+SUM(ES95:ES100)</f>
        <v>1725.02684564002</v>
      </c>
      <c r="ET101" s="63" t="n">
        <f aca="false">ET93+SUM(ET95:ET100)</f>
        <v>1723.5975271512</v>
      </c>
      <c r="EU101" s="63" t="n">
        <f aca="false">EU93+SUM(EU95:EU100)</f>
        <v>1718.42544439273</v>
      </c>
      <c r="EV101" s="63" t="n">
        <f aca="false">EV93+SUM(EV95:EV100)</f>
        <v>1736.11047491506</v>
      </c>
      <c r="EW101" s="63" t="n">
        <f aca="false">EW93+SUM(EW95:EW100)</f>
        <v>1753.74979682413</v>
      </c>
      <c r="EX101" s="63" t="n">
        <f aca="false">EX93+SUM(EX95:EX100)</f>
        <v>1752.29626568011</v>
      </c>
      <c r="EY101" s="63" t="n">
        <f aca="false">EY93+SUM(EY95:EY100)</f>
        <v>1747.0376526301</v>
      </c>
      <c r="EZ101" s="63" t="n">
        <f aca="false">EZ93+SUM(EZ95:EZ100)</f>
        <v>1765.01673513847</v>
      </c>
      <c r="FA101" s="63" t="n">
        <f aca="false">FA93+SUM(FA95:FA100)</f>
        <v>1782.94933472967</v>
      </c>
      <c r="FB101" s="63" t="n">
        <f aca="false">FB93+SUM(FB95:FB100)</f>
        <v>1781.47118076808</v>
      </c>
      <c r="FC101" s="63" t="n">
        <f aca="false">FC93+SUM(FC95:FC100)</f>
        <v>1776.1245932992</v>
      </c>
      <c r="FD101" s="63" t="n">
        <f aca="false">FD93+SUM(FD95:FD100)</f>
        <v>0</v>
      </c>
      <c r="FE101" s="63" t="n">
        <f aca="false">FE93+SUM(FE95:FE100)</f>
        <v>0</v>
      </c>
      <c r="FF101" s="63" t="n">
        <f aca="false">FF93+SUM(FF95:FF100)</f>
        <v>0</v>
      </c>
      <c r="FG101" s="63" t="n">
        <f aca="false">FG93+SUM(FG95:FG100)</f>
        <v>0</v>
      </c>
      <c r="FH101" s="63" t="n">
        <f aca="false">FH93+SUM(FH95:FH100)</f>
        <v>0</v>
      </c>
    </row>
    <row r="103" customFormat="false" ht="15" hidden="false" customHeight="false" outlineLevel="0" collapsed="false">
      <c r="A103" s="10" t="s">
        <v>14</v>
      </c>
      <c r="B103" s="10"/>
      <c r="C103" s="10" t="s">
        <v>748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</row>
    <row r="104" customFormat="false" ht="15" hidden="false" customHeight="false" outlineLevel="0" collapsed="false">
      <c r="C104" s="1" t="s">
        <v>749</v>
      </c>
      <c r="D104" s="12" t="s">
        <v>358</v>
      </c>
      <c r="I104" s="21" t="n">
        <f aca="false">SUM(J104:FH104)</f>
        <v>-549</v>
      </c>
      <c r="J104" s="21" t="n">
        <f aca="false">-In_SPV_Price*J19</f>
        <v>-549</v>
      </c>
      <c r="K104" s="21" t="n">
        <f aca="false">-In_SPV_Price*K19</f>
        <v>-0</v>
      </c>
      <c r="L104" s="21" t="n">
        <f aca="false">-In_SPV_Price*L19</f>
        <v>-0</v>
      </c>
      <c r="M104" s="21" t="n">
        <f aca="false">-In_SPV_Price*M19</f>
        <v>-0</v>
      </c>
      <c r="N104" s="21" t="n">
        <f aca="false">-In_SPV_Price*N19</f>
        <v>-0</v>
      </c>
      <c r="O104" s="21" t="n">
        <f aca="false">-In_SPV_Price*O19</f>
        <v>-0</v>
      </c>
      <c r="P104" s="21" t="n">
        <f aca="false">-In_SPV_Price*P19</f>
        <v>-0</v>
      </c>
      <c r="Q104" s="21" t="n">
        <f aca="false">-In_SPV_Price*Q19</f>
        <v>-0</v>
      </c>
      <c r="R104" s="21" t="n">
        <f aca="false">-In_SPV_Price*R19</f>
        <v>-0</v>
      </c>
      <c r="S104" s="21" t="n">
        <f aca="false">-In_SPV_Price*S19</f>
        <v>-0</v>
      </c>
      <c r="T104" s="21" t="n">
        <f aca="false">-In_SPV_Price*T19</f>
        <v>-0</v>
      </c>
      <c r="U104" s="21" t="n">
        <f aca="false">-In_SPV_Price*U19</f>
        <v>-0</v>
      </c>
      <c r="V104" s="21" t="n">
        <f aca="false">-In_SPV_Price*V19</f>
        <v>-0</v>
      </c>
      <c r="W104" s="21" t="n">
        <f aca="false">-In_SPV_Price*W19</f>
        <v>-0</v>
      </c>
      <c r="X104" s="21" t="n">
        <f aca="false">-In_SPV_Price*X19</f>
        <v>-0</v>
      </c>
      <c r="Y104" s="21" t="n">
        <f aca="false">-In_SPV_Price*Y19</f>
        <v>-0</v>
      </c>
      <c r="Z104" s="21" t="n">
        <f aca="false">-In_SPV_Price*Z19</f>
        <v>-0</v>
      </c>
      <c r="AA104" s="21" t="n">
        <f aca="false">-In_SPV_Price*AA19</f>
        <v>-0</v>
      </c>
      <c r="AB104" s="21" t="n">
        <f aca="false">-In_SPV_Price*AB19</f>
        <v>-0</v>
      </c>
      <c r="AC104" s="21" t="n">
        <f aca="false">-In_SPV_Price*AC19</f>
        <v>-0</v>
      </c>
      <c r="AD104" s="21" t="n">
        <f aca="false">-In_SPV_Price*AD19</f>
        <v>-0</v>
      </c>
      <c r="AE104" s="21" t="n">
        <f aca="false">-In_SPV_Price*AE19</f>
        <v>-0</v>
      </c>
      <c r="AF104" s="21" t="n">
        <f aca="false">-In_SPV_Price*AF19</f>
        <v>-0</v>
      </c>
      <c r="AG104" s="21" t="n">
        <f aca="false">-In_SPV_Price*AG19</f>
        <v>-0</v>
      </c>
      <c r="AH104" s="21" t="n">
        <f aca="false">-In_SPV_Price*AH19</f>
        <v>-0</v>
      </c>
      <c r="AI104" s="21" t="n">
        <f aca="false">-In_SPV_Price*AI19</f>
        <v>-0</v>
      </c>
      <c r="AJ104" s="21" t="n">
        <f aca="false">-In_SPV_Price*AJ19</f>
        <v>-0</v>
      </c>
      <c r="AK104" s="21" t="n">
        <f aca="false">-In_SPV_Price*AK19</f>
        <v>-0</v>
      </c>
      <c r="AL104" s="21" t="n">
        <f aca="false">-In_SPV_Price*AL19</f>
        <v>-0</v>
      </c>
      <c r="AM104" s="21" t="n">
        <f aca="false">-In_SPV_Price*AM19</f>
        <v>-0</v>
      </c>
      <c r="AN104" s="21" t="n">
        <f aca="false">-In_SPV_Price*AN19</f>
        <v>-0</v>
      </c>
      <c r="AO104" s="21" t="n">
        <f aca="false">-In_SPV_Price*AO19</f>
        <v>-0</v>
      </c>
      <c r="AP104" s="21" t="n">
        <f aca="false">-In_SPV_Price*AP19</f>
        <v>-0</v>
      </c>
      <c r="AQ104" s="21" t="n">
        <f aca="false">-In_SPV_Price*AQ19</f>
        <v>-0</v>
      </c>
      <c r="AR104" s="21" t="n">
        <f aca="false">-In_SPV_Price*AR19</f>
        <v>-0</v>
      </c>
      <c r="AS104" s="21" t="n">
        <f aca="false">-In_SPV_Price*AS19</f>
        <v>-0</v>
      </c>
      <c r="AT104" s="21" t="n">
        <f aca="false">-In_SPV_Price*AT19</f>
        <v>-0</v>
      </c>
      <c r="AU104" s="21" t="n">
        <f aca="false">-In_SPV_Price*AU19</f>
        <v>-0</v>
      </c>
      <c r="AV104" s="21" t="n">
        <f aca="false">-In_SPV_Price*AV19</f>
        <v>-0</v>
      </c>
      <c r="AW104" s="21" t="n">
        <f aca="false">-In_SPV_Price*AW19</f>
        <v>-0</v>
      </c>
      <c r="AX104" s="21" t="n">
        <f aca="false">-In_SPV_Price*AX19</f>
        <v>-0</v>
      </c>
      <c r="AY104" s="21" t="n">
        <f aca="false">-In_SPV_Price*AY19</f>
        <v>-0</v>
      </c>
      <c r="AZ104" s="21" t="n">
        <f aca="false">-In_SPV_Price*AZ19</f>
        <v>-0</v>
      </c>
      <c r="BA104" s="21" t="n">
        <f aca="false">-In_SPV_Price*BA19</f>
        <v>-0</v>
      </c>
      <c r="BB104" s="21" t="n">
        <f aca="false">-In_SPV_Price*BB19</f>
        <v>-0</v>
      </c>
      <c r="BC104" s="21" t="n">
        <f aca="false">-In_SPV_Price*BC19</f>
        <v>-0</v>
      </c>
      <c r="BD104" s="21" t="n">
        <f aca="false">-In_SPV_Price*BD19</f>
        <v>-0</v>
      </c>
      <c r="BE104" s="21" t="n">
        <f aca="false">-In_SPV_Price*BE19</f>
        <v>-0</v>
      </c>
      <c r="BF104" s="21" t="n">
        <f aca="false">-In_SPV_Price*BF19</f>
        <v>-0</v>
      </c>
      <c r="BG104" s="21" t="n">
        <f aca="false">-In_SPV_Price*BG19</f>
        <v>-0</v>
      </c>
      <c r="BH104" s="21" t="n">
        <f aca="false">-In_SPV_Price*BH19</f>
        <v>-0</v>
      </c>
      <c r="BI104" s="21" t="n">
        <f aca="false">-In_SPV_Price*BI19</f>
        <v>-0</v>
      </c>
      <c r="BJ104" s="21" t="n">
        <f aca="false">-In_SPV_Price*BJ19</f>
        <v>-0</v>
      </c>
      <c r="BK104" s="21" t="n">
        <f aca="false">-In_SPV_Price*BK19</f>
        <v>-0</v>
      </c>
      <c r="BL104" s="21" t="n">
        <f aca="false">-In_SPV_Price*BL19</f>
        <v>-0</v>
      </c>
      <c r="BM104" s="21" t="n">
        <f aca="false">-In_SPV_Price*BM19</f>
        <v>-0</v>
      </c>
      <c r="BN104" s="21" t="n">
        <f aca="false">-In_SPV_Price*BN19</f>
        <v>-0</v>
      </c>
      <c r="BO104" s="21" t="n">
        <f aca="false">-In_SPV_Price*BO19</f>
        <v>-0</v>
      </c>
      <c r="BP104" s="21" t="n">
        <f aca="false">-In_SPV_Price*BP19</f>
        <v>-0</v>
      </c>
      <c r="BQ104" s="21" t="n">
        <f aca="false">-In_SPV_Price*BQ19</f>
        <v>-0</v>
      </c>
      <c r="BR104" s="21" t="n">
        <f aca="false">-In_SPV_Price*BR19</f>
        <v>-0</v>
      </c>
      <c r="BS104" s="21" t="n">
        <f aca="false">-In_SPV_Price*BS19</f>
        <v>-0</v>
      </c>
      <c r="BT104" s="21" t="n">
        <f aca="false">-In_SPV_Price*BT19</f>
        <v>-0</v>
      </c>
      <c r="BU104" s="21" t="n">
        <f aca="false">-In_SPV_Price*BU19</f>
        <v>-0</v>
      </c>
      <c r="BV104" s="21" t="n">
        <f aca="false">-In_SPV_Price*BV19</f>
        <v>-0</v>
      </c>
      <c r="BW104" s="21" t="n">
        <f aca="false">-In_SPV_Price*BW19</f>
        <v>-0</v>
      </c>
      <c r="BX104" s="21" t="n">
        <f aca="false">-In_SPV_Price*BX19</f>
        <v>-0</v>
      </c>
      <c r="BY104" s="21" t="n">
        <f aca="false">-In_SPV_Price*BY19</f>
        <v>-0</v>
      </c>
      <c r="BZ104" s="21" t="n">
        <f aca="false">-In_SPV_Price*BZ19</f>
        <v>-0</v>
      </c>
      <c r="CA104" s="21" t="n">
        <f aca="false">-In_SPV_Price*CA19</f>
        <v>-0</v>
      </c>
      <c r="CB104" s="21" t="n">
        <f aca="false">-In_SPV_Price*CB19</f>
        <v>-0</v>
      </c>
      <c r="CC104" s="21" t="n">
        <f aca="false">-In_SPV_Price*CC19</f>
        <v>-0</v>
      </c>
      <c r="CD104" s="21" t="n">
        <f aca="false">-In_SPV_Price*CD19</f>
        <v>-0</v>
      </c>
      <c r="CE104" s="21" t="n">
        <f aca="false">-In_SPV_Price*CE19</f>
        <v>-0</v>
      </c>
      <c r="CF104" s="21" t="n">
        <f aca="false">-In_SPV_Price*CF19</f>
        <v>-0</v>
      </c>
      <c r="CG104" s="21" t="n">
        <f aca="false">-In_SPV_Price*CG19</f>
        <v>-0</v>
      </c>
      <c r="CH104" s="21" t="n">
        <f aca="false">-In_SPV_Price*CH19</f>
        <v>-0</v>
      </c>
      <c r="CI104" s="21" t="n">
        <f aca="false">-In_SPV_Price*CI19</f>
        <v>-0</v>
      </c>
      <c r="CJ104" s="21" t="n">
        <f aca="false">-In_SPV_Price*CJ19</f>
        <v>-0</v>
      </c>
      <c r="CK104" s="21" t="n">
        <f aca="false">-In_SPV_Price*CK19</f>
        <v>-0</v>
      </c>
      <c r="CL104" s="21" t="n">
        <f aca="false">-In_SPV_Price*CL19</f>
        <v>-0</v>
      </c>
      <c r="CM104" s="21" t="n">
        <f aca="false">-In_SPV_Price*CM19</f>
        <v>-0</v>
      </c>
      <c r="CN104" s="21" t="n">
        <f aca="false">-In_SPV_Price*CN19</f>
        <v>-0</v>
      </c>
      <c r="CO104" s="21" t="n">
        <f aca="false">-In_SPV_Price*CO19</f>
        <v>-0</v>
      </c>
      <c r="CP104" s="21" t="n">
        <f aca="false">-In_SPV_Price*CP19</f>
        <v>-0</v>
      </c>
      <c r="CQ104" s="21" t="n">
        <f aca="false">-In_SPV_Price*CQ19</f>
        <v>-0</v>
      </c>
      <c r="CR104" s="21" t="n">
        <f aca="false">-In_SPV_Price*CR19</f>
        <v>-0</v>
      </c>
      <c r="CS104" s="21" t="n">
        <f aca="false">-In_SPV_Price*CS19</f>
        <v>-0</v>
      </c>
      <c r="CT104" s="21" t="n">
        <f aca="false">-In_SPV_Price*CT19</f>
        <v>-0</v>
      </c>
      <c r="CU104" s="21" t="n">
        <f aca="false">-In_SPV_Price*CU19</f>
        <v>-0</v>
      </c>
      <c r="CV104" s="21" t="n">
        <f aca="false">-In_SPV_Price*CV19</f>
        <v>-0</v>
      </c>
      <c r="CW104" s="21" t="n">
        <f aca="false">-In_SPV_Price*CW19</f>
        <v>-0</v>
      </c>
      <c r="CX104" s="21" t="n">
        <f aca="false">-In_SPV_Price*CX19</f>
        <v>-0</v>
      </c>
      <c r="CY104" s="21" t="n">
        <f aca="false">-In_SPV_Price*CY19</f>
        <v>-0</v>
      </c>
      <c r="CZ104" s="21" t="n">
        <f aca="false">-In_SPV_Price*CZ19</f>
        <v>-0</v>
      </c>
      <c r="DA104" s="21" t="n">
        <f aca="false">-In_SPV_Price*DA19</f>
        <v>-0</v>
      </c>
      <c r="DB104" s="21" t="n">
        <f aca="false">-In_SPV_Price*DB19</f>
        <v>-0</v>
      </c>
      <c r="DC104" s="21" t="n">
        <f aca="false">-In_SPV_Price*DC19</f>
        <v>-0</v>
      </c>
      <c r="DD104" s="21" t="n">
        <f aca="false">-In_SPV_Price*DD19</f>
        <v>-0</v>
      </c>
      <c r="DE104" s="21" t="n">
        <f aca="false">-In_SPV_Price*DE19</f>
        <v>-0</v>
      </c>
      <c r="DF104" s="21" t="n">
        <f aca="false">-In_SPV_Price*DF19</f>
        <v>-0</v>
      </c>
      <c r="DG104" s="21" t="n">
        <f aca="false">-In_SPV_Price*DG19</f>
        <v>-0</v>
      </c>
      <c r="DH104" s="21" t="n">
        <f aca="false">-In_SPV_Price*DH19</f>
        <v>-0</v>
      </c>
      <c r="DI104" s="21" t="n">
        <f aca="false">-In_SPV_Price*DI19</f>
        <v>-0</v>
      </c>
      <c r="DJ104" s="21" t="n">
        <f aca="false">-In_SPV_Price*DJ19</f>
        <v>-0</v>
      </c>
      <c r="DK104" s="21" t="n">
        <f aca="false">-In_SPV_Price*DK19</f>
        <v>-0</v>
      </c>
      <c r="DL104" s="21" t="n">
        <f aca="false">-In_SPV_Price*DL19</f>
        <v>-0</v>
      </c>
      <c r="DM104" s="21" t="n">
        <f aca="false">-In_SPV_Price*DM19</f>
        <v>-0</v>
      </c>
      <c r="DN104" s="21" t="n">
        <f aca="false">-In_SPV_Price*DN19</f>
        <v>-0</v>
      </c>
      <c r="DO104" s="21" t="n">
        <f aca="false">-In_SPV_Price*DO19</f>
        <v>-0</v>
      </c>
      <c r="DP104" s="21" t="n">
        <f aca="false">-In_SPV_Price*DP19</f>
        <v>-0</v>
      </c>
      <c r="DQ104" s="21" t="n">
        <f aca="false">-In_SPV_Price*DQ19</f>
        <v>-0</v>
      </c>
      <c r="DR104" s="21" t="n">
        <f aca="false">-In_SPV_Price*DR19</f>
        <v>-0</v>
      </c>
      <c r="DS104" s="21" t="n">
        <f aca="false">-In_SPV_Price*DS19</f>
        <v>-0</v>
      </c>
      <c r="DT104" s="21" t="n">
        <f aca="false">-In_SPV_Price*DT19</f>
        <v>-0</v>
      </c>
      <c r="DU104" s="21" t="n">
        <f aca="false">-In_SPV_Price*DU19</f>
        <v>-0</v>
      </c>
      <c r="DV104" s="21" t="n">
        <f aca="false">-In_SPV_Price*DV19</f>
        <v>-0</v>
      </c>
      <c r="DW104" s="21" t="n">
        <f aca="false">-In_SPV_Price*DW19</f>
        <v>-0</v>
      </c>
      <c r="DX104" s="21" t="n">
        <f aca="false">-In_SPV_Price*DX19</f>
        <v>-0</v>
      </c>
      <c r="DY104" s="21" t="n">
        <f aca="false">-In_SPV_Price*DY19</f>
        <v>-0</v>
      </c>
      <c r="DZ104" s="21" t="n">
        <f aca="false">-In_SPV_Price*DZ19</f>
        <v>-0</v>
      </c>
      <c r="EA104" s="21" t="n">
        <f aca="false">-In_SPV_Price*EA19</f>
        <v>-0</v>
      </c>
      <c r="EB104" s="21" t="n">
        <f aca="false">-In_SPV_Price*EB19</f>
        <v>-0</v>
      </c>
      <c r="EC104" s="21" t="n">
        <f aca="false">-In_SPV_Price*EC19</f>
        <v>-0</v>
      </c>
      <c r="ED104" s="21" t="n">
        <f aca="false">-In_SPV_Price*ED19</f>
        <v>-0</v>
      </c>
      <c r="EE104" s="21" t="n">
        <f aca="false">-In_SPV_Price*EE19</f>
        <v>-0</v>
      </c>
      <c r="EF104" s="21" t="n">
        <f aca="false">-In_SPV_Price*EF19</f>
        <v>-0</v>
      </c>
      <c r="EG104" s="21" t="n">
        <f aca="false">-In_SPV_Price*EG19</f>
        <v>-0</v>
      </c>
      <c r="EH104" s="21" t="n">
        <f aca="false">-In_SPV_Price*EH19</f>
        <v>-0</v>
      </c>
      <c r="EI104" s="21" t="n">
        <f aca="false">-In_SPV_Price*EI19</f>
        <v>-0</v>
      </c>
      <c r="EJ104" s="21" t="n">
        <f aca="false">-In_SPV_Price*EJ19</f>
        <v>-0</v>
      </c>
      <c r="EK104" s="21" t="n">
        <f aca="false">-In_SPV_Price*EK19</f>
        <v>-0</v>
      </c>
      <c r="EL104" s="21" t="n">
        <f aca="false">-In_SPV_Price*EL19</f>
        <v>-0</v>
      </c>
      <c r="EM104" s="21" t="n">
        <f aca="false">-In_SPV_Price*EM19</f>
        <v>-0</v>
      </c>
      <c r="EN104" s="21" t="n">
        <f aca="false">-In_SPV_Price*EN19</f>
        <v>-0</v>
      </c>
      <c r="EO104" s="21" t="n">
        <f aca="false">-In_SPV_Price*EO19</f>
        <v>-0</v>
      </c>
      <c r="EP104" s="21" t="n">
        <f aca="false">-In_SPV_Price*EP19</f>
        <v>-0</v>
      </c>
      <c r="EQ104" s="21" t="n">
        <f aca="false">-In_SPV_Price*EQ19</f>
        <v>-0</v>
      </c>
      <c r="ER104" s="21" t="n">
        <f aca="false">-In_SPV_Price*ER19</f>
        <v>-0</v>
      </c>
      <c r="ES104" s="21" t="n">
        <f aca="false">-In_SPV_Price*ES19</f>
        <v>-0</v>
      </c>
      <c r="ET104" s="21" t="n">
        <f aca="false">-In_SPV_Price*ET19</f>
        <v>-0</v>
      </c>
      <c r="EU104" s="21" t="n">
        <f aca="false">-In_SPV_Price*EU19</f>
        <v>-0</v>
      </c>
      <c r="EV104" s="21" t="n">
        <f aca="false">-In_SPV_Price*EV19</f>
        <v>-0</v>
      </c>
      <c r="EW104" s="21" t="n">
        <f aca="false">-In_SPV_Price*EW19</f>
        <v>-0</v>
      </c>
      <c r="EX104" s="21" t="n">
        <f aca="false">-In_SPV_Price*EX19</f>
        <v>-0</v>
      </c>
      <c r="EY104" s="21" t="n">
        <f aca="false">-In_SPV_Price*EY19</f>
        <v>-0</v>
      </c>
      <c r="EZ104" s="21" t="n">
        <f aca="false">-In_SPV_Price*EZ19</f>
        <v>-0</v>
      </c>
      <c r="FA104" s="21" t="n">
        <f aca="false">-In_SPV_Price*FA19</f>
        <v>-0</v>
      </c>
      <c r="FB104" s="21" t="n">
        <f aca="false">-In_SPV_Price*FB19</f>
        <v>-0</v>
      </c>
      <c r="FC104" s="21" t="n">
        <f aca="false">-In_SPV_Price*FC19</f>
        <v>-0</v>
      </c>
      <c r="FD104" s="21" t="n">
        <f aca="false">-In_SPV_Price*FD19</f>
        <v>-0</v>
      </c>
      <c r="FE104" s="21" t="n">
        <f aca="false">-In_SPV_Price*FE19</f>
        <v>-0</v>
      </c>
      <c r="FF104" s="21" t="n">
        <f aca="false">-In_SPV_Price*FF19</f>
        <v>-0</v>
      </c>
      <c r="FG104" s="21" t="n">
        <f aca="false">-In_SPV_Price*FG19</f>
        <v>-0</v>
      </c>
      <c r="FH104" s="21" t="n">
        <f aca="false">-In_SPV_Price*FH19</f>
        <v>-0</v>
      </c>
    </row>
    <row r="105" customFormat="false" ht="15" hidden="false" customHeight="false" outlineLevel="0" collapsed="false">
      <c r="C105" s="1" t="s">
        <v>416</v>
      </c>
      <c r="D105" s="12" t="s">
        <v>358</v>
      </c>
      <c r="I105" s="21" t="n">
        <f aca="false">SUM(J105:FH105)</f>
        <v>-200</v>
      </c>
      <c r="J105" s="21" t="n">
        <f aca="false">-In_Transaction*J19</f>
        <v>-200</v>
      </c>
      <c r="K105" s="21" t="n">
        <f aca="false">-In_Transaction*K19</f>
        <v>-0</v>
      </c>
      <c r="L105" s="21" t="n">
        <f aca="false">-In_Transaction*L19</f>
        <v>-0</v>
      </c>
      <c r="M105" s="21" t="n">
        <f aca="false">-In_Transaction*M19</f>
        <v>-0</v>
      </c>
      <c r="N105" s="21" t="n">
        <f aca="false">-In_Transaction*N19</f>
        <v>-0</v>
      </c>
      <c r="O105" s="21" t="n">
        <f aca="false">-In_Transaction*O19</f>
        <v>-0</v>
      </c>
      <c r="P105" s="21" t="n">
        <f aca="false">-In_Transaction*P19</f>
        <v>-0</v>
      </c>
      <c r="Q105" s="21" t="n">
        <f aca="false">-In_Transaction*Q19</f>
        <v>-0</v>
      </c>
      <c r="R105" s="21" t="n">
        <f aca="false">-In_Transaction*R19</f>
        <v>-0</v>
      </c>
      <c r="S105" s="21" t="n">
        <f aca="false">-In_Transaction*S19</f>
        <v>-0</v>
      </c>
      <c r="T105" s="21" t="n">
        <f aca="false">-In_Transaction*T19</f>
        <v>-0</v>
      </c>
      <c r="U105" s="21" t="n">
        <f aca="false">-In_Transaction*U19</f>
        <v>-0</v>
      </c>
      <c r="V105" s="21" t="n">
        <f aca="false">-In_Transaction*V19</f>
        <v>-0</v>
      </c>
      <c r="W105" s="21" t="n">
        <f aca="false">-In_Transaction*W19</f>
        <v>-0</v>
      </c>
      <c r="X105" s="21" t="n">
        <f aca="false">-In_Transaction*X19</f>
        <v>-0</v>
      </c>
      <c r="Y105" s="21" t="n">
        <f aca="false">-In_Transaction*Y19</f>
        <v>-0</v>
      </c>
      <c r="Z105" s="21" t="n">
        <f aca="false">-In_Transaction*Z19</f>
        <v>-0</v>
      </c>
      <c r="AA105" s="21" t="n">
        <f aca="false">-In_Transaction*AA19</f>
        <v>-0</v>
      </c>
      <c r="AB105" s="21" t="n">
        <f aca="false">-In_Transaction*AB19</f>
        <v>-0</v>
      </c>
      <c r="AC105" s="21" t="n">
        <f aca="false">-In_Transaction*AC19</f>
        <v>-0</v>
      </c>
      <c r="AD105" s="21" t="n">
        <f aca="false">-In_Transaction*AD19</f>
        <v>-0</v>
      </c>
      <c r="AE105" s="21" t="n">
        <f aca="false">-In_Transaction*AE19</f>
        <v>-0</v>
      </c>
      <c r="AF105" s="21" t="n">
        <f aca="false">-In_Transaction*AF19</f>
        <v>-0</v>
      </c>
      <c r="AG105" s="21" t="n">
        <f aca="false">-In_Transaction*AG19</f>
        <v>-0</v>
      </c>
      <c r="AH105" s="21" t="n">
        <f aca="false">-In_Transaction*AH19</f>
        <v>-0</v>
      </c>
      <c r="AI105" s="21" t="n">
        <f aca="false">-In_Transaction*AI19</f>
        <v>-0</v>
      </c>
      <c r="AJ105" s="21" t="n">
        <f aca="false">-In_Transaction*AJ19</f>
        <v>-0</v>
      </c>
      <c r="AK105" s="21" t="n">
        <f aca="false">-In_Transaction*AK19</f>
        <v>-0</v>
      </c>
      <c r="AL105" s="21" t="n">
        <f aca="false">-In_Transaction*AL19</f>
        <v>-0</v>
      </c>
      <c r="AM105" s="21" t="n">
        <f aca="false">-In_Transaction*AM19</f>
        <v>-0</v>
      </c>
      <c r="AN105" s="21" t="n">
        <f aca="false">-In_Transaction*AN19</f>
        <v>-0</v>
      </c>
      <c r="AO105" s="21" t="n">
        <f aca="false">-In_Transaction*AO19</f>
        <v>-0</v>
      </c>
      <c r="AP105" s="21" t="n">
        <f aca="false">-In_Transaction*AP19</f>
        <v>-0</v>
      </c>
      <c r="AQ105" s="21" t="n">
        <f aca="false">-In_Transaction*AQ19</f>
        <v>-0</v>
      </c>
      <c r="AR105" s="21" t="n">
        <f aca="false">-In_Transaction*AR19</f>
        <v>-0</v>
      </c>
      <c r="AS105" s="21" t="n">
        <f aca="false">-In_Transaction*AS19</f>
        <v>-0</v>
      </c>
      <c r="AT105" s="21" t="n">
        <f aca="false">-In_Transaction*AT19</f>
        <v>-0</v>
      </c>
      <c r="AU105" s="21" t="n">
        <f aca="false">-In_Transaction*AU19</f>
        <v>-0</v>
      </c>
      <c r="AV105" s="21" t="n">
        <f aca="false">-In_Transaction*AV19</f>
        <v>-0</v>
      </c>
      <c r="AW105" s="21" t="n">
        <f aca="false">-In_Transaction*AW19</f>
        <v>-0</v>
      </c>
      <c r="AX105" s="21" t="n">
        <f aca="false">-In_Transaction*AX19</f>
        <v>-0</v>
      </c>
      <c r="AY105" s="21" t="n">
        <f aca="false">-In_Transaction*AY19</f>
        <v>-0</v>
      </c>
      <c r="AZ105" s="21" t="n">
        <f aca="false">-In_Transaction*AZ19</f>
        <v>-0</v>
      </c>
      <c r="BA105" s="21" t="n">
        <f aca="false">-In_Transaction*BA19</f>
        <v>-0</v>
      </c>
      <c r="BB105" s="21" t="n">
        <f aca="false">-In_Transaction*BB19</f>
        <v>-0</v>
      </c>
      <c r="BC105" s="21" t="n">
        <f aca="false">-In_Transaction*BC19</f>
        <v>-0</v>
      </c>
      <c r="BD105" s="21" t="n">
        <f aca="false">-In_Transaction*BD19</f>
        <v>-0</v>
      </c>
      <c r="BE105" s="21" t="n">
        <f aca="false">-In_Transaction*BE19</f>
        <v>-0</v>
      </c>
      <c r="BF105" s="21" t="n">
        <f aca="false">-In_Transaction*BF19</f>
        <v>-0</v>
      </c>
      <c r="BG105" s="21" t="n">
        <f aca="false">-In_Transaction*BG19</f>
        <v>-0</v>
      </c>
      <c r="BH105" s="21" t="n">
        <f aca="false">-In_Transaction*BH19</f>
        <v>-0</v>
      </c>
      <c r="BI105" s="21" t="n">
        <f aca="false">-In_Transaction*BI19</f>
        <v>-0</v>
      </c>
      <c r="BJ105" s="21" t="n">
        <f aca="false">-In_Transaction*BJ19</f>
        <v>-0</v>
      </c>
      <c r="BK105" s="21" t="n">
        <f aca="false">-In_Transaction*BK19</f>
        <v>-0</v>
      </c>
      <c r="BL105" s="21" t="n">
        <f aca="false">-In_Transaction*BL19</f>
        <v>-0</v>
      </c>
      <c r="BM105" s="21" t="n">
        <f aca="false">-In_Transaction*BM19</f>
        <v>-0</v>
      </c>
      <c r="BN105" s="21" t="n">
        <f aca="false">-In_Transaction*BN19</f>
        <v>-0</v>
      </c>
      <c r="BO105" s="21" t="n">
        <f aca="false">-In_Transaction*BO19</f>
        <v>-0</v>
      </c>
      <c r="BP105" s="21" t="n">
        <f aca="false">-In_Transaction*BP19</f>
        <v>-0</v>
      </c>
      <c r="BQ105" s="21" t="n">
        <f aca="false">-In_Transaction*BQ19</f>
        <v>-0</v>
      </c>
      <c r="BR105" s="21" t="n">
        <f aca="false">-In_Transaction*BR19</f>
        <v>-0</v>
      </c>
      <c r="BS105" s="21" t="n">
        <f aca="false">-In_Transaction*BS19</f>
        <v>-0</v>
      </c>
      <c r="BT105" s="21" t="n">
        <f aca="false">-In_Transaction*BT19</f>
        <v>-0</v>
      </c>
      <c r="BU105" s="21" t="n">
        <f aca="false">-In_Transaction*BU19</f>
        <v>-0</v>
      </c>
      <c r="BV105" s="21" t="n">
        <f aca="false">-In_Transaction*BV19</f>
        <v>-0</v>
      </c>
      <c r="BW105" s="21" t="n">
        <f aca="false">-In_Transaction*BW19</f>
        <v>-0</v>
      </c>
      <c r="BX105" s="21" t="n">
        <f aca="false">-In_Transaction*BX19</f>
        <v>-0</v>
      </c>
      <c r="BY105" s="21" t="n">
        <f aca="false">-In_Transaction*BY19</f>
        <v>-0</v>
      </c>
      <c r="BZ105" s="21" t="n">
        <f aca="false">-In_Transaction*BZ19</f>
        <v>-0</v>
      </c>
      <c r="CA105" s="21" t="n">
        <f aca="false">-In_Transaction*CA19</f>
        <v>-0</v>
      </c>
      <c r="CB105" s="21" t="n">
        <f aca="false">-In_Transaction*CB19</f>
        <v>-0</v>
      </c>
      <c r="CC105" s="21" t="n">
        <f aca="false">-In_Transaction*CC19</f>
        <v>-0</v>
      </c>
      <c r="CD105" s="21" t="n">
        <f aca="false">-In_Transaction*CD19</f>
        <v>-0</v>
      </c>
      <c r="CE105" s="21" t="n">
        <f aca="false">-In_Transaction*CE19</f>
        <v>-0</v>
      </c>
      <c r="CF105" s="21" t="n">
        <f aca="false">-In_Transaction*CF19</f>
        <v>-0</v>
      </c>
      <c r="CG105" s="21" t="n">
        <f aca="false">-In_Transaction*CG19</f>
        <v>-0</v>
      </c>
      <c r="CH105" s="21" t="n">
        <f aca="false">-In_Transaction*CH19</f>
        <v>-0</v>
      </c>
      <c r="CI105" s="21" t="n">
        <f aca="false">-In_Transaction*CI19</f>
        <v>-0</v>
      </c>
      <c r="CJ105" s="21" t="n">
        <f aca="false">-In_Transaction*CJ19</f>
        <v>-0</v>
      </c>
      <c r="CK105" s="21" t="n">
        <f aca="false">-In_Transaction*CK19</f>
        <v>-0</v>
      </c>
      <c r="CL105" s="21" t="n">
        <f aca="false">-In_Transaction*CL19</f>
        <v>-0</v>
      </c>
      <c r="CM105" s="21" t="n">
        <f aca="false">-In_Transaction*CM19</f>
        <v>-0</v>
      </c>
      <c r="CN105" s="21" t="n">
        <f aca="false">-In_Transaction*CN19</f>
        <v>-0</v>
      </c>
      <c r="CO105" s="21" t="n">
        <f aca="false">-In_Transaction*CO19</f>
        <v>-0</v>
      </c>
      <c r="CP105" s="21" t="n">
        <f aca="false">-In_Transaction*CP19</f>
        <v>-0</v>
      </c>
      <c r="CQ105" s="21" t="n">
        <f aca="false">-In_Transaction*CQ19</f>
        <v>-0</v>
      </c>
      <c r="CR105" s="21" t="n">
        <f aca="false">-In_Transaction*CR19</f>
        <v>-0</v>
      </c>
      <c r="CS105" s="21" t="n">
        <f aca="false">-In_Transaction*CS19</f>
        <v>-0</v>
      </c>
      <c r="CT105" s="21" t="n">
        <f aca="false">-In_Transaction*CT19</f>
        <v>-0</v>
      </c>
      <c r="CU105" s="21" t="n">
        <f aca="false">-In_Transaction*CU19</f>
        <v>-0</v>
      </c>
      <c r="CV105" s="21" t="n">
        <f aca="false">-In_Transaction*CV19</f>
        <v>-0</v>
      </c>
      <c r="CW105" s="21" t="n">
        <f aca="false">-In_Transaction*CW19</f>
        <v>-0</v>
      </c>
      <c r="CX105" s="21" t="n">
        <f aca="false">-In_Transaction*CX19</f>
        <v>-0</v>
      </c>
      <c r="CY105" s="21" t="n">
        <f aca="false">-In_Transaction*CY19</f>
        <v>-0</v>
      </c>
      <c r="CZ105" s="21" t="n">
        <f aca="false">-In_Transaction*CZ19</f>
        <v>-0</v>
      </c>
      <c r="DA105" s="21" t="n">
        <f aca="false">-In_Transaction*DA19</f>
        <v>-0</v>
      </c>
      <c r="DB105" s="21" t="n">
        <f aca="false">-In_Transaction*DB19</f>
        <v>-0</v>
      </c>
      <c r="DC105" s="21" t="n">
        <f aca="false">-In_Transaction*DC19</f>
        <v>-0</v>
      </c>
      <c r="DD105" s="21" t="n">
        <f aca="false">-In_Transaction*DD19</f>
        <v>-0</v>
      </c>
      <c r="DE105" s="21" t="n">
        <f aca="false">-In_Transaction*DE19</f>
        <v>-0</v>
      </c>
      <c r="DF105" s="21" t="n">
        <f aca="false">-In_Transaction*DF19</f>
        <v>-0</v>
      </c>
      <c r="DG105" s="21" t="n">
        <f aca="false">-In_Transaction*DG19</f>
        <v>-0</v>
      </c>
      <c r="DH105" s="21" t="n">
        <f aca="false">-In_Transaction*DH19</f>
        <v>-0</v>
      </c>
      <c r="DI105" s="21" t="n">
        <f aca="false">-In_Transaction*DI19</f>
        <v>-0</v>
      </c>
      <c r="DJ105" s="21" t="n">
        <f aca="false">-In_Transaction*DJ19</f>
        <v>-0</v>
      </c>
      <c r="DK105" s="21" t="n">
        <f aca="false">-In_Transaction*DK19</f>
        <v>-0</v>
      </c>
      <c r="DL105" s="21" t="n">
        <f aca="false">-In_Transaction*DL19</f>
        <v>-0</v>
      </c>
      <c r="DM105" s="21" t="n">
        <f aca="false">-In_Transaction*DM19</f>
        <v>-0</v>
      </c>
      <c r="DN105" s="21" t="n">
        <f aca="false">-In_Transaction*DN19</f>
        <v>-0</v>
      </c>
      <c r="DO105" s="21" t="n">
        <f aca="false">-In_Transaction*DO19</f>
        <v>-0</v>
      </c>
      <c r="DP105" s="21" t="n">
        <f aca="false">-In_Transaction*DP19</f>
        <v>-0</v>
      </c>
      <c r="DQ105" s="21" t="n">
        <f aca="false">-In_Transaction*DQ19</f>
        <v>-0</v>
      </c>
      <c r="DR105" s="21" t="n">
        <f aca="false">-In_Transaction*DR19</f>
        <v>-0</v>
      </c>
      <c r="DS105" s="21" t="n">
        <f aca="false">-In_Transaction*DS19</f>
        <v>-0</v>
      </c>
      <c r="DT105" s="21" t="n">
        <f aca="false">-In_Transaction*DT19</f>
        <v>-0</v>
      </c>
      <c r="DU105" s="21" t="n">
        <f aca="false">-In_Transaction*DU19</f>
        <v>-0</v>
      </c>
      <c r="DV105" s="21" t="n">
        <f aca="false">-In_Transaction*DV19</f>
        <v>-0</v>
      </c>
      <c r="DW105" s="21" t="n">
        <f aca="false">-In_Transaction*DW19</f>
        <v>-0</v>
      </c>
      <c r="DX105" s="21" t="n">
        <f aca="false">-In_Transaction*DX19</f>
        <v>-0</v>
      </c>
      <c r="DY105" s="21" t="n">
        <f aca="false">-In_Transaction*DY19</f>
        <v>-0</v>
      </c>
      <c r="DZ105" s="21" t="n">
        <f aca="false">-In_Transaction*DZ19</f>
        <v>-0</v>
      </c>
      <c r="EA105" s="21" t="n">
        <f aca="false">-In_Transaction*EA19</f>
        <v>-0</v>
      </c>
      <c r="EB105" s="21" t="n">
        <f aca="false">-In_Transaction*EB19</f>
        <v>-0</v>
      </c>
      <c r="EC105" s="21" t="n">
        <f aca="false">-In_Transaction*EC19</f>
        <v>-0</v>
      </c>
      <c r="ED105" s="21" t="n">
        <f aca="false">-In_Transaction*ED19</f>
        <v>-0</v>
      </c>
      <c r="EE105" s="21" t="n">
        <f aca="false">-In_Transaction*EE19</f>
        <v>-0</v>
      </c>
      <c r="EF105" s="21" t="n">
        <f aca="false">-In_Transaction*EF19</f>
        <v>-0</v>
      </c>
      <c r="EG105" s="21" t="n">
        <f aca="false">-In_Transaction*EG19</f>
        <v>-0</v>
      </c>
      <c r="EH105" s="21" t="n">
        <f aca="false">-In_Transaction*EH19</f>
        <v>-0</v>
      </c>
      <c r="EI105" s="21" t="n">
        <f aca="false">-In_Transaction*EI19</f>
        <v>-0</v>
      </c>
      <c r="EJ105" s="21" t="n">
        <f aca="false">-In_Transaction*EJ19</f>
        <v>-0</v>
      </c>
      <c r="EK105" s="21" t="n">
        <f aca="false">-In_Transaction*EK19</f>
        <v>-0</v>
      </c>
      <c r="EL105" s="21" t="n">
        <f aca="false">-In_Transaction*EL19</f>
        <v>-0</v>
      </c>
      <c r="EM105" s="21" t="n">
        <f aca="false">-In_Transaction*EM19</f>
        <v>-0</v>
      </c>
      <c r="EN105" s="21" t="n">
        <f aca="false">-In_Transaction*EN19</f>
        <v>-0</v>
      </c>
      <c r="EO105" s="21" t="n">
        <f aca="false">-In_Transaction*EO19</f>
        <v>-0</v>
      </c>
      <c r="EP105" s="21" t="n">
        <f aca="false">-In_Transaction*EP19</f>
        <v>-0</v>
      </c>
      <c r="EQ105" s="21" t="n">
        <f aca="false">-In_Transaction*EQ19</f>
        <v>-0</v>
      </c>
      <c r="ER105" s="21" t="n">
        <f aca="false">-In_Transaction*ER19</f>
        <v>-0</v>
      </c>
      <c r="ES105" s="21" t="n">
        <f aca="false">-In_Transaction*ES19</f>
        <v>-0</v>
      </c>
      <c r="ET105" s="21" t="n">
        <f aca="false">-In_Transaction*ET19</f>
        <v>-0</v>
      </c>
      <c r="EU105" s="21" t="n">
        <f aca="false">-In_Transaction*EU19</f>
        <v>-0</v>
      </c>
      <c r="EV105" s="21" t="n">
        <f aca="false">-In_Transaction*EV19</f>
        <v>-0</v>
      </c>
      <c r="EW105" s="21" t="n">
        <f aca="false">-In_Transaction*EW19</f>
        <v>-0</v>
      </c>
      <c r="EX105" s="21" t="n">
        <f aca="false">-In_Transaction*EX19</f>
        <v>-0</v>
      </c>
      <c r="EY105" s="21" t="n">
        <f aca="false">-In_Transaction*EY19</f>
        <v>-0</v>
      </c>
      <c r="EZ105" s="21" t="n">
        <f aca="false">-In_Transaction*EZ19</f>
        <v>-0</v>
      </c>
      <c r="FA105" s="21" t="n">
        <f aca="false">-In_Transaction*FA19</f>
        <v>-0</v>
      </c>
      <c r="FB105" s="21" t="n">
        <f aca="false">-In_Transaction*FB19</f>
        <v>-0</v>
      </c>
      <c r="FC105" s="21" t="n">
        <f aca="false">-In_Transaction*FC19</f>
        <v>-0</v>
      </c>
      <c r="FD105" s="21" t="n">
        <f aca="false">-In_Transaction*FD19</f>
        <v>-0</v>
      </c>
      <c r="FE105" s="21" t="n">
        <f aca="false">-In_Transaction*FE19</f>
        <v>-0</v>
      </c>
      <c r="FF105" s="21" t="n">
        <f aca="false">-In_Transaction*FF19</f>
        <v>-0</v>
      </c>
      <c r="FG105" s="21" t="n">
        <f aca="false">-In_Transaction*FG19</f>
        <v>-0</v>
      </c>
      <c r="FH105" s="21" t="n">
        <f aca="false">-In_Transaction*FH19</f>
        <v>-0</v>
      </c>
    </row>
    <row r="106" customFormat="false" ht="15" hidden="false" customHeight="false" outlineLevel="0" collapsed="false">
      <c r="C106" s="1" t="s">
        <v>422</v>
      </c>
      <c r="D106" s="12" t="s">
        <v>358</v>
      </c>
      <c r="I106" s="21" t="n">
        <f aca="false">SUM(J106:FH106)</f>
        <v>-945</v>
      </c>
      <c r="J106" s="21" t="n">
        <f aca="false">-In_DSA_Per_MWp*$E13*J30</f>
        <v>-73.9772727272727</v>
      </c>
      <c r="K106" s="21" t="n">
        <f aca="false">-In_DSA_Per_MWp*$E13*K30</f>
        <v>-214.772727272727</v>
      </c>
      <c r="L106" s="21" t="n">
        <f aca="false">-In_DSA_Per_MWp*$E13*L30</f>
        <v>-217.159090909091</v>
      </c>
      <c r="M106" s="21" t="n">
        <f aca="false">-In_DSA_Per_MWp*$E13*M30</f>
        <v>-219.545454545455</v>
      </c>
      <c r="N106" s="21" t="n">
        <f aca="false">-In_DSA_Per_MWp*$E13*N30</f>
        <v>-219.545454545455</v>
      </c>
      <c r="O106" s="21" t="n">
        <f aca="false">-In_DSA_Per_MWp*$E13*O30</f>
        <v>-0</v>
      </c>
      <c r="P106" s="21" t="n">
        <f aca="false">-In_DSA_Per_MWp*$E13*P30</f>
        <v>-0</v>
      </c>
      <c r="Q106" s="21" t="n">
        <f aca="false">-In_DSA_Per_MWp*$E13*Q30</f>
        <v>-0</v>
      </c>
      <c r="R106" s="21" t="n">
        <f aca="false">-In_DSA_Per_MWp*$E13*R30</f>
        <v>-0</v>
      </c>
      <c r="S106" s="21" t="n">
        <f aca="false">-In_DSA_Per_MWp*$E13*S30</f>
        <v>-0</v>
      </c>
      <c r="T106" s="21" t="n">
        <f aca="false">-In_DSA_Per_MWp*$E13*T30</f>
        <v>-0</v>
      </c>
      <c r="U106" s="21" t="n">
        <f aca="false">-In_DSA_Per_MWp*$E13*U30</f>
        <v>-0</v>
      </c>
      <c r="V106" s="21" t="n">
        <f aca="false">-In_DSA_Per_MWp*$E13*V30</f>
        <v>-0</v>
      </c>
      <c r="W106" s="21" t="n">
        <f aca="false">-In_DSA_Per_MWp*$E13*W30</f>
        <v>-0</v>
      </c>
      <c r="X106" s="21" t="n">
        <f aca="false">-In_DSA_Per_MWp*$E13*X30</f>
        <v>-0</v>
      </c>
      <c r="Y106" s="21" t="n">
        <f aca="false">-In_DSA_Per_MWp*$E13*Y30</f>
        <v>-0</v>
      </c>
      <c r="Z106" s="21" t="n">
        <f aca="false">-In_DSA_Per_MWp*$E13*Z30</f>
        <v>-0</v>
      </c>
      <c r="AA106" s="21" t="n">
        <f aca="false">-In_DSA_Per_MWp*$E13*AA30</f>
        <v>-0</v>
      </c>
      <c r="AB106" s="21" t="n">
        <f aca="false">-In_DSA_Per_MWp*$E13*AB30</f>
        <v>-0</v>
      </c>
      <c r="AC106" s="21" t="n">
        <f aca="false">-In_DSA_Per_MWp*$E13*AC30</f>
        <v>-0</v>
      </c>
      <c r="AD106" s="21" t="n">
        <f aca="false">-In_DSA_Per_MWp*$E13*AD30</f>
        <v>-0</v>
      </c>
      <c r="AE106" s="21" t="n">
        <f aca="false">-In_DSA_Per_MWp*$E13*AE30</f>
        <v>-0</v>
      </c>
      <c r="AF106" s="21" t="n">
        <f aca="false">-In_DSA_Per_MWp*$E13*AF30</f>
        <v>-0</v>
      </c>
      <c r="AG106" s="21" t="n">
        <f aca="false">-In_DSA_Per_MWp*$E13*AG30</f>
        <v>-0</v>
      </c>
      <c r="AH106" s="21" t="n">
        <f aca="false">-In_DSA_Per_MWp*$E13*AH30</f>
        <v>-0</v>
      </c>
      <c r="AI106" s="21" t="n">
        <f aca="false">-In_DSA_Per_MWp*$E13*AI30</f>
        <v>-0</v>
      </c>
      <c r="AJ106" s="21" t="n">
        <f aca="false">-In_DSA_Per_MWp*$E13*AJ30</f>
        <v>-0</v>
      </c>
      <c r="AK106" s="21" t="n">
        <f aca="false">-In_DSA_Per_MWp*$E13*AK30</f>
        <v>-0</v>
      </c>
      <c r="AL106" s="21" t="n">
        <f aca="false">-In_DSA_Per_MWp*$E13*AL30</f>
        <v>-0</v>
      </c>
      <c r="AM106" s="21" t="n">
        <f aca="false">-In_DSA_Per_MWp*$E13*AM30</f>
        <v>-0</v>
      </c>
      <c r="AN106" s="21" t="n">
        <f aca="false">-In_DSA_Per_MWp*$E13*AN30</f>
        <v>-0</v>
      </c>
      <c r="AO106" s="21" t="n">
        <f aca="false">-In_DSA_Per_MWp*$E13*AO30</f>
        <v>-0</v>
      </c>
      <c r="AP106" s="21" t="n">
        <f aca="false">-In_DSA_Per_MWp*$E13*AP30</f>
        <v>-0</v>
      </c>
      <c r="AQ106" s="21" t="n">
        <f aca="false">-In_DSA_Per_MWp*$E13*AQ30</f>
        <v>-0</v>
      </c>
      <c r="AR106" s="21" t="n">
        <f aca="false">-In_DSA_Per_MWp*$E13*AR30</f>
        <v>-0</v>
      </c>
      <c r="AS106" s="21" t="n">
        <f aca="false">-In_DSA_Per_MWp*$E13*AS30</f>
        <v>-0</v>
      </c>
      <c r="AT106" s="21" t="n">
        <f aca="false">-In_DSA_Per_MWp*$E13*AT30</f>
        <v>-0</v>
      </c>
      <c r="AU106" s="21" t="n">
        <f aca="false">-In_DSA_Per_MWp*$E13*AU30</f>
        <v>-0</v>
      </c>
      <c r="AV106" s="21" t="n">
        <f aca="false">-In_DSA_Per_MWp*$E13*AV30</f>
        <v>-0</v>
      </c>
      <c r="AW106" s="21" t="n">
        <f aca="false">-In_DSA_Per_MWp*$E13*AW30</f>
        <v>-0</v>
      </c>
      <c r="AX106" s="21" t="n">
        <f aca="false">-In_DSA_Per_MWp*$E13*AX30</f>
        <v>-0</v>
      </c>
      <c r="AY106" s="21" t="n">
        <f aca="false">-In_DSA_Per_MWp*$E13*AY30</f>
        <v>-0</v>
      </c>
      <c r="AZ106" s="21" t="n">
        <f aca="false">-In_DSA_Per_MWp*$E13*AZ30</f>
        <v>-0</v>
      </c>
      <c r="BA106" s="21" t="n">
        <f aca="false">-In_DSA_Per_MWp*$E13*BA30</f>
        <v>-0</v>
      </c>
      <c r="BB106" s="21" t="n">
        <f aca="false">-In_DSA_Per_MWp*$E13*BB30</f>
        <v>-0</v>
      </c>
      <c r="BC106" s="21" t="n">
        <f aca="false">-In_DSA_Per_MWp*$E13*BC30</f>
        <v>-0</v>
      </c>
      <c r="BD106" s="21" t="n">
        <f aca="false">-In_DSA_Per_MWp*$E13*BD30</f>
        <v>-0</v>
      </c>
      <c r="BE106" s="21" t="n">
        <f aca="false">-In_DSA_Per_MWp*$E13*BE30</f>
        <v>-0</v>
      </c>
      <c r="BF106" s="21" t="n">
        <f aca="false">-In_DSA_Per_MWp*$E13*BF30</f>
        <v>-0</v>
      </c>
      <c r="BG106" s="21" t="n">
        <f aca="false">-In_DSA_Per_MWp*$E13*BG30</f>
        <v>-0</v>
      </c>
      <c r="BH106" s="21" t="n">
        <f aca="false">-In_DSA_Per_MWp*$E13*BH30</f>
        <v>-0</v>
      </c>
      <c r="BI106" s="21" t="n">
        <f aca="false">-In_DSA_Per_MWp*$E13*BI30</f>
        <v>-0</v>
      </c>
      <c r="BJ106" s="21" t="n">
        <f aca="false">-In_DSA_Per_MWp*$E13*BJ30</f>
        <v>-0</v>
      </c>
      <c r="BK106" s="21" t="n">
        <f aca="false">-In_DSA_Per_MWp*$E13*BK30</f>
        <v>-0</v>
      </c>
      <c r="BL106" s="21" t="n">
        <f aca="false">-In_DSA_Per_MWp*$E13*BL30</f>
        <v>-0</v>
      </c>
      <c r="BM106" s="21" t="n">
        <f aca="false">-In_DSA_Per_MWp*$E13*BM30</f>
        <v>-0</v>
      </c>
      <c r="BN106" s="21" t="n">
        <f aca="false">-In_DSA_Per_MWp*$E13*BN30</f>
        <v>-0</v>
      </c>
      <c r="BO106" s="21" t="n">
        <f aca="false">-In_DSA_Per_MWp*$E13*BO30</f>
        <v>-0</v>
      </c>
      <c r="BP106" s="21" t="n">
        <f aca="false">-In_DSA_Per_MWp*$E13*BP30</f>
        <v>-0</v>
      </c>
      <c r="BQ106" s="21" t="n">
        <f aca="false">-In_DSA_Per_MWp*$E13*BQ30</f>
        <v>-0</v>
      </c>
      <c r="BR106" s="21" t="n">
        <f aca="false">-In_DSA_Per_MWp*$E13*BR30</f>
        <v>-0</v>
      </c>
      <c r="BS106" s="21" t="n">
        <f aca="false">-In_DSA_Per_MWp*$E13*BS30</f>
        <v>-0</v>
      </c>
      <c r="BT106" s="21" t="n">
        <f aca="false">-In_DSA_Per_MWp*$E13*BT30</f>
        <v>-0</v>
      </c>
      <c r="BU106" s="21" t="n">
        <f aca="false">-In_DSA_Per_MWp*$E13*BU30</f>
        <v>-0</v>
      </c>
      <c r="BV106" s="21" t="n">
        <f aca="false">-In_DSA_Per_MWp*$E13*BV30</f>
        <v>-0</v>
      </c>
      <c r="BW106" s="21" t="n">
        <f aca="false">-In_DSA_Per_MWp*$E13*BW30</f>
        <v>-0</v>
      </c>
      <c r="BX106" s="21" t="n">
        <f aca="false">-In_DSA_Per_MWp*$E13*BX30</f>
        <v>-0</v>
      </c>
      <c r="BY106" s="21" t="n">
        <f aca="false">-In_DSA_Per_MWp*$E13*BY30</f>
        <v>-0</v>
      </c>
      <c r="BZ106" s="21" t="n">
        <f aca="false">-In_DSA_Per_MWp*$E13*BZ30</f>
        <v>-0</v>
      </c>
      <c r="CA106" s="21" t="n">
        <f aca="false">-In_DSA_Per_MWp*$E13*CA30</f>
        <v>-0</v>
      </c>
      <c r="CB106" s="21" t="n">
        <f aca="false">-In_DSA_Per_MWp*$E13*CB30</f>
        <v>-0</v>
      </c>
      <c r="CC106" s="21" t="n">
        <f aca="false">-In_DSA_Per_MWp*$E13*CC30</f>
        <v>-0</v>
      </c>
      <c r="CD106" s="21" t="n">
        <f aca="false">-In_DSA_Per_MWp*$E13*CD30</f>
        <v>-0</v>
      </c>
      <c r="CE106" s="21" t="n">
        <f aca="false">-In_DSA_Per_MWp*$E13*CE30</f>
        <v>-0</v>
      </c>
      <c r="CF106" s="21" t="n">
        <f aca="false">-In_DSA_Per_MWp*$E13*CF30</f>
        <v>-0</v>
      </c>
      <c r="CG106" s="21" t="n">
        <f aca="false">-In_DSA_Per_MWp*$E13*CG30</f>
        <v>-0</v>
      </c>
      <c r="CH106" s="21" t="n">
        <f aca="false">-In_DSA_Per_MWp*$E13*CH30</f>
        <v>-0</v>
      </c>
      <c r="CI106" s="21" t="n">
        <f aca="false">-In_DSA_Per_MWp*$E13*CI30</f>
        <v>-0</v>
      </c>
      <c r="CJ106" s="21" t="n">
        <f aca="false">-In_DSA_Per_MWp*$E13*CJ30</f>
        <v>-0</v>
      </c>
      <c r="CK106" s="21" t="n">
        <f aca="false">-In_DSA_Per_MWp*$E13*CK30</f>
        <v>-0</v>
      </c>
      <c r="CL106" s="21" t="n">
        <f aca="false">-In_DSA_Per_MWp*$E13*CL30</f>
        <v>-0</v>
      </c>
      <c r="CM106" s="21" t="n">
        <f aca="false">-In_DSA_Per_MWp*$E13*CM30</f>
        <v>-0</v>
      </c>
      <c r="CN106" s="21" t="n">
        <f aca="false">-In_DSA_Per_MWp*$E13*CN30</f>
        <v>-0</v>
      </c>
      <c r="CO106" s="21" t="n">
        <f aca="false">-In_DSA_Per_MWp*$E13*CO30</f>
        <v>-0</v>
      </c>
      <c r="CP106" s="21" t="n">
        <f aca="false">-In_DSA_Per_MWp*$E13*CP30</f>
        <v>-0</v>
      </c>
      <c r="CQ106" s="21" t="n">
        <f aca="false">-In_DSA_Per_MWp*$E13*CQ30</f>
        <v>-0</v>
      </c>
      <c r="CR106" s="21" t="n">
        <f aca="false">-In_DSA_Per_MWp*$E13*CR30</f>
        <v>-0</v>
      </c>
      <c r="CS106" s="21" t="n">
        <f aca="false">-In_DSA_Per_MWp*$E13*CS30</f>
        <v>-0</v>
      </c>
      <c r="CT106" s="21" t="n">
        <f aca="false">-In_DSA_Per_MWp*$E13*CT30</f>
        <v>-0</v>
      </c>
      <c r="CU106" s="21" t="n">
        <f aca="false">-In_DSA_Per_MWp*$E13*CU30</f>
        <v>-0</v>
      </c>
      <c r="CV106" s="21" t="n">
        <f aca="false">-In_DSA_Per_MWp*$E13*CV30</f>
        <v>-0</v>
      </c>
      <c r="CW106" s="21" t="n">
        <f aca="false">-In_DSA_Per_MWp*$E13*CW30</f>
        <v>-0</v>
      </c>
      <c r="CX106" s="21" t="n">
        <f aca="false">-In_DSA_Per_MWp*$E13*CX30</f>
        <v>-0</v>
      </c>
      <c r="CY106" s="21" t="n">
        <f aca="false">-In_DSA_Per_MWp*$E13*CY30</f>
        <v>-0</v>
      </c>
      <c r="CZ106" s="21" t="n">
        <f aca="false">-In_DSA_Per_MWp*$E13*CZ30</f>
        <v>-0</v>
      </c>
      <c r="DA106" s="21" t="n">
        <f aca="false">-In_DSA_Per_MWp*$E13*DA30</f>
        <v>-0</v>
      </c>
      <c r="DB106" s="21" t="n">
        <f aca="false">-In_DSA_Per_MWp*$E13*DB30</f>
        <v>-0</v>
      </c>
      <c r="DC106" s="21" t="n">
        <f aca="false">-In_DSA_Per_MWp*$E13*DC30</f>
        <v>-0</v>
      </c>
      <c r="DD106" s="21" t="n">
        <f aca="false">-In_DSA_Per_MWp*$E13*DD30</f>
        <v>-0</v>
      </c>
      <c r="DE106" s="21" t="n">
        <f aca="false">-In_DSA_Per_MWp*$E13*DE30</f>
        <v>-0</v>
      </c>
      <c r="DF106" s="21" t="n">
        <f aca="false">-In_DSA_Per_MWp*$E13*DF30</f>
        <v>-0</v>
      </c>
      <c r="DG106" s="21" t="n">
        <f aca="false">-In_DSA_Per_MWp*$E13*DG30</f>
        <v>-0</v>
      </c>
      <c r="DH106" s="21" t="n">
        <f aca="false">-In_DSA_Per_MWp*$E13*DH30</f>
        <v>-0</v>
      </c>
      <c r="DI106" s="21" t="n">
        <f aca="false">-In_DSA_Per_MWp*$E13*DI30</f>
        <v>-0</v>
      </c>
      <c r="DJ106" s="21" t="n">
        <f aca="false">-In_DSA_Per_MWp*$E13*DJ30</f>
        <v>-0</v>
      </c>
      <c r="DK106" s="21" t="n">
        <f aca="false">-In_DSA_Per_MWp*$E13*DK30</f>
        <v>-0</v>
      </c>
      <c r="DL106" s="21" t="n">
        <f aca="false">-In_DSA_Per_MWp*$E13*DL30</f>
        <v>-0</v>
      </c>
      <c r="DM106" s="21" t="n">
        <f aca="false">-In_DSA_Per_MWp*$E13*DM30</f>
        <v>-0</v>
      </c>
      <c r="DN106" s="21" t="n">
        <f aca="false">-In_DSA_Per_MWp*$E13*DN30</f>
        <v>-0</v>
      </c>
      <c r="DO106" s="21" t="n">
        <f aca="false">-In_DSA_Per_MWp*$E13*DO30</f>
        <v>-0</v>
      </c>
      <c r="DP106" s="21" t="n">
        <f aca="false">-In_DSA_Per_MWp*$E13*DP30</f>
        <v>-0</v>
      </c>
      <c r="DQ106" s="21" t="n">
        <f aca="false">-In_DSA_Per_MWp*$E13*DQ30</f>
        <v>-0</v>
      </c>
      <c r="DR106" s="21" t="n">
        <f aca="false">-In_DSA_Per_MWp*$E13*DR30</f>
        <v>-0</v>
      </c>
      <c r="DS106" s="21" t="n">
        <f aca="false">-In_DSA_Per_MWp*$E13*DS30</f>
        <v>-0</v>
      </c>
      <c r="DT106" s="21" t="n">
        <f aca="false">-In_DSA_Per_MWp*$E13*DT30</f>
        <v>-0</v>
      </c>
      <c r="DU106" s="21" t="n">
        <f aca="false">-In_DSA_Per_MWp*$E13*DU30</f>
        <v>-0</v>
      </c>
      <c r="DV106" s="21" t="n">
        <f aca="false">-In_DSA_Per_MWp*$E13*DV30</f>
        <v>-0</v>
      </c>
      <c r="DW106" s="21" t="n">
        <f aca="false">-In_DSA_Per_MWp*$E13*DW30</f>
        <v>-0</v>
      </c>
      <c r="DX106" s="21" t="n">
        <f aca="false">-In_DSA_Per_MWp*$E13*DX30</f>
        <v>-0</v>
      </c>
      <c r="DY106" s="21" t="n">
        <f aca="false">-In_DSA_Per_MWp*$E13*DY30</f>
        <v>-0</v>
      </c>
      <c r="DZ106" s="21" t="n">
        <f aca="false">-In_DSA_Per_MWp*$E13*DZ30</f>
        <v>-0</v>
      </c>
      <c r="EA106" s="21" t="n">
        <f aca="false">-In_DSA_Per_MWp*$E13*EA30</f>
        <v>-0</v>
      </c>
      <c r="EB106" s="21" t="n">
        <f aca="false">-In_DSA_Per_MWp*$E13*EB30</f>
        <v>-0</v>
      </c>
      <c r="EC106" s="21" t="n">
        <f aca="false">-In_DSA_Per_MWp*$E13*EC30</f>
        <v>-0</v>
      </c>
      <c r="ED106" s="21" t="n">
        <f aca="false">-In_DSA_Per_MWp*$E13*ED30</f>
        <v>-0</v>
      </c>
      <c r="EE106" s="21" t="n">
        <f aca="false">-In_DSA_Per_MWp*$E13*EE30</f>
        <v>-0</v>
      </c>
      <c r="EF106" s="21" t="n">
        <f aca="false">-In_DSA_Per_MWp*$E13*EF30</f>
        <v>-0</v>
      </c>
      <c r="EG106" s="21" t="n">
        <f aca="false">-In_DSA_Per_MWp*$E13*EG30</f>
        <v>-0</v>
      </c>
      <c r="EH106" s="21" t="n">
        <f aca="false">-In_DSA_Per_MWp*$E13*EH30</f>
        <v>-0</v>
      </c>
      <c r="EI106" s="21" t="n">
        <f aca="false">-In_DSA_Per_MWp*$E13*EI30</f>
        <v>-0</v>
      </c>
      <c r="EJ106" s="21" t="n">
        <f aca="false">-In_DSA_Per_MWp*$E13*EJ30</f>
        <v>-0</v>
      </c>
      <c r="EK106" s="21" t="n">
        <f aca="false">-In_DSA_Per_MWp*$E13*EK30</f>
        <v>-0</v>
      </c>
      <c r="EL106" s="21" t="n">
        <f aca="false">-In_DSA_Per_MWp*$E13*EL30</f>
        <v>-0</v>
      </c>
      <c r="EM106" s="21" t="n">
        <f aca="false">-In_DSA_Per_MWp*$E13*EM30</f>
        <v>-0</v>
      </c>
      <c r="EN106" s="21" t="n">
        <f aca="false">-In_DSA_Per_MWp*$E13*EN30</f>
        <v>-0</v>
      </c>
      <c r="EO106" s="21" t="n">
        <f aca="false">-In_DSA_Per_MWp*$E13*EO30</f>
        <v>-0</v>
      </c>
      <c r="EP106" s="21" t="n">
        <f aca="false">-In_DSA_Per_MWp*$E13*EP30</f>
        <v>-0</v>
      </c>
      <c r="EQ106" s="21" t="n">
        <f aca="false">-In_DSA_Per_MWp*$E13*EQ30</f>
        <v>-0</v>
      </c>
      <c r="ER106" s="21" t="n">
        <f aca="false">-In_DSA_Per_MWp*$E13*ER30</f>
        <v>-0</v>
      </c>
      <c r="ES106" s="21" t="n">
        <f aca="false">-In_DSA_Per_MWp*$E13*ES30</f>
        <v>-0</v>
      </c>
      <c r="ET106" s="21" t="n">
        <f aca="false">-In_DSA_Per_MWp*$E13*ET30</f>
        <v>-0</v>
      </c>
      <c r="EU106" s="21" t="n">
        <f aca="false">-In_DSA_Per_MWp*$E13*EU30</f>
        <v>-0</v>
      </c>
      <c r="EV106" s="21" t="n">
        <f aca="false">-In_DSA_Per_MWp*$E13*EV30</f>
        <v>-0</v>
      </c>
      <c r="EW106" s="21" t="n">
        <f aca="false">-In_DSA_Per_MWp*$E13*EW30</f>
        <v>-0</v>
      </c>
      <c r="EX106" s="21" t="n">
        <f aca="false">-In_DSA_Per_MWp*$E13*EX30</f>
        <v>-0</v>
      </c>
      <c r="EY106" s="21" t="n">
        <f aca="false">-In_DSA_Per_MWp*$E13*EY30</f>
        <v>-0</v>
      </c>
      <c r="EZ106" s="21" t="n">
        <f aca="false">-In_DSA_Per_MWp*$E13*EZ30</f>
        <v>-0</v>
      </c>
      <c r="FA106" s="21" t="n">
        <f aca="false">-In_DSA_Per_MWp*$E13*FA30</f>
        <v>-0</v>
      </c>
      <c r="FB106" s="21" t="n">
        <f aca="false">-In_DSA_Per_MWp*$E13*FB30</f>
        <v>-0</v>
      </c>
      <c r="FC106" s="21" t="n">
        <f aca="false">-In_DSA_Per_MWp*$E13*FC30</f>
        <v>-0</v>
      </c>
      <c r="FD106" s="21" t="n">
        <f aca="false">-In_DSA_Per_MWp*$E13*FD30</f>
        <v>-0</v>
      </c>
      <c r="FE106" s="21" t="n">
        <f aca="false">-In_DSA_Per_MWp*$E13*FE30</f>
        <v>-0</v>
      </c>
      <c r="FF106" s="21" t="n">
        <f aca="false">-In_DSA_Per_MWp*$E13*FF30</f>
        <v>-0</v>
      </c>
      <c r="FG106" s="21" t="n">
        <f aca="false">-In_DSA_Per_MWp*$E13*FG30</f>
        <v>-0</v>
      </c>
      <c r="FH106" s="21" t="n">
        <f aca="false">-In_DSA_Per_MWp*$E13*FH30</f>
        <v>-0</v>
      </c>
    </row>
    <row r="107" customFormat="false" ht="15" hidden="false" customHeight="false" outlineLevel="0" collapsed="false">
      <c r="C107" s="1" t="s">
        <v>750</v>
      </c>
      <c r="D107" s="12" t="s">
        <v>358</v>
      </c>
      <c r="E107" s="21" t="n">
        <f aca="false">SUMIF($J$3:$FH$3,"&lt;="&amp;$E20,$J107:$FH107)</f>
        <v>-785</v>
      </c>
      <c r="I107" s="21" t="n">
        <f aca="false">SUM(J107:FH107)</f>
        <v>-785</v>
      </c>
      <c r="J107" s="21" t="n">
        <f aca="false">-SUMIFS(EW_Keur,EW_Date,"&gt;="&amp;J$3,EW_Date,"&lt;="&amp;J$4,EW_Rank,"&lt;="&amp;In_Milestones_Scope)</f>
        <v>-150</v>
      </c>
      <c r="K107" s="21" t="n">
        <f aca="false">-SUMIFS(EW_Keur,EW_Date,"&gt;="&amp;K$3,EW_Date,"&lt;="&amp;K$4,EW_Rank,"&lt;="&amp;In_Milestones_Scope)</f>
        <v>-175</v>
      </c>
      <c r="L107" s="21" t="n">
        <f aca="false">-SUMIFS(EW_Keur,EW_Date,"&gt;="&amp;L$3,EW_Date,"&lt;="&amp;L$4,EW_Rank,"&lt;="&amp;In_Milestones_Scope)</f>
        <v>-460</v>
      </c>
      <c r="M107" s="21" t="n">
        <f aca="false">-SUMIFS(EW_Keur,EW_Date,"&gt;="&amp;M$3,EW_Date,"&lt;="&amp;M$4,EW_Rank,"&lt;="&amp;In_Milestones_Scope)</f>
        <v>-0</v>
      </c>
      <c r="N107" s="21" t="n">
        <f aca="false">-SUMIFS(EW_Keur,EW_Date,"&gt;="&amp;N$3,EW_Date,"&lt;="&amp;N$4,EW_Rank,"&lt;="&amp;In_Milestones_Scope)</f>
        <v>-0</v>
      </c>
      <c r="O107" s="21" t="n">
        <f aca="false">-SUMIFS(EW_Keur,EW_Date,"&gt;="&amp;O$3,EW_Date,"&lt;="&amp;O$4,EW_Rank,"&lt;="&amp;In_Milestones_Scope)</f>
        <v>-0</v>
      </c>
      <c r="P107" s="21" t="n">
        <f aca="false">-SUMIFS(EW_Keur,EW_Date,"&gt;="&amp;P$3,EW_Date,"&lt;="&amp;P$4,EW_Rank,"&lt;="&amp;In_Milestones_Scope)</f>
        <v>-0</v>
      </c>
      <c r="Q107" s="21" t="n">
        <f aca="false">-SUMIFS(EW_Keur,EW_Date,"&gt;="&amp;Q$3,EW_Date,"&lt;="&amp;Q$4,EW_Rank,"&lt;="&amp;In_Milestones_Scope)</f>
        <v>-0</v>
      </c>
      <c r="R107" s="21" t="n">
        <f aca="false">-SUMIFS(EW_Keur,EW_Date,"&gt;="&amp;R$3,EW_Date,"&lt;="&amp;R$4,EW_Rank,"&lt;="&amp;In_Milestones_Scope)</f>
        <v>-0</v>
      </c>
      <c r="S107" s="21" t="n">
        <f aca="false">-SUMIFS(EW_Keur,EW_Date,"&gt;="&amp;S$3,EW_Date,"&lt;="&amp;S$4,EW_Rank,"&lt;="&amp;In_Milestones_Scope)</f>
        <v>-0</v>
      </c>
      <c r="T107" s="21" t="n">
        <f aca="false">-SUMIFS(EW_Keur,EW_Date,"&gt;="&amp;T$3,EW_Date,"&lt;="&amp;T$4,EW_Rank,"&lt;="&amp;In_Milestones_Scope)</f>
        <v>-0</v>
      </c>
      <c r="U107" s="21" t="n">
        <f aca="false">-SUMIFS(EW_Keur,EW_Date,"&gt;="&amp;U$3,EW_Date,"&lt;="&amp;U$4,EW_Rank,"&lt;="&amp;In_Milestones_Scope)</f>
        <v>-0</v>
      </c>
      <c r="V107" s="21" t="n">
        <f aca="false">-SUMIFS(EW_Keur,EW_Date,"&gt;="&amp;V$3,EW_Date,"&lt;="&amp;V$4,EW_Rank,"&lt;="&amp;In_Milestones_Scope)</f>
        <v>-0</v>
      </c>
      <c r="W107" s="21" t="n">
        <f aca="false">-SUMIFS(EW_Keur,EW_Date,"&gt;="&amp;W$3,EW_Date,"&lt;="&amp;W$4,EW_Rank,"&lt;="&amp;In_Milestones_Scope)</f>
        <v>-0</v>
      </c>
      <c r="X107" s="21" t="n">
        <f aca="false">-SUMIFS(EW_Keur,EW_Date,"&gt;="&amp;X$3,EW_Date,"&lt;="&amp;X$4,EW_Rank,"&lt;="&amp;In_Milestones_Scope)</f>
        <v>-0</v>
      </c>
      <c r="Y107" s="21" t="n">
        <f aca="false">-SUMIFS(EW_Keur,EW_Date,"&gt;="&amp;Y$3,EW_Date,"&lt;="&amp;Y$4,EW_Rank,"&lt;="&amp;In_Milestones_Scope)</f>
        <v>-0</v>
      </c>
      <c r="Z107" s="21" t="n">
        <f aca="false">-SUMIFS(EW_Keur,EW_Date,"&gt;="&amp;Z$3,EW_Date,"&lt;="&amp;Z$4,EW_Rank,"&lt;="&amp;In_Milestones_Scope)</f>
        <v>-0</v>
      </c>
      <c r="AA107" s="21" t="n">
        <f aca="false">-SUMIFS(EW_Keur,EW_Date,"&gt;="&amp;AA$3,EW_Date,"&lt;="&amp;AA$4,EW_Rank,"&lt;="&amp;In_Milestones_Scope)</f>
        <v>-0</v>
      </c>
      <c r="AB107" s="21" t="n">
        <f aca="false">-SUMIFS(EW_Keur,EW_Date,"&gt;="&amp;AB$3,EW_Date,"&lt;="&amp;AB$4,EW_Rank,"&lt;="&amp;In_Milestones_Scope)</f>
        <v>-0</v>
      </c>
      <c r="AC107" s="21" t="n">
        <f aca="false">-SUMIFS(EW_Keur,EW_Date,"&gt;="&amp;AC$3,EW_Date,"&lt;="&amp;AC$4,EW_Rank,"&lt;="&amp;In_Milestones_Scope)</f>
        <v>-0</v>
      </c>
      <c r="AD107" s="21" t="n">
        <f aca="false">-SUMIFS(EW_Keur,EW_Date,"&gt;="&amp;AD$3,EW_Date,"&lt;="&amp;AD$4,EW_Rank,"&lt;="&amp;In_Milestones_Scope)</f>
        <v>-0</v>
      </c>
      <c r="AE107" s="21" t="n">
        <f aca="false">-SUMIFS(EW_Keur,EW_Date,"&gt;="&amp;AE$3,EW_Date,"&lt;="&amp;AE$4,EW_Rank,"&lt;="&amp;In_Milestones_Scope)</f>
        <v>-0</v>
      </c>
      <c r="AF107" s="21" t="n">
        <f aca="false">-SUMIFS(EW_Keur,EW_Date,"&gt;="&amp;AF$3,EW_Date,"&lt;="&amp;AF$4,EW_Rank,"&lt;="&amp;In_Milestones_Scope)</f>
        <v>-0</v>
      </c>
      <c r="AG107" s="21" t="n">
        <f aca="false">-SUMIFS(EW_Keur,EW_Date,"&gt;="&amp;AG$3,EW_Date,"&lt;="&amp;AG$4,EW_Rank,"&lt;="&amp;In_Milestones_Scope)</f>
        <v>-0</v>
      </c>
      <c r="AH107" s="21" t="n">
        <f aca="false">-SUMIFS(EW_Keur,EW_Date,"&gt;="&amp;AH$3,EW_Date,"&lt;="&amp;AH$4,EW_Rank,"&lt;="&amp;In_Milestones_Scope)</f>
        <v>-0</v>
      </c>
      <c r="AI107" s="21" t="n">
        <f aca="false">-SUMIFS(EW_Keur,EW_Date,"&gt;="&amp;AI$3,EW_Date,"&lt;="&amp;AI$4,EW_Rank,"&lt;="&amp;In_Milestones_Scope)</f>
        <v>-0</v>
      </c>
      <c r="AJ107" s="21" t="n">
        <f aca="false">-SUMIFS(EW_Keur,EW_Date,"&gt;="&amp;AJ$3,EW_Date,"&lt;="&amp;AJ$4,EW_Rank,"&lt;="&amp;In_Milestones_Scope)</f>
        <v>-0</v>
      </c>
      <c r="AK107" s="21" t="n">
        <f aca="false">-SUMIFS(EW_Keur,EW_Date,"&gt;="&amp;AK$3,EW_Date,"&lt;="&amp;AK$4,EW_Rank,"&lt;="&amp;In_Milestones_Scope)</f>
        <v>-0</v>
      </c>
      <c r="AL107" s="21" t="n">
        <f aca="false">-SUMIFS(EW_Keur,EW_Date,"&gt;="&amp;AL$3,EW_Date,"&lt;="&amp;AL$4,EW_Rank,"&lt;="&amp;In_Milestones_Scope)</f>
        <v>-0</v>
      </c>
      <c r="AM107" s="21" t="n">
        <f aca="false">-SUMIFS(EW_Keur,EW_Date,"&gt;="&amp;AM$3,EW_Date,"&lt;="&amp;AM$4,EW_Rank,"&lt;="&amp;In_Milestones_Scope)</f>
        <v>-0</v>
      </c>
      <c r="AN107" s="21" t="n">
        <f aca="false">-SUMIFS(EW_Keur,EW_Date,"&gt;="&amp;AN$3,EW_Date,"&lt;="&amp;AN$4,EW_Rank,"&lt;="&amp;In_Milestones_Scope)</f>
        <v>-0</v>
      </c>
      <c r="AO107" s="21" t="n">
        <f aca="false">-SUMIFS(EW_Keur,EW_Date,"&gt;="&amp;AO$3,EW_Date,"&lt;="&amp;AO$4,EW_Rank,"&lt;="&amp;In_Milestones_Scope)</f>
        <v>-0</v>
      </c>
      <c r="AP107" s="21" t="n">
        <f aca="false">-SUMIFS(EW_Keur,EW_Date,"&gt;="&amp;AP$3,EW_Date,"&lt;="&amp;AP$4,EW_Rank,"&lt;="&amp;In_Milestones_Scope)</f>
        <v>-0</v>
      </c>
      <c r="AQ107" s="21" t="n">
        <f aca="false">-SUMIFS(EW_Keur,EW_Date,"&gt;="&amp;AQ$3,EW_Date,"&lt;="&amp;AQ$4,EW_Rank,"&lt;="&amp;In_Milestones_Scope)</f>
        <v>-0</v>
      </c>
      <c r="AR107" s="21" t="n">
        <f aca="false">-SUMIFS(EW_Keur,EW_Date,"&gt;="&amp;AR$3,EW_Date,"&lt;="&amp;AR$4,EW_Rank,"&lt;="&amp;In_Milestones_Scope)</f>
        <v>-0</v>
      </c>
      <c r="AS107" s="21" t="n">
        <f aca="false">-SUMIFS(EW_Keur,EW_Date,"&gt;="&amp;AS$3,EW_Date,"&lt;="&amp;AS$4,EW_Rank,"&lt;="&amp;In_Milestones_Scope)</f>
        <v>-0</v>
      </c>
      <c r="AT107" s="21" t="n">
        <f aca="false">-SUMIFS(EW_Keur,EW_Date,"&gt;="&amp;AT$3,EW_Date,"&lt;="&amp;AT$4,EW_Rank,"&lt;="&amp;In_Milestones_Scope)</f>
        <v>-0</v>
      </c>
      <c r="AU107" s="21" t="n">
        <f aca="false">-SUMIFS(EW_Keur,EW_Date,"&gt;="&amp;AU$3,EW_Date,"&lt;="&amp;AU$4,EW_Rank,"&lt;="&amp;In_Milestones_Scope)</f>
        <v>-0</v>
      </c>
      <c r="AV107" s="21" t="n">
        <f aca="false">-SUMIFS(EW_Keur,EW_Date,"&gt;="&amp;AV$3,EW_Date,"&lt;="&amp;AV$4,EW_Rank,"&lt;="&amp;In_Milestones_Scope)</f>
        <v>-0</v>
      </c>
      <c r="AW107" s="21" t="n">
        <f aca="false">-SUMIFS(EW_Keur,EW_Date,"&gt;="&amp;AW$3,EW_Date,"&lt;="&amp;AW$4,EW_Rank,"&lt;="&amp;In_Milestones_Scope)</f>
        <v>-0</v>
      </c>
      <c r="AX107" s="21" t="n">
        <f aca="false">-SUMIFS(EW_Keur,EW_Date,"&gt;="&amp;AX$3,EW_Date,"&lt;="&amp;AX$4,EW_Rank,"&lt;="&amp;In_Milestones_Scope)</f>
        <v>-0</v>
      </c>
      <c r="AY107" s="21" t="n">
        <f aca="false">-SUMIFS(EW_Keur,EW_Date,"&gt;="&amp;AY$3,EW_Date,"&lt;="&amp;AY$4,EW_Rank,"&lt;="&amp;In_Milestones_Scope)</f>
        <v>-0</v>
      </c>
      <c r="AZ107" s="21" t="n">
        <f aca="false">-SUMIFS(EW_Keur,EW_Date,"&gt;="&amp;AZ$3,EW_Date,"&lt;="&amp;AZ$4,EW_Rank,"&lt;="&amp;In_Milestones_Scope)</f>
        <v>-0</v>
      </c>
      <c r="BA107" s="21" t="n">
        <f aca="false">-SUMIFS(EW_Keur,EW_Date,"&gt;="&amp;BA$3,EW_Date,"&lt;="&amp;BA$4,EW_Rank,"&lt;="&amp;In_Milestones_Scope)</f>
        <v>-0</v>
      </c>
      <c r="BB107" s="21" t="n">
        <f aca="false">-SUMIFS(EW_Keur,EW_Date,"&gt;="&amp;BB$3,EW_Date,"&lt;="&amp;BB$4,EW_Rank,"&lt;="&amp;In_Milestones_Scope)</f>
        <v>-0</v>
      </c>
      <c r="BC107" s="21" t="n">
        <f aca="false">-SUMIFS(EW_Keur,EW_Date,"&gt;="&amp;BC$3,EW_Date,"&lt;="&amp;BC$4,EW_Rank,"&lt;="&amp;In_Milestones_Scope)</f>
        <v>-0</v>
      </c>
      <c r="BD107" s="21" t="n">
        <f aca="false">-SUMIFS(EW_Keur,EW_Date,"&gt;="&amp;BD$3,EW_Date,"&lt;="&amp;BD$4,EW_Rank,"&lt;="&amp;In_Milestones_Scope)</f>
        <v>-0</v>
      </c>
      <c r="BE107" s="21" t="n">
        <f aca="false">-SUMIFS(EW_Keur,EW_Date,"&gt;="&amp;BE$3,EW_Date,"&lt;="&amp;BE$4,EW_Rank,"&lt;="&amp;In_Milestones_Scope)</f>
        <v>-0</v>
      </c>
      <c r="BF107" s="21" t="n">
        <f aca="false">-SUMIFS(EW_Keur,EW_Date,"&gt;="&amp;BF$3,EW_Date,"&lt;="&amp;BF$4,EW_Rank,"&lt;="&amp;In_Milestones_Scope)</f>
        <v>-0</v>
      </c>
      <c r="BG107" s="21" t="n">
        <f aca="false">-SUMIFS(EW_Keur,EW_Date,"&gt;="&amp;BG$3,EW_Date,"&lt;="&amp;BG$4,EW_Rank,"&lt;="&amp;In_Milestones_Scope)</f>
        <v>-0</v>
      </c>
      <c r="BH107" s="21" t="n">
        <f aca="false">-SUMIFS(EW_Keur,EW_Date,"&gt;="&amp;BH$3,EW_Date,"&lt;="&amp;BH$4,EW_Rank,"&lt;="&amp;In_Milestones_Scope)</f>
        <v>-0</v>
      </c>
      <c r="BI107" s="21" t="n">
        <f aca="false">-SUMIFS(EW_Keur,EW_Date,"&gt;="&amp;BI$3,EW_Date,"&lt;="&amp;BI$4,EW_Rank,"&lt;="&amp;In_Milestones_Scope)</f>
        <v>-0</v>
      </c>
      <c r="BJ107" s="21" t="n">
        <f aca="false">-SUMIFS(EW_Keur,EW_Date,"&gt;="&amp;BJ$3,EW_Date,"&lt;="&amp;BJ$4,EW_Rank,"&lt;="&amp;In_Milestones_Scope)</f>
        <v>-0</v>
      </c>
      <c r="BK107" s="21" t="n">
        <f aca="false">-SUMIFS(EW_Keur,EW_Date,"&gt;="&amp;BK$3,EW_Date,"&lt;="&amp;BK$4,EW_Rank,"&lt;="&amp;In_Milestones_Scope)</f>
        <v>-0</v>
      </c>
      <c r="BL107" s="21" t="n">
        <f aca="false">-SUMIFS(EW_Keur,EW_Date,"&gt;="&amp;BL$3,EW_Date,"&lt;="&amp;BL$4,EW_Rank,"&lt;="&amp;In_Milestones_Scope)</f>
        <v>-0</v>
      </c>
      <c r="BM107" s="21" t="n">
        <f aca="false">-SUMIFS(EW_Keur,EW_Date,"&gt;="&amp;BM$3,EW_Date,"&lt;="&amp;BM$4,EW_Rank,"&lt;="&amp;In_Milestones_Scope)</f>
        <v>-0</v>
      </c>
      <c r="BN107" s="21" t="n">
        <f aca="false">-SUMIFS(EW_Keur,EW_Date,"&gt;="&amp;BN$3,EW_Date,"&lt;="&amp;BN$4,EW_Rank,"&lt;="&amp;In_Milestones_Scope)</f>
        <v>-0</v>
      </c>
      <c r="BO107" s="21" t="n">
        <f aca="false">-SUMIFS(EW_Keur,EW_Date,"&gt;="&amp;BO$3,EW_Date,"&lt;="&amp;BO$4,EW_Rank,"&lt;="&amp;In_Milestones_Scope)</f>
        <v>-0</v>
      </c>
      <c r="BP107" s="21" t="n">
        <f aca="false">-SUMIFS(EW_Keur,EW_Date,"&gt;="&amp;BP$3,EW_Date,"&lt;="&amp;BP$4,EW_Rank,"&lt;="&amp;In_Milestones_Scope)</f>
        <v>-0</v>
      </c>
      <c r="BQ107" s="21" t="n">
        <f aca="false">-SUMIFS(EW_Keur,EW_Date,"&gt;="&amp;BQ$3,EW_Date,"&lt;="&amp;BQ$4,EW_Rank,"&lt;="&amp;In_Milestones_Scope)</f>
        <v>-0</v>
      </c>
      <c r="BR107" s="21" t="n">
        <f aca="false">-SUMIFS(EW_Keur,EW_Date,"&gt;="&amp;BR$3,EW_Date,"&lt;="&amp;BR$4,EW_Rank,"&lt;="&amp;In_Milestones_Scope)</f>
        <v>-0</v>
      </c>
      <c r="BS107" s="21" t="n">
        <f aca="false">-SUMIFS(EW_Keur,EW_Date,"&gt;="&amp;BS$3,EW_Date,"&lt;="&amp;BS$4,EW_Rank,"&lt;="&amp;In_Milestones_Scope)</f>
        <v>-0</v>
      </c>
      <c r="BT107" s="21" t="n">
        <f aca="false">-SUMIFS(EW_Keur,EW_Date,"&gt;="&amp;BT$3,EW_Date,"&lt;="&amp;BT$4,EW_Rank,"&lt;="&amp;In_Milestones_Scope)</f>
        <v>-0</v>
      </c>
      <c r="BU107" s="21" t="n">
        <f aca="false">-SUMIFS(EW_Keur,EW_Date,"&gt;="&amp;BU$3,EW_Date,"&lt;="&amp;BU$4,EW_Rank,"&lt;="&amp;In_Milestones_Scope)</f>
        <v>-0</v>
      </c>
      <c r="BV107" s="21" t="n">
        <f aca="false">-SUMIFS(EW_Keur,EW_Date,"&gt;="&amp;BV$3,EW_Date,"&lt;="&amp;BV$4,EW_Rank,"&lt;="&amp;In_Milestones_Scope)</f>
        <v>-0</v>
      </c>
      <c r="BW107" s="21" t="n">
        <f aca="false">-SUMIFS(EW_Keur,EW_Date,"&gt;="&amp;BW$3,EW_Date,"&lt;="&amp;BW$4,EW_Rank,"&lt;="&amp;In_Milestones_Scope)</f>
        <v>-0</v>
      </c>
      <c r="BX107" s="21" t="n">
        <f aca="false">-SUMIFS(EW_Keur,EW_Date,"&gt;="&amp;BX$3,EW_Date,"&lt;="&amp;BX$4,EW_Rank,"&lt;="&amp;In_Milestones_Scope)</f>
        <v>-0</v>
      </c>
      <c r="BY107" s="21" t="n">
        <f aca="false">-SUMIFS(EW_Keur,EW_Date,"&gt;="&amp;BY$3,EW_Date,"&lt;="&amp;BY$4,EW_Rank,"&lt;="&amp;In_Milestones_Scope)</f>
        <v>-0</v>
      </c>
      <c r="BZ107" s="21" t="n">
        <f aca="false">-SUMIFS(EW_Keur,EW_Date,"&gt;="&amp;BZ$3,EW_Date,"&lt;="&amp;BZ$4,EW_Rank,"&lt;="&amp;In_Milestones_Scope)</f>
        <v>-0</v>
      </c>
      <c r="CA107" s="21" t="n">
        <f aca="false">-SUMIFS(EW_Keur,EW_Date,"&gt;="&amp;CA$3,EW_Date,"&lt;="&amp;CA$4,EW_Rank,"&lt;="&amp;In_Milestones_Scope)</f>
        <v>-0</v>
      </c>
      <c r="CB107" s="21" t="n">
        <f aca="false">-SUMIFS(EW_Keur,EW_Date,"&gt;="&amp;CB$3,EW_Date,"&lt;="&amp;CB$4,EW_Rank,"&lt;="&amp;In_Milestones_Scope)</f>
        <v>-0</v>
      </c>
      <c r="CC107" s="21" t="n">
        <f aca="false">-SUMIFS(EW_Keur,EW_Date,"&gt;="&amp;CC$3,EW_Date,"&lt;="&amp;CC$4,EW_Rank,"&lt;="&amp;In_Milestones_Scope)</f>
        <v>-0</v>
      </c>
      <c r="CD107" s="21" t="n">
        <f aca="false">-SUMIFS(EW_Keur,EW_Date,"&gt;="&amp;CD$3,EW_Date,"&lt;="&amp;CD$4,EW_Rank,"&lt;="&amp;In_Milestones_Scope)</f>
        <v>-0</v>
      </c>
      <c r="CE107" s="21" t="n">
        <f aca="false">-SUMIFS(EW_Keur,EW_Date,"&gt;="&amp;CE$3,EW_Date,"&lt;="&amp;CE$4,EW_Rank,"&lt;="&amp;In_Milestones_Scope)</f>
        <v>-0</v>
      </c>
      <c r="CF107" s="21" t="n">
        <f aca="false">-SUMIFS(EW_Keur,EW_Date,"&gt;="&amp;CF$3,EW_Date,"&lt;="&amp;CF$4,EW_Rank,"&lt;="&amp;In_Milestones_Scope)</f>
        <v>-0</v>
      </c>
      <c r="CG107" s="21" t="n">
        <f aca="false">-SUMIFS(EW_Keur,EW_Date,"&gt;="&amp;CG$3,EW_Date,"&lt;="&amp;CG$4,EW_Rank,"&lt;="&amp;In_Milestones_Scope)</f>
        <v>-0</v>
      </c>
      <c r="CH107" s="21" t="n">
        <f aca="false">-SUMIFS(EW_Keur,EW_Date,"&gt;="&amp;CH$3,EW_Date,"&lt;="&amp;CH$4,EW_Rank,"&lt;="&amp;In_Milestones_Scope)</f>
        <v>-0</v>
      </c>
      <c r="CI107" s="21" t="n">
        <f aca="false">-SUMIFS(EW_Keur,EW_Date,"&gt;="&amp;CI$3,EW_Date,"&lt;="&amp;CI$4,EW_Rank,"&lt;="&amp;In_Milestones_Scope)</f>
        <v>-0</v>
      </c>
      <c r="CJ107" s="21" t="n">
        <f aca="false">-SUMIFS(EW_Keur,EW_Date,"&gt;="&amp;CJ$3,EW_Date,"&lt;="&amp;CJ$4,EW_Rank,"&lt;="&amp;In_Milestones_Scope)</f>
        <v>-0</v>
      </c>
      <c r="CK107" s="21" t="n">
        <f aca="false">-SUMIFS(EW_Keur,EW_Date,"&gt;="&amp;CK$3,EW_Date,"&lt;="&amp;CK$4,EW_Rank,"&lt;="&amp;In_Milestones_Scope)</f>
        <v>-0</v>
      </c>
      <c r="CL107" s="21" t="n">
        <f aca="false">-SUMIFS(EW_Keur,EW_Date,"&gt;="&amp;CL$3,EW_Date,"&lt;="&amp;CL$4,EW_Rank,"&lt;="&amp;In_Milestones_Scope)</f>
        <v>-0</v>
      </c>
      <c r="CM107" s="21" t="n">
        <f aca="false">-SUMIFS(EW_Keur,EW_Date,"&gt;="&amp;CM$3,EW_Date,"&lt;="&amp;CM$4,EW_Rank,"&lt;="&amp;In_Milestones_Scope)</f>
        <v>-0</v>
      </c>
      <c r="CN107" s="21" t="n">
        <f aca="false">-SUMIFS(EW_Keur,EW_Date,"&gt;="&amp;CN$3,EW_Date,"&lt;="&amp;CN$4,EW_Rank,"&lt;="&amp;In_Milestones_Scope)</f>
        <v>-0</v>
      </c>
      <c r="CO107" s="21" t="n">
        <f aca="false">-SUMIFS(EW_Keur,EW_Date,"&gt;="&amp;CO$3,EW_Date,"&lt;="&amp;CO$4,EW_Rank,"&lt;="&amp;In_Milestones_Scope)</f>
        <v>-0</v>
      </c>
      <c r="CP107" s="21" t="n">
        <f aca="false">-SUMIFS(EW_Keur,EW_Date,"&gt;="&amp;CP$3,EW_Date,"&lt;="&amp;CP$4,EW_Rank,"&lt;="&amp;In_Milestones_Scope)</f>
        <v>-0</v>
      </c>
      <c r="CQ107" s="21" t="n">
        <f aca="false">-SUMIFS(EW_Keur,EW_Date,"&gt;="&amp;CQ$3,EW_Date,"&lt;="&amp;CQ$4,EW_Rank,"&lt;="&amp;In_Milestones_Scope)</f>
        <v>-0</v>
      </c>
      <c r="CR107" s="21" t="n">
        <f aca="false">-SUMIFS(EW_Keur,EW_Date,"&gt;="&amp;CR$3,EW_Date,"&lt;="&amp;CR$4,EW_Rank,"&lt;="&amp;In_Milestones_Scope)</f>
        <v>-0</v>
      </c>
      <c r="CS107" s="21" t="n">
        <f aca="false">-SUMIFS(EW_Keur,EW_Date,"&gt;="&amp;CS$3,EW_Date,"&lt;="&amp;CS$4,EW_Rank,"&lt;="&amp;In_Milestones_Scope)</f>
        <v>-0</v>
      </c>
      <c r="CT107" s="21" t="n">
        <f aca="false">-SUMIFS(EW_Keur,EW_Date,"&gt;="&amp;CT$3,EW_Date,"&lt;="&amp;CT$4,EW_Rank,"&lt;="&amp;In_Milestones_Scope)</f>
        <v>-0</v>
      </c>
      <c r="CU107" s="21" t="n">
        <f aca="false">-SUMIFS(EW_Keur,EW_Date,"&gt;="&amp;CU$3,EW_Date,"&lt;="&amp;CU$4,EW_Rank,"&lt;="&amp;In_Milestones_Scope)</f>
        <v>-0</v>
      </c>
      <c r="CV107" s="21" t="n">
        <f aca="false">-SUMIFS(EW_Keur,EW_Date,"&gt;="&amp;CV$3,EW_Date,"&lt;="&amp;CV$4,EW_Rank,"&lt;="&amp;In_Milestones_Scope)</f>
        <v>-0</v>
      </c>
      <c r="CW107" s="21" t="n">
        <f aca="false">-SUMIFS(EW_Keur,EW_Date,"&gt;="&amp;CW$3,EW_Date,"&lt;="&amp;CW$4,EW_Rank,"&lt;="&amp;In_Milestones_Scope)</f>
        <v>-0</v>
      </c>
      <c r="CX107" s="21" t="n">
        <f aca="false">-SUMIFS(EW_Keur,EW_Date,"&gt;="&amp;CX$3,EW_Date,"&lt;="&amp;CX$4,EW_Rank,"&lt;="&amp;In_Milestones_Scope)</f>
        <v>-0</v>
      </c>
      <c r="CY107" s="21" t="n">
        <f aca="false">-SUMIFS(EW_Keur,EW_Date,"&gt;="&amp;CY$3,EW_Date,"&lt;="&amp;CY$4,EW_Rank,"&lt;="&amp;In_Milestones_Scope)</f>
        <v>-0</v>
      </c>
      <c r="CZ107" s="21" t="n">
        <f aca="false">-SUMIFS(EW_Keur,EW_Date,"&gt;="&amp;CZ$3,EW_Date,"&lt;="&amp;CZ$4,EW_Rank,"&lt;="&amp;In_Milestones_Scope)</f>
        <v>-0</v>
      </c>
      <c r="DA107" s="21" t="n">
        <f aca="false">-SUMIFS(EW_Keur,EW_Date,"&gt;="&amp;DA$3,EW_Date,"&lt;="&amp;DA$4,EW_Rank,"&lt;="&amp;In_Milestones_Scope)</f>
        <v>-0</v>
      </c>
      <c r="DB107" s="21" t="n">
        <f aca="false">-SUMIFS(EW_Keur,EW_Date,"&gt;="&amp;DB$3,EW_Date,"&lt;="&amp;DB$4,EW_Rank,"&lt;="&amp;In_Milestones_Scope)</f>
        <v>-0</v>
      </c>
      <c r="DC107" s="21" t="n">
        <f aca="false">-SUMIFS(EW_Keur,EW_Date,"&gt;="&amp;DC$3,EW_Date,"&lt;="&amp;DC$4,EW_Rank,"&lt;="&amp;In_Milestones_Scope)</f>
        <v>-0</v>
      </c>
      <c r="DD107" s="21" t="n">
        <f aca="false">-SUMIFS(EW_Keur,EW_Date,"&gt;="&amp;DD$3,EW_Date,"&lt;="&amp;DD$4,EW_Rank,"&lt;="&amp;In_Milestones_Scope)</f>
        <v>-0</v>
      </c>
      <c r="DE107" s="21" t="n">
        <f aca="false">-SUMIFS(EW_Keur,EW_Date,"&gt;="&amp;DE$3,EW_Date,"&lt;="&amp;DE$4,EW_Rank,"&lt;="&amp;In_Milestones_Scope)</f>
        <v>-0</v>
      </c>
      <c r="DF107" s="21" t="n">
        <f aca="false">-SUMIFS(EW_Keur,EW_Date,"&gt;="&amp;DF$3,EW_Date,"&lt;="&amp;DF$4,EW_Rank,"&lt;="&amp;In_Milestones_Scope)</f>
        <v>-0</v>
      </c>
      <c r="DG107" s="21" t="n">
        <f aca="false">-SUMIFS(EW_Keur,EW_Date,"&gt;="&amp;DG$3,EW_Date,"&lt;="&amp;DG$4,EW_Rank,"&lt;="&amp;In_Milestones_Scope)</f>
        <v>-0</v>
      </c>
      <c r="DH107" s="21" t="n">
        <f aca="false">-SUMIFS(EW_Keur,EW_Date,"&gt;="&amp;DH$3,EW_Date,"&lt;="&amp;DH$4,EW_Rank,"&lt;="&amp;In_Milestones_Scope)</f>
        <v>-0</v>
      </c>
      <c r="DI107" s="21" t="n">
        <f aca="false">-SUMIFS(EW_Keur,EW_Date,"&gt;="&amp;DI$3,EW_Date,"&lt;="&amp;DI$4,EW_Rank,"&lt;="&amp;In_Milestones_Scope)</f>
        <v>-0</v>
      </c>
      <c r="DJ107" s="21" t="n">
        <f aca="false">-SUMIFS(EW_Keur,EW_Date,"&gt;="&amp;DJ$3,EW_Date,"&lt;="&amp;DJ$4,EW_Rank,"&lt;="&amp;In_Milestones_Scope)</f>
        <v>-0</v>
      </c>
      <c r="DK107" s="21" t="n">
        <f aca="false">-SUMIFS(EW_Keur,EW_Date,"&gt;="&amp;DK$3,EW_Date,"&lt;="&amp;DK$4,EW_Rank,"&lt;="&amp;In_Milestones_Scope)</f>
        <v>-0</v>
      </c>
      <c r="DL107" s="21" t="n">
        <f aca="false">-SUMIFS(EW_Keur,EW_Date,"&gt;="&amp;DL$3,EW_Date,"&lt;="&amp;DL$4,EW_Rank,"&lt;="&amp;In_Milestones_Scope)</f>
        <v>-0</v>
      </c>
      <c r="DM107" s="21" t="n">
        <f aca="false">-SUMIFS(EW_Keur,EW_Date,"&gt;="&amp;DM$3,EW_Date,"&lt;="&amp;DM$4,EW_Rank,"&lt;="&amp;In_Milestones_Scope)</f>
        <v>-0</v>
      </c>
      <c r="DN107" s="21" t="n">
        <f aca="false">-SUMIFS(EW_Keur,EW_Date,"&gt;="&amp;DN$3,EW_Date,"&lt;="&amp;DN$4,EW_Rank,"&lt;="&amp;In_Milestones_Scope)</f>
        <v>-0</v>
      </c>
      <c r="DO107" s="21" t="n">
        <f aca="false">-SUMIFS(EW_Keur,EW_Date,"&gt;="&amp;DO$3,EW_Date,"&lt;="&amp;DO$4,EW_Rank,"&lt;="&amp;In_Milestones_Scope)</f>
        <v>-0</v>
      </c>
      <c r="DP107" s="21" t="n">
        <f aca="false">-SUMIFS(EW_Keur,EW_Date,"&gt;="&amp;DP$3,EW_Date,"&lt;="&amp;DP$4,EW_Rank,"&lt;="&amp;In_Milestones_Scope)</f>
        <v>-0</v>
      </c>
      <c r="DQ107" s="21" t="n">
        <f aca="false">-SUMIFS(EW_Keur,EW_Date,"&gt;="&amp;DQ$3,EW_Date,"&lt;="&amp;DQ$4,EW_Rank,"&lt;="&amp;In_Milestones_Scope)</f>
        <v>-0</v>
      </c>
      <c r="DR107" s="21" t="n">
        <f aca="false">-SUMIFS(EW_Keur,EW_Date,"&gt;="&amp;DR$3,EW_Date,"&lt;="&amp;DR$4,EW_Rank,"&lt;="&amp;In_Milestones_Scope)</f>
        <v>-0</v>
      </c>
      <c r="DS107" s="21" t="n">
        <f aca="false">-SUMIFS(EW_Keur,EW_Date,"&gt;="&amp;DS$3,EW_Date,"&lt;="&amp;DS$4,EW_Rank,"&lt;="&amp;In_Milestones_Scope)</f>
        <v>-0</v>
      </c>
      <c r="DT107" s="21" t="n">
        <f aca="false">-SUMIFS(EW_Keur,EW_Date,"&gt;="&amp;DT$3,EW_Date,"&lt;="&amp;DT$4,EW_Rank,"&lt;="&amp;In_Milestones_Scope)</f>
        <v>-0</v>
      </c>
      <c r="DU107" s="21" t="n">
        <f aca="false">-SUMIFS(EW_Keur,EW_Date,"&gt;="&amp;DU$3,EW_Date,"&lt;="&amp;DU$4,EW_Rank,"&lt;="&amp;In_Milestones_Scope)</f>
        <v>-0</v>
      </c>
      <c r="DV107" s="21" t="n">
        <f aca="false">-SUMIFS(EW_Keur,EW_Date,"&gt;="&amp;DV$3,EW_Date,"&lt;="&amp;DV$4,EW_Rank,"&lt;="&amp;In_Milestones_Scope)</f>
        <v>-0</v>
      </c>
      <c r="DW107" s="21" t="n">
        <f aca="false">-SUMIFS(EW_Keur,EW_Date,"&gt;="&amp;DW$3,EW_Date,"&lt;="&amp;DW$4,EW_Rank,"&lt;="&amp;In_Milestones_Scope)</f>
        <v>-0</v>
      </c>
      <c r="DX107" s="21" t="n">
        <f aca="false">-SUMIFS(EW_Keur,EW_Date,"&gt;="&amp;DX$3,EW_Date,"&lt;="&amp;DX$4,EW_Rank,"&lt;="&amp;In_Milestones_Scope)</f>
        <v>-0</v>
      </c>
      <c r="DY107" s="21" t="n">
        <f aca="false">-SUMIFS(EW_Keur,EW_Date,"&gt;="&amp;DY$3,EW_Date,"&lt;="&amp;DY$4,EW_Rank,"&lt;="&amp;In_Milestones_Scope)</f>
        <v>-0</v>
      </c>
      <c r="DZ107" s="21" t="n">
        <f aca="false">-SUMIFS(EW_Keur,EW_Date,"&gt;="&amp;DZ$3,EW_Date,"&lt;="&amp;DZ$4,EW_Rank,"&lt;="&amp;In_Milestones_Scope)</f>
        <v>-0</v>
      </c>
      <c r="EA107" s="21" t="n">
        <f aca="false">-SUMIFS(EW_Keur,EW_Date,"&gt;="&amp;EA$3,EW_Date,"&lt;="&amp;EA$4,EW_Rank,"&lt;="&amp;In_Milestones_Scope)</f>
        <v>-0</v>
      </c>
      <c r="EB107" s="21" t="n">
        <f aca="false">-SUMIFS(EW_Keur,EW_Date,"&gt;="&amp;EB$3,EW_Date,"&lt;="&amp;EB$4,EW_Rank,"&lt;="&amp;In_Milestones_Scope)</f>
        <v>-0</v>
      </c>
      <c r="EC107" s="21" t="n">
        <f aca="false">-SUMIFS(EW_Keur,EW_Date,"&gt;="&amp;EC$3,EW_Date,"&lt;="&amp;EC$4,EW_Rank,"&lt;="&amp;In_Milestones_Scope)</f>
        <v>-0</v>
      </c>
      <c r="ED107" s="21" t="n">
        <f aca="false">-SUMIFS(EW_Keur,EW_Date,"&gt;="&amp;ED$3,EW_Date,"&lt;="&amp;ED$4,EW_Rank,"&lt;="&amp;In_Milestones_Scope)</f>
        <v>-0</v>
      </c>
      <c r="EE107" s="21" t="n">
        <f aca="false">-SUMIFS(EW_Keur,EW_Date,"&gt;="&amp;EE$3,EW_Date,"&lt;="&amp;EE$4,EW_Rank,"&lt;="&amp;In_Milestones_Scope)</f>
        <v>-0</v>
      </c>
      <c r="EF107" s="21" t="n">
        <f aca="false">-SUMIFS(EW_Keur,EW_Date,"&gt;="&amp;EF$3,EW_Date,"&lt;="&amp;EF$4,EW_Rank,"&lt;="&amp;In_Milestones_Scope)</f>
        <v>-0</v>
      </c>
      <c r="EG107" s="21" t="n">
        <f aca="false">-SUMIFS(EW_Keur,EW_Date,"&gt;="&amp;EG$3,EW_Date,"&lt;="&amp;EG$4,EW_Rank,"&lt;="&amp;In_Milestones_Scope)</f>
        <v>-0</v>
      </c>
      <c r="EH107" s="21" t="n">
        <f aca="false">-SUMIFS(EW_Keur,EW_Date,"&gt;="&amp;EH$3,EW_Date,"&lt;="&amp;EH$4,EW_Rank,"&lt;="&amp;In_Milestones_Scope)</f>
        <v>-0</v>
      </c>
      <c r="EI107" s="21" t="n">
        <f aca="false">-SUMIFS(EW_Keur,EW_Date,"&gt;="&amp;EI$3,EW_Date,"&lt;="&amp;EI$4,EW_Rank,"&lt;="&amp;In_Milestones_Scope)</f>
        <v>-0</v>
      </c>
      <c r="EJ107" s="21" t="n">
        <f aca="false">-SUMIFS(EW_Keur,EW_Date,"&gt;="&amp;EJ$3,EW_Date,"&lt;="&amp;EJ$4,EW_Rank,"&lt;="&amp;In_Milestones_Scope)</f>
        <v>-0</v>
      </c>
      <c r="EK107" s="21" t="n">
        <f aca="false">-SUMIFS(EW_Keur,EW_Date,"&gt;="&amp;EK$3,EW_Date,"&lt;="&amp;EK$4,EW_Rank,"&lt;="&amp;In_Milestones_Scope)</f>
        <v>-0</v>
      </c>
      <c r="EL107" s="21" t="n">
        <f aca="false">-SUMIFS(EW_Keur,EW_Date,"&gt;="&amp;EL$3,EW_Date,"&lt;="&amp;EL$4,EW_Rank,"&lt;="&amp;In_Milestones_Scope)</f>
        <v>-0</v>
      </c>
      <c r="EM107" s="21" t="n">
        <f aca="false">-SUMIFS(EW_Keur,EW_Date,"&gt;="&amp;EM$3,EW_Date,"&lt;="&amp;EM$4,EW_Rank,"&lt;="&amp;In_Milestones_Scope)</f>
        <v>-0</v>
      </c>
      <c r="EN107" s="21" t="n">
        <f aca="false">-SUMIFS(EW_Keur,EW_Date,"&gt;="&amp;EN$3,EW_Date,"&lt;="&amp;EN$4,EW_Rank,"&lt;="&amp;In_Milestones_Scope)</f>
        <v>-0</v>
      </c>
      <c r="EO107" s="21" t="n">
        <f aca="false">-SUMIFS(EW_Keur,EW_Date,"&gt;="&amp;EO$3,EW_Date,"&lt;="&amp;EO$4,EW_Rank,"&lt;="&amp;In_Milestones_Scope)</f>
        <v>-0</v>
      </c>
      <c r="EP107" s="21" t="n">
        <f aca="false">-SUMIFS(EW_Keur,EW_Date,"&gt;="&amp;EP$3,EW_Date,"&lt;="&amp;EP$4,EW_Rank,"&lt;="&amp;In_Milestones_Scope)</f>
        <v>-0</v>
      </c>
      <c r="EQ107" s="21" t="n">
        <f aca="false">-SUMIFS(EW_Keur,EW_Date,"&gt;="&amp;EQ$3,EW_Date,"&lt;="&amp;EQ$4,EW_Rank,"&lt;="&amp;In_Milestones_Scope)</f>
        <v>-0</v>
      </c>
      <c r="ER107" s="21" t="n">
        <f aca="false">-SUMIFS(EW_Keur,EW_Date,"&gt;="&amp;ER$3,EW_Date,"&lt;="&amp;ER$4,EW_Rank,"&lt;="&amp;In_Milestones_Scope)</f>
        <v>-0</v>
      </c>
      <c r="ES107" s="21" t="n">
        <f aca="false">-SUMIFS(EW_Keur,EW_Date,"&gt;="&amp;ES$3,EW_Date,"&lt;="&amp;ES$4,EW_Rank,"&lt;="&amp;In_Milestones_Scope)</f>
        <v>-0</v>
      </c>
      <c r="ET107" s="21" t="n">
        <f aca="false">-SUMIFS(EW_Keur,EW_Date,"&gt;="&amp;ET$3,EW_Date,"&lt;="&amp;ET$4,EW_Rank,"&lt;="&amp;In_Milestones_Scope)</f>
        <v>-0</v>
      </c>
      <c r="EU107" s="21" t="n">
        <f aca="false">-SUMIFS(EW_Keur,EW_Date,"&gt;="&amp;EU$3,EW_Date,"&lt;="&amp;EU$4,EW_Rank,"&lt;="&amp;In_Milestones_Scope)</f>
        <v>-0</v>
      </c>
      <c r="EV107" s="21" t="n">
        <f aca="false">-SUMIFS(EW_Keur,EW_Date,"&gt;="&amp;EV$3,EW_Date,"&lt;="&amp;EV$4,EW_Rank,"&lt;="&amp;In_Milestones_Scope)</f>
        <v>-0</v>
      </c>
      <c r="EW107" s="21" t="n">
        <f aca="false">-SUMIFS(EW_Keur,EW_Date,"&gt;="&amp;EW$3,EW_Date,"&lt;="&amp;EW$4,EW_Rank,"&lt;="&amp;In_Milestones_Scope)</f>
        <v>-0</v>
      </c>
      <c r="EX107" s="21" t="n">
        <f aca="false">-SUMIFS(EW_Keur,EW_Date,"&gt;="&amp;EX$3,EW_Date,"&lt;="&amp;EX$4,EW_Rank,"&lt;="&amp;In_Milestones_Scope)</f>
        <v>-0</v>
      </c>
      <c r="EY107" s="21" t="n">
        <f aca="false">-SUMIFS(EW_Keur,EW_Date,"&gt;="&amp;EY$3,EW_Date,"&lt;="&amp;EY$4,EW_Rank,"&lt;="&amp;In_Milestones_Scope)</f>
        <v>-0</v>
      </c>
      <c r="EZ107" s="21" t="n">
        <f aca="false">-SUMIFS(EW_Keur,EW_Date,"&gt;="&amp;EZ$3,EW_Date,"&lt;="&amp;EZ$4,EW_Rank,"&lt;="&amp;In_Milestones_Scope)</f>
        <v>-0</v>
      </c>
      <c r="FA107" s="21" t="n">
        <f aca="false">-SUMIFS(EW_Keur,EW_Date,"&gt;="&amp;FA$3,EW_Date,"&lt;="&amp;FA$4,EW_Rank,"&lt;="&amp;In_Milestones_Scope)</f>
        <v>-0</v>
      </c>
      <c r="FB107" s="21" t="n">
        <f aca="false">-SUMIFS(EW_Keur,EW_Date,"&gt;="&amp;FB$3,EW_Date,"&lt;="&amp;FB$4,EW_Rank,"&lt;="&amp;In_Milestones_Scope)</f>
        <v>-0</v>
      </c>
      <c r="FC107" s="21" t="n">
        <f aca="false">-SUMIFS(EW_Keur,EW_Date,"&gt;="&amp;FC$3,EW_Date,"&lt;="&amp;FC$4,EW_Rank,"&lt;="&amp;In_Milestones_Scope)</f>
        <v>-0</v>
      </c>
      <c r="FD107" s="21" t="n">
        <f aca="false">-SUMIFS(EW_Keur,EW_Date,"&gt;="&amp;FD$3,EW_Date,"&lt;="&amp;FD$4,EW_Rank,"&lt;="&amp;In_Milestones_Scope)</f>
        <v>-0</v>
      </c>
      <c r="FE107" s="21" t="n">
        <f aca="false">-SUMIFS(EW_Keur,EW_Date,"&gt;="&amp;FE$3,EW_Date,"&lt;="&amp;FE$4,EW_Rank,"&lt;="&amp;In_Milestones_Scope)</f>
        <v>-0</v>
      </c>
      <c r="FF107" s="21" t="n">
        <f aca="false">-SUMIFS(EW_Keur,EW_Date,"&gt;="&amp;FF$3,EW_Date,"&lt;="&amp;FF$4,EW_Rank,"&lt;="&amp;In_Milestones_Scope)</f>
        <v>-0</v>
      </c>
      <c r="FG107" s="21" t="n">
        <f aca="false">-SUMIFS(EW_Keur,EW_Date,"&gt;="&amp;FG$3,EW_Date,"&lt;="&amp;FG$4,EW_Rank,"&lt;="&amp;In_Milestones_Scope)</f>
        <v>-0</v>
      </c>
      <c r="FH107" s="21" t="n">
        <f aca="false">-SUMIFS(EW_Keur,EW_Date,"&gt;="&amp;FH$3,EW_Date,"&lt;="&amp;FH$4,EW_Rank,"&lt;="&amp;In_Milestones_Scope)</f>
        <v>-0</v>
      </c>
    </row>
    <row r="108" customFormat="false" ht="15" hidden="false" customHeight="false" outlineLevel="0" collapsed="false">
      <c r="C108" s="1" t="s">
        <v>751</v>
      </c>
      <c r="D108" s="12" t="s">
        <v>358</v>
      </c>
      <c r="I108" s="21" t="n">
        <f aca="false">SUM(J108:FH108)</f>
        <v>-725</v>
      </c>
      <c r="J108" s="21" t="n">
        <f aca="false">-In_Milestones_Late_To_Capex*J21*SUMIF(EW_Rank,"&gt;"&amp;In_Milestones_Scope,EW_Keur)</f>
        <v>-0</v>
      </c>
      <c r="K108" s="21" t="n">
        <f aca="false">-In_Milestones_Late_To_Capex*K21*SUMIF(EW_Rank,"&gt;"&amp;In_Milestones_Scope,EW_Keur)</f>
        <v>-0</v>
      </c>
      <c r="L108" s="21" t="n">
        <f aca="false">-In_Milestones_Late_To_Capex*L21*SUMIF(EW_Rank,"&gt;"&amp;In_Milestones_Scope,EW_Keur)</f>
        <v>-0</v>
      </c>
      <c r="M108" s="21" t="n">
        <f aca="false">-In_Milestones_Late_To_Capex*M21*SUMIF(EW_Rank,"&gt;"&amp;In_Milestones_Scope,EW_Keur)</f>
        <v>-0</v>
      </c>
      <c r="N108" s="21" t="n">
        <f aca="false">-In_Milestones_Late_To_Capex*N21*SUMIF(EW_Rank,"&gt;"&amp;In_Milestones_Scope,EW_Keur)</f>
        <v>-0</v>
      </c>
      <c r="O108" s="21" t="n">
        <f aca="false">-In_Milestones_Late_To_Capex*O21*SUMIF(EW_Rank,"&gt;"&amp;In_Milestones_Scope,EW_Keur)</f>
        <v>-0</v>
      </c>
      <c r="P108" s="21" t="n">
        <f aca="false">-In_Milestones_Late_To_Capex*P21*SUMIF(EW_Rank,"&gt;"&amp;In_Milestones_Scope,EW_Keur)</f>
        <v>-725</v>
      </c>
      <c r="Q108" s="21" t="n">
        <f aca="false">-In_Milestones_Late_To_Capex*Q21*SUMIF(EW_Rank,"&gt;"&amp;In_Milestones_Scope,EW_Keur)</f>
        <v>-0</v>
      </c>
      <c r="R108" s="21" t="n">
        <f aca="false">-In_Milestones_Late_To_Capex*R21*SUMIF(EW_Rank,"&gt;"&amp;In_Milestones_Scope,EW_Keur)</f>
        <v>-0</v>
      </c>
      <c r="S108" s="21" t="n">
        <f aca="false">-In_Milestones_Late_To_Capex*S21*SUMIF(EW_Rank,"&gt;"&amp;In_Milestones_Scope,EW_Keur)</f>
        <v>-0</v>
      </c>
      <c r="T108" s="21" t="n">
        <f aca="false">-In_Milestones_Late_To_Capex*T21*SUMIF(EW_Rank,"&gt;"&amp;In_Milestones_Scope,EW_Keur)</f>
        <v>-0</v>
      </c>
      <c r="U108" s="21" t="n">
        <f aca="false">-In_Milestones_Late_To_Capex*U21*SUMIF(EW_Rank,"&gt;"&amp;In_Milestones_Scope,EW_Keur)</f>
        <v>-0</v>
      </c>
      <c r="V108" s="21" t="n">
        <f aca="false">-In_Milestones_Late_To_Capex*V21*SUMIF(EW_Rank,"&gt;"&amp;In_Milestones_Scope,EW_Keur)</f>
        <v>-0</v>
      </c>
      <c r="W108" s="21" t="n">
        <f aca="false">-In_Milestones_Late_To_Capex*W21*SUMIF(EW_Rank,"&gt;"&amp;In_Milestones_Scope,EW_Keur)</f>
        <v>-0</v>
      </c>
      <c r="X108" s="21" t="n">
        <f aca="false">-In_Milestones_Late_To_Capex*X21*SUMIF(EW_Rank,"&gt;"&amp;In_Milestones_Scope,EW_Keur)</f>
        <v>-0</v>
      </c>
      <c r="Y108" s="21" t="n">
        <f aca="false">-In_Milestones_Late_To_Capex*Y21*SUMIF(EW_Rank,"&gt;"&amp;In_Milestones_Scope,EW_Keur)</f>
        <v>-0</v>
      </c>
      <c r="Z108" s="21" t="n">
        <f aca="false">-In_Milestones_Late_To_Capex*Z21*SUMIF(EW_Rank,"&gt;"&amp;In_Milestones_Scope,EW_Keur)</f>
        <v>-0</v>
      </c>
      <c r="AA108" s="21" t="n">
        <f aca="false">-In_Milestones_Late_To_Capex*AA21*SUMIF(EW_Rank,"&gt;"&amp;In_Milestones_Scope,EW_Keur)</f>
        <v>-0</v>
      </c>
      <c r="AB108" s="21" t="n">
        <f aca="false">-In_Milestones_Late_To_Capex*AB21*SUMIF(EW_Rank,"&gt;"&amp;In_Milestones_Scope,EW_Keur)</f>
        <v>-0</v>
      </c>
      <c r="AC108" s="21" t="n">
        <f aca="false">-In_Milestones_Late_To_Capex*AC21*SUMIF(EW_Rank,"&gt;"&amp;In_Milestones_Scope,EW_Keur)</f>
        <v>-0</v>
      </c>
      <c r="AD108" s="21" t="n">
        <f aca="false">-In_Milestones_Late_To_Capex*AD21*SUMIF(EW_Rank,"&gt;"&amp;In_Milestones_Scope,EW_Keur)</f>
        <v>-0</v>
      </c>
      <c r="AE108" s="21" t="n">
        <f aca="false">-In_Milestones_Late_To_Capex*AE21*SUMIF(EW_Rank,"&gt;"&amp;In_Milestones_Scope,EW_Keur)</f>
        <v>-0</v>
      </c>
      <c r="AF108" s="21" t="n">
        <f aca="false">-In_Milestones_Late_To_Capex*AF21*SUMIF(EW_Rank,"&gt;"&amp;In_Milestones_Scope,EW_Keur)</f>
        <v>-0</v>
      </c>
      <c r="AG108" s="21" t="n">
        <f aca="false">-In_Milestones_Late_To_Capex*AG21*SUMIF(EW_Rank,"&gt;"&amp;In_Milestones_Scope,EW_Keur)</f>
        <v>-0</v>
      </c>
      <c r="AH108" s="21" t="n">
        <f aca="false">-In_Milestones_Late_To_Capex*AH21*SUMIF(EW_Rank,"&gt;"&amp;In_Milestones_Scope,EW_Keur)</f>
        <v>-0</v>
      </c>
      <c r="AI108" s="21" t="n">
        <f aca="false">-In_Milestones_Late_To_Capex*AI21*SUMIF(EW_Rank,"&gt;"&amp;In_Milestones_Scope,EW_Keur)</f>
        <v>-0</v>
      </c>
      <c r="AJ108" s="21" t="n">
        <f aca="false">-In_Milestones_Late_To_Capex*AJ21*SUMIF(EW_Rank,"&gt;"&amp;In_Milestones_Scope,EW_Keur)</f>
        <v>-0</v>
      </c>
      <c r="AK108" s="21" t="n">
        <f aca="false">-In_Milestones_Late_To_Capex*AK21*SUMIF(EW_Rank,"&gt;"&amp;In_Milestones_Scope,EW_Keur)</f>
        <v>-0</v>
      </c>
      <c r="AL108" s="21" t="n">
        <f aca="false">-In_Milestones_Late_To_Capex*AL21*SUMIF(EW_Rank,"&gt;"&amp;In_Milestones_Scope,EW_Keur)</f>
        <v>-0</v>
      </c>
      <c r="AM108" s="21" t="n">
        <f aca="false">-In_Milestones_Late_To_Capex*AM21*SUMIF(EW_Rank,"&gt;"&amp;In_Milestones_Scope,EW_Keur)</f>
        <v>-0</v>
      </c>
      <c r="AN108" s="21" t="n">
        <f aca="false">-In_Milestones_Late_To_Capex*AN21*SUMIF(EW_Rank,"&gt;"&amp;In_Milestones_Scope,EW_Keur)</f>
        <v>-0</v>
      </c>
      <c r="AO108" s="21" t="n">
        <f aca="false">-In_Milestones_Late_To_Capex*AO21*SUMIF(EW_Rank,"&gt;"&amp;In_Milestones_Scope,EW_Keur)</f>
        <v>-0</v>
      </c>
      <c r="AP108" s="21" t="n">
        <f aca="false">-In_Milestones_Late_To_Capex*AP21*SUMIF(EW_Rank,"&gt;"&amp;In_Milestones_Scope,EW_Keur)</f>
        <v>-0</v>
      </c>
      <c r="AQ108" s="21" t="n">
        <f aca="false">-In_Milestones_Late_To_Capex*AQ21*SUMIF(EW_Rank,"&gt;"&amp;In_Milestones_Scope,EW_Keur)</f>
        <v>-0</v>
      </c>
      <c r="AR108" s="21" t="n">
        <f aca="false">-In_Milestones_Late_To_Capex*AR21*SUMIF(EW_Rank,"&gt;"&amp;In_Milestones_Scope,EW_Keur)</f>
        <v>-0</v>
      </c>
      <c r="AS108" s="21" t="n">
        <f aca="false">-In_Milestones_Late_To_Capex*AS21*SUMIF(EW_Rank,"&gt;"&amp;In_Milestones_Scope,EW_Keur)</f>
        <v>-0</v>
      </c>
      <c r="AT108" s="21" t="n">
        <f aca="false">-In_Milestones_Late_To_Capex*AT21*SUMIF(EW_Rank,"&gt;"&amp;In_Milestones_Scope,EW_Keur)</f>
        <v>-0</v>
      </c>
      <c r="AU108" s="21" t="n">
        <f aca="false">-In_Milestones_Late_To_Capex*AU21*SUMIF(EW_Rank,"&gt;"&amp;In_Milestones_Scope,EW_Keur)</f>
        <v>-0</v>
      </c>
      <c r="AV108" s="21" t="n">
        <f aca="false">-In_Milestones_Late_To_Capex*AV21*SUMIF(EW_Rank,"&gt;"&amp;In_Milestones_Scope,EW_Keur)</f>
        <v>-0</v>
      </c>
      <c r="AW108" s="21" t="n">
        <f aca="false">-In_Milestones_Late_To_Capex*AW21*SUMIF(EW_Rank,"&gt;"&amp;In_Milestones_Scope,EW_Keur)</f>
        <v>-0</v>
      </c>
      <c r="AX108" s="21" t="n">
        <f aca="false">-In_Milestones_Late_To_Capex*AX21*SUMIF(EW_Rank,"&gt;"&amp;In_Milestones_Scope,EW_Keur)</f>
        <v>-0</v>
      </c>
      <c r="AY108" s="21" t="n">
        <f aca="false">-In_Milestones_Late_To_Capex*AY21*SUMIF(EW_Rank,"&gt;"&amp;In_Milestones_Scope,EW_Keur)</f>
        <v>-0</v>
      </c>
      <c r="AZ108" s="21" t="n">
        <f aca="false">-In_Milestones_Late_To_Capex*AZ21*SUMIF(EW_Rank,"&gt;"&amp;In_Milestones_Scope,EW_Keur)</f>
        <v>-0</v>
      </c>
      <c r="BA108" s="21" t="n">
        <f aca="false">-In_Milestones_Late_To_Capex*BA21*SUMIF(EW_Rank,"&gt;"&amp;In_Milestones_Scope,EW_Keur)</f>
        <v>-0</v>
      </c>
      <c r="BB108" s="21" t="n">
        <f aca="false">-In_Milestones_Late_To_Capex*BB21*SUMIF(EW_Rank,"&gt;"&amp;In_Milestones_Scope,EW_Keur)</f>
        <v>-0</v>
      </c>
      <c r="BC108" s="21" t="n">
        <f aca="false">-In_Milestones_Late_To_Capex*BC21*SUMIF(EW_Rank,"&gt;"&amp;In_Milestones_Scope,EW_Keur)</f>
        <v>-0</v>
      </c>
      <c r="BD108" s="21" t="n">
        <f aca="false">-In_Milestones_Late_To_Capex*BD21*SUMIF(EW_Rank,"&gt;"&amp;In_Milestones_Scope,EW_Keur)</f>
        <v>-0</v>
      </c>
      <c r="BE108" s="21" t="n">
        <f aca="false">-In_Milestones_Late_To_Capex*BE21*SUMIF(EW_Rank,"&gt;"&amp;In_Milestones_Scope,EW_Keur)</f>
        <v>-0</v>
      </c>
      <c r="BF108" s="21" t="n">
        <f aca="false">-In_Milestones_Late_To_Capex*BF21*SUMIF(EW_Rank,"&gt;"&amp;In_Milestones_Scope,EW_Keur)</f>
        <v>-0</v>
      </c>
      <c r="BG108" s="21" t="n">
        <f aca="false">-In_Milestones_Late_To_Capex*BG21*SUMIF(EW_Rank,"&gt;"&amp;In_Milestones_Scope,EW_Keur)</f>
        <v>-0</v>
      </c>
      <c r="BH108" s="21" t="n">
        <f aca="false">-In_Milestones_Late_To_Capex*BH21*SUMIF(EW_Rank,"&gt;"&amp;In_Milestones_Scope,EW_Keur)</f>
        <v>-0</v>
      </c>
      <c r="BI108" s="21" t="n">
        <f aca="false">-In_Milestones_Late_To_Capex*BI21*SUMIF(EW_Rank,"&gt;"&amp;In_Milestones_Scope,EW_Keur)</f>
        <v>-0</v>
      </c>
      <c r="BJ108" s="21" t="n">
        <f aca="false">-In_Milestones_Late_To_Capex*BJ21*SUMIF(EW_Rank,"&gt;"&amp;In_Milestones_Scope,EW_Keur)</f>
        <v>-0</v>
      </c>
      <c r="BK108" s="21" t="n">
        <f aca="false">-In_Milestones_Late_To_Capex*BK21*SUMIF(EW_Rank,"&gt;"&amp;In_Milestones_Scope,EW_Keur)</f>
        <v>-0</v>
      </c>
      <c r="BL108" s="21" t="n">
        <f aca="false">-In_Milestones_Late_To_Capex*BL21*SUMIF(EW_Rank,"&gt;"&amp;In_Milestones_Scope,EW_Keur)</f>
        <v>-0</v>
      </c>
      <c r="BM108" s="21" t="n">
        <f aca="false">-In_Milestones_Late_To_Capex*BM21*SUMIF(EW_Rank,"&gt;"&amp;In_Milestones_Scope,EW_Keur)</f>
        <v>-0</v>
      </c>
      <c r="BN108" s="21" t="n">
        <f aca="false">-In_Milestones_Late_To_Capex*BN21*SUMIF(EW_Rank,"&gt;"&amp;In_Milestones_Scope,EW_Keur)</f>
        <v>-0</v>
      </c>
      <c r="BO108" s="21" t="n">
        <f aca="false">-In_Milestones_Late_To_Capex*BO21*SUMIF(EW_Rank,"&gt;"&amp;In_Milestones_Scope,EW_Keur)</f>
        <v>-0</v>
      </c>
      <c r="BP108" s="21" t="n">
        <f aca="false">-In_Milestones_Late_To_Capex*BP21*SUMIF(EW_Rank,"&gt;"&amp;In_Milestones_Scope,EW_Keur)</f>
        <v>-0</v>
      </c>
      <c r="BQ108" s="21" t="n">
        <f aca="false">-In_Milestones_Late_To_Capex*BQ21*SUMIF(EW_Rank,"&gt;"&amp;In_Milestones_Scope,EW_Keur)</f>
        <v>-0</v>
      </c>
      <c r="BR108" s="21" t="n">
        <f aca="false">-In_Milestones_Late_To_Capex*BR21*SUMIF(EW_Rank,"&gt;"&amp;In_Milestones_Scope,EW_Keur)</f>
        <v>-0</v>
      </c>
      <c r="BS108" s="21" t="n">
        <f aca="false">-In_Milestones_Late_To_Capex*BS21*SUMIF(EW_Rank,"&gt;"&amp;In_Milestones_Scope,EW_Keur)</f>
        <v>-0</v>
      </c>
      <c r="BT108" s="21" t="n">
        <f aca="false">-In_Milestones_Late_To_Capex*BT21*SUMIF(EW_Rank,"&gt;"&amp;In_Milestones_Scope,EW_Keur)</f>
        <v>-0</v>
      </c>
      <c r="BU108" s="21" t="n">
        <f aca="false">-In_Milestones_Late_To_Capex*BU21*SUMIF(EW_Rank,"&gt;"&amp;In_Milestones_Scope,EW_Keur)</f>
        <v>-0</v>
      </c>
      <c r="BV108" s="21" t="n">
        <f aca="false">-In_Milestones_Late_To_Capex*BV21*SUMIF(EW_Rank,"&gt;"&amp;In_Milestones_Scope,EW_Keur)</f>
        <v>-0</v>
      </c>
      <c r="BW108" s="21" t="n">
        <f aca="false">-In_Milestones_Late_To_Capex*BW21*SUMIF(EW_Rank,"&gt;"&amp;In_Milestones_Scope,EW_Keur)</f>
        <v>-0</v>
      </c>
      <c r="BX108" s="21" t="n">
        <f aca="false">-In_Milestones_Late_To_Capex*BX21*SUMIF(EW_Rank,"&gt;"&amp;In_Milestones_Scope,EW_Keur)</f>
        <v>-0</v>
      </c>
      <c r="BY108" s="21" t="n">
        <f aca="false">-In_Milestones_Late_To_Capex*BY21*SUMIF(EW_Rank,"&gt;"&amp;In_Milestones_Scope,EW_Keur)</f>
        <v>-0</v>
      </c>
      <c r="BZ108" s="21" t="n">
        <f aca="false">-In_Milestones_Late_To_Capex*BZ21*SUMIF(EW_Rank,"&gt;"&amp;In_Milestones_Scope,EW_Keur)</f>
        <v>-0</v>
      </c>
      <c r="CA108" s="21" t="n">
        <f aca="false">-In_Milestones_Late_To_Capex*CA21*SUMIF(EW_Rank,"&gt;"&amp;In_Milestones_Scope,EW_Keur)</f>
        <v>-0</v>
      </c>
      <c r="CB108" s="21" t="n">
        <f aca="false">-In_Milestones_Late_To_Capex*CB21*SUMIF(EW_Rank,"&gt;"&amp;In_Milestones_Scope,EW_Keur)</f>
        <v>-0</v>
      </c>
      <c r="CC108" s="21" t="n">
        <f aca="false">-In_Milestones_Late_To_Capex*CC21*SUMIF(EW_Rank,"&gt;"&amp;In_Milestones_Scope,EW_Keur)</f>
        <v>-0</v>
      </c>
      <c r="CD108" s="21" t="n">
        <f aca="false">-In_Milestones_Late_To_Capex*CD21*SUMIF(EW_Rank,"&gt;"&amp;In_Milestones_Scope,EW_Keur)</f>
        <v>-0</v>
      </c>
      <c r="CE108" s="21" t="n">
        <f aca="false">-In_Milestones_Late_To_Capex*CE21*SUMIF(EW_Rank,"&gt;"&amp;In_Milestones_Scope,EW_Keur)</f>
        <v>-0</v>
      </c>
      <c r="CF108" s="21" t="n">
        <f aca="false">-In_Milestones_Late_To_Capex*CF21*SUMIF(EW_Rank,"&gt;"&amp;In_Milestones_Scope,EW_Keur)</f>
        <v>-0</v>
      </c>
      <c r="CG108" s="21" t="n">
        <f aca="false">-In_Milestones_Late_To_Capex*CG21*SUMIF(EW_Rank,"&gt;"&amp;In_Milestones_Scope,EW_Keur)</f>
        <v>-0</v>
      </c>
      <c r="CH108" s="21" t="n">
        <f aca="false">-In_Milestones_Late_To_Capex*CH21*SUMIF(EW_Rank,"&gt;"&amp;In_Milestones_Scope,EW_Keur)</f>
        <v>-0</v>
      </c>
      <c r="CI108" s="21" t="n">
        <f aca="false">-In_Milestones_Late_To_Capex*CI21*SUMIF(EW_Rank,"&gt;"&amp;In_Milestones_Scope,EW_Keur)</f>
        <v>-0</v>
      </c>
      <c r="CJ108" s="21" t="n">
        <f aca="false">-In_Milestones_Late_To_Capex*CJ21*SUMIF(EW_Rank,"&gt;"&amp;In_Milestones_Scope,EW_Keur)</f>
        <v>-0</v>
      </c>
      <c r="CK108" s="21" t="n">
        <f aca="false">-In_Milestones_Late_To_Capex*CK21*SUMIF(EW_Rank,"&gt;"&amp;In_Milestones_Scope,EW_Keur)</f>
        <v>-0</v>
      </c>
      <c r="CL108" s="21" t="n">
        <f aca="false">-In_Milestones_Late_To_Capex*CL21*SUMIF(EW_Rank,"&gt;"&amp;In_Milestones_Scope,EW_Keur)</f>
        <v>-0</v>
      </c>
      <c r="CM108" s="21" t="n">
        <f aca="false">-In_Milestones_Late_To_Capex*CM21*SUMIF(EW_Rank,"&gt;"&amp;In_Milestones_Scope,EW_Keur)</f>
        <v>-0</v>
      </c>
      <c r="CN108" s="21" t="n">
        <f aca="false">-In_Milestones_Late_To_Capex*CN21*SUMIF(EW_Rank,"&gt;"&amp;In_Milestones_Scope,EW_Keur)</f>
        <v>-0</v>
      </c>
      <c r="CO108" s="21" t="n">
        <f aca="false">-In_Milestones_Late_To_Capex*CO21*SUMIF(EW_Rank,"&gt;"&amp;In_Milestones_Scope,EW_Keur)</f>
        <v>-0</v>
      </c>
      <c r="CP108" s="21" t="n">
        <f aca="false">-In_Milestones_Late_To_Capex*CP21*SUMIF(EW_Rank,"&gt;"&amp;In_Milestones_Scope,EW_Keur)</f>
        <v>-0</v>
      </c>
      <c r="CQ108" s="21" t="n">
        <f aca="false">-In_Milestones_Late_To_Capex*CQ21*SUMIF(EW_Rank,"&gt;"&amp;In_Milestones_Scope,EW_Keur)</f>
        <v>-0</v>
      </c>
      <c r="CR108" s="21" t="n">
        <f aca="false">-In_Milestones_Late_To_Capex*CR21*SUMIF(EW_Rank,"&gt;"&amp;In_Milestones_Scope,EW_Keur)</f>
        <v>-0</v>
      </c>
      <c r="CS108" s="21" t="n">
        <f aca="false">-In_Milestones_Late_To_Capex*CS21*SUMIF(EW_Rank,"&gt;"&amp;In_Milestones_Scope,EW_Keur)</f>
        <v>-0</v>
      </c>
      <c r="CT108" s="21" t="n">
        <f aca="false">-In_Milestones_Late_To_Capex*CT21*SUMIF(EW_Rank,"&gt;"&amp;In_Milestones_Scope,EW_Keur)</f>
        <v>-0</v>
      </c>
      <c r="CU108" s="21" t="n">
        <f aca="false">-In_Milestones_Late_To_Capex*CU21*SUMIF(EW_Rank,"&gt;"&amp;In_Milestones_Scope,EW_Keur)</f>
        <v>-0</v>
      </c>
      <c r="CV108" s="21" t="n">
        <f aca="false">-In_Milestones_Late_To_Capex*CV21*SUMIF(EW_Rank,"&gt;"&amp;In_Milestones_Scope,EW_Keur)</f>
        <v>-0</v>
      </c>
      <c r="CW108" s="21" t="n">
        <f aca="false">-In_Milestones_Late_To_Capex*CW21*SUMIF(EW_Rank,"&gt;"&amp;In_Milestones_Scope,EW_Keur)</f>
        <v>-0</v>
      </c>
      <c r="CX108" s="21" t="n">
        <f aca="false">-In_Milestones_Late_To_Capex*CX21*SUMIF(EW_Rank,"&gt;"&amp;In_Milestones_Scope,EW_Keur)</f>
        <v>-0</v>
      </c>
      <c r="CY108" s="21" t="n">
        <f aca="false">-In_Milestones_Late_To_Capex*CY21*SUMIF(EW_Rank,"&gt;"&amp;In_Milestones_Scope,EW_Keur)</f>
        <v>-0</v>
      </c>
      <c r="CZ108" s="21" t="n">
        <f aca="false">-In_Milestones_Late_To_Capex*CZ21*SUMIF(EW_Rank,"&gt;"&amp;In_Milestones_Scope,EW_Keur)</f>
        <v>-0</v>
      </c>
      <c r="DA108" s="21" t="n">
        <f aca="false">-In_Milestones_Late_To_Capex*DA21*SUMIF(EW_Rank,"&gt;"&amp;In_Milestones_Scope,EW_Keur)</f>
        <v>-0</v>
      </c>
      <c r="DB108" s="21" t="n">
        <f aca="false">-In_Milestones_Late_To_Capex*DB21*SUMIF(EW_Rank,"&gt;"&amp;In_Milestones_Scope,EW_Keur)</f>
        <v>-0</v>
      </c>
      <c r="DC108" s="21" t="n">
        <f aca="false">-In_Milestones_Late_To_Capex*DC21*SUMIF(EW_Rank,"&gt;"&amp;In_Milestones_Scope,EW_Keur)</f>
        <v>-0</v>
      </c>
      <c r="DD108" s="21" t="n">
        <f aca="false">-In_Milestones_Late_To_Capex*DD21*SUMIF(EW_Rank,"&gt;"&amp;In_Milestones_Scope,EW_Keur)</f>
        <v>-0</v>
      </c>
      <c r="DE108" s="21" t="n">
        <f aca="false">-In_Milestones_Late_To_Capex*DE21*SUMIF(EW_Rank,"&gt;"&amp;In_Milestones_Scope,EW_Keur)</f>
        <v>-0</v>
      </c>
      <c r="DF108" s="21" t="n">
        <f aca="false">-In_Milestones_Late_To_Capex*DF21*SUMIF(EW_Rank,"&gt;"&amp;In_Milestones_Scope,EW_Keur)</f>
        <v>-0</v>
      </c>
      <c r="DG108" s="21" t="n">
        <f aca="false">-In_Milestones_Late_To_Capex*DG21*SUMIF(EW_Rank,"&gt;"&amp;In_Milestones_Scope,EW_Keur)</f>
        <v>-0</v>
      </c>
      <c r="DH108" s="21" t="n">
        <f aca="false">-In_Milestones_Late_To_Capex*DH21*SUMIF(EW_Rank,"&gt;"&amp;In_Milestones_Scope,EW_Keur)</f>
        <v>-0</v>
      </c>
      <c r="DI108" s="21" t="n">
        <f aca="false">-In_Milestones_Late_To_Capex*DI21*SUMIF(EW_Rank,"&gt;"&amp;In_Milestones_Scope,EW_Keur)</f>
        <v>-0</v>
      </c>
      <c r="DJ108" s="21" t="n">
        <f aca="false">-In_Milestones_Late_To_Capex*DJ21*SUMIF(EW_Rank,"&gt;"&amp;In_Milestones_Scope,EW_Keur)</f>
        <v>-0</v>
      </c>
      <c r="DK108" s="21" t="n">
        <f aca="false">-In_Milestones_Late_To_Capex*DK21*SUMIF(EW_Rank,"&gt;"&amp;In_Milestones_Scope,EW_Keur)</f>
        <v>-0</v>
      </c>
      <c r="DL108" s="21" t="n">
        <f aca="false">-In_Milestones_Late_To_Capex*DL21*SUMIF(EW_Rank,"&gt;"&amp;In_Milestones_Scope,EW_Keur)</f>
        <v>-0</v>
      </c>
      <c r="DM108" s="21" t="n">
        <f aca="false">-In_Milestones_Late_To_Capex*DM21*SUMIF(EW_Rank,"&gt;"&amp;In_Milestones_Scope,EW_Keur)</f>
        <v>-0</v>
      </c>
      <c r="DN108" s="21" t="n">
        <f aca="false">-In_Milestones_Late_To_Capex*DN21*SUMIF(EW_Rank,"&gt;"&amp;In_Milestones_Scope,EW_Keur)</f>
        <v>-0</v>
      </c>
      <c r="DO108" s="21" t="n">
        <f aca="false">-In_Milestones_Late_To_Capex*DO21*SUMIF(EW_Rank,"&gt;"&amp;In_Milestones_Scope,EW_Keur)</f>
        <v>-0</v>
      </c>
      <c r="DP108" s="21" t="n">
        <f aca="false">-In_Milestones_Late_To_Capex*DP21*SUMIF(EW_Rank,"&gt;"&amp;In_Milestones_Scope,EW_Keur)</f>
        <v>-0</v>
      </c>
      <c r="DQ108" s="21" t="n">
        <f aca="false">-In_Milestones_Late_To_Capex*DQ21*SUMIF(EW_Rank,"&gt;"&amp;In_Milestones_Scope,EW_Keur)</f>
        <v>-0</v>
      </c>
      <c r="DR108" s="21" t="n">
        <f aca="false">-In_Milestones_Late_To_Capex*DR21*SUMIF(EW_Rank,"&gt;"&amp;In_Milestones_Scope,EW_Keur)</f>
        <v>-0</v>
      </c>
      <c r="DS108" s="21" t="n">
        <f aca="false">-In_Milestones_Late_To_Capex*DS21*SUMIF(EW_Rank,"&gt;"&amp;In_Milestones_Scope,EW_Keur)</f>
        <v>-0</v>
      </c>
      <c r="DT108" s="21" t="n">
        <f aca="false">-In_Milestones_Late_To_Capex*DT21*SUMIF(EW_Rank,"&gt;"&amp;In_Milestones_Scope,EW_Keur)</f>
        <v>-0</v>
      </c>
      <c r="DU108" s="21" t="n">
        <f aca="false">-In_Milestones_Late_To_Capex*DU21*SUMIF(EW_Rank,"&gt;"&amp;In_Milestones_Scope,EW_Keur)</f>
        <v>-0</v>
      </c>
      <c r="DV108" s="21" t="n">
        <f aca="false">-In_Milestones_Late_To_Capex*DV21*SUMIF(EW_Rank,"&gt;"&amp;In_Milestones_Scope,EW_Keur)</f>
        <v>-0</v>
      </c>
      <c r="DW108" s="21" t="n">
        <f aca="false">-In_Milestones_Late_To_Capex*DW21*SUMIF(EW_Rank,"&gt;"&amp;In_Milestones_Scope,EW_Keur)</f>
        <v>-0</v>
      </c>
      <c r="DX108" s="21" t="n">
        <f aca="false">-In_Milestones_Late_To_Capex*DX21*SUMIF(EW_Rank,"&gt;"&amp;In_Milestones_Scope,EW_Keur)</f>
        <v>-0</v>
      </c>
      <c r="DY108" s="21" t="n">
        <f aca="false">-In_Milestones_Late_To_Capex*DY21*SUMIF(EW_Rank,"&gt;"&amp;In_Milestones_Scope,EW_Keur)</f>
        <v>-0</v>
      </c>
      <c r="DZ108" s="21" t="n">
        <f aca="false">-In_Milestones_Late_To_Capex*DZ21*SUMIF(EW_Rank,"&gt;"&amp;In_Milestones_Scope,EW_Keur)</f>
        <v>-0</v>
      </c>
      <c r="EA108" s="21" t="n">
        <f aca="false">-In_Milestones_Late_To_Capex*EA21*SUMIF(EW_Rank,"&gt;"&amp;In_Milestones_Scope,EW_Keur)</f>
        <v>-0</v>
      </c>
      <c r="EB108" s="21" t="n">
        <f aca="false">-In_Milestones_Late_To_Capex*EB21*SUMIF(EW_Rank,"&gt;"&amp;In_Milestones_Scope,EW_Keur)</f>
        <v>-0</v>
      </c>
      <c r="EC108" s="21" t="n">
        <f aca="false">-In_Milestones_Late_To_Capex*EC21*SUMIF(EW_Rank,"&gt;"&amp;In_Milestones_Scope,EW_Keur)</f>
        <v>-0</v>
      </c>
      <c r="ED108" s="21" t="n">
        <f aca="false">-In_Milestones_Late_To_Capex*ED21*SUMIF(EW_Rank,"&gt;"&amp;In_Milestones_Scope,EW_Keur)</f>
        <v>-0</v>
      </c>
      <c r="EE108" s="21" t="n">
        <f aca="false">-In_Milestones_Late_To_Capex*EE21*SUMIF(EW_Rank,"&gt;"&amp;In_Milestones_Scope,EW_Keur)</f>
        <v>-0</v>
      </c>
      <c r="EF108" s="21" t="n">
        <f aca="false">-In_Milestones_Late_To_Capex*EF21*SUMIF(EW_Rank,"&gt;"&amp;In_Milestones_Scope,EW_Keur)</f>
        <v>-0</v>
      </c>
      <c r="EG108" s="21" t="n">
        <f aca="false">-In_Milestones_Late_To_Capex*EG21*SUMIF(EW_Rank,"&gt;"&amp;In_Milestones_Scope,EW_Keur)</f>
        <v>-0</v>
      </c>
      <c r="EH108" s="21" t="n">
        <f aca="false">-In_Milestones_Late_To_Capex*EH21*SUMIF(EW_Rank,"&gt;"&amp;In_Milestones_Scope,EW_Keur)</f>
        <v>-0</v>
      </c>
      <c r="EI108" s="21" t="n">
        <f aca="false">-In_Milestones_Late_To_Capex*EI21*SUMIF(EW_Rank,"&gt;"&amp;In_Milestones_Scope,EW_Keur)</f>
        <v>-0</v>
      </c>
      <c r="EJ108" s="21" t="n">
        <f aca="false">-In_Milestones_Late_To_Capex*EJ21*SUMIF(EW_Rank,"&gt;"&amp;In_Milestones_Scope,EW_Keur)</f>
        <v>-0</v>
      </c>
      <c r="EK108" s="21" t="n">
        <f aca="false">-In_Milestones_Late_To_Capex*EK21*SUMIF(EW_Rank,"&gt;"&amp;In_Milestones_Scope,EW_Keur)</f>
        <v>-0</v>
      </c>
      <c r="EL108" s="21" t="n">
        <f aca="false">-In_Milestones_Late_To_Capex*EL21*SUMIF(EW_Rank,"&gt;"&amp;In_Milestones_Scope,EW_Keur)</f>
        <v>-0</v>
      </c>
      <c r="EM108" s="21" t="n">
        <f aca="false">-In_Milestones_Late_To_Capex*EM21*SUMIF(EW_Rank,"&gt;"&amp;In_Milestones_Scope,EW_Keur)</f>
        <v>-0</v>
      </c>
      <c r="EN108" s="21" t="n">
        <f aca="false">-In_Milestones_Late_To_Capex*EN21*SUMIF(EW_Rank,"&gt;"&amp;In_Milestones_Scope,EW_Keur)</f>
        <v>-0</v>
      </c>
      <c r="EO108" s="21" t="n">
        <f aca="false">-In_Milestones_Late_To_Capex*EO21*SUMIF(EW_Rank,"&gt;"&amp;In_Milestones_Scope,EW_Keur)</f>
        <v>-0</v>
      </c>
      <c r="EP108" s="21" t="n">
        <f aca="false">-In_Milestones_Late_To_Capex*EP21*SUMIF(EW_Rank,"&gt;"&amp;In_Milestones_Scope,EW_Keur)</f>
        <v>-0</v>
      </c>
      <c r="EQ108" s="21" t="n">
        <f aca="false">-In_Milestones_Late_To_Capex*EQ21*SUMIF(EW_Rank,"&gt;"&amp;In_Milestones_Scope,EW_Keur)</f>
        <v>-0</v>
      </c>
      <c r="ER108" s="21" t="n">
        <f aca="false">-In_Milestones_Late_To_Capex*ER21*SUMIF(EW_Rank,"&gt;"&amp;In_Milestones_Scope,EW_Keur)</f>
        <v>-0</v>
      </c>
      <c r="ES108" s="21" t="n">
        <f aca="false">-In_Milestones_Late_To_Capex*ES21*SUMIF(EW_Rank,"&gt;"&amp;In_Milestones_Scope,EW_Keur)</f>
        <v>-0</v>
      </c>
      <c r="ET108" s="21" t="n">
        <f aca="false">-In_Milestones_Late_To_Capex*ET21*SUMIF(EW_Rank,"&gt;"&amp;In_Milestones_Scope,EW_Keur)</f>
        <v>-0</v>
      </c>
      <c r="EU108" s="21" t="n">
        <f aca="false">-In_Milestones_Late_To_Capex*EU21*SUMIF(EW_Rank,"&gt;"&amp;In_Milestones_Scope,EW_Keur)</f>
        <v>-0</v>
      </c>
      <c r="EV108" s="21" t="n">
        <f aca="false">-In_Milestones_Late_To_Capex*EV21*SUMIF(EW_Rank,"&gt;"&amp;In_Milestones_Scope,EW_Keur)</f>
        <v>-0</v>
      </c>
      <c r="EW108" s="21" t="n">
        <f aca="false">-In_Milestones_Late_To_Capex*EW21*SUMIF(EW_Rank,"&gt;"&amp;In_Milestones_Scope,EW_Keur)</f>
        <v>-0</v>
      </c>
      <c r="EX108" s="21" t="n">
        <f aca="false">-In_Milestones_Late_To_Capex*EX21*SUMIF(EW_Rank,"&gt;"&amp;In_Milestones_Scope,EW_Keur)</f>
        <v>-0</v>
      </c>
      <c r="EY108" s="21" t="n">
        <f aca="false">-In_Milestones_Late_To_Capex*EY21*SUMIF(EW_Rank,"&gt;"&amp;In_Milestones_Scope,EW_Keur)</f>
        <v>-0</v>
      </c>
      <c r="EZ108" s="21" t="n">
        <f aca="false">-In_Milestones_Late_To_Capex*EZ21*SUMIF(EW_Rank,"&gt;"&amp;In_Milestones_Scope,EW_Keur)</f>
        <v>-0</v>
      </c>
      <c r="FA108" s="21" t="n">
        <f aca="false">-In_Milestones_Late_To_Capex*FA21*SUMIF(EW_Rank,"&gt;"&amp;In_Milestones_Scope,EW_Keur)</f>
        <v>-0</v>
      </c>
      <c r="FB108" s="21" t="n">
        <f aca="false">-In_Milestones_Late_To_Capex*FB21*SUMIF(EW_Rank,"&gt;"&amp;In_Milestones_Scope,EW_Keur)</f>
        <v>-0</v>
      </c>
      <c r="FC108" s="21" t="n">
        <f aca="false">-In_Milestones_Late_To_Capex*FC21*SUMIF(EW_Rank,"&gt;"&amp;In_Milestones_Scope,EW_Keur)</f>
        <v>-0</v>
      </c>
      <c r="FD108" s="21" t="n">
        <f aca="false">-In_Milestones_Late_To_Capex*FD21*SUMIF(EW_Rank,"&gt;"&amp;In_Milestones_Scope,EW_Keur)</f>
        <v>-0</v>
      </c>
      <c r="FE108" s="21" t="n">
        <f aca="false">-In_Milestones_Late_To_Capex*FE21*SUMIF(EW_Rank,"&gt;"&amp;In_Milestones_Scope,EW_Keur)</f>
        <v>-0</v>
      </c>
      <c r="FF108" s="21" t="n">
        <f aca="false">-In_Milestones_Late_To_Capex*FF21*SUMIF(EW_Rank,"&gt;"&amp;In_Milestones_Scope,EW_Keur)</f>
        <v>-0</v>
      </c>
      <c r="FG108" s="21" t="n">
        <f aca="false">-In_Milestones_Late_To_Capex*FG21*SUMIF(EW_Rank,"&gt;"&amp;In_Milestones_Scope,EW_Keur)</f>
        <v>-0</v>
      </c>
      <c r="FH108" s="21" t="n">
        <f aca="false">-In_Milestones_Late_To_Capex*FH21*SUMIF(EW_Rank,"&gt;"&amp;In_Milestones_Scope,EW_Keur)</f>
        <v>-0</v>
      </c>
    </row>
    <row r="109" customFormat="false" ht="15" hidden="false" customHeight="false" outlineLevel="0" collapsed="false">
      <c r="C109" s="1" t="s">
        <v>365</v>
      </c>
      <c r="D109" s="12" t="s">
        <v>358</v>
      </c>
      <c r="I109" s="21" t="n">
        <f aca="false">SUM(J109:FH109)</f>
        <v>-3182</v>
      </c>
      <c r="J109" s="21" t="n">
        <f aca="false">-In_PreRtB_Devex*J31</f>
        <v>-0</v>
      </c>
      <c r="K109" s="21" t="n">
        <f aca="false">-In_PreRtB_Devex*K31</f>
        <v>-0</v>
      </c>
      <c r="L109" s="21" t="n">
        <f aca="false">-In_PreRtB_Devex*L31</f>
        <v>-0</v>
      </c>
      <c r="M109" s="21" t="n">
        <f aca="false">-In_PreRtB_Devex*M31</f>
        <v>-0</v>
      </c>
      <c r="N109" s="21" t="n">
        <f aca="false">-In_PreRtB_Devex*N31</f>
        <v>-1608.48351648352</v>
      </c>
      <c r="O109" s="21" t="n">
        <f aca="false">-In_PreRtB_Devex*O31</f>
        <v>-1573.51648351648</v>
      </c>
      <c r="P109" s="21" t="n">
        <f aca="false">-In_PreRtB_Devex*P31</f>
        <v>-0</v>
      </c>
      <c r="Q109" s="21" t="n">
        <f aca="false">-In_PreRtB_Devex*Q31</f>
        <v>-0</v>
      </c>
      <c r="R109" s="21" t="n">
        <f aca="false">-In_PreRtB_Devex*R31</f>
        <v>-0</v>
      </c>
      <c r="S109" s="21" t="n">
        <f aca="false">-In_PreRtB_Devex*S31</f>
        <v>-0</v>
      </c>
      <c r="T109" s="21" t="n">
        <f aca="false">-In_PreRtB_Devex*T31</f>
        <v>-0</v>
      </c>
      <c r="U109" s="21" t="n">
        <f aca="false">-In_PreRtB_Devex*U31</f>
        <v>-0</v>
      </c>
      <c r="V109" s="21" t="n">
        <f aca="false">-In_PreRtB_Devex*V31</f>
        <v>-0</v>
      </c>
      <c r="W109" s="21" t="n">
        <f aca="false">-In_PreRtB_Devex*W31</f>
        <v>-0</v>
      </c>
      <c r="X109" s="21" t="n">
        <f aca="false">-In_PreRtB_Devex*X31</f>
        <v>-0</v>
      </c>
      <c r="Y109" s="21" t="n">
        <f aca="false">-In_PreRtB_Devex*Y31</f>
        <v>-0</v>
      </c>
      <c r="Z109" s="21" t="n">
        <f aca="false">-In_PreRtB_Devex*Z31</f>
        <v>-0</v>
      </c>
      <c r="AA109" s="21" t="n">
        <f aca="false">-In_PreRtB_Devex*AA31</f>
        <v>-0</v>
      </c>
      <c r="AB109" s="21" t="n">
        <f aca="false">-In_PreRtB_Devex*AB31</f>
        <v>-0</v>
      </c>
      <c r="AC109" s="21" t="n">
        <f aca="false">-In_PreRtB_Devex*AC31</f>
        <v>-0</v>
      </c>
      <c r="AD109" s="21" t="n">
        <f aca="false">-In_PreRtB_Devex*AD31</f>
        <v>-0</v>
      </c>
      <c r="AE109" s="21" t="n">
        <f aca="false">-In_PreRtB_Devex*AE31</f>
        <v>-0</v>
      </c>
      <c r="AF109" s="21" t="n">
        <f aca="false">-In_PreRtB_Devex*AF31</f>
        <v>-0</v>
      </c>
      <c r="AG109" s="21" t="n">
        <f aca="false">-In_PreRtB_Devex*AG31</f>
        <v>-0</v>
      </c>
      <c r="AH109" s="21" t="n">
        <f aca="false">-In_PreRtB_Devex*AH31</f>
        <v>-0</v>
      </c>
      <c r="AI109" s="21" t="n">
        <f aca="false">-In_PreRtB_Devex*AI31</f>
        <v>-0</v>
      </c>
      <c r="AJ109" s="21" t="n">
        <f aca="false">-In_PreRtB_Devex*AJ31</f>
        <v>-0</v>
      </c>
      <c r="AK109" s="21" t="n">
        <f aca="false">-In_PreRtB_Devex*AK31</f>
        <v>-0</v>
      </c>
      <c r="AL109" s="21" t="n">
        <f aca="false">-In_PreRtB_Devex*AL31</f>
        <v>-0</v>
      </c>
      <c r="AM109" s="21" t="n">
        <f aca="false">-In_PreRtB_Devex*AM31</f>
        <v>-0</v>
      </c>
      <c r="AN109" s="21" t="n">
        <f aca="false">-In_PreRtB_Devex*AN31</f>
        <v>-0</v>
      </c>
      <c r="AO109" s="21" t="n">
        <f aca="false">-In_PreRtB_Devex*AO31</f>
        <v>-0</v>
      </c>
      <c r="AP109" s="21" t="n">
        <f aca="false">-In_PreRtB_Devex*AP31</f>
        <v>-0</v>
      </c>
      <c r="AQ109" s="21" t="n">
        <f aca="false">-In_PreRtB_Devex*AQ31</f>
        <v>-0</v>
      </c>
      <c r="AR109" s="21" t="n">
        <f aca="false">-In_PreRtB_Devex*AR31</f>
        <v>-0</v>
      </c>
      <c r="AS109" s="21" t="n">
        <f aca="false">-In_PreRtB_Devex*AS31</f>
        <v>-0</v>
      </c>
      <c r="AT109" s="21" t="n">
        <f aca="false">-In_PreRtB_Devex*AT31</f>
        <v>-0</v>
      </c>
      <c r="AU109" s="21" t="n">
        <f aca="false">-In_PreRtB_Devex*AU31</f>
        <v>-0</v>
      </c>
      <c r="AV109" s="21" t="n">
        <f aca="false">-In_PreRtB_Devex*AV31</f>
        <v>-0</v>
      </c>
      <c r="AW109" s="21" t="n">
        <f aca="false">-In_PreRtB_Devex*AW31</f>
        <v>-0</v>
      </c>
      <c r="AX109" s="21" t="n">
        <f aca="false">-In_PreRtB_Devex*AX31</f>
        <v>-0</v>
      </c>
      <c r="AY109" s="21" t="n">
        <f aca="false">-In_PreRtB_Devex*AY31</f>
        <v>-0</v>
      </c>
      <c r="AZ109" s="21" t="n">
        <f aca="false">-In_PreRtB_Devex*AZ31</f>
        <v>-0</v>
      </c>
      <c r="BA109" s="21" t="n">
        <f aca="false">-In_PreRtB_Devex*BA31</f>
        <v>-0</v>
      </c>
      <c r="BB109" s="21" t="n">
        <f aca="false">-In_PreRtB_Devex*BB31</f>
        <v>-0</v>
      </c>
      <c r="BC109" s="21" t="n">
        <f aca="false">-In_PreRtB_Devex*BC31</f>
        <v>-0</v>
      </c>
      <c r="BD109" s="21" t="n">
        <f aca="false">-In_PreRtB_Devex*BD31</f>
        <v>-0</v>
      </c>
      <c r="BE109" s="21" t="n">
        <f aca="false">-In_PreRtB_Devex*BE31</f>
        <v>-0</v>
      </c>
      <c r="BF109" s="21" t="n">
        <f aca="false">-In_PreRtB_Devex*BF31</f>
        <v>-0</v>
      </c>
      <c r="BG109" s="21" t="n">
        <f aca="false">-In_PreRtB_Devex*BG31</f>
        <v>-0</v>
      </c>
      <c r="BH109" s="21" t="n">
        <f aca="false">-In_PreRtB_Devex*BH31</f>
        <v>-0</v>
      </c>
      <c r="BI109" s="21" t="n">
        <f aca="false">-In_PreRtB_Devex*BI31</f>
        <v>-0</v>
      </c>
      <c r="BJ109" s="21" t="n">
        <f aca="false">-In_PreRtB_Devex*BJ31</f>
        <v>-0</v>
      </c>
      <c r="BK109" s="21" t="n">
        <f aca="false">-In_PreRtB_Devex*BK31</f>
        <v>-0</v>
      </c>
      <c r="BL109" s="21" t="n">
        <f aca="false">-In_PreRtB_Devex*BL31</f>
        <v>-0</v>
      </c>
      <c r="BM109" s="21" t="n">
        <f aca="false">-In_PreRtB_Devex*BM31</f>
        <v>-0</v>
      </c>
      <c r="BN109" s="21" t="n">
        <f aca="false">-In_PreRtB_Devex*BN31</f>
        <v>-0</v>
      </c>
      <c r="BO109" s="21" t="n">
        <f aca="false">-In_PreRtB_Devex*BO31</f>
        <v>-0</v>
      </c>
      <c r="BP109" s="21" t="n">
        <f aca="false">-In_PreRtB_Devex*BP31</f>
        <v>-0</v>
      </c>
      <c r="BQ109" s="21" t="n">
        <f aca="false">-In_PreRtB_Devex*BQ31</f>
        <v>-0</v>
      </c>
      <c r="BR109" s="21" t="n">
        <f aca="false">-In_PreRtB_Devex*BR31</f>
        <v>-0</v>
      </c>
      <c r="BS109" s="21" t="n">
        <f aca="false">-In_PreRtB_Devex*BS31</f>
        <v>-0</v>
      </c>
      <c r="BT109" s="21" t="n">
        <f aca="false">-In_PreRtB_Devex*BT31</f>
        <v>-0</v>
      </c>
      <c r="BU109" s="21" t="n">
        <f aca="false">-In_PreRtB_Devex*BU31</f>
        <v>-0</v>
      </c>
      <c r="BV109" s="21" t="n">
        <f aca="false">-In_PreRtB_Devex*BV31</f>
        <v>-0</v>
      </c>
      <c r="BW109" s="21" t="n">
        <f aca="false">-In_PreRtB_Devex*BW31</f>
        <v>-0</v>
      </c>
      <c r="BX109" s="21" t="n">
        <f aca="false">-In_PreRtB_Devex*BX31</f>
        <v>-0</v>
      </c>
      <c r="BY109" s="21" t="n">
        <f aca="false">-In_PreRtB_Devex*BY31</f>
        <v>-0</v>
      </c>
      <c r="BZ109" s="21" t="n">
        <f aca="false">-In_PreRtB_Devex*BZ31</f>
        <v>-0</v>
      </c>
      <c r="CA109" s="21" t="n">
        <f aca="false">-In_PreRtB_Devex*CA31</f>
        <v>-0</v>
      </c>
      <c r="CB109" s="21" t="n">
        <f aca="false">-In_PreRtB_Devex*CB31</f>
        <v>-0</v>
      </c>
      <c r="CC109" s="21" t="n">
        <f aca="false">-In_PreRtB_Devex*CC31</f>
        <v>-0</v>
      </c>
      <c r="CD109" s="21" t="n">
        <f aca="false">-In_PreRtB_Devex*CD31</f>
        <v>-0</v>
      </c>
      <c r="CE109" s="21" t="n">
        <f aca="false">-In_PreRtB_Devex*CE31</f>
        <v>-0</v>
      </c>
      <c r="CF109" s="21" t="n">
        <f aca="false">-In_PreRtB_Devex*CF31</f>
        <v>-0</v>
      </c>
      <c r="CG109" s="21" t="n">
        <f aca="false">-In_PreRtB_Devex*CG31</f>
        <v>-0</v>
      </c>
      <c r="CH109" s="21" t="n">
        <f aca="false">-In_PreRtB_Devex*CH31</f>
        <v>-0</v>
      </c>
      <c r="CI109" s="21" t="n">
        <f aca="false">-In_PreRtB_Devex*CI31</f>
        <v>-0</v>
      </c>
      <c r="CJ109" s="21" t="n">
        <f aca="false">-In_PreRtB_Devex*CJ31</f>
        <v>-0</v>
      </c>
      <c r="CK109" s="21" t="n">
        <f aca="false">-In_PreRtB_Devex*CK31</f>
        <v>-0</v>
      </c>
      <c r="CL109" s="21" t="n">
        <f aca="false">-In_PreRtB_Devex*CL31</f>
        <v>-0</v>
      </c>
      <c r="CM109" s="21" t="n">
        <f aca="false">-In_PreRtB_Devex*CM31</f>
        <v>-0</v>
      </c>
      <c r="CN109" s="21" t="n">
        <f aca="false">-In_PreRtB_Devex*CN31</f>
        <v>-0</v>
      </c>
      <c r="CO109" s="21" t="n">
        <f aca="false">-In_PreRtB_Devex*CO31</f>
        <v>-0</v>
      </c>
      <c r="CP109" s="21" t="n">
        <f aca="false">-In_PreRtB_Devex*CP31</f>
        <v>-0</v>
      </c>
      <c r="CQ109" s="21" t="n">
        <f aca="false">-In_PreRtB_Devex*CQ31</f>
        <v>-0</v>
      </c>
      <c r="CR109" s="21" t="n">
        <f aca="false">-In_PreRtB_Devex*CR31</f>
        <v>-0</v>
      </c>
      <c r="CS109" s="21" t="n">
        <f aca="false">-In_PreRtB_Devex*CS31</f>
        <v>-0</v>
      </c>
      <c r="CT109" s="21" t="n">
        <f aca="false">-In_PreRtB_Devex*CT31</f>
        <v>-0</v>
      </c>
      <c r="CU109" s="21" t="n">
        <f aca="false">-In_PreRtB_Devex*CU31</f>
        <v>-0</v>
      </c>
      <c r="CV109" s="21" t="n">
        <f aca="false">-In_PreRtB_Devex*CV31</f>
        <v>-0</v>
      </c>
      <c r="CW109" s="21" t="n">
        <f aca="false">-In_PreRtB_Devex*CW31</f>
        <v>-0</v>
      </c>
      <c r="CX109" s="21" t="n">
        <f aca="false">-In_PreRtB_Devex*CX31</f>
        <v>-0</v>
      </c>
      <c r="CY109" s="21" t="n">
        <f aca="false">-In_PreRtB_Devex*CY31</f>
        <v>-0</v>
      </c>
      <c r="CZ109" s="21" t="n">
        <f aca="false">-In_PreRtB_Devex*CZ31</f>
        <v>-0</v>
      </c>
      <c r="DA109" s="21" t="n">
        <f aca="false">-In_PreRtB_Devex*DA31</f>
        <v>-0</v>
      </c>
      <c r="DB109" s="21" t="n">
        <f aca="false">-In_PreRtB_Devex*DB31</f>
        <v>-0</v>
      </c>
      <c r="DC109" s="21" t="n">
        <f aca="false">-In_PreRtB_Devex*DC31</f>
        <v>-0</v>
      </c>
      <c r="DD109" s="21" t="n">
        <f aca="false">-In_PreRtB_Devex*DD31</f>
        <v>-0</v>
      </c>
      <c r="DE109" s="21" t="n">
        <f aca="false">-In_PreRtB_Devex*DE31</f>
        <v>-0</v>
      </c>
      <c r="DF109" s="21" t="n">
        <f aca="false">-In_PreRtB_Devex*DF31</f>
        <v>-0</v>
      </c>
      <c r="DG109" s="21" t="n">
        <f aca="false">-In_PreRtB_Devex*DG31</f>
        <v>-0</v>
      </c>
      <c r="DH109" s="21" t="n">
        <f aca="false">-In_PreRtB_Devex*DH31</f>
        <v>-0</v>
      </c>
      <c r="DI109" s="21" t="n">
        <f aca="false">-In_PreRtB_Devex*DI31</f>
        <v>-0</v>
      </c>
      <c r="DJ109" s="21" t="n">
        <f aca="false">-In_PreRtB_Devex*DJ31</f>
        <v>-0</v>
      </c>
      <c r="DK109" s="21" t="n">
        <f aca="false">-In_PreRtB_Devex*DK31</f>
        <v>-0</v>
      </c>
      <c r="DL109" s="21" t="n">
        <f aca="false">-In_PreRtB_Devex*DL31</f>
        <v>-0</v>
      </c>
      <c r="DM109" s="21" t="n">
        <f aca="false">-In_PreRtB_Devex*DM31</f>
        <v>-0</v>
      </c>
      <c r="DN109" s="21" t="n">
        <f aca="false">-In_PreRtB_Devex*DN31</f>
        <v>-0</v>
      </c>
      <c r="DO109" s="21" t="n">
        <f aca="false">-In_PreRtB_Devex*DO31</f>
        <v>-0</v>
      </c>
      <c r="DP109" s="21" t="n">
        <f aca="false">-In_PreRtB_Devex*DP31</f>
        <v>-0</v>
      </c>
      <c r="DQ109" s="21" t="n">
        <f aca="false">-In_PreRtB_Devex*DQ31</f>
        <v>-0</v>
      </c>
      <c r="DR109" s="21" t="n">
        <f aca="false">-In_PreRtB_Devex*DR31</f>
        <v>-0</v>
      </c>
      <c r="DS109" s="21" t="n">
        <f aca="false">-In_PreRtB_Devex*DS31</f>
        <v>-0</v>
      </c>
      <c r="DT109" s="21" t="n">
        <f aca="false">-In_PreRtB_Devex*DT31</f>
        <v>-0</v>
      </c>
      <c r="DU109" s="21" t="n">
        <f aca="false">-In_PreRtB_Devex*DU31</f>
        <v>-0</v>
      </c>
      <c r="DV109" s="21" t="n">
        <f aca="false">-In_PreRtB_Devex*DV31</f>
        <v>-0</v>
      </c>
      <c r="DW109" s="21" t="n">
        <f aca="false">-In_PreRtB_Devex*DW31</f>
        <v>-0</v>
      </c>
      <c r="DX109" s="21" t="n">
        <f aca="false">-In_PreRtB_Devex*DX31</f>
        <v>-0</v>
      </c>
      <c r="DY109" s="21" t="n">
        <f aca="false">-In_PreRtB_Devex*DY31</f>
        <v>-0</v>
      </c>
      <c r="DZ109" s="21" t="n">
        <f aca="false">-In_PreRtB_Devex*DZ31</f>
        <v>-0</v>
      </c>
      <c r="EA109" s="21" t="n">
        <f aca="false">-In_PreRtB_Devex*EA31</f>
        <v>-0</v>
      </c>
      <c r="EB109" s="21" t="n">
        <f aca="false">-In_PreRtB_Devex*EB31</f>
        <v>-0</v>
      </c>
      <c r="EC109" s="21" t="n">
        <f aca="false">-In_PreRtB_Devex*EC31</f>
        <v>-0</v>
      </c>
      <c r="ED109" s="21" t="n">
        <f aca="false">-In_PreRtB_Devex*ED31</f>
        <v>-0</v>
      </c>
      <c r="EE109" s="21" t="n">
        <f aca="false">-In_PreRtB_Devex*EE31</f>
        <v>-0</v>
      </c>
      <c r="EF109" s="21" t="n">
        <f aca="false">-In_PreRtB_Devex*EF31</f>
        <v>-0</v>
      </c>
      <c r="EG109" s="21" t="n">
        <f aca="false">-In_PreRtB_Devex*EG31</f>
        <v>-0</v>
      </c>
      <c r="EH109" s="21" t="n">
        <f aca="false">-In_PreRtB_Devex*EH31</f>
        <v>-0</v>
      </c>
      <c r="EI109" s="21" t="n">
        <f aca="false">-In_PreRtB_Devex*EI31</f>
        <v>-0</v>
      </c>
      <c r="EJ109" s="21" t="n">
        <f aca="false">-In_PreRtB_Devex*EJ31</f>
        <v>-0</v>
      </c>
      <c r="EK109" s="21" t="n">
        <f aca="false">-In_PreRtB_Devex*EK31</f>
        <v>-0</v>
      </c>
      <c r="EL109" s="21" t="n">
        <f aca="false">-In_PreRtB_Devex*EL31</f>
        <v>-0</v>
      </c>
      <c r="EM109" s="21" t="n">
        <f aca="false">-In_PreRtB_Devex*EM31</f>
        <v>-0</v>
      </c>
      <c r="EN109" s="21" t="n">
        <f aca="false">-In_PreRtB_Devex*EN31</f>
        <v>-0</v>
      </c>
      <c r="EO109" s="21" t="n">
        <f aca="false">-In_PreRtB_Devex*EO31</f>
        <v>-0</v>
      </c>
      <c r="EP109" s="21" t="n">
        <f aca="false">-In_PreRtB_Devex*EP31</f>
        <v>-0</v>
      </c>
      <c r="EQ109" s="21" t="n">
        <f aca="false">-In_PreRtB_Devex*EQ31</f>
        <v>-0</v>
      </c>
      <c r="ER109" s="21" t="n">
        <f aca="false">-In_PreRtB_Devex*ER31</f>
        <v>-0</v>
      </c>
      <c r="ES109" s="21" t="n">
        <f aca="false">-In_PreRtB_Devex*ES31</f>
        <v>-0</v>
      </c>
      <c r="ET109" s="21" t="n">
        <f aca="false">-In_PreRtB_Devex*ET31</f>
        <v>-0</v>
      </c>
      <c r="EU109" s="21" t="n">
        <f aca="false">-In_PreRtB_Devex*EU31</f>
        <v>-0</v>
      </c>
      <c r="EV109" s="21" t="n">
        <f aca="false">-In_PreRtB_Devex*EV31</f>
        <v>-0</v>
      </c>
      <c r="EW109" s="21" t="n">
        <f aca="false">-In_PreRtB_Devex*EW31</f>
        <v>-0</v>
      </c>
      <c r="EX109" s="21" t="n">
        <f aca="false">-In_PreRtB_Devex*EX31</f>
        <v>-0</v>
      </c>
      <c r="EY109" s="21" t="n">
        <f aca="false">-In_PreRtB_Devex*EY31</f>
        <v>-0</v>
      </c>
      <c r="EZ109" s="21" t="n">
        <f aca="false">-In_PreRtB_Devex*EZ31</f>
        <v>-0</v>
      </c>
      <c r="FA109" s="21" t="n">
        <f aca="false">-In_PreRtB_Devex*FA31</f>
        <v>-0</v>
      </c>
      <c r="FB109" s="21" t="n">
        <f aca="false">-In_PreRtB_Devex*FB31</f>
        <v>-0</v>
      </c>
      <c r="FC109" s="21" t="n">
        <f aca="false">-In_PreRtB_Devex*FC31</f>
        <v>-0</v>
      </c>
      <c r="FD109" s="21" t="n">
        <f aca="false">-In_PreRtB_Devex*FD31</f>
        <v>-0</v>
      </c>
      <c r="FE109" s="21" t="n">
        <f aca="false">-In_PreRtB_Devex*FE31</f>
        <v>-0</v>
      </c>
      <c r="FF109" s="21" t="n">
        <f aca="false">-In_PreRtB_Devex*FF31</f>
        <v>-0</v>
      </c>
      <c r="FG109" s="21" t="n">
        <f aca="false">-In_PreRtB_Devex*FG31</f>
        <v>-0</v>
      </c>
      <c r="FH109" s="21" t="n">
        <f aca="false">-In_PreRtB_Devex*FH31</f>
        <v>-0</v>
      </c>
    </row>
    <row r="110" customFormat="false" ht="15" hidden="false" customHeight="false" outlineLevel="0" collapsed="false">
      <c r="C110" s="1" t="s">
        <v>752</v>
      </c>
      <c r="D110" s="12" t="s">
        <v>358</v>
      </c>
      <c r="I110" s="21" t="n">
        <f aca="false">SUM(J110:FH110)</f>
        <v>-1776.375</v>
      </c>
      <c r="J110" s="21" t="n">
        <f aca="false">-SUMIFS(Dep_Keur,Dep_Paid,"&gt;="&amp;J$3,Dep_Paid,"&lt;="&amp;J$4,Dep_Cash,1)</f>
        <v>-1776.375</v>
      </c>
      <c r="K110" s="21" t="n">
        <f aca="false">-SUMIFS(Dep_Keur,Dep_Paid,"&gt;="&amp;K$3,Dep_Paid,"&lt;="&amp;K$4,Dep_Cash,1)</f>
        <v>-0</v>
      </c>
      <c r="L110" s="21" t="n">
        <f aca="false">-SUMIFS(Dep_Keur,Dep_Paid,"&gt;="&amp;L$3,Dep_Paid,"&lt;="&amp;L$4,Dep_Cash,1)</f>
        <v>-0</v>
      </c>
      <c r="M110" s="21" t="n">
        <f aca="false">-SUMIFS(Dep_Keur,Dep_Paid,"&gt;="&amp;M$3,Dep_Paid,"&lt;="&amp;M$4,Dep_Cash,1)</f>
        <v>-0</v>
      </c>
      <c r="N110" s="21" t="n">
        <f aca="false">-SUMIFS(Dep_Keur,Dep_Paid,"&gt;="&amp;N$3,Dep_Paid,"&lt;="&amp;N$4,Dep_Cash,1)</f>
        <v>-0</v>
      </c>
      <c r="O110" s="21" t="n">
        <f aca="false">-SUMIFS(Dep_Keur,Dep_Paid,"&gt;="&amp;O$3,Dep_Paid,"&lt;="&amp;O$4,Dep_Cash,1)</f>
        <v>-0</v>
      </c>
      <c r="P110" s="21" t="n">
        <f aca="false">-SUMIFS(Dep_Keur,Dep_Paid,"&gt;="&amp;P$3,Dep_Paid,"&lt;="&amp;P$4,Dep_Cash,1)</f>
        <v>-0</v>
      </c>
      <c r="Q110" s="21" t="n">
        <f aca="false">-SUMIFS(Dep_Keur,Dep_Paid,"&gt;="&amp;Q$3,Dep_Paid,"&lt;="&amp;Q$4,Dep_Cash,1)</f>
        <v>-0</v>
      </c>
      <c r="R110" s="21" t="n">
        <f aca="false">-SUMIFS(Dep_Keur,Dep_Paid,"&gt;="&amp;R$3,Dep_Paid,"&lt;="&amp;R$4,Dep_Cash,1)</f>
        <v>-0</v>
      </c>
      <c r="S110" s="21" t="n">
        <f aca="false">-SUMIFS(Dep_Keur,Dep_Paid,"&gt;="&amp;S$3,Dep_Paid,"&lt;="&amp;S$4,Dep_Cash,1)</f>
        <v>-0</v>
      </c>
      <c r="T110" s="21" t="n">
        <f aca="false">-SUMIFS(Dep_Keur,Dep_Paid,"&gt;="&amp;T$3,Dep_Paid,"&lt;="&amp;T$4,Dep_Cash,1)</f>
        <v>-0</v>
      </c>
      <c r="U110" s="21" t="n">
        <f aca="false">-SUMIFS(Dep_Keur,Dep_Paid,"&gt;="&amp;U$3,Dep_Paid,"&lt;="&amp;U$4,Dep_Cash,1)</f>
        <v>-0</v>
      </c>
      <c r="V110" s="21" t="n">
        <f aca="false">-SUMIFS(Dep_Keur,Dep_Paid,"&gt;="&amp;V$3,Dep_Paid,"&lt;="&amp;V$4,Dep_Cash,1)</f>
        <v>-0</v>
      </c>
      <c r="W110" s="21" t="n">
        <f aca="false">-SUMIFS(Dep_Keur,Dep_Paid,"&gt;="&amp;W$3,Dep_Paid,"&lt;="&amp;W$4,Dep_Cash,1)</f>
        <v>-0</v>
      </c>
      <c r="X110" s="21" t="n">
        <f aca="false">-SUMIFS(Dep_Keur,Dep_Paid,"&gt;="&amp;X$3,Dep_Paid,"&lt;="&amp;X$4,Dep_Cash,1)</f>
        <v>-0</v>
      </c>
      <c r="Y110" s="21" t="n">
        <f aca="false">-SUMIFS(Dep_Keur,Dep_Paid,"&gt;="&amp;Y$3,Dep_Paid,"&lt;="&amp;Y$4,Dep_Cash,1)</f>
        <v>-0</v>
      </c>
      <c r="Z110" s="21" t="n">
        <f aca="false">-SUMIFS(Dep_Keur,Dep_Paid,"&gt;="&amp;Z$3,Dep_Paid,"&lt;="&amp;Z$4,Dep_Cash,1)</f>
        <v>-0</v>
      </c>
      <c r="AA110" s="21" t="n">
        <f aca="false">-SUMIFS(Dep_Keur,Dep_Paid,"&gt;="&amp;AA$3,Dep_Paid,"&lt;="&amp;AA$4,Dep_Cash,1)</f>
        <v>-0</v>
      </c>
      <c r="AB110" s="21" t="n">
        <f aca="false">-SUMIFS(Dep_Keur,Dep_Paid,"&gt;="&amp;AB$3,Dep_Paid,"&lt;="&amp;AB$4,Dep_Cash,1)</f>
        <v>-0</v>
      </c>
      <c r="AC110" s="21" t="n">
        <f aca="false">-SUMIFS(Dep_Keur,Dep_Paid,"&gt;="&amp;AC$3,Dep_Paid,"&lt;="&amp;AC$4,Dep_Cash,1)</f>
        <v>-0</v>
      </c>
      <c r="AD110" s="21" t="n">
        <f aca="false">-SUMIFS(Dep_Keur,Dep_Paid,"&gt;="&amp;AD$3,Dep_Paid,"&lt;="&amp;AD$4,Dep_Cash,1)</f>
        <v>-0</v>
      </c>
      <c r="AE110" s="21" t="n">
        <f aca="false">-SUMIFS(Dep_Keur,Dep_Paid,"&gt;="&amp;AE$3,Dep_Paid,"&lt;="&amp;AE$4,Dep_Cash,1)</f>
        <v>-0</v>
      </c>
      <c r="AF110" s="21" t="n">
        <f aca="false">-SUMIFS(Dep_Keur,Dep_Paid,"&gt;="&amp;AF$3,Dep_Paid,"&lt;="&amp;AF$4,Dep_Cash,1)</f>
        <v>-0</v>
      </c>
      <c r="AG110" s="21" t="n">
        <f aca="false">-SUMIFS(Dep_Keur,Dep_Paid,"&gt;="&amp;AG$3,Dep_Paid,"&lt;="&amp;AG$4,Dep_Cash,1)</f>
        <v>-0</v>
      </c>
      <c r="AH110" s="21" t="n">
        <f aca="false">-SUMIFS(Dep_Keur,Dep_Paid,"&gt;="&amp;AH$3,Dep_Paid,"&lt;="&amp;AH$4,Dep_Cash,1)</f>
        <v>-0</v>
      </c>
      <c r="AI110" s="21" t="n">
        <f aca="false">-SUMIFS(Dep_Keur,Dep_Paid,"&gt;="&amp;AI$3,Dep_Paid,"&lt;="&amp;AI$4,Dep_Cash,1)</f>
        <v>-0</v>
      </c>
      <c r="AJ110" s="21" t="n">
        <f aca="false">-SUMIFS(Dep_Keur,Dep_Paid,"&gt;="&amp;AJ$3,Dep_Paid,"&lt;="&amp;AJ$4,Dep_Cash,1)</f>
        <v>-0</v>
      </c>
      <c r="AK110" s="21" t="n">
        <f aca="false">-SUMIFS(Dep_Keur,Dep_Paid,"&gt;="&amp;AK$3,Dep_Paid,"&lt;="&amp;AK$4,Dep_Cash,1)</f>
        <v>-0</v>
      </c>
      <c r="AL110" s="21" t="n">
        <f aca="false">-SUMIFS(Dep_Keur,Dep_Paid,"&gt;="&amp;AL$3,Dep_Paid,"&lt;="&amp;AL$4,Dep_Cash,1)</f>
        <v>-0</v>
      </c>
      <c r="AM110" s="21" t="n">
        <f aca="false">-SUMIFS(Dep_Keur,Dep_Paid,"&gt;="&amp;AM$3,Dep_Paid,"&lt;="&amp;AM$4,Dep_Cash,1)</f>
        <v>-0</v>
      </c>
      <c r="AN110" s="21" t="n">
        <f aca="false">-SUMIFS(Dep_Keur,Dep_Paid,"&gt;="&amp;AN$3,Dep_Paid,"&lt;="&amp;AN$4,Dep_Cash,1)</f>
        <v>-0</v>
      </c>
      <c r="AO110" s="21" t="n">
        <f aca="false">-SUMIFS(Dep_Keur,Dep_Paid,"&gt;="&amp;AO$3,Dep_Paid,"&lt;="&amp;AO$4,Dep_Cash,1)</f>
        <v>-0</v>
      </c>
      <c r="AP110" s="21" t="n">
        <f aca="false">-SUMIFS(Dep_Keur,Dep_Paid,"&gt;="&amp;AP$3,Dep_Paid,"&lt;="&amp;AP$4,Dep_Cash,1)</f>
        <v>-0</v>
      </c>
      <c r="AQ110" s="21" t="n">
        <f aca="false">-SUMIFS(Dep_Keur,Dep_Paid,"&gt;="&amp;AQ$3,Dep_Paid,"&lt;="&amp;AQ$4,Dep_Cash,1)</f>
        <v>-0</v>
      </c>
      <c r="AR110" s="21" t="n">
        <f aca="false">-SUMIFS(Dep_Keur,Dep_Paid,"&gt;="&amp;AR$3,Dep_Paid,"&lt;="&amp;AR$4,Dep_Cash,1)</f>
        <v>-0</v>
      </c>
      <c r="AS110" s="21" t="n">
        <f aca="false">-SUMIFS(Dep_Keur,Dep_Paid,"&gt;="&amp;AS$3,Dep_Paid,"&lt;="&amp;AS$4,Dep_Cash,1)</f>
        <v>-0</v>
      </c>
      <c r="AT110" s="21" t="n">
        <f aca="false">-SUMIFS(Dep_Keur,Dep_Paid,"&gt;="&amp;AT$3,Dep_Paid,"&lt;="&amp;AT$4,Dep_Cash,1)</f>
        <v>-0</v>
      </c>
      <c r="AU110" s="21" t="n">
        <f aca="false">-SUMIFS(Dep_Keur,Dep_Paid,"&gt;="&amp;AU$3,Dep_Paid,"&lt;="&amp;AU$4,Dep_Cash,1)</f>
        <v>-0</v>
      </c>
      <c r="AV110" s="21" t="n">
        <f aca="false">-SUMIFS(Dep_Keur,Dep_Paid,"&gt;="&amp;AV$3,Dep_Paid,"&lt;="&amp;AV$4,Dep_Cash,1)</f>
        <v>-0</v>
      </c>
      <c r="AW110" s="21" t="n">
        <f aca="false">-SUMIFS(Dep_Keur,Dep_Paid,"&gt;="&amp;AW$3,Dep_Paid,"&lt;="&amp;AW$4,Dep_Cash,1)</f>
        <v>-0</v>
      </c>
      <c r="AX110" s="21" t="n">
        <f aca="false">-SUMIFS(Dep_Keur,Dep_Paid,"&gt;="&amp;AX$3,Dep_Paid,"&lt;="&amp;AX$4,Dep_Cash,1)</f>
        <v>-0</v>
      </c>
      <c r="AY110" s="21" t="n">
        <f aca="false">-SUMIFS(Dep_Keur,Dep_Paid,"&gt;="&amp;AY$3,Dep_Paid,"&lt;="&amp;AY$4,Dep_Cash,1)</f>
        <v>-0</v>
      </c>
      <c r="AZ110" s="21" t="n">
        <f aca="false">-SUMIFS(Dep_Keur,Dep_Paid,"&gt;="&amp;AZ$3,Dep_Paid,"&lt;="&amp;AZ$4,Dep_Cash,1)</f>
        <v>-0</v>
      </c>
      <c r="BA110" s="21" t="n">
        <f aca="false">-SUMIFS(Dep_Keur,Dep_Paid,"&gt;="&amp;BA$3,Dep_Paid,"&lt;="&amp;BA$4,Dep_Cash,1)</f>
        <v>-0</v>
      </c>
      <c r="BB110" s="21" t="n">
        <f aca="false">-SUMIFS(Dep_Keur,Dep_Paid,"&gt;="&amp;BB$3,Dep_Paid,"&lt;="&amp;BB$4,Dep_Cash,1)</f>
        <v>-0</v>
      </c>
      <c r="BC110" s="21" t="n">
        <f aca="false">-SUMIFS(Dep_Keur,Dep_Paid,"&gt;="&amp;BC$3,Dep_Paid,"&lt;="&amp;BC$4,Dep_Cash,1)</f>
        <v>-0</v>
      </c>
      <c r="BD110" s="21" t="n">
        <f aca="false">-SUMIFS(Dep_Keur,Dep_Paid,"&gt;="&amp;BD$3,Dep_Paid,"&lt;="&amp;BD$4,Dep_Cash,1)</f>
        <v>-0</v>
      </c>
      <c r="BE110" s="21" t="n">
        <f aca="false">-SUMIFS(Dep_Keur,Dep_Paid,"&gt;="&amp;BE$3,Dep_Paid,"&lt;="&amp;BE$4,Dep_Cash,1)</f>
        <v>-0</v>
      </c>
      <c r="BF110" s="21" t="n">
        <f aca="false">-SUMIFS(Dep_Keur,Dep_Paid,"&gt;="&amp;BF$3,Dep_Paid,"&lt;="&amp;BF$4,Dep_Cash,1)</f>
        <v>-0</v>
      </c>
      <c r="BG110" s="21" t="n">
        <f aca="false">-SUMIFS(Dep_Keur,Dep_Paid,"&gt;="&amp;BG$3,Dep_Paid,"&lt;="&amp;BG$4,Dep_Cash,1)</f>
        <v>-0</v>
      </c>
      <c r="BH110" s="21" t="n">
        <f aca="false">-SUMIFS(Dep_Keur,Dep_Paid,"&gt;="&amp;BH$3,Dep_Paid,"&lt;="&amp;BH$4,Dep_Cash,1)</f>
        <v>-0</v>
      </c>
      <c r="BI110" s="21" t="n">
        <f aca="false">-SUMIFS(Dep_Keur,Dep_Paid,"&gt;="&amp;BI$3,Dep_Paid,"&lt;="&amp;BI$4,Dep_Cash,1)</f>
        <v>-0</v>
      </c>
      <c r="BJ110" s="21" t="n">
        <f aca="false">-SUMIFS(Dep_Keur,Dep_Paid,"&gt;="&amp;BJ$3,Dep_Paid,"&lt;="&amp;BJ$4,Dep_Cash,1)</f>
        <v>-0</v>
      </c>
      <c r="BK110" s="21" t="n">
        <f aca="false">-SUMIFS(Dep_Keur,Dep_Paid,"&gt;="&amp;BK$3,Dep_Paid,"&lt;="&amp;BK$4,Dep_Cash,1)</f>
        <v>-0</v>
      </c>
      <c r="BL110" s="21" t="n">
        <f aca="false">-SUMIFS(Dep_Keur,Dep_Paid,"&gt;="&amp;BL$3,Dep_Paid,"&lt;="&amp;BL$4,Dep_Cash,1)</f>
        <v>-0</v>
      </c>
      <c r="BM110" s="21" t="n">
        <f aca="false">-SUMIFS(Dep_Keur,Dep_Paid,"&gt;="&amp;BM$3,Dep_Paid,"&lt;="&amp;BM$4,Dep_Cash,1)</f>
        <v>-0</v>
      </c>
      <c r="BN110" s="21" t="n">
        <f aca="false">-SUMIFS(Dep_Keur,Dep_Paid,"&gt;="&amp;BN$3,Dep_Paid,"&lt;="&amp;BN$4,Dep_Cash,1)</f>
        <v>-0</v>
      </c>
      <c r="BO110" s="21" t="n">
        <f aca="false">-SUMIFS(Dep_Keur,Dep_Paid,"&gt;="&amp;BO$3,Dep_Paid,"&lt;="&amp;BO$4,Dep_Cash,1)</f>
        <v>-0</v>
      </c>
      <c r="BP110" s="21" t="n">
        <f aca="false">-SUMIFS(Dep_Keur,Dep_Paid,"&gt;="&amp;BP$3,Dep_Paid,"&lt;="&amp;BP$4,Dep_Cash,1)</f>
        <v>-0</v>
      </c>
      <c r="BQ110" s="21" t="n">
        <f aca="false">-SUMIFS(Dep_Keur,Dep_Paid,"&gt;="&amp;BQ$3,Dep_Paid,"&lt;="&amp;BQ$4,Dep_Cash,1)</f>
        <v>-0</v>
      </c>
      <c r="BR110" s="21" t="n">
        <f aca="false">-SUMIFS(Dep_Keur,Dep_Paid,"&gt;="&amp;BR$3,Dep_Paid,"&lt;="&amp;BR$4,Dep_Cash,1)</f>
        <v>-0</v>
      </c>
      <c r="BS110" s="21" t="n">
        <f aca="false">-SUMIFS(Dep_Keur,Dep_Paid,"&gt;="&amp;BS$3,Dep_Paid,"&lt;="&amp;BS$4,Dep_Cash,1)</f>
        <v>-0</v>
      </c>
      <c r="BT110" s="21" t="n">
        <f aca="false">-SUMIFS(Dep_Keur,Dep_Paid,"&gt;="&amp;BT$3,Dep_Paid,"&lt;="&amp;BT$4,Dep_Cash,1)</f>
        <v>-0</v>
      </c>
      <c r="BU110" s="21" t="n">
        <f aca="false">-SUMIFS(Dep_Keur,Dep_Paid,"&gt;="&amp;BU$3,Dep_Paid,"&lt;="&amp;BU$4,Dep_Cash,1)</f>
        <v>-0</v>
      </c>
      <c r="BV110" s="21" t="n">
        <f aca="false">-SUMIFS(Dep_Keur,Dep_Paid,"&gt;="&amp;BV$3,Dep_Paid,"&lt;="&amp;BV$4,Dep_Cash,1)</f>
        <v>-0</v>
      </c>
      <c r="BW110" s="21" t="n">
        <f aca="false">-SUMIFS(Dep_Keur,Dep_Paid,"&gt;="&amp;BW$3,Dep_Paid,"&lt;="&amp;BW$4,Dep_Cash,1)</f>
        <v>-0</v>
      </c>
      <c r="BX110" s="21" t="n">
        <f aca="false">-SUMIFS(Dep_Keur,Dep_Paid,"&gt;="&amp;BX$3,Dep_Paid,"&lt;="&amp;BX$4,Dep_Cash,1)</f>
        <v>-0</v>
      </c>
      <c r="BY110" s="21" t="n">
        <f aca="false">-SUMIFS(Dep_Keur,Dep_Paid,"&gt;="&amp;BY$3,Dep_Paid,"&lt;="&amp;BY$4,Dep_Cash,1)</f>
        <v>-0</v>
      </c>
      <c r="BZ110" s="21" t="n">
        <f aca="false">-SUMIFS(Dep_Keur,Dep_Paid,"&gt;="&amp;BZ$3,Dep_Paid,"&lt;="&amp;BZ$4,Dep_Cash,1)</f>
        <v>-0</v>
      </c>
      <c r="CA110" s="21" t="n">
        <f aca="false">-SUMIFS(Dep_Keur,Dep_Paid,"&gt;="&amp;CA$3,Dep_Paid,"&lt;="&amp;CA$4,Dep_Cash,1)</f>
        <v>-0</v>
      </c>
      <c r="CB110" s="21" t="n">
        <f aca="false">-SUMIFS(Dep_Keur,Dep_Paid,"&gt;="&amp;CB$3,Dep_Paid,"&lt;="&amp;CB$4,Dep_Cash,1)</f>
        <v>-0</v>
      </c>
      <c r="CC110" s="21" t="n">
        <f aca="false">-SUMIFS(Dep_Keur,Dep_Paid,"&gt;="&amp;CC$3,Dep_Paid,"&lt;="&amp;CC$4,Dep_Cash,1)</f>
        <v>-0</v>
      </c>
      <c r="CD110" s="21" t="n">
        <f aca="false">-SUMIFS(Dep_Keur,Dep_Paid,"&gt;="&amp;CD$3,Dep_Paid,"&lt;="&amp;CD$4,Dep_Cash,1)</f>
        <v>-0</v>
      </c>
      <c r="CE110" s="21" t="n">
        <f aca="false">-SUMIFS(Dep_Keur,Dep_Paid,"&gt;="&amp;CE$3,Dep_Paid,"&lt;="&amp;CE$4,Dep_Cash,1)</f>
        <v>-0</v>
      </c>
      <c r="CF110" s="21" t="n">
        <f aca="false">-SUMIFS(Dep_Keur,Dep_Paid,"&gt;="&amp;CF$3,Dep_Paid,"&lt;="&amp;CF$4,Dep_Cash,1)</f>
        <v>-0</v>
      </c>
      <c r="CG110" s="21" t="n">
        <f aca="false">-SUMIFS(Dep_Keur,Dep_Paid,"&gt;="&amp;CG$3,Dep_Paid,"&lt;="&amp;CG$4,Dep_Cash,1)</f>
        <v>-0</v>
      </c>
      <c r="CH110" s="21" t="n">
        <f aca="false">-SUMIFS(Dep_Keur,Dep_Paid,"&gt;="&amp;CH$3,Dep_Paid,"&lt;="&amp;CH$4,Dep_Cash,1)</f>
        <v>-0</v>
      </c>
      <c r="CI110" s="21" t="n">
        <f aca="false">-SUMIFS(Dep_Keur,Dep_Paid,"&gt;="&amp;CI$3,Dep_Paid,"&lt;="&amp;CI$4,Dep_Cash,1)</f>
        <v>-0</v>
      </c>
      <c r="CJ110" s="21" t="n">
        <f aca="false">-SUMIFS(Dep_Keur,Dep_Paid,"&gt;="&amp;CJ$3,Dep_Paid,"&lt;="&amp;CJ$4,Dep_Cash,1)</f>
        <v>-0</v>
      </c>
      <c r="CK110" s="21" t="n">
        <f aca="false">-SUMIFS(Dep_Keur,Dep_Paid,"&gt;="&amp;CK$3,Dep_Paid,"&lt;="&amp;CK$4,Dep_Cash,1)</f>
        <v>-0</v>
      </c>
      <c r="CL110" s="21" t="n">
        <f aca="false">-SUMIFS(Dep_Keur,Dep_Paid,"&gt;="&amp;CL$3,Dep_Paid,"&lt;="&amp;CL$4,Dep_Cash,1)</f>
        <v>-0</v>
      </c>
      <c r="CM110" s="21" t="n">
        <f aca="false">-SUMIFS(Dep_Keur,Dep_Paid,"&gt;="&amp;CM$3,Dep_Paid,"&lt;="&amp;CM$4,Dep_Cash,1)</f>
        <v>-0</v>
      </c>
      <c r="CN110" s="21" t="n">
        <f aca="false">-SUMIFS(Dep_Keur,Dep_Paid,"&gt;="&amp;CN$3,Dep_Paid,"&lt;="&amp;CN$4,Dep_Cash,1)</f>
        <v>-0</v>
      </c>
      <c r="CO110" s="21" t="n">
        <f aca="false">-SUMIFS(Dep_Keur,Dep_Paid,"&gt;="&amp;CO$3,Dep_Paid,"&lt;="&amp;CO$4,Dep_Cash,1)</f>
        <v>-0</v>
      </c>
      <c r="CP110" s="21" t="n">
        <f aca="false">-SUMIFS(Dep_Keur,Dep_Paid,"&gt;="&amp;CP$3,Dep_Paid,"&lt;="&amp;CP$4,Dep_Cash,1)</f>
        <v>-0</v>
      </c>
      <c r="CQ110" s="21" t="n">
        <f aca="false">-SUMIFS(Dep_Keur,Dep_Paid,"&gt;="&amp;CQ$3,Dep_Paid,"&lt;="&amp;CQ$4,Dep_Cash,1)</f>
        <v>-0</v>
      </c>
      <c r="CR110" s="21" t="n">
        <f aca="false">-SUMIFS(Dep_Keur,Dep_Paid,"&gt;="&amp;CR$3,Dep_Paid,"&lt;="&amp;CR$4,Dep_Cash,1)</f>
        <v>-0</v>
      </c>
      <c r="CS110" s="21" t="n">
        <f aca="false">-SUMIFS(Dep_Keur,Dep_Paid,"&gt;="&amp;CS$3,Dep_Paid,"&lt;="&amp;CS$4,Dep_Cash,1)</f>
        <v>-0</v>
      </c>
      <c r="CT110" s="21" t="n">
        <f aca="false">-SUMIFS(Dep_Keur,Dep_Paid,"&gt;="&amp;CT$3,Dep_Paid,"&lt;="&amp;CT$4,Dep_Cash,1)</f>
        <v>-0</v>
      </c>
      <c r="CU110" s="21" t="n">
        <f aca="false">-SUMIFS(Dep_Keur,Dep_Paid,"&gt;="&amp;CU$3,Dep_Paid,"&lt;="&amp;CU$4,Dep_Cash,1)</f>
        <v>-0</v>
      </c>
      <c r="CV110" s="21" t="n">
        <f aca="false">-SUMIFS(Dep_Keur,Dep_Paid,"&gt;="&amp;CV$3,Dep_Paid,"&lt;="&amp;CV$4,Dep_Cash,1)</f>
        <v>-0</v>
      </c>
      <c r="CW110" s="21" t="n">
        <f aca="false">-SUMIFS(Dep_Keur,Dep_Paid,"&gt;="&amp;CW$3,Dep_Paid,"&lt;="&amp;CW$4,Dep_Cash,1)</f>
        <v>-0</v>
      </c>
      <c r="CX110" s="21" t="n">
        <f aca="false">-SUMIFS(Dep_Keur,Dep_Paid,"&gt;="&amp;CX$3,Dep_Paid,"&lt;="&amp;CX$4,Dep_Cash,1)</f>
        <v>-0</v>
      </c>
      <c r="CY110" s="21" t="n">
        <f aca="false">-SUMIFS(Dep_Keur,Dep_Paid,"&gt;="&amp;CY$3,Dep_Paid,"&lt;="&amp;CY$4,Dep_Cash,1)</f>
        <v>-0</v>
      </c>
      <c r="CZ110" s="21" t="n">
        <f aca="false">-SUMIFS(Dep_Keur,Dep_Paid,"&gt;="&amp;CZ$3,Dep_Paid,"&lt;="&amp;CZ$4,Dep_Cash,1)</f>
        <v>-0</v>
      </c>
      <c r="DA110" s="21" t="n">
        <f aca="false">-SUMIFS(Dep_Keur,Dep_Paid,"&gt;="&amp;DA$3,Dep_Paid,"&lt;="&amp;DA$4,Dep_Cash,1)</f>
        <v>-0</v>
      </c>
      <c r="DB110" s="21" t="n">
        <f aca="false">-SUMIFS(Dep_Keur,Dep_Paid,"&gt;="&amp;DB$3,Dep_Paid,"&lt;="&amp;DB$4,Dep_Cash,1)</f>
        <v>-0</v>
      </c>
      <c r="DC110" s="21" t="n">
        <f aca="false">-SUMIFS(Dep_Keur,Dep_Paid,"&gt;="&amp;DC$3,Dep_Paid,"&lt;="&amp;DC$4,Dep_Cash,1)</f>
        <v>-0</v>
      </c>
      <c r="DD110" s="21" t="n">
        <f aca="false">-SUMIFS(Dep_Keur,Dep_Paid,"&gt;="&amp;DD$3,Dep_Paid,"&lt;="&amp;DD$4,Dep_Cash,1)</f>
        <v>-0</v>
      </c>
      <c r="DE110" s="21" t="n">
        <f aca="false">-SUMIFS(Dep_Keur,Dep_Paid,"&gt;="&amp;DE$3,Dep_Paid,"&lt;="&amp;DE$4,Dep_Cash,1)</f>
        <v>-0</v>
      </c>
      <c r="DF110" s="21" t="n">
        <f aca="false">-SUMIFS(Dep_Keur,Dep_Paid,"&gt;="&amp;DF$3,Dep_Paid,"&lt;="&amp;DF$4,Dep_Cash,1)</f>
        <v>-0</v>
      </c>
      <c r="DG110" s="21" t="n">
        <f aca="false">-SUMIFS(Dep_Keur,Dep_Paid,"&gt;="&amp;DG$3,Dep_Paid,"&lt;="&amp;DG$4,Dep_Cash,1)</f>
        <v>-0</v>
      </c>
      <c r="DH110" s="21" t="n">
        <f aca="false">-SUMIFS(Dep_Keur,Dep_Paid,"&gt;="&amp;DH$3,Dep_Paid,"&lt;="&amp;DH$4,Dep_Cash,1)</f>
        <v>-0</v>
      </c>
      <c r="DI110" s="21" t="n">
        <f aca="false">-SUMIFS(Dep_Keur,Dep_Paid,"&gt;="&amp;DI$3,Dep_Paid,"&lt;="&amp;DI$4,Dep_Cash,1)</f>
        <v>-0</v>
      </c>
      <c r="DJ110" s="21" t="n">
        <f aca="false">-SUMIFS(Dep_Keur,Dep_Paid,"&gt;="&amp;DJ$3,Dep_Paid,"&lt;="&amp;DJ$4,Dep_Cash,1)</f>
        <v>-0</v>
      </c>
      <c r="DK110" s="21" t="n">
        <f aca="false">-SUMIFS(Dep_Keur,Dep_Paid,"&gt;="&amp;DK$3,Dep_Paid,"&lt;="&amp;DK$4,Dep_Cash,1)</f>
        <v>-0</v>
      </c>
      <c r="DL110" s="21" t="n">
        <f aca="false">-SUMIFS(Dep_Keur,Dep_Paid,"&gt;="&amp;DL$3,Dep_Paid,"&lt;="&amp;DL$4,Dep_Cash,1)</f>
        <v>-0</v>
      </c>
      <c r="DM110" s="21" t="n">
        <f aca="false">-SUMIFS(Dep_Keur,Dep_Paid,"&gt;="&amp;DM$3,Dep_Paid,"&lt;="&amp;DM$4,Dep_Cash,1)</f>
        <v>-0</v>
      </c>
      <c r="DN110" s="21" t="n">
        <f aca="false">-SUMIFS(Dep_Keur,Dep_Paid,"&gt;="&amp;DN$3,Dep_Paid,"&lt;="&amp;DN$4,Dep_Cash,1)</f>
        <v>-0</v>
      </c>
      <c r="DO110" s="21" t="n">
        <f aca="false">-SUMIFS(Dep_Keur,Dep_Paid,"&gt;="&amp;DO$3,Dep_Paid,"&lt;="&amp;DO$4,Dep_Cash,1)</f>
        <v>-0</v>
      </c>
      <c r="DP110" s="21" t="n">
        <f aca="false">-SUMIFS(Dep_Keur,Dep_Paid,"&gt;="&amp;DP$3,Dep_Paid,"&lt;="&amp;DP$4,Dep_Cash,1)</f>
        <v>-0</v>
      </c>
      <c r="DQ110" s="21" t="n">
        <f aca="false">-SUMIFS(Dep_Keur,Dep_Paid,"&gt;="&amp;DQ$3,Dep_Paid,"&lt;="&amp;DQ$4,Dep_Cash,1)</f>
        <v>-0</v>
      </c>
      <c r="DR110" s="21" t="n">
        <f aca="false">-SUMIFS(Dep_Keur,Dep_Paid,"&gt;="&amp;DR$3,Dep_Paid,"&lt;="&amp;DR$4,Dep_Cash,1)</f>
        <v>-0</v>
      </c>
      <c r="DS110" s="21" t="n">
        <f aca="false">-SUMIFS(Dep_Keur,Dep_Paid,"&gt;="&amp;DS$3,Dep_Paid,"&lt;="&amp;DS$4,Dep_Cash,1)</f>
        <v>-0</v>
      </c>
      <c r="DT110" s="21" t="n">
        <f aca="false">-SUMIFS(Dep_Keur,Dep_Paid,"&gt;="&amp;DT$3,Dep_Paid,"&lt;="&amp;DT$4,Dep_Cash,1)</f>
        <v>-0</v>
      </c>
      <c r="DU110" s="21" t="n">
        <f aca="false">-SUMIFS(Dep_Keur,Dep_Paid,"&gt;="&amp;DU$3,Dep_Paid,"&lt;="&amp;DU$4,Dep_Cash,1)</f>
        <v>-0</v>
      </c>
      <c r="DV110" s="21" t="n">
        <f aca="false">-SUMIFS(Dep_Keur,Dep_Paid,"&gt;="&amp;DV$3,Dep_Paid,"&lt;="&amp;DV$4,Dep_Cash,1)</f>
        <v>-0</v>
      </c>
      <c r="DW110" s="21" t="n">
        <f aca="false">-SUMIFS(Dep_Keur,Dep_Paid,"&gt;="&amp;DW$3,Dep_Paid,"&lt;="&amp;DW$4,Dep_Cash,1)</f>
        <v>-0</v>
      </c>
      <c r="DX110" s="21" t="n">
        <f aca="false">-SUMIFS(Dep_Keur,Dep_Paid,"&gt;="&amp;DX$3,Dep_Paid,"&lt;="&amp;DX$4,Dep_Cash,1)</f>
        <v>-0</v>
      </c>
      <c r="DY110" s="21" t="n">
        <f aca="false">-SUMIFS(Dep_Keur,Dep_Paid,"&gt;="&amp;DY$3,Dep_Paid,"&lt;="&amp;DY$4,Dep_Cash,1)</f>
        <v>-0</v>
      </c>
      <c r="DZ110" s="21" t="n">
        <f aca="false">-SUMIFS(Dep_Keur,Dep_Paid,"&gt;="&amp;DZ$3,Dep_Paid,"&lt;="&amp;DZ$4,Dep_Cash,1)</f>
        <v>-0</v>
      </c>
      <c r="EA110" s="21" t="n">
        <f aca="false">-SUMIFS(Dep_Keur,Dep_Paid,"&gt;="&amp;EA$3,Dep_Paid,"&lt;="&amp;EA$4,Dep_Cash,1)</f>
        <v>-0</v>
      </c>
      <c r="EB110" s="21" t="n">
        <f aca="false">-SUMIFS(Dep_Keur,Dep_Paid,"&gt;="&amp;EB$3,Dep_Paid,"&lt;="&amp;EB$4,Dep_Cash,1)</f>
        <v>-0</v>
      </c>
      <c r="EC110" s="21" t="n">
        <f aca="false">-SUMIFS(Dep_Keur,Dep_Paid,"&gt;="&amp;EC$3,Dep_Paid,"&lt;="&amp;EC$4,Dep_Cash,1)</f>
        <v>-0</v>
      </c>
      <c r="ED110" s="21" t="n">
        <f aca="false">-SUMIFS(Dep_Keur,Dep_Paid,"&gt;="&amp;ED$3,Dep_Paid,"&lt;="&amp;ED$4,Dep_Cash,1)</f>
        <v>-0</v>
      </c>
      <c r="EE110" s="21" t="n">
        <f aca="false">-SUMIFS(Dep_Keur,Dep_Paid,"&gt;="&amp;EE$3,Dep_Paid,"&lt;="&amp;EE$4,Dep_Cash,1)</f>
        <v>-0</v>
      </c>
      <c r="EF110" s="21" t="n">
        <f aca="false">-SUMIFS(Dep_Keur,Dep_Paid,"&gt;="&amp;EF$3,Dep_Paid,"&lt;="&amp;EF$4,Dep_Cash,1)</f>
        <v>-0</v>
      </c>
      <c r="EG110" s="21" t="n">
        <f aca="false">-SUMIFS(Dep_Keur,Dep_Paid,"&gt;="&amp;EG$3,Dep_Paid,"&lt;="&amp;EG$4,Dep_Cash,1)</f>
        <v>-0</v>
      </c>
      <c r="EH110" s="21" t="n">
        <f aca="false">-SUMIFS(Dep_Keur,Dep_Paid,"&gt;="&amp;EH$3,Dep_Paid,"&lt;="&amp;EH$4,Dep_Cash,1)</f>
        <v>-0</v>
      </c>
      <c r="EI110" s="21" t="n">
        <f aca="false">-SUMIFS(Dep_Keur,Dep_Paid,"&gt;="&amp;EI$3,Dep_Paid,"&lt;="&amp;EI$4,Dep_Cash,1)</f>
        <v>-0</v>
      </c>
      <c r="EJ110" s="21" t="n">
        <f aca="false">-SUMIFS(Dep_Keur,Dep_Paid,"&gt;="&amp;EJ$3,Dep_Paid,"&lt;="&amp;EJ$4,Dep_Cash,1)</f>
        <v>-0</v>
      </c>
      <c r="EK110" s="21" t="n">
        <f aca="false">-SUMIFS(Dep_Keur,Dep_Paid,"&gt;="&amp;EK$3,Dep_Paid,"&lt;="&amp;EK$4,Dep_Cash,1)</f>
        <v>-0</v>
      </c>
      <c r="EL110" s="21" t="n">
        <f aca="false">-SUMIFS(Dep_Keur,Dep_Paid,"&gt;="&amp;EL$3,Dep_Paid,"&lt;="&amp;EL$4,Dep_Cash,1)</f>
        <v>-0</v>
      </c>
      <c r="EM110" s="21" t="n">
        <f aca="false">-SUMIFS(Dep_Keur,Dep_Paid,"&gt;="&amp;EM$3,Dep_Paid,"&lt;="&amp;EM$4,Dep_Cash,1)</f>
        <v>-0</v>
      </c>
      <c r="EN110" s="21" t="n">
        <f aca="false">-SUMIFS(Dep_Keur,Dep_Paid,"&gt;="&amp;EN$3,Dep_Paid,"&lt;="&amp;EN$4,Dep_Cash,1)</f>
        <v>-0</v>
      </c>
      <c r="EO110" s="21" t="n">
        <f aca="false">-SUMIFS(Dep_Keur,Dep_Paid,"&gt;="&amp;EO$3,Dep_Paid,"&lt;="&amp;EO$4,Dep_Cash,1)</f>
        <v>-0</v>
      </c>
      <c r="EP110" s="21" t="n">
        <f aca="false">-SUMIFS(Dep_Keur,Dep_Paid,"&gt;="&amp;EP$3,Dep_Paid,"&lt;="&amp;EP$4,Dep_Cash,1)</f>
        <v>-0</v>
      </c>
      <c r="EQ110" s="21" t="n">
        <f aca="false">-SUMIFS(Dep_Keur,Dep_Paid,"&gt;="&amp;EQ$3,Dep_Paid,"&lt;="&amp;EQ$4,Dep_Cash,1)</f>
        <v>-0</v>
      </c>
      <c r="ER110" s="21" t="n">
        <f aca="false">-SUMIFS(Dep_Keur,Dep_Paid,"&gt;="&amp;ER$3,Dep_Paid,"&lt;="&amp;ER$4,Dep_Cash,1)</f>
        <v>-0</v>
      </c>
      <c r="ES110" s="21" t="n">
        <f aca="false">-SUMIFS(Dep_Keur,Dep_Paid,"&gt;="&amp;ES$3,Dep_Paid,"&lt;="&amp;ES$4,Dep_Cash,1)</f>
        <v>-0</v>
      </c>
      <c r="ET110" s="21" t="n">
        <f aca="false">-SUMIFS(Dep_Keur,Dep_Paid,"&gt;="&amp;ET$3,Dep_Paid,"&lt;="&amp;ET$4,Dep_Cash,1)</f>
        <v>-0</v>
      </c>
      <c r="EU110" s="21" t="n">
        <f aca="false">-SUMIFS(Dep_Keur,Dep_Paid,"&gt;="&amp;EU$3,Dep_Paid,"&lt;="&amp;EU$4,Dep_Cash,1)</f>
        <v>-0</v>
      </c>
      <c r="EV110" s="21" t="n">
        <f aca="false">-SUMIFS(Dep_Keur,Dep_Paid,"&gt;="&amp;EV$3,Dep_Paid,"&lt;="&amp;EV$4,Dep_Cash,1)</f>
        <v>-0</v>
      </c>
      <c r="EW110" s="21" t="n">
        <f aca="false">-SUMIFS(Dep_Keur,Dep_Paid,"&gt;="&amp;EW$3,Dep_Paid,"&lt;="&amp;EW$4,Dep_Cash,1)</f>
        <v>-0</v>
      </c>
      <c r="EX110" s="21" t="n">
        <f aca="false">-SUMIFS(Dep_Keur,Dep_Paid,"&gt;="&amp;EX$3,Dep_Paid,"&lt;="&amp;EX$4,Dep_Cash,1)</f>
        <v>-0</v>
      </c>
      <c r="EY110" s="21" t="n">
        <f aca="false">-SUMIFS(Dep_Keur,Dep_Paid,"&gt;="&amp;EY$3,Dep_Paid,"&lt;="&amp;EY$4,Dep_Cash,1)</f>
        <v>-0</v>
      </c>
      <c r="EZ110" s="21" t="n">
        <f aca="false">-SUMIFS(Dep_Keur,Dep_Paid,"&gt;="&amp;EZ$3,Dep_Paid,"&lt;="&amp;EZ$4,Dep_Cash,1)</f>
        <v>-0</v>
      </c>
      <c r="FA110" s="21" t="n">
        <f aca="false">-SUMIFS(Dep_Keur,Dep_Paid,"&gt;="&amp;FA$3,Dep_Paid,"&lt;="&amp;FA$4,Dep_Cash,1)</f>
        <v>-0</v>
      </c>
      <c r="FB110" s="21" t="n">
        <f aca="false">-SUMIFS(Dep_Keur,Dep_Paid,"&gt;="&amp;FB$3,Dep_Paid,"&lt;="&amp;FB$4,Dep_Cash,1)</f>
        <v>-0</v>
      </c>
      <c r="FC110" s="21" t="n">
        <f aca="false">-SUMIFS(Dep_Keur,Dep_Paid,"&gt;="&amp;FC$3,Dep_Paid,"&lt;="&amp;FC$4,Dep_Cash,1)</f>
        <v>-0</v>
      </c>
      <c r="FD110" s="21" t="n">
        <f aca="false">-SUMIFS(Dep_Keur,Dep_Paid,"&gt;="&amp;FD$3,Dep_Paid,"&lt;="&amp;FD$4,Dep_Cash,1)</f>
        <v>-0</v>
      </c>
      <c r="FE110" s="21" t="n">
        <f aca="false">-SUMIFS(Dep_Keur,Dep_Paid,"&gt;="&amp;FE$3,Dep_Paid,"&lt;="&amp;FE$4,Dep_Cash,1)</f>
        <v>-0</v>
      </c>
      <c r="FF110" s="21" t="n">
        <f aca="false">-SUMIFS(Dep_Keur,Dep_Paid,"&gt;="&amp;FF$3,Dep_Paid,"&lt;="&amp;FF$4,Dep_Cash,1)</f>
        <v>-0</v>
      </c>
      <c r="FG110" s="21" t="n">
        <f aca="false">-SUMIFS(Dep_Keur,Dep_Paid,"&gt;="&amp;FG$3,Dep_Paid,"&lt;="&amp;FG$4,Dep_Cash,1)</f>
        <v>-0</v>
      </c>
      <c r="FH110" s="21" t="n">
        <f aca="false">-SUMIFS(Dep_Keur,Dep_Paid,"&gt;="&amp;FH$3,Dep_Paid,"&lt;="&amp;FH$4,Dep_Cash,1)</f>
        <v>-0</v>
      </c>
    </row>
    <row r="111" customFormat="false" ht="15" hidden="false" customHeight="false" outlineLevel="0" collapsed="false">
      <c r="C111" s="1" t="s">
        <v>753</v>
      </c>
      <c r="D111" s="12" t="s">
        <v>358</v>
      </c>
      <c r="E111" s="21" t="n">
        <f aca="false">SUMIFS(Dep_Keur,Dep_Exit,1,Dep_Cash,1)</f>
        <v>562.5</v>
      </c>
      <c r="I111" s="21" t="n">
        <f aca="false">SUM(J111:FH111)</f>
        <v>1213.875</v>
      </c>
      <c r="J111" s="21" t="n">
        <f aca="false">SUMIFS(Dep_Keur,Dep_Rel,"&gt;="&amp;J$3,Dep_Rel,"&lt;="&amp;J$4,Dep_Cash,1)</f>
        <v>0</v>
      </c>
      <c r="K111" s="21" t="n">
        <f aca="false">SUMIFS(Dep_Keur,Dep_Rel,"&gt;="&amp;K$3,Dep_Rel,"&lt;="&amp;K$4,Dep_Cash,1)</f>
        <v>1213.875</v>
      </c>
      <c r="L111" s="21" t="n">
        <f aca="false">SUMIFS(Dep_Keur,Dep_Rel,"&gt;="&amp;L$3,Dep_Rel,"&lt;="&amp;L$4,Dep_Cash,1)</f>
        <v>0</v>
      </c>
      <c r="M111" s="21" t="n">
        <f aca="false">SUMIFS(Dep_Keur,Dep_Rel,"&gt;="&amp;M$3,Dep_Rel,"&lt;="&amp;M$4,Dep_Cash,1)</f>
        <v>0</v>
      </c>
      <c r="N111" s="21" t="n">
        <f aca="false">SUMIFS(Dep_Keur,Dep_Rel,"&gt;="&amp;N$3,Dep_Rel,"&lt;="&amp;N$4,Dep_Cash,1)</f>
        <v>0</v>
      </c>
      <c r="O111" s="21" t="n">
        <f aca="false">SUMIFS(Dep_Keur,Dep_Rel,"&gt;="&amp;O$3,Dep_Rel,"&lt;="&amp;O$4,Dep_Cash,1)</f>
        <v>0</v>
      </c>
      <c r="P111" s="21" t="n">
        <f aca="false">SUMIFS(Dep_Keur,Dep_Rel,"&gt;="&amp;P$3,Dep_Rel,"&lt;="&amp;P$4,Dep_Cash,1)</f>
        <v>0</v>
      </c>
      <c r="Q111" s="21" t="n">
        <f aca="false">SUMIFS(Dep_Keur,Dep_Rel,"&gt;="&amp;Q$3,Dep_Rel,"&lt;="&amp;Q$4,Dep_Cash,1)</f>
        <v>0</v>
      </c>
      <c r="R111" s="21" t="n">
        <f aca="false">SUMIFS(Dep_Keur,Dep_Rel,"&gt;="&amp;R$3,Dep_Rel,"&lt;="&amp;R$4,Dep_Cash,1)</f>
        <v>0</v>
      </c>
      <c r="S111" s="21" t="n">
        <f aca="false">SUMIFS(Dep_Keur,Dep_Rel,"&gt;="&amp;S$3,Dep_Rel,"&lt;="&amp;S$4,Dep_Cash,1)</f>
        <v>0</v>
      </c>
      <c r="T111" s="21" t="n">
        <f aca="false">SUMIFS(Dep_Keur,Dep_Rel,"&gt;="&amp;T$3,Dep_Rel,"&lt;="&amp;T$4,Dep_Cash,1)</f>
        <v>0</v>
      </c>
      <c r="U111" s="21" t="n">
        <f aca="false">SUMIFS(Dep_Keur,Dep_Rel,"&gt;="&amp;U$3,Dep_Rel,"&lt;="&amp;U$4,Dep_Cash,1)</f>
        <v>0</v>
      </c>
      <c r="V111" s="21" t="n">
        <f aca="false">SUMIFS(Dep_Keur,Dep_Rel,"&gt;="&amp;V$3,Dep_Rel,"&lt;="&amp;V$4,Dep_Cash,1)</f>
        <v>0</v>
      </c>
      <c r="W111" s="21" t="n">
        <f aca="false">SUMIFS(Dep_Keur,Dep_Rel,"&gt;="&amp;W$3,Dep_Rel,"&lt;="&amp;W$4,Dep_Cash,1)</f>
        <v>0</v>
      </c>
      <c r="X111" s="21" t="n">
        <f aca="false">SUMIFS(Dep_Keur,Dep_Rel,"&gt;="&amp;X$3,Dep_Rel,"&lt;="&amp;X$4,Dep_Cash,1)</f>
        <v>0</v>
      </c>
      <c r="Y111" s="21" t="n">
        <f aca="false">SUMIFS(Dep_Keur,Dep_Rel,"&gt;="&amp;Y$3,Dep_Rel,"&lt;="&amp;Y$4,Dep_Cash,1)</f>
        <v>0</v>
      </c>
      <c r="Z111" s="21" t="n">
        <f aca="false">SUMIFS(Dep_Keur,Dep_Rel,"&gt;="&amp;Z$3,Dep_Rel,"&lt;="&amp;Z$4,Dep_Cash,1)</f>
        <v>0</v>
      </c>
      <c r="AA111" s="21" t="n">
        <f aca="false">SUMIFS(Dep_Keur,Dep_Rel,"&gt;="&amp;AA$3,Dep_Rel,"&lt;="&amp;AA$4,Dep_Cash,1)</f>
        <v>0</v>
      </c>
      <c r="AB111" s="21" t="n">
        <f aca="false">SUMIFS(Dep_Keur,Dep_Rel,"&gt;="&amp;AB$3,Dep_Rel,"&lt;="&amp;AB$4,Dep_Cash,1)</f>
        <v>0</v>
      </c>
      <c r="AC111" s="21" t="n">
        <f aca="false">SUMIFS(Dep_Keur,Dep_Rel,"&gt;="&amp;AC$3,Dep_Rel,"&lt;="&amp;AC$4,Dep_Cash,1)</f>
        <v>0</v>
      </c>
      <c r="AD111" s="21" t="n">
        <f aca="false">SUMIFS(Dep_Keur,Dep_Rel,"&gt;="&amp;AD$3,Dep_Rel,"&lt;="&amp;AD$4,Dep_Cash,1)</f>
        <v>0</v>
      </c>
      <c r="AE111" s="21" t="n">
        <f aca="false">SUMIFS(Dep_Keur,Dep_Rel,"&gt;="&amp;AE$3,Dep_Rel,"&lt;="&amp;AE$4,Dep_Cash,1)</f>
        <v>0</v>
      </c>
      <c r="AF111" s="21" t="n">
        <f aca="false">SUMIFS(Dep_Keur,Dep_Rel,"&gt;="&amp;AF$3,Dep_Rel,"&lt;="&amp;AF$4,Dep_Cash,1)</f>
        <v>0</v>
      </c>
      <c r="AG111" s="21" t="n">
        <f aca="false">SUMIFS(Dep_Keur,Dep_Rel,"&gt;="&amp;AG$3,Dep_Rel,"&lt;="&amp;AG$4,Dep_Cash,1)</f>
        <v>0</v>
      </c>
      <c r="AH111" s="21" t="n">
        <f aca="false">SUMIFS(Dep_Keur,Dep_Rel,"&gt;="&amp;AH$3,Dep_Rel,"&lt;="&amp;AH$4,Dep_Cash,1)</f>
        <v>0</v>
      </c>
      <c r="AI111" s="21" t="n">
        <f aca="false">SUMIFS(Dep_Keur,Dep_Rel,"&gt;="&amp;AI$3,Dep_Rel,"&lt;="&amp;AI$4,Dep_Cash,1)</f>
        <v>0</v>
      </c>
      <c r="AJ111" s="21" t="n">
        <f aca="false">SUMIFS(Dep_Keur,Dep_Rel,"&gt;="&amp;AJ$3,Dep_Rel,"&lt;="&amp;AJ$4,Dep_Cash,1)</f>
        <v>0</v>
      </c>
      <c r="AK111" s="21" t="n">
        <f aca="false">SUMIFS(Dep_Keur,Dep_Rel,"&gt;="&amp;AK$3,Dep_Rel,"&lt;="&amp;AK$4,Dep_Cash,1)</f>
        <v>0</v>
      </c>
      <c r="AL111" s="21" t="n">
        <f aca="false">SUMIFS(Dep_Keur,Dep_Rel,"&gt;="&amp;AL$3,Dep_Rel,"&lt;="&amp;AL$4,Dep_Cash,1)</f>
        <v>0</v>
      </c>
      <c r="AM111" s="21" t="n">
        <f aca="false">SUMIFS(Dep_Keur,Dep_Rel,"&gt;="&amp;AM$3,Dep_Rel,"&lt;="&amp;AM$4,Dep_Cash,1)</f>
        <v>0</v>
      </c>
      <c r="AN111" s="21" t="n">
        <f aca="false">SUMIFS(Dep_Keur,Dep_Rel,"&gt;="&amp;AN$3,Dep_Rel,"&lt;="&amp;AN$4,Dep_Cash,1)</f>
        <v>0</v>
      </c>
      <c r="AO111" s="21" t="n">
        <f aca="false">SUMIFS(Dep_Keur,Dep_Rel,"&gt;="&amp;AO$3,Dep_Rel,"&lt;="&amp;AO$4,Dep_Cash,1)</f>
        <v>0</v>
      </c>
      <c r="AP111" s="21" t="n">
        <f aca="false">SUMIFS(Dep_Keur,Dep_Rel,"&gt;="&amp;AP$3,Dep_Rel,"&lt;="&amp;AP$4,Dep_Cash,1)</f>
        <v>0</v>
      </c>
      <c r="AQ111" s="21" t="n">
        <f aca="false">SUMIFS(Dep_Keur,Dep_Rel,"&gt;="&amp;AQ$3,Dep_Rel,"&lt;="&amp;AQ$4,Dep_Cash,1)</f>
        <v>0</v>
      </c>
      <c r="AR111" s="21" t="n">
        <f aca="false">SUMIFS(Dep_Keur,Dep_Rel,"&gt;="&amp;AR$3,Dep_Rel,"&lt;="&amp;AR$4,Dep_Cash,1)</f>
        <v>0</v>
      </c>
      <c r="AS111" s="21" t="n">
        <f aca="false">SUMIFS(Dep_Keur,Dep_Rel,"&gt;="&amp;AS$3,Dep_Rel,"&lt;="&amp;AS$4,Dep_Cash,1)</f>
        <v>0</v>
      </c>
      <c r="AT111" s="21" t="n">
        <f aca="false">SUMIFS(Dep_Keur,Dep_Rel,"&gt;="&amp;AT$3,Dep_Rel,"&lt;="&amp;AT$4,Dep_Cash,1)</f>
        <v>0</v>
      </c>
      <c r="AU111" s="21" t="n">
        <f aca="false">SUMIFS(Dep_Keur,Dep_Rel,"&gt;="&amp;AU$3,Dep_Rel,"&lt;="&amp;AU$4,Dep_Cash,1)</f>
        <v>0</v>
      </c>
      <c r="AV111" s="21" t="n">
        <f aca="false">SUMIFS(Dep_Keur,Dep_Rel,"&gt;="&amp;AV$3,Dep_Rel,"&lt;="&amp;AV$4,Dep_Cash,1)</f>
        <v>0</v>
      </c>
      <c r="AW111" s="21" t="n">
        <f aca="false">SUMIFS(Dep_Keur,Dep_Rel,"&gt;="&amp;AW$3,Dep_Rel,"&lt;="&amp;AW$4,Dep_Cash,1)</f>
        <v>0</v>
      </c>
      <c r="AX111" s="21" t="n">
        <f aca="false">SUMIFS(Dep_Keur,Dep_Rel,"&gt;="&amp;AX$3,Dep_Rel,"&lt;="&amp;AX$4,Dep_Cash,1)</f>
        <v>0</v>
      </c>
      <c r="AY111" s="21" t="n">
        <f aca="false">SUMIFS(Dep_Keur,Dep_Rel,"&gt;="&amp;AY$3,Dep_Rel,"&lt;="&amp;AY$4,Dep_Cash,1)</f>
        <v>0</v>
      </c>
      <c r="AZ111" s="21" t="n">
        <f aca="false">SUMIFS(Dep_Keur,Dep_Rel,"&gt;="&amp;AZ$3,Dep_Rel,"&lt;="&amp;AZ$4,Dep_Cash,1)</f>
        <v>0</v>
      </c>
      <c r="BA111" s="21" t="n">
        <f aca="false">SUMIFS(Dep_Keur,Dep_Rel,"&gt;="&amp;BA$3,Dep_Rel,"&lt;="&amp;BA$4,Dep_Cash,1)</f>
        <v>0</v>
      </c>
      <c r="BB111" s="21" t="n">
        <f aca="false">SUMIFS(Dep_Keur,Dep_Rel,"&gt;="&amp;BB$3,Dep_Rel,"&lt;="&amp;BB$4,Dep_Cash,1)</f>
        <v>0</v>
      </c>
      <c r="BC111" s="21" t="n">
        <f aca="false">SUMIFS(Dep_Keur,Dep_Rel,"&gt;="&amp;BC$3,Dep_Rel,"&lt;="&amp;BC$4,Dep_Cash,1)</f>
        <v>0</v>
      </c>
      <c r="BD111" s="21" t="n">
        <f aca="false">SUMIFS(Dep_Keur,Dep_Rel,"&gt;="&amp;BD$3,Dep_Rel,"&lt;="&amp;BD$4,Dep_Cash,1)</f>
        <v>0</v>
      </c>
      <c r="BE111" s="21" t="n">
        <f aca="false">SUMIFS(Dep_Keur,Dep_Rel,"&gt;="&amp;BE$3,Dep_Rel,"&lt;="&amp;BE$4,Dep_Cash,1)</f>
        <v>0</v>
      </c>
      <c r="BF111" s="21" t="n">
        <f aca="false">SUMIFS(Dep_Keur,Dep_Rel,"&gt;="&amp;BF$3,Dep_Rel,"&lt;="&amp;BF$4,Dep_Cash,1)</f>
        <v>0</v>
      </c>
      <c r="BG111" s="21" t="n">
        <f aca="false">SUMIFS(Dep_Keur,Dep_Rel,"&gt;="&amp;BG$3,Dep_Rel,"&lt;="&amp;BG$4,Dep_Cash,1)</f>
        <v>0</v>
      </c>
      <c r="BH111" s="21" t="n">
        <f aca="false">SUMIFS(Dep_Keur,Dep_Rel,"&gt;="&amp;BH$3,Dep_Rel,"&lt;="&amp;BH$4,Dep_Cash,1)</f>
        <v>0</v>
      </c>
      <c r="BI111" s="21" t="n">
        <f aca="false">SUMIFS(Dep_Keur,Dep_Rel,"&gt;="&amp;BI$3,Dep_Rel,"&lt;="&amp;BI$4,Dep_Cash,1)</f>
        <v>0</v>
      </c>
      <c r="BJ111" s="21" t="n">
        <f aca="false">SUMIFS(Dep_Keur,Dep_Rel,"&gt;="&amp;BJ$3,Dep_Rel,"&lt;="&amp;BJ$4,Dep_Cash,1)</f>
        <v>0</v>
      </c>
      <c r="BK111" s="21" t="n">
        <f aca="false">SUMIFS(Dep_Keur,Dep_Rel,"&gt;="&amp;BK$3,Dep_Rel,"&lt;="&amp;BK$4,Dep_Cash,1)</f>
        <v>0</v>
      </c>
      <c r="BL111" s="21" t="n">
        <f aca="false">SUMIFS(Dep_Keur,Dep_Rel,"&gt;="&amp;BL$3,Dep_Rel,"&lt;="&amp;BL$4,Dep_Cash,1)</f>
        <v>0</v>
      </c>
      <c r="BM111" s="21" t="n">
        <f aca="false">SUMIFS(Dep_Keur,Dep_Rel,"&gt;="&amp;BM$3,Dep_Rel,"&lt;="&amp;BM$4,Dep_Cash,1)</f>
        <v>0</v>
      </c>
      <c r="BN111" s="21" t="n">
        <f aca="false">SUMIFS(Dep_Keur,Dep_Rel,"&gt;="&amp;BN$3,Dep_Rel,"&lt;="&amp;BN$4,Dep_Cash,1)</f>
        <v>0</v>
      </c>
      <c r="BO111" s="21" t="n">
        <f aca="false">SUMIFS(Dep_Keur,Dep_Rel,"&gt;="&amp;BO$3,Dep_Rel,"&lt;="&amp;BO$4,Dep_Cash,1)</f>
        <v>0</v>
      </c>
      <c r="BP111" s="21" t="n">
        <f aca="false">SUMIFS(Dep_Keur,Dep_Rel,"&gt;="&amp;BP$3,Dep_Rel,"&lt;="&amp;BP$4,Dep_Cash,1)</f>
        <v>0</v>
      </c>
      <c r="BQ111" s="21" t="n">
        <f aca="false">SUMIFS(Dep_Keur,Dep_Rel,"&gt;="&amp;BQ$3,Dep_Rel,"&lt;="&amp;BQ$4,Dep_Cash,1)</f>
        <v>0</v>
      </c>
      <c r="BR111" s="21" t="n">
        <f aca="false">SUMIFS(Dep_Keur,Dep_Rel,"&gt;="&amp;BR$3,Dep_Rel,"&lt;="&amp;BR$4,Dep_Cash,1)</f>
        <v>0</v>
      </c>
      <c r="BS111" s="21" t="n">
        <f aca="false">SUMIFS(Dep_Keur,Dep_Rel,"&gt;="&amp;BS$3,Dep_Rel,"&lt;="&amp;BS$4,Dep_Cash,1)</f>
        <v>0</v>
      </c>
      <c r="BT111" s="21" t="n">
        <f aca="false">SUMIFS(Dep_Keur,Dep_Rel,"&gt;="&amp;BT$3,Dep_Rel,"&lt;="&amp;BT$4,Dep_Cash,1)</f>
        <v>0</v>
      </c>
      <c r="BU111" s="21" t="n">
        <f aca="false">SUMIFS(Dep_Keur,Dep_Rel,"&gt;="&amp;BU$3,Dep_Rel,"&lt;="&amp;BU$4,Dep_Cash,1)</f>
        <v>0</v>
      </c>
      <c r="BV111" s="21" t="n">
        <f aca="false">SUMIFS(Dep_Keur,Dep_Rel,"&gt;="&amp;BV$3,Dep_Rel,"&lt;="&amp;BV$4,Dep_Cash,1)</f>
        <v>0</v>
      </c>
      <c r="BW111" s="21" t="n">
        <f aca="false">SUMIFS(Dep_Keur,Dep_Rel,"&gt;="&amp;BW$3,Dep_Rel,"&lt;="&amp;BW$4,Dep_Cash,1)</f>
        <v>0</v>
      </c>
      <c r="BX111" s="21" t="n">
        <f aca="false">SUMIFS(Dep_Keur,Dep_Rel,"&gt;="&amp;BX$3,Dep_Rel,"&lt;="&amp;BX$4,Dep_Cash,1)</f>
        <v>0</v>
      </c>
      <c r="BY111" s="21" t="n">
        <f aca="false">SUMIFS(Dep_Keur,Dep_Rel,"&gt;="&amp;BY$3,Dep_Rel,"&lt;="&amp;BY$4,Dep_Cash,1)</f>
        <v>0</v>
      </c>
      <c r="BZ111" s="21" t="n">
        <f aca="false">SUMIFS(Dep_Keur,Dep_Rel,"&gt;="&amp;BZ$3,Dep_Rel,"&lt;="&amp;BZ$4,Dep_Cash,1)</f>
        <v>0</v>
      </c>
      <c r="CA111" s="21" t="n">
        <f aca="false">SUMIFS(Dep_Keur,Dep_Rel,"&gt;="&amp;CA$3,Dep_Rel,"&lt;="&amp;CA$4,Dep_Cash,1)</f>
        <v>0</v>
      </c>
      <c r="CB111" s="21" t="n">
        <f aca="false">SUMIFS(Dep_Keur,Dep_Rel,"&gt;="&amp;CB$3,Dep_Rel,"&lt;="&amp;CB$4,Dep_Cash,1)</f>
        <v>0</v>
      </c>
      <c r="CC111" s="21" t="n">
        <f aca="false">SUMIFS(Dep_Keur,Dep_Rel,"&gt;="&amp;CC$3,Dep_Rel,"&lt;="&amp;CC$4,Dep_Cash,1)</f>
        <v>0</v>
      </c>
      <c r="CD111" s="21" t="n">
        <f aca="false">SUMIFS(Dep_Keur,Dep_Rel,"&gt;="&amp;CD$3,Dep_Rel,"&lt;="&amp;CD$4,Dep_Cash,1)</f>
        <v>0</v>
      </c>
      <c r="CE111" s="21" t="n">
        <f aca="false">SUMIFS(Dep_Keur,Dep_Rel,"&gt;="&amp;CE$3,Dep_Rel,"&lt;="&amp;CE$4,Dep_Cash,1)</f>
        <v>0</v>
      </c>
      <c r="CF111" s="21" t="n">
        <f aca="false">SUMIFS(Dep_Keur,Dep_Rel,"&gt;="&amp;CF$3,Dep_Rel,"&lt;="&amp;CF$4,Dep_Cash,1)</f>
        <v>0</v>
      </c>
      <c r="CG111" s="21" t="n">
        <f aca="false">SUMIFS(Dep_Keur,Dep_Rel,"&gt;="&amp;CG$3,Dep_Rel,"&lt;="&amp;CG$4,Dep_Cash,1)</f>
        <v>0</v>
      </c>
      <c r="CH111" s="21" t="n">
        <f aca="false">SUMIFS(Dep_Keur,Dep_Rel,"&gt;="&amp;CH$3,Dep_Rel,"&lt;="&amp;CH$4,Dep_Cash,1)</f>
        <v>0</v>
      </c>
      <c r="CI111" s="21" t="n">
        <f aca="false">SUMIFS(Dep_Keur,Dep_Rel,"&gt;="&amp;CI$3,Dep_Rel,"&lt;="&amp;CI$4,Dep_Cash,1)</f>
        <v>0</v>
      </c>
      <c r="CJ111" s="21" t="n">
        <f aca="false">SUMIFS(Dep_Keur,Dep_Rel,"&gt;="&amp;CJ$3,Dep_Rel,"&lt;="&amp;CJ$4,Dep_Cash,1)</f>
        <v>0</v>
      </c>
      <c r="CK111" s="21" t="n">
        <f aca="false">SUMIFS(Dep_Keur,Dep_Rel,"&gt;="&amp;CK$3,Dep_Rel,"&lt;="&amp;CK$4,Dep_Cash,1)</f>
        <v>0</v>
      </c>
      <c r="CL111" s="21" t="n">
        <f aca="false">SUMIFS(Dep_Keur,Dep_Rel,"&gt;="&amp;CL$3,Dep_Rel,"&lt;="&amp;CL$4,Dep_Cash,1)</f>
        <v>0</v>
      </c>
      <c r="CM111" s="21" t="n">
        <f aca="false">SUMIFS(Dep_Keur,Dep_Rel,"&gt;="&amp;CM$3,Dep_Rel,"&lt;="&amp;CM$4,Dep_Cash,1)</f>
        <v>0</v>
      </c>
      <c r="CN111" s="21" t="n">
        <f aca="false">SUMIFS(Dep_Keur,Dep_Rel,"&gt;="&amp;CN$3,Dep_Rel,"&lt;="&amp;CN$4,Dep_Cash,1)</f>
        <v>0</v>
      </c>
      <c r="CO111" s="21" t="n">
        <f aca="false">SUMIFS(Dep_Keur,Dep_Rel,"&gt;="&amp;CO$3,Dep_Rel,"&lt;="&amp;CO$4,Dep_Cash,1)</f>
        <v>0</v>
      </c>
      <c r="CP111" s="21" t="n">
        <f aca="false">SUMIFS(Dep_Keur,Dep_Rel,"&gt;="&amp;CP$3,Dep_Rel,"&lt;="&amp;CP$4,Dep_Cash,1)</f>
        <v>0</v>
      </c>
      <c r="CQ111" s="21" t="n">
        <f aca="false">SUMIFS(Dep_Keur,Dep_Rel,"&gt;="&amp;CQ$3,Dep_Rel,"&lt;="&amp;CQ$4,Dep_Cash,1)</f>
        <v>0</v>
      </c>
      <c r="CR111" s="21" t="n">
        <f aca="false">SUMIFS(Dep_Keur,Dep_Rel,"&gt;="&amp;CR$3,Dep_Rel,"&lt;="&amp;CR$4,Dep_Cash,1)</f>
        <v>0</v>
      </c>
      <c r="CS111" s="21" t="n">
        <f aca="false">SUMIFS(Dep_Keur,Dep_Rel,"&gt;="&amp;CS$3,Dep_Rel,"&lt;="&amp;CS$4,Dep_Cash,1)</f>
        <v>0</v>
      </c>
      <c r="CT111" s="21" t="n">
        <f aca="false">SUMIFS(Dep_Keur,Dep_Rel,"&gt;="&amp;CT$3,Dep_Rel,"&lt;="&amp;CT$4,Dep_Cash,1)</f>
        <v>0</v>
      </c>
      <c r="CU111" s="21" t="n">
        <f aca="false">SUMIFS(Dep_Keur,Dep_Rel,"&gt;="&amp;CU$3,Dep_Rel,"&lt;="&amp;CU$4,Dep_Cash,1)</f>
        <v>0</v>
      </c>
      <c r="CV111" s="21" t="n">
        <f aca="false">SUMIFS(Dep_Keur,Dep_Rel,"&gt;="&amp;CV$3,Dep_Rel,"&lt;="&amp;CV$4,Dep_Cash,1)</f>
        <v>0</v>
      </c>
      <c r="CW111" s="21" t="n">
        <f aca="false">SUMIFS(Dep_Keur,Dep_Rel,"&gt;="&amp;CW$3,Dep_Rel,"&lt;="&amp;CW$4,Dep_Cash,1)</f>
        <v>0</v>
      </c>
      <c r="CX111" s="21" t="n">
        <f aca="false">SUMIFS(Dep_Keur,Dep_Rel,"&gt;="&amp;CX$3,Dep_Rel,"&lt;="&amp;CX$4,Dep_Cash,1)</f>
        <v>0</v>
      </c>
      <c r="CY111" s="21" t="n">
        <f aca="false">SUMIFS(Dep_Keur,Dep_Rel,"&gt;="&amp;CY$3,Dep_Rel,"&lt;="&amp;CY$4,Dep_Cash,1)</f>
        <v>0</v>
      </c>
      <c r="CZ111" s="21" t="n">
        <f aca="false">SUMIFS(Dep_Keur,Dep_Rel,"&gt;="&amp;CZ$3,Dep_Rel,"&lt;="&amp;CZ$4,Dep_Cash,1)</f>
        <v>0</v>
      </c>
      <c r="DA111" s="21" t="n">
        <f aca="false">SUMIFS(Dep_Keur,Dep_Rel,"&gt;="&amp;DA$3,Dep_Rel,"&lt;="&amp;DA$4,Dep_Cash,1)</f>
        <v>0</v>
      </c>
      <c r="DB111" s="21" t="n">
        <f aca="false">SUMIFS(Dep_Keur,Dep_Rel,"&gt;="&amp;DB$3,Dep_Rel,"&lt;="&amp;DB$4,Dep_Cash,1)</f>
        <v>0</v>
      </c>
      <c r="DC111" s="21" t="n">
        <f aca="false">SUMIFS(Dep_Keur,Dep_Rel,"&gt;="&amp;DC$3,Dep_Rel,"&lt;="&amp;DC$4,Dep_Cash,1)</f>
        <v>0</v>
      </c>
      <c r="DD111" s="21" t="n">
        <f aca="false">SUMIFS(Dep_Keur,Dep_Rel,"&gt;="&amp;DD$3,Dep_Rel,"&lt;="&amp;DD$4,Dep_Cash,1)</f>
        <v>0</v>
      </c>
      <c r="DE111" s="21" t="n">
        <f aca="false">SUMIFS(Dep_Keur,Dep_Rel,"&gt;="&amp;DE$3,Dep_Rel,"&lt;="&amp;DE$4,Dep_Cash,1)</f>
        <v>0</v>
      </c>
      <c r="DF111" s="21" t="n">
        <f aca="false">SUMIFS(Dep_Keur,Dep_Rel,"&gt;="&amp;DF$3,Dep_Rel,"&lt;="&amp;DF$4,Dep_Cash,1)</f>
        <v>0</v>
      </c>
      <c r="DG111" s="21" t="n">
        <f aca="false">SUMIFS(Dep_Keur,Dep_Rel,"&gt;="&amp;DG$3,Dep_Rel,"&lt;="&amp;DG$4,Dep_Cash,1)</f>
        <v>0</v>
      </c>
      <c r="DH111" s="21" t="n">
        <f aca="false">SUMIFS(Dep_Keur,Dep_Rel,"&gt;="&amp;DH$3,Dep_Rel,"&lt;="&amp;DH$4,Dep_Cash,1)</f>
        <v>0</v>
      </c>
      <c r="DI111" s="21" t="n">
        <f aca="false">SUMIFS(Dep_Keur,Dep_Rel,"&gt;="&amp;DI$3,Dep_Rel,"&lt;="&amp;DI$4,Dep_Cash,1)</f>
        <v>0</v>
      </c>
      <c r="DJ111" s="21" t="n">
        <f aca="false">SUMIFS(Dep_Keur,Dep_Rel,"&gt;="&amp;DJ$3,Dep_Rel,"&lt;="&amp;DJ$4,Dep_Cash,1)</f>
        <v>0</v>
      </c>
      <c r="DK111" s="21" t="n">
        <f aca="false">SUMIFS(Dep_Keur,Dep_Rel,"&gt;="&amp;DK$3,Dep_Rel,"&lt;="&amp;DK$4,Dep_Cash,1)</f>
        <v>0</v>
      </c>
      <c r="DL111" s="21" t="n">
        <f aca="false">SUMIFS(Dep_Keur,Dep_Rel,"&gt;="&amp;DL$3,Dep_Rel,"&lt;="&amp;DL$4,Dep_Cash,1)</f>
        <v>0</v>
      </c>
      <c r="DM111" s="21" t="n">
        <f aca="false">SUMIFS(Dep_Keur,Dep_Rel,"&gt;="&amp;DM$3,Dep_Rel,"&lt;="&amp;DM$4,Dep_Cash,1)</f>
        <v>0</v>
      </c>
      <c r="DN111" s="21" t="n">
        <f aca="false">SUMIFS(Dep_Keur,Dep_Rel,"&gt;="&amp;DN$3,Dep_Rel,"&lt;="&amp;DN$4,Dep_Cash,1)</f>
        <v>0</v>
      </c>
      <c r="DO111" s="21" t="n">
        <f aca="false">SUMIFS(Dep_Keur,Dep_Rel,"&gt;="&amp;DO$3,Dep_Rel,"&lt;="&amp;DO$4,Dep_Cash,1)</f>
        <v>0</v>
      </c>
      <c r="DP111" s="21" t="n">
        <f aca="false">SUMIFS(Dep_Keur,Dep_Rel,"&gt;="&amp;DP$3,Dep_Rel,"&lt;="&amp;DP$4,Dep_Cash,1)</f>
        <v>0</v>
      </c>
      <c r="DQ111" s="21" t="n">
        <f aca="false">SUMIFS(Dep_Keur,Dep_Rel,"&gt;="&amp;DQ$3,Dep_Rel,"&lt;="&amp;DQ$4,Dep_Cash,1)</f>
        <v>0</v>
      </c>
      <c r="DR111" s="21" t="n">
        <f aca="false">SUMIFS(Dep_Keur,Dep_Rel,"&gt;="&amp;DR$3,Dep_Rel,"&lt;="&amp;DR$4,Dep_Cash,1)</f>
        <v>0</v>
      </c>
      <c r="DS111" s="21" t="n">
        <f aca="false">SUMIFS(Dep_Keur,Dep_Rel,"&gt;="&amp;DS$3,Dep_Rel,"&lt;="&amp;DS$4,Dep_Cash,1)</f>
        <v>0</v>
      </c>
      <c r="DT111" s="21" t="n">
        <f aca="false">SUMIFS(Dep_Keur,Dep_Rel,"&gt;="&amp;DT$3,Dep_Rel,"&lt;="&amp;DT$4,Dep_Cash,1)</f>
        <v>0</v>
      </c>
      <c r="DU111" s="21" t="n">
        <f aca="false">SUMIFS(Dep_Keur,Dep_Rel,"&gt;="&amp;DU$3,Dep_Rel,"&lt;="&amp;DU$4,Dep_Cash,1)</f>
        <v>0</v>
      </c>
      <c r="DV111" s="21" t="n">
        <f aca="false">SUMIFS(Dep_Keur,Dep_Rel,"&gt;="&amp;DV$3,Dep_Rel,"&lt;="&amp;DV$4,Dep_Cash,1)</f>
        <v>0</v>
      </c>
      <c r="DW111" s="21" t="n">
        <f aca="false">SUMIFS(Dep_Keur,Dep_Rel,"&gt;="&amp;DW$3,Dep_Rel,"&lt;="&amp;DW$4,Dep_Cash,1)</f>
        <v>0</v>
      </c>
      <c r="DX111" s="21" t="n">
        <f aca="false">SUMIFS(Dep_Keur,Dep_Rel,"&gt;="&amp;DX$3,Dep_Rel,"&lt;="&amp;DX$4,Dep_Cash,1)</f>
        <v>0</v>
      </c>
      <c r="DY111" s="21" t="n">
        <f aca="false">SUMIFS(Dep_Keur,Dep_Rel,"&gt;="&amp;DY$3,Dep_Rel,"&lt;="&amp;DY$4,Dep_Cash,1)</f>
        <v>0</v>
      </c>
      <c r="DZ111" s="21" t="n">
        <f aca="false">SUMIFS(Dep_Keur,Dep_Rel,"&gt;="&amp;DZ$3,Dep_Rel,"&lt;="&amp;DZ$4,Dep_Cash,1)</f>
        <v>0</v>
      </c>
      <c r="EA111" s="21" t="n">
        <f aca="false">SUMIFS(Dep_Keur,Dep_Rel,"&gt;="&amp;EA$3,Dep_Rel,"&lt;="&amp;EA$4,Dep_Cash,1)</f>
        <v>0</v>
      </c>
      <c r="EB111" s="21" t="n">
        <f aca="false">SUMIFS(Dep_Keur,Dep_Rel,"&gt;="&amp;EB$3,Dep_Rel,"&lt;="&amp;EB$4,Dep_Cash,1)</f>
        <v>0</v>
      </c>
      <c r="EC111" s="21" t="n">
        <f aca="false">SUMIFS(Dep_Keur,Dep_Rel,"&gt;="&amp;EC$3,Dep_Rel,"&lt;="&amp;EC$4,Dep_Cash,1)</f>
        <v>0</v>
      </c>
      <c r="ED111" s="21" t="n">
        <f aca="false">SUMIFS(Dep_Keur,Dep_Rel,"&gt;="&amp;ED$3,Dep_Rel,"&lt;="&amp;ED$4,Dep_Cash,1)</f>
        <v>0</v>
      </c>
      <c r="EE111" s="21" t="n">
        <f aca="false">SUMIFS(Dep_Keur,Dep_Rel,"&gt;="&amp;EE$3,Dep_Rel,"&lt;="&amp;EE$4,Dep_Cash,1)</f>
        <v>0</v>
      </c>
      <c r="EF111" s="21" t="n">
        <f aca="false">SUMIFS(Dep_Keur,Dep_Rel,"&gt;="&amp;EF$3,Dep_Rel,"&lt;="&amp;EF$4,Dep_Cash,1)</f>
        <v>0</v>
      </c>
      <c r="EG111" s="21" t="n">
        <f aca="false">SUMIFS(Dep_Keur,Dep_Rel,"&gt;="&amp;EG$3,Dep_Rel,"&lt;="&amp;EG$4,Dep_Cash,1)</f>
        <v>0</v>
      </c>
      <c r="EH111" s="21" t="n">
        <f aca="false">SUMIFS(Dep_Keur,Dep_Rel,"&gt;="&amp;EH$3,Dep_Rel,"&lt;="&amp;EH$4,Dep_Cash,1)</f>
        <v>0</v>
      </c>
      <c r="EI111" s="21" t="n">
        <f aca="false">SUMIFS(Dep_Keur,Dep_Rel,"&gt;="&amp;EI$3,Dep_Rel,"&lt;="&amp;EI$4,Dep_Cash,1)</f>
        <v>0</v>
      </c>
      <c r="EJ111" s="21" t="n">
        <f aca="false">SUMIFS(Dep_Keur,Dep_Rel,"&gt;="&amp;EJ$3,Dep_Rel,"&lt;="&amp;EJ$4,Dep_Cash,1)</f>
        <v>0</v>
      </c>
      <c r="EK111" s="21" t="n">
        <f aca="false">SUMIFS(Dep_Keur,Dep_Rel,"&gt;="&amp;EK$3,Dep_Rel,"&lt;="&amp;EK$4,Dep_Cash,1)</f>
        <v>0</v>
      </c>
      <c r="EL111" s="21" t="n">
        <f aca="false">SUMIFS(Dep_Keur,Dep_Rel,"&gt;="&amp;EL$3,Dep_Rel,"&lt;="&amp;EL$4,Dep_Cash,1)</f>
        <v>0</v>
      </c>
      <c r="EM111" s="21" t="n">
        <f aca="false">SUMIFS(Dep_Keur,Dep_Rel,"&gt;="&amp;EM$3,Dep_Rel,"&lt;="&amp;EM$4,Dep_Cash,1)</f>
        <v>0</v>
      </c>
      <c r="EN111" s="21" t="n">
        <f aca="false">SUMIFS(Dep_Keur,Dep_Rel,"&gt;="&amp;EN$3,Dep_Rel,"&lt;="&amp;EN$4,Dep_Cash,1)</f>
        <v>0</v>
      </c>
      <c r="EO111" s="21" t="n">
        <f aca="false">SUMIFS(Dep_Keur,Dep_Rel,"&gt;="&amp;EO$3,Dep_Rel,"&lt;="&amp;EO$4,Dep_Cash,1)</f>
        <v>0</v>
      </c>
      <c r="EP111" s="21" t="n">
        <f aca="false">SUMIFS(Dep_Keur,Dep_Rel,"&gt;="&amp;EP$3,Dep_Rel,"&lt;="&amp;EP$4,Dep_Cash,1)</f>
        <v>0</v>
      </c>
      <c r="EQ111" s="21" t="n">
        <f aca="false">SUMIFS(Dep_Keur,Dep_Rel,"&gt;="&amp;EQ$3,Dep_Rel,"&lt;="&amp;EQ$4,Dep_Cash,1)</f>
        <v>0</v>
      </c>
      <c r="ER111" s="21" t="n">
        <f aca="false">SUMIFS(Dep_Keur,Dep_Rel,"&gt;="&amp;ER$3,Dep_Rel,"&lt;="&amp;ER$4,Dep_Cash,1)</f>
        <v>0</v>
      </c>
      <c r="ES111" s="21" t="n">
        <f aca="false">SUMIFS(Dep_Keur,Dep_Rel,"&gt;="&amp;ES$3,Dep_Rel,"&lt;="&amp;ES$4,Dep_Cash,1)</f>
        <v>0</v>
      </c>
      <c r="ET111" s="21" t="n">
        <f aca="false">SUMIFS(Dep_Keur,Dep_Rel,"&gt;="&amp;ET$3,Dep_Rel,"&lt;="&amp;ET$4,Dep_Cash,1)</f>
        <v>0</v>
      </c>
      <c r="EU111" s="21" t="n">
        <f aca="false">SUMIFS(Dep_Keur,Dep_Rel,"&gt;="&amp;EU$3,Dep_Rel,"&lt;="&amp;EU$4,Dep_Cash,1)</f>
        <v>0</v>
      </c>
      <c r="EV111" s="21" t="n">
        <f aca="false">SUMIFS(Dep_Keur,Dep_Rel,"&gt;="&amp;EV$3,Dep_Rel,"&lt;="&amp;EV$4,Dep_Cash,1)</f>
        <v>0</v>
      </c>
      <c r="EW111" s="21" t="n">
        <f aca="false">SUMIFS(Dep_Keur,Dep_Rel,"&gt;="&amp;EW$3,Dep_Rel,"&lt;="&amp;EW$4,Dep_Cash,1)</f>
        <v>0</v>
      </c>
      <c r="EX111" s="21" t="n">
        <f aca="false">SUMIFS(Dep_Keur,Dep_Rel,"&gt;="&amp;EX$3,Dep_Rel,"&lt;="&amp;EX$4,Dep_Cash,1)</f>
        <v>0</v>
      </c>
      <c r="EY111" s="21" t="n">
        <f aca="false">SUMIFS(Dep_Keur,Dep_Rel,"&gt;="&amp;EY$3,Dep_Rel,"&lt;="&amp;EY$4,Dep_Cash,1)</f>
        <v>0</v>
      </c>
      <c r="EZ111" s="21" t="n">
        <f aca="false">SUMIFS(Dep_Keur,Dep_Rel,"&gt;="&amp;EZ$3,Dep_Rel,"&lt;="&amp;EZ$4,Dep_Cash,1)</f>
        <v>0</v>
      </c>
      <c r="FA111" s="21" t="n">
        <f aca="false">SUMIFS(Dep_Keur,Dep_Rel,"&gt;="&amp;FA$3,Dep_Rel,"&lt;="&amp;FA$4,Dep_Cash,1)</f>
        <v>0</v>
      </c>
      <c r="FB111" s="21" t="n">
        <f aca="false">SUMIFS(Dep_Keur,Dep_Rel,"&gt;="&amp;FB$3,Dep_Rel,"&lt;="&amp;FB$4,Dep_Cash,1)</f>
        <v>0</v>
      </c>
      <c r="FC111" s="21" t="n">
        <f aca="false">SUMIFS(Dep_Keur,Dep_Rel,"&gt;="&amp;FC$3,Dep_Rel,"&lt;="&amp;FC$4,Dep_Cash,1)</f>
        <v>0</v>
      </c>
      <c r="FD111" s="21" t="n">
        <f aca="false">SUMIFS(Dep_Keur,Dep_Rel,"&gt;="&amp;FD$3,Dep_Rel,"&lt;="&amp;FD$4,Dep_Cash,1)</f>
        <v>0</v>
      </c>
      <c r="FE111" s="21" t="n">
        <f aca="false">SUMIFS(Dep_Keur,Dep_Rel,"&gt;="&amp;FE$3,Dep_Rel,"&lt;="&amp;FE$4,Dep_Cash,1)</f>
        <v>0</v>
      </c>
      <c r="FF111" s="21" t="n">
        <f aca="false">SUMIFS(Dep_Keur,Dep_Rel,"&gt;="&amp;FF$3,Dep_Rel,"&lt;="&amp;FF$4,Dep_Cash,1)</f>
        <v>0</v>
      </c>
      <c r="FG111" s="21" t="n">
        <f aca="false">SUMIFS(Dep_Keur,Dep_Rel,"&gt;="&amp;FG$3,Dep_Rel,"&lt;="&amp;FG$4,Dep_Cash,1)</f>
        <v>0</v>
      </c>
      <c r="FH111" s="21" t="n">
        <f aca="false">SUMIFS(Dep_Keur,Dep_Rel,"&gt;="&amp;FH$3,Dep_Rel,"&lt;="&amp;FH$4,Dep_Cash,1)</f>
        <v>0</v>
      </c>
    </row>
    <row r="112" customFormat="false" ht="15" hidden="false" customHeight="false" outlineLevel="0" collapsed="false">
      <c r="C112" s="1" t="s">
        <v>754</v>
      </c>
      <c r="D112" s="12" t="s">
        <v>358</v>
      </c>
      <c r="I112" s="21" t="n">
        <f aca="false">SUM(J112:FH112)</f>
        <v>562.5</v>
      </c>
      <c r="J112" s="21" t="n">
        <f aca="false">$E111*J22</f>
        <v>0</v>
      </c>
      <c r="K112" s="21" t="n">
        <f aca="false">$E111*K22</f>
        <v>0</v>
      </c>
      <c r="L112" s="21" t="n">
        <f aca="false">$E111*L22</f>
        <v>0</v>
      </c>
      <c r="M112" s="21" t="n">
        <f aca="false">$E111*M22</f>
        <v>0</v>
      </c>
      <c r="N112" s="21" t="n">
        <f aca="false">$E111*N22</f>
        <v>0</v>
      </c>
      <c r="O112" s="21" t="n">
        <f aca="false">$E111*O22</f>
        <v>0</v>
      </c>
      <c r="P112" s="21" t="n">
        <f aca="false">$E111*P22</f>
        <v>0</v>
      </c>
      <c r="Q112" s="21" t="n">
        <f aca="false">$E111*Q22</f>
        <v>0</v>
      </c>
      <c r="R112" s="21" t="n">
        <f aca="false">$E111*R22</f>
        <v>0</v>
      </c>
      <c r="S112" s="21" t="n">
        <f aca="false">$E111*S22</f>
        <v>562.5</v>
      </c>
      <c r="T112" s="21" t="n">
        <f aca="false">$E111*T22</f>
        <v>0</v>
      </c>
      <c r="U112" s="21" t="n">
        <f aca="false">$E111*U22</f>
        <v>0</v>
      </c>
      <c r="V112" s="21" t="n">
        <f aca="false">$E111*V22</f>
        <v>0</v>
      </c>
      <c r="W112" s="21" t="n">
        <f aca="false">$E111*W22</f>
        <v>0</v>
      </c>
      <c r="X112" s="21" t="n">
        <f aca="false">$E111*X22</f>
        <v>0</v>
      </c>
      <c r="Y112" s="21" t="n">
        <f aca="false">$E111*Y22</f>
        <v>0</v>
      </c>
      <c r="Z112" s="21" t="n">
        <f aca="false">$E111*Z22</f>
        <v>0</v>
      </c>
      <c r="AA112" s="21" t="n">
        <f aca="false">$E111*AA22</f>
        <v>0</v>
      </c>
      <c r="AB112" s="21" t="n">
        <f aca="false">$E111*AB22</f>
        <v>0</v>
      </c>
      <c r="AC112" s="21" t="n">
        <f aca="false">$E111*AC22</f>
        <v>0</v>
      </c>
      <c r="AD112" s="21" t="n">
        <f aca="false">$E111*AD22</f>
        <v>0</v>
      </c>
      <c r="AE112" s="21" t="n">
        <f aca="false">$E111*AE22</f>
        <v>0</v>
      </c>
      <c r="AF112" s="21" t="n">
        <f aca="false">$E111*AF22</f>
        <v>0</v>
      </c>
      <c r="AG112" s="21" t="n">
        <f aca="false">$E111*AG22</f>
        <v>0</v>
      </c>
      <c r="AH112" s="21" t="n">
        <f aca="false">$E111*AH22</f>
        <v>0</v>
      </c>
      <c r="AI112" s="21" t="n">
        <f aca="false">$E111*AI22</f>
        <v>0</v>
      </c>
      <c r="AJ112" s="21" t="n">
        <f aca="false">$E111*AJ22</f>
        <v>0</v>
      </c>
      <c r="AK112" s="21" t="n">
        <f aca="false">$E111*AK22</f>
        <v>0</v>
      </c>
      <c r="AL112" s="21" t="n">
        <f aca="false">$E111*AL22</f>
        <v>0</v>
      </c>
      <c r="AM112" s="21" t="n">
        <f aca="false">$E111*AM22</f>
        <v>0</v>
      </c>
      <c r="AN112" s="21" t="n">
        <f aca="false">$E111*AN22</f>
        <v>0</v>
      </c>
      <c r="AO112" s="21" t="n">
        <f aca="false">$E111*AO22</f>
        <v>0</v>
      </c>
      <c r="AP112" s="21" t="n">
        <f aca="false">$E111*AP22</f>
        <v>0</v>
      </c>
      <c r="AQ112" s="21" t="n">
        <f aca="false">$E111*AQ22</f>
        <v>0</v>
      </c>
      <c r="AR112" s="21" t="n">
        <f aca="false">$E111*AR22</f>
        <v>0</v>
      </c>
      <c r="AS112" s="21" t="n">
        <f aca="false">$E111*AS22</f>
        <v>0</v>
      </c>
      <c r="AT112" s="21" t="n">
        <f aca="false">$E111*AT22</f>
        <v>0</v>
      </c>
      <c r="AU112" s="21" t="n">
        <f aca="false">$E111*AU22</f>
        <v>0</v>
      </c>
      <c r="AV112" s="21" t="n">
        <f aca="false">$E111*AV22</f>
        <v>0</v>
      </c>
      <c r="AW112" s="21" t="n">
        <f aca="false">$E111*AW22</f>
        <v>0</v>
      </c>
      <c r="AX112" s="21" t="n">
        <f aca="false">$E111*AX22</f>
        <v>0</v>
      </c>
      <c r="AY112" s="21" t="n">
        <f aca="false">$E111*AY22</f>
        <v>0</v>
      </c>
      <c r="AZ112" s="21" t="n">
        <f aca="false">$E111*AZ22</f>
        <v>0</v>
      </c>
      <c r="BA112" s="21" t="n">
        <f aca="false">$E111*BA22</f>
        <v>0</v>
      </c>
      <c r="BB112" s="21" t="n">
        <f aca="false">$E111*BB22</f>
        <v>0</v>
      </c>
      <c r="BC112" s="21" t="n">
        <f aca="false">$E111*BC22</f>
        <v>0</v>
      </c>
      <c r="BD112" s="21" t="n">
        <f aca="false">$E111*BD22</f>
        <v>0</v>
      </c>
      <c r="BE112" s="21" t="n">
        <f aca="false">$E111*BE22</f>
        <v>0</v>
      </c>
      <c r="BF112" s="21" t="n">
        <f aca="false">$E111*BF22</f>
        <v>0</v>
      </c>
      <c r="BG112" s="21" t="n">
        <f aca="false">$E111*BG22</f>
        <v>0</v>
      </c>
      <c r="BH112" s="21" t="n">
        <f aca="false">$E111*BH22</f>
        <v>0</v>
      </c>
      <c r="BI112" s="21" t="n">
        <f aca="false">$E111*BI22</f>
        <v>0</v>
      </c>
      <c r="BJ112" s="21" t="n">
        <f aca="false">$E111*BJ22</f>
        <v>0</v>
      </c>
      <c r="BK112" s="21" t="n">
        <f aca="false">$E111*BK22</f>
        <v>0</v>
      </c>
      <c r="BL112" s="21" t="n">
        <f aca="false">$E111*BL22</f>
        <v>0</v>
      </c>
      <c r="BM112" s="21" t="n">
        <f aca="false">$E111*BM22</f>
        <v>0</v>
      </c>
      <c r="BN112" s="21" t="n">
        <f aca="false">$E111*BN22</f>
        <v>0</v>
      </c>
      <c r="BO112" s="21" t="n">
        <f aca="false">$E111*BO22</f>
        <v>0</v>
      </c>
      <c r="BP112" s="21" t="n">
        <f aca="false">$E111*BP22</f>
        <v>0</v>
      </c>
      <c r="BQ112" s="21" t="n">
        <f aca="false">$E111*BQ22</f>
        <v>0</v>
      </c>
      <c r="BR112" s="21" t="n">
        <f aca="false">$E111*BR22</f>
        <v>0</v>
      </c>
      <c r="BS112" s="21" t="n">
        <f aca="false">$E111*BS22</f>
        <v>0</v>
      </c>
      <c r="BT112" s="21" t="n">
        <f aca="false">$E111*BT22</f>
        <v>0</v>
      </c>
      <c r="BU112" s="21" t="n">
        <f aca="false">$E111*BU22</f>
        <v>0</v>
      </c>
      <c r="BV112" s="21" t="n">
        <f aca="false">$E111*BV22</f>
        <v>0</v>
      </c>
      <c r="BW112" s="21" t="n">
        <f aca="false">$E111*BW22</f>
        <v>0</v>
      </c>
      <c r="BX112" s="21" t="n">
        <f aca="false">$E111*BX22</f>
        <v>0</v>
      </c>
      <c r="BY112" s="21" t="n">
        <f aca="false">$E111*BY22</f>
        <v>0</v>
      </c>
      <c r="BZ112" s="21" t="n">
        <f aca="false">$E111*BZ22</f>
        <v>0</v>
      </c>
      <c r="CA112" s="21" t="n">
        <f aca="false">$E111*CA22</f>
        <v>0</v>
      </c>
      <c r="CB112" s="21" t="n">
        <f aca="false">$E111*CB22</f>
        <v>0</v>
      </c>
      <c r="CC112" s="21" t="n">
        <f aca="false">$E111*CC22</f>
        <v>0</v>
      </c>
      <c r="CD112" s="21" t="n">
        <f aca="false">$E111*CD22</f>
        <v>0</v>
      </c>
      <c r="CE112" s="21" t="n">
        <f aca="false">$E111*CE22</f>
        <v>0</v>
      </c>
      <c r="CF112" s="21" t="n">
        <f aca="false">$E111*CF22</f>
        <v>0</v>
      </c>
      <c r="CG112" s="21" t="n">
        <f aca="false">$E111*CG22</f>
        <v>0</v>
      </c>
      <c r="CH112" s="21" t="n">
        <f aca="false">$E111*CH22</f>
        <v>0</v>
      </c>
      <c r="CI112" s="21" t="n">
        <f aca="false">$E111*CI22</f>
        <v>0</v>
      </c>
      <c r="CJ112" s="21" t="n">
        <f aca="false">$E111*CJ22</f>
        <v>0</v>
      </c>
      <c r="CK112" s="21" t="n">
        <f aca="false">$E111*CK22</f>
        <v>0</v>
      </c>
      <c r="CL112" s="21" t="n">
        <f aca="false">$E111*CL22</f>
        <v>0</v>
      </c>
      <c r="CM112" s="21" t="n">
        <f aca="false">$E111*CM22</f>
        <v>0</v>
      </c>
      <c r="CN112" s="21" t="n">
        <f aca="false">$E111*CN22</f>
        <v>0</v>
      </c>
      <c r="CO112" s="21" t="n">
        <f aca="false">$E111*CO22</f>
        <v>0</v>
      </c>
      <c r="CP112" s="21" t="n">
        <f aca="false">$E111*CP22</f>
        <v>0</v>
      </c>
      <c r="CQ112" s="21" t="n">
        <f aca="false">$E111*CQ22</f>
        <v>0</v>
      </c>
      <c r="CR112" s="21" t="n">
        <f aca="false">$E111*CR22</f>
        <v>0</v>
      </c>
      <c r="CS112" s="21" t="n">
        <f aca="false">$E111*CS22</f>
        <v>0</v>
      </c>
      <c r="CT112" s="21" t="n">
        <f aca="false">$E111*CT22</f>
        <v>0</v>
      </c>
      <c r="CU112" s="21" t="n">
        <f aca="false">$E111*CU22</f>
        <v>0</v>
      </c>
      <c r="CV112" s="21" t="n">
        <f aca="false">$E111*CV22</f>
        <v>0</v>
      </c>
      <c r="CW112" s="21" t="n">
        <f aca="false">$E111*CW22</f>
        <v>0</v>
      </c>
      <c r="CX112" s="21" t="n">
        <f aca="false">$E111*CX22</f>
        <v>0</v>
      </c>
      <c r="CY112" s="21" t="n">
        <f aca="false">$E111*CY22</f>
        <v>0</v>
      </c>
      <c r="CZ112" s="21" t="n">
        <f aca="false">$E111*CZ22</f>
        <v>0</v>
      </c>
      <c r="DA112" s="21" t="n">
        <f aca="false">$E111*DA22</f>
        <v>0</v>
      </c>
      <c r="DB112" s="21" t="n">
        <f aca="false">$E111*DB22</f>
        <v>0</v>
      </c>
      <c r="DC112" s="21" t="n">
        <f aca="false">$E111*DC22</f>
        <v>0</v>
      </c>
      <c r="DD112" s="21" t="n">
        <f aca="false">$E111*DD22</f>
        <v>0</v>
      </c>
      <c r="DE112" s="21" t="n">
        <f aca="false">$E111*DE22</f>
        <v>0</v>
      </c>
      <c r="DF112" s="21" t="n">
        <f aca="false">$E111*DF22</f>
        <v>0</v>
      </c>
      <c r="DG112" s="21" t="n">
        <f aca="false">$E111*DG22</f>
        <v>0</v>
      </c>
      <c r="DH112" s="21" t="n">
        <f aca="false">$E111*DH22</f>
        <v>0</v>
      </c>
      <c r="DI112" s="21" t="n">
        <f aca="false">$E111*DI22</f>
        <v>0</v>
      </c>
      <c r="DJ112" s="21" t="n">
        <f aca="false">$E111*DJ22</f>
        <v>0</v>
      </c>
      <c r="DK112" s="21" t="n">
        <f aca="false">$E111*DK22</f>
        <v>0</v>
      </c>
      <c r="DL112" s="21" t="n">
        <f aca="false">$E111*DL22</f>
        <v>0</v>
      </c>
      <c r="DM112" s="21" t="n">
        <f aca="false">$E111*DM22</f>
        <v>0</v>
      </c>
      <c r="DN112" s="21" t="n">
        <f aca="false">$E111*DN22</f>
        <v>0</v>
      </c>
      <c r="DO112" s="21" t="n">
        <f aca="false">$E111*DO22</f>
        <v>0</v>
      </c>
      <c r="DP112" s="21" t="n">
        <f aca="false">$E111*DP22</f>
        <v>0</v>
      </c>
      <c r="DQ112" s="21" t="n">
        <f aca="false">$E111*DQ22</f>
        <v>0</v>
      </c>
      <c r="DR112" s="21" t="n">
        <f aca="false">$E111*DR22</f>
        <v>0</v>
      </c>
      <c r="DS112" s="21" t="n">
        <f aca="false">$E111*DS22</f>
        <v>0</v>
      </c>
      <c r="DT112" s="21" t="n">
        <f aca="false">$E111*DT22</f>
        <v>0</v>
      </c>
      <c r="DU112" s="21" t="n">
        <f aca="false">$E111*DU22</f>
        <v>0</v>
      </c>
      <c r="DV112" s="21" t="n">
        <f aca="false">$E111*DV22</f>
        <v>0</v>
      </c>
      <c r="DW112" s="21" t="n">
        <f aca="false">$E111*DW22</f>
        <v>0</v>
      </c>
      <c r="DX112" s="21" t="n">
        <f aca="false">$E111*DX22</f>
        <v>0</v>
      </c>
      <c r="DY112" s="21" t="n">
        <f aca="false">$E111*DY22</f>
        <v>0</v>
      </c>
      <c r="DZ112" s="21" t="n">
        <f aca="false">$E111*DZ22</f>
        <v>0</v>
      </c>
      <c r="EA112" s="21" t="n">
        <f aca="false">$E111*EA22</f>
        <v>0</v>
      </c>
      <c r="EB112" s="21" t="n">
        <f aca="false">$E111*EB22</f>
        <v>0</v>
      </c>
      <c r="EC112" s="21" t="n">
        <f aca="false">$E111*EC22</f>
        <v>0</v>
      </c>
      <c r="ED112" s="21" t="n">
        <f aca="false">$E111*ED22</f>
        <v>0</v>
      </c>
      <c r="EE112" s="21" t="n">
        <f aca="false">$E111*EE22</f>
        <v>0</v>
      </c>
      <c r="EF112" s="21" t="n">
        <f aca="false">$E111*EF22</f>
        <v>0</v>
      </c>
      <c r="EG112" s="21" t="n">
        <f aca="false">$E111*EG22</f>
        <v>0</v>
      </c>
      <c r="EH112" s="21" t="n">
        <f aca="false">$E111*EH22</f>
        <v>0</v>
      </c>
      <c r="EI112" s="21" t="n">
        <f aca="false">$E111*EI22</f>
        <v>0</v>
      </c>
      <c r="EJ112" s="21" t="n">
        <f aca="false">$E111*EJ22</f>
        <v>0</v>
      </c>
      <c r="EK112" s="21" t="n">
        <f aca="false">$E111*EK22</f>
        <v>0</v>
      </c>
      <c r="EL112" s="21" t="n">
        <f aca="false">$E111*EL22</f>
        <v>0</v>
      </c>
      <c r="EM112" s="21" t="n">
        <f aca="false">$E111*EM22</f>
        <v>0</v>
      </c>
      <c r="EN112" s="21" t="n">
        <f aca="false">$E111*EN22</f>
        <v>0</v>
      </c>
      <c r="EO112" s="21" t="n">
        <f aca="false">$E111*EO22</f>
        <v>0</v>
      </c>
      <c r="EP112" s="21" t="n">
        <f aca="false">$E111*EP22</f>
        <v>0</v>
      </c>
      <c r="EQ112" s="21" t="n">
        <f aca="false">$E111*EQ22</f>
        <v>0</v>
      </c>
      <c r="ER112" s="21" t="n">
        <f aca="false">$E111*ER22</f>
        <v>0</v>
      </c>
      <c r="ES112" s="21" t="n">
        <f aca="false">$E111*ES22</f>
        <v>0</v>
      </c>
      <c r="ET112" s="21" t="n">
        <f aca="false">$E111*ET22</f>
        <v>0</v>
      </c>
      <c r="EU112" s="21" t="n">
        <f aca="false">$E111*EU22</f>
        <v>0</v>
      </c>
      <c r="EV112" s="21" t="n">
        <f aca="false">$E111*EV22</f>
        <v>0</v>
      </c>
      <c r="EW112" s="21" t="n">
        <f aca="false">$E111*EW22</f>
        <v>0</v>
      </c>
      <c r="EX112" s="21" t="n">
        <f aca="false">$E111*EX22</f>
        <v>0</v>
      </c>
      <c r="EY112" s="21" t="n">
        <f aca="false">$E111*EY22</f>
        <v>0</v>
      </c>
      <c r="EZ112" s="21" t="n">
        <f aca="false">$E111*EZ22</f>
        <v>0</v>
      </c>
      <c r="FA112" s="21" t="n">
        <f aca="false">$E111*FA22</f>
        <v>0</v>
      </c>
      <c r="FB112" s="21" t="n">
        <f aca="false">$E111*FB22</f>
        <v>0</v>
      </c>
      <c r="FC112" s="21" t="n">
        <f aca="false">$E111*FC22</f>
        <v>0</v>
      </c>
      <c r="FD112" s="21" t="n">
        <f aca="false">$E111*FD22</f>
        <v>0</v>
      </c>
      <c r="FE112" s="21" t="n">
        <f aca="false">$E111*FE22</f>
        <v>0</v>
      </c>
      <c r="FF112" s="21" t="n">
        <f aca="false">$E111*FF22</f>
        <v>0</v>
      </c>
      <c r="FG112" s="21" t="n">
        <f aca="false">$E111*FG22</f>
        <v>0</v>
      </c>
      <c r="FH112" s="21" t="n">
        <f aca="false">$E111*FH22</f>
        <v>0</v>
      </c>
    </row>
    <row r="113" customFormat="false" ht="15" hidden="false" customHeight="false" outlineLevel="0" collapsed="false">
      <c r="C113" s="1" t="s">
        <v>755</v>
      </c>
      <c r="D113" s="12" t="s">
        <v>358</v>
      </c>
      <c r="E113" s="50" t="n">
        <f aca="false">In_BG_Base+In_BG_Margin</f>
        <v>0.0362</v>
      </c>
      <c r="J113" s="21" t="n">
        <f aca="false">SUMIFS(Dep_Keur,Dep_Paid,"&lt;="&amp;J$4,Dep_Rel,"&gt;"&amp;J$4,Dep_Cash,0)</f>
        <v>0</v>
      </c>
      <c r="K113" s="21" t="n">
        <f aca="false">SUMIFS(Dep_Keur,Dep_Paid,"&lt;="&amp;K$4,Dep_Rel,"&gt;"&amp;K$4,Dep_Cash,0)</f>
        <v>0</v>
      </c>
      <c r="L113" s="21" t="n">
        <f aca="false">SUMIFS(Dep_Keur,Dep_Paid,"&lt;="&amp;L$4,Dep_Rel,"&gt;"&amp;L$4,Dep_Cash,0)</f>
        <v>0</v>
      </c>
      <c r="M113" s="21" t="n">
        <f aca="false">SUMIFS(Dep_Keur,Dep_Paid,"&lt;="&amp;M$4,Dep_Rel,"&gt;"&amp;M$4,Dep_Cash,0)</f>
        <v>0</v>
      </c>
      <c r="N113" s="21" t="n">
        <f aca="false">SUMIFS(Dep_Keur,Dep_Paid,"&lt;="&amp;N$4,Dep_Rel,"&gt;"&amp;N$4,Dep_Cash,0)</f>
        <v>0</v>
      </c>
      <c r="O113" s="21" t="n">
        <f aca="false">SUMIFS(Dep_Keur,Dep_Paid,"&lt;="&amp;O$4,Dep_Rel,"&gt;"&amp;O$4,Dep_Cash,0)</f>
        <v>0</v>
      </c>
      <c r="P113" s="21" t="n">
        <f aca="false">SUMIFS(Dep_Keur,Dep_Paid,"&lt;="&amp;P$4,Dep_Rel,"&gt;"&amp;P$4,Dep_Cash,0)</f>
        <v>0</v>
      </c>
      <c r="Q113" s="21" t="n">
        <f aca="false">SUMIFS(Dep_Keur,Dep_Paid,"&lt;="&amp;Q$4,Dep_Rel,"&gt;"&amp;Q$4,Dep_Cash,0)</f>
        <v>0</v>
      </c>
      <c r="R113" s="21" t="n">
        <f aca="false">SUMIFS(Dep_Keur,Dep_Paid,"&lt;="&amp;R$4,Dep_Rel,"&gt;"&amp;R$4,Dep_Cash,0)</f>
        <v>0</v>
      </c>
      <c r="S113" s="21" t="n">
        <f aca="false">SUMIFS(Dep_Keur,Dep_Paid,"&lt;="&amp;S$4,Dep_Rel,"&gt;"&amp;S$4,Dep_Cash,0)</f>
        <v>0</v>
      </c>
      <c r="T113" s="21" t="n">
        <f aca="false">SUMIFS(Dep_Keur,Dep_Paid,"&lt;="&amp;T$4,Dep_Rel,"&gt;"&amp;T$4,Dep_Cash,0)</f>
        <v>0</v>
      </c>
      <c r="U113" s="21" t="n">
        <f aca="false">SUMIFS(Dep_Keur,Dep_Paid,"&lt;="&amp;U$4,Dep_Rel,"&gt;"&amp;U$4,Dep_Cash,0)</f>
        <v>0</v>
      </c>
      <c r="V113" s="21" t="n">
        <f aca="false">SUMIFS(Dep_Keur,Dep_Paid,"&lt;="&amp;V$4,Dep_Rel,"&gt;"&amp;V$4,Dep_Cash,0)</f>
        <v>0</v>
      </c>
      <c r="W113" s="21" t="n">
        <f aca="false">SUMIFS(Dep_Keur,Dep_Paid,"&lt;="&amp;W$4,Dep_Rel,"&gt;"&amp;W$4,Dep_Cash,0)</f>
        <v>0</v>
      </c>
      <c r="X113" s="21" t="n">
        <f aca="false">SUMIFS(Dep_Keur,Dep_Paid,"&lt;="&amp;X$4,Dep_Rel,"&gt;"&amp;X$4,Dep_Cash,0)</f>
        <v>0</v>
      </c>
      <c r="Y113" s="21" t="n">
        <f aca="false">SUMIFS(Dep_Keur,Dep_Paid,"&lt;="&amp;Y$4,Dep_Rel,"&gt;"&amp;Y$4,Dep_Cash,0)</f>
        <v>0</v>
      </c>
      <c r="Z113" s="21" t="n">
        <f aca="false">SUMIFS(Dep_Keur,Dep_Paid,"&lt;="&amp;Z$4,Dep_Rel,"&gt;"&amp;Z$4,Dep_Cash,0)</f>
        <v>0</v>
      </c>
      <c r="AA113" s="21" t="n">
        <f aca="false">SUMIFS(Dep_Keur,Dep_Paid,"&lt;="&amp;AA$4,Dep_Rel,"&gt;"&amp;AA$4,Dep_Cash,0)</f>
        <v>0</v>
      </c>
      <c r="AB113" s="21" t="n">
        <f aca="false">SUMIFS(Dep_Keur,Dep_Paid,"&lt;="&amp;AB$4,Dep_Rel,"&gt;"&amp;AB$4,Dep_Cash,0)</f>
        <v>0</v>
      </c>
      <c r="AC113" s="21" t="n">
        <f aca="false">SUMIFS(Dep_Keur,Dep_Paid,"&lt;="&amp;AC$4,Dep_Rel,"&gt;"&amp;AC$4,Dep_Cash,0)</f>
        <v>0</v>
      </c>
      <c r="AD113" s="21" t="n">
        <f aca="false">SUMIFS(Dep_Keur,Dep_Paid,"&lt;="&amp;AD$4,Dep_Rel,"&gt;"&amp;AD$4,Dep_Cash,0)</f>
        <v>0</v>
      </c>
      <c r="AE113" s="21" t="n">
        <f aca="false">SUMIFS(Dep_Keur,Dep_Paid,"&lt;="&amp;AE$4,Dep_Rel,"&gt;"&amp;AE$4,Dep_Cash,0)</f>
        <v>0</v>
      </c>
      <c r="AF113" s="21" t="n">
        <f aca="false">SUMIFS(Dep_Keur,Dep_Paid,"&lt;="&amp;AF$4,Dep_Rel,"&gt;"&amp;AF$4,Dep_Cash,0)</f>
        <v>0</v>
      </c>
      <c r="AG113" s="21" t="n">
        <f aca="false">SUMIFS(Dep_Keur,Dep_Paid,"&lt;="&amp;AG$4,Dep_Rel,"&gt;"&amp;AG$4,Dep_Cash,0)</f>
        <v>0</v>
      </c>
      <c r="AH113" s="21" t="n">
        <f aca="false">SUMIFS(Dep_Keur,Dep_Paid,"&lt;="&amp;AH$4,Dep_Rel,"&gt;"&amp;AH$4,Dep_Cash,0)</f>
        <v>0</v>
      </c>
      <c r="AI113" s="21" t="n">
        <f aca="false">SUMIFS(Dep_Keur,Dep_Paid,"&lt;="&amp;AI$4,Dep_Rel,"&gt;"&amp;AI$4,Dep_Cash,0)</f>
        <v>0</v>
      </c>
      <c r="AJ113" s="21" t="n">
        <f aca="false">SUMIFS(Dep_Keur,Dep_Paid,"&lt;="&amp;AJ$4,Dep_Rel,"&gt;"&amp;AJ$4,Dep_Cash,0)</f>
        <v>0</v>
      </c>
      <c r="AK113" s="21" t="n">
        <f aca="false">SUMIFS(Dep_Keur,Dep_Paid,"&lt;="&amp;AK$4,Dep_Rel,"&gt;"&amp;AK$4,Dep_Cash,0)</f>
        <v>0</v>
      </c>
      <c r="AL113" s="21" t="n">
        <f aca="false">SUMIFS(Dep_Keur,Dep_Paid,"&lt;="&amp;AL$4,Dep_Rel,"&gt;"&amp;AL$4,Dep_Cash,0)</f>
        <v>0</v>
      </c>
      <c r="AM113" s="21" t="n">
        <f aca="false">SUMIFS(Dep_Keur,Dep_Paid,"&lt;="&amp;AM$4,Dep_Rel,"&gt;"&amp;AM$4,Dep_Cash,0)</f>
        <v>0</v>
      </c>
      <c r="AN113" s="21" t="n">
        <f aca="false">SUMIFS(Dep_Keur,Dep_Paid,"&lt;="&amp;AN$4,Dep_Rel,"&gt;"&amp;AN$4,Dep_Cash,0)</f>
        <v>0</v>
      </c>
      <c r="AO113" s="21" t="n">
        <f aca="false">SUMIFS(Dep_Keur,Dep_Paid,"&lt;="&amp;AO$4,Dep_Rel,"&gt;"&amp;AO$4,Dep_Cash,0)</f>
        <v>0</v>
      </c>
      <c r="AP113" s="21" t="n">
        <f aca="false">SUMIFS(Dep_Keur,Dep_Paid,"&lt;="&amp;AP$4,Dep_Rel,"&gt;"&amp;AP$4,Dep_Cash,0)</f>
        <v>0</v>
      </c>
      <c r="AQ113" s="21" t="n">
        <f aca="false">SUMIFS(Dep_Keur,Dep_Paid,"&lt;="&amp;AQ$4,Dep_Rel,"&gt;"&amp;AQ$4,Dep_Cash,0)</f>
        <v>0</v>
      </c>
      <c r="AR113" s="21" t="n">
        <f aca="false">SUMIFS(Dep_Keur,Dep_Paid,"&lt;="&amp;AR$4,Dep_Rel,"&gt;"&amp;AR$4,Dep_Cash,0)</f>
        <v>0</v>
      </c>
      <c r="AS113" s="21" t="n">
        <f aca="false">SUMIFS(Dep_Keur,Dep_Paid,"&lt;="&amp;AS$4,Dep_Rel,"&gt;"&amp;AS$4,Dep_Cash,0)</f>
        <v>0</v>
      </c>
      <c r="AT113" s="21" t="n">
        <f aca="false">SUMIFS(Dep_Keur,Dep_Paid,"&lt;="&amp;AT$4,Dep_Rel,"&gt;"&amp;AT$4,Dep_Cash,0)</f>
        <v>0</v>
      </c>
      <c r="AU113" s="21" t="n">
        <f aca="false">SUMIFS(Dep_Keur,Dep_Paid,"&lt;="&amp;AU$4,Dep_Rel,"&gt;"&amp;AU$4,Dep_Cash,0)</f>
        <v>0</v>
      </c>
      <c r="AV113" s="21" t="n">
        <f aca="false">SUMIFS(Dep_Keur,Dep_Paid,"&lt;="&amp;AV$4,Dep_Rel,"&gt;"&amp;AV$4,Dep_Cash,0)</f>
        <v>0</v>
      </c>
      <c r="AW113" s="21" t="n">
        <f aca="false">SUMIFS(Dep_Keur,Dep_Paid,"&lt;="&amp;AW$4,Dep_Rel,"&gt;"&amp;AW$4,Dep_Cash,0)</f>
        <v>0</v>
      </c>
      <c r="AX113" s="21" t="n">
        <f aca="false">SUMIFS(Dep_Keur,Dep_Paid,"&lt;="&amp;AX$4,Dep_Rel,"&gt;"&amp;AX$4,Dep_Cash,0)</f>
        <v>0</v>
      </c>
      <c r="AY113" s="21" t="n">
        <f aca="false">SUMIFS(Dep_Keur,Dep_Paid,"&lt;="&amp;AY$4,Dep_Rel,"&gt;"&amp;AY$4,Dep_Cash,0)</f>
        <v>0</v>
      </c>
      <c r="AZ113" s="21" t="n">
        <f aca="false">SUMIFS(Dep_Keur,Dep_Paid,"&lt;="&amp;AZ$4,Dep_Rel,"&gt;"&amp;AZ$4,Dep_Cash,0)</f>
        <v>0</v>
      </c>
      <c r="BA113" s="21" t="n">
        <f aca="false">SUMIFS(Dep_Keur,Dep_Paid,"&lt;="&amp;BA$4,Dep_Rel,"&gt;"&amp;BA$4,Dep_Cash,0)</f>
        <v>0</v>
      </c>
      <c r="BB113" s="21" t="n">
        <f aca="false">SUMIFS(Dep_Keur,Dep_Paid,"&lt;="&amp;BB$4,Dep_Rel,"&gt;"&amp;BB$4,Dep_Cash,0)</f>
        <v>0</v>
      </c>
      <c r="BC113" s="21" t="n">
        <f aca="false">SUMIFS(Dep_Keur,Dep_Paid,"&lt;="&amp;BC$4,Dep_Rel,"&gt;"&amp;BC$4,Dep_Cash,0)</f>
        <v>0</v>
      </c>
      <c r="BD113" s="21" t="n">
        <f aca="false">SUMIFS(Dep_Keur,Dep_Paid,"&lt;="&amp;BD$4,Dep_Rel,"&gt;"&amp;BD$4,Dep_Cash,0)</f>
        <v>0</v>
      </c>
      <c r="BE113" s="21" t="n">
        <f aca="false">SUMIFS(Dep_Keur,Dep_Paid,"&lt;="&amp;BE$4,Dep_Rel,"&gt;"&amp;BE$4,Dep_Cash,0)</f>
        <v>0</v>
      </c>
      <c r="BF113" s="21" t="n">
        <f aca="false">SUMIFS(Dep_Keur,Dep_Paid,"&lt;="&amp;BF$4,Dep_Rel,"&gt;"&amp;BF$4,Dep_Cash,0)</f>
        <v>0</v>
      </c>
      <c r="BG113" s="21" t="n">
        <f aca="false">SUMIFS(Dep_Keur,Dep_Paid,"&lt;="&amp;BG$4,Dep_Rel,"&gt;"&amp;BG$4,Dep_Cash,0)</f>
        <v>0</v>
      </c>
      <c r="BH113" s="21" t="n">
        <f aca="false">SUMIFS(Dep_Keur,Dep_Paid,"&lt;="&amp;BH$4,Dep_Rel,"&gt;"&amp;BH$4,Dep_Cash,0)</f>
        <v>0</v>
      </c>
      <c r="BI113" s="21" t="n">
        <f aca="false">SUMIFS(Dep_Keur,Dep_Paid,"&lt;="&amp;BI$4,Dep_Rel,"&gt;"&amp;BI$4,Dep_Cash,0)</f>
        <v>0</v>
      </c>
      <c r="BJ113" s="21" t="n">
        <f aca="false">SUMIFS(Dep_Keur,Dep_Paid,"&lt;="&amp;BJ$4,Dep_Rel,"&gt;"&amp;BJ$4,Dep_Cash,0)</f>
        <v>0</v>
      </c>
      <c r="BK113" s="21" t="n">
        <f aca="false">SUMIFS(Dep_Keur,Dep_Paid,"&lt;="&amp;BK$4,Dep_Rel,"&gt;"&amp;BK$4,Dep_Cash,0)</f>
        <v>0</v>
      </c>
      <c r="BL113" s="21" t="n">
        <f aca="false">SUMIFS(Dep_Keur,Dep_Paid,"&lt;="&amp;BL$4,Dep_Rel,"&gt;"&amp;BL$4,Dep_Cash,0)</f>
        <v>0</v>
      </c>
      <c r="BM113" s="21" t="n">
        <f aca="false">SUMIFS(Dep_Keur,Dep_Paid,"&lt;="&amp;BM$4,Dep_Rel,"&gt;"&amp;BM$4,Dep_Cash,0)</f>
        <v>0</v>
      </c>
      <c r="BN113" s="21" t="n">
        <f aca="false">SUMIFS(Dep_Keur,Dep_Paid,"&lt;="&amp;BN$4,Dep_Rel,"&gt;"&amp;BN$4,Dep_Cash,0)</f>
        <v>0</v>
      </c>
      <c r="BO113" s="21" t="n">
        <f aca="false">SUMIFS(Dep_Keur,Dep_Paid,"&lt;="&amp;BO$4,Dep_Rel,"&gt;"&amp;BO$4,Dep_Cash,0)</f>
        <v>0</v>
      </c>
      <c r="BP113" s="21" t="n">
        <f aca="false">SUMIFS(Dep_Keur,Dep_Paid,"&lt;="&amp;BP$4,Dep_Rel,"&gt;"&amp;BP$4,Dep_Cash,0)</f>
        <v>0</v>
      </c>
      <c r="BQ113" s="21" t="n">
        <f aca="false">SUMIFS(Dep_Keur,Dep_Paid,"&lt;="&amp;BQ$4,Dep_Rel,"&gt;"&amp;BQ$4,Dep_Cash,0)</f>
        <v>0</v>
      </c>
      <c r="BR113" s="21" t="n">
        <f aca="false">SUMIFS(Dep_Keur,Dep_Paid,"&lt;="&amp;BR$4,Dep_Rel,"&gt;"&amp;BR$4,Dep_Cash,0)</f>
        <v>0</v>
      </c>
      <c r="BS113" s="21" t="n">
        <f aca="false">SUMIFS(Dep_Keur,Dep_Paid,"&lt;="&amp;BS$4,Dep_Rel,"&gt;"&amp;BS$4,Dep_Cash,0)</f>
        <v>0</v>
      </c>
      <c r="BT113" s="21" t="n">
        <f aca="false">SUMIFS(Dep_Keur,Dep_Paid,"&lt;="&amp;BT$4,Dep_Rel,"&gt;"&amp;BT$4,Dep_Cash,0)</f>
        <v>0</v>
      </c>
      <c r="BU113" s="21" t="n">
        <f aca="false">SUMIFS(Dep_Keur,Dep_Paid,"&lt;="&amp;BU$4,Dep_Rel,"&gt;"&amp;BU$4,Dep_Cash,0)</f>
        <v>0</v>
      </c>
      <c r="BV113" s="21" t="n">
        <f aca="false">SUMIFS(Dep_Keur,Dep_Paid,"&lt;="&amp;BV$4,Dep_Rel,"&gt;"&amp;BV$4,Dep_Cash,0)</f>
        <v>0</v>
      </c>
      <c r="BW113" s="21" t="n">
        <f aca="false">SUMIFS(Dep_Keur,Dep_Paid,"&lt;="&amp;BW$4,Dep_Rel,"&gt;"&amp;BW$4,Dep_Cash,0)</f>
        <v>0</v>
      </c>
      <c r="BX113" s="21" t="n">
        <f aca="false">SUMIFS(Dep_Keur,Dep_Paid,"&lt;="&amp;BX$4,Dep_Rel,"&gt;"&amp;BX$4,Dep_Cash,0)</f>
        <v>0</v>
      </c>
      <c r="BY113" s="21" t="n">
        <f aca="false">SUMIFS(Dep_Keur,Dep_Paid,"&lt;="&amp;BY$4,Dep_Rel,"&gt;"&amp;BY$4,Dep_Cash,0)</f>
        <v>0</v>
      </c>
      <c r="BZ113" s="21" t="n">
        <f aca="false">SUMIFS(Dep_Keur,Dep_Paid,"&lt;="&amp;BZ$4,Dep_Rel,"&gt;"&amp;BZ$4,Dep_Cash,0)</f>
        <v>0</v>
      </c>
      <c r="CA113" s="21" t="n">
        <f aca="false">SUMIFS(Dep_Keur,Dep_Paid,"&lt;="&amp;CA$4,Dep_Rel,"&gt;"&amp;CA$4,Dep_Cash,0)</f>
        <v>0</v>
      </c>
      <c r="CB113" s="21" t="n">
        <f aca="false">SUMIFS(Dep_Keur,Dep_Paid,"&lt;="&amp;CB$4,Dep_Rel,"&gt;"&amp;CB$4,Dep_Cash,0)</f>
        <v>0</v>
      </c>
      <c r="CC113" s="21" t="n">
        <f aca="false">SUMIFS(Dep_Keur,Dep_Paid,"&lt;="&amp;CC$4,Dep_Rel,"&gt;"&amp;CC$4,Dep_Cash,0)</f>
        <v>0</v>
      </c>
      <c r="CD113" s="21" t="n">
        <f aca="false">SUMIFS(Dep_Keur,Dep_Paid,"&lt;="&amp;CD$4,Dep_Rel,"&gt;"&amp;CD$4,Dep_Cash,0)</f>
        <v>0</v>
      </c>
      <c r="CE113" s="21" t="n">
        <f aca="false">SUMIFS(Dep_Keur,Dep_Paid,"&lt;="&amp;CE$4,Dep_Rel,"&gt;"&amp;CE$4,Dep_Cash,0)</f>
        <v>0</v>
      </c>
      <c r="CF113" s="21" t="n">
        <f aca="false">SUMIFS(Dep_Keur,Dep_Paid,"&lt;="&amp;CF$4,Dep_Rel,"&gt;"&amp;CF$4,Dep_Cash,0)</f>
        <v>0</v>
      </c>
      <c r="CG113" s="21" t="n">
        <f aca="false">SUMIFS(Dep_Keur,Dep_Paid,"&lt;="&amp;CG$4,Dep_Rel,"&gt;"&amp;CG$4,Dep_Cash,0)</f>
        <v>0</v>
      </c>
      <c r="CH113" s="21" t="n">
        <f aca="false">SUMIFS(Dep_Keur,Dep_Paid,"&lt;="&amp;CH$4,Dep_Rel,"&gt;"&amp;CH$4,Dep_Cash,0)</f>
        <v>0</v>
      </c>
      <c r="CI113" s="21" t="n">
        <f aca="false">SUMIFS(Dep_Keur,Dep_Paid,"&lt;="&amp;CI$4,Dep_Rel,"&gt;"&amp;CI$4,Dep_Cash,0)</f>
        <v>0</v>
      </c>
      <c r="CJ113" s="21" t="n">
        <f aca="false">SUMIFS(Dep_Keur,Dep_Paid,"&lt;="&amp;CJ$4,Dep_Rel,"&gt;"&amp;CJ$4,Dep_Cash,0)</f>
        <v>0</v>
      </c>
      <c r="CK113" s="21" t="n">
        <f aca="false">SUMIFS(Dep_Keur,Dep_Paid,"&lt;="&amp;CK$4,Dep_Rel,"&gt;"&amp;CK$4,Dep_Cash,0)</f>
        <v>0</v>
      </c>
      <c r="CL113" s="21" t="n">
        <f aca="false">SUMIFS(Dep_Keur,Dep_Paid,"&lt;="&amp;CL$4,Dep_Rel,"&gt;"&amp;CL$4,Dep_Cash,0)</f>
        <v>0</v>
      </c>
      <c r="CM113" s="21" t="n">
        <f aca="false">SUMIFS(Dep_Keur,Dep_Paid,"&lt;="&amp;CM$4,Dep_Rel,"&gt;"&amp;CM$4,Dep_Cash,0)</f>
        <v>0</v>
      </c>
      <c r="CN113" s="21" t="n">
        <f aca="false">SUMIFS(Dep_Keur,Dep_Paid,"&lt;="&amp;CN$4,Dep_Rel,"&gt;"&amp;CN$4,Dep_Cash,0)</f>
        <v>0</v>
      </c>
      <c r="CO113" s="21" t="n">
        <f aca="false">SUMIFS(Dep_Keur,Dep_Paid,"&lt;="&amp;CO$4,Dep_Rel,"&gt;"&amp;CO$4,Dep_Cash,0)</f>
        <v>0</v>
      </c>
      <c r="CP113" s="21" t="n">
        <f aca="false">SUMIFS(Dep_Keur,Dep_Paid,"&lt;="&amp;CP$4,Dep_Rel,"&gt;"&amp;CP$4,Dep_Cash,0)</f>
        <v>0</v>
      </c>
      <c r="CQ113" s="21" t="n">
        <f aca="false">SUMIFS(Dep_Keur,Dep_Paid,"&lt;="&amp;CQ$4,Dep_Rel,"&gt;"&amp;CQ$4,Dep_Cash,0)</f>
        <v>0</v>
      </c>
      <c r="CR113" s="21" t="n">
        <f aca="false">SUMIFS(Dep_Keur,Dep_Paid,"&lt;="&amp;CR$4,Dep_Rel,"&gt;"&amp;CR$4,Dep_Cash,0)</f>
        <v>0</v>
      </c>
      <c r="CS113" s="21" t="n">
        <f aca="false">SUMIFS(Dep_Keur,Dep_Paid,"&lt;="&amp;CS$4,Dep_Rel,"&gt;"&amp;CS$4,Dep_Cash,0)</f>
        <v>0</v>
      </c>
      <c r="CT113" s="21" t="n">
        <f aca="false">SUMIFS(Dep_Keur,Dep_Paid,"&lt;="&amp;CT$4,Dep_Rel,"&gt;"&amp;CT$4,Dep_Cash,0)</f>
        <v>0</v>
      </c>
      <c r="CU113" s="21" t="n">
        <f aca="false">SUMIFS(Dep_Keur,Dep_Paid,"&lt;="&amp;CU$4,Dep_Rel,"&gt;"&amp;CU$4,Dep_Cash,0)</f>
        <v>0</v>
      </c>
      <c r="CV113" s="21" t="n">
        <f aca="false">SUMIFS(Dep_Keur,Dep_Paid,"&lt;="&amp;CV$4,Dep_Rel,"&gt;"&amp;CV$4,Dep_Cash,0)</f>
        <v>0</v>
      </c>
      <c r="CW113" s="21" t="n">
        <f aca="false">SUMIFS(Dep_Keur,Dep_Paid,"&lt;="&amp;CW$4,Dep_Rel,"&gt;"&amp;CW$4,Dep_Cash,0)</f>
        <v>0</v>
      </c>
      <c r="CX113" s="21" t="n">
        <f aca="false">SUMIFS(Dep_Keur,Dep_Paid,"&lt;="&amp;CX$4,Dep_Rel,"&gt;"&amp;CX$4,Dep_Cash,0)</f>
        <v>0</v>
      </c>
      <c r="CY113" s="21" t="n">
        <f aca="false">SUMIFS(Dep_Keur,Dep_Paid,"&lt;="&amp;CY$4,Dep_Rel,"&gt;"&amp;CY$4,Dep_Cash,0)</f>
        <v>0</v>
      </c>
      <c r="CZ113" s="21" t="n">
        <f aca="false">SUMIFS(Dep_Keur,Dep_Paid,"&lt;="&amp;CZ$4,Dep_Rel,"&gt;"&amp;CZ$4,Dep_Cash,0)</f>
        <v>0</v>
      </c>
      <c r="DA113" s="21" t="n">
        <f aca="false">SUMIFS(Dep_Keur,Dep_Paid,"&lt;="&amp;DA$4,Dep_Rel,"&gt;"&amp;DA$4,Dep_Cash,0)</f>
        <v>0</v>
      </c>
      <c r="DB113" s="21" t="n">
        <f aca="false">SUMIFS(Dep_Keur,Dep_Paid,"&lt;="&amp;DB$4,Dep_Rel,"&gt;"&amp;DB$4,Dep_Cash,0)</f>
        <v>0</v>
      </c>
      <c r="DC113" s="21" t="n">
        <f aca="false">SUMIFS(Dep_Keur,Dep_Paid,"&lt;="&amp;DC$4,Dep_Rel,"&gt;"&amp;DC$4,Dep_Cash,0)</f>
        <v>0</v>
      </c>
      <c r="DD113" s="21" t="n">
        <f aca="false">SUMIFS(Dep_Keur,Dep_Paid,"&lt;="&amp;DD$4,Dep_Rel,"&gt;"&amp;DD$4,Dep_Cash,0)</f>
        <v>0</v>
      </c>
      <c r="DE113" s="21" t="n">
        <f aca="false">SUMIFS(Dep_Keur,Dep_Paid,"&lt;="&amp;DE$4,Dep_Rel,"&gt;"&amp;DE$4,Dep_Cash,0)</f>
        <v>0</v>
      </c>
      <c r="DF113" s="21" t="n">
        <f aca="false">SUMIFS(Dep_Keur,Dep_Paid,"&lt;="&amp;DF$4,Dep_Rel,"&gt;"&amp;DF$4,Dep_Cash,0)</f>
        <v>0</v>
      </c>
      <c r="DG113" s="21" t="n">
        <f aca="false">SUMIFS(Dep_Keur,Dep_Paid,"&lt;="&amp;DG$4,Dep_Rel,"&gt;"&amp;DG$4,Dep_Cash,0)</f>
        <v>0</v>
      </c>
      <c r="DH113" s="21" t="n">
        <f aca="false">SUMIFS(Dep_Keur,Dep_Paid,"&lt;="&amp;DH$4,Dep_Rel,"&gt;"&amp;DH$4,Dep_Cash,0)</f>
        <v>0</v>
      </c>
      <c r="DI113" s="21" t="n">
        <f aca="false">SUMIFS(Dep_Keur,Dep_Paid,"&lt;="&amp;DI$4,Dep_Rel,"&gt;"&amp;DI$4,Dep_Cash,0)</f>
        <v>0</v>
      </c>
      <c r="DJ113" s="21" t="n">
        <f aca="false">SUMIFS(Dep_Keur,Dep_Paid,"&lt;="&amp;DJ$4,Dep_Rel,"&gt;"&amp;DJ$4,Dep_Cash,0)</f>
        <v>0</v>
      </c>
      <c r="DK113" s="21" t="n">
        <f aca="false">SUMIFS(Dep_Keur,Dep_Paid,"&lt;="&amp;DK$4,Dep_Rel,"&gt;"&amp;DK$4,Dep_Cash,0)</f>
        <v>0</v>
      </c>
      <c r="DL113" s="21" t="n">
        <f aca="false">SUMIFS(Dep_Keur,Dep_Paid,"&lt;="&amp;DL$4,Dep_Rel,"&gt;"&amp;DL$4,Dep_Cash,0)</f>
        <v>0</v>
      </c>
      <c r="DM113" s="21" t="n">
        <f aca="false">SUMIFS(Dep_Keur,Dep_Paid,"&lt;="&amp;DM$4,Dep_Rel,"&gt;"&amp;DM$4,Dep_Cash,0)</f>
        <v>0</v>
      </c>
      <c r="DN113" s="21" t="n">
        <f aca="false">SUMIFS(Dep_Keur,Dep_Paid,"&lt;="&amp;DN$4,Dep_Rel,"&gt;"&amp;DN$4,Dep_Cash,0)</f>
        <v>0</v>
      </c>
      <c r="DO113" s="21" t="n">
        <f aca="false">SUMIFS(Dep_Keur,Dep_Paid,"&lt;="&amp;DO$4,Dep_Rel,"&gt;"&amp;DO$4,Dep_Cash,0)</f>
        <v>0</v>
      </c>
      <c r="DP113" s="21" t="n">
        <f aca="false">SUMIFS(Dep_Keur,Dep_Paid,"&lt;="&amp;DP$4,Dep_Rel,"&gt;"&amp;DP$4,Dep_Cash,0)</f>
        <v>0</v>
      </c>
      <c r="DQ113" s="21" t="n">
        <f aca="false">SUMIFS(Dep_Keur,Dep_Paid,"&lt;="&amp;DQ$4,Dep_Rel,"&gt;"&amp;DQ$4,Dep_Cash,0)</f>
        <v>0</v>
      </c>
      <c r="DR113" s="21" t="n">
        <f aca="false">SUMIFS(Dep_Keur,Dep_Paid,"&lt;="&amp;DR$4,Dep_Rel,"&gt;"&amp;DR$4,Dep_Cash,0)</f>
        <v>0</v>
      </c>
      <c r="DS113" s="21" t="n">
        <f aca="false">SUMIFS(Dep_Keur,Dep_Paid,"&lt;="&amp;DS$4,Dep_Rel,"&gt;"&amp;DS$4,Dep_Cash,0)</f>
        <v>0</v>
      </c>
      <c r="DT113" s="21" t="n">
        <f aca="false">SUMIFS(Dep_Keur,Dep_Paid,"&lt;="&amp;DT$4,Dep_Rel,"&gt;"&amp;DT$4,Dep_Cash,0)</f>
        <v>0</v>
      </c>
      <c r="DU113" s="21" t="n">
        <f aca="false">SUMIFS(Dep_Keur,Dep_Paid,"&lt;="&amp;DU$4,Dep_Rel,"&gt;"&amp;DU$4,Dep_Cash,0)</f>
        <v>0</v>
      </c>
      <c r="DV113" s="21" t="n">
        <f aca="false">SUMIFS(Dep_Keur,Dep_Paid,"&lt;="&amp;DV$4,Dep_Rel,"&gt;"&amp;DV$4,Dep_Cash,0)</f>
        <v>0</v>
      </c>
      <c r="DW113" s="21" t="n">
        <f aca="false">SUMIFS(Dep_Keur,Dep_Paid,"&lt;="&amp;DW$4,Dep_Rel,"&gt;"&amp;DW$4,Dep_Cash,0)</f>
        <v>0</v>
      </c>
      <c r="DX113" s="21" t="n">
        <f aca="false">SUMIFS(Dep_Keur,Dep_Paid,"&lt;="&amp;DX$4,Dep_Rel,"&gt;"&amp;DX$4,Dep_Cash,0)</f>
        <v>0</v>
      </c>
      <c r="DY113" s="21" t="n">
        <f aca="false">SUMIFS(Dep_Keur,Dep_Paid,"&lt;="&amp;DY$4,Dep_Rel,"&gt;"&amp;DY$4,Dep_Cash,0)</f>
        <v>0</v>
      </c>
      <c r="DZ113" s="21" t="n">
        <f aca="false">SUMIFS(Dep_Keur,Dep_Paid,"&lt;="&amp;DZ$4,Dep_Rel,"&gt;"&amp;DZ$4,Dep_Cash,0)</f>
        <v>0</v>
      </c>
      <c r="EA113" s="21" t="n">
        <f aca="false">SUMIFS(Dep_Keur,Dep_Paid,"&lt;="&amp;EA$4,Dep_Rel,"&gt;"&amp;EA$4,Dep_Cash,0)</f>
        <v>0</v>
      </c>
      <c r="EB113" s="21" t="n">
        <f aca="false">SUMIFS(Dep_Keur,Dep_Paid,"&lt;="&amp;EB$4,Dep_Rel,"&gt;"&amp;EB$4,Dep_Cash,0)</f>
        <v>0</v>
      </c>
      <c r="EC113" s="21" t="n">
        <f aca="false">SUMIFS(Dep_Keur,Dep_Paid,"&lt;="&amp;EC$4,Dep_Rel,"&gt;"&amp;EC$4,Dep_Cash,0)</f>
        <v>0</v>
      </c>
      <c r="ED113" s="21" t="n">
        <f aca="false">SUMIFS(Dep_Keur,Dep_Paid,"&lt;="&amp;ED$4,Dep_Rel,"&gt;"&amp;ED$4,Dep_Cash,0)</f>
        <v>0</v>
      </c>
      <c r="EE113" s="21" t="n">
        <f aca="false">SUMIFS(Dep_Keur,Dep_Paid,"&lt;="&amp;EE$4,Dep_Rel,"&gt;"&amp;EE$4,Dep_Cash,0)</f>
        <v>0</v>
      </c>
      <c r="EF113" s="21" t="n">
        <f aca="false">SUMIFS(Dep_Keur,Dep_Paid,"&lt;="&amp;EF$4,Dep_Rel,"&gt;"&amp;EF$4,Dep_Cash,0)</f>
        <v>0</v>
      </c>
      <c r="EG113" s="21" t="n">
        <f aca="false">SUMIFS(Dep_Keur,Dep_Paid,"&lt;="&amp;EG$4,Dep_Rel,"&gt;"&amp;EG$4,Dep_Cash,0)</f>
        <v>0</v>
      </c>
      <c r="EH113" s="21" t="n">
        <f aca="false">SUMIFS(Dep_Keur,Dep_Paid,"&lt;="&amp;EH$4,Dep_Rel,"&gt;"&amp;EH$4,Dep_Cash,0)</f>
        <v>0</v>
      </c>
      <c r="EI113" s="21" t="n">
        <f aca="false">SUMIFS(Dep_Keur,Dep_Paid,"&lt;="&amp;EI$4,Dep_Rel,"&gt;"&amp;EI$4,Dep_Cash,0)</f>
        <v>0</v>
      </c>
      <c r="EJ113" s="21" t="n">
        <f aca="false">SUMIFS(Dep_Keur,Dep_Paid,"&lt;="&amp;EJ$4,Dep_Rel,"&gt;"&amp;EJ$4,Dep_Cash,0)</f>
        <v>0</v>
      </c>
      <c r="EK113" s="21" t="n">
        <f aca="false">SUMIFS(Dep_Keur,Dep_Paid,"&lt;="&amp;EK$4,Dep_Rel,"&gt;"&amp;EK$4,Dep_Cash,0)</f>
        <v>0</v>
      </c>
      <c r="EL113" s="21" t="n">
        <f aca="false">SUMIFS(Dep_Keur,Dep_Paid,"&lt;="&amp;EL$4,Dep_Rel,"&gt;"&amp;EL$4,Dep_Cash,0)</f>
        <v>0</v>
      </c>
      <c r="EM113" s="21" t="n">
        <f aca="false">SUMIFS(Dep_Keur,Dep_Paid,"&lt;="&amp;EM$4,Dep_Rel,"&gt;"&amp;EM$4,Dep_Cash,0)</f>
        <v>0</v>
      </c>
      <c r="EN113" s="21" t="n">
        <f aca="false">SUMIFS(Dep_Keur,Dep_Paid,"&lt;="&amp;EN$4,Dep_Rel,"&gt;"&amp;EN$4,Dep_Cash,0)</f>
        <v>0</v>
      </c>
      <c r="EO113" s="21" t="n">
        <f aca="false">SUMIFS(Dep_Keur,Dep_Paid,"&lt;="&amp;EO$4,Dep_Rel,"&gt;"&amp;EO$4,Dep_Cash,0)</f>
        <v>0</v>
      </c>
      <c r="EP113" s="21" t="n">
        <f aca="false">SUMIFS(Dep_Keur,Dep_Paid,"&lt;="&amp;EP$4,Dep_Rel,"&gt;"&amp;EP$4,Dep_Cash,0)</f>
        <v>0</v>
      </c>
      <c r="EQ113" s="21" t="n">
        <f aca="false">SUMIFS(Dep_Keur,Dep_Paid,"&lt;="&amp;EQ$4,Dep_Rel,"&gt;"&amp;EQ$4,Dep_Cash,0)</f>
        <v>0</v>
      </c>
      <c r="ER113" s="21" t="n">
        <f aca="false">SUMIFS(Dep_Keur,Dep_Paid,"&lt;="&amp;ER$4,Dep_Rel,"&gt;"&amp;ER$4,Dep_Cash,0)</f>
        <v>0</v>
      </c>
      <c r="ES113" s="21" t="n">
        <f aca="false">SUMIFS(Dep_Keur,Dep_Paid,"&lt;="&amp;ES$4,Dep_Rel,"&gt;"&amp;ES$4,Dep_Cash,0)</f>
        <v>0</v>
      </c>
      <c r="ET113" s="21" t="n">
        <f aca="false">SUMIFS(Dep_Keur,Dep_Paid,"&lt;="&amp;ET$4,Dep_Rel,"&gt;"&amp;ET$4,Dep_Cash,0)</f>
        <v>0</v>
      </c>
      <c r="EU113" s="21" t="n">
        <f aca="false">SUMIFS(Dep_Keur,Dep_Paid,"&lt;="&amp;EU$4,Dep_Rel,"&gt;"&amp;EU$4,Dep_Cash,0)</f>
        <v>0</v>
      </c>
      <c r="EV113" s="21" t="n">
        <f aca="false">SUMIFS(Dep_Keur,Dep_Paid,"&lt;="&amp;EV$4,Dep_Rel,"&gt;"&amp;EV$4,Dep_Cash,0)</f>
        <v>0</v>
      </c>
      <c r="EW113" s="21" t="n">
        <f aca="false">SUMIFS(Dep_Keur,Dep_Paid,"&lt;="&amp;EW$4,Dep_Rel,"&gt;"&amp;EW$4,Dep_Cash,0)</f>
        <v>0</v>
      </c>
      <c r="EX113" s="21" t="n">
        <f aca="false">SUMIFS(Dep_Keur,Dep_Paid,"&lt;="&amp;EX$4,Dep_Rel,"&gt;"&amp;EX$4,Dep_Cash,0)</f>
        <v>0</v>
      </c>
      <c r="EY113" s="21" t="n">
        <f aca="false">SUMIFS(Dep_Keur,Dep_Paid,"&lt;="&amp;EY$4,Dep_Rel,"&gt;"&amp;EY$4,Dep_Cash,0)</f>
        <v>0</v>
      </c>
      <c r="EZ113" s="21" t="n">
        <f aca="false">SUMIFS(Dep_Keur,Dep_Paid,"&lt;="&amp;EZ$4,Dep_Rel,"&gt;"&amp;EZ$4,Dep_Cash,0)</f>
        <v>0</v>
      </c>
      <c r="FA113" s="21" t="n">
        <f aca="false">SUMIFS(Dep_Keur,Dep_Paid,"&lt;="&amp;FA$4,Dep_Rel,"&gt;"&amp;FA$4,Dep_Cash,0)</f>
        <v>0</v>
      </c>
      <c r="FB113" s="21" t="n">
        <f aca="false">SUMIFS(Dep_Keur,Dep_Paid,"&lt;="&amp;FB$4,Dep_Rel,"&gt;"&amp;FB$4,Dep_Cash,0)</f>
        <v>0</v>
      </c>
      <c r="FC113" s="21" t="n">
        <f aca="false">SUMIFS(Dep_Keur,Dep_Paid,"&lt;="&amp;FC$4,Dep_Rel,"&gt;"&amp;FC$4,Dep_Cash,0)</f>
        <v>0</v>
      </c>
      <c r="FD113" s="21" t="n">
        <f aca="false">SUMIFS(Dep_Keur,Dep_Paid,"&lt;="&amp;FD$4,Dep_Rel,"&gt;"&amp;FD$4,Dep_Cash,0)</f>
        <v>0</v>
      </c>
      <c r="FE113" s="21" t="n">
        <f aca="false">SUMIFS(Dep_Keur,Dep_Paid,"&lt;="&amp;FE$4,Dep_Rel,"&gt;"&amp;FE$4,Dep_Cash,0)</f>
        <v>0</v>
      </c>
      <c r="FF113" s="21" t="n">
        <f aca="false">SUMIFS(Dep_Keur,Dep_Paid,"&lt;="&amp;FF$4,Dep_Rel,"&gt;"&amp;FF$4,Dep_Cash,0)</f>
        <v>0</v>
      </c>
      <c r="FG113" s="21" t="n">
        <f aca="false">SUMIFS(Dep_Keur,Dep_Paid,"&lt;="&amp;FG$4,Dep_Rel,"&gt;"&amp;FG$4,Dep_Cash,0)</f>
        <v>0</v>
      </c>
      <c r="FH113" s="21" t="n">
        <f aca="false">SUMIFS(Dep_Keur,Dep_Paid,"&lt;="&amp;FH$4,Dep_Rel,"&gt;"&amp;FH$4,Dep_Cash,0)</f>
        <v>0</v>
      </c>
    </row>
    <row r="114" customFormat="false" ht="15" hidden="false" customHeight="false" outlineLevel="0" collapsed="false">
      <c r="C114" s="1" t="s">
        <v>756</v>
      </c>
      <c r="D114" s="12" t="s">
        <v>358</v>
      </c>
      <c r="J114" s="21" t="n">
        <f aca="false">SUMIFS(Dep_Keur,Dep_Paid,"&lt;="&amp;J$4,Dep_Exit,1,Dep_Cash,0)</f>
        <v>0</v>
      </c>
      <c r="K114" s="21" t="n">
        <f aca="false">SUMIFS(Dep_Keur,Dep_Paid,"&lt;="&amp;K$4,Dep_Exit,1,Dep_Cash,0)</f>
        <v>606.9375</v>
      </c>
      <c r="L114" s="21" t="n">
        <f aca="false">SUMIFS(Dep_Keur,Dep_Paid,"&lt;="&amp;L$4,Dep_Exit,1,Dep_Cash,0)</f>
        <v>809.25</v>
      </c>
      <c r="M114" s="21" t="n">
        <f aca="false">SUMIFS(Dep_Keur,Dep_Paid,"&lt;="&amp;M$4,Dep_Exit,1,Dep_Cash,0)</f>
        <v>809.25</v>
      </c>
      <c r="N114" s="21" t="n">
        <f aca="false">SUMIFS(Dep_Keur,Dep_Paid,"&lt;="&amp;N$4,Dep_Exit,1,Dep_Cash,0)</f>
        <v>809.25</v>
      </c>
      <c r="O114" s="21" t="n">
        <f aca="false">SUMIFS(Dep_Keur,Dep_Paid,"&lt;="&amp;O$4,Dep_Exit,1,Dep_Cash,0)</f>
        <v>809.25</v>
      </c>
      <c r="P114" s="21" t="n">
        <f aca="false">SUMIFS(Dep_Keur,Dep_Paid,"&lt;="&amp;P$4,Dep_Exit,1,Dep_Cash,0)</f>
        <v>809.25</v>
      </c>
      <c r="Q114" s="21" t="n">
        <f aca="false">SUMIFS(Dep_Keur,Dep_Paid,"&lt;="&amp;Q$4,Dep_Exit,1,Dep_Cash,0)</f>
        <v>809.25</v>
      </c>
      <c r="R114" s="21" t="n">
        <f aca="false">SUMIFS(Dep_Keur,Dep_Paid,"&lt;="&amp;R$4,Dep_Exit,1,Dep_Cash,0)</f>
        <v>809.25</v>
      </c>
      <c r="S114" s="21" t="n">
        <f aca="false">SUMIFS(Dep_Keur,Dep_Paid,"&lt;="&amp;S$4,Dep_Exit,1,Dep_Cash,0)</f>
        <v>809.25</v>
      </c>
      <c r="T114" s="21" t="n">
        <f aca="false">SUMIFS(Dep_Keur,Dep_Paid,"&lt;="&amp;T$4,Dep_Exit,1,Dep_Cash,0)</f>
        <v>809.25</v>
      </c>
      <c r="U114" s="21" t="n">
        <f aca="false">SUMIFS(Dep_Keur,Dep_Paid,"&lt;="&amp;U$4,Dep_Exit,1,Dep_Cash,0)</f>
        <v>809.25</v>
      </c>
      <c r="V114" s="21" t="n">
        <f aca="false">SUMIFS(Dep_Keur,Dep_Paid,"&lt;="&amp;V$4,Dep_Exit,1,Dep_Cash,0)</f>
        <v>809.25</v>
      </c>
      <c r="W114" s="21" t="n">
        <f aca="false">SUMIFS(Dep_Keur,Dep_Paid,"&lt;="&amp;W$4,Dep_Exit,1,Dep_Cash,0)</f>
        <v>809.25</v>
      </c>
      <c r="X114" s="21" t="n">
        <f aca="false">SUMIFS(Dep_Keur,Dep_Paid,"&lt;="&amp;X$4,Dep_Exit,1,Dep_Cash,0)</f>
        <v>809.25</v>
      </c>
      <c r="Y114" s="21" t="n">
        <f aca="false">SUMIFS(Dep_Keur,Dep_Paid,"&lt;="&amp;Y$4,Dep_Exit,1,Dep_Cash,0)</f>
        <v>809.25</v>
      </c>
      <c r="Z114" s="21" t="n">
        <f aca="false">SUMIFS(Dep_Keur,Dep_Paid,"&lt;="&amp;Z$4,Dep_Exit,1,Dep_Cash,0)</f>
        <v>809.25</v>
      </c>
      <c r="AA114" s="21" t="n">
        <f aca="false">SUMIFS(Dep_Keur,Dep_Paid,"&lt;="&amp;AA$4,Dep_Exit,1,Dep_Cash,0)</f>
        <v>809.25</v>
      </c>
      <c r="AB114" s="21" t="n">
        <f aca="false">SUMIFS(Dep_Keur,Dep_Paid,"&lt;="&amp;AB$4,Dep_Exit,1,Dep_Cash,0)</f>
        <v>809.25</v>
      </c>
      <c r="AC114" s="21" t="n">
        <f aca="false">SUMIFS(Dep_Keur,Dep_Paid,"&lt;="&amp;AC$4,Dep_Exit,1,Dep_Cash,0)</f>
        <v>809.25</v>
      </c>
      <c r="AD114" s="21" t="n">
        <f aca="false">SUMIFS(Dep_Keur,Dep_Paid,"&lt;="&amp;AD$4,Dep_Exit,1,Dep_Cash,0)</f>
        <v>809.25</v>
      </c>
      <c r="AE114" s="21" t="n">
        <f aca="false">SUMIFS(Dep_Keur,Dep_Paid,"&lt;="&amp;AE$4,Dep_Exit,1,Dep_Cash,0)</f>
        <v>809.25</v>
      </c>
      <c r="AF114" s="21" t="n">
        <f aca="false">SUMIFS(Dep_Keur,Dep_Paid,"&lt;="&amp;AF$4,Dep_Exit,1,Dep_Cash,0)</f>
        <v>809.25</v>
      </c>
      <c r="AG114" s="21" t="n">
        <f aca="false">SUMIFS(Dep_Keur,Dep_Paid,"&lt;="&amp;AG$4,Dep_Exit,1,Dep_Cash,0)</f>
        <v>809.25</v>
      </c>
      <c r="AH114" s="21" t="n">
        <f aca="false">SUMIFS(Dep_Keur,Dep_Paid,"&lt;="&amp;AH$4,Dep_Exit,1,Dep_Cash,0)</f>
        <v>809.25</v>
      </c>
      <c r="AI114" s="21" t="n">
        <f aca="false">SUMIFS(Dep_Keur,Dep_Paid,"&lt;="&amp;AI$4,Dep_Exit,1,Dep_Cash,0)</f>
        <v>809.25</v>
      </c>
      <c r="AJ114" s="21" t="n">
        <f aca="false">SUMIFS(Dep_Keur,Dep_Paid,"&lt;="&amp;AJ$4,Dep_Exit,1,Dep_Cash,0)</f>
        <v>809.25</v>
      </c>
      <c r="AK114" s="21" t="n">
        <f aca="false">SUMIFS(Dep_Keur,Dep_Paid,"&lt;="&amp;AK$4,Dep_Exit,1,Dep_Cash,0)</f>
        <v>809.25</v>
      </c>
      <c r="AL114" s="21" t="n">
        <f aca="false">SUMIFS(Dep_Keur,Dep_Paid,"&lt;="&amp;AL$4,Dep_Exit,1,Dep_Cash,0)</f>
        <v>809.25</v>
      </c>
      <c r="AM114" s="21" t="n">
        <f aca="false">SUMIFS(Dep_Keur,Dep_Paid,"&lt;="&amp;AM$4,Dep_Exit,1,Dep_Cash,0)</f>
        <v>809.25</v>
      </c>
      <c r="AN114" s="21" t="n">
        <f aca="false">SUMIFS(Dep_Keur,Dep_Paid,"&lt;="&amp;AN$4,Dep_Exit,1,Dep_Cash,0)</f>
        <v>809.25</v>
      </c>
      <c r="AO114" s="21" t="n">
        <f aca="false">SUMIFS(Dep_Keur,Dep_Paid,"&lt;="&amp;AO$4,Dep_Exit,1,Dep_Cash,0)</f>
        <v>809.25</v>
      </c>
      <c r="AP114" s="21" t="n">
        <f aca="false">SUMIFS(Dep_Keur,Dep_Paid,"&lt;="&amp;AP$4,Dep_Exit,1,Dep_Cash,0)</f>
        <v>809.25</v>
      </c>
      <c r="AQ114" s="21" t="n">
        <f aca="false">SUMIFS(Dep_Keur,Dep_Paid,"&lt;="&amp;AQ$4,Dep_Exit,1,Dep_Cash,0)</f>
        <v>809.25</v>
      </c>
      <c r="AR114" s="21" t="n">
        <f aca="false">SUMIFS(Dep_Keur,Dep_Paid,"&lt;="&amp;AR$4,Dep_Exit,1,Dep_Cash,0)</f>
        <v>809.25</v>
      </c>
      <c r="AS114" s="21" t="n">
        <f aca="false">SUMIFS(Dep_Keur,Dep_Paid,"&lt;="&amp;AS$4,Dep_Exit,1,Dep_Cash,0)</f>
        <v>809.25</v>
      </c>
      <c r="AT114" s="21" t="n">
        <f aca="false">SUMIFS(Dep_Keur,Dep_Paid,"&lt;="&amp;AT$4,Dep_Exit,1,Dep_Cash,0)</f>
        <v>809.25</v>
      </c>
      <c r="AU114" s="21" t="n">
        <f aca="false">SUMIFS(Dep_Keur,Dep_Paid,"&lt;="&amp;AU$4,Dep_Exit,1,Dep_Cash,0)</f>
        <v>809.25</v>
      </c>
      <c r="AV114" s="21" t="n">
        <f aca="false">SUMIFS(Dep_Keur,Dep_Paid,"&lt;="&amp;AV$4,Dep_Exit,1,Dep_Cash,0)</f>
        <v>809.25</v>
      </c>
      <c r="AW114" s="21" t="n">
        <f aca="false">SUMIFS(Dep_Keur,Dep_Paid,"&lt;="&amp;AW$4,Dep_Exit,1,Dep_Cash,0)</f>
        <v>809.25</v>
      </c>
      <c r="AX114" s="21" t="n">
        <f aca="false">SUMIFS(Dep_Keur,Dep_Paid,"&lt;="&amp;AX$4,Dep_Exit,1,Dep_Cash,0)</f>
        <v>809.25</v>
      </c>
      <c r="AY114" s="21" t="n">
        <f aca="false">SUMIFS(Dep_Keur,Dep_Paid,"&lt;="&amp;AY$4,Dep_Exit,1,Dep_Cash,0)</f>
        <v>809.25</v>
      </c>
      <c r="AZ114" s="21" t="n">
        <f aca="false">SUMIFS(Dep_Keur,Dep_Paid,"&lt;="&amp;AZ$4,Dep_Exit,1,Dep_Cash,0)</f>
        <v>809.25</v>
      </c>
      <c r="BA114" s="21" t="n">
        <f aca="false">SUMIFS(Dep_Keur,Dep_Paid,"&lt;="&amp;BA$4,Dep_Exit,1,Dep_Cash,0)</f>
        <v>809.25</v>
      </c>
      <c r="BB114" s="21" t="n">
        <f aca="false">SUMIFS(Dep_Keur,Dep_Paid,"&lt;="&amp;BB$4,Dep_Exit,1,Dep_Cash,0)</f>
        <v>809.25</v>
      </c>
      <c r="BC114" s="21" t="n">
        <f aca="false">SUMIFS(Dep_Keur,Dep_Paid,"&lt;="&amp;BC$4,Dep_Exit,1,Dep_Cash,0)</f>
        <v>809.25</v>
      </c>
      <c r="BD114" s="21" t="n">
        <f aca="false">SUMIFS(Dep_Keur,Dep_Paid,"&lt;="&amp;BD$4,Dep_Exit,1,Dep_Cash,0)</f>
        <v>809.25</v>
      </c>
      <c r="BE114" s="21" t="n">
        <f aca="false">SUMIFS(Dep_Keur,Dep_Paid,"&lt;="&amp;BE$4,Dep_Exit,1,Dep_Cash,0)</f>
        <v>809.25</v>
      </c>
      <c r="BF114" s="21" t="n">
        <f aca="false">SUMIFS(Dep_Keur,Dep_Paid,"&lt;="&amp;BF$4,Dep_Exit,1,Dep_Cash,0)</f>
        <v>809.25</v>
      </c>
      <c r="BG114" s="21" t="n">
        <f aca="false">SUMIFS(Dep_Keur,Dep_Paid,"&lt;="&amp;BG$4,Dep_Exit,1,Dep_Cash,0)</f>
        <v>809.25</v>
      </c>
      <c r="BH114" s="21" t="n">
        <f aca="false">SUMIFS(Dep_Keur,Dep_Paid,"&lt;="&amp;BH$4,Dep_Exit,1,Dep_Cash,0)</f>
        <v>809.25</v>
      </c>
      <c r="BI114" s="21" t="n">
        <f aca="false">SUMIFS(Dep_Keur,Dep_Paid,"&lt;="&amp;BI$4,Dep_Exit,1,Dep_Cash,0)</f>
        <v>809.25</v>
      </c>
      <c r="BJ114" s="21" t="n">
        <f aca="false">SUMIFS(Dep_Keur,Dep_Paid,"&lt;="&amp;BJ$4,Dep_Exit,1,Dep_Cash,0)</f>
        <v>809.25</v>
      </c>
      <c r="BK114" s="21" t="n">
        <f aca="false">SUMIFS(Dep_Keur,Dep_Paid,"&lt;="&amp;BK$4,Dep_Exit,1,Dep_Cash,0)</f>
        <v>809.25</v>
      </c>
      <c r="BL114" s="21" t="n">
        <f aca="false">SUMIFS(Dep_Keur,Dep_Paid,"&lt;="&amp;BL$4,Dep_Exit,1,Dep_Cash,0)</f>
        <v>809.25</v>
      </c>
      <c r="BM114" s="21" t="n">
        <f aca="false">SUMIFS(Dep_Keur,Dep_Paid,"&lt;="&amp;BM$4,Dep_Exit,1,Dep_Cash,0)</f>
        <v>809.25</v>
      </c>
      <c r="BN114" s="21" t="n">
        <f aca="false">SUMIFS(Dep_Keur,Dep_Paid,"&lt;="&amp;BN$4,Dep_Exit,1,Dep_Cash,0)</f>
        <v>809.25</v>
      </c>
      <c r="BO114" s="21" t="n">
        <f aca="false">SUMIFS(Dep_Keur,Dep_Paid,"&lt;="&amp;BO$4,Dep_Exit,1,Dep_Cash,0)</f>
        <v>809.25</v>
      </c>
      <c r="BP114" s="21" t="n">
        <f aca="false">SUMIFS(Dep_Keur,Dep_Paid,"&lt;="&amp;BP$4,Dep_Exit,1,Dep_Cash,0)</f>
        <v>809.25</v>
      </c>
      <c r="BQ114" s="21" t="n">
        <f aca="false">SUMIFS(Dep_Keur,Dep_Paid,"&lt;="&amp;BQ$4,Dep_Exit,1,Dep_Cash,0)</f>
        <v>809.25</v>
      </c>
      <c r="BR114" s="21" t="n">
        <f aca="false">SUMIFS(Dep_Keur,Dep_Paid,"&lt;="&amp;BR$4,Dep_Exit,1,Dep_Cash,0)</f>
        <v>809.25</v>
      </c>
      <c r="BS114" s="21" t="n">
        <f aca="false">SUMIFS(Dep_Keur,Dep_Paid,"&lt;="&amp;BS$4,Dep_Exit,1,Dep_Cash,0)</f>
        <v>809.25</v>
      </c>
      <c r="BT114" s="21" t="n">
        <f aca="false">SUMIFS(Dep_Keur,Dep_Paid,"&lt;="&amp;BT$4,Dep_Exit,1,Dep_Cash,0)</f>
        <v>809.25</v>
      </c>
      <c r="BU114" s="21" t="n">
        <f aca="false">SUMIFS(Dep_Keur,Dep_Paid,"&lt;="&amp;BU$4,Dep_Exit,1,Dep_Cash,0)</f>
        <v>809.25</v>
      </c>
      <c r="BV114" s="21" t="n">
        <f aca="false">SUMIFS(Dep_Keur,Dep_Paid,"&lt;="&amp;BV$4,Dep_Exit,1,Dep_Cash,0)</f>
        <v>809.25</v>
      </c>
      <c r="BW114" s="21" t="n">
        <f aca="false">SUMIFS(Dep_Keur,Dep_Paid,"&lt;="&amp;BW$4,Dep_Exit,1,Dep_Cash,0)</f>
        <v>809.25</v>
      </c>
      <c r="BX114" s="21" t="n">
        <f aca="false">SUMIFS(Dep_Keur,Dep_Paid,"&lt;="&amp;BX$4,Dep_Exit,1,Dep_Cash,0)</f>
        <v>809.25</v>
      </c>
      <c r="BY114" s="21" t="n">
        <f aca="false">SUMIFS(Dep_Keur,Dep_Paid,"&lt;="&amp;BY$4,Dep_Exit,1,Dep_Cash,0)</f>
        <v>809.25</v>
      </c>
      <c r="BZ114" s="21" t="n">
        <f aca="false">SUMIFS(Dep_Keur,Dep_Paid,"&lt;="&amp;BZ$4,Dep_Exit,1,Dep_Cash,0)</f>
        <v>809.25</v>
      </c>
      <c r="CA114" s="21" t="n">
        <f aca="false">SUMIFS(Dep_Keur,Dep_Paid,"&lt;="&amp;CA$4,Dep_Exit,1,Dep_Cash,0)</f>
        <v>809.25</v>
      </c>
      <c r="CB114" s="21" t="n">
        <f aca="false">SUMIFS(Dep_Keur,Dep_Paid,"&lt;="&amp;CB$4,Dep_Exit,1,Dep_Cash,0)</f>
        <v>809.25</v>
      </c>
      <c r="CC114" s="21" t="n">
        <f aca="false">SUMIFS(Dep_Keur,Dep_Paid,"&lt;="&amp;CC$4,Dep_Exit,1,Dep_Cash,0)</f>
        <v>809.25</v>
      </c>
      <c r="CD114" s="21" t="n">
        <f aca="false">SUMIFS(Dep_Keur,Dep_Paid,"&lt;="&amp;CD$4,Dep_Exit,1,Dep_Cash,0)</f>
        <v>809.25</v>
      </c>
      <c r="CE114" s="21" t="n">
        <f aca="false">SUMIFS(Dep_Keur,Dep_Paid,"&lt;="&amp;CE$4,Dep_Exit,1,Dep_Cash,0)</f>
        <v>809.25</v>
      </c>
      <c r="CF114" s="21" t="n">
        <f aca="false">SUMIFS(Dep_Keur,Dep_Paid,"&lt;="&amp;CF$4,Dep_Exit,1,Dep_Cash,0)</f>
        <v>809.25</v>
      </c>
      <c r="CG114" s="21" t="n">
        <f aca="false">SUMIFS(Dep_Keur,Dep_Paid,"&lt;="&amp;CG$4,Dep_Exit,1,Dep_Cash,0)</f>
        <v>809.25</v>
      </c>
      <c r="CH114" s="21" t="n">
        <f aca="false">SUMIFS(Dep_Keur,Dep_Paid,"&lt;="&amp;CH$4,Dep_Exit,1,Dep_Cash,0)</f>
        <v>809.25</v>
      </c>
      <c r="CI114" s="21" t="n">
        <f aca="false">SUMIFS(Dep_Keur,Dep_Paid,"&lt;="&amp;CI$4,Dep_Exit,1,Dep_Cash,0)</f>
        <v>809.25</v>
      </c>
      <c r="CJ114" s="21" t="n">
        <f aca="false">SUMIFS(Dep_Keur,Dep_Paid,"&lt;="&amp;CJ$4,Dep_Exit,1,Dep_Cash,0)</f>
        <v>809.25</v>
      </c>
      <c r="CK114" s="21" t="n">
        <f aca="false">SUMIFS(Dep_Keur,Dep_Paid,"&lt;="&amp;CK$4,Dep_Exit,1,Dep_Cash,0)</f>
        <v>809.25</v>
      </c>
      <c r="CL114" s="21" t="n">
        <f aca="false">SUMIFS(Dep_Keur,Dep_Paid,"&lt;="&amp;CL$4,Dep_Exit,1,Dep_Cash,0)</f>
        <v>809.25</v>
      </c>
      <c r="CM114" s="21" t="n">
        <f aca="false">SUMIFS(Dep_Keur,Dep_Paid,"&lt;="&amp;CM$4,Dep_Exit,1,Dep_Cash,0)</f>
        <v>809.25</v>
      </c>
      <c r="CN114" s="21" t="n">
        <f aca="false">SUMIFS(Dep_Keur,Dep_Paid,"&lt;="&amp;CN$4,Dep_Exit,1,Dep_Cash,0)</f>
        <v>809.25</v>
      </c>
      <c r="CO114" s="21" t="n">
        <f aca="false">SUMIFS(Dep_Keur,Dep_Paid,"&lt;="&amp;CO$4,Dep_Exit,1,Dep_Cash,0)</f>
        <v>809.25</v>
      </c>
      <c r="CP114" s="21" t="n">
        <f aca="false">SUMIFS(Dep_Keur,Dep_Paid,"&lt;="&amp;CP$4,Dep_Exit,1,Dep_Cash,0)</f>
        <v>809.25</v>
      </c>
      <c r="CQ114" s="21" t="n">
        <f aca="false">SUMIFS(Dep_Keur,Dep_Paid,"&lt;="&amp;CQ$4,Dep_Exit,1,Dep_Cash,0)</f>
        <v>809.25</v>
      </c>
      <c r="CR114" s="21" t="n">
        <f aca="false">SUMIFS(Dep_Keur,Dep_Paid,"&lt;="&amp;CR$4,Dep_Exit,1,Dep_Cash,0)</f>
        <v>809.25</v>
      </c>
      <c r="CS114" s="21" t="n">
        <f aca="false">SUMIFS(Dep_Keur,Dep_Paid,"&lt;="&amp;CS$4,Dep_Exit,1,Dep_Cash,0)</f>
        <v>809.25</v>
      </c>
      <c r="CT114" s="21" t="n">
        <f aca="false">SUMIFS(Dep_Keur,Dep_Paid,"&lt;="&amp;CT$4,Dep_Exit,1,Dep_Cash,0)</f>
        <v>809.25</v>
      </c>
      <c r="CU114" s="21" t="n">
        <f aca="false">SUMIFS(Dep_Keur,Dep_Paid,"&lt;="&amp;CU$4,Dep_Exit,1,Dep_Cash,0)</f>
        <v>809.25</v>
      </c>
      <c r="CV114" s="21" t="n">
        <f aca="false">SUMIFS(Dep_Keur,Dep_Paid,"&lt;="&amp;CV$4,Dep_Exit,1,Dep_Cash,0)</f>
        <v>809.25</v>
      </c>
      <c r="CW114" s="21" t="n">
        <f aca="false">SUMIFS(Dep_Keur,Dep_Paid,"&lt;="&amp;CW$4,Dep_Exit,1,Dep_Cash,0)</f>
        <v>809.25</v>
      </c>
      <c r="CX114" s="21" t="n">
        <f aca="false">SUMIFS(Dep_Keur,Dep_Paid,"&lt;="&amp;CX$4,Dep_Exit,1,Dep_Cash,0)</f>
        <v>809.25</v>
      </c>
      <c r="CY114" s="21" t="n">
        <f aca="false">SUMIFS(Dep_Keur,Dep_Paid,"&lt;="&amp;CY$4,Dep_Exit,1,Dep_Cash,0)</f>
        <v>809.25</v>
      </c>
      <c r="CZ114" s="21" t="n">
        <f aca="false">SUMIFS(Dep_Keur,Dep_Paid,"&lt;="&amp;CZ$4,Dep_Exit,1,Dep_Cash,0)</f>
        <v>809.25</v>
      </c>
      <c r="DA114" s="21" t="n">
        <f aca="false">SUMIFS(Dep_Keur,Dep_Paid,"&lt;="&amp;DA$4,Dep_Exit,1,Dep_Cash,0)</f>
        <v>809.25</v>
      </c>
      <c r="DB114" s="21" t="n">
        <f aca="false">SUMIFS(Dep_Keur,Dep_Paid,"&lt;="&amp;DB$4,Dep_Exit,1,Dep_Cash,0)</f>
        <v>809.25</v>
      </c>
      <c r="DC114" s="21" t="n">
        <f aca="false">SUMIFS(Dep_Keur,Dep_Paid,"&lt;="&amp;DC$4,Dep_Exit,1,Dep_Cash,0)</f>
        <v>809.25</v>
      </c>
      <c r="DD114" s="21" t="n">
        <f aca="false">SUMIFS(Dep_Keur,Dep_Paid,"&lt;="&amp;DD$4,Dep_Exit,1,Dep_Cash,0)</f>
        <v>809.25</v>
      </c>
      <c r="DE114" s="21" t="n">
        <f aca="false">SUMIFS(Dep_Keur,Dep_Paid,"&lt;="&amp;DE$4,Dep_Exit,1,Dep_Cash,0)</f>
        <v>809.25</v>
      </c>
      <c r="DF114" s="21" t="n">
        <f aca="false">SUMIFS(Dep_Keur,Dep_Paid,"&lt;="&amp;DF$4,Dep_Exit,1,Dep_Cash,0)</f>
        <v>809.25</v>
      </c>
      <c r="DG114" s="21" t="n">
        <f aca="false">SUMIFS(Dep_Keur,Dep_Paid,"&lt;="&amp;DG$4,Dep_Exit,1,Dep_Cash,0)</f>
        <v>809.25</v>
      </c>
      <c r="DH114" s="21" t="n">
        <f aca="false">SUMIFS(Dep_Keur,Dep_Paid,"&lt;="&amp;DH$4,Dep_Exit,1,Dep_Cash,0)</f>
        <v>809.25</v>
      </c>
      <c r="DI114" s="21" t="n">
        <f aca="false">SUMIFS(Dep_Keur,Dep_Paid,"&lt;="&amp;DI$4,Dep_Exit,1,Dep_Cash,0)</f>
        <v>809.25</v>
      </c>
      <c r="DJ114" s="21" t="n">
        <f aca="false">SUMIFS(Dep_Keur,Dep_Paid,"&lt;="&amp;DJ$4,Dep_Exit,1,Dep_Cash,0)</f>
        <v>809.25</v>
      </c>
      <c r="DK114" s="21" t="n">
        <f aca="false">SUMIFS(Dep_Keur,Dep_Paid,"&lt;="&amp;DK$4,Dep_Exit,1,Dep_Cash,0)</f>
        <v>809.25</v>
      </c>
      <c r="DL114" s="21" t="n">
        <f aca="false">SUMIFS(Dep_Keur,Dep_Paid,"&lt;="&amp;DL$4,Dep_Exit,1,Dep_Cash,0)</f>
        <v>809.25</v>
      </c>
      <c r="DM114" s="21" t="n">
        <f aca="false">SUMIFS(Dep_Keur,Dep_Paid,"&lt;="&amp;DM$4,Dep_Exit,1,Dep_Cash,0)</f>
        <v>809.25</v>
      </c>
      <c r="DN114" s="21" t="n">
        <f aca="false">SUMIFS(Dep_Keur,Dep_Paid,"&lt;="&amp;DN$4,Dep_Exit,1,Dep_Cash,0)</f>
        <v>809.25</v>
      </c>
      <c r="DO114" s="21" t="n">
        <f aca="false">SUMIFS(Dep_Keur,Dep_Paid,"&lt;="&amp;DO$4,Dep_Exit,1,Dep_Cash,0)</f>
        <v>809.25</v>
      </c>
      <c r="DP114" s="21" t="n">
        <f aca="false">SUMIFS(Dep_Keur,Dep_Paid,"&lt;="&amp;DP$4,Dep_Exit,1,Dep_Cash,0)</f>
        <v>809.25</v>
      </c>
      <c r="DQ114" s="21" t="n">
        <f aca="false">SUMIFS(Dep_Keur,Dep_Paid,"&lt;="&amp;DQ$4,Dep_Exit,1,Dep_Cash,0)</f>
        <v>809.25</v>
      </c>
      <c r="DR114" s="21" t="n">
        <f aca="false">SUMIFS(Dep_Keur,Dep_Paid,"&lt;="&amp;DR$4,Dep_Exit,1,Dep_Cash,0)</f>
        <v>809.25</v>
      </c>
      <c r="DS114" s="21" t="n">
        <f aca="false">SUMIFS(Dep_Keur,Dep_Paid,"&lt;="&amp;DS$4,Dep_Exit,1,Dep_Cash,0)</f>
        <v>809.25</v>
      </c>
      <c r="DT114" s="21" t="n">
        <f aca="false">SUMIFS(Dep_Keur,Dep_Paid,"&lt;="&amp;DT$4,Dep_Exit,1,Dep_Cash,0)</f>
        <v>809.25</v>
      </c>
      <c r="DU114" s="21" t="n">
        <f aca="false">SUMIFS(Dep_Keur,Dep_Paid,"&lt;="&amp;DU$4,Dep_Exit,1,Dep_Cash,0)</f>
        <v>809.25</v>
      </c>
      <c r="DV114" s="21" t="n">
        <f aca="false">SUMIFS(Dep_Keur,Dep_Paid,"&lt;="&amp;DV$4,Dep_Exit,1,Dep_Cash,0)</f>
        <v>809.25</v>
      </c>
      <c r="DW114" s="21" t="n">
        <f aca="false">SUMIFS(Dep_Keur,Dep_Paid,"&lt;="&amp;DW$4,Dep_Exit,1,Dep_Cash,0)</f>
        <v>809.25</v>
      </c>
      <c r="DX114" s="21" t="n">
        <f aca="false">SUMIFS(Dep_Keur,Dep_Paid,"&lt;="&amp;DX$4,Dep_Exit,1,Dep_Cash,0)</f>
        <v>809.25</v>
      </c>
      <c r="DY114" s="21" t="n">
        <f aca="false">SUMIFS(Dep_Keur,Dep_Paid,"&lt;="&amp;DY$4,Dep_Exit,1,Dep_Cash,0)</f>
        <v>809.25</v>
      </c>
      <c r="DZ114" s="21" t="n">
        <f aca="false">SUMIFS(Dep_Keur,Dep_Paid,"&lt;="&amp;DZ$4,Dep_Exit,1,Dep_Cash,0)</f>
        <v>809.25</v>
      </c>
      <c r="EA114" s="21" t="n">
        <f aca="false">SUMIFS(Dep_Keur,Dep_Paid,"&lt;="&amp;EA$4,Dep_Exit,1,Dep_Cash,0)</f>
        <v>809.25</v>
      </c>
      <c r="EB114" s="21" t="n">
        <f aca="false">SUMIFS(Dep_Keur,Dep_Paid,"&lt;="&amp;EB$4,Dep_Exit,1,Dep_Cash,0)</f>
        <v>809.25</v>
      </c>
      <c r="EC114" s="21" t="n">
        <f aca="false">SUMIFS(Dep_Keur,Dep_Paid,"&lt;="&amp;EC$4,Dep_Exit,1,Dep_Cash,0)</f>
        <v>809.25</v>
      </c>
      <c r="ED114" s="21" t="n">
        <f aca="false">SUMIFS(Dep_Keur,Dep_Paid,"&lt;="&amp;ED$4,Dep_Exit,1,Dep_Cash,0)</f>
        <v>809.25</v>
      </c>
      <c r="EE114" s="21" t="n">
        <f aca="false">SUMIFS(Dep_Keur,Dep_Paid,"&lt;="&amp;EE$4,Dep_Exit,1,Dep_Cash,0)</f>
        <v>809.25</v>
      </c>
      <c r="EF114" s="21" t="n">
        <f aca="false">SUMIFS(Dep_Keur,Dep_Paid,"&lt;="&amp;EF$4,Dep_Exit,1,Dep_Cash,0)</f>
        <v>809.25</v>
      </c>
      <c r="EG114" s="21" t="n">
        <f aca="false">SUMIFS(Dep_Keur,Dep_Paid,"&lt;="&amp;EG$4,Dep_Exit,1,Dep_Cash,0)</f>
        <v>809.25</v>
      </c>
      <c r="EH114" s="21" t="n">
        <f aca="false">SUMIFS(Dep_Keur,Dep_Paid,"&lt;="&amp;EH$4,Dep_Exit,1,Dep_Cash,0)</f>
        <v>809.25</v>
      </c>
      <c r="EI114" s="21" t="n">
        <f aca="false">SUMIFS(Dep_Keur,Dep_Paid,"&lt;="&amp;EI$4,Dep_Exit,1,Dep_Cash,0)</f>
        <v>809.25</v>
      </c>
      <c r="EJ114" s="21" t="n">
        <f aca="false">SUMIFS(Dep_Keur,Dep_Paid,"&lt;="&amp;EJ$4,Dep_Exit,1,Dep_Cash,0)</f>
        <v>809.25</v>
      </c>
      <c r="EK114" s="21" t="n">
        <f aca="false">SUMIFS(Dep_Keur,Dep_Paid,"&lt;="&amp;EK$4,Dep_Exit,1,Dep_Cash,0)</f>
        <v>809.25</v>
      </c>
      <c r="EL114" s="21" t="n">
        <f aca="false">SUMIFS(Dep_Keur,Dep_Paid,"&lt;="&amp;EL$4,Dep_Exit,1,Dep_Cash,0)</f>
        <v>809.25</v>
      </c>
      <c r="EM114" s="21" t="n">
        <f aca="false">SUMIFS(Dep_Keur,Dep_Paid,"&lt;="&amp;EM$4,Dep_Exit,1,Dep_Cash,0)</f>
        <v>809.25</v>
      </c>
      <c r="EN114" s="21" t="n">
        <f aca="false">SUMIFS(Dep_Keur,Dep_Paid,"&lt;="&amp;EN$4,Dep_Exit,1,Dep_Cash,0)</f>
        <v>809.25</v>
      </c>
      <c r="EO114" s="21" t="n">
        <f aca="false">SUMIFS(Dep_Keur,Dep_Paid,"&lt;="&amp;EO$4,Dep_Exit,1,Dep_Cash,0)</f>
        <v>809.25</v>
      </c>
      <c r="EP114" s="21" t="n">
        <f aca="false">SUMIFS(Dep_Keur,Dep_Paid,"&lt;="&amp;EP$4,Dep_Exit,1,Dep_Cash,0)</f>
        <v>809.25</v>
      </c>
      <c r="EQ114" s="21" t="n">
        <f aca="false">SUMIFS(Dep_Keur,Dep_Paid,"&lt;="&amp;EQ$4,Dep_Exit,1,Dep_Cash,0)</f>
        <v>809.25</v>
      </c>
      <c r="ER114" s="21" t="n">
        <f aca="false">SUMIFS(Dep_Keur,Dep_Paid,"&lt;="&amp;ER$4,Dep_Exit,1,Dep_Cash,0)</f>
        <v>809.25</v>
      </c>
      <c r="ES114" s="21" t="n">
        <f aca="false">SUMIFS(Dep_Keur,Dep_Paid,"&lt;="&amp;ES$4,Dep_Exit,1,Dep_Cash,0)</f>
        <v>809.25</v>
      </c>
      <c r="ET114" s="21" t="n">
        <f aca="false">SUMIFS(Dep_Keur,Dep_Paid,"&lt;="&amp;ET$4,Dep_Exit,1,Dep_Cash,0)</f>
        <v>809.25</v>
      </c>
      <c r="EU114" s="21" t="n">
        <f aca="false">SUMIFS(Dep_Keur,Dep_Paid,"&lt;="&amp;EU$4,Dep_Exit,1,Dep_Cash,0)</f>
        <v>809.25</v>
      </c>
      <c r="EV114" s="21" t="n">
        <f aca="false">SUMIFS(Dep_Keur,Dep_Paid,"&lt;="&amp;EV$4,Dep_Exit,1,Dep_Cash,0)</f>
        <v>809.25</v>
      </c>
      <c r="EW114" s="21" t="n">
        <f aca="false">SUMIFS(Dep_Keur,Dep_Paid,"&lt;="&amp;EW$4,Dep_Exit,1,Dep_Cash,0)</f>
        <v>809.25</v>
      </c>
      <c r="EX114" s="21" t="n">
        <f aca="false">SUMIFS(Dep_Keur,Dep_Paid,"&lt;="&amp;EX$4,Dep_Exit,1,Dep_Cash,0)</f>
        <v>809.25</v>
      </c>
      <c r="EY114" s="21" t="n">
        <f aca="false">SUMIFS(Dep_Keur,Dep_Paid,"&lt;="&amp;EY$4,Dep_Exit,1,Dep_Cash,0)</f>
        <v>809.25</v>
      </c>
      <c r="EZ114" s="21" t="n">
        <f aca="false">SUMIFS(Dep_Keur,Dep_Paid,"&lt;="&amp;EZ$4,Dep_Exit,1,Dep_Cash,0)</f>
        <v>809.25</v>
      </c>
      <c r="FA114" s="21" t="n">
        <f aca="false">SUMIFS(Dep_Keur,Dep_Paid,"&lt;="&amp;FA$4,Dep_Exit,1,Dep_Cash,0)</f>
        <v>809.25</v>
      </c>
      <c r="FB114" s="21" t="n">
        <f aca="false">SUMIFS(Dep_Keur,Dep_Paid,"&lt;="&amp;FB$4,Dep_Exit,1,Dep_Cash,0)</f>
        <v>809.25</v>
      </c>
      <c r="FC114" s="21" t="n">
        <f aca="false">SUMIFS(Dep_Keur,Dep_Paid,"&lt;="&amp;FC$4,Dep_Exit,1,Dep_Cash,0)</f>
        <v>809.25</v>
      </c>
      <c r="FD114" s="21" t="n">
        <f aca="false">SUMIFS(Dep_Keur,Dep_Paid,"&lt;="&amp;FD$4,Dep_Exit,1,Dep_Cash,0)</f>
        <v>809.25</v>
      </c>
      <c r="FE114" s="21" t="n">
        <f aca="false">SUMIFS(Dep_Keur,Dep_Paid,"&lt;="&amp;FE$4,Dep_Exit,1,Dep_Cash,0)</f>
        <v>809.25</v>
      </c>
      <c r="FF114" s="21" t="n">
        <f aca="false">SUMIFS(Dep_Keur,Dep_Paid,"&lt;="&amp;FF$4,Dep_Exit,1,Dep_Cash,0)</f>
        <v>809.25</v>
      </c>
      <c r="FG114" s="21" t="n">
        <f aca="false">SUMIFS(Dep_Keur,Dep_Paid,"&lt;="&amp;FG$4,Dep_Exit,1,Dep_Cash,0)</f>
        <v>809.25</v>
      </c>
      <c r="FH114" s="21" t="n">
        <f aca="false">SUMIFS(Dep_Keur,Dep_Paid,"&lt;="&amp;FH$4,Dep_Exit,1,Dep_Cash,0)</f>
        <v>809.25</v>
      </c>
    </row>
    <row r="115" customFormat="false" ht="15" hidden="false" customHeight="false" outlineLevel="0" collapsed="false">
      <c r="C115" s="1" t="s">
        <v>757</v>
      </c>
      <c r="D115" s="12" t="s">
        <v>358</v>
      </c>
      <c r="E115" s="21" t="n">
        <f aca="false">SUMIF($J$3:$FH$3,"&lt;="&amp;$E20,$J115:$FH115)</f>
        <v>-34.7123907534247</v>
      </c>
      <c r="F115" s="21" t="n">
        <f aca="false">SUMIF($J$4:$FH$4,"&lt;="&amp;$E22,$J115:$FH115)</f>
        <v>-64.0875006164384</v>
      </c>
      <c r="I115" s="21" t="n">
        <f aca="false">SUM(J115:FH115)</f>
        <v>-64.0875006164384</v>
      </c>
      <c r="J115" s="21" t="n">
        <f aca="false">-(J113+J114*(1-J26))*$E113*J$5/Days_In_Year</f>
        <v>-0</v>
      </c>
      <c r="K115" s="21" t="n">
        <f aca="false">-(K113+K114*(1-K26))*$E113*K$5/Days_In_Year</f>
        <v>-5.41754075342466</v>
      </c>
      <c r="L115" s="21" t="n">
        <f aca="false">-(L113+L114*(1-L26))*$E113*L$5/Days_In_Year</f>
        <v>-7.30364753424658</v>
      </c>
      <c r="M115" s="21" t="n">
        <f aca="false">-(M113+M114*(1-M26))*$E113*M$5/Days_In_Year</f>
        <v>-7.38390739726027</v>
      </c>
      <c r="N115" s="21" t="n">
        <f aca="false">-(N113+N114*(1-N26))*$E113*N$5/Days_In_Year</f>
        <v>-7.38390739726027</v>
      </c>
      <c r="O115" s="21" t="n">
        <f aca="false">-(O113+O114*(1-O26))*$E113*O$5/Days_In_Year</f>
        <v>-7.22338767123288</v>
      </c>
      <c r="P115" s="21" t="n">
        <f aca="false">-(P113+P114*(1-P26))*$E113*P$5/Days_In_Year</f>
        <v>-7.30364753424658</v>
      </c>
      <c r="Q115" s="21" t="n">
        <f aca="false">-(Q113+Q114*(1-Q26))*$E113*Q$5/Days_In_Year</f>
        <v>-7.38390739726027</v>
      </c>
      <c r="R115" s="21" t="n">
        <f aca="false">-(R113+R114*(1-R26))*$E113*R$5/Days_In_Year</f>
        <v>-7.38390739726027</v>
      </c>
      <c r="S115" s="21" t="n">
        <f aca="false">-(S113+S114*(1-S26))*$E113*S$5/Days_In_Year</f>
        <v>-7.30364753424658</v>
      </c>
      <c r="T115" s="21" t="n">
        <f aca="false">-(T113+T114*(1-T26))*$E113*T$5/Days_In_Year</f>
        <v>-0</v>
      </c>
      <c r="U115" s="21" t="n">
        <f aca="false">-(U113+U114*(1-U26))*$E113*U$5/Days_In_Year</f>
        <v>-0</v>
      </c>
      <c r="V115" s="21" t="n">
        <f aca="false">-(V113+V114*(1-V26))*$E113*V$5/Days_In_Year</f>
        <v>-0</v>
      </c>
      <c r="W115" s="21" t="n">
        <f aca="false">-(W113+W114*(1-W26))*$E113*W$5/Days_In_Year</f>
        <v>-0</v>
      </c>
      <c r="X115" s="21" t="n">
        <f aca="false">-(X113+X114*(1-X26))*$E113*X$5/Days_In_Year</f>
        <v>-0</v>
      </c>
      <c r="Y115" s="21" t="n">
        <f aca="false">-(Y113+Y114*(1-Y26))*$E113*Y$5/Days_In_Year</f>
        <v>-0</v>
      </c>
      <c r="Z115" s="21" t="n">
        <f aca="false">-(Z113+Z114*(1-Z26))*$E113*Z$5/Days_In_Year</f>
        <v>-0</v>
      </c>
      <c r="AA115" s="21" t="n">
        <f aca="false">-(AA113+AA114*(1-AA26))*$E113*AA$5/Days_In_Year</f>
        <v>-0</v>
      </c>
      <c r="AB115" s="21" t="n">
        <f aca="false">-(AB113+AB114*(1-AB26))*$E113*AB$5/Days_In_Year</f>
        <v>-0</v>
      </c>
      <c r="AC115" s="21" t="n">
        <f aca="false">-(AC113+AC114*(1-AC26))*$E113*AC$5/Days_In_Year</f>
        <v>-0</v>
      </c>
      <c r="AD115" s="21" t="n">
        <f aca="false">-(AD113+AD114*(1-AD26))*$E113*AD$5/Days_In_Year</f>
        <v>-0</v>
      </c>
      <c r="AE115" s="21" t="n">
        <f aca="false">-(AE113+AE114*(1-AE26))*$E113*AE$5/Days_In_Year</f>
        <v>-0</v>
      </c>
      <c r="AF115" s="21" t="n">
        <f aca="false">-(AF113+AF114*(1-AF26))*$E113*AF$5/Days_In_Year</f>
        <v>-0</v>
      </c>
      <c r="AG115" s="21" t="n">
        <f aca="false">-(AG113+AG114*(1-AG26))*$E113*AG$5/Days_In_Year</f>
        <v>-0</v>
      </c>
      <c r="AH115" s="21" t="n">
        <f aca="false">-(AH113+AH114*(1-AH26))*$E113*AH$5/Days_In_Year</f>
        <v>-0</v>
      </c>
      <c r="AI115" s="21" t="n">
        <f aca="false">-(AI113+AI114*(1-AI26))*$E113*AI$5/Days_In_Year</f>
        <v>-0</v>
      </c>
      <c r="AJ115" s="21" t="n">
        <f aca="false">-(AJ113+AJ114*(1-AJ26))*$E113*AJ$5/Days_In_Year</f>
        <v>-0</v>
      </c>
      <c r="AK115" s="21" t="n">
        <f aca="false">-(AK113+AK114*(1-AK26))*$E113*AK$5/Days_In_Year</f>
        <v>-0</v>
      </c>
      <c r="AL115" s="21" t="n">
        <f aca="false">-(AL113+AL114*(1-AL26))*$E113*AL$5/Days_In_Year</f>
        <v>-0</v>
      </c>
      <c r="AM115" s="21" t="n">
        <f aca="false">-(AM113+AM114*(1-AM26))*$E113*AM$5/Days_In_Year</f>
        <v>-0</v>
      </c>
      <c r="AN115" s="21" t="n">
        <f aca="false">-(AN113+AN114*(1-AN26))*$E113*AN$5/Days_In_Year</f>
        <v>-0</v>
      </c>
      <c r="AO115" s="21" t="n">
        <f aca="false">-(AO113+AO114*(1-AO26))*$E113*AO$5/Days_In_Year</f>
        <v>-0</v>
      </c>
      <c r="AP115" s="21" t="n">
        <f aca="false">-(AP113+AP114*(1-AP26))*$E113*AP$5/Days_In_Year</f>
        <v>-0</v>
      </c>
      <c r="AQ115" s="21" t="n">
        <f aca="false">-(AQ113+AQ114*(1-AQ26))*$E113*AQ$5/Days_In_Year</f>
        <v>-0</v>
      </c>
      <c r="AR115" s="21" t="n">
        <f aca="false">-(AR113+AR114*(1-AR26))*$E113*AR$5/Days_In_Year</f>
        <v>-0</v>
      </c>
      <c r="AS115" s="21" t="n">
        <f aca="false">-(AS113+AS114*(1-AS26))*$E113*AS$5/Days_In_Year</f>
        <v>-0</v>
      </c>
      <c r="AT115" s="21" t="n">
        <f aca="false">-(AT113+AT114*(1-AT26))*$E113*AT$5/Days_In_Year</f>
        <v>-0</v>
      </c>
      <c r="AU115" s="21" t="n">
        <f aca="false">-(AU113+AU114*(1-AU26))*$E113*AU$5/Days_In_Year</f>
        <v>-0</v>
      </c>
      <c r="AV115" s="21" t="n">
        <f aca="false">-(AV113+AV114*(1-AV26))*$E113*AV$5/Days_In_Year</f>
        <v>-0</v>
      </c>
      <c r="AW115" s="21" t="n">
        <f aca="false">-(AW113+AW114*(1-AW26))*$E113*AW$5/Days_In_Year</f>
        <v>-0</v>
      </c>
      <c r="AX115" s="21" t="n">
        <f aca="false">-(AX113+AX114*(1-AX26))*$E113*AX$5/Days_In_Year</f>
        <v>-0</v>
      </c>
      <c r="AY115" s="21" t="n">
        <f aca="false">-(AY113+AY114*(1-AY26))*$E113*AY$5/Days_In_Year</f>
        <v>-0</v>
      </c>
      <c r="AZ115" s="21" t="n">
        <f aca="false">-(AZ113+AZ114*(1-AZ26))*$E113*AZ$5/Days_In_Year</f>
        <v>-0</v>
      </c>
      <c r="BA115" s="21" t="n">
        <f aca="false">-(BA113+BA114*(1-BA26))*$E113*BA$5/Days_In_Year</f>
        <v>-0</v>
      </c>
      <c r="BB115" s="21" t="n">
        <f aca="false">-(BB113+BB114*(1-BB26))*$E113*BB$5/Days_In_Year</f>
        <v>-0</v>
      </c>
      <c r="BC115" s="21" t="n">
        <f aca="false">-(BC113+BC114*(1-BC26))*$E113*BC$5/Days_In_Year</f>
        <v>-0</v>
      </c>
      <c r="BD115" s="21" t="n">
        <f aca="false">-(BD113+BD114*(1-BD26))*$E113*BD$5/Days_In_Year</f>
        <v>-0</v>
      </c>
      <c r="BE115" s="21" t="n">
        <f aca="false">-(BE113+BE114*(1-BE26))*$E113*BE$5/Days_In_Year</f>
        <v>-0</v>
      </c>
      <c r="BF115" s="21" t="n">
        <f aca="false">-(BF113+BF114*(1-BF26))*$E113*BF$5/Days_In_Year</f>
        <v>-0</v>
      </c>
      <c r="BG115" s="21" t="n">
        <f aca="false">-(BG113+BG114*(1-BG26))*$E113*BG$5/Days_In_Year</f>
        <v>-0</v>
      </c>
      <c r="BH115" s="21" t="n">
        <f aca="false">-(BH113+BH114*(1-BH26))*$E113*BH$5/Days_In_Year</f>
        <v>-0</v>
      </c>
      <c r="BI115" s="21" t="n">
        <f aca="false">-(BI113+BI114*(1-BI26))*$E113*BI$5/Days_In_Year</f>
        <v>-0</v>
      </c>
      <c r="BJ115" s="21" t="n">
        <f aca="false">-(BJ113+BJ114*(1-BJ26))*$E113*BJ$5/Days_In_Year</f>
        <v>-0</v>
      </c>
      <c r="BK115" s="21" t="n">
        <f aca="false">-(BK113+BK114*(1-BK26))*$E113*BK$5/Days_In_Year</f>
        <v>-0</v>
      </c>
      <c r="BL115" s="21" t="n">
        <f aca="false">-(BL113+BL114*(1-BL26))*$E113*BL$5/Days_In_Year</f>
        <v>-0</v>
      </c>
      <c r="BM115" s="21" t="n">
        <f aca="false">-(BM113+BM114*(1-BM26))*$E113*BM$5/Days_In_Year</f>
        <v>-0</v>
      </c>
      <c r="BN115" s="21" t="n">
        <f aca="false">-(BN113+BN114*(1-BN26))*$E113*BN$5/Days_In_Year</f>
        <v>-0</v>
      </c>
      <c r="BO115" s="21" t="n">
        <f aca="false">-(BO113+BO114*(1-BO26))*$E113*BO$5/Days_In_Year</f>
        <v>-0</v>
      </c>
      <c r="BP115" s="21" t="n">
        <f aca="false">-(BP113+BP114*(1-BP26))*$E113*BP$5/Days_In_Year</f>
        <v>-0</v>
      </c>
      <c r="BQ115" s="21" t="n">
        <f aca="false">-(BQ113+BQ114*(1-BQ26))*$E113*BQ$5/Days_In_Year</f>
        <v>-0</v>
      </c>
      <c r="BR115" s="21" t="n">
        <f aca="false">-(BR113+BR114*(1-BR26))*$E113*BR$5/Days_In_Year</f>
        <v>-0</v>
      </c>
      <c r="BS115" s="21" t="n">
        <f aca="false">-(BS113+BS114*(1-BS26))*$E113*BS$5/Days_In_Year</f>
        <v>-0</v>
      </c>
      <c r="BT115" s="21" t="n">
        <f aca="false">-(BT113+BT114*(1-BT26))*$E113*BT$5/Days_In_Year</f>
        <v>-0</v>
      </c>
      <c r="BU115" s="21" t="n">
        <f aca="false">-(BU113+BU114*(1-BU26))*$E113*BU$5/Days_In_Year</f>
        <v>-0</v>
      </c>
      <c r="BV115" s="21" t="n">
        <f aca="false">-(BV113+BV114*(1-BV26))*$E113*BV$5/Days_In_Year</f>
        <v>-0</v>
      </c>
      <c r="BW115" s="21" t="n">
        <f aca="false">-(BW113+BW114*(1-BW26))*$E113*BW$5/Days_In_Year</f>
        <v>-0</v>
      </c>
      <c r="BX115" s="21" t="n">
        <f aca="false">-(BX113+BX114*(1-BX26))*$E113*BX$5/Days_In_Year</f>
        <v>-0</v>
      </c>
      <c r="BY115" s="21" t="n">
        <f aca="false">-(BY113+BY114*(1-BY26))*$E113*BY$5/Days_In_Year</f>
        <v>-0</v>
      </c>
      <c r="BZ115" s="21" t="n">
        <f aca="false">-(BZ113+BZ114*(1-BZ26))*$E113*BZ$5/Days_In_Year</f>
        <v>-0</v>
      </c>
      <c r="CA115" s="21" t="n">
        <f aca="false">-(CA113+CA114*(1-CA26))*$E113*CA$5/Days_In_Year</f>
        <v>-0</v>
      </c>
      <c r="CB115" s="21" t="n">
        <f aca="false">-(CB113+CB114*(1-CB26))*$E113*CB$5/Days_In_Year</f>
        <v>-0</v>
      </c>
      <c r="CC115" s="21" t="n">
        <f aca="false">-(CC113+CC114*(1-CC26))*$E113*CC$5/Days_In_Year</f>
        <v>-0</v>
      </c>
      <c r="CD115" s="21" t="n">
        <f aca="false">-(CD113+CD114*(1-CD26))*$E113*CD$5/Days_In_Year</f>
        <v>-0</v>
      </c>
      <c r="CE115" s="21" t="n">
        <f aca="false">-(CE113+CE114*(1-CE26))*$E113*CE$5/Days_In_Year</f>
        <v>-0</v>
      </c>
      <c r="CF115" s="21" t="n">
        <f aca="false">-(CF113+CF114*(1-CF26))*$E113*CF$5/Days_In_Year</f>
        <v>-0</v>
      </c>
      <c r="CG115" s="21" t="n">
        <f aca="false">-(CG113+CG114*(1-CG26))*$E113*CG$5/Days_In_Year</f>
        <v>-0</v>
      </c>
      <c r="CH115" s="21" t="n">
        <f aca="false">-(CH113+CH114*(1-CH26))*$E113*CH$5/Days_In_Year</f>
        <v>-0</v>
      </c>
      <c r="CI115" s="21" t="n">
        <f aca="false">-(CI113+CI114*(1-CI26))*$E113*CI$5/Days_In_Year</f>
        <v>-0</v>
      </c>
      <c r="CJ115" s="21" t="n">
        <f aca="false">-(CJ113+CJ114*(1-CJ26))*$E113*CJ$5/Days_In_Year</f>
        <v>-0</v>
      </c>
      <c r="CK115" s="21" t="n">
        <f aca="false">-(CK113+CK114*(1-CK26))*$E113*CK$5/Days_In_Year</f>
        <v>-0</v>
      </c>
      <c r="CL115" s="21" t="n">
        <f aca="false">-(CL113+CL114*(1-CL26))*$E113*CL$5/Days_In_Year</f>
        <v>-0</v>
      </c>
      <c r="CM115" s="21" t="n">
        <f aca="false">-(CM113+CM114*(1-CM26))*$E113*CM$5/Days_In_Year</f>
        <v>-0</v>
      </c>
      <c r="CN115" s="21" t="n">
        <f aca="false">-(CN113+CN114*(1-CN26))*$E113*CN$5/Days_In_Year</f>
        <v>-0</v>
      </c>
      <c r="CO115" s="21" t="n">
        <f aca="false">-(CO113+CO114*(1-CO26))*$E113*CO$5/Days_In_Year</f>
        <v>-0</v>
      </c>
      <c r="CP115" s="21" t="n">
        <f aca="false">-(CP113+CP114*(1-CP26))*$E113*CP$5/Days_In_Year</f>
        <v>-0</v>
      </c>
      <c r="CQ115" s="21" t="n">
        <f aca="false">-(CQ113+CQ114*(1-CQ26))*$E113*CQ$5/Days_In_Year</f>
        <v>-0</v>
      </c>
      <c r="CR115" s="21" t="n">
        <f aca="false">-(CR113+CR114*(1-CR26))*$E113*CR$5/Days_In_Year</f>
        <v>-0</v>
      </c>
      <c r="CS115" s="21" t="n">
        <f aca="false">-(CS113+CS114*(1-CS26))*$E113*CS$5/Days_In_Year</f>
        <v>-0</v>
      </c>
      <c r="CT115" s="21" t="n">
        <f aca="false">-(CT113+CT114*(1-CT26))*$E113*CT$5/Days_In_Year</f>
        <v>-0</v>
      </c>
      <c r="CU115" s="21" t="n">
        <f aca="false">-(CU113+CU114*(1-CU26))*$E113*CU$5/Days_In_Year</f>
        <v>-0</v>
      </c>
      <c r="CV115" s="21" t="n">
        <f aca="false">-(CV113+CV114*(1-CV26))*$E113*CV$5/Days_In_Year</f>
        <v>-0</v>
      </c>
      <c r="CW115" s="21" t="n">
        <f aca="false">-(CW113+CW114*(1-CW26))*$E113*CW$5/Days_In_Year</f>
        <v>-0</v>
      </c>
      <c r="CX115" s="21" t="n">
        <f aca="false">-(CX113+CX114*(1-CX26))*$E113*CX$5/Days_In_Year</f>
        <v>-0</v>
      </c>
      <c r="CY115" s="21" t="n">
        <f aca="false">-(CY113+CY114*(1-CY26))*$E113*CY$5/Days_In_Year</f>
        <v>-0</v>
      </c>
      <c r="CZ115" s="21" t="n">
        <f aca="false">-(CZ113+CZ114*(1-CZ26))*$E113*CZ$5/Days_In_Year</f>
        <v>-0</v>
      </c>
      <c r="DA115" s="21" t="n">
        <f aca="false">-(DA113+DA114*(1-DA26))*$E113*DA$5/Days_In_Year</f>
        <v>-0</v>
      </c>
      <c r="DB115" s="21" t="n">
        <f aca="false">-(DB113+DB114*(1-DB26))*$E113*DB$5/Days_In_Year</f>
        <v>-0</v>
      </c>
      <c r="DC115" s="21" t="n">
        <f aca="false">-(DC113+DC114*(1-DC26))*$E113*DC$5/Days_In_Year</f>
        <v>-0</v>
      </c>
      <c r="DD115" s="21" t="n">
        <f aca="false">-(DD113+DD114*(1-DD26))*$E113*DD$5/Days_In_Year</f>
        <v>-0</v>
      </c>
      <c r="DE115" s="21" t="n">
        <f aca="false">-(DE113+DE114*(1-DE26))*$E113*DE$5/Days_In_Year</f>
        <v>-0</v>
      </c>
      <c r="DF115" s="21" t="n">
        <f aca="false">-(DF113+DF114*(1-DF26))*$E113*DF$5/Days_In_Year</f>
        <v>-0</v>
      </c>
      <c r="DG115" s="21" t="n">
        <f aca="false">-(DG113+DG114*(1-DG26))*$E113*DG$5/Days_In_Year</f>
        <v>-0</v>
      </c>
      <c r="DH115" s="21" t="n">
        <f aca="false">-(DH113+DH114*(1-DH26))*$E113*DH$5/Days_In_Year</f>
        <v>-0</v>
      </c>
      <c r="DI115" s="21" t="n">
        <f aca="false">-(DI113+DI114*(1-DI26))*$E113*DI$5/Days_In_Year</f>
        <v>-0</v>
      </c>
      <c r="DJ115" s="21" t="n">
        <f aca="false">-(DJ113+DJ114*(1-DJ26))*$E113*DJ$5/Days_In_Year</f>
        <v>-0</v>
      </c>
      <c r="DK115" s="21" t="n">
        <f aca="false">-(DK113+DK114*(1-DK26))*$E113*DK$5/Days_In_Year</f>
        <v>-0</v>
      </c>
      <c r="DL115" s="21" t="n">
        <f aca="false">-(DL113+DL114*(1-DL26))*$E113*DL$5/Days_In_Year</f>
        <v>-0</v>
      </c>
      <c r="DM115" s="21" t="n">
        <f aca="false">-(DM113+DM114*(1-DM26))*$E113*DM$5/Days_In_Year</f>
        <v>-0</v>
      </c>
      <c r="DN115" s="21" t="n">
        <f aca="false">-(DN113+DN114*(1-DN26))*$E113*DN$5/Days_In_Year</f>
        <v>-0</v>
      </c>
      <c r="DO115" s="21" t="n">
        <f aca="false">-(DO113+DO114*(1-DO26))*$E113*DO$5/Days_In_Year</f>
        <v>-0</v>
      </c>
      <c r="DP115" s="21" t="n">
        <f aca="false">-(DP113+DP114*(1-DP26))*$E113*DP$5/Days_In_Year</f>
        <v>-0</v>
      </c>
      <c r="DQ115" s="21" t="n">
        <f aca="false">-(DQ113+DQ114*(1-DQ26))*$E113*DQ$5/Days_In_Year</f>
        <v>-0</v>
      </c>
      <c r="DR115" s="21" t="n">
        <f aca="false">-(DR113+DR114*(1-DR26))*$E113*DR$5/Days_In_Year</f>
        <v>-0</v>
      </c>
      <c r="DS115" s="21" t="n">
        <f aca="false">-(DS113+DS114*(1-DS26))*$E113*DS$5/Days_In_Year</f>
        <v>-0</v>
      </c>
      <c r="DT115" s="21" t="n">
        <f aca="false">-(DT113+DT114*(1-DT26))*$E113*DT$5/Days_In_Year</f>
        <v>-0</v>
      </c>
      <c r="DU115" s="21" t="n">
        <f aca="false">-(DU113+DU114*(1-DU26))*$E113*DU$5/Days_In_Year</f>
        <v>-0</v>
      </c>
      <c r="DV115" s="21" t="n">
        <f aca="false">-(DV113+DV114*(1-DV26))*$E113*DV$5/Days_In_Year</f>
        <v>-0</v>
      </c>
      <c r="DW115" s="21" t="n">
        <f aca="false">-(DW113+DW114*(1-DW26))*$E113*DW$5/Days_In_Year</f>
        <v>-0</v>
      </c>
      <c r="DX115" s="21" t="n">
        <f aca="false">-(DX113+DX114*(1-DX26))*$E113*DX$5/Days_In_Year</f>
        <v>-0</v>
      </c>
      <c r="DY115" s="21" t="n">
        <f aca="false">-(DY113+DY114*(1-DY26))*$E113*DY$5/Days_In_Year</f>
        <v>-0</v>
      </c>
      <c r="DZ115" s="21" t="n">
        <f aca="false">-(DZ113+DZ114*(1-DZ26))*$E113*DZ$5/Days_In_Year</f>
        <v>-0</v>
      </c>
      <c r="EA115" s="21" t="n">
        <f aca="false">-(EA113+EA114*(1-EA26))*$E113*EA$5/Days_In_Year</f>
        <v>-0</v>
      </c>
      <c r="EB115" s="21" t="n">
        <f aca="false">-(EB113+EB114*(1-EB26))*$E113*EB$5/Days_In_Year</f>
        <v>-0</v>
      </c>
      <c r="EC115" s="21" t="n">
        <f aca="false">-(EC113+EC114*(1-EC26))*$E113*EC$5/Days_In_Year</f>
        <v>-0</v>
      </c>
      <c r="ED115" s="21" t="n">
        <f aca="false">-(ED113+ED114*(1-ED26))*$E113*ED$5/Days_In_Year</f>
        <v>-0</v>
      </c>
      <c r="EE115" s="21" t="n">
        <f aca="false">-(EE113+EE114*(1-EE26))*$E113*EE$5/Days_In_Year</f>
        <v>-0</v>
      </c>
      <c r="EF115" s="21" t="n">
        <f aca="false">-(EF113+EF114*(1-EF26))*$E113*EF$5/Days_In_Year</f>
        <v>-0</v>
      </c>
      <c r="EG115" s="21" t="n">
        <f aca="false">-(EG113+EG114*(1-EG26))*$E113*EG$5/Days_In_Year</f>
        <v>-0</v>
      </c>
      <c r="EH115" s="21" t="n">
        <f aca="false">-(EH113+EH114*(1-EH26))*$E113*EH$5/Days_In_Year</f>
        <v>-0</v>
      </c>
      <c r="EI115" s="21" t="n">
        <f aca="false">-(EI113+EI114*(1-EI26))*$E113*EI$5/Days_In_Year</f>
        <v>-0</v>
      </c>
      <c r="EJ115" s="21" t="n">
        <f aca="false">-(EJ113+EJ114*(1-EJ26))*$E113*EJ$5/Days_In_Year</f>
        <v>-0</v>
      </c>
      <c r="EK115" s="21" t="n">
        <f aca="false">-(EK113+EK114*(1-EK26))*$E113*EK$5/Days_In_Year</f>
        <v>-0</v>
      </c>
      <c r="EL115" s="21" t="n">
        <f aca="false">-(EL113+EL114*(1-EL26))*$E113*EL$5/Days_In_Year</f>
        <v>-0</v>
      </c>
      <c r="EM115" s="21" t="n">
        <f aca="false">-(EM113+EM114*(1-EM26))*$E113*EM$5/Days_In_Year</f>
        <v>-0</v>
      </c>
      <c r="EN115" s="21" t="n">
        <f aca="false">-(EN113+EN114*(1-EN26))*$E113*EN$5/Days_In_Year</f>
        <v>-0</v>
      </c>
      <c r="EO115" s="21" t="n">
        <f aca="false">-(EO113+EO114*(1-EO26))*$E113*EO$5/Days_In_Year</f>
        <v>-0</v>
      </c>
      <c r="EP115" s="21" t="n">
        <f aca="false">-(EP113+EP114*(1-EP26))*$E113*EP$5/Days_In_Year</f>
        <v>-0</v>
      </c>
      <c r="EQ115" s="21" t="n">
        <f aca="false">-(EQ113+EQ114*(1-EQ26))*$E113*EQ$5/Days_In_Year</f>
        <v>-0</v>
      </c>
      <c r="ER115" s="21" t="n">
        <f aca="false">-(ER113+ER114*(1-ER26))*$E113*ER$5/Days_In_Year</f>
        <v>-0</v>
      </c>
      <c r="ES115" s="21" t="n">
        <f aca="false">-(ES113+ES114*(1-ES26))*$E113*ES$5/Days_In_Year</f>
        <v>-0</v>
      </c>
      <c r="ET115" s="21" t="n">
        <f aca="false">-(ET113+ET114*(1-ET26))*$E113*ET$5/Days_In_Year</f>
        <v>-0</v>
      </c>
      <c r="EU115" s="21" t="n">
        <f aca="false">-(EU113+EU114*(1-EU26))*$E113*EU$5/Days_In_Year</f>
        <v>-0</v>
      </c>
      <c r="EV115" s="21" t="n">
        <f aca="false">-(EV113+EV114*(1-EV26))*$E113*EV$5/Days_In_Year</f>
        <v>-0</v>
      </c>
      <c r="EW115" s="21" t="n">
        <f aca="false">-(EW113+EW114*(1-EW26))*$E113*EW$5/Days_In_Year</f>
        <v>-0</v>
      </c>
      <c r="EX115" s="21" t="n">
        <f aca="false">-(EX113+EX114*(1-EX26))*$E113*EX$5/Days_In_Year</f>
        <v>-0</v>
      </c>
      <c r="EY115" s="21" t="n">
        <f aca="false">-(EY113+EY114*(1-EY26))*$E113*EY$5/Days_In_Year</f>
        <v>-0</v>
      </c>
      <c r="EZ115" s="21" t="n">
        <f aca="false">-(EZ113+EZ114*(1-EZ26))*$E113*EZ$5/Days_In_Year</f>
        <v>-0</v>
      </c>
      <c r="FA115" s="21" t="n">
        <f aca="false">-(FA113+FA114*(1-FA26))*$E113*FA$5/Days_In_Year</f>
        <v>-0</v>
      </c>
      <c r="FB115" s="21" t="n">
        <f aca="false">-(FB113+FB114*(1-FB26))*$E113*FB$5/Days_In_Year</f>
        <v>-0</v>
      </c>
      <c r="FC115" s="21" t="n">
        <f aca="false">-(FC113+FC114*(1-FC26))*$E113*FC$5/Days_In_Year</f>
        <v>-0</v>
      </c>
      <c r="FD115" s="21" t="n">
        <f aca="false">-(FD113+FD114*(1-FD26))*$E113*FD$5/Days_In_Year</f>
        <v>-0</v>
      </c>
      <c r="FE115" s="21" t="n">
        <f aca="false">-(FE113+FE114*(1-FE26))*$E113*FE$5/Days_In_Year</f>
        <v>-0</v>
      </c>
      <c r="FF115" s="21" t="n">
        <f aca="false">-(FF113+FF114*(1-FF26))*$E113*FF$5/Days_In_Year</f>
        <v>-0</v>
      </c>
      <c r="FG115" s="21" t="n">
        <f aca="false">-(FG113+FG114*(1-FG26))*$E113*FG$5/Days_In_Year</f>
        <v>-0</v>
      </c>
      <c r="FH115" s="21" t="n">
        <f aca="false">-(FH113+FH114*(1-FH26))*$E113*FH$5/Days_In_Year</f>
        <v>-0</v>
      </c>
    </row>
    <row r="116" customFormat="false" ht="15" hidden="false" customHeight="false" outlineLevel="0" collapsed="false">
      <c r="C116" s="1" t="s">
        <v>758</v>
      </c>
      <c r="D116" s="12" t="s">
        <v>358</v>
      </c>
      <c r="I116" s="21" t="n">
        <f aca="false">SUM(J116:FH116)</f>
        <v>-34.7123907534247</v>
      </c>
      <c r="J116" s="21" t="n">
        <f aca="false">J115*(1-J25)</f>
        <v>-0</v>
      </c>
      <c r="K116" s="21" t="n">
        <f aca="false">K115*(1-K25)</f>
        <v>-5.41754075342466</v>
      </c>
      <c r="L116" s="21" t="n">
        <f aca="false">L115*(1-L25)</f>
        <v>-7.30364753424658</v>
      </c>
      <c r="M116" s="21" t="n">
        <f aca="false">M115*(1-M25)</f>
        <v>-7.38390739726027</v>
      </c>
      <c r="N116" s="21" t="n">
        <f aca="false">N115*(1-N25)</f>
        <v>-7.38390739726027</v>
      </c>
      <c r="O116" s="21" t="n">
        <f aca="false">O115*(1-O25)</f>
        <v>-7.22338767123288</v>
      </c>
      <c r="P116" s="21" t="n">
        <f aca="false">P115*(1-P25)</f>
        <v>-0</v>
      </c>
      <c r="Q116" s="21" t="n">
        <f aca="false">Q115*(1-Q25)</f>
        <v>-0</v>
      </c>
      <c r="R116" s="21" t="n">
        <f aca="false">R115*(1-R25)</f>
        <v>-0</v>
      </c>
      <c r="S116" s="21" t="n">
        <f aca="false">S115*(1-S25)</f>
        <v>-0</v>
      </c>
      <c r="T116" s="21" t="n">
        <f aca="false">T115*(1-T25)</f>
        <v>-0</v>
      </c>
      <c r="U116" s="21" t="n">
        <f aca="false">U115*(1-U25)</f>
        <v>-0</v>
      </c>
      <c r="V116" s="21" t="n">
        <f aca="false">V115*(1-V25)</f>
        <v>-0</v>
      </c>
      <c r="W116" s="21" t="n">
        <f aca="false">W115*(1-W25)</f>
        <v>-0</v>
      </c>
      <c r="X116" s="21" t="n">
        <f aca="false">X115*(1-X25)</f>
        <v>-0</v>
      </c>
      <c r="Y116" s="21" t="n">
        <f aca="false">Y115*(1-Y25)</f>
        <v>-0</v>
      </c>
      <c r="Z116" s="21" t="n">
        <f aca="false">Z115*(1-Z25)</f>
        <v>-0</v>
      </c>
      <c r="AA116" s="21" t="n">
        <f aca="false">AA115*(1-AA25)</f>
        <v>-0</v>
      </c>
      <c r="AB116" s="21" t="n">
        <f aca="false">AB115*(1-AB25)</f>
        <v>-0</v>
      </c>
      <c r="AC116" s="21" t="n">
        <f aca="false">AC115*(1-AC25)</f>
        <v>-0</v>
      </c>
      <c r="AD116" s="21" t="n">
        <f aca="false">AD115*(1-AD25)</f>
        <v>-0</v>
      </c>
      <c r="AE116" s="21" t="n">
        <f aca="false">AE115*(1-AE25)</f>
        <v>-0</v>
      </c>
      <c r="AF116" s="21" t="n">
        <f aca="false">AF115*(1-AF25)</f>
        <v>-0</v>
      </c>
      <c r="AG116" s="21" t="n">
        <f aca="false">AG115*(1-AG25)</f>
        <v>-0</v>
      </c>
      <c r="AH116" s="21" t="n">
        <f aca="false">AH115*(1-AH25)</f>
        <v>-0</v>
      </c>
      <c r="AI116" s="21" t="n">
        <f aca="false">AI115*(1-AI25)</f>
        <v>-0</v>
      </c>
      <c r="AJ116" s="21" t="n">
        <f aca="false">AJ115*(1-AJ25)</f>
        <v>-0</v>
      </c>
      <c r="AK116" s="21" t="n">
        <f aca="false">AK115*(1-AK25)</f>
        <v>-0</v>
      </c>
      <c r="AL116" s="21" t="n">
        <f aca="false">AL115*(1-AL25)</f>
        <v>-0</v>
      </c>
      <c r="AM116" s="21" t="n">
        <f aca="false">AM115*(1-AM25)</f>
        <v>-0</v>
      </c>
      <c r="AN116" s="21" t="n">
        <f aca="false">AN115*(1-AN25)</f>
        <v>-0</v>
      </c>
      <c r="AO116" s="21" t="n">
        <f aca="false">AO115*(1-AO25)</f>
        <v>-0</v>
      </c>
      <c r="AP116" s="21" t="n">
        <f aca="false">AP115*(1-AP25)</f>
        <v>-0</v>
      </c>
      <c r="AQ116" s="21" t="n">
        <f aca="false">AQ115*(1-AQ25)</f>
        <v>-0</v>
      </c>
      <c r="AR116" s="21" t="n">
        <f aca="false">AR115*(1-AR25)</f>
        <v>-0</v>
      </c>
      <c r="AS116" s="21" t="n">
        <f aca="false">AS115*(1-AS25)</f>
        <v>-0</v>
      </c>
      <c r="AT116" s="21" t="n">
        <f aca="false">AT115*(1-AT25)</f>
        <v>-0</v>
      </c>
      <c r="AU116" s="21" t="n">
        <f aca="false">AU115*(1-AU25)</f>
        <v>-0</v>
      </c>
      <c r="AV116" s="21" t="n">
        <f aca="false">AV115*(1-AV25)</f>
        <v>-0</v>
      </c>
      <c r="AW116" s="21" t="n">
        <f aca="false">AW115*(1-AW25)</f>
        <v>-0</v>
      </c>
      <c r="AX116" s="21" t="n">
        <f aca="false">AX115*(1-AX25)</f>
        <v>-0</v>
      </c>
      <c r="AY116" s="21" t="n">
        <f aca="false">AY115*(1-AY25)</f>
        <v>-0</v>
      </c>
      <c r="AZ116" s="21" t="n">
        <f aca="false">AZ115*(1-AZ25)</f>
        <v>-0</v>
      </c>
      <c r="BA116" s="21" t="n">
        <f aca="false">BA115*(1-BA25)</f>
        <v>-0</v>
      </c>
      <c r="BB116" s="21" t="n">
        <f aca="false">BB115*(1-BB25)</f>
        <v>-0</v>
      </c>
      <c r="BC116" s="21" t="n">
        <f aca="false">BC115*(1-BC25)</f>
        <v>-0</v>
      </c>
      <c r="BD116" s="21" t="n">
        <f aca="false">BD115*(1-BD25)</f>
        <v>-0</v>
      </c>
      <c r="BE116" s="21" t="n">
        <f aca="false">BE115*(1-BE25)</f>
        <v>-0</v>
      </c>
      <c r="BF116" s="21" t="n">
        <f aca="false">BF115*(1-BF25)</f>
        <v>-0</v>
      </c>
      <c r="BG116" s="21" t="n">
        <f aca="false">BG115*(1-BG25)</f>
        <v>-0</v>
      </c>
      <c r="BH116" s="21" t="n">
        <f aca="false">BH115*(1-BH25)</f>
        <v>-0</v>
      </c>
      <c r="BI116" s="21" t="n">
        <f aca="false">BI115*(1-BI25)</f>
        <v>-0</v>
      </c>
      <c r="BJ116" s="21" t="n">
        <f aca="false">BJ115*(1-BJ25)</f>
        <v>-0</v>
      </c>
      <c r="BK116" s="21" t="n">
        <f aca="false">BK115*(1-BK25)</f>
        <v>-0</v>
      </c>
      <c r="BL116" s="21" t="n">
        <f aca="false">BL115*(1-BL25)</f>
        <v>-0</v>
      </c>
      <c r="BM116" s="21" t="n">
        <f aca="false">BM115*(1-BM25)</f>
        <v>-0</v>
      </c>
      <c r="BN116" s="21" t="n">
        <f aca="false">BN115*(1-BN25)</f>
        <v>-0</v>
      </c>
      <c r="BO116" s="21" t="n">
        <f aca="false">BO115*(1-BO25)</f>
        <v>-0</v>
      </c>
      <c r="BP116" s="21" t="n">
        <f aca="false">BP115*(1-BP25)</f>
        <v>-0</v>
      </c>
      <c r="BQ116" s="21" t="n">
        <f aca="false">BQ115*(1-BQ25)</f>
        <v>-0</v>
      </c>
      <c r="BR116" s="21" t="n">
        <f aca="false">BR115*(1-BR25)</f>
        <v>-0</v>
      </c>
      <c r="BS116" s="21" t="n">
        <f aca="false">BS115*(1-BS25)</f>
        <v>-0</v>
      </c>
      <c r="BT116" s="21" t="n">
        <f aca="false">BT115*(1-BT25)</f>
        <v>-0</v>
      </c>
      <c r="BU116" s="21" t="n">
        <f aca="false">BU115*(1-BU25)</f>
        <v>-0</v>
      </c>
      <c r="BV116" s="21" t="n">
        <f aca="false">BV115*(1-BV25)</f>
        <v>-0</v>
      </c>
      <c r="BW116" s="21" t="n">
        <f aca="false">BW115*(1-BW25)</f>
        <v>-0</v>
      </c>
      <c r="BX116" s="21" t="n">
        <f aca="false">BX115*(1-BX25)</f>
        <v>-0</v>
      </c>
      <c r="BY116" s="21" t="n">
        <f aca="false">BY115*(1-BY25)</f>
        <v>-0</v>
      </c>
      <c r="BZ116" s="21" t="n">
        <f aca="false">BZ115*(1-BZ25)</f>
        <v>-0</v>
      </c>
      <c r="CA116" s="21" t="n">
        <f aca="false">CA115*(1-CA25)</f>
        <v>-0</v>
      </c>
      <c r="CB116" s="21" t="n">
        <f aca="false">CB115*(1-CB25)</f>
        <v>-0</v>
      </c>
      <c r="CC116" s="21" t="n">
        <f aca="false">CC115*(1-CC25)</f>
        <v>-0</v>
      </c>
      <c r="CD116" s="21" t="n">
        <f aca="false">CD115*(1-CD25)</f>
        <v>-0</v>
      </c>
      <c r="CE116" s="21" t="n">
        <f aca="false">CE115*(1-CE25)</f>
        <v>-0</v>
      </c>
      <c r="CF116" s="21" t="n">
        <f aca="false">CF115*(1-CF25)</f>
        <v>-0</v>
      </c>
      <c r="CG116" s="21" t="n">
        <f aca="false">CG115*(1-CG25)</f>
        <v>-0</v>
      </c>
      <c r="CH116" s="21" t="n">
        <f aca="false">CH115*(1-CH25)</f>
        <v>-0</v>
      </c>
      <c r="CI116" s="21" t="n">
        <f aca="false">CI115*(1-CI25)</f>
        <v>-0</v>
      </c>
      <c r="CJ116" s="21" t="n">
        <f aca="false">CJ115*(1-CJ25)</f>
        <v>-0</v>
      </c>
      <c r="CK116" s="21" t="n">
        <f aca="false">CK115*(1-CK25)</f>
        <v>-0</v>
      </c>
      <c r="CL116" s="21" t="n">
        <f aca="false">CL115*(1-CL25)</f>
        <v>-0</v>
      </c>
      <c r="CM116" s="21" t="n">
        <f aca="false">CM115*(1-CM25)</f>
        <v>-0</v>
      </c>
      <c r="CN116" s="21" t="n">
        <f aca="false">CN115*(1-CN25)</f>
        <v>-0</v>
      </c>
      <c r="CO116" s="21" t="n">
        <f aca="false">CO115*(1-CO25)</f>
        <v>-0</v>
      </c>
      <c r="CP116" s="21" t="n">
        <f aca="false">CP115*(1-CP25)</f>
        <v>-0</v>
      </c>
      <c r="CQ116" s="21" t="n">
        <f aca="false">CQ115*(1-CQ25)</f>
        <v>-0</v>
      </c>
      <c r="CR116" s="21" t="n">
        <f aca="false">CR115*(1-CR25)</f>
        <v>-0</v>
      </c>
      <c r="CS116" s="21" t="n">
        <f aca="false">CS115*(1-CS25)</f>
        <v>-0</v>
      </c>
      <c r="CT116" s="21" t="n">
        <f aca="false">CT115*(1-CT25)</f>
        <v>-0</v>
      </c>
      <c r="CU116" s="21" t="n">
        <f aca="false">CU115*(1-CU25)</f>
        <v>-0</v>
      </c>
      <c r="CV116" s="21" t="n">
        <f aca="false">CV115*(1-CV25)</f>
        <v>-0</v>
      </c>
      <c r="CW116" s="21" t="n">
        <f aca="false">CW115*(1-CW25)</f>
        <v>-0</v>
      </c>
      <c r="CX116" s="21" t="n">
        <f aca="false">CX115*(1-CX25)</f>
        <v>-0</v>
      </c>
      <c r="CY116" s="21" t="n">
        <f aca="false">CY115*(1-CY25)</f>
        <v>-0</v>
      </c>
      <c r="CZ116" s="21" t="n">
        <f aca="false">CZ115*(1-CZ25)</f>
        <v>-0</v>
      </c>
      <c r="DA116" s="21" t="n">
        <f aca="false">DA115*(1-DA25)</f>
        <v>-0</v>
      </c>
      <c r="DB116" s="21" t="n">
        <f aca="false">DB115*(1-DB25)</f>
        <v>-0</v>
      </c>
      <c r="DC116" s="21" t="n">
        <f aca="false">DC115*(1-DC25)</f>
        <v>-0</v>
      </c>
      <c r="DD116" s="21" t="n">
        <f aca="false">DD115*(1-DD25)</f>
        <v>-0</v>
      </c>
      <c r="DE116" s="21" t="n">
        <f aca="false">DE115*(1-DE25)</f>
        <v>-0</v>
      </c>
      <c r="DF116" s="21" t="n">
        <f aca="false">DF115*(1-DF25)</f>
        <v>-0</v>
      </c>
      <c r="DG116" s="21" t="n">
        <f aca="false">DG115*(1-DG25)</f>
        <v>-0</v>
      </c>
      <c r="DH116" s="21" t="n">
        <f aca="false">DH115*(1-DH25)</f>
        <v>-0</v>
      </c>
      <c r="DI116" s="21" t="n">
        <f aca="false">DI115*(1-DI25)</f>
        <v>-0</v>
      </c>
      <c r="DJ116" s="21" t="n">
        <f aca="false">DJ115*(1-DJ25)</f>
        <v>-0</v>
      </c>
      <c r="DK116" s="21" t="n">
        <f aca="false">DK115*(1-DK25)</f>
        <v>-0</v>
      </c>
      <c r="DL116" s="21" t="n">
        <f aca="false">DL115*(1-DL25)</f>
        <v>-0</v>
      </c>
      <c r="DM116" s="21" t="n">
        <f aca="false">DM115*(1-DM25)</f>
        <v>-0</v>
      </c>
      <c r="DN116" s="21" t="n">
        <f aca="false">DN115*(1-DN25)</f>
        <v>-0</v>
      </c>
      <c r="DO116" s="21" t="n">
        <f aca="false">DO115*(1-DO25)</f>
        <v>-0</v>
      </c>
      <c r="DP116" s="21" t="n">
        <f aca="false">DP115*(1-DP25)</f>
        <v>-0</v>
      </c>
      <c r="DQ116" s="21" t="n">
        <f aca="false">DQ115*(1-DQ25)</f>
        <v>-0</v>
      </c>
      <c r="DR116" s="21" t="n">
        <f aca="false">DR115*(1-DR25)</f>
        <v>-0</v>
      </c>
      <c r="DS116" s="21" t="n">
        <f aca="false">DS115*(1-DS25)</f>
        <v>-0</v>
      </c>
      <c r="DT116" s="21" t="n">
        <f aca="false">DT115*(1-DT25)</f>
        <v>-0</v>
      </c>
      <c r="DU116" s="21" t="n">
        <f aca="false">DU115*(1-DU25)</f>
        <v>-0</v>
      </c>
      <c r="DV116" s="21" t="n">
        <f aca="false">DV115*(1-DV25)</f>
        <v>-0</v>
      </c>
      <c r="DW116" s="21" t="n">
        <f aca="false">DW115*(1-DW25)</f>
        <v>-0</v>
      </c>
      <c r="DX116" s="21" t="n">
        <f aca="false">DX115*(1-DX25)</f>
        <v>-0</v>
      </c>
      <c r="DY116" s="21" t="n">
        <f aca="false">DY115*(1-DY25)</f>
        <v>-0</v>
      </c>
      <c r="DZ116" s="21" t="n">
        <f aca="false">DZ115*(1-DZ25)</f>
        <v>-0</v>
      </c>
      <c r="EA116" s="21" t="n">
        <f aca="false">EA115*(1-EA25)</f>
        <v>-0</v>
      </c>
      <c r="EB116" s="21" t="n">
        <f aca="false">EB115*(1-EB25)</f>
        <v>-0</v>
      </c>
      <c r="EC116" s="21" t="n">
        <f aca="false">EC115*(1-EC25)</f>
        <v>-0</v>
      </c>
      <c r="ED116" s="21" t="n">
        <f aca="false">ED115*(1-ED25)</f>
        <v>-0</v>
      </c>
      <c r="EE116" s="21" t="n">
        <f aca="false">EE115*(1-EE25)</f>
        <v>-0</v>
      </c>
      <c r="EF116" s="21" t="n">
        <f aca="false">EF115*(1-EF25)</f>
        <v>-0</v>
      </c>
      <c r="EG116" s="21" t="n">
        <f aca="false">EG115*(1-EG25)</f>
        <v>-0</v>
      </c>
      <c r="EH116" s="21" t="n">
        <f aca="false">EH115*(1-EH25)</f>
        <v>-0</v>
      </c>
      <c r="EI116" s="21" t="n">
        <f aca="false">EI115*(1-EI25)</f>
        <v>-0</v>
      </c>
      <c r="EJ116" s="21" t="n">
        <f aca="false">EJ115*(1-EJ25)</f>
        <v>-0</v>
      </c>
      <c r="EK116" s="21" t="n">
        <f aca="false">EK115*(1-EK25)</f>
        <v>-0</v>
      </c>
      <c r="EL116" s="21" t="n">
        <f aca="false">EL115*(1-EL25)</f>
        <v>-0</v>
      </c>
      <c r="EM116" s="21" t="n">
        <f aca="false">EM115*(1-EM25)</f>
        <v>-0</v>
      </c>
      <c r="EN116" s="21" t="n">
        <f aca="false">EN115*(1-EN25)</f>
        <v>-0</v>
      </c>
      <c r="EO116" s="21" t="n">
        <f aca="false">EO115*(1-EO25)</f>
        <v>-0</v>
      </c>
      <c r="EP116" s="21" t="n">
        <f aca="false">EP115*(1-EP25)</f>
        <v>-0</v>
      </c>
      <c r="EQ116" s="21" t="n">
        <f aca="false">EQ115*(1-EQ25)</f>
        <v>-0</v>
      </c>
      <c r="ER116" s="21" t="n">
        <f aca="false">ER115*(1-ER25)</f>
        <v>-0</v>
      </c>
      <c r="ES116" s="21" t="n">
        <f aca="false">ES115*(1-ES25)</f>
        <v>-0</v>
      </c>
      <c r="ET116" s="21" t="n">
        <f aca="false">ET115*(1-ET25)</f>
        <v>-0</v>
      </c>
      <c r="EU116" s="21" t="n">
        <f aca="false">EU115*(1-EU25)</f>
        <v>-0</v>
      </c>
      <c r="EV116" s="21" t="n">
        <f aca="false">EV115*(1-EV25)</f>
        <v>-0</v>
      </c>
      <c r="EW116" s="21" t="n">
        <f aca="false">EW115*(1-EW25)</f>
        <v>-0</v>
      </c>
      <c r="EX116" s="21" t="n">
        <f aca="false">EX115*(1-EX25)</f>
        <v>-0</v>
      </c>
      <c r="EY116" s="21" t="n">
        <f aca="false">EY115*(1-EY25)</f>
        <v>-0</v>
      </c>
      <c r="EZ116" s="21" t="n">
        <f aca="false">EZ115*(1-EZ25)</f>
        <v>-0</v>
      </c>
      <c r="FA116" s="21" t="n">
        <f aca="false">FA115*(1-FA25)</f>
        <v>-0</v>
      </c>
      <c r="FB116" s="21" t="n">
        <f aca="false">FB115*(1-FB25)</f>
        <v>-0</v>
      </c>
      <c r="FC116" s="21" t="n">
        <f aca="false">FC115*(1-FC25)</f>
        <v>-0</v>
      </c>
      <c r="FD116" s="21" t="n">
        <f aca="false">FD115*(1-FD25)</f>
        <v>-0</v>
      </c>
      <c r="FE116" s="21" t="n">
        <f aca="false">FE115*(1-FE25)</f>
        <v>-0</v>
      </c>
      <c r="FF116" s="21" t="n">
        <f aca="false">FF115*(1-FF25)</f>
        <v>-0</v>
      </c>
      <c r="FG116" s="21" t="n">
        <f aca="false">FG115*(1-FG25)</f>
        <v>-0</v>
      </c>
      <c r="FH116" s="21" t="n">
        <f aca="false">FH115*(1-FH25)</f>
        <v>-0</v>
      </c>
    </row>
    <row r="118" customFormat="false" ht="15" hidden="false" customHeight="false" outlineLevel="0" collapsed="false">
      <c r="A118" s="10" t="s">
        <v>14</v>
      </c>
      <c r="B118" s="10"/>
      <c r="C118" s="10" t="s">
        <v>759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</row>
    <row r="119" customFormat="false" ht="15" hidden="false" customHeight="false" outlineLevel="0" collapsed="false">
      <c r="C119" s="1" t="s">
        <v>760</v>
      </c>
      <c r="D119" s="12" t="s">
        <v>358</v>
      </c>
      <c r="E119" s="21" t="n">
        <f aca="false">(In_PV_Capex*$E13+In_Cable_Capex+In_Substation)*(1+In_Capex_Adj)+In_Land_Capex+$F119</f>
        <v>57870</v>
      </c>
      <c r="F119" s="21" t="n">
        <f aca="false">In_BESS_Capex*$F18*(1+In_Capex_Adj)</f>
        <v>22000</v>
      </c>
      <c r="I119" s="21" t="n">
        <f aca="false">SUM(J119:FH119)</f>
        <v>-56360</v>
      </c>
      <c r="J119" s="21" t="n">
        <f aca="false">-($E119+$I107+$I108)*J27</f>
        <v>-0</v>
      </c>
      <c r="K119" s="21" t="n">
        <f aca="false">-($E119+$I107+$I108)*K27</f>
        <v>-0</v>
      </c>
      <c r="L119" s="21" t="n">
        <f aca="false">-($E119+$I107+$I108)*L27</f>
        <v>-0</v>
      </c>
      <c r="M119" s="21" t="n">
        <f aca="false">-($E119+$I107+$I108)*M27</f>
        <v>-0</v>
      </c>
      <c r="N119" s="21" t="n">
        <f aca="false">-($E119+$I107+$I108)*N27</f>
        <v>-0</v>
      </c>
      <c r="O119" s="21" t="n">
        <f aca="false">-($E119+$I107+$I108)*O27</f>
        <v>-0</v>
      </c>
      <c r="P119" s="21" t="n">
        <f aca="false">-($E119+$I107+$I108)*P27</f>
        <v>-0</v>
      </c>
      <c r="Q119" s="21" t="n">
        <f aca="false">-($E119+$I107+$I108)*Q27</f>
        <v>-18854.9818181818</v>
      </c>
      <c r="R119" s="21" t="n">
        <f aca="false">-($E119+$I107+$I108)*R27</f>
        <v>-18854.9818181818</v>
      </c>
      <c r="S119" s="21" t="n">
        <f aca="false">-($E119+$I107+$I108)*S27</f>
        <v>-18650.0363636364</v>
      </c>
      <c r="T119" s="21" t="n">
        <f aca="false">-($E119+$I107+$I108)*T27</f>
        <v>-0</v>
      </c>
      <c r="U119" s="21" t="n">
        <f aca="false">-($E119+$I107+$I108)*U27</f>
        <v>-0</v>
      </c>
      <c r="V119" s="21" t="n">
        <f aca="false">-($E119+$I107+$I108)*V27</f>
        <v>-0</v>
      </c>
      <c r="W119" s="21" t="n">
        <f aca="false">-($E119+$I107+$I108)*W27</f>
        <v>-0</v>
      </c>
      <c r="X119" s="21" t="n">
        <f aca="false">-($E119+$I107+$I108)*X27</f>
        <v>-0</v>
      </c>
      <c r="Y119" s="21" t="n">
        <f aca="false">-($E119+$I107+$I108)*Y27</f>
        <v>-0</v>
      </c>
      <c r="Z119" s="21" t="n">
        <f aca="false">-($E119+$I107+$I108)*Z27</f>
        <v>-0</v>
      </c>
      <c r="AA119" s="21" t="n">
        <f aca="false">-($E119+$I107+$I108)*AA27</f>
        <v>-0</v>
      </c>
      <c r="AB119" s="21" t="n">
        <f aca="false">-($E119+$I107+$I108)*AB27</f>
        <v>-0</v>
      </c>
      <c r="AC119" s="21" t="n">
        <f aca="false">-($E119+$I107+$I108)*AC27</f>
        <v>-0</v>
      </c>
      <c r="AD119" s="21" t="n">
        <f aca="false">-($E119+$I107+$I108)*AD27</f>
        <v>-0</v>
      </c>
      <c r="AE119" s="21" t="n">
        <f aca="false">-($E119+$I107+$I108)*AE27</f>
        <v>-0</v>
      </c>
      <c r="AF119" s="21" t="n">
        <f aca="false">-($E119+$I107+$I108)*AF27</f>
        <v>-0</v>
      </c>
      <c r="AG119" s="21" t="n">
        <f aca="false">-($E119+$I107+$I108)*AG27</f>
        <v>-0</v>
      </c>
      <c r="AH119" s="21" t="n">
        <f aca="false">-($E119+$I107+$I108)*AH27</f>
        <v>-0</v>
      </c>
      <c r="AI119" s="21" t="n">
        <f aca="false">-($E119+$I107+$I108)*AI27</f>
        <v>-0</v>
      </c>
      <c r="AJ119" s="21" t="n">
        <f aca="false">-($E119+$I107+$I108)*AJ27</f>
        <v>-0</v>
      </c>
      <c r="AK119" s="21" t="n">
        <f aca="false">-($E119+$I107+$I108)*AK27</f>
        <v>-0</v>
      </c>
      <c r="AL119" s="21" t="n">
        <f aca="false">-($E119+$I107+$I108)*AL27</f>
        <v>-0</v>
      </c>
      <c r="AM119" s="21" t="n">
        <f aca="false">-($E119+$I107+$I108)*AM27</f>
        <v>-0</v>
      </c>
      <c r="AN119" s="21" t="n">
        <f aca="false">-($E119+$I107+$I108)*AN27</f>
        <v>-0</v>
      </c>
      <c r="AO119" s="21" t="n">
        <f aca="false">-($E119+$I107+$I108)*AO27</f>
        <v>-0</v>
      </c>
      <c r="AP119" s="21" t="n">
        <f aca="false">-($E119+$I107+$I108)*AP27</f>
        <v>-0</v>
      </c>
      <c r="AQ119" s="21" t="n">
        <f aca="false">-($E119+$I107+$I108)*AQ27</f>
        <v>-0</v>
      </c>
      <c r="AR119" s="21" t="n">
        <f aca="false">-($E119+$I107+$I108)*AR27</f>
        <v>-0</v>
      </c>
      <c r="AS119" s="21" t="n">
        <f aca="false">-($E119+$I107+$I108)*AS27</f>
        <v>-0</v>
      </c>
      <c r="AT119" s="21" t="n">
        <f aca="false">-($E119+$I107+$I108)*AT27</f>
        <v>-0</v>
      </c>
      <c r="AU119" s="21" t="n">
        <f aca="false">-($E119+$I107+$I108)*AU27</f>
        <v>-0</v>
      </c>
      <c r="AV119" s="21" t="n">
        <f aca="false">-($E119+$I107+$I108)*AV27</f>
        <v>-0</v>
      </c>
      <c r="AW119" s="21" t="n">
        <f aca="false">-($E119+$I107+$I108)*AW27</f>
        <v>-0</v>
      </c>
      <c r="AX119" s="21" t="n">
        <f aca="false">-($E119+$I107+$I108)*AX27</f>
        <v>-0</v>
      </c>
      <c r="AY119" s="21" t="n">
        <f aca="false">-($E119+$I107+$I108)*AY27</f>
        <v>-0</v>
      </c>
      <c r="AZ119" s="21" t="n">
        <f aca="false">-($E119+$I107+$I108)*AZ27</f>
        <v>-0</v>
      </c>
      <c r="BA119" s="21" t="n">
        <f aca="false">-($E119+$I107+$I108)*BA27</f>
        <v>-0</v>
      </c>
      <c r="BB119" s="21" t="n">
        <f aca="false">-($E119+$I107+$I108)*BB27</f>
        <v>-0</v>
      </c>
      <c r="BC119" s="21" t="n">
        <f aca="false">-($E119+$I107+$I108)*BC27</f>
        <v>-0</v>
      </c>
      <c r="BD119" s="21" t="n">
        <f aca="false">-($E119+$I107+$I108)*BD27</f>
        <v>-0</v>
      </c>
      <c r="BE119" s="21" t="n">
        <f aca="false">-($E119+$I107+$I108)*BE27</f>
        <v>-0</v>
      </c>
      <c r="BF119" s="21" t="n">
        <f aca="false">-($E119+$I107+$I108)*BF27</f>
        <v>-0</v>
      </c>
      <c r="BG119" s="21" t="n">
        <f aca="false">-($E119+$I107+$I108)*BG27</f>
        <v>-0</v>
      </c>
      <c r="BH119" s="21" t="n">
        <f aca="false">-($E119+$I107+$I108)*BH27</f>
        <v>-0</v>
      </c>
      <c r="BI119" s="21" t="n">
        <f aca="false">-($E119+$I107+$I108)*BI27</f>
        <v>-0</v>
      </c>
      <c r="BJ119" s="21" t="n">
        <f aca="false">-($E119+$I107+$I108)*BJ27</f>
        <v>-0</v>
      </c>
      <c r="BK119" s="21" t="n">
        <f aca="false">-($E119+$I107+$I108)*BK27</f>
        <v>-0</v>
      </c>
      <c r="BL119" s="21" t="n">
        <f aca="false">-($E119+$I107+$I108)*BL27</f>
        <v>-0</v>
      </c>
      <c r="BM119" s="21" t="n">
        <f aca="false">-($E119+$I107+$I108)*BM27</f>
        <v>-0</v>
      </c>
      <c r="BN119" s="21" t="n">
        <f aca="false">-($E119+$I107+$I108)*BN27</f>
        <v>-0</v>
      </c>
      <c r="BO119" s="21" t="n">
        <f aca="false">-($E119+$I107+$I108)*BO27</f>
        <v>-0</v>
      </c>
      <c r="BP119" s="21" t="n">
        <f aca="false">-($E119+$I107+$I108)*BP27</f>
        <v>-0</v>
      </c>
      <c r="BQ119" s="21" t="n">
        <f aca="false">-($E119+$I107+$I108)*BQ27</f>
        <v>-0</v>
      </c>
      <c r="BR119" s="21" t="n">
        <f aca="false">-($E119+$I107+$I108)*BR27</f>
        <v>-0</v>
      </c>
      <c r="BS119" s="21" t="n">
        <f aca="false">-($E119+$I107+$I108)*BS27</f>
        <v>-0</v>
      </c>
      <c r="BT119" s="21" t="n">
        <f aca="false">-($E119+$I107+$I108)*BT27</f>
        <v>-0</v>
      </c>
      <c r="BU119" s="21" t="n">
        <f aca="false">-($E119+$I107+$I108)*BU27</f>
        <v>-0</v>
      </c>
      <c r="BV119" s="21" t="n">
        <f aca="false">-($E119+$I107+$I108)*BV27</f>
        <v>-0</v>
      </c>
      <c r="BW119" s="21" t="n">
        <f aca="false">-($E119+$I107+$I108)*BW27</f>
        <v>-0</v>
      </c>
      <c r="BX119" s="21" t="n">
        <f aca="false">-($E119+$I107+$I108)*BX27</f>
        <v>-0</v>
      </c>
      <c r="BY119" s="21" t="n">
        <f aca="false">-($E119+$I107+$I108)*BY27</f>
        <v>-0</v>
      </c>
      <c r="BZ119" s="21" t="n">
        <f aca="false">-($E119+$I107+$I108)*BZ27</f>
        <v>-0</v>
      </c>
      <c r="CA119" s="21" t="n">
        <f aca="false">-($E119+$I107+$I108)*CA27</f>
        <v>-0</v>
      </c>
      <c r="CB119" s="21" t="n">
        <f aca="false">-($E119+$I107+$I108)*CB27</f>
        <v>-0</v>
      </c>
      <c r="CC119" s="21" t="n">
        <f aca="false">-($E119+$I107+$I108)*CC27</f>
        <v>-0</v>
      </c>
      <c r="CD119" s="21" t="n">
        <f aca="false">-($E119+$I107+$I108)*CD27</f>
        <v>-0</v>
      </c>
      <c r="CE119" s="21" t="n">
        <f aca="false">-($E119+$I107+$I108)*CE27</f>
        <v>-0</v>
      </c>
      <c r="CF119" s="21" t="n">
        <f aca="false">-($E119+$I107+$I108)*CF27</f>
        <v>-0</v>
      </c>
      <c r="CG119" s="21" t="n">
        <f aca="false">-($E119+$I107+$I108)*CG27</f>
        <v>-0</v>
      </c>
      <c r="CH119" s="21" t="n">
        <f aca="false">-($E119+$I107+$I108)*CH27</f>
        <v>-0</v>
      </c>
      <c r="CI119" s="21" t="n">
        <f aca="false">-($E119+$I107+$I108)*CI27</f>
        <v>-0</v>
      </c>
      <c r="CJ119" s="21" t="n">
        <f aca="false">-($E119+$I107+$I108)*CJ27</f>
        <v>-0</v>
      </c>
      <c r="CK119" s="21" t="n">
        <f aca="false">-($E119+$I107+$I108)*CK27</f>
        <v>-0</v>
      </c>
      <c r="CL119" s="21" t="n">
        <f aca="false">-($E119+$I107+$I108)*CL27</f>
        <v>-0</v>
      </c>
      <c r="CM119" s="21" t="n">
        <f aca="false">-($E119+$I107+$I108)*CM27</f>
        <v>-0</v>
      </c>
      <c r="CN119" s="21" t="n">
        <f aca="false">-($E119+$I107+$I108)*CN27</f>
        <v>-0</v>
      </c>
      <c r="CO119" s="21" t="n">
        <f aca="false">-($E119+$I107+$I108)*CO27</f>
        <v>-0</v>
      </c>
      <c r="CP119" s="21" t="n">
        <f aca="false">-($E119+$I107+$I108)*CP27</f>
        <v>-0</v>
      </c>
      <c r="CQ119" s="21" t="n">
        <f aca="false">-($E119+$I107+$I108)*CQ27</f>
        <v>-0</v>
      </c>
      <c r="CR119" s="21" t="n">
        <f aca="false">-($E119+$I107+$I108)*CR27</f>
        <v>-0</v>
      </c>
      <c r="CS119" s="21" t="n">
        <f aca="false">-($E119+$I107+$I108)*CS27</f>
        <v>-0</v>
      </c>
      <c r="CT119" s="21" t="n">
        <f aca="false">-($E119+$I107+$I108)*CT27</f>
        <v>-0</v>
      </c>
      <c r="CU119" s="21" t="n">
        <f aca="false">-($E119+$I107+$I108)*CU27</f>
        <v>-0</v>
      </c>
      <c r="CV119" s="21" t="n">
        <f aca="false">-($E119+$I107+$I108)*CV27</f>
        <v>-0</v>
      </c>
      <c r="CW119" s="21" t="n">
        <f aca="false">-($E119+$I107+$I108)*CW27</f>
        <v>-0</v>
      </c>
      <c r="CX119" s="21" t="n">
        <f aca="false">-($E119+$I107+$I108)*CX27</f>
        <v>-0</v>
      </c>
      <c r="CY119" s="21" t="n">
        <f aca="false">-($E119+$I107+$I108)*CY27</f>
        <v>-0</v>
      </c>
      <c r="CZ119" s="21" t="n">
        <f aca="false">-($E119+$I107+$I108)*CZ27</f>
        <v>-0</v>
      </c>
      <c r="DA119" s="21" t="n">
        <f aca="false">-($E119+$I107+$I108)*DA27</f>
        <v>-0</v>
      </c>
      <c r="DB119" s="21" t="n">
        <f aca="false">-($E119+$I107+$I108)*DB27</f>
        <v>-0</v>
      </c>
      <c r="DC119" s="21" t="n">
        <f aca="false">-($E119+$I107+$I108)*DC27</f>
        <v>-0</v>
      </c>
      <c r="DD119" s="21" t="n">
        <f aca="false">-($E119+$I107+$I108)*DD27</f>
        <v>-0</v>
      </c>
      <c r="DE119" s="21" t="n">
        <f aca="false">-($E119+$I107+$I108)*DE27</f>
        <v>-0</v>
      </c>
      <c r="DF119" s="21" t="n">
        <f aca="false">-($E119+$I107+$I108)*DF27</f>
        <v>-0</v>
      </c>
      <c r="DG119" s="21" t="n">
        <f aca="false">-($E119+$I107+$I108)*DG27</f>
        <v>-0</v>
      </c>
      <c r="DH119" s="21" t="n">
        <f aca="false">-($E119+$I107+$I108)*DH27</f>
        <v>-0</v>
      </c>
      <c r="DI119" s="21" t="n">
        <f aca="false">-($E119+$I107+$I108)*DI27</f>
        <v>-0</v>
      </c>
      <c r="DJ119" s="21" t="n">
        <f aca="false">-($E119+$I107+$I108)*DJ27</f>
        <v>-0</v>
      </c>
      <c r="DK119" s="21" t="n">
        <f aca="false">-($E119+$I107+$I108)*DK27</f>
        <v>-0</v>
      </c>
      <c r="DL119" s="21" t="n">
        <f aca="false">-($E119+$I107+$I108)*DL27</f>
        <v>-0</v>
      </c>
      <c r="DM119" s="21" t="n">
        <f aca="false">-($E119+$I107+$I108)*DM27</f>
        <v>-0</v>
      </c>
      <c r="DN119" s="21" t="n">
        <f aca="false">-($E119+$I107+$I108)*DN27</f>
        <v>-0</v>
      </c>
      <c r="DO119" s="21" t="n">
        <f aca="false">-($E119+$I107+$I108)*DO27</f>
        <v>-0</v>
      </c>
      <c r="DP119" s="21" t="n">
        <f aca="false">-($E119+$I107+$I108)*DP27</f>
        <v>-0</v>
      </c>
      <c r="DQ119" s="21" t="n">
        <f aca="false">-($E119+$I107+$I108)*DQ27</f>
        <v>-0</v>
      </c>
      <c r="DR119" s="21" t="n">
        <f aca="false">-($E119+$I107+$I108)*DR27</f>
        <v>-0</v>
      </c>
      <c r="DS119" s="21" t="n">
        <f aca="false">-($E119+$I107+$I108)*DS27</f>
        <v>-0</v>
      </c>
      <c r="DT119" s="21" t="n">
        <f aca="false">-($E119+$I107+$I108)*DT27</f>
        <v>-0</v>
      </c>
      <c r="DU119" s="21" t="n">
        <f aca="false">-($E119+$I107+$I108)*DU27</f>
        <v>-0</v>
      </c>
      <c r="DV119" s="21" t="n">
        <f aca="false">-($E119+$I107+$I108)*DV27</f>
        <v>-0</v>
      </c>
      <c r="DW119" s="21" t="n">
        <f aca="false">-($E119+$I107+$I108)*DW27</f>
        <v>-0</v>
      </c>
      <c r="DX119" s="21" t="n">
        <f aca="false">-($E119+$I107+$I108)*DX27</f>
        <v>-0</v>
      </c>
      <c r="DY119" s="21" t="n">
        <f aca="false">-($E119+$I107+$I108)*DY27</f>
        <v>-0</v>
      </c>
      <c r="DZ119" s="21" t="n">
        <f aca="false">-($E119+$I107+$I108)*DZ27</f>
        <v>-0</v>
      </c>
      <c r="EA119" s="21" t="n">
        <f aca="false">-($E119+$I107+$I108)*EA27</f>
        <v>-0</v>
      </c>
      <c r="EB119" s="21" t="n">
        <f aca="false">-($E119+$I107+$I108)*EB27</f>
        <v>-0</v>
      </c>
      <c r="EC119" s="21" t="n">
        <f aca="false">-($E119+$I107+$I108)*EC27</f>
        <v>-0</v>
      </c>
      <c r="ED119" s="21" t="n">
        <f aca="false">-($E119+$I107+$I108)*ED27</f>
        <v>-0</v>
      </c>
      <c r="EE119" s="21" t="n">
        <f aca="false">-($E119+$I107+$I108)*EE27</f>
        <v>-0</v>
      </c>
      <c r="EF119" s="21" t="n">
        <f aca="false">-($E119+$I107+$I108)*EF27</f>
        <v>-0</v>
      </c>
      <c r="EG119" s="21" t="n">
        <f aca="false">-($E119+$I107+$I108)*EG27</f>
        <v>-0</v>
      </c>
      <c r="EH119" s="21" t="n">
        <f aca="false">-($E119+$I107+$I108)*EH27</f>
        <v>-0</v>
      </c>
      <c r="EI119" s="21" t="n">
        <f aca="false">-($E119+$I107+$I108)*EI27</f>
        <v>-0</v>
      </c>
      <c r="EJ119" s="21" t="n">
        <f aca="false">-($E119+$I107+$I108)*EJ27</f>
        <v>-0</v>
      </c>
      <c r="EK119" s="21" t="n">
        <f aca="false">-($E119+$I107+$I108)*EK27</f>
        <v>-0</v>
      </c>
      <c r="EL119" s="21" t="n">
        <f aca="false">-($E119+$I107+$I108)*EL27</f>
        <v>-0</v>
      </c>
      <c r="EM119" s="21" t="n">
        <f aca="false">-($E119+$I107+$I108)*EM27</f>
        <v>-0</v>
      </c>
      <c r="EN119" s="21" t="n">
        <f aca="false">-($E119+$I107+$I108)*EN27</f>
        <v>-0</v>
      </c>
      <c r="EO119" s="21" t="n">
        <f aca="false">-($E119+$I107+$I108)*EO27</f>
        <v>-0</v>
      </c>
      <c r="EP119" s="21" t="n">
        <f aca="false">-($E119+$I107+$I108)*EP27</f>
        <v>-0</v>
      </c>
      <c r="EQ119" s="21" t="n">
        <f aca="false">-($E119+$I107+$I108)*EQ27</f>
        <v>-0</v>
      </c>
      <c r="ER119" s="21" t="n">
        <f aca="false">-($E119+$I107+$I108)*ER27</f>
        <v>-0</v>
      </c>
      <c r="ES119" s="21" t="n">
        <f aca="false">-($E119+$I107+$I108)*ES27</f>
        <v>-0</v>
      </c>
      <c r="ET119" s="21" t="n">
        <f aca="false">-($E119+$I107+$I108)*ET27</f>
        <v>-0</v>
      </c>
      <c r="EU119" s="21" t="n">
        <f aca="false">-($E119+$I107+$I108)*EU27</f>
        <v>-0</v>
      </c>
      <c r="EV119" s="21" t="n">
        <f aca="false">-($E119+$I107+$I108)*EV27</f>
        <v>-0</v>
      </c>
      <c r="EW119" s="21" t="n">
        <f aca="false">-($E119+$I107+$I108)*EW27</f>
        <v>-0</v>
      </c>
      <c r="EX119" s="21" t="n">
        <f aca="false">-($E119+$I107+$I108)*EX27</f>
        <v>-0</v>
      </c>
      <c r="EY119" s="21" t="n">
        <f aca="false">-($E119+$I107+$I108)*EY27</f>
        <v>-0</v>
      </c>
      <c r="EZ119" s="21" t="n">
        <f aca="false">-($E119+$I107+$I108)*EZ27</f>
        <v>-0</v>
      </c>
      <c r="FA119" s="21" t="n">
        <f aca="false">-($E119+$I107+$I108)*FA27</f>
        <v>-0</v>
      </c>
      <c r="FB119" s="21" t="n">
        <f aca="false">-($E119+$I107+$I108)*FB27</f>
        <v>-0</v>
      </c>
      <c r="FC119" s="21" t="n">
        <f aca="false">-($E119+$I107+$I108)*FC27</f>
        <v>-0</v>
      </c>
      <c r="FD119" s="21" t="n">
        <f aca="false">-($E119+$I107+$I108)*FD27</f>
        <v>-0</v>
      </c>
      <c r="FE119" s="21" t="n">
        <f aca="false">-($E119+$I107+$I108)*FE27</f>
        <v>-0</v>
      </c>
      <c r="FF119" s="21" t="n">
        <f aca="false">-($E119+$I107+$I108)*FF27</f>
        <v>-0</v>
      </c>
      <c r="FG119" s="21" t="n">
        <f aca="false">-($E119+$I107+$I108)*FG27</f>
        <v>-0</v>
      </c>
      <c r="FH119" s="21" t="n">
        <f aca="false">-($E119+$I107+$I108)*FH27</f>
        <v>-0</v>
      </c>
    </row>
    <row r="120" customFormat="false" ht="15" hidden="false" customHeight="false" outlineLevel="0" collapsed="false">
      <c r="C120" s="1" t="s">
        <v>761</v>
      </c>
      <c r="D120" s="12" t="s">
        <v>358</v>
      </c>
      <c r="I120" s="21" t="n">
        <f aca="false">SUM(J120:FH120)</f>
        <v>-34726.098</v>
      </c>
      <c r="J120" s="21" t="n">
        <f aca="false">-In_Augment_Cost*In_Repower*$F18*IF(In_Fix_Augment=1,J41,1)*(J$7=$E53)*J38</f>
        <v>-0</v>
      </c>
      <c r="K120" s="21" t="n">
        <f aca="false">-In_Augment_Cost*In_Repower*$F18*IF(In_Fix_Augment=1,K41,1)*(K$7=$E53)*K38</f>
        <v>-0</v>
      </c>
      <c r="L120" s="21" t="n">
        <f aca="false">-In_Augment_Cost*In_Repower*$F18*IF(In_Fix_Augment=1,L41,1)*(L$7=$E53)*L38</f>
        <v>-0</v>
      </c>
      <c r="M120" s="21" t="n">
        <f aca="false">-In_Augment_Cost*In_Repower*$F18*IF(In_Fix_Augment=1,M41,1)*(M$7=$E53)*M38</f>
        <v>-0</v>
      </c>
      <c r="N120" s="21" t="n">
        <f aca="false">-In_Augment_Cost*In_Repower*$F18*IF(In_Fix_Augment=1,N41,1)*(N$7=$E53)*N38</f>
        <v>-0</v>
      </c>
      <c r="O120" s="21" t="n">
        <f aca="false">-In_Augment_Cost*In_Repower*$F18*IF(In_Fix_Augment=1,O41,1)*(O$7=$E53)*O38</f>
        <v>-0</v>
      </c>
      <c r="P120" s="21" t="n">
        <f aca="false">-In_Augment_Cost*In_Repower*$F18*IF(In_Fix_Augment=1,P41,1)*(P$7=$E53)*P38</f>
        <v>-0</v>
      </c>
      <c r="Q120" s="21" t="n">
        <f aca="false">-In_Augment_Cost*In_Repower*$F18*IF(In_Fix_Augment=1,Q41,1)*(Q$7=$E53)*Q38</f>
        <v>-0</v>
      </c>
      <c r="R120" s="21" t="n">
        <f aca="false">-In_Augment_Cost*In_Repower*$F18*IF(In_Fix_Augment=1,R41,1)*(R$7=$E53)*R38</f>
        <v>-0</v>
      </c>
      <c r="S120" s="21" t="n">
        <f aca="false">-In_Augment_Cost*In_Repower*$F18*IF(In_Fix_Augment=1,S41,1)*(S$7=$E53)*S38</f>
        <v>-0</v>
      </c>
      <c r="T120" s="21" t="n">
        <f aca="false">-In_Augment_Cost*In_Repower*$F18*IF(In_Fix_Augment=1,T41,1)*(T$7=$E53)*T38</f>
        <v>-0</v>
      </c>
      <c r="U120" s="21" t="n">
        <f aca="false">-In_Augment_Cost*In_Repower*$F18*IF(In_Fix_Augment=1,U41,1)*(U$7=$E53)*U38</f>
        <v>-0</v>
      </c>
      <c r="V120" s="21" t="n">
        <f aca="false">-In_Augment_Cost*In_Repower*$F18*IF(In_Fix_Augment=1,V41,1)*(V$7=$E53)*V38</f>
        <v>-0</v>
      </c>
      <c r="W120" s="21" t="n">
        <f aca="false">-In_Augment_Cost*In_Repower*$F18*IF(In_Fix_Augment=1,W41,1)*(W$7=$E53)*W38</f>
        <v>-0</v>
      </c>
      <c r="X120" s="21" t="n">
        <f aca="false">-In_Augment_Cost*In_Repower*$F18*IF(In_Fix_Augment=1,X41,1)*(X$7=$E53)*X38</f>
        <v>-0</v>
      </c>
      <c r="Y120" s="21" t="n">
        <f aca="false">-In_Augment_Cost*In_Repower*$F18*IF(In_Fix_Augment=1,Y41,1)*(Y$7=$E53)*Y38</f>
        <v>-0</v>
      </c>
      <c r="Z120" s="21" t="n">
        <f aca="false">-In_Augment_Cost*In_Repower*$F18*IF(In_Fix_Augment=1,Z41,1)*(Z$7=$E53)*Z38</f>
        <v>-0</v>
      </c>
      <c r="AA120" s="21" t="n">
        <f aca="false">-In_Augment_Cost*In_Repower*$F18*IF(In_Fix_Augment=1,AA41,1)*(AA$7=$E53)*AA38</f>
        <v>-0</v>
      </c>
      <c r="AB120" s="21" t="n">
        <f aca="false">-In_Augment_Cost*In_Repower*$F18*IF(In_Fix_Augment=1,AB41,1)*(AB$7=$E53)*AB38</f>
        <v>-0</v>
      </c>
      <c r="AC120" s="21" t="n">
        <f aca="false">-In_Augment_Cost*In_Repower*$F18*IF(In_Fix_Augment=1,AC41,1)*(AC$7=$E53)*AC38</f>
        <v>-0</v>
      </c>
      <c r="AD120" s="21" t="n">
        <f aca="false">-In_Augment_Cost*In_Repower*$F18*IF(In_Fix_Augment=1,AD41,1)*(AD$7=$E53)*AD38</f>
        <v>-0</v>
      </c>
      <c r="AE120" s="21" t="n">
        <f aca="false">-In_Augment_Cost*In_Repower*$F18*IF(In_Fix_Augment=1,AE41,1)*(AE$7=$E53)*AE38</f>
        <v>-0</v>
      </c>
      <c r="AF120" s="21" t="n">
        <f aca="false">-In_Augment_Cost*In_Repower*$F18*IF(In_Fix_Augment=1,AF41,1)*(AF$7=$E53)*AF38</f>
        <v>-0</v>
      </c>
      <c r="AG120" s="21" t="n">
        <f aca="false">-In_Augment_Cost*In_Repower*$F18*IF(In_Fix_Augment=1,AG41,1)*(AG$7=$E53)*AG38</f>
        <v>-0</v>
      </c>
      <c r="AH120" s="21" t="n">
        <f aca="false">-In_Augment_Cost*In_Repower*$F18*IF(In_Fix_Augment=1,AH41,1)*(AH$7=$E53)*AH38</f>
        <v>-0</v>
      </c>
      <c r="AI120" s="21" t="n">
        <f aca="false">-In_Augment_Cost*In_Repower*$F18*IF(In_Fix_Augment=1,AI41,1)*(AI$7=$E53)*AI38</f>
        <v>-0</v>
      </c>
      <c r="AJ120" s="21" t="n">
        <f aca="false">-In_Augment_Cost*In_Repower*$F18*IF(In_Fix_Augment=1,AJ41,1)*(AJ$7=$E53)*AJ38</f>
        <v>-0</v>
      </c>
      <c r="AK120" s="21" t="n">
        <f aca="false">-In_Augment_Cost*In_Repower*$F18*IF(In_Fix_Augment=1,AK41,1)*(AK$7=$E53)*AK38</f>
        <v>-0</v>
      </c>
      <c r="AL120" s="21" t="n">
        <f aca="false">-In_Augment_Cost*In_Repower*$F18*IF(In_Fix_Augment=1,AL41,1)*(AL$7=$E53)*AL38</f>
        <v>-0</v>
      </c>
      <c r="AM120" s="21" t="n">
        <f aca="false">-In_Augment_Cost*In_Repower*$F18*IF(In_Fix_Augment=1,AM41,1)*(AM$7=$E53)*AM38</f>
        <v>-0</v>
      </c>
      <c r="AN120" s="21" t="n">
        <f aca="false">-In_Augment_Cost*In_Repower*$F18*IF(In_Fix_Augment=1,AN41,1)*(AN$7=$E53)*AN38</f>
        <v>-0</v>
      </c>
      <c r="AO120" s="21" t="n">
        <f aca="false">-In_Augment_Cost*In_Repower*$F18*IF(In_Fix_Augment=1,AO41,1)*(AO$7=$E53)*AO38</f>
        <v>-0</v>
      </c>
      <c r="AP120" s="21" t="n">
        <f aca="false">-In_Augment_Cost*In_Repower*$F18*IF(In_Fix_Augment=1,AP41,1)*(AP$7=$E53)*AP38</f>
        <v>-0</v>
      </c>
      <c r="AQ120" s="21" t="n">
        <f aca="false">-In_Augment_Cost*In_Repower*$F18*IF(In_Fix_Augment=1,AQ41,1)*(AQ$7=$E53)*AQ38</f>
        <v>-0</v>
      </c>
      <c r="AR120" s="21" t="n">
        <f aca="false">-In_Augment_Cost*In_Repower*$F18*IF(In_Fix_Augment=1,AR41,1)*(AR$7=$E53)*AR38</f>
        <v>-0</v>
      </c>
      <c r="AS120" s="21" t="n">
        <f aca="false">-In_Augment_Cost*In_Repower*$F18*IF(In_Fix_Augment=1,AS41,1)*(AS$7=$E53)*AS38</f>
        <v>-0</v>
      </c>
      <c r="AT120" s="21" t="n">
        <f aca="false">-In_Augment_Cost*In_Repower*$F18*IF(In_Fix_Augment=1,AT41,1)*(AT$7=$E53)*AT38</f>
        <v>-0</v>
      </c>
      <c r="AU120" s="21" t="n">
        <f aca="false">-In_Augment_Cost*In_Repower*$F18*IF(In_Fix_Augment=1,AU41,1)*(AU$7=$E53)*AU38</f>
        <v>-0</v>
      </c>
      <c r="AV120" s="21" t="n">
        <f aca="false">-In_Augment_Cost*In_Repower*$F18*IF(In_Fix_Augment=1,AV41,1)*(AV$7=$E53)*AV38</f>
        <v>-0</v>
      </c>
      <c r="AW120" s="21" t="n">
        <f aca="false">-In_Augment_Cost*In_Repower*$F18*IF(In_Fix_Augment=1,AW41,1)*(AW$7=$E53)*AW38</f>
        <v>-0</v>
      </c>
      <c r="AX120" s="21" t="n">
        <f aca="false">-In_Augment_Cost*In_Repower*$F18*IF(In_Fix_Augment=1,AX41,1)*(AX$7=$E53)*AX38</f>
        <v>-0</v>
      </c>
      <c r="AY120" s="21" t="n">
        <f aca="false">-In_Augment_Cost*In_Repower*$F18*IF(In_Fix_Augment=1,AY41,1)*(AY$7=$E53)*AY38</f>
        <v>-0</v>
      </c>
      <c r="AZ120" s="21" t="n">
        <f aca="false">-In_Augment_Cost*In_Repower*$F18*IF(In_Fix_Augment=1,AZ41,1)*(AZ$7=$E53)*AZ38</f>
        <v>-0</v>
      </c>
      <c r="BA120" s="21" t="n">
        <f aca="false">-In_Augment_Cost*In_Repower*$F18*IF(In_Fix_Augment=1,BA41,1)*(BA$7=$E53)*BA38</f>
        <v>-0</v>
      </c>
      <c r="BB120" s="21" t="n">
        <f aca="false">-In_Augment_Cost*In_Repower*$F18*IF(In_Fix_Augment=1,BB41,1)*(BB$7=$E53)*BB38</f>
        <v>-0</v>
      </c>
      <c r="BC120" s="21" t="n">
        <f aca="false">-In_Augment_Cost*In_Repower*$F18*IF(In_Fix_Augment=1,BC41,1)*(BC$7=$E53)*BC38</f>
        <v>-0</v>
      </c>
      <c r="BD120" s="21" t="n">
        <f aca="false">-In_Augment_Cost*In_Repower*$F18*IF(In_Fix_Augment=1,BD41,1)*(BD$7=$E53)*BD38</f>
        <v>-0</v>
      </c>
      <c r="BE120" s="21" t="n">
        <f aca="false">-In_Augment_Cost*In_Repower*$F18*IF(In_Fix_Augment=1,BE41,1)*(BE$7=$E53)*BE38</f>
        <v>-0</v>
      </c>
      <c r="BF120" s="21" t="n">
        <f aca="false">-In_Augment_Cost*In_Repower*$F18*IF(In_Fix_Augment=1,BF41,1)*(BF$7=$E53)*BF38</f>
        <v>-0</v>
      </c>
      <c r="BG120" s="21" t="n">
        <f aca="false">-In_Augment_Cost*In_Repower*$F18*IF(In_Fix_Augment=1,BG41,1)*(BG$7=$E53)*BG38</f>
        <v>-0</v>
      </c>
      <c r="BH120" s="21" t="n">
        <f aca="false">-In_Augment_Cost*In_Repower*$F18*IF(In_Fix_Augment=1,BH41,1)*(BH$7=$E53)*BH38</f>
        <v>-0</v>
      </c>
      <c r="BI120" s="21" t="n">
        <f aca="false">-In_Augment_Cost*In_Repower*$F18*IF(In_Fix_Augment=1,BI41,1)*(BI$7=$E53)*BI38</f>
        <v>-0</v>
      </c>
      <c r="BJ120" s="21" t="n">
        <f aca="false">-In_Augment_Cost*In_Repower*$F18*IF(In_Fix_Augment=1,BJ41,1)*(BJ$7=$E53)*BJ38</f>
        <v>-0</v>
      </c>
      <c r="BK120" s="21" t="n">
        <f aca="false">-In_Augment_Cost*In_Repower*$F18*IF(In_Fix_Augment=1,BK41,1)*(BK$7=$E53)*BK38</f>
        <v>-0</v>
      </c>
      <c r="BL120" s="21" t="n">
        <f aca="false">-In_Augment_Cost*In_Repower*$F18*IF(In_Fix_Augment=1,BL41,1)*(BL$7=$E53)*BL38</f>
        <v>-0</v>
      </c>
      <c r="BM120" s="21" t="n">
        <f aca="false">-In_Augment_Cost*In_Repower*$F18*IF(In_Fix_Augment=1,BM41,1)*(BM$7=$E53)*BM38</f>
        <v>-0</v>
      </c>
      <c r="BN120" s="21" t="n">
        <f aca="false">-In_Augment_Cost*In_Repower*$F18*IF(In_Fix_Augment=1,BN41,1)*(BN$7=$E53)*BN38</f>
        <v>-0</v>
      </c>
      <c r="BO120" s="21" t="n">
        <f aca="false">-In_Augment_Cost*In_Repower*$F18*IF(In_Fix_Augment=1,BO41,1)*(BO$7=$E53)*BO38</f>
        <v>-0</v>
      </c>
      <c r="BP120" s="21" t="n">
        <f aca="false">-In_Augment_Cost*In_Repower*$F18*IF(In_Fix_Augment=1,BP41,1)*(BP$7=$E53)*BP38</f>
        <v>-0</v>
      </c>
      <c r="BQ120" s="21" t="n">
        <f aca="false">-In_Augment_Cost*In_Repower*$F18*IF(In_Fix_Augment=1,BQ41,1)*(BQ$7=$E53)*BQ38</f>
        <v>-0</v>
      </c>
      <c r="BR120" s="21" t="n">
        <f aca="false">-In_Augment_Cost*In_Repower*$F18*IF(In_Fix_Augment=1,BR41,1)*(BR$7=$E53)*BR38</f>
        <v>-0</v>
      </c>
      <c r="BS120" s="21" t="n">
        <f aca="false">-In_Augment_Cost*In_Repower*$F18*IF(In_Fix_Augment=1,BS41,1)*(BS$7=$E53)*BS38</f>
        <v>-0</v>
      </c>
      <c r="BT120" s="21" t="n">
        <f aca="false">-In_Augment_Cost*In_Repower*$F18*IF(In_Fix_Augment=1,BT41,1)*(BT$7=$E53)*BT38</f>
        <v>-0</v>
      </c>
      <c r="BU120" s="21" t="n">
        <f aca="false">-In_Augment_Cost*In_Repower*$F18*IF(In_Fix_Augment=1,BU41,1)*(BU$7=$E53)*BU38</f>
        <v>-0</v>
      </c>
      <c r="BV120" s="21" t="n">
        <f aca="false">-In_Augment_Cost*In_Repower*$F18*IF(In_Fix_Augment=1,BV41,1)*(BV$7=$E53)*BV38</f>
        <v>-0</v>
      </c>
      <c r="BW120" s="21" t="n">
        <f aca="false">-In_Augment_Cost*In_Repower*$F18*IF(In_Fix_Augment=1,BW41,1)*(BW$7=$E53)*BW38</f>
        <v>-0</v>
      </c>
      <c r="BX120" s="21" t="n">
        <f aca="false">-In_Augment_Cost*In_Repower*$F18*IF(In_Fix_Augment=1,BX41,1)*(BX$7=$E53)*BX38</f>
        <v>-0</v>
      </c>
      <c r="BY120" s="21" t="n">
        <f aca="false">-In_Augment_Cost*In_Repower*$F18*IF(In_Fix_Augment=1,BY41,1)*(BY$7=$E53)*BY38</f>
        <v>-0</v>
      </c>
      <c r="BZ120" s="21" t="n">
        <f aca="false">-In_Augment_Cost*In_Repower*$F18*IF(In_Fix_Augment=1,BZ41,1)*(BZ$7=$E53)*BZ38</f>
        <v>-0</v>
      </c>
      <c r="CA120" s="21" t="n">
        <f aca="false">-In_Augment_Cost*In_Repower*$F18*IF(In_Fix_Augment=1,CA41,1)*(CA$7=$E53)*CA38</f>
        <v>-0</v>
      </c>
      <c r="CB120" s="21" t="n">
        <f aca="false">-In_Augment_Cost*In_Repower*$F18*IF(In_Fix_Augment=1,CB41,1)*(CB$7=$E53)*CB38</f>
        <v>-0</v>
      </c>
      <c r="CC120" s="21" t="n">
        <f aca="false">-In_Augment_Cost*In_Repower*$F18*IF(In_Fix_Augment=1,CC41,1)*(CC$7=$E53)*CC38</f>
        <v>-0</v>
      </c>
      <c r="CD120" s="21" t="n">
        <f aca="false">-In_Augment_Cost*In_Repower*$F18*IF(In_Fix_Augment=1,CD41,1)*(CD$7=$E53)*CD38</f>
        <v>-0</v>
      </c>
      <c r="CE120" s="21" t="n">
        <f aca="false">-In_Augment_Cost*In_Repower*$F18*IF(In_Fix_Augment=1,CE41,1)*(CE$7=$E53)*CE38</f>
        <v>-0</v>
      </c>
      <c r="CF120" s="21" t="n">
        <f aca="false">-In_Augment_Cost*In_Repower*$F18*IF(In_Fix_Augment=1,CF41,1)*(CF$7=$E53)*CF38</f>
        <v>-0</v>
      </c>
      <c r="CG120" s="21" t="n">
        <f aca="false">-In_Augment_Cost*In_Repower*$F18*IF(In_Fix_Augment=1,CG41,1)*(CG$7=$E53)*CG38</f>
        <v>-0</v>
      </c>
      <c r="CH120" s="21" t="n">
        <f aca="false">-In_Augment_Cost*In_Repower*$F18*IF(In_Fix_Augment=1,CH41,1)*(CH$7=$E53)*CH38</f>
        <v>-0</v>
      </c>
      <c r="CI120" s="21" t="n">
        <f aca="false">-In_Augment_Cost*In_Repower*$F18*IF(In_Fix_Augment=1,CI41,1)*(CI$7=$E53)*CI38</f>
        <v>-0</v>
      </c>
      <c r="CJ120" s="21" t="n">
        <f aca="false">-In_Augment_Cost*In_Repower*$F18*IF(In_Fix_Augment=1,CJ41,1)*(CJ$7=$E53)*CJ38</f>
        <v>-0</v>
      </c>
      <c r="CK120" s="21" t="n">
        <f aca="false">-In_Augment_Cost*In_Repower*$F18*IF(In_Fix_Augment=1,CK41,1)*(CK$7=$E53)*CK38</f>
        <v>-0</v>
      </c>
      <c r="CL120" s="21" t="n">
        <f aca="false">-In_Augment_Cost*In_Repower*$F18*IF(In_Fix_Augment=1,CL41,1)*(CL$7=$E53)*CL38</f>
        <v>-0</v>
      </c>
      <c r="CM120" s="21" t="n">
        <f aca="false">-In_Augment_Cost*In_Repower*$F18*IF(In_Fix_Augment=1,CM41,1)*(CM$7=$E53)*CM38</f>
        <v>-0</v>
      </c>
      <c r="CN120" s="21" t="n">
        <f aca="false">-In_Augment_Cost*In_Repower*$F18*IF(In_Fix_Augment=1,CN41,1)*(CN$7=$E53)*CN38</f>
        <v>-0</v>
      </c>
      <c r="CO120" s="21" t="n">
        <f aca="false">-In_Augment_Cost*In_Repower*$F18*IF(In_Fix_Augment=1,CO41,1)*(CO$7=$E53)*CO38</f>
        <v>-0</v>
      </c>
      <c r="CP120" s="21" t="n">
        <f aca="false">-In_Augment_Cost*In_Repower*$F18*IF(In_Fix_Augment=1,CP41,1)*(CP$7=$E53)*CP38</f>
        <v>-0</v>
      </c>
      <c r="CQ120" s="21" t="n">
        <f aca="false">-In_Augment_Cost*In_Repower*$F18*IF(In_Fix_Augment=1,CQ41,1)*(CQ$7=$E53)*CQ38</f>
        <v>-0</v>
      </c>
      <c r="CR120" s="21" t="n">
        <f aca="false">-In_Augment_Cost*In_Repower*$F18*IF(In_Fix_Augment=1,CR41,1)*(CR$7=$E53)*CR38</f>
        <v>-0</v>
      </c>
      <c r="CS120" s="21" t="n">
        <f aca="false">-In_Augment_Cost*In_Repower*$F18*IF(In_Fix_Augment=1,CS41,1)*(CS$7=$E53)*CS38</f>
        <v>-0</v>
      </c>
      <c r="CT120" s="21" t="n">
        <f aca="false">-In_Augment_Cost*In_Repower*$F18*IF(In_Fix_Augment=1,CT41,1)*(CT$7=$E53)*CT38</f>
        <v>-0</v>
      </c>
      <c r="CU120" s="21" t="n">
        <f aca="false">-In_Augment_Cost*In_Repower*$F18*IF(In_Fix_Augment=1,CU41,1)*(CU$7=$E53)*CU38</f>
        <v>-34726.098</v>
      </c>
      <c r="CV120" s="21" t="n">
        <f aca="false">-In_Augment_Cost*In_Repower*$F18*IF(In_Fix_Augment=1,CV41,1)*(CV$7=$E53)*CV38</f>
        <v>-0</v>
      </c>
      <c r="CW120" s="21" t="n">
        <f aca="false">-In_Augment_Cost*In_Repower*$F18*IF(In_Fix_Augment=1,CW41,1)*(CW$7=$E53)*CW38</f>
        <v>-0</v>
      </c>
      <c r="CX120" s="21" t="n">
        <f aca="false">-In_Augment_Cost*In_Repower*$F18*IF(In_Fix_Augment=1,CX41,1)*(CX$7=$E53)*CX38</f>
        <v>-0</v>
      </c>
      <c r="CY120" s="21" t="n">
        <f aca="false">-In_Augment_Cost*In_Repower*$F18*IF(In_Fix_Augment=1,CY41,1)*(CY$7=$E53)*CY38</f>
        <v>-0</v>
      </c>
      <c r="CZ120" s="21" t="n">
        <f aca="false">-In_Augment_Cost*In_Repower*$F18*IF(In_Fix_Augment=1,CZ41,1)*(CZ$7=$E53)*CZ38</f>
        <v>-0</v>
      </c>
      <c r="DA120" s="21" t="n">
        <f aca="false">-In_Augment_Cost*In_Repower*$F18*IF(In_Fix_Augment=1,DA41,1)*(DA$7=$E53)*DA38</f>
        <v>-0</v>
      </c>
      <c r="DB120" s="21" t="n">
        <f aca="false">-In_Augment_Cost*In_Repower*$F18*IF(In_Fix_Augment=1,DB41,1)*(DB$7=$E53)*DB38</f>
        <v>-0</v>
      </c>
      <c r="DC120" s="21" t="n">
        <f aca="false">-In_Augment_Cost*In_Repower*$F18*IF(In_Fix_Augment=1,DC41,1)*(DC$7=$E53)*DC38</f>
        <v>-0</v>
      </c>
      <c r="DD120" s="21" t="n">
        <f aca="false">-In_Augment_Cost*In_Repower*$F18*IF(In_Fix_Augment=1,DD41,1)*(DD$7=$E53)*DD38</f>
        <v>-0</v>
      </c>
      <c r="DE120" s="21" t="n">
        <f aca="false">-In_Augment_Cost*In_Repower*$F18*IF(In_Fix_Augment=1,DE41,1)*(DE$7=$E53)*DE38</f>
        <v>-0</v>
      </c>
      <c r="DF120" s="21" t="n">
        <f aca="false">-In_Augment_Cost*In_Repower*$F18*IF(In_Fix_Augment=1,DF41,1)*(DF$7=$E53)*DF38</f>
        <v>-0</v>
      </c>
      <c r="DG120" s="21" t="n">
        <f aca="false">-In_Augment_Cost*In_Repower*$F18*IF(In_Fix_Augment=1,DG41,1)*(DG$7=$E53)*DG38</f>
        <v>-0</v>
      </c>
      <c r="DH120" s="21" t="n">
        <f aca="false">-In_Augment_Cost*In_Repower*$F18*IF(In_Fix_Augment=1,DH41,1)*(DH$7=$E53)*DH38</f>
        <v>-0</v>
      </c>
      <c r="DI120" s="21" t="n">
        <f aca="false">-In_Augment_Cost*In_Repower*$F18*IF(In_Fix_Augment=1,DI41,1)*(DI$7=$E53)*DI38</f>
        <v>-0</v>
      </c>
      <c r="DJ120" s="21" t="n">
        <f aca="false">-In_Augment_Cost*In_Repower*$F18*IF(In_Fix_Augment=1,DJ41,1)*(DJ$7=$E53)*DJ38</f>
        <v>-0</v>
      </c>
      <c r="DK120" s="21" t="n">
        <f aca="false">-In_Augment_Cost*In_Repower*$F18*IF(In_Fix_Augment=1,DK41,1)*(DK$7=$E53)*DK38</f>
        <v>-0</v>
      </c>
      <c r="DL120" s="21" t="n">
        <f aca="false">-In_Augment_Cost*In_Repower*$F18*IF(In_Fix_Augment=1,DL41,1)*(DL$7=$E53)*DL38</f>
        <v>-0</v>
      </c>
      <c r="DM120" s="21" t="n">
        <f aca="false">-In_Augment_Cost*In_Repower*$F18*IF(In_Fix_Augment=1,DM41,1)*(DM$7=$E53)*DM38</f>
        <v>-0</v>
      </c>
      <c r="DN120" s="21" t="n">
        <f aca="false">-In_Augment_Cost*In_Repower*$F18*IF(In_Fix_Augment=1,DN41,1)*(DN$7=$E53)*DN38</f>
        <v>-0</v>
      </c>
      <c r="DO120" s="21" t="n">
        <f aca="false">-In_Augment_Cost*In_Repower*$F18*IF(In_Fix_Augment=1,DO41,1)*(DO$7=$E53)*DO38</f>
        <v>-0</v>
      </c>
      <c r="DP120" s="21" t="n">
        <f aca="false">-In_Augment_Cost*In_Repower*$F18*IF(In_Fix_Augment=1,DP41,1)*(DP$7=$E53)*DP38</f>
        <v>-0</v>
      </c>
      <c r="DQ120" s="21" t="n">
        <f aca="false">-In_Augment_Cost*In_Repower*$F18*IF(In_Fix_Augment=1,DQ41,1)*(DQ$7=$E53)*DQ38</f>
        <v>-0</v>
      </c>
      <c r="DR120" s="21" t="n">
        <f aca="false">-In_Augment_Cost*In_Repower*$F18*IF(In_Fix_Augment=1,DR41,1)*(DR$7=$E53)*DR38</f>
        <v>-0</v>
      </c>
      <c r="DS120" s="21" t="n">
        <f aca="false">-In_Augment_Cost*In_Repower*$F18*IF(In_Fix_Augment=1,DS41,1)*(DS$7=$E53)*DS38</f>
        <v>-0</v>
      </c>
      <c r="DT120" s="21" t="n">
        <f aca="false">-In_Augment_Cost*In_Repower*$F18*IF(In_Fix_Augment=1,DT41,1)*(DT$7=$E53)*DT38</f>
        <v>-0</v>
      </c>
      <c r="DU120" s="21" t="n">
        <f aca="false">-In_Augment_Cost*In_Repower*$F18*IF(In_Fix_Augment=1,DU41,1)*(DU$7=$E53)*DU38</f>
        <v>-0</v>
      </c>
      <c r="DV120" s="21" t="n">
        <f aca="false">-In_Augment_Cost*In_Repower*$F18*IF(In_Fix_Augment=1,DV41,1)*(DV$7=$E53)*DV38</f>
        <v>-0</v>
      </c>
      <c r="DW120" s="21" t="n">
        <f aca="false">-In_Augment_Cost*In_Repower*$F18*IF(In_Fix_Augment=1,DW41,1)*(DW$7=$E53)*DW38</f>
        <v>-0</v>
      </c>
      <c r="DX120" s="21" t="n">
        <f aca="false">-In_Augment_Cost*In_Repower*$F18*IF(In_Fix_Augment=1,DX41,1)*(DX$7=$E53)*DX38</f>
        <v>-0</v>
      </c>
      <c r="DY120" s="21" t="n">
        <f aca="false">-In_Augment_Cost*In_Repower*$F18*IF(In_Fix_Augment=1,DY41,1)*(DY$7=$E53)*DY38</f>
        <v>-0</v>
      </c>
      <c r="DZ120" s="21" t="n">
        <f aca="false">-In_Augment_Cost*In_Repower*$F18*IF(In_Fix_Augment=1,DZ41,1)*(DZ$7=$E53)*DZ38</f>
        <v>-0</v>
      </c>
      <c r="EA120" s="21" t="n">
        <f aca="false">-In_Augment_Cost*In_Repower*$F18*IF(In_Fix_Augment=1,EA41,1)*(EA$7=$E53)*EA38</f>
        <v>-0</v>
      </c>
      <c r="EB120" s="21" t="n">
        <f aca="false">-In_Augment_Cost*In_Repower*$F18*IF(In_Fix_Augment=1,EB41,1)*(EB$7=$E53)*EB38</f>
        <v>-0</v>
      </c>
      <c r="EC120" s="21" t="n">
        <f aca="false">-In_Augment_Cost*In_Repower*$F18*IF(In_Fix_Augment=1,EC41,1)*(EC$7=$E53)*EC38</f>
        <v>-0</v>
      </c>
      <c r="ED120" s="21" t="n">
        <f aca="false">-In_Augment_Cost*In_Repower*$F18*IF(In_Fix_Augment=1,ED41,1)*(ED$7=$E53)*ED38</f>
        <v>-0</v>
      </c>
      <c r="EE120" s="21" t="n">
        <f aca="false">-In_Augment_Cost*In_Repower*$F18*IF(In_Fix_Augment=1,EE41,1)*(EE$7=$E53)*EE38</f>
        <v>-0</v>
      </c>
      <c r="EF120" s="21" t="n">
        <f aca="false">-In_Augment_Cost*In_Repower*$F18*IF(In_Fix_Augment=1,EF41,1)*(EF$7=$E53)*EF38</f>
        <v>-0</v>
      </c>
      <c r="EG120" s="21" t="n">
        <f aca="false">-In_Augment_Cost*In_Repower*$F18*IF(In_Fix_Augment=1,EG41,1)*(EG$7=$E53)*EG38</f>
        <v>-0</v>
      </c>
      <c r="EH120" s="21" t="n">
        <f aca="false">-In_Augment_Cost*In_Repower*$F18*IF(In_Fix_Augment=1,EH41,1)*(EH$7=$E53)*EH38</f>
        <v>-0</v>
      </c>
      <c r="EI120" s="21" t="n">
        <f aca="false">-In_Augment_Cost*In_Repower*$F18*IF(In_Fix_Augment=1,EI41,1)*(EI$7=$E53)*EI38</f>
        <v>-0</v>
      </c>
      <c r="EJ120" s="21" t="n">
        <f aca="false">-In_Augment_Cost*In_Repower*$F18*IF(In_Fix_Augment=1,EJ41,1)*(EJ$7=$E53)*EJ38</f>
        <v>-0</v>
      </c>
      <c r="EK120" s="21" t="n">
        <f aca="false">-In_Augment_Cost*In_Repower*$F18*IF(In_Fix_Augment=1,EK41,1)*(EK$7=$E53)*EK38</f>
        <v>-0</v>
      </c>
      <c r="EL120" s="21" t="n">
        <f aca="false">-In_Augment_Cost*In_Repower*$F18*IF(In_Fix_Augment=1,EL41,1)*(EL$7=$E53)*EL38</f>
        <v>-0</v>
      </c>
      <c r="EM120" s="21" t="n">
        <f aca="false">-In_Augment_Cost*In_Repower*$F18*IF(In_Fix_Augment=1,EM41,1)*(EM$7=$E53)*EM38</f>
        <v>-0</v>
      </c>
      <c r="EN120" s="21" t="n">
        <f aca="false">-In_Augment_Cost*In_Repower*$F18*IF(In_Fix_Augment=1,EN41,1)*(EN$7=$E53)*EN38</f>
        <v>-0</v>
      </c>
      <c r="EO120" s="21" t="n">
        <f aca="false">-In_Augment_Cost*In_Repower*$F18*IF(In_Fix_Augment=1,EO41,1)*(EO$7=$E53)*EO38</f>
        <v>-0</v>
      </c>
      <c r="EP120" s="21" t="n">
        <f aca="false">-In_Augment_Cost*In_Repower*$F18*IF(In_Fix_Augment=1,EP41,1)*(EP$7=$E53)*EP38</f>
        <v>-0</v>
      </c>
      <c r="EQ120" s="21" t="n">
        <f aca="false">-In_Augment_Cost*In_Repower*$F18*IF(In_Fix_Augment=1,EQ41,1)*(EQ$7=$E53)*EQ38</f>
        <v>-0</v>
      </c>
      <c r="ER120" s="21" t="n">
        <f aca="false">-In_Augment_Cost*In_Repower*$F18*IF(In_Fix_Augment=1,ER41,1)*(ER$7=$E53)*ER38</f>
        <v>-0</v>
      </c>
      <c r="ES120" s="21" t="n">
        <f aca="false">-In_Augment_Cost*In_Repower*$F18*IF(In_Fix_Augment=1,ES41,1)*(ES$7=$E53)*ES38</f>
        <v>-0</v>
      </c>
      <c r="ET120" s="21" t="n">
        <f aca="false">-In_Augment_Cost*In_Repower*$F18*IF(In_Fix_Augment=1,ET41,1)*(ET$7=$E53)*ET38</f>
        <v>-0</v>
      </c>
      <c r="EU120" s="21" t="n">
        <f aca="false">-In_Augment_Cost*In_Repower*$F18*IF(In_Fix_Augment=1,EU41,1)*(EU$7=$E53)*EU38</f>
        <v>-0</v>
      </c>
      <c r="EV120" s="21" t="n">
        <f aca="false">-In_Augment_Cost*In_Repower*$F18*IF(In_Fix_Augment=1,EV41,1)*(EV$7=$E53)*EV38</f>
        <v>-0</v>
      </c>
      <c r="EW120" s="21" t="n">
        <f aca="false">-In_Augment_Cost*In_Repower*$F18*IF(In_Fix_Augment=1,EW41,1)*(EW$7=$E53)*EW38</f>
        <v>-0</v>
      </c>
      <c r="EX120" s="21" t="n">
        <f aca="false">-In_Augment_Cost*In_Repower*$F18*IF(In_Fix_Augment=1,EX41,1)*(EX$7=$E53)*EX38</f>
        <v>-0</v>
      </c>
      <c r="EY120" s="21" t="n">
        <f aca="false">-In_Augment_Cost*In_Repower*$F18*IF(In_Fix_Augment=1,EY41,1)*(EY$7=$E53)*EY38</f>
        <v>-0</v>
      </c>
      <c r="EZ120" s="21" t="n">
        <f aca="false">-In_Augment_Cost*In_Repower*$F18*IF(In_Fix_Augment=1,EZ41,1)*(EZ$7=$E53)*EZ38</f>
        <v>-0</v>
      </c>
      <c r="FA120" s="21" t="n">
        <f aca="false">-In_Augment_Cost*In_Repower*$F18*IF(In_Fix_Augment=1,FA41,1)*(FA$7=$E53)*FA38</f>
        <v>-0</v>
      </c>
      <c r="FB120" s="21" t="n">
        <f aca="false">-In_Augment_Cost*In_Repower*$F18*IF(In_Fix_Augment=1,FB41,1)*(FB$7=$E53)*FB38</f>
        <v>-0</v>
      </c>
      <c r="FC120" s="21" t="n">
        <f aca="false">-In_Augment_Cost*In_Repower*$F18*IF(In_Fix_Augment=1,FC41,1)*(FC$7=$E53)*FC38</f>
        <v>-0</v>
      </c>
      <c r="FD120" s="21" t="n">
        <f aca="false">-In_Augment_Cost*In_Repower*$F18*IF(In_Fix_Augment=1,FD41,1)*(FD$7=$E53)*FD38</f>
        <v>-0</v>
      </c>
      <c r="FE120" s="21" t="n">
        <f aca="false">-In_Augment_Cost*In_Repower*$F18*IF(In_Fix_Augment=1,FE41,1)*(FE$7=$E53)*FE38</f>
        <v>-0</v>
      </c>
      <c r="FF120" s="21" t="n">
        <f aca="false">-In_Augment_Cost*In_Repower*$F18*IF(In_Fix_Augment=1,FF41,1)*(FF$7=$E53)*FF38</f>
        <v>-0</v>
      </c>
      <c r="FG120" s="21" t="n">
        <f aca="false">-In_Augment_Cost*In_Repower*$F18*IF(In_Fix_Augment=1,FG41,1)*(FG$7=$E53)*FG38</f>
        <v>-0</v>
      </c>
      <c r="FH120" s="21" t="n">
        <f aca="false">-In_Augment_Cost*In_Repower*$F18*IF(In_Fix_Augment=1,FH41,1)*(FH$7=$E53)*FH38</f>
        <v>-0</v>
      </c>
    </row>
    <row r="121" customFormat="false" ht="15" hidden="false" customHeight="false" outlineLevel="0" collapsed="false">
      <c r="C121" s="28" t="s">
        <v>762</v>
      </c>
      <c r="D121" s="12" t="s">
        <v>358</v>
      </c>
      <c r="E121" s="63" t="n">
        <f aca="false">SUMPRODUCT($J121:$FH121/$J36:$FH36)*$E36</f>
        <v>-57822.5366688565</v>
      </c>
      <c r="I121" s="63" t="n">
        <f aca="false">SUM(J121:FH121)</f>
        <v>-57085</v>
      </c>
      <c r="J121" s="63" t="n">
        <f aca="false">J119+J108</f>
        <v>-0</v>
      </c>
      <c r="K121" s="63" t="n">
        <f aca="false">K119+K108</f>
        <v>-0</v>
      </c>
      <c r="L121" s="63" t="n">
        <f aca="false">L119+L108</f>
        <v>-0</v>
      </c>
      <c r="M121" s="63" t="n">
        <f aca="false">M119+M108</f>
        <v>-0</v>
      </c>
      <c r="N121" s="63" t="n">
        <f aca="false">N119+N108</f>
        <v>-0</v>
      </c>
      <c r="O121" s="63" t="n">
        <f aca="false">O119+O108</f>
        <v>-0</v>
      </c>
      <c r="P121" s="63" t="n">
        <f aca="false">P119+P108</f>
        <v>-725</v>
      </c>
      <c r="Q121" s="63" t="n">
        <f aca="false">Q119+Q108</f>
        <v>-18854.9818181818</v>
      </c>
      <c r="R121" s="63" t="n">
        <f aca="false">R119+R108</f>
        <v>-18854.9818181818</v>
      </c>
      <c r="S121" s="63" t="n">
        <f aca="false">S119+S108</f>
        <v>-18650.0363636364</v>
      </c>
      <c r="T121" s="63" t="n">
        <f aca="false">T119+T108</f>
        <v>-0</v>
      </c>
      <c r="U121" s="63" t="n">
        <f aca="false">U119+U108</f>
        <v>-0</v>
      </c>
      <c r="V121" s="63" t="n">
        <f aca="false">V119+V108</f>
        <v>-0</v>
      </c>
      <c r="W121" s="63" t="n">
        <f aca="false">W119+W108</f>
        <v>-0</v>
      </c>
      <c r="X121" s="63" t="n">
        <f aca="false">X119+X108</f>
        <v>-0</v>
      </c>
      <c r="Y121" s="63" t="n">
        <f aca="false">Y119+Y108</f>
        <v>-0</v>
      </c>
      <c r="Z121" s="63" t="n">
        <f aca="false">Z119+Z108</f>
        <v>-0</v>
      </c>
      <c r="AA121" s="63" t="n">
        <f aca="false">AA119+AA108</f>
        <v>-0</v>
      </c>
      <c r="AB121" s="63" t="n">
        <f aca="false">AB119+AB108</f>
        <v>-0</v>
      </c>
      <c r="AC121" s="63" t="n">
        <f aca="false">AC119+AC108</f>
        <v>-0</v>
      </c>
      <c r="AD121" s="63" t="n">
        <f aca="false">AD119+AD108</f>
        <v>-0</v>
      </c>
      <c r="AE121" s="63" t="n">
        <f aca="false">AE119+AE108</f>
        <v>-0</v>
      </c>
      <c r="AF121" s="63" t="n">
        <f aca="false">AF119+AF108</f>
        <v>-0</v>
      </c>
      <c r="AG121" s="63" t="n">
        <f aca="false">AG119+AG108</f>
        <v>-0</v>
      </c>
      <c r="AH121" s="63" t="n">
        <f aca="false">AH119+AH108</f>
        <v>-0</v>
      </c>
      <c r="AI121" s="63" t="n">
        <f aca="false">AI119+AI108</f>
        <v>-0</v>
      </c>
      <c r="AJ121" s="63" t="n">
        <f aca="false">AJ119+AJ108</f>
        <v>-0</v>
      </c>
      <c r="AK121" s="63" t="n">
        <f aca="false">AK119+AK108</f>
        <v>-0</v>
      </c>
      <c r="AL121" s="63" t="n">
        <f aca="false">AL119+AL108</f>
        <v>-0</v>
      </c>
      <c r="AM121" s="63" t="n">
        <f aca="false">AM119+AM108</f>
        <v>-0</v>
      </c>
      <c r="AN121" s="63" t="n">
        <f aca="false">AN119+AN108</f>
        <v>-0</v>
      </c>
      <c r="AO121" s="63" t="n">
        <f aca="false">AO119+AO108</f>
        <v>-0</v>
      </c>
      <c r="AP121" s="63" t="n">
        <f aca="false">AP119+AP108</f>
        <v>-0</v>
      </c>
      <c r="AQ121" s="63" t="n">
        <f aca="false">AQ119+AQ108</f>
        <v>-0</v>
      </c>
      <c r="AR121" s="63" t="n">
        <f aca="false">AR119+AR108</f>
        <v>-0</v>
      </c>
      <c r="AS121" s="63" t="n">
        <f aca="false">AS119+AS108</f>
        <v>-0</v>
      </c>
      <c r="AT121" s="63" t="n">
        <f aca="false">AT119+AT108</f>
        <v>-0</v>
      </c>
      <c r="AU121" s="63" t="n">
        <f aca="false">AU119+AU108</f>
        <v>-0</v>
      </c>
      <c r="AV121" s="63" t="n">
        <f aca="false">AV119+AV108</f>
        <v>-0</v>
      </c>
      <c r="AW121" s="63" t="n">
        <f aca="false">AW119+AW108</f>
        <v>-0</v>
      </c>
      <c r="AX121" s="63" t="n">
        <f aca="false">AX119+AX108</f>
        <v>-0</v>
      </c>
      <c r="AY121" s="63" t="n">
        <f aca="false">AY119+AY108</f>
        <v>-0</v>
      </c>
      <c r="AZ121" s="63" t="n">
        <f aca="false">AZ119+AZ108</f>
        <v>-0</v>
      </c>
      <c r="BA121" s="63" t="n">
        <f aca="false">BA119+BA108</f>
        <v>-0</v>
      </c>
      <c r="BB121" s="63" t="n">
        <f aca="false">BB119+BB108</f>
        <v>-0</v>
      </c>
      <c r="BC121" s="63" t="n">
        <f aca="false">BC119+BC108</f>
        <v>-0</v>
      </c>
      <c r="BD121" s="63" t="n">
        <f aca="false">BD119+BD108</f>
        <v>-0</v>
      </c>
      <c r="BE121" s="63" t="n">
        <f aca="false">BE119+BE108</f>
        <v>-0</v>
      </c>
      <c r="BF121" s="63" t="n">
        <f aca="false">BF119+BF108</f>
        <v>-0</v>
      </c>
      <c r="BG121" s="63" t="n">
        <f aca="false">BG119+BG108</f>
        <v>-0</v>
      </c>
      <c r="BH121" s="63" t="n">
        <f aca="false">BH119+BH108</f>
        <v>-0</v>
      </c>
      <c r="BI121" s="63" t="n">
        <f aca="false">BI119+BI108</f>
        <v>-0</v>
      </c>
      <c r="BJ121" s="63" t="n">
        <f aca="false">BJ119+BJ108</f>
        <v>-0</v>
      </c>
      <c r="BK121" s="63" t="n">
        <f aca="false">BK119+BK108</f>
        <v>-0</v>
      </c>
      <c r="BL121" s="63" t="n">
        <f aca="false">BL119+BL108</f>
        <v>-0</v>
      </c>
      <c r="BM121" s="63" t="n">
        <f aca="false">BM119+BM108</f>
        <v>-0</v>
      </c>
      <c r="BN121" s="63" t="n">
        <f aca="false">BN119+BN108</f>
        <v>-0</v>
      </c>
      <c r="BO121" s="63" t="n">
        <f aca="false">BO119+BO108</f>
        <v>-0</v>
      </c>
      <c r="BP121" s="63" t="n">
        <f aca="false">BP119+BP108</f>
        <v>-0</v>
      </c>
      <c r="BQ121" s="63" t="n">
        <f aca="false">BQ119+BQ108</f>
        <v>-0</v>
      </c>
      <c r="BR121" s="63" t="n">
        <f aca="false">BR119+BR108</f>
        <v>-0</v>
      </c>
      <c r="BS121" s="63" t="n">
        <f aca="false">BS119+BS108</f>
        <v>-0</v>
      </c>
      <c r="BT121" s="63" t="n">
        <f aca="false">BT119+BT108</f>
        <v>-0</v>
      </c>
      <c r="BU121" s="63" t="n">
        <f aca="false">BU119+BU108</f>
        <v>-0</v>
      </c>
      <c r="BV121" s="63" t="n">
        <f aca="false">BV119+BV108</f>
        <v>-0</v>
      </c>
      <c r="BW121" s="63" t="n">
        <f aca="false">BW119+BW108</f>
        <v>-0</v>
      </c>
      <c r="BX121" s="63" t="n">
        <f aca="false">BX119+BX108</f>
        <v>-0</v>
      </c>
      <c r="BY121" s="63" t="n">
        <f aca="false">BY119+BY108</f>
        <v>-0</v>
      </c>
      <c r="BZ121" s="63" t="n">
        <f aca="false">BZ119+BZ108</f>
        <v>-0</v>
      </c>
      <c r="CA121" s="63" t="n">
        <f aca="false">CA119+CA108</f>
        <v>-0</v>
      </c>
      <c r="CB121" s="63" t="n">
        <f aca="false">CB119+CB108</f>
        <v>-0</v>
      </c>
      <c r="CC121" s="63" t="n">
        <f aca="false">CC119+CC108</f>
        <v>-0</v>
      </c>
      <c r="CD121" s="63" t="n">
        <f aca="false">CD119+CD108</f>
        <v>-0</v>
      </c>
      <c r="CE121" s="63" t="n">
        <f aca="false">CE119+CE108</f>
        <v>-0</v>
      </c>
      <c r="CF121" s="63" t="n">
        <f aca="false">CF119+CF108</f>
        <v>-0</v>
      </c>
      <c r="CG121" s="63" t="n">
        <f aca="false">CG119+CG108</f>
        <v>-0</v>
      </c>
      <c r="CH121" s="63" t="n">
        <f aca="false">CH119+CH108</f>
        <v>-0</v>
      </c>
      <c r="CI121" s="63" t="n">
        <f aca="false">CI119+CI108</f>
        <v>-0</v>
      </c>
      <c r="CJ121" s="63" t="n">
        <f aca="false">CJ119+CJ108</f>
        <v>-0</v>
      </c>
      <c r="CK121" s="63" t="n">
        <f aca="false">CK119+CK108</f>
        <v>-0</v>
      </c>
      <c r="CL121" s="63" t="n">
        <f aca="false">CL119+CL108</f>
        <v>-0</v>
      </c>
      <c r="CM121" s="63" t="n">
        <f aca="false">CM119+CM108</f>
        <v>-0</v>
      </c>
      <c r="CN121" s="63" t="n">
        <f aca="false">CN119+CN108</f>
        <v>-0</v>
      </c>
      <c r="CO121" s="63" t="n">
        <f aca="false">CO119+CO108</f>
        <v>-0</v>
      </c>
      <c r="CP121" s="63" t="n">
        <f aca="false">CP119+CP108</f>
        <v>-0</v>
      </c>
      <c r="CQ121" s="63" t="n">
        <f aca="false">CQ119+CQ108</f>
        <v>-0</v>
      </c>
      <c r="CR121" s="63" t="n">
        <f aca="false">CR119+CR108</f>
        <v>-0</v>
      </c>
      <c r="CS121" s="63" t="n">
        <f aca="false">CS119+CS108</f>
        <v>-0</v>
      </c>
      <c r="CT121" s="63" t="n">
        <f aca="false">CT119+CT108</f>
        <v>-0</v>
      </c>
      <c r="CU121" s="63" t="n">
        <f aca="false">CU119+CU108</f>
        <v>-0</v>
      </c>
      <c r="CV121" s="63" t="n">
        <f aca="false">CV119+CV108</f>
        <v>-0</v>
      </c>
      <c r="CW121" s="63" t="n">
        <f aca="false">CW119+CW108</f>
        <v>-0</v>
      </c>
      <c r="CX121" s="63" t="n">
        <f aca="false">CX119+CX108</f>
        <v>-0</v>
      </c>
      <c r="CY121" s="63" t="n">
        <f aca="false">CY119+CY108</f>
        <v>-0</v>
      </c>
      <c r="CZ121" s="63" t="n">
        <f aca="false">CZ119+CZ108</f>
        <v>-0</v>
      </c>
      <c r="DA121" s="63" t="n">
        <f aca="false">DA119+DA108</f>
        <v>-0</v>
      </c>
      <c r="DB121" s="63" t="n">
        <f aca="false">DB119+DB108</f>
        <v>-0</v>
      </c>
      <c r="DC121" s="63" t="n">
        <f aca="false">DC119+DC108</f>
        <v>-0</v>
      </c>
      <c r="DD121" s="63" t="n">
        <f aca="false">DD119+DD108</f>
        <v>-0</v>
      </c>
      <c r="DE121" s="63" t="n">
        <f aca="false">DE119+DE108</f>
        <v>-0</v>
      </c>
      <c r="DF121" s="63" t="n">
        <f aca="false">DF119+DF108</f>
        <v>-0</v>
      </c>
      <c r="DG121" s="63" t="n">
        <f aca="false">DG119+DG108</f>
        <v>-0</v>
      </c>
      <c r="DH121" s="63" t="n">
        <f aca="false">DH119+DH108</f>
        <v>-0</v>
      </c>
      <c r="DI121" s="63" t="n">
        <f aca="false">DI119+DI108</f>
        <v>-0</v>
      </c>
      <c r="DJ121" s="63" t="n">
        <f aca="false">DJ119+DJ108</f>
        <v>-0</v>
      </c>
      <c r="DK121" s="63" t="n">
        <f aca="false">DK119+DK108</f>
        <v>-0</v>
      </c>
      <c r="DL121" s="63" t="n">
        <f aca="false">DL119+DL108</f>
        <v>-0</v>
      </c>
      <c r="DM121" s="63" t="n">
        <f aca="false">DM119+DM108</f>
        <v>-0</v>
      </c>
      <c r="DN121" s="63" t="n">
        <f aca="false">DN119+DN108</f>
        <v>-0</v>
      </c>
      <c r="DO121" s="63" t="n">
        <f aca="false">DO119+DO108</f>
        <v>-0</v>
      </c>
      <c r="DP121" s="63" t="n">
        <f aca="false">DP119+DP108</f>
        <v>-0</v>
      </c>
      <c r="DQ121" s="63" t="n">
        <f aca="false">DQ119+DQ108</f>
        <v>-0</v>
      </c>
      <c r="DR121" s="63" t="n">
        <f aca="false">DR119+DR108</f>
        <v>-0</v>
      </c>
      <c r="DS121" s="63" t="n">
        <f aca="false">DS119+DS108</f>
        <v>-0</v>
      </c>
      <c r="DT121" s="63" t="n">
        <f aca="false">DT119+DT108</f>
        <v>-0</v>
      </c>
      <c r="DU121" s="63" t="n">
        <f aca="false">DU119+DU108</f>
        <v>-0</v>
      </c>
      <c r="DV121" s="63" t="n">
        <f aca="false">DV119+DV108</f>
        <v>-0</v>
      </c>
      <c r="DW121" s="63" t="n">
        <f aca="false">DW119+DW108</f>
        <v>-0</v>
      </c>
      <c r="DX121" s="63" t="n">
        <f aca="false">DX119+DX108</f>
        <v>-0</v>
      </c>
      <c r="DY121" s="63" t="n">
        <f aca="false">DY119+DY108</f>
        <v>-0</v>
      </c>
      <c r="DZ121" s="63" t="n">
        <f aca="false">DZ119+DZ108</f>
        <v>-0</v>
      </c>
      <c r="EA121" s="63" t="n">
        <f aca="false">EA119+EA108</f>
        <v>-0</v>
      </c>
      <c r="EB121" s="63" t="n">
        <f aca="false">EB119+EB108</f>
        <v>-0</v>
      </c>
      <c r="EC121" s="63" t="n">
        <f aca="false">EC119+EC108</f>
        <v>-0</v>
      </c>
      <c r="ED121" s="63" t="n">
        <f aca="false">ED119+ED108</f>
        <v>-0</v>
      </c>
      <c r="EE121" s="63" t="n">
        <f aca="false">EE119+EE108</f>
        <v>-0</v>
      </c>
      <c r="EF121" s="63" t="n">
        <f aca="false">EF119+EF108</f>
        <v>-0</v>
      </c>
      <c r="EG121" s="63" t="n">
        <f aca="false">EG119+EG108</f>
        <v>-0</v>
      </c>
      <c r="EH121" s="63" t="n">
        <f aca="false">EH119+EH108</f>
        <v>-0</v>
      </c>
      <c r="EI121" s="63" t="n">
        <f aca="false">EI119+EI108</f>
        <v>-0</v>
      </c>
      <c r="EJ121" s="63" t="n">
        <f aca="false">EJ119+EJ108</f>
        <v>-0</v>
      </c>
      <c r="EK121" s="63" t="n">
        <f aca="false">EK119+EK108</f>
        <v>-0</v>
      </c>
      <c r="EL121" s="63" t="n">
        <f aca="false">EL119+EL108</f>
        <v>-0</v>
      </c>
      <c r="EM121" s="63" t="n">
        <f aca="false">EM119+EM108</f>
        <v>-0</v>
      </c>
      <c r="EN121" s="63" t="n">
        <f aca="false">EN119+EN108</f>
        <v>-0</v>
      </c>
      <c r="EO121" s="63" t="n">
        <f aca="false">EO119+EO108</f>
        <v>-0</v>
      </c>
      <c r="EP121" s="63" t="n">
        <f aca="false">EP119+EP108</f>
        <v>-0</v>
      </c>
      <c r="EQ121" s="63" t="n">
        <f aca="false">EQ119+EQ108</f>
        <v>-0</v>
      </c>
      <c r="ER121" s="63" t="n">
        <f aca="false">ER119+ER108</f>
        <v>-0</v>
      </c>
      <c r="ES121" s="63" t="n">
        <f aca="false">ES119+ES108</f>
        <v>-0</v>
      </c>
      <c r="ET121" s="63" t="n">
        <f aca="false">ET119+ET108</f>
        <v>-0</v>
      </c>
      <c r="EU121" s="63" t="n">
        <f aca="false">EU119+EU108</f>
        <v>-0</v>
      </c>
      <c r="EV121" s="63" t="n">
        <f aca="false">EV119+EV108</f>
        <v>-0</v>
      </c>
      <c r="EW121" s="63" t="n">
        <f aca="false">EW119+EW108</f>
        <v>-0</v>
      </c>
      <c r="EX121" s="63" t="n">
        <f aca="false">EX119+EX108</f>
        <v>-0</v>
      </c>
      <c r="EY121" s="63" t="n">
        <f aca="false">EY119+EY108</f>
        <v>-0</v>
      </c>
      <c r="EZ121" s="63" t="n">
        <f aca="false">EZ119+EZ108</f>
        <v>-0</v>
      </c>
      <c r="FA121" s="63" t="n">
        <f aca="false">FA119+FA108</f>
        <v>-0</v>
      </c>
      <c r="FB121" s="63" t="n">
        <f aca="false">FB119+FB108</f>
        <v>-0</v>
      </c>
      <c r="FC121" s="63" t="n">
        <f aca="false">FC119+FC108</f>
        <v>-0</v>
      </c>
      <c r="FD121" s="63" t="n">
        <f aca="false">FD119+FD108</f>
        <v>-0</v>
      </c>
      <c r="FE121" s="63" t="n">
        <f aca="false">FE119+FE108</f>
        <v>-0</v>
      </c>
      <c r="FF121" s="63" t="n">
        <f aca="false">FF119+FF108</f>
        <v>-0</v>
      </c>
      <c r="FG121" s="63" t="n">
        <f aca="false">FG119+FG108</f>
        <v>-0</v>
      </c>
      <c r="FH121" s="63" t="n">
        <f aca="false">FH119+FH108</f>
        <v>-0</v>
      </c>
    </row>
    <row r="123" customFormat="false" ht="15" hidden="false" customHeight="false" outlineLevel="0" collapsed="false">
      <c r="A123" s="10" t="s">
        <v>14</v>
      </c>
      <c r="B123" s="10"/>
      <c r="C123" s="10" t="s">
        <v>763</v>
      </c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</row>
    <row r="124" customFormat="false" ht="15" hidden="false" customHeight="false" outlineLevel="0" collapsed="false">
      <c r="C124" s="1" t="s">
        <v>764</v>
      </c>
      <c r="D124" s="12" t="s">
        <v>358</v>
      </c>
      <c r="J124" s="64" t="n">
        <v>0</v>
      </c>
      <c r="K124" s="64" t="n">
        <v>0</v>
      </c>
      <c r="L124" s="64" t="n">
        <v>0</v>
      </c>
      <c r="M124" s="64" t="n">
        <v>0</v>
      </c>
      <c r="N124" s="64" t="n">
        <v>0</v>
      </c>
      <c r="O124" s="64" t="n">
        <v>0</v>
      </c>
      <c r="P124" s="64" t="n">
        <v>0</v>
      </c>
      <c r="Q124" s="64" t="n">
        <v>0</v>
      </c>
      <c r="R124" s="64" t="n">
        <v>0</v>
      </c>
      <c r="S124" s="64" t="n">
        <v>0</v>
      </c>
      <c r="T124" s="64" t="n">
        <v>-37.8547390634334</v>
      </c>
      <c r="U124" s="64" t="n">
        <v>-46.5937160366237</v>
      </c>
      <c r="V124" s="64" t="n">
        <v>-77.4835398544799</v>
      </c>
      <c r="W124" s="64" t="n">
        <v>-45.8424187753732</v>
      </c>
      <c r="X124" s="64" t="n">
        <v>-47.0336253191278</v>
      </c>
      <c r="Y124" s="64" t="n">
        <v>-48.2261359895915</v>
      </c>
      <c r="Z124" s="64" t="n">
        <v>-48.530761809296</v>
      </c>
      <c r="AA124" s="64" t="n">
        <v>-28.6310986418963</v>
      </c>
      <c r="AB124" s="64" t="n">
        <v>-29.6427367941359</v>
      </c>
      <c r="AC124" s="64" t="n">
        <v>-30.6562476977441</v>
      </c>
      <c r="AD124" s="64" t="n">
        <v>-30.9923622505763</v>
      </c>
      <c r="AE124" s="64" t="n">
        <v>-35.3848411629754</v>
      </c>
      <c r="AF124" s="64" t="n">
        <v>-36.4716818955388</v>
      </c>
      <c r="AG124" s="64" t="n">
        <v>-37.5606002642661</v>
      </c>
      <c r="AH124" s="64" t="n">
        <v>-37.9173196433282</v>
      </c>
      <c r="AI124" s="64" t="n">
        <v>-37.6958615920037</v>
      </c>
      <c r="AJ124" s="64" t="n">
        <v>-38.0734239523753</v>
      </c>
      <c r="AK124" s="64" t="n">
        <v>-39.1894209850945</v>
      </c>
      <c r="AL124" s="64" t="n">
        <v>-39.576982367397</v>
      </c>
      <c r="AM124" s="64" t="n">
        <v>-35.9831772484668</v>
      </c>
      <c r="AN124" s="64" t="n">
        <v>-37.0882227212391</v>
      </c>
      <c r="AO124" s="64" t="n">
        <v>-38.1961511951102</v>
      </c>
      <c r="AP124" s="64" t="n">
        <v>-38.6088500862913</v>
      </c>
      <c r="AQ124" s="64" t="n">
        <v>-29.4085528433856</v>
      </c>
      <c r="AR124" s="64" t="n">
        <v>-30.4490825975127</v>
      </c>
      <c r="AS124" s="64" t="n">
        <v>-31.4930040918699</v>
      </c>
      <c r="AT124" s="64" t="n">
        <v>-31.9382353099557</v>
      </c>
      <c r="AU124" s="64" t="n">
        <v>-31.358264577025</v>
      </c>
      <c r="AV124" s="64" t="n">
        <v>-32.4243355566468</v>
      </c>
      <c r="AW124" s="64" t="n">
        <v>-33.4941676735992</v>
      </c>
      <c r="AX124" s="64" t="n">
        <v>-33.9683333335399</v>
      </c>
      <c r="AY124" s="64" t="n">
        <v>-30.328907076126</v>
      </c>
      <c r="AZ124" s="64" t="n">
        <v>-30.8199387877704</v>
      </c>
      <c r="BA124" s="64" t="n">
        <v>-31.8758475656841</v>
      </c>
      <c r="BB124" s="64" t="n">
        <v>-32.379703113307</v>
      </c>
      <c r="BC124" s="64" t="n">
        <v>-36.8510817835185</v>
      </c>
      <c r="BD124" s="64" t="n">
        <v>-37.9797545352953</v>
      </c>
      <c r="BE124" s="64" t="n">
        <v>-39.1127643710095</v>
      </c>
      <c r="BF124" s="64" t="n">
        <v>-39.6422918700167</v>
      </c>
      <c r="BG124" s="64" t="n">
        <v>-38.3333750085587</v>
      </c>
      <c r="BH124" s="64" t="n">
        <v>-88.8185649148983</v>
      </c>
      <c r="BI124" s="64" t="n">
        <v>-90.5132814446242</v>
      </c>
      <c r="BJ124" s="64" t="n">
        <v>-91.0745338902567</v>
      </c>
      <c r="BK124" s="64" t="n">
        <v>-89.5437216500994</v>
      </c>
      <c r="BL124" s="64" t="n">
        <v>-91.2652273058033</v>
      </c>
      <c r="BM124" s="64" t="n">
        <v>-92.9918886876684</v>
      </c>
      <c r="BN124" s="64" t="n">
        <v>-93.5883666044734</v>
      </c>
      <c r="BO124" s="64" t="n">
        <v>-91.6964126157202</v>
      </c>
      <c r="BP124" s="64" t="n">
        <v>-92.315880089039</v>
      </c>
      <c r="BQ124" s="64" t="n">
        <v>-94.0614166567319</v>
      </c>
      <c r="BR124" s="64" t="n">
        <v>-94.6969486049247</v>
      </c>
      <c r="BS124" s="64" t="n">
        <v>-88.6748054366955</v>
      </c>
      <c r="BT124" s="64" t="n">
        <v>-90.4005187678692</v>
      </c>
      <c r="BU124" s="64" t="n">
        <v>-92.1324780804938</v>
      </c>
      <c r="BV124" s="64" t="n">
        <v>-92.8088190193349</v>
      </c>
      <c r="BW124" s="64" t="n">
        <v>-95.151560831029</v>
      </c>
      <c r="BX124" s="64" t="n">
        <v>-96.9516043724532</v>
      </c>
      <c r="BY124" s="64" t="n">
        <v>-98.7583155648506</v>
      </c>
      <c r="BZ124" s="64" t="n">
        <v>-99.4724031298453</v>
      </c>
      <c r="CA124" s="64" t="n">
        <v>-96.4193934578044</v>
      </c>
      <c r="CB124" s="64" t="n">
        <v>-98.2370067051766</v>
      </c>
      <c r="CC124" s="64" t="n">
        <v>-99.2106142186552</v>
      </c>
      <c r="CD124" s="64" t="n">
        <v>-99.1036108531671</v>
      </c>
      <c r="CE124" s="64" t="n">
        <v>-94.7606785586034</v>
      </c>
      <c r="CF124" s="64" t="n">
        <v>-94.6563318211915</v>
      </c>
      <c r="CG124" s="64" t="n">
        <v>-95.5910968791876</v>
      </c>
      <c r="CH124" s="64" t="n">
        <v>-95.4846043052656</v>
      </c>
      <c r="CI124" s="64" t="n">
        <v>-99.0540440449519</v>
      </c>
      <c r="CJ124" s="64" t="n">
        <v>-100.046839327101</v>
      </c>
      <c r="CK124" s="64" t="n">
        <v>-101.036136329287</v>
      </c>
      <c r="CL124" s="64" t="n">
        <v>-100.924891237481</v>
      </c>
      <c r="CM124" s="64" t="n">
        <v>-100.950078674062</v>
      </c>
      <c r="CN124" s="64" t="n">
        <v>-101.962480258271</v>
      </c>
      <c r="CO124" s="64" t="n">
        <v>-102.971336161185</v>
      </c>
      <c r="CP124" s="64" t="n">
        <v>-102.858583709926</v>
      </c>
      <c r="CQ124" s="64" t="n">
        <v>-100.725855722596</v>
      </c>
      <c r="CR124" s="64" t="n">
        <v>-101.734589131635</v>
      </c>
      <c r="CS124" s="64" t="n">
        <v>-102.739738671916</v>
      </c>
      <c r="CT124" s="64" t="n">
        <v>-102.625771861599</v>
      </c>
      <c r="CU124" s="64" t="n">
        <v>-93.4815412160737</v>
      </c>
      <c r="CV124" s="64" t="n">
        <v>-15.4963754290438</v>
      </c>
      <c r="CW124" s="64" t="n">
        <v>-15.5573757510471</v>
      </c>
      <c r="CX124" s="64" t="n">
        <v>-15.4469684378724</v>
      </c>
      <c r="CY124" s="64" t="n">
        <v>-51.3634597102772</v>
      </c>
      <c r="CZ124" s="64" t="n">
        <v>-51.8028000116603</v>
      </c>
      <c r="DA124" s="64" t="n">
        <v>-52.2378775238667</v>
      </c>
      <c r="DB124" s="64" t="n">
        <v>-52.1023210852274</v>
      </c>
      <c r="DC124" s="64" t="n">
        <v>-45.1771606403564</v>
      </c>
      <c r="DD124" s="64" t="n">
        <v>-45.5509603968524</v>
      </c>
      <c r="DE124" s="64" t="n">
        <v>-45.9206010780175</v>
      </c>
      <c r="DF124" s="64" t="n">
        <v>-45.7883427334152</v>
      </c>
      <c r="DG124" s="64" t="n">
        <v>-42.0289127494829</v>
      </c>
      <c r="DH124" s="64" t="n">
        <v>-42.36860515844</v>
      </c>
      <c r="DI124" s="64" t="n">
        <v>-42.7041668269139</v>
      </c>
      <c r="DJ124" s="64" t="n">
        <v>-42.5728095287588</v>
      </c>
      <c r="DK124" s="64" t="n">
        <v>-36.2103378122747</v>
      </c>
      <c r="DL124" s="64" t="n">
        <v>-36.0836068306371</v>
      </c>
      <c r="DM124" s="64" t="n">
        <v>-36.3521022903852</v>
      </c>
      <c r="DN124" s="64" t="n">
        <v>-36.2227651518699</v>
      </c>
      <c r="DO124" s="64" t="n">
        <v>-39.0822541529493</v>
      </c>
      <c r="DP124" s="64" t="n">
        <v>-39.3912148341823</v>
      </c>
      <c r="DQ124" s="64" t="n">
        <v>-39.6961099645132</v>
      </c>
      <c r="DR124" s="64" t="n">
        <v>-39.566825691104</v>
      </c>
      <c r="DS124" s="64" t="n">
        <v>-38.7514285389954</v>
      </c>
      <c r="DT124" s="64" t="n">
        <v>-39.0573907391357</v>
      </c>
      <c r="DU124" s="64" t="n">
        <v>-39.3593093686817</v>
      </c>
      <c r="DV124" s="64" t="n">
        <v>-39.230724067734</v>
      </c>
      <c r="DW124" s="64" t="n">
        <v>-36.6484734218011</v>
      </c>
      <c r="DX124" s="64" t="n">
        <v>-36.931238092362</v>
      </c>
      <c r="DY124" s="64" t="n">
        <v>-37.209964664646</v>
      </c>
      <c r="DZ124" s="64" t="n">
        <v>-37.0815533830579</v>
      </c>
      <c r="EA124" s="64" t="n">
        <v>-35.1729202531738</v>
      </c>
      <c r="EB124" s="64" t="n">
        <v>-35.0496251010029</v>
      </c>
      <c r="EC124" s="64" t="n">
        <v>-35.3102291090136</v>
      </c>
      <c r="ED124" s="64" t="n">
        <v>-35.1843984560151</v>
      </c>
      <c r="EE124" s="64" t="n">
        <v>-38.5151273426973</v>
      </c>
      <c r="EF124" s="64" t="n">
        <v>-38.8194329635214</v>
      </c>
      <c r="EG124" s="64" t="n">
        <v>-39.1197264574704</v>
      </c>
      <c r="EH124" s="64" t="n">
        <v>-38.9921410648961</v>
      </c>
      <c r="EI124" s="64" t="n">
        <v>-45.7682079173233</v>
      </c>
      <c r="EJ124" s="64" t="n">
        <v>-153.060044496029</v>
      </c>
      <c r="EK124" s="64" t="n">
        <v>-154.615816553104</v>
      </c>
      <c r="EL124" s="64" t="n">
        <v>-154.488319280283</v>
      </c>
      <c r="EM124" s="64" t="n">
        <v>-155.825438043727</v>
      </c>
      <c r="EN124" s="64" t="n">
        <v>-157.431385801898</v>
      </c>
      <c r="EO124" s="64" t="n">
        <v>-159.033262836287</v>
      </c>
      <c r="EP124" s="64" t="n">
        <v>-158.903814065609</v>
      </c>
      <c r="EQ124" s="64" t="n">
        <v>-153.816888626184</v>
      </c>
      <c r="ER124" s="64" t="n">
        <v>-153.690842044734</v>
      </c>
      <c r="ES124" s="64" t="n">
        <v>-155.252416107602</v>
      </c>
      <c r="ET124" s="64" t="n">
        <v>-155.123777443608</v>
      </c>
      <c r="EU124" s="64" t="n">
        <v>-154.658289995346</v>
      </c>
      <c r="EV124" s="64" t="n">
        <v>-156.249942742355</v>
      </c>
      <c r="EW124" s="64" t="n">
        <v>-157.837481714172</v>
      </c>
      <c r="EX124" s="64" t="n">
        <v>-157.70666391121</v>
      </c>
      <c r="EY124" s="64" t="n">
        <v>-157.233388736709</v>
      </c>
      <c r="EZ124" s="64" t="n">
        <v>-158.851506162463</v>
      </c>
      <c r="FA124" s="64" t="n">
        <v>-160.465440125671</v>
      </c>
      <c r="FB124" s="64" t="n">
        <v>-160.332406269127</v>
      </c>
      <c r="FC124" s="64" t="n">
        <v>-159.851213396928</v>
      </c>
      <c r="FD124" s="64" t="n">
        <v>0</v>
      </c>
      <c r="FE124" s="64" t="n">
        <v>0</v>
      </c>
      <c r="FF124" s="64" t="n">
        <v>0</v>
      </c>
      <c r="FG124" s="64" t="n">
        <v>0</v>
      </c>
      <c r="FH124" s="64" t="n">
        <v>0</v>
      </c>
    </row>
    <row r="125" customFormat="false" ht="15" hidden="false" customHeight="false" outlineLevel="0" collapsed="false">
      <c r="C125" s="1" t="s">
        <v>765</v>
      </c>
      <c r="D125" s="12" t="s">
        <v>358</v>
      </c>
      <c r="I125" s="21" t="n">
        <f aca="false">SUM(J125:FH125)</f>
        <v>211370.970806142</v>
      </c>
      <c r="J125" s="21" t="n">
        <f aca="false">(J101+J124)*J26</f>
        <v>0</v>
      </c>
      <c r="K125" s="21" t="n">
        <f aca="false">(K101+K124)*K26</f>
        <v>0</v>
      </c>
      <c r="L125" s="21" t="n">
        <f aca="false">(L101+L124)*L26</f>
        <v>0</v>
      </c>
      <c r="M125" s="21" t="n">
        <f aca="false">(M101+M124)*M26</f>
        <v>0</v>
      </c>
      <c r="N125" s="21" t="n">
        <f aca="false">(N101+N124)*N26</f>
        <v>0</v>
      </c>
      <c r="O125" s="21" t="n">
        <f aca="false">(O101+O124)*O26</f>
        <v>0</v>
      </c>
      <c r="P125" s="21" t="n">
        <f aca="false">(P101+P124)*P26</f>
        <v>0</v>
      </c>
      <c r="Q125" s="21" t="n">
        <f aca="false">(Q101+Q124)*Q26</f>
        <v>0</v>
      </c>
      <c r="R125" s="21" t="n">
        <f aca="false">(R101+R124)*R26</f>
        <v>0</v>
      </c>
      <c r="S125" s="21" t="n">
        <f aca="false">(S101+S124)*S26</f>
        <v>0</v>
      </c>
      <c r="T125" s="21" t="n">
        <f aca="false">(T101+T124)*T26</f>
        <v>2071.63853509566</v>
      </c>
      <c r="U125" s="21" t="n">
        <f aca="false">(U101+U124)*U26</f>
        <v>2084.62172851013</v>
      </c>
      <c r="V125" s="21" t="n">
        <f aca="false">(V101+V124)*V26</f>
        <v>2052.25790713502</v>
      </c>
      <c r="W125" s="21" t="n">
        <f aca="false">(W101+W124)*W26</f>
        <v>1708.59273285911</v>
      </c>
      <c r="X125" s="21" t="n">
        <f aca="false">(X101+X124)*X26</f>
        <v>1725.54730097515</v>
      </c>
      <c r="Y125" s="21" t="n">
        <f aca="false">(Y101+Y124)*Y26</f>
        <v>1742.45682399903</v>
      </c>
      <c r="Z125" s="21" t="n">
        <f aca="false">(Z101+Z124)*Z26</f>
        <v>1740.76123811719</v>
      </c>
      <c r="AA125" s="21" t="n">
        <f aca="false">(AA101+AA124)*AA26</f>
        <v>1515.58085047764</v>
      </c>
      <c r="AB125" s="21" t="n">
        <f aca="false">(AB101+AB124)*AB26</f>
        <v>1530.48245373324</v>
      </c>
      <c r="AC125" s="21" t="n">
        <f aca="false">(AC101+AC124)*AC26</f>
        <v>1545.34179471253</v>
      </c>
      <c r="AD125" s="21" t="n">
        <f aca="false">(AD101+AD124)*AD26</f>
        <v>1543.72129570311</v>
      </c>
      <c r="AE125" s="21" t="n">
        <f aca="false">(AE101+AE124)*AE26</f>
        <v>1563.91511531225</v>
      </c>
      <c r="AF125" s="21" t="n">
        <f aca="false">(AF101+AF124)*AF26</f>
        <v>1579.3276805107</v>
      </c>
      <c r="AG125" s="21" t="n">
        <f aca="false">(AG101+AG124)*AG26</f>
        <v>1594.69693729948</v>
      </c>
      <c r="AH125" s="21" t="n">
        <f aca="false">(AH101+AH124)*AH26</f>
        <v>1593.02908181046</v>
      </c>
      <c r="AI125" s="21" t="n">
        <f aca="false">(AI101+AI124)*AI26</f>
        <v>1575.88062914843</v>
      </c>
      <c r="AJ125" s="21" t="n">
        <f aca="false">(AJ101+AJ124)*AJ26</f>
        <v>1574.29082807067</v>
      </c>
      <c r="AK125" s="21" t="n">
        <f aca="false">(AK101+AK124)*AK26</f>
        <v>1589.66847718546</v>
      </c>
      <c r="AL125" s="21" t="n">
        <f aca="false">(AL101+AL124)*AL26</f>
        <v>1588.04374802556</v>
      </c>
      <c r="AM125" s="21" t="n">
        <f aca="false">(AM101+AM124)*AM26</f>
        <v>1526.95639248497</v>
      </c>
      <c r="AN125" s="21" t="n">
        <f aca="false">(AN101+AN124)*AN26</f>
        <v>1542.01542076605</v>
      </c>
      <c r="AO125" s="21" t="n">
        <f aca="false">(AO101+AO124)*AO26</f>
        <v>1557.03256368345</v>
      </c>
      <c r="AP125" s="21" t="n">
        <f aca="false">(AP101+AP124)*AP26</f>
        <v>1555.37959201522</v>
      </c>
      <c r="AQ125" s="21" t="n">
        <f aca="false">(AQ101+AQ124)*AQ26</f>
        <v>1437.31843087872</v>
      </c>
      <c r="AR125" s="21" t="n">
        <f aca="false">(AR101+AR124)*AR26</f>
        <v>1451.43561851351</v>
      </c>
      <c r="AS125" s="21" t="n">
        <f aca="false">(AS101+AS124)*AS26</f>
        <v>1465.51244576442</v>
      </c>
      <c r="AT125" s="21" t="n">
        <f aca="false">(AT101+AT124)*AT26</f>
        <v>1463.89161390868</v>
      </c>
      <c r="AU125" s="21" t="n">
        <f aca="false">(AU101+AU124)*AU26</f>
        <v>1432.69102379205</v>
      </c>
      <c r="AV125" s="21" t="n">
        <f aca="false">(AV101+AV124)*AV26</f>
        <v>1446.76219710748</v>
      </c>
      <c r="AW125" s="21" t="n">
        <f aca="false">(AW101+AW124)*AW26</f>
        <v>1460.79294174805</v>
      </c>
      <c r="AX125" s="21" t="n">
        <f aca="false">(AX101+AX124)*AX26</f>
        <v>1459.15275060706</v>
      </c>
      <c r="AY125" s="21" t="n">
        <f aca="false">(AY101+AY124)*AY26</f>
        <v>1406.27049549091</v>
      </c>
      <c r="AZ125" s="21" t="n">
        <f aca="false">(AZ101+AZ124)*AZ26</f>
        <v>1404.63897015661</v>
      </c>
      <c r="BA125" s="21" t="n">
        <f aca="false">(BA101+BA124)*BA26</f>
        <v>1418.20517195719</v>
      </c>
      <c r="BB125" s="21" t="n">
        <f aca="false">(BB101+BB124)*BB26</f>
        <v>1416.53736912735</v>
      </c>
      <c r="BC125" s="21" t="n">
        <f aca="false">(BC101+BC124)*BC26</f>
        <v>1435.76380940202</v>
      </c>
      <c r="BD125" s="21" t="n">
        <f aca="false">(BD101+BD124)*BD26</f>
        <v>1449.81213494799</v>
      </c>
      <c r="BE125" s="21" t="n">
        <f aca="false">(BE101+BE124)*BE26</f>
        <v>1463.81765751369</v>
      </c>
      <c r="BF125" s="21" t="n">
        <f aca="false">(BF101+BF124)*BF26</f>
        <v>1462.06491683218</v>
      </c>
      <c r="BG125" s="21" t="n">
        <f aca="false">(BG101+BG124)*BG26</f>
        <v>1422.49733055398</v>
      </c>
      <c r="BH125" s="21" t="n">
        <f aca="false">(BH101+BH124)*BH26</f>
        <v>1387.04893764353</v>
      </c>
      <c r="BI125" s="21" t="n">
        <f aca="false">(BI101+BI124)*BI26</f>
        <v>1400.35225153464</v>
      </c>
      <c r="BJ125" s="21" t="n">
        <f aca="false">(BJ101+BJ124)*BJ26</f>
        <v>1398.55822434084</v>
      </c>
      <c r="BK125" s="21" t="n">
        <f aca="false">(BK101+BK124)*BK26</f>
        <v>1368.42863526988</v>
      </c>
      <c r="BL125" s="21" t="n">
        <f aca="false">(BL101+BL124)*BL26</f>
        <v>1381.72271834395</v>
      </c>
      <c r="BM125" s="21" t="n">
        <f aca="false">(BM101+BM124)*BM26</f>
        <v>1394.97322150215</v>
      </c>
      <c r="BN125" s="21" t="n">
        <f aca="false">(BN101+BN124)*BN26</f>
        <v>1393.15485667047</v>
      </c>
      <c r="BO125" s="21" t="n">
        <f aca="false">(BO101+BO124)*BO26</f>
        <v>1362.53301162042</v>
      </c>
      <c r="BP125" s="21" t="n">
        <f aca="false">(BP101+BP124)*BP26</f>
        <v>1360.74963479418</v>
      </c>
      <c r="BQ125" s="21" t="n">
        <f aca="false">(BQ101+BQ124)*BQ26</f>
        <v>1373.79603267127</v>
      </c>
      <c r="BR125" s="21" t="n">
        <f aca="false">(BR101+BR124)*BR26</f>
        <v>1371.97265617827</v>
      </c>
      <c r="BS125" s="21" t="n">
        <f aca="false">(BS101+BS124)*BS26</f>
        <v>1295.64056848388</v>
      </c>
      <c r="BT125" s="21" t="n">
        <f aca="false">(BT101+BT124)*BT26</f>
        <v>1308.17716635208</v>
      </c>
      <c r="BU125" s="21" t="n">
        <f aca="false">(BU101+BU124)*BU26</f>
        <v>1320.67120762827</v>
      </c>
      <c r="BV125" s="21" t="n">
        <f aca="false">(BV101+BV124)*BV26</f>
        <v>1318.84019146438</v>
      </c>
      <c r="BW125" s="21" t="n">
        <f aca="false">(BW101+BW124)*BW26</f>
        <v>1326.66086802515</v>
      </c>
      <c r="BX125" s="21" t="n">
        <f aca="false">(BX101+BX124)*BX26</f>
        <v>1339.51819073447</v>
      </c>
      <c r="BY125" s="21" t="n">
        <f aca="false">(BY101+BY124)*BY26</f>
        <v>1352.33183494701</v>
      </c>
      <c r="BZ125" s="21" t="n">
        <f aca="false">(BZ101+BZ124)*BZ26</f>
        <v>1350.44080471811</v>
      </c>
      <c r="CA125" s="21" t="n">
        <f aca="false">(CA101+CA124)*CA26</f>
        <v>1303.25724317281</v>
      </c>
      <c r="CB125" s="21" t="n">
        <f aca="false">(CB101+CB124)*CB26</f>
        <v>1315.83942986352</v>
      </c>
      <c r="CC125" s="21" t="n">
        <f aca="false">(CC101+CC124)*CC26</f>
        <v>1329.22823459821</v>
      </c>
      <c r="CD125" s="21" t="n">
        <f aca="false">(CD101+CD124)*CD26</f>
        <v>1328.1463116805</v>
      </c>
      <c r="CE125" s="21" t="n">
        <f aca="false">(CE101+CE124)*CE26</f>
        <v>1280.68988971483</v>
      </c>
      <c r="CF125" s="21" t="n">
        <f aca="false">(CF101+CF124)*CF26</f>
        <v>1279.63482825878</v>
      </c>
      <c r="CG125" s="21" t="n">
        <f aca="false">(CG101+CG124)*CG26</f>
        <v>1292.63089261026</v>
      </c>
      <c r="CH125" s="21" t="n">
        <f aca="false">(CH101+CH124)*CH26</f>
        <v>1291.55413436283</v>
      </c>
      <c r="CI125" s="21" t="n">
        <f aca="false">(CI101+CI124)*CI26</f>
        <v>1320.55603420061</v>
      </c>
      <c r="CJ125" s="21" t="n">
        <f aca="false">(CJ101+CJ124)*CJ26</f>
        <v>1334.13884859631</v>
      </c>
      <c r="CK125" s="21" t="n">
        <f aca="false">(CK101+CK124)*CK26</f>
        <v>1347.6862914946</v>
      </c>
      <c r="CL125" s="21" t="n">
        <f aca="false">(CL101+CL124)*CL26</f>
        <v>1346.56148001079</v>
      </c>
      <c r="CM125" s="21" t="n">
        <f aca="false">(CM101+CM124)*CM26</f>
        <v>1339.72705100606</v>
      </c>
      <c r="CN125" s="21" t="n">
        <f aca="false">(CN101+CN124)*CN26</f>
        <v>1353.50810690036</v>
      </c>
      <c r="CO125" s="21" t="n">
        <f aca="false">(CO101+CO124)*CO26</f>
        <v>1367.25331201713</v>
      </c>
      <c r="CP125" s="21" t="n">
        <f aca="false">(CP101+CP124)*CP26</f>
        <v>1366.11325945439</v>
      </c>
      <c r="CQ125" s="21" t="n">
        <f aca="false">(CQ101+CQ124)*CQ26</f>
        <v>1337.45990783012</v>
      </c>
      <c r="CR125" s="21" t="n">
        <f aca="false">(CR101+CR124)*CR26</f>
        <v>1351.20387439771</v>
      </c>
      <c r="CS125" s="21" t="n">
        <f aca="false">(CS101+CS124)*CS26</f>
        <v>1364.91160407008</v>
      </c>
      <c r="CT125" s="21" t="n">
        <f aca="false">(CT101+CT124)*CT26</f>
        <v>1363.75927298798</v>
      </c>
      <c r="CU125" s="21" t="n">
        <f aca="false">(CU101+CU124)*CU26</f>
        <v>1267.75638991814</v>
      </c>
      <c r="CV125" s="21" t="n">
        <f aca="false">(CV101+CV124)*CV26</f>
        <v>1344.53952688007</v>
      </c>
      <c r="CW125" s="21" t="n">
        <f aca="false">(CW101+CW124)*CW26</f>
        <v>1358.20964805759</v>
      </c>
      <c r="CX125" s="21" t="n">
        <f aca="false">(CX101+CX124)*CX26</f>
        <v>1357.0933074466</v>
      </c>
      <c r="CY125" s="21" t="n">
        <f aca="false">(CY101+CY124)*CY26</f>
        <v>1694.14226113528</v>
      </c>
      <c r="CZ125" s="21" t="n">
        <f aca="false">(CZ101+CZ124)*CZ26</f>
        <v>1711.63781988209</v>
      </c>
      <c r="DA125" s="21" t="n">
        <f aca="false">(DA101+DA124)*DA26</f>
        <v>1729.09027709388</v>
      </c>
      <c r="DB125" s="21" t="n">
        <f aca="false">(DB101+DB124)*DB26</f>
        <v>1727.71965088097</v>
      </c>
      <c r="DC125" s="21" t="n">
        <f aca="false">(DC101+DC124)*DC26</f>
        <v>1631.59190387275</v>
      </c>
      <c r="DD125" s="21" t="n">
        <f aca="false">(DD101+DD124)*DD26</f>
        <v>1648.42477488792</v>
      </c>
      <c r="DE125" s="21" t="n">
        <f aca="false">(DE101+DE124)*DE26</f>
        <v>1665.21559303029</v>
      </c>
      <c r="DF125" s="21" t="n">
        <f aca="false">(DF101+DF124)*DF26</f>
        <v>1663.87831421265</v>
      </c>
      <c r="DG125" s="21" t="n">
        <f aca="false">(DG101+DG124)*DG26</f>
        <v>1599.75961964281</v>
      </c>
      <c r="DH125" s="21" t="n">
        <f aca="false">(DH101+DH124)*DH26</f>
        <v>1616.2476274773</v>
      </c>
      <c r="DI125" s="21" t="n">
        <f aca="false">(DI101+DI124)*DI26</f>
        <v>1632.6938689358</v>
      </c>
      <c r="DJ125" s="21" t="n">
        <f aca="false">(DJ101+DJ124)*DJ26</f>
        <v>1631.3657006989</v>
      </c>
      <c r="DK125" s="21" t="n">
        <f aca="false">(DK101+DK124)*DK26</f>
        <v>1553.9807020883</v>
      </c>
      <c r="DL125" s="21" t="n">
        <f aca="false">(DL101+DL124)*DL26</f>
        <v>1552.69931105174</v>
      </c>
      <c r="DM125" s="21" t="n">
        <f aca="false">(DM101+DM124)*DM26</f>
        <v>1568.46743862201</v>
      </c>
      <c r="DN125" s="21" t="n">
        <f aca="false">(DN101+DN124)*DN26</f>
        <v>1567.15969644369</v>
      </c>
      <c r="DO125" s="21" t="n">
        <f aca="false">(DO101+DO124)*DO26</f>
        <v>1569.96562716675</v>
      </c>
      <c r="DP125" s="21" t="n">
        <f aca="false">(DP101+DP124)*DP26</f>
        <v>1586.14290308759</v>
      </c>
      <c r="DQ125" s="21" t="n">
        <f aca="false">(DQ101+DQ124)*DQ26</f>
        <v>1602.27907177153</v>
      </c>
      <c r="DR125" s="21" t="n">
        <f aca="false">(DR101+DR124)*DR26</f>
        <v>1600.97186411817</v>
      </c>
      <c r="DS125" s="21" t="n">
        <f aca="false">(DS101+DS124)*DS26</f>
        <v>1566.62061262566</v>
      </c>
      <c r="DT125" s="21" t="n">
        <f aca="false">(DT101+DT124)*DT26</f>
        <v>1582.767570571</v>
      </c>
      <c r="DU125" s="21" t="n">
        <f aca="false">(DU101+DU124)*DU26</f>
        <v>1598.87364352479</v>
      </c>
      <c r="DV125" s="21" t="n">
        <f aca="false">(DV101+DV124)*DV26</f>
        <v>1597.57350325965</v>
      </c>
      <c r="DW125" s="21" t="n">
        <f aca="false">(DW101+DW124)*DW26</f>
        <v>1545.35739977402</v>
      </c>
      <c r="DX125" s="21" t="n">
        <f aca="false">(DX101+DX124)*DX26</f>
        <v>1561.26980492029</v>
      </c>
      <c r="DY125" s="21" t="n">
        <f aca="false">(DY101+DY124)*DY26</f>
        <v>1577.1413804062</v>
      </c>
      <c r="DZ125" s="21" t="n">
        <f aca="false">(DZ101+DZ124)*DZ26</f>
        <v>1575.84299967014</v>
      </c>
      <c r="EA125" s="21" t="n">
        <f aca="false">(EA101+EA124)*EA26</f>
        <v>1543.49125787961</v>
      </c>
      <c r="EB125" s="21" t="n">
        <f aca="false">(EB101+EB124)*EB26</f>
        <v>1542.24460689655</v>
      </c>
      <c r="EC125" s="21" t="n">
        <f aca="false">(EC101+EC124)*EC26</f>
        <v>1557.93294312148</v>
      </c>
      <c r="ED125" s="21" t="n">
        <f aca="false">(ED101+ED124)*ED26</f>
        <v>1556.66065540782</v>
      </c>
      <c r="EE125" s="21" t="n">
        <f aca="false">(EE101+EE124)*EE26</f>
        <v>1564.2313449742</v>
      </c>
      <c r="EF125" s="21" t="n">
        <f aca="false">(EF101+EF124)*EF26</f>
        <v>1580.36155306201</v>
      </c>
      <c r="EG125" s="21" t="n">
        <f aca="false">(EG101+EG124)*EG26</f>
        <v>1596.4511940892</v>
      </c>
      <c r="EH125" s="21" t="n">
        <f aca="false">(EH101+EH124)*EH26</f>
        <v>1595.16116400873</v>
      </c>
      <c r="EI125" s="21" t="n">
        <f aca="false">(EI101+EI124)*EI26</f>
        <v>1637.56804856208</v>
      </c>
      <c r="EJ125" s="21" t="n">
        <f aca="false">(EJ101+EJ124)*EJ26</f>
        <v>1547.60711657097</v>
      </c>
      <c r="EK125" s="21" t="n">
        <f aca="false">(EK101+EK124)*EK26</f>
        <v>1563.33770070361</v>
      </c>
      <c r="EL125" s="21" t="n">
        <f aca="false">(EL101+EL124)*EL26</f>
        <v>1562.04856161175</v>
      </c>
      <c r="EM125" s="21" t="n">
        <f aca="false">(EM101+EM124)*EM26</f>
        <v>1575.56831799768</v>
      </c>
      <c r="EN125" s="21" t="n">
        <f aca="false">(EN101+EN124)*EN26</f>
        <v>1591.80623421919</v>
      </c>
      <c r="EO125" s="21" t="n">
        <f aca="false">(EO101+EO124)*EO26</f>
        <v>1608.00299090023</v>
      </c>
      <c r="EP125" s="21" t="n">
        <f aca="false">(EP101+EP124)*EP26</f>
        <v>1606.69411999671</v>
      </c>
      <c r="EQ125" s="21" t="n">
        <f aca="false">(EQ101+EQ124)*EQ26</f>
        <v>1555.25965166475</v>
      </c>
      <c r="ER125" s="21" t="n">
        <f aca="false">(ER101+ER124)*ER26</f>
        <v>1553.98518067453</v>
      </c>
      <c r="ES125" s="21" t="n">
        <f aca="false">(ES101+ES124)*ES26</f>
        <v>1569.77442953242</v>
      </c>
      <c r="ET125" s="21" t="n">
        <f aca="false">(ET101+ET124)*ET26</f>
        <v>1568.4737497076</v>
      </c>
      <c r="EU125" s="21" t="n">
        <f aca="false">(EU101+EU124)*EU26</f>
        <v>1563.76715439739</v>
      </c>
      <c r="EV125" s="21" t="n">
        <f aca="false">(EV101+EV124)*EV26</f>
        <v>1579.86053217271</v>
      </c>
      <c r="EW125" s="21" t="n">
        <f aca="false">(EW101+EW124)*EW26</f>
        <v>1595.91231510996</v>
      </c>
      <c r="EX125" s="21" t="n">
        <f aca="false">(EX101+EX124)*EX26</f>
        <v>1594.5896017689</v>
      </c>
      <c r="EY125" s="21" t="n">
        <f aca="false">(EY101+EY124)*EY26</f>
        <v>1589.80426389339</v>
      </c>
      <c r="EZ125" s="21" t="n">
        <f aca="false">(EZ101+EZ124)*EZ26</f>
        <v>1606.16522897601</v>
      </c>
      <c r="FA125" s="21" t="n">
        <f aca="false">(FA101+FA124)*FA26</f>
        <v>1622.483894604</v>
      </c>
      <c r="FB125" s="21" t="n">
        <f aca="false">(FB101+FB124)*FB26</f>
        <v>1621.13877449895</v>
      </c>
      <c r="FC125" s="21" t="n">
        <f aca="false">(FC101+FC124)*FC26</f>
        <v>1616.27337990227</v>
      </c>
      <c r="FD125" s="21" t="n">
        <f aca="false">(FD101+FD124)*FD26</f>
        <v>0</v>
      </c>
      <c r="FE125" s="21" t="n">
        <f aca="false">(FE101+FE124)*FE26</f>
        <v>0</v>
      </c>
      <c r="FF125" s="21" t="n">
        <f aca="false">(FF101+FF124)*FF26</f>
        <v>0</v>
      </c>
      <c r="FG125" s="21" t="n">
        <f aca="false">(FG101+FG124)*FG26</f>
        <v>0</v>
      </c>
      <c r="FH125" s="21" t="n">
        <f aca="false">(FH101+FH124)*FH26</f>
        <v>0</v>
      </c>
    </row>
    <row r="126" customFormat="false" ht="15" hidden="false" customHeight="false" outlineLevel="0" collapsed="false">
      <c r="C126" s="1" t="s">
        <v>766</v>
      </c>
      <c r="D126" s="12" t="s">
        <v>546</v>
      </c>
      <c r="J126" s="61" t="n">
        <f aca="false">IF(J93&gt;0,(J94/In_DSCR_Contracted+(J93-J94)/In_DSCR_Merchant)/J93,0)</f>
        <v>0</v>
      </c>
      <c r="K126" s="61" t="n">
        <f aca="false">IF(K93&gt;0,(K94/In_DSCR_Contracted+(K93-K94)/In_DSCR_Merchant)/K93,0)</f>
        <v>0</v>
      </c>
      <c r="L126" s="61" t="n">
        <f aca="false">IF(L93&gt;0,(L94/In_DSCR_Contracted+(L93-L94)/In_DSCR_Merchant)/L93,0)</f>
        <v>0</v>
      </c>
      <c r="M126" s="61" t="n">
        <f aca="false">IF(M93&gt;0,(M94/In_DSCR_Contracted+(M93-M94)/In_DSCR_Merchant)/M93,0)</f>
        <v>0</v>
      </c>
      <c r="N126" s="61" t="n">
        <f aca="false">IF(N93&gt;0,(N94/In_DSCR_Contracted+(N93-N94)/In_DSCR_Merchant)/N93,0)</f>
        <v>0</v>
      </c>
      <c r="O126" s="61" t="n">
        <f aca="false">IF(O93&gt;0,(O94/In_DSCR_Contracted+(O93-O94)/In_DSCR_Merchant)/O93,0)</f>
        <v>0</v>
      </c>
      <c r="P126" s="61" t="n">
        <f aca="false">IF(P93&gt;0,(P94/In_DSCR_Contracted+(P93-P94)/In_DSCR_Merchant)/P93,0)</f>
        <v>0</v>
      </c>
      <c r="Q126" s="61" t="n">
        <f aca="false">IF(Q93&gt;0,(Q94/In_DSCR_Contracted+(Q93-Q94)/In_DSCR_Merchant)/Q93,0)</f>
        <v>0</v>
      </c>
      <c r="R126" s="61" t="n">
        <f aca="false">IF(R93&gt;0,(R94/In_DSCR_Contracted+(R93-R94)/In_DSCR_Merchant)/R93,0)</f>
        <v>0</v>
      </c>
      <c r="S126" s="61" t="n">
        <f aca="false">IF(S93&gt;0,(S94/In_DSCR_Contracted+(S93-S94)/In_DSCR_Merchant)/S93,0)</f>
        <v>0</v>
      </c>
      <c r="T126" s="61" t="n">
        <f aca="false">IF(T93&gt;0,(T94/In_DSCR_Contracted+(T93-T94)/In_DSCR_Merchant)/T93,0)</f>
        <v>0.740740740740741</v>
      </c>
      <c r="U126" s="61" t="n">
        <f aca="false">IF(U93&gt;0,(U94/In_DSCR_Contracted+(U93-U94)/In_DSCR_Merchant)/U93,0)</f>
        <v>0.740740740740741</v>
      </c>
      <c r="V126" s="61" t="n">
        <f aca="false">IF(V93&gt;0,(V94/In_DSCR_Contracted+(V93-V94)/In_DSCR_Merchant)/V93,0)</f>
        <v>0.740740740740741</v>
      </c>
      <c r="W126" s="61" t="n">
        <f aca="false">IF(W93&gt;0,(W94/In_DSCR_Contracted+(W93-W94)/In_DSCR_Merchant)/W93,0)</f>
        <v>0.740740740740741</v>
      </c>
      <c r="X126" s="61" t="n">
        <f aca="false">IF(X93&gt;0,(X94/In_DSCR_Contracted+(X93-X94)/In_DSCR_Merchant)/X93,0)</f>
        <v>0.740740740740741</v>
      </c>
      <c r="Y126" s="61" t="n">
        <f aca="false">IF(Y93&gt;0,(Y94/In_DSCR_Contracted+(Y93-Y94)/In_DSCR_Merchant)/Y93,0)</f>
        <v>0.740740740740741</v>
      </c>
      <c r="Z126" s="61" t="n">
        <f aca="false">IF(Z93&gt;0,(Z94/In_DSCR_Contracted+(Z93-Z94)/In_DSCR_Merchant)/Z93,0)</f>
        <v>0.740740740740741</v>
      </c>
      <c r="AA126" s="61" t="n">
        <f aca="false">IF(AA93&gt;0,(AA94/In_DSCR_Contracted+(AA93-AA94)/In_DSCR_Merchant)/AA93,0)</f>
        <v>0.740740740740741</v>
      </c>
      <c r="AB126" s="61" t="n">
        <f aca="false">IF(AB93&gt;0,(AB94/In_DSCR_Contracted+(AB93-AB94)/In_DSCR_Merchant)/AB93,0)</f>
        <v>0.740740740740741</v>
      </c>
      <c r="AC126" s="61" t="n">
        <f aca="false">IF(AC93&gt;0,(AC94/In_DSCR_Contracted+(AC93-AC94)/In_DSCR_Merchant)/AC93,0)</f>
        <v>0.740740740740741</v>
      </c>
      <c r="AD126" s="61" t="n">
        <f aca="false">IF(AD93&gt;0,(AD94/In_DSCR_Contracted+(AD93-AD94)/In_DSCR_Merchant)/AD93,0)</f>
        <v>0.740740740740741</v>
      </c>
      <c r="AE126" s="61" t="n">
        <f aca="false">IF(AE93&gt;0,(AE94/In_DSCR_Contracted+(AE93-AE94)/In_DSCR_Merchant)/AE93,0)</f>
        <v>0.740740740740741</v>
      </c>
      <c r="AF126" s="61" t="n">
        <f aca="false">IF(AF93&gt;0,(AF94/In_DSCR_Contracted+(AF93-AF94)/In_DSCR_Merchant)/AF93,0)</f>
        <v>0.740740740740741</v>
      </c>
      <c r="AG126" s="61" t="n">
        <f aca="false">IF(AG93&gt;0,(AG94/In_DSCR_Contracted+(AG93-AG94)/In_DSCR_Merchant)/AG93,0)</f>
        <v>0.740740740740741</v>
      </c>
      <c r="AH126" s="61" t="n">
        <f aca="false">IF(AH93&gt;0,(AH94/In_DSCR_Contracted+(AH93-AH94)/In_DSCR_Merchant)/AH93,0)</f>
        <v>0.740740740740741</v>
      </c>
      <c r="AI126" s="61" t="n">
        <f aca="false">IF(AI93&gt;0,(AI94/In_DSCR_Contracted+(AI93-AI94)/In_DSCR_Merchant)/AI93,0)</f>
        <v>0.740740740740741</v>
      </c>
      <c r="AJ126" s="61" t="n">
        <f aca="false">IF(AJ93&gt;0,(AJ94/In_DSCR_Contracted+(AJ93-AJ94)/In_DSCR_Merchant)/AJ93,0)</f>
        <v>0.740740740740741</v>
      </c>
      <c r="AK126" s="61" t="n">
        <f aca="false">IF(AK93&gt;0,(AK94/In_DSCR_Contracted+(AK93-AK94)/In_DSCR_Merchant)/AK93,0)</f>
        <v>0.740740740740741</v>
      </c>
      <c r="AL126" s="61" t="n">
        <f aca="false">IF(AL93&gt;0,(AL94/In_DSCR_Contracted+(AL93-AL94)/In_DSCR_Merchant)/AL93,0)</f>
        <v>0.740740740740741</v>
      </c>
      <c r="AM126" s="61" t="n">
        <f aca="false">IF(AM93&gt;0,(AM94/In_DSCR_Contracted+(AM93-AM94)/In_DSCR_Merchant)/AM93,0)</f>
        <v>0.740740740740741</v>
      </c>
      <c r="AN126" s="61" t="n">
        <f aca="false">IF(AN93&gt;0,(AN94/In_DSCR_Contracted+(AN93-AN94)/In_DSCR_Merchant)/AN93,0)</f>
        <v>0.740740740740741</v>
      </c>
      <c r="AO126" s="61" t="n">
        <f aca="false">IF(AO93&gt;0,(AO94/In_DSCR_Contracted+(AO93-AO94)/In_DSCR_Merchant)/AO93,0)</f>
        <v>0.740740740740741</v>
      </c>
      <c r="AP126" s="61" t="n">
        <f aca="false">IF(AP93&gt;0,(AP94/In_DSCR_Contracted+(AP93-AP94)/In_DSCR_Merchant)/AP93,0)</f>
        <v>0.740740740740741</v>
      </c>
      <c r="AQ126" s="61" t="n">
        <f aca="false">IF(AQ93&gt;0,(AQ94/In_DSCR_Contracted+(AQ93-AQ94)/In_DSCR_Merchant)/AQ93,0)</f>
        <v>0.740740740740741</v>
      </c>
      <c r="AR126" s="61" t="n">
        <f aca="false">IF(AR93&gt;0,(AR94/In_DSCR_Contracted+(AR93-AR94)/In_DSCR_Merchant)/AR93,0)</f>
        <v>0.740740740740741</v>
      </c>
      <c r="AS126" s="61" t="n">
        <f aca="false">IF(AS93&gt;0,(AS94/In_DSCR_Contracted+(AS93-AS94)/In_DSCR_Merchant)/AS93,0)</f>
        <v>0.740740740740741</v>
      </c>
      <c r="AT126" s="61" t="n">
        <f aca="false">IF(AT93&gt;0,(AT94/In_DSCR_Contracted+(AT93-AT94)/In_DSCR_Merchant)/AT93,0)</f>
        <v>0.740740740740741</v>
      </c>
      <c r="AU126" s="61" t="n">
        <f aca="false">IF(AU93&gt;0,(AU94/In_DSCR_Contracted+(AU93-AU94)/In_DSCR_Merchant)/AU93,0)</f>
        <v>0.740740740740741</v>
      </c>
      <c r="AV126" s="61" t="n">
        <f aca="false">IF(AV93&gt;0,(AV94/In_DSCR_Contracted+(AV93-AV94)/In_DSCR_Merchant)/AV93,0)</f>
        <v>0.740740740740741</v>
      </c>
      <c r="AW126" s="61" t="n">
        <f aca="false">IF(AW93&gt;0,(AW94/In_DSCR_Contracted+(AW93-AW94)/In_DSCR_Merchant)/AW93,0)</f>
        <v>0.740740740740741</v>
      </c>
      <c r="AX126" s="61" t="n">
        <f aca="false">IF(AX93&gt;0,(AX94/In_DSCR_Contracted+(AX93-AX94)/In_DSCR_Merchant)/AX93,0)</f>
        <v>0.740740740740741</v>
      </c>
      <c r="AY126" s="61" t="n">
        <f aca="false">IF(AY93&gt;0,(AY94/In_DSCR_Contracted+(AY93-AY94)/In_DSCR_Merchant)/AY93,0)</f>
        <v>0.740740740740741</v>
      </c>
      <c r="AZ126" s="61" t="n">
        <f aca="false">IF(AZ93&gt;0,(AZ94/In_DSCR_Contracted+(AZ93-AZ94)/In_DSCR_Merchant)/AZ93,0)</f>
        <v>0.740740740740741</v>
      </c>
      <c r="BA126" s="61" t="n">
        <f aca="false">IF(BA93&gt;0,(BA94/In_DSCR_Contracted+(BA93-BA94)/In_DSCR_Merchant)/BA93,0)</f>
        <v>0.740740740740741</v>
      </c>
      <c r="BB126" s="61" t="n">
        <f aca="false">IF(BB93&gt;0,(BB94/In_DSCR_Contracted+(BB93-BB94)/In_DSCR_Merchant)/BB93,0)</f>
        <v>0.740740740740741</v>
      </c>
      <c r="BC126" s="61" t="n">
        <f aca="false">IF(BC93&gt;0,(BC94/In_DSCR_Contracted+(BC93-BC94)/In_DSCR_Merchant)/BC93,0)</f>
        <v>0.740740740740741</v>
      </c>
      <c r="BD126" s="61" t="n">
        <f aca="false">IF(BD93&gt;0,(BD94/In_DSCR_Contracted+(BD93-BD94)/In_DSCR_Merchant)/BD93,0)</f>
        <v>0.740740740740741</v>
      </c>
      <c r="BE126" s="61" t="n">
        <f aca="false">IF(BE93&gt;0,(BE94/In_DSCR_Contracted+(BE93-BE94)/In_DSCR_Merchant)/BE93,0)</f>
        <v>0.740740740740741</v>
      </c>
      <c r="BF126" s="61" t="n">
        <f aca="false">IF(BF93&gt;0,(BF94/In_DSCR_Contracted+(BF93-BF94)/In_DSCR_Merchant)/BF93,0)</f>
        <v>0.740740740740741</v>
      </c>
      <c r="BG126" s="61" t="n">
        <f aca="false">IF(BG93&gt;0,(BG94/In_DSCR_Contracted+(BG93-BG94)/In_DSCR_Merchant)/BG93,0)</f>
        <v>0.740740740740741</v>
      </c>
      <c r="BH126" s="61" t="n">
        <f aca="false">IF(BH93&gt;0,(BH94/In_DSCR_Contracted+(BH93-BH94)/In_DSCR_Merchant)/BH93,0)</f>
        <v>0.740740740740741</v>
      </c>
      <c r="BI126" s="61" t="n">
        <f aca="false">IF(BI93&gt;0,(BI94/In_DSCR_Contracted+(BI93-BI94)/In_DSCR_Merchant)/BI93,0)</f>
        <v>0.740740740740741</v>
      </c>
      <c r="BJ126" s="61" t="n">
        <f aca="false">IF(BJ93&gt;0,(BJ94/In_DSCR_Contracted+(BJ93-BJ94)/In_DSCR_Merchant)/BJ93,0)</f>
        <v>0.740740740740741</v>
      </c>
      <c r="BK126" s="61" t="n">
        <f aca="false">IF(BK93&gt;0,(BK94/In_DSCR_Contracted+(BK93-BK94)/In_DSCR_Merchant)/BK93,0)</f>
        <v>0.740740740740741</v>
      </c>
      <c r="BL126" s="61" t="n">
        <f aca="false">IF(BL93&gt;0,(BL94/In_DSCR_Contracted+(BL93-BL94)/In_DSCR_Merchant)/BL93,0)</f>
        <v>0.740740740740741</v>
      </c>
      <c r="BM126" s="61" t="n">
        <f aca="false">IF(BM93&gt;0,(BM94/In_DSCR_Contracted+(BM93-BM94)/In_DSCR_Merchant)/BM93,0)</f>
        <v>0.740740740740741</v>
      </c>
      <c r="BN126" s="61" t="n">
        <f aca="false">IF(BN93&gt;0,(BN94/In_DSCR_Contracted+(BN93-BN94)/In_DSCR_Merchant)/BN93,0)</f>
        <v>0.740740740740741</v>
      </c>
      <c r="BO126" s="61" t="n">
        <f aca="false">IF(BO93&gt;0,(BO94/In_DSCR_Contracted+(BO93-BO94)/In_DSCR_Merchant)/BO93,0)</f>
        <v>0.740740740740741</v>
      </c>
      <c r="BP126" s="61" t="n">
        <f aca="false">IF(BP93&gt;0,(BP94/In_DSCR_Contracted+(BP93-BP94)/In_DSCR_Merchant)/BP93,0)</f>
        <v>0.740740740740741</v>
      </c>
      <c r="BQ126" s="61" t="n">
        <f aca="false">IF(BQ93&gt;0,(BQ94/In_DSCR_Contracted+(BQ93-BQ94)/In_DSCR_Merchant)/BQ93,0)</f>
        <v>0.740740740740741</v>
      </c>
      <c r="BR126" s="61" t="n">
        <f aca="false">IF(BR93&gt;0,(BR94/In_DSCR_Contracted+(BR93-BR94)/In_DSCR_Merchant)/BR93,0)</f>
        <v>0.740740740740741</v>
      </c>
      <c r="BS126" s="61" t="n">
        <f aca="false">IF(BS93&gt;0,(BS94/In_DSCR_Contracted+(BS93-BS94)/In_DSCR_Merchant)/BS93,0)</f>
        <v>0.740740740740741</v>
      </c>
      <c r="BT126" s="61" t="n">
        <f aca="false">IF(BT93&gt;0,(BT94/In_DSCR_Contracted+(BT93-BT94)/In_DSCR_Merchant)/BT93,0)</f>
        <v>0.740740740740741</v>
      </c>
      <c r="BU126" s="61" t="n">
        <f aca="false">IF(BU93&gt;0,(BU94/In_DSCR_Contracted+(BU93-BU94)/In_DSCR_Merchant)/BU93,0)</f>
        <v>0.740740740740741</v>
      </c>
      <c r="BV126" s="61" t="n">
        <f aca="false">IF(BV93&gt;0,(BV94/In_DSCR_Contracted+(BV93-BV94)/In_DSCR_Merchant)/BV93,0)</f>
        <v>0.740740740740741</v>
      </c>
      <c r="BW126" s="61" t="n">
        <f aca="false">IF(BW93&gt;0,(BW94/In_DSCR_Contracted+(BW93-BW94)/In_DSCR_Merchant)/BW93,0)</f>
        <v>0.740740740740741</v>
      </c>
      <c r="BX126" s="61" t="n">
        <f aca="false">IF(BX93&gt;0,(BX94/In_DSCR_Contracted+(BX93-BX94)/In_DSCR_Merchant)/BX93,0)</f>
        <v>0.740740740740741</v>
      </c>
      <c r="BY126" s="61" t="n">
        <f aca="false">IF(BY93&gt;0,(BY94/In_DSCR_Contracted+(BY93-BY94)/In_DSCR_Merchant)/BY93,0)</f>
        <v>0.740740740740741</v>
      </c>
      <c r="BZ126" s="61" t="n">
        <f aca="false">IF(BZ93&gt;0,(BZ94/In_DSCR_Contracted+(BZ93-BZ94)/In_DSCR_Merchant)/BZ93,0)</f>
        <v>0.740740740740741</v>
      </c>
      <c r="CA126" s="61" t="n">
        <f aca="false">IF(CA93&gt;0,(CA94/In_DSCR_Contracted+(CA93-CA94)/In_DSCR_Merchant)/CA93,0)</f>
        <v>0.740740740740741</v>
      </c>
      <c r="CB126" s="61" t="n">
        <f aca="false">IF(CB93&gt;0,(CB94/In_DSCR_Contracted+(CB93-CB94)/In_DSCR_Merchant)/CB93,0)</f>
        <v>0.740740740740741</v>
      </c>
      <c r="CC126" s="61" t="n">
        <f aca="false">IF(CC93&gt;0,(CC94/In_DSCR_Contracted+(CC93-CC94)/In_DSCR_Merchant)/CC93,0)</f>
        <v>0.740740740740741</v>
      </c>
      <c r="CD126" s="61" t="n">
        <f aca="false">IF(CD93&gt;0,(CD94/In_DSCR_Contracted+(CD93-CD94)/In_DSCR_Merchant)/CD93,0)</f>
        <v>0.740740740740741</v>
      </c>
      <c r="CE126" s="61" t="n">
        <f aca="false">IF(CE93&gt;0,(CE94/In_DSCR_Contracted+(CE93-CE94)/In_DSCR_Merchant)/CE93,0)</f>
        <v>0.740740740740741</v>
      </c>
      <c r="CF126" s="61" t="n">
        <f aca="false">IF(CF93&gt;0,(CF94/In_DSCR_Contracted+(CF93-CF94)/In_DSCR_Merchant)/CF93,0)</f>
        <v>0.740740740740741</v>
      </c>
      <c r="CG126" s="61" t="n">
        <f aca="false">IF(CG93&gt;0,(CG94/In_DSCR_Contracted+(CG93-CG94)/In_DSCR_Merchant)/CG93,0)</f>
        <v>0.740740740740741</v>
      </c>
      <c r="CH126" s="61" t="n">
        <f aca="false">IF(CH93&gt;0,(CH94/In_DSCR_Contracted+(CH93-CH94)/In_DSCR_Merchant)/CH93,0)</f>
        <v>0.740740740740741</v>
      </c>
      <c r="CI126" s="61" t="n">
        <f aca="false">IF(CI93&gt;0,(CI94/In_DSCR_Contracted+(CI93-CI94)/In_DSCR_Merchant)/CI93,0)</f>
        <v>0.740740740740741</v>
      </c>
      <c r="CJ126" s="61" t="n">
        <f aca="false">IF(CJ93&gt;0,(CJ94/In_DSCR_Contracted+(CJ93-CJ94)/In_DSCR_Merchant)/CJ93,0)</f>
        <v>0.740740740740741</v>
      </c>
      <c r="CK126" s="61" t="n">
        <f aca="false">IF(CK93&gt;0,(CK94/In_DSCR_Contracted+(CK93-CK94)/In_DSCR_Merchant)/CK93,0)</f>
        <v>0.740740740740741</v>
      </c>
      <c r="CL126" s="61" t="n">
        <f aca="false">IF(CL93&gt;0,(CL94/In_DSCR_Contracted+(CL93-CL94)/In_DSCR_Merchant)/CL93,0)</f>
        <v>0.740740740740741</v>
      </c>
      <c r="CM126" s="61" t="n">
        <f aca="false">IF(CM93&gt;0,(CM94/In_DSCR_Contracted+(CM93-CM94)/In_DSCR_Merchant)/CM93,0)</f>
        <v>0.740740740740741</v>
      </c>
      <c r="CN126" s="61" t="n">
        <f aca="false">IF(CN93&gt;0,(CN94/In_DSCR_Contracted+(CN93-CN94)/In_DSCR_Merchant)/CN93,0)</f>
        <v>0.740740740740741</v>
      </c>
      <c r="CO126" s="61" t="n">
        <f aca="false">IF(CO93&gt;0,(CO94/In_DSCR_Contracted+(CO93-CO94)/In_DSCR_Merchant)/CO93,0)</f>
        <v>0.740740740740741</v>
      </c>
      <c r="CP126" s="61" t="n">
        <f aca="false">IF(CP93&gt;0,(CP94/In_DSCR_Contracted+(CP93-CP94)/In_DSCR_Merchant)/CP93,0)</f>
        <v>0.740740740740741</v>
      </c>
      <c r="CQ126" s="61" t="n">
        <f aca="false">IF(CQ93&gt;0,(CQ94/In_DSCR_Contracted+(CQ93-CQ94)/In_DSCR_Merchant)/CQ93,0)</f>
        <v>0.740740740740741</v>
      </c>
      <c r="CR126" s="61" t="n">
        <f aca="false">IF(CR93&gt;0,(CR94/In_DSCR_Contracted+(CR93-CR94)/In_DSCR_Merchant)/CR93,0)</f>
        <v>0.740740740740741</v>
      </c>
      <c r="CS126" s="61" t="n">
        <f aca="false">IF(CS93&gt;0,(CS94/In_DSCR_Contracted+(CS93-CS94)/In_DSCR_Merchant)/CS93,0)</f>
        <v>0.740740740740741</v>
      </c>
      <c r="CT126" s="61" t="n">
        <f aca="false">IF(CT93&gt;0,(CT94/In_DSCR_Contracted+(CT93-CT94)/In_DSCR_Merchant)/CT93,0)</f>
        <v>0.740740740740741</v>
      </c>
      <c r="CU126" s="61" t="n">
        <f aca="false">IF(CU93&gt;0,(CU94/In_DSCR_Contracted+(CU93-CU94)/In_DSCR_Merchant)/CU93,0)</f>
        <v>0.740740740740741</v>
      </c>
      <c r="CV126" s="61" t="n">
        <f aca="false">IF(CV93&gt;0,(CV94/In_DSCR_Contracted+(CV93-CV94)/In_DSCR_Merchant)/CV93,0)</f>
        <v>0.740740740740741</v>
      </c>
      <c r="CW126" s="61" t="n">
        <f aca="false">IF(CW93&gt;0,(CW94/In_DSCR_Contracted+(CW93-CW94)/In_DSCR_Merchant)/CW93,0)</f>
        <v>0.740740740740741</v>
      </c>
      <c r="CX126" s="61" t="n">
        <f aca="false">IF(CX93&gt;0,(CX94/In_DSCR_Contracted+(CX93-CX94)/In_DSCR_Merchant)/CX93,0)</f>
        <v>0.740740740740741</v>
      </c>
      <c r="CY126" s="61" t="n">
        <f aca="false">IF(CY93&gt;0,(CY94/In_DSCR_Contracted+(CY93-CY94)/In_DSCR_Merchant)/CY93,0)</f>
        <v>0.740740740740741</v>
      </c>
      <c r="CZ126" s="61" t="n">
        <f aca="false">IF(CZ93&gt;0,(CZ94/In_DSCR_Contracted+(CZ93-CZ94)/In_DSCR_Merchant)/CZ93,0)</f>
        <v>0.740740740740741</v>
      </c>
      <c r="DA126" s="61" t="n">
        <f aca="false">IF(DA93&gt;0,(DA94/In_DSCR_Contracted+(DA93-DA94)/In_DSCR_Merchant)/DA93,0)</f>
        <v>0.740740740740741</v>
      </c>
      <c r="DB126" s="61" t="n">
        <f aca="false">IF(DB93&gt;0,(DB94/In_DSCR_Contracted+(DB93-DB94)/In_DSCR_Merchant)/DB93,0)</f>
        <v>0.740740740740741</v>
      </c>
      <c r="DC126" s="61" t="n">
        <f aca="false">IF(DC93&gt;0,(DC94/In_DSCR_Contracted+(DC93-DC94)/In_DSCR_Merchant)/DC93,0)</f>
        <v>0.740740740740741</v>
      </c>
      <c r="DD126" s="61" t="n">
        <f aca="false">IF(DD93&gt;0,(DD94/In_DSCR_Contracted+(DD93-DD94)/In_DSCR_Merchant)/DD93,0)</f>
        <v>0.740740740740741</v>
      </c>
      <c r="DE126" s="61" t="n">
        <f aca="false">IF(DE93&gt;0,(DE94/In_DSCR_Contracted+(DE93-DE94)/In_DSCR_Merchant)/DE93,0)</f>
        <v>0.740740740740741</v>
      </c>
      <c r="DF126" s="61" t="n">
        <f aca="false">IF(DF93&gt;0,(DF94/In_DSCR_Contracted+(DF93-DF94)/In_DSCR_Merchant)/DF93,0)</f>
        <v>0.740740740740741</v>
      </c>
      <c r="DG126" s="61" t="n">
        <f aca="false">IF(DG93&gt;0,(DG94/In_DSCR_Contracted+(DG93-DG94)/In_DSCR_Merchant)/DG93,0)</f>
        <v>0.740740740740741</v>
      </c>
      <c r="DH126" s="61" t="n">
        <f aca="false">IF(DH93&gt;0,(DH94/In_DSCR_Contracted+(DH93-DH94)/In_DSCR_Merchant)/DH93,0)</f>
        <v>0.740740740740741</v>
      </c>
      <c r="DI126" s="61" t="n">
        <f aca="false">IF(DI93&gt;0,(DI94/In_DSCR_Contracted+(DI93-DI94)/In_DSCR_Merchant)/DI93,0)</f>
        <v>0.740740740740741</v>
      </c>
      <c r="DJ126" s="61" t="n">
        <f aca="false">IF(DJ93&gt;0,(DJ94/In_DSCR_Contracted+(DJ93-DJ94)/In_DSCR_Merchant)/DJ93,0)</f>
        <v>0.740740740740741</v>
      </c>
      <c r="DK126" s="61" t="n">
        <f aca="false">IF(DK93&gt;0,(DK94/In_DSCR_Contracted+(DK93-DK94)/In_DSCR_Merchant)/DK93,0)</f>
        <v>0.740740740740741</v>
      </c>
      <c r="DL126" s="61" t="n">
        <f aca="false">IF(DL93&gt;0,(DL94/In_DSCR_Contracted+(DL93-DL94)/In_DSCR_Merchant)/DL93,0)</f>
        <v>0.740740740740741</v>
      </c>
      <c r="DM126" s="61" t="n">
        <f aca="false">IF(DM93&gt;0,(DM94/In_DSCR_Contracted+(DM93-DM94)/In_DSCR_Merchant)/DM93,0)</f>
        <v>0.740740740740741</v>
      </c>
      <c r="DN126" s="61" t="n">
        <f aca="false">IF(DN93&gt;0,(DN94/In_DSCR_Contracted+(DN93-DN94)/In_DSCR_Merchant)/DN93,0)</f>
        <v>0.740740740740741</v>
      </c>
      <c r="DO126" s="61" t="n">
        <f aca="false">IF(DO93&gt;0,(DO94/In_DSCR_Contracted+(DO93-DO94)/In_DSCR_Merchant)/DO93,0)</f>
        <v>0.740740740740741</v>
      </c>
      <c r="DP126" s="61" t="n">
        <f aca="false">IF(DP93&gt;0,(DP94/In_DSCR_Contracted+(DP93-DP94)/In_DSCR_Merchant)/DP93,0)</f>
        <v>0.740740740740741</v>
      </c>
      <c r="DQ126" s="61" t="n">
        <f aca="false">IF(DQ93&gt;0,(DQ94/In_DSCR_Contracted+(DQ93-DQ94)/In_DSCR_Merchant)/DQ93,0)</f>
        <v>0.740740740740741</v>
      </c>
      <c r="DR126" s="61" t="n">
        <f aca="false">IF(DR93&gt;0,(DR94/In_DSCR_Contracted+(DR93-DR94)/In_DSCR_Merchant)/DR93,0)</f>
        <v>0.740740740740741</v>
      </c>
      <c r="DS126" s="61" t="n">
        <f aca="false">IF(DS93&gt;0,(DS94/In_DSCR_Contracted+(DS93-DS94)/In_DSCR_Merchant)/DS93,0)</f>
        <v>0.740740740740741</v>
      </c>
      <c r="DT126" s="61" t="n">
        <f aca="false">IF(DT93&gt;0,(DT94/In_DSCR_Contracted+(DT93-DT94)/In_DSCR_Merchant)/DT93,0)</f>
        <v>0.740740740740741</v>
      </c>
      <c r="DU126" s="61" t="n">
        <f aca="false">IF(DU93&gt;0,(DU94/In_DSCR_Contracted+(DU93-DU94)/In_DSCR_Merchant)/DU93,0)</f>
        <v>0.740740740740741</v>
      </c>
      <c r="DV126" s="61" t="n">
        <f aca="false">IF(DV93&gt;0,(DV94/In_DSCR_Contracted+(DV93-DV94)/In_DSCR_Merchant)/DV93,0)</f>
        <v>0.740740740740741</v>
      </c>
      <c r="DW126" s="61" t="n">
        <f aca="false">IF(DW93&gt;0,(DW94/In_DSCR_Contracted+(DW93-DW94)/In_DSCR_Merchant)/DW93,0)</f>
        <v>0.740740740740741</v>
      </c>
      <c r="DX126" s="61" t="n">
        <f aca="false">IF(DX93&gt;0,(DX94/In_DSCR_Contracted+(DX93-DX94)/In_DSCR_Merchant)/DX93,0)</f>
        <v>0.740740740740741</v>
      </c>
      <c r="DY126" s="61" t="n">
        <f aca="false">IF(DY93&gt;0,(DY94/In_DSCR_Contracted+(DY93-DY94)/In_DSCR_Merchant)/DY93,0)</f>
        <v>0.740740740740741</v>
      </c>
      <c r="DZ126" s="61" t="n">
        <f aca="false">IF(DZ93&gt;0,(DZ94/In_DSCR_Contracted+(DZ93-DZ94)/In_DSCR_Merchant)/DZ93,0)</f>
        <v>0.740740740740741</v>
      </c>
      <c r="EA126" s="61" t="n">
        <f aca="false">IF(EA93&gt;0,(EA94/In_DSCR_Contracted+(EA93-EA94)/In_DSCR_Merchant)/EA93,0)</f>
        <v>0.740740740740741</v>
      </c>
      <c r="EB126" s="61" t="n">
        <f aca="false">IF(EB93&gt;0,(EB94/In_DSCR_Contracted+(EB93-EB94)/In_DSCR_Merchant)/EB93,0)</f>
        <v>0.740740740740741</v>
      </c>
      <c r="EC126" s="61" t="n">
        <f aca="false">IF(EC93&gt;0,(EC94/In_DSCR_Contracted+(EC93-EC94)/In_DSCR_Merchant)/EC93,0)</f>
        <v>0.740740740740741</v>
      </c>
      <c r="ED126" s="61" t="n">
        <f aca="false">IF(ED93&gt;0,(ED94/In_DSCR_Contracted+(ED93-ED94)/In_DSCR_Merchant)/ED93,0)</f>
        <v>0.740740740740741</v>
      </c>
      <c r="EE126" s="61" t="n">
        <f aca="false">IF(EE93&gt;0,(EE94/In_DSCR_Contracted+(EE93-EE94)/In_DSCR_Merchant)/EE93,0)</f>
        <v>0.740740740740741</v>
      </c>
      <c r="EF126" s="61" t="n">
        <f aca="false">IF(EF93&gt;0,(EF94/In_DSCR_Contracted+(EF93-EF94)/In_DSCR_Merchant)/EF93,0)</f>
        <v>0.740740740740741</v>
      </c>
      <c r="EG126" s="61" t="n">
        <f aca="false">IF(EG93&gt;0,(EG94/In_DSCR_Contracted+(EG93-EG94)/In_DSCR_Merchant)/EG93,0)</f>
        <v>0.740740740740741</v>
      </c>
      <c r="EH126" s="61" t="n">
        <f aca="false">IF(EH93&gt;0,(EH94/In_DSCR_Contracted+(EH93-EH94)/In_DSCR_Merchant)/EH93,0)</f>
        <v>0.740740740740741</v>
      </c>
      <c r="EI126" s="61" t="n">
        <f aca="false">IF(EI93&gt;0,(EI94/In_DSCR_Contracted+(EI93-EI94)/In_DSCR_Merchant)/EI93,0)</f>
        <v>0.740740740740741</v>
      </c>
      <c r="EJ126" s="61" t="n">
        <f aca="false">IF(EJ93&gt;0,(EJ94/In_DSCR_Contracted+(EJ93-EJ94)/In_DSCR_Merchant)/EJ93,0)</f>
        <v>0.740740740740741</v>
      </c>
      <c r="EK126" s="61" t="n">
        <f aca="false">IF(EK93&gt;0,(EK94/In_DSCR_Contracted+(EK93-EK94)/In_DSCR_Merchant)/EK93,0)</f>
        <v>0.740740740740741</v>
      </c>
      <c r="EL126" s="61" t="n">
        <f aca="false">IF(EL93&gt;0,(EL94/In_DSCR_Contracted+(EL93-EL94)/In_DSCR_Merchant)/EL93,0)</f>
        <v>0.740740740740741</v>
      </c>
      <c r="EM126" s="61" t="n">
        <f aca="false">IF(EM93&gt;0,(EM94/In_DSCR_Contracted+(EM93-EM94)/In_DSCR_Merchant)/EM93,0)</f>
        <v>0.740740740740741</v>
      </c>
      <c r="EN126" s="61" t="n">
        <f aca="false">IF(EN93&gt;0,(EN94/In_DSCR_Contracted+(EN93-EN94)/In_DSCR_Merchant)/EN93,0)</f>
        <v>0.740740740740741</v>
      </c>
      <c r="EO126" s="61" t="n">
        <f aca="false">IF(EO93&gt;0,(EO94/In_DSCR_Contracted+(EO93-EO94)/In_DSCR_Merchant)/EO93,0)</f>
        <v>0.740740740740741</v>
      </c>
      <c r="EP126" s="61" t="n">
        <f aca="false">IF(EP93&gt;0,(EP94/In_DSCR_Contracted+(EP93-EP94)/In_DSCR_Merchant)/EP93,0)</f>
        <v>0.740740740740741</v>
      </c>
      <c r="EQ126" s="61" t="n">
        <f aca="false">IF(EQ93&gt;0,(EQ94/In_DSCR_Contracted+(EQ93-EQ94)/In_DSCR_Merchant)/EQ93,0)</f>
        <v>0.740740740740741</v>
      </c>
      <c r="ER126" s="61" t="n">
        <f aca="false">IF(ER93&gt;0,(ER94/In_DSCR_Contracted+(ER93-ER94)/In_DSCR_Merchant)/ER93,0)</f>
        <v>0.740740740740741</v>
      </c>
      <c r="ES126" s="61" t="n">
        <f aca="false">IF(ES93&gt;0,(ES94/In_DSCR_Contracted+(ES93-ES94)/In_DSCR_Merchant)/ES93,0)</f>
        <v>0.740740740740741</v>
      </c>
      <c r="ET126" s="61" t="n">
        <f aca="false">IF(ET93&gt;0,(ET94/In_DSCR_Contracted+(ET93-ET94)/In_DSCR_Merchant)/ET93,0)</f>
        <v>0.740740740740741</v>
      </c>
      <c r="EU126" s="61" t="n">
        <f aca="false">IF(EU93&gt;0,(EU94/In_DSCR_Contracted+(EU93-EU94)/In_DSCR_Merchant)/EU93,0)</f>
        <v>0.740740740740741</v>
      </c>
      <c r="EV126" s="61" t="n">
        <f aca="false">IF(EV93&gt;0,(EV94/In_DSCR_Contracted+(EV93-EV94)/In_DSCR_Merchant)/EV93,0)</f>
        <v>0.740740740740741</v>
      </c>
      <c r="EW126" s="61" t="n">
        <f aca="false">IF(EW93&gt;0,(EW94/In_DSCR_Contracted+(EW93-EW94)/In_DSCR_Merchant)/EW93,0)</f>
        <v>0.740740740740741</v>
      </c>
      <c r="EX126" s="61" t="n">
        <f aca="false">IF(EX93&gt;0,(EX94/In_DSCR_Contracted+(EX93-EX94)/In_DSCR_Merchant)/EX93,0)</f>
        <v>0.740740740740741</v>
      </c>
      <c r="EY126" s="61" t="n">
        <f aca="false">IF(EY93&gt;0,(EY94/In_DSCR_Contracted+(EY93-EY94)/In_DSCR_Merchant)/EY93,0)</f>
        <v>0.740740740740741</v>
      </c>
      <c r="EZ126" s="61" t="n">
        <f aca="false">IF(EZ93&gt;0,(EZ94/In_DSCR_Contracted+(EZ93-EZ94)/In_DSCR_Merchant)/EZ93,0)</f>
        <v>0.740740740740741</v>
      </c>
      <c r="FA126" s="61" t="n">
        <f aca="false">IF(FA93&gt;0,(FA94/In_DSCR_Contracted+(FA93-FA94)/In_DSCR_Merchant)/FA93,0)</f>
        <v>0.740740740740741</v>
      </c>
      <c r="FB126" s="61" t="n">
        <f aca="false">IF(FB93&gt;0,(FB94/In_DSCR_Contracted+(FB93-FB94)/In_DSCR_Merchant)/FB93,0)</f>
        <v>0.740740740740741</v>
      </c>
      <c r="FC126" s="61" t="n">
        <f aca="false">IF(FC93&gt;0,(FC94/In_DSCR_Contracted+(FC93-FC94)/In_DSCR_Merchant)/FC93,0)</f>
        <v>0.740740740740741</v>
      </c>
      <c r="FD126" s="61" t="n">
        <f aca="false">IF(FD93&gt;0,(FD94/In_DSCR_Contracted+(FD93-FD94)/In_DSCR_Merchant)/FD93,0)</f>
        <v>0</v>
      </c>
      <c r="FE126" s="61" t="n">
        <f aca="false">IF(FE93&gt;0,(FE94/In_DSCR_Contracted+(FE93-FE94)/In_DSCR_Merchant)/FE93,0)</f>
        <v>0</v>
      </c>
      <c r="FF126" s="61" t="n">
        <f aca="false">IF(FF93&gt;0,(FF94/In_DSCR_Contracted+(FF93-FF94)/In_DSCR_Merchant)/FF93,0)</f>
        <v>0</v>
      </c>
      <c r="FG126" s="61" t="n">
        <f aca="false">IF(FG93&gt;0,(FG94/In_DSCR_Contracted+(FG93-FG94)/In_DSCR_Merchant)/FG93,0)</f>
        <v>0</v>
      </c>
      <c r="FH126" s="61" t="n">
        <f aca="false">IF(FH93&gt;0,(FH94/In_DSCR_Contracted+(FH93-FH94)/In_DSCR_Merchant)/FH93,0)</f>
        <v>0</v>
      </c>
    </row>
    <row r="127" customFormat="false" ht="15" hidden="false" customHeight="false" outlineLevel="0" collapsed="false">
      <c r="C127" s="1" t="s">
        <v>767</v>
      </c>
      <c r="D127" s="12" t="s">
        <v>358</v>
      </c>
      <c r="E127" s="21" t="n">
        <f aca="false">PV($F36,In_Debt_Tenor*Months_In_Year/Months_Per_Period,-$F127)</f>
        <v>40342.0165989819</v>
      </c>
      <c r="F127" s="21" t="n">
        <f aca="false">MIN($J127:$FH127)</f>
        <v>959.733754432506</v>
      </c>
      <c r="J127" s="21" t="str">
        <f aca="false">IF(J32=1,J125*J126,"")</f>
        <v/>
      </c>
      <c r="K127" s="21" t="str">
        <f aca="false">IF(K32=1,K125*K126,"")</f>
        <v/>
      </c>
      <c r="L127" s="21" t="str">
        <f aca="false">IF(L32=1,L125*L126,"")</f>
        <v/>
      </c>
      <c r="M127" s="21" t="str">
        <f aca="false">IF(M32=1,M125*M126,"")</f>
        <v/>
      </c>
      <c r="N127" s="21" t="str">
        <f aca="false">IF(N32=1,N125*N126,"")</f>
        <v/>
      </c>
      <c r="O127" s="21" t="str">
        <f aca="false">IF(O32=1,O125*O126,"")</f>
        <v/>
      </c>
      <c r="P127" s="21" t="str">
        <f aca="false">IF(P32=1,P125*P126,"")</f>
        <v/>
      </c>
      <c r="Q127" s="21" t="str">
        <f aca="false">IF(Q32=1,Q125*Q126,"")</f>
        <v/>
      </c>
      <c r="R127" s="21" t="str">
        <f aca="false">IF(R32=1,R125*R126,"")</f>
        <v/>
      </c>
      <c r="S127" s="21" t="str">
        <f aca="false">IF(S32=1,S125*S126,"")</f>
        <v/>
      </c>
      <c r="T127" s="21" t="n">
        <f aca="false">IF(T32=1,T125*T126,"")</f>
        <v>1534.54706303382</v>
      </c>
      <c r="U127" s="21" t="n">
        <f aca="false">IF(U32=1,U125*U126,"")</f>
        <v>1544.16424334084</v>
      </c>
      <c r="V127" s="21" t="n">
        <f aca="false">IF(V32=1,V125*V126,"")</f>
        <v>1520.19104232223</v>
      </c>
      <c r="W127" s="21" t="n">
        <f aca="false">IF(W32=1,W125*W126,"")</f>
        <v>1265.6242465623</v>
      </c>
      <c r="X127" s="21" t="n">
        <f aca="false">IF(X32=1,X125*X126,"")</f>
        <v>1278.18318590752</v>
      </c>
      <c r="Y127" s="21" t="n">
        <f aca="false">IF(Y32=1,Y125*Y126,"")</f>
        <v>1290.7087585178</v>
      </c>
      <c r="Z127" s="21" t="n">
        <f aca="false">IF(Z32=1,Z125*Z126,"")</f>
        <v>1289.45276897569</v>
      </c>
      <c r="AA127" s="21" t="n">
        <f aca="false">IF(AA32=1,AA125*AA126,"")</f>
        <v>1122.65248183529</v>
      </c>
      <c r="AB127" s="21" t="n">
        <f aca="false">IF(AB32=1,AB125*AB126,"")</f>
        <v>1133.69070646907</v>
      </c>
      <c r="AC127" s="21" t="n">
        <f aca="false">IF(AC32=1,AC125*AC126,"")</f>
        <v>1144.69762571299</v>
      </c>
      <c r="AD127" s="21" t="n">
        <f aca="false">IF(AD32=1,AD125*AD126,"")</f>
        <v>1143.49725607638</v>
      </c>
      <c r="AE127" s="21" t="n">
        <f aca="false">IF(AE32=1,AE125*AE126,"")</f>
        <v>1158.45564097204</v>
      </c>
      <c r="AF127" s="21" t="n">
        <f aca="false">IF(AF32=1,AF125*AF126,"")</f>
        <v>1169.87235593385</v>
      </c>
      <c r="AG127" s="21" t="n">
        <f aca="false">IF(AG32=1,AG125*AG126,"")</f>
        <v>1181.25699059221</v>
      </c>
      <c r="AH127" s="21" t="n">
        <f aca="false">IF(AH32=1,AH125*AH126,"")</f>
        <v>1180.02154208182</v>
      </c>
      <c r="AI127" s="21" t="n">
        <f aca="false">IF(AI32=1,AI125*AI126,"")</f>
        <v>1167.3189845544</v>
      </c>
      <c r="AJ127" s="21" t="n">
        <f aca="false">IF(AJ32=1,AJ125*AJ126,"")</f>
        <v>1166.14135412642</v>
      </c>
      <c r="AK127" s="21" t="n">
        <f aca="false">IF(AK32=1,AK125*AK126,"")</f>
        <v>1177.53220532256</v>
      </c>
      <c r="AL127" s="21" t="n">
        <f aca="false">IF(AL32=1,AL125*AL126,"")</f>
        <v>1176.32870224116</v>
      </c>
      <c r="AM127" s="21" t="n">
        <f aca="false">IF(AM32=1,AM125*AM126,"")</f>
        <v>1131.07880924812</v>
      </c>
      <c r="AN127" s="21" t="n">
        <f aca="false">IF(AN32=1,AN125*AN126,"")</f>
        <v>1142.23364501189</v>
      </c>
      <c r="AO127" s="21" t="n">
        <f aca="false">IF(AO32=1,AO125*AO126,"")</f>
        <v>1153.35745458033</v>
      </c>
      <c r="AP127" s="21" t="n">
        <f aca="false">IF(AP32=1,AP125*AP126,"")</f>
        <v>1152.13303112239</v>
      </c>
      <c r="AQ127" s="21" t="n">
        <f aca="false">IF(AQ32=1,AQ125*AQ126,"")</f>
        <v>1064.68031916942</v>
      </c>
      <c r="AR127" s="21" t="n">
        <f aca="false">IF(AR32=1,AR125*AR126,"")</f>
        <v>1075.13749519519</v>
      </c>
      <c r="AS127" s="21" t="n">
        <f aca="false">IF(AS32=1,AS125*AS126,"")</f>
        <v>1085.56477464031</v>
      </c>
      <c r="AT127" s="21" t="n">
        <f aca="false">IF(AT32=1,AT125*AT126,"")</f>
        <v>1084.36415845088</v>
      </c>
      <c r="AU127" s="21" t="n">
        <f aca="false">IF(AU32=1,AU125*AU126,"")</f>
        <v>1061.25261021633</v>
      </c>
      <c r="AV127" s="21" t="n">
        <f aca="false">IF(AV32=1,AV125*AV126,"")</f>
        <v>1071.67570156109</v>
      </c>
      <c r="AW127" s="21" t="n">
        <f aca="false">IF(AW32=1,AW125*AW126,"")</f>
        <v>1082.0688457393</v>
      </c>
      <c r="AX127" s="21" t="n">
        <f aca="false">IF(AX32=1,AX125*AX126,"")</f>
        <v>1080.85388933856</v>
      </c>
      <c r="AY127" s="21" t="n">
        <f aca="false">IF(AY32=1,AY125*AY126,"")</f>
        <v>1041.68184851179</v>
      </c>
      <c r="AZ127" s="21" t="n">
        <f aca="false">IF(AZ32=1,AZ125*AZ126,"")</f>
        <v>1040.47331122712</v>
      </c>
      <c r="BA127" s="21" t="n">
        <f aca="false">IF(BA32=1,BA125*BA126,"")</f>
        <v>1050.52234959792</v>
      </c>
      <c r="BB127" s="21" t="n">
        <f aca="false">IF(BB32=1,BB125*BB126,"")</f>
        <v>1049.28694009433</v>
      </c>
      <c r="BC127" s="21" t="n">
        <f aca="false">IF(BC32=1,BC125*BC126,"")</f>
        <v>1063.5287477052</v>
      </c>
      <c r="BD127" s="21" t="n">
        <f aca="false">IF(BD32=1,BD125*BD126,"")</f>
        <v>1073.93491477629</v>
      </c>
      <c r="BE127" s="21" t="n">
        <f aca="false">IF(BE32=1,BE125*BE126,"")</f>
        <v>1084.30937593607</v>
      </c>
      <c r="BF127" s="21" t="n">
        <f aca="false">IF(BF32=1,BF125*BF126,"")</f>
        <v>1083.01104950532</v>
      </c>
      <c r="BG127" s="21" t="n">
        <f aca="false">IF(BG32=1,BG125*BG126,"")</f>
        <v>1053.70172633628</v>
      </c>
      <c r="BH127" s="21" t="n">
        <f aca="false">IF(BH32=1,BH125*BH126,"")</f>
        <v>1027.44365751373</v>
      </c>
      <c r="BI127" s="21" t="n">
        <f aca="false">IF(BI32=1,BI125*BI126,"")</f>
        <v>1037.29796409973</v>
      </c>
      <c r="BJ127" s="21" t="n">
        <f aca="false">IF(BJ32=1,BJ125*BJ126,"")</f>
        <v>1035.96905506729</v>
      </c>
      <c r="BK127" s="21" t="n">
        <f aca="false">IF(BK32=1,BK125*BK126,"")</f>
        <v>1013.65084094065</v>
      </c>
      <c r="BL127" s="21" t="n">
        <f aca="false">IF(BL32=1,BL125*BL126,"")</f>
        <v>1023.49830988441</v>
      </c>
      <c r="BM127" s="21" t="n">
        <f aca="false">IF(BM32=1,BM125*BM126,"")</f>
        <v>1033.313497409</v>
      </c>
      <c r="BN127" s="21" t="n">
        <f aca="false">IF(BN32=1,BN125*BN126,"")</f>
        <v>1031.96656049665</v>
      </c>
      <c r="BO127" s="21" t="n">
        <f aca="false">IF(BO32=1,BO125*BO126,"")</f>
        <v>1009.28371231142</v>
      </c>
      <c r="BP127" s="21" t="n">
        <f aca="false">IF(BP32=1,BP125*BP126,"")</f>
        <v>1007.96269244014</v>
      </c>
      <c r="BQ127" s="21" t="n">
        <f aca="false">IF(BQ32=1,BQ125*BQ126,"")</f>
        <v>1017.62669086761</v>
      </c>
      <c r="BR127" s="21" t="n">
        <f aca="false">IF(BR32=1,BR125*BR126,"")</f>
        <v>1016.27604161353</v>
      </c>
      <c r="BS127" s="21" t="n">
        <f aca="false">IF(BS32=1,BS125*BS126,"")</f>
        <v>959.733754432506</v>
      </c>
      <c r="BT127" s="21" t="n">
        <f aca="false">IF(BT32=1,BT125*BT126,"")</f>
        <v>969.020123223761</v>
      </c>
      <c r="BU127" s="21" t="n">
        <f aca="false">IF(BU32=1,BU125*BU126,"")</f>
        <v>978.274968613531</v>
      </c>
      <c r="BV127" s="21" t="n">
        <f aca="false">IF(BV32=1,BV125*BV126,"")</f>
        <v>976.918660343988</v>
      </c>
      <c r="BW127" s="21" t="n">
        <f aca="false">IF(BW32=1,BW125*BW126,"")</f>
        <v>982.711754092702</v>
      </c>
      <c r="BX127" s="21" t="n">
        <f aca="false">IF(BX32=1,BX125*BX126,"")</f>
        <v>992.235696840347</v>
      </c>
      <c r="BY127" s="21" t="n">
        <f aca="false">IF(BY32=1,BY125*BY126,"")</f>
        <v>1001.72728514593</v>
      </c>
      <c r="BZ127" s="21" t="n">
        <f aca="false">IF(BZ32=1,BZ125*BZ126,"")</f>
        <v>1000.32652201341</v>
      </c>
      <c r="CA127" s="21" t="n">
        <f aca="false">IF(CA32=1,CA125*CA126,"")</f>
        <v>965.375735683565</v>
      </c>
      <c r="CB127" s="21" t="str">
        <f aca="false">IF(CB32=1,CB125*CB126,"")</f>
        <v/>
      </c>
      <c r="CC127" s="21" t="str">
        <f aca="false">IF(CC32=1,CC125*CC126,"")</f>
        <v/>
      </c>
      <c r="CD127" s="21" t="str">
        <f aca="false">IF(CD32=1,CD125*CD126,"")</f>
        <v/>
      </c>
      <c r="CE127" s="21" t="str">
        <f aca="false">IF(CE32=1,CE125*CE126,"")</f>
        <v/>
      </c>
      <c r="CF127" s="21" t="str">
        <f aca="false">IF(CF32=1,CF125*CF126,"")</f>
        <v/>
      </c>
      <c r="CG127" s="21" t="str">
        <f aca="false">IF(CG32=1,CG125*CG126,"")</f>
        <v/>
      </c>
      <c r="CH127" s="21" t="str">
        <f aca="false">IF(CH32=1,CH125*CH126,"")</f>
        <v/>
      </c>
      <c r="CI127" s="21" t="str">
        <f aca="false">IF(CI32=1,CI125*CI126,"")</f>
        <v/>
      </c>
      <c r="CJ127" s="21" t="str">
        <f aca="false">IF(CJ32=1,CJ125*CJ126,"")</f>
        <v/>
      </c>
      <c r="CK127" s="21" t="str">
        <f aca="false">IF(CK32=1,CK125*CK126,"")</f>
        <v/>
      </c>
      <c r="CL127" s="21" t="str">
        <f aca="false">IF(CL32=1,CL125*CL126,"")</f>
        <v/>
      </c>
      <c r="CM127" s="21" t="str">
        <f aca="false">IF(CM32=1,CM125*CM126,"")</f>
        <v/>
      </c>
      <c r="CN127" s="21" t="str">
        <f aca="false">IF(CN32=1,CN125*CN126,"")</f>
        <v/>
      </c>
      <c r="CO127" s="21" t="str">
        <f aca="false">IF(CO32=1,CO125*CO126,"")</f>
        <v/>
      </c>
      <c r="CP127" s="21" t="str">
        <f aca="false">IF(CP32=1,CP125*CP126,"")</f>
        <v/>
      </c>
      <c r="CQ127" s="21" t="str">
        <f aca="false">IF(CQ32=1,CQ125*CQ126,"")</f>
        <v/>
      </c>
      <c r="CR127" s="21" t="str">
        <f aca="false">IF(CR32=1,CR125*CR126,"")</f>
        <v/>
      </c>
      <c r="CS127" s="21" t="str">
        <f aca="false">IF(CS32=1,CS125*CS126,"")</f>
        <v/>
      </c>
      <c r="CT127" s="21" t="str">
        <f aca="false">IF(CT32=1,CT125*CT126,"")</f>
        <v/>
      </c>
      <c r="CU127" s="21" t="str">
        <f aca="false">IF(CU32=1,CU125*CU126,"")</f>
        <v/>
      </c>
      <c r="CV127" s="21" t="str">
        <f aca="false">IF(CV32=1,CV125*CV126,"")</f>
        <v/>
      </c>
      <c r="CW127" s="21" t="str">
        <f aca="false">IF(CW32=1,CW125*CW126,"")</f>
        <v/>
      </c>
      <c r="CX127" s="21" t="str">
        <f aca="false">IF(CX32=1,CX125*CX126,"")</f>
        <v/>
      </c>
      <c r="CY127" s="21" t="str">
        <f aca="false">IF(CY32=1,CY125*CY126,"")</f>
        <v/>
      </c>
      <c r="CZ127" s="21" t="str">
        <f aca="false">IF(CZ32=1,CZ125*CZ126,"")</f>
        <v/>
      </c>
      <c r="DA127" s="21" t="str">
        <f aca="false">IF(DA32=1,DA125*DA126,"")</f>
        <v/>
      </c>
      <c r="DB127" s="21" t="str">
        <f aca="false">IF(DB32=1,DB125*DB126,"")</f>
        <v/>
      </c>
      <c r="DC127" s="21" t="str">
        <f aca="false">IF(DC32=1,DC125*DC126,"")</f>
        <v/>
      </c>
      <c r="DD127" s="21" t="str">
        <f aca="false">IF(DD32=1,DD125*DD126,"")</f>
        <v/>
      </c>
      <c r="DE127" s="21" t="str">
        <f aca="false">IF(DE32=1,DE125*DE126,"")</f>
        <v/>
      </c>
      <c r="DF127" s="21" t="str">
        <f aca="false">IF(DF32=1,DF125*DF126,"")</f>
        <v/>
      </c>
      <c r="DG127" s="21" t="str">
        <f aca="false">IF(DG32=1,DG125*DG126,"")</f>
        <v/>
      </c>
      <c r="DH127" s="21" t="str">
        <f aca="false">IF(DH32=1,DH125*DH126,"")</f>
        <v/>
      </c>
      <c r="DI127" s="21" t="str">
        <f aca="false">IF(DI32=1,DI125*DI126,"")</f>
        <v/>
      </c>
      <c r="DJ127" s="21" t="str">
        <f aca="false">IF(DJ32=1,DJ125*DJ126,"")</f>
        <v/>
      </c>
      <c r="DK127" s="21" t="str">
        <f aca="false">IF(DK32=1,DK125*DK126,"")</f>
        <v/>
      </c>
      <c r="DL127" s="21" t="str">
        <f aca="false">IF(DL32=1,DL125*DL126,"")</f>
        <v/>
      </c>
      <c r="DM127" s="21" t="str">
        <f aca="false">IF(DM32=1,DM125*DM126,"")</f>
        <v/>
      </c>
      <c r="DN127" s="21" t="str">
        <f aca="false">IF(DN32=1,DN125*DN126,"")</f>
        <v/>
      </c>
      <c r="DO127" s="21" t="str">
        <f aca="false">IF(DO32=1,DO125*DO126,"")</f>
        <v/>
      </c>
      <c r="DP127" s="21" t="str">
        <f aca="false">IF(DP32=1,DP125*DP126,"")</f>
        <v/>
      </c>
      <c r="DQ127" s="21" t="str">
        <f aca="false">IF(DQ32=1,DQ125*DQ126,"")</f>
        <v/>
      </c>
      <c r="DR127" s="21" t="str">
        <f aca="false">IF(DR32=1,DR125*DR126,"")</f>
        <v/>
      </c>
      <c r="DS127" s="21" t="str">
        <f aca="false">IF(DS32=1,DS125*DS126,"")</f>
        <v/>
      </c>
      <c r="DT127" s="21" t="str">
        <f aca="false">IF(DT32=1,DT125*DT126,"")</f>
        <v/>
      </c>
      <c r="DU127" s="21" t="str">
        <f aca="false">IF(DU32=1,DU125*DU126,"")</f>
        <v/>
      </c>
      <c r="DV127" s="21" t="str">
        <f aca="false">IF(DV32=1,DV125*DV126,"")</f>
        <v/>
      </c>
      <c r="DW127" s="21" t="str">
        <f aca="false">IF(DW32=1,DW125*DW126,"")</f>
        <v/>
      </c>
      <c r="DX127" s="21" t="str">
        <f aca="false">IF(DX32=1,DX125*DX126,"")</f>
        <v/>
      </c>
      <c r="DY127" s="21" t="str">
        <f aca="false">IF(DY32=1,DY125*DY126,"")</f>
        <v/>
      </c>
      <c r="DZ127" s="21" t="str">
        <f aca="false">IF(DZ32=1,DZ125*DZ126,"")</f>
        <v/>
      </c>
      <c r="EA127" s="21" t="str">
        <f aca="false">IF(EA32=1,EA125*EA126,"")</f>
        <v/>
      </c>
      <c r="EB127" s="21" t="str">
        <f aca="false">IF(EB32=1,EB125*EB126,"")</f>
        <v/>
      </c>
      <c r="EC127" s="21" t="str">
        <f aca="false">IF(EC32=1,EC125*EC126,"")</f>
        <v/>
      </c>
      <c r="ED127" s="21" t="str">
        <f aca="false">IF(ED32=1,ED125*ED126,"")</f>
        <v/>
      </c>
      <c r="EE127" s="21" t="str">
        <f aca="false">IF(EE32=1,EE125*EE126,"")</f>
        <v/>
      </c>
      <c r="EF127" s="21" t="str">
        <f aca="false">IF(EF32=1,EF125*EF126,"")</f>
        <v/>
      </c>
      <c r="EG127" s="21" t="str">
        <f aca="false">IF(EG32=1,EG125*EG126,"")</f>
        <v/>
      </c>
      <c r="EH127" s="21" t="str">
        <f aca="false">IF(EH32=1,EH125*EH126,"")</f>
        <v/>
      </c>
      <c r="EI127" s="21" t="str">
        <f aca="false">IF(EI32=1,EI125*EI126,"")</f>
        <v/>
      </c>
      <c r="EJ127" s="21" t="str">
        <f aca="false">IF(EJ32=1,EJ125*EJ126,"")</f>
        <v/>
      </c>
      <c r="EK127" s="21" t="str">
        <f aca="false">IF(EK32=1,EK125*EK126,"")</f>
        <v/>
      </c>
      <c r="EL127" s="21" t="str">
        <f aca="false">IF(EL32=1,EL125*EL126,"")</f>
        <v/>
      </c>
      <c r="EM127" s="21" t="str">
        <f aca="false">IF(EM32=1,EM125*EM126,"")</f>
        <v/>
      </c>
      <c r="EN127" s="21" t="str">
        <f aca="false">IF(EN32=1,EN125*EN126,"")</f>
        <v/>
      </c>
      <c r="EO127" s="21" t="str">
        <f aca="false">IF(EO32=1,EO125*EO126,"")</f>
        <v/>
      </c>
      <c r="EP127" s="21" t="str">
        <f aca="false">IF(EP32=1,EP125*EP126,"")</f>
        <v/>
      </c>
      <c r="EQ127" s="21" t="str">
        <f aca="false">IF(EQ32=1,EQ125*EQ126,"")</f>
        <v/>
      </c>
      <c r="ER127" s="21" t="str">
        <f aca="false">IF(ER32=1,ER125*ER126,"")</f>
        <v/>
      </c>
      <c r="ES127" s="21" t="str">
        <f aca="false">IF(ES32=1,ES125*ES126,"")</f>
        <v/>
      </c>
      <c r="ET127" s="21" t="str">
        <f aca="false">IF(ET32=1,ET125*ET126,"")</f>
        <v/>
      </c>
      <c r="EU127" s="21" t="str">
        <f aca="false">IF(EU32=1,EU125*EU126,"")</f>
        <v/>
      </c>
      <c r="EV127" s="21" t="str">
        <f aca="false">IF(EV32=1,EV125*EV126,"")</f>
        <v/>
      </c>
      <c r="EW127" s="21" t="str">
        <f aca="false">IF(EW32=1,EW125*EW126,"")</f>
        <v/>
      </c>
      <c r="EX127" s="21" t="str">
        <f aca="false">IF(EX32=1,EX125*EX126,"")</f>
        <v/>
      </c>
      <c r="EY127" s="21" t="str">
        <f aca="false">IF(EY32=1,EY125*EY126,"")</f>
        <v/>
      </c>
      <c r="EZ127" s="21" t="str">
        <f aca="false">IF(EZ32=1,EZ125*EZ126,"")</f>
        <v/>
      </c>
      <c r="FA127" s="21" t="str">
        <f aca="false">IF(FA32=1,FA125*FA126,"")</f>
        <v/>
      </c>
      <c r="FB127" s="21" t="str">
        <f aca="false">IF(FB32=1,FB125*FB126,"")</f>
        <v/>
      </c>
      <c r="FC127" s="21" t="str">
        <f aca="false">IF(FC32=1,FC125*FC126,"")</f>
        <v/>
      </c>
      <c r="FD127" s="21" t="str">
        <f aca="false">IF(FD32=1,FD125*FD126,"")</f>
        <v/>
      </c>
      <c r="FE127" s="21" t="str">
        <f aca="false">IF(FE32=1,FE125*FE126,"")</f>
        <v/>
      </c>
      <c r="FF127" s="21" t="str">
        <f aca="false">IF(FF32=1,FF125*FF126,"")</f>
        <v/>
      </c>
      <c r="FG127" s="21" t="str">
        <f aca="false">IF(FG32=1,FG125*FG126,"")</f>
        <v/>
      </c>
      <c r="FH127" s="21" t="str">
        <f aca="false">IF(FH32=1,FH125*FH126,"")</f>
        <v/>
      </c>
    </row>
    <row r="128" customFormat="false" ht="15" hidden="false" customHeight="false" outlineLevel="0" collapsed="false">
      <c r="C128" s="1" t="s">
        <v>768</v>
      </c>
      <c r="D128" s="12" t="s">
        <v>358</v>
      </c>
      <c r="E128" s="21" t="n">
        <f aca="false">IF(In_Debt_Per_MW&gt;0,In_Debt_Per_MW*$E13,-$E121)</f>
        <v>57822.5366688565</v>
      </c>
    </row>
    <row r="129" customFormat="false" ht="15" hidden="false" customHeight="false" outlineLevel="0" collapsed="false">
      <c r="C129" s="28" t="s">
        <v>769</v>
      </c>
      <c r="D129" s="12" t="s">
        <v>32</v>
      </c>
      <c r="E129" s="33" t="n">
        <f aca="false">MAX(0,MIN(In_Gearing,$E127/-$E121,$E128/-$E121))</f>
        <v>0.55</v>
      </c>
      <c r="F129" s="33" t="n">
        <f aca="false">$E129*-$E121/$E127</f>
        <v>0.788319421014607</v>
      </c>
    </row>
    <row r="130" customFormat="false" ht="15" hidden="false" customHeight="false" outlineLevel="0" collapsed="false">
      <c r="C130" s="1" t="s">
        <v>770</v>
      </c>
      <c r="D130" s="12" t="s">
        <v>358</v>
      </c>
      <c r="E130" s="21" t="n">
        <f aca="false">$E129*-$E121</f>
        <v>31802.3951678711</v>
      </c>
      <c r="F130" s="21" t="n">
        <f aca="false">PMT($F36,In_Debt_Tenor*Months_In_Year/Months_Per_Period,-$E130)</f>
        <v>756.576757622406</v>
      </c>
    </row>
    <row r="132" customFormat="false" ht="15" hidden="false" customHeight="false" outlineLevel="0" collapsed="false">
      <c r="A132" s="10" t="s">
        <v>14</v>
      </c>
      <c r="B132" s="10"/>
      <c r="C132" s="10" t="s">
        <v>771</v>
      </c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</row>
    <row r="133" customFormat="false" ht="15" hidden="false" customHeight="false" outlineLevel="0" collapsed="false">
      <c r="C133" s="1" t="s">
        <v>772</v>
      </c>
      <c r="D133" s="12" t="s">
        <v>358</v>
      </c>
      <c r="I133" s="21" t="n">
        <f aca="false">SUM(J133:FH133)</f>
        <v>-13592.2102894733</v>
      </c>
      <c r="J133" s="21" t="n">
        <f aca="false">-I142*$F36*J26</f>
        <v>-0</v>
      </c>
      <c r="K133" s="21" t="n">
        <f aca="false">-J142*$F36*K26</f>
        <v>-0</v>
      </c>
      <c r="L133" s="21" t="n">
        <f aca="false">-K142*$F36*L26</f>
        <v>-0</v>
      </c>
      <c r="M133" s="21" t="n">
        <f aca="false">-L142*$F36*M26</f>
        <v>-0</v>
      </c>
      <c r="N133" s="21" t="n">
        <f aca="false">-M142*$F36*N26</f>
        <v>-0</v>
      </c>
      <c r="O133" s="21" t="n">
        <f aca="false">-N142*$F36*O26</f>
        <v>-0</v>
      </c>
      <c r="P133" s="21" t="n">
        <f aca="false">-O142*$F36*P26</f>
        <v>-0</v>
      </c>
      <c r="Q133" s="21" t="n">
        <f aca="false">-P142*$F36*Q26</f>
        <v>-0</v>
      </c>
      <c r="R133" s="21" t="n">
        <f aca="false">-Q142*$F36*R26</f>
        <v>-0</v>
      </c>
      <c r="S133" s="21" t="n">
        <f aca="false">-R142*$F36*S26</f>
        <v>-0</v>
      </c>
      <c r="T133" s="21" t="n">
        <f aca="false">-S142*$F36*T26</f>
        <v>-397.529939598389</v>
      </c>
      <c r="U133" s="21" t="n">
        <f aca="false">-T142*$F36*U26</f>
        <v>-393.041854373089</v>
      </c>
      <c r="V133" s="21" t="n">
        <f aca="false">-U142*$F36*V26</f>
        <v>-388.497668082472</v>
      </c>
      <c r="W133" s="21" t="n">
        <f aca="false">-V142*$F36*W26</f>
        <v>-383.896679463223</v>
      </c>
      <c r="X133" s="21" t="n">
        <f aca="false">-W142*$F36*X26</f>
        <v>-379.238178486233</v>
      </c>
      <c r="Y133" s="21" t="n">
        <f aca="false">-X142*$F36*Y26</f>
        <v>-374.521446247031</v>
      </c>
      <c r="Z133" s="21" t="n">
        <f aca="false">-Y142*$F36*Z26</f>
        <v>-369.745754854839</v>
      </c>
      <c r="AA133" s="21" t="n">
        <f aca="false">-Z142*$F36*AA26</f>
        <v>-364.910367320244</v>
      </c>
      <c r="AB133" s="21" t="n">
        <f aca="false">-AA142*$F36*AB26</f>
        <v>-360.014537441467</v>
      </c>
      <c r="AC133" s="21" t="n">
        <f aca="false">-AB142*$F36*AC26</f>
        <v>-355.057509689206</v>
      </c>
      <c r="AD133" s="21" t="n">
        <f aca="false">-AC142*$F36*AD26</f>
        <v>-350.038519090041</v>
      </c>
      <c r="AE133" s="21" t="n">
        <f aca="false">-AD142*$F36*AE26</f>
        <v>-344.956791108386</v>
      </c>
      <c r="AF133" s="21" t="n">
        <f aca="false">-AE142*$F36*AF26</f>
        <v>-339.811541526961</v>
      </c>
      <c r="AG133" s="21" t="n">
        <f aca="false">-AF142*$F36*AG26</f>
        <v>-334.601976325768</v>
      </c>
      <c r="AH133" s="21" t="n">
        <f aca="false">-AG142*$F36*AH26</f>
        <v>-329.32729155956</v>
      </c>
      <c r="AI133" s="21" t="n">
        <f aca="false">-AH142*$F36*AI26</f>
        <v>-323.986673233774</v>
      </c>
      <c r="AJ133" s="21" t="n">
        <f aca="false">-AI142*$F36*AJ26</f>
        <v>-318.579297178916</v>
      </c>
      <c r="AK133" s="21" t="n">
        <f aca="false">-AJ142*$F36*AK26</f>
        <v>-313.104328923373</v>
      </c>
      <c r="AL133" s="21" t="n">
        <f aca="false">-AK142*$F36*AL26</f>
        <v>-307.560923564635</v>
      </c>
      <c r="AM133" s="21" t="n">
        <f aca="false">-AL142*$F36*AM26</f>
        <v>-301.948225638912</v>
      </c>
      <c r="AN133" s="21" t="n">
        <f aca="false">-AM142*$F36*AN26</f>
        <v>-296.265368989119</v>
      </c>
      <c r="AO133" s="21" t="n">
        <f aca="false">-AN142*$F36*AO26</f>
        <v>-290.511476631203</v>
      </c>
      <c r="AP133" s="21" t="n">
        <f aca="false">-AO142*$F36*AP26</f>
        <v>-284.685660618813</v>
      </c>
      <c r="AQ133" s="21" t="n">
        <f aca="false">-AP142*$F36*AQ26</f>
        <v>-278.787021906268</v>
      </c>
      <c r="AR133" s="21" t="n">
        <f aca="false">-AQ142*$F36*AR26</f>
        <v>-272.814650209816</v>
      </c>
      <c r="AS133" s="21" t="n">
        <f aca="false">-AR142*$F36*AS26</f>
        <v>-266.767623867159</v>
      </c>
      <c r="AT133" s="21" t="n">
        <f aca="false">-AS142*$F36*AT26</f>
        <v>-260.645009695218</v>
      </c>
      <c r="AU133" s="21" t="n">
        <f aca="false">-AT142*$F36*AU26</f>
        <v>-254.445862846128</v>
      </c>
      <c r="AV133" s="21" t="n">
        <f aca="false">-AU142*$F36*AV26</f>
        <v>-248.169226661425</v>
      </c>
      <c r="AW133" s="21" t="n">
        <f aca="false">-AV142*$F36*AW26</f>
        <v>-241.814132524412</v>
      </c>
      <c r="AX133" s="21" t="n">
        <f aca="false">-AW142*$F36*AX26</f>
        <v>-235.379599710688</v>
      </c>
      <c r="AY133" s="21" t="n">
        <f aca="false">-AX142*$F36*AY26</f>
        <v>-228.864635236791</v>
      </c>
      <c r="AZ133" s="21" t="n">
        <f aca="false">-AY142*$F36*AZ26</f>
        <v>-222.268233706971</v>
      </c>
      <c r="BA133" s="21" t="n">
        <f aca="false">-AZ142*$F36*BA26</f>
        <v>-215.589377158028</v>
      </c>
      <c r="BB133" s="21" t="n">
        <f aca="false">-BA142*$F36*BB26</f>
        <v>-208.827034902223</v>
      </c>
      <c r="BC133" s="21" t="n">
        <f aca="false">-BB142*$F36*BC26</f>
        <v>-201.980163368221</v>
      </c>
      <c r="BD133" s="21" t="n">
        <f aca="false">-BC142*$F36*BD26</f>
        <v>-195.047705940044</v>
      </c>
      <c r="BE133" s="21" t="n">
        <f aca="false">-BD142*$F36*BE26</f>
        <v>-188.028592794014</v>
      </c>
      <c r="BF133" s="21" t="n">
        <f aca="false">-BE142*$F36*BF26</f>
        <v>-180.921740733659</v>
      </c>
      <c r="BG133" s="21" t="n">
        <f aca="false">-BF142*$F36*BG26</f>
        <v>-173.72605302255</v>
      </c>
      <c r="BH133" s="21" t="n">
        <f aca="false">-BG142*$F36*BH26</f>
        <v>-166.440419215052</v>
      </c>
      <c r="BI133" s="21" t="n">
        <f aca="false">-BH142*$F36*BI26</f>
        <v>-159.06371498496</v>
      </c>
      <c r="BJ133" s="21" t="n">
        <f aca="false">-BI142*$F36*BJ26</f>
        <v>-151.594801951992</v>
      </c>
      <c r="BK133" s="21" t="n">
        <f aca="false">-BJ142*$F36*BK26</f>
        <v>-144.032527506111</v>
      </c>
      <c r="BL133" s="21" t="n">
        <f aca="false">-BK142*$F36*BL26</f>
        <v>-136.375724629658</v>
      </c>
      <c r="BM133" s="21" t="n">
        <f aca="false">-BL142*$F36*BM26</f>
        <v>-128.623211717248</v>
      </c>
      <c r="BN133" s="21" t="n">
        <f aca="false">-BM142*$F36*BN26</f>
        <v>-120.773792393434</v>
      </c>
      <c r="BO133" s="21" t="n">
        <f aca="false">-BN142*$F36*BO26</f>
        <v>-112.826255328072</v>
      </c>
      <c r="BP133" s="21" t="n">
        <f aca="false">-BO142*$F36*BP26</f>
        <v>-104.779374049393</v>
      </c>
      <c r="BQ133" s="21" t="n">
        <f aca="false">-BP142*$F36*BQ26</f>
        <v>-96.6319067547298</v>
      </c>
      <c r="BR133" s="21" t="n">
        <f aca="false">-BQ142*$F36*BR26</f>
        <v>-88.3825961188839</v>
      </c>
      <c r="BS133" s="21" t="n">
        <f aca="false">-BR142*$F36*BS26</f>
        <v>-80.0301691000899</v>
      </c>
      <c r="BT133" s="21" t="n">
        <f aca="false">-BS142*$F36*BT26</f>
        <v>-71.5733367435609</v>
      </c>
      <c r="BU133" s="21" t="n">
        <f aca="false">-BT142*$F36*BU26</f>
        <v>-63.0107939825753</v>
      </c>
      <c r="BV133" s="21" t="n">
        <f aca="false">-BU142*$F36*BV26</f>
        <v>-54.3412194370774</v>
      </c>
      <c r="BW133" s="21" t="n">
        <f aca="false">-BV142*$F36*BW26</f>
        <v>-45.5632752097608</v>
      </c>
      <c r="BX133" s="21" t="n">
        <f aca="false">-BW142*$F36*BX26</f>
        <v>-36.6756066796028</v>
      </c>
      <c r="BY133" s="21" t="n">
        <f aca="false">-BX142*$F36*BY26</f>
        <v>-27.6768422928177</v>
      </c>
      <c r="BZ133" s="21" t="n">
        <f aca="false">-BY142*$F36*BZ26</f>
        <v>-18.5655933511979</v>
      </c>
      <c r="CA133" s="21" t="n">
        <f aca="false">-BZ142*$F36*CA26</f>
        <v>-9.34045379780775</v>
      </c>
      <c r="CB133" s="21" t="n">
        <f aca="false">-CA142*$F36*CB26</f>
        <v>-2.72848410531879E-013</v>
      </c>
      <c r="CC133" s="21" t="n">
        <f aca="false">-CB142*$F36*CC26</f>
        <v>-2.72848410531879E-013</v>
      </c>
      <c r="CD133" s="21" t="n">
        <f aca="false">-CC142*$F36*CD26</f>
        <v>-2.72848410531879E-013</v>
      </c>
      <c r="CE133" s="21" t="n">
        <f aca="false">-CD142*$F36*CE26</f>
        <v>-2.72848410531879E-013</v>
      </c>
      <c r="CF133" s="21" t="n">
        <f aca="false">-CE142*$F36*CF26</f>
        <v>-2.72848410531879E-013</v>
      </c>
      <c r="CG133" s="21" t="n">
        <f aca="false">-CF142*$F36*CG26</f>
        <v>-2.72848410531879E-013</v>
      </c>
      <c r="CH133" s="21" t="n">
        <f aca="false">-CG142*$F36*CH26</f>
        <v>-2.72848410531879E-013</v>
      </c>
      <c r="CI133" s="21" t="n">
        <f aca="false">-CH142*$F36*CI26</f>
        <v>-2.72848410531879E-013</v>
      </c>
      <c r="CJ133" s="21" t="n">
        <f aca="false">-CI142*$F36*CJ26</f>
        <v>-2.72848410531879E-013</v>
      </c>
      <c r="CK133" s="21" t="n">
        <f aca="false">-CJ142*$F36*CK26</f>
        <v>-2.72848410531879E-013</v>
      </c>
      <c r="CL133" s="21" t="n">
        <f aca="false">-CK142*$F36*CL26</f>
        <v>-2.72848410531879E-013</v>
      </c>
      <c r="CM133" s="21" t="n">
        <f aca="false">-CL142*$F36*CM26</f>
        <v>-2.72848410531879E-013</v>
      </c>
      <c r="CN133" s="21" t="n">
        <f aca="false">-CM142*$F36*CN26</f>
        <v>-2.72848410531879E-013</v>
      </c>
      <c r="CO133" s="21" t="n">
        <f aca="false">-CN142*$F36*CO26</f>
        <v>-2.72848410531879E-013</v>
      </c>
      <c r="CP133" s="21" t="n">
        <f aca="false">-CO142*$F36*CP26</f>
        <v>-2.72848410531879E-013</v>
      </c>
      <c r="CQ133" s="21" t="n">
        <f aca="false">-CP142*$F36*CQ26</f>
        <v>-2.72848410531879E-013</v>
      </c>
      <c r="CR133" s="21" t="n">
        <f aca="false">-CQ142*$F36*CR26</f>
        <v>-2.72848410531879E-013</v>
      </c>
      <c r="CS133" s="21" t="n">
        <f aca="false">-CR142*$F36*CS26</f>
        <v>-2.72848410531879E-013</v>
      </c>
      <c r="CT133" s="21" t="n">
        <f aca="false">-CS142*$F36*CT26</f>
        <v>-2.72848410531879E-013</v>
      </c>
      <c r="CU133" s="21" t="n">
        <f aca="false">-CT142*$F36*CU26</f>
        <v>-2.72848410531879E-013</v>
      </c>
      <c r="CV133" s="21" t="n">
        <f aca="false">-CU142*$F36*CV26</f>
        <v>-2.72848410531879E-013</v>
      </c>
      <c r="CW133" s="21" t="n">
        <f aca="false">-CV142*$F36*CW26</f>
        <v>-2.72848410531879E-013</v>
      </c>
      <c r="CX133" s="21" t="n">
        <f aca="false">-CW142*$F36*CX26</f>
        <v>-2.72848410531879E-013</v>
      </c>
      <c r="CY133" s="21" t="n">
        <f aca="false">-CX142*$F36*CY26</f>
        <v>-2.72848410531879E-013</v>
      </c>
      <c r="CZ133" s="21" t="n">
        <f aca="false">-CY142*$F36*CZ26</f>
        <v>-2.72848410531879E-013</v>
      </c>
      <c r="DA133" s="21" t="n">
        <f aca="false">-CZ142*$F36*DA26</f>
        <v>-2.72848410531879E-013</v>
      </c>
      <c r="DB133" s="21" t="n">
        <f aca="false">-DA142*$F36*DB26</f>
        <v>-2.72848410531879E-013</v>
      </c>
      <c r="DC133" s="21" t="n">
        <f aca="false">-DB142*$F36*DC26</f>
        <v>-2.72848410531879E-013</v>
      </c>
      <c r="DD133" s="21" t="n">
        <f aca="false">-DC142*$F36*DD26</f>
        <v>-2.72848410531879E-013</v>
      </c>
      <c r="DE133" s="21" t="n">
        <f aca="false">-DD142*$F36*DE26</f>
        <v>-2.72848410531879E-013</v>
      </c>
      <c r="DF133" s="21" t="n">
        <f aca="false">-DE142*$F36*DF26</f>
        <v>-2.72848410531879E-013</v>
      </c>
      <c r="DG133" s="21" t="n">
        <f aca="false">-DF142*$F36*DG26</f>
        <v>-2.72848410531879E-013</v>
      </c>
      <c r="DH133" s="21" t="n">
        <f aca="false">-DG142*$F36*DH26</f>
        <v>-2.72848410531879E-013</v>
      </c>
      <c r="DI133" s="21" t="n">
        <f aca="false">-DH142*$F36*DI26</f>
        <v>-2.72848410531879E-013</v>
      </c>
      <c r="DJ133" s="21" t="n">
        <f aca="false">-DI142*$F36*DJ26</f>
        <v>-2.72848410531879E-013</v>
      </c>
      <c r="DK133" s="21" t="n">
        <f aca="false">-DJ142*$F36*DK26</f>
        <v>-2.72848410531879E-013</v>
      </c>
      <c r="DL133" s="21" t="n">
        <f aca="false">-DK142*$F36*DL26</f>
        <v>-2.72848410531879E-013</v>
      </c>
      <c r="DM133" s="21" t="n">
        <f aca="false">-DL142*$F36*DM26</f>
        <v>-2.72848410531879E-013</v>
      </c>
      <c r="DN133" s="21" t="n">
        <f aca="false">-DM142*$F36*DN26</f>
        <v>-2.72848410531879E-013</v>
      </c>
      <c r="DO133" s="21" t="n">
        <f aca="false">-DN142*$F36*DO26</f>
        <v>-2.72848410531879E-013</v>
      </c>
      <c r="DP133" s="21" t="n">
        <f aca="false">-DO142*$F36*DP26</f>
        <v>-2.72848410531879E-013</v>
      </c>
      <c r="DQ133" s="21" t="n">
        <f aca="false">-DP142*$F36*DQ26</f>
        <v>-2.72848410531879E-013</v>
      </c>
      <c r="DR133" s="21" t="n">
        <f aca="false">-DQ142*$F36*DR26</f>
        <v>-2.72848410531879E-013</v>
      </c>
      <c r="DS133" s="21" t="n">
        <f aca="false">-DR142*$F36*DS26</f>
        <v>-2.72848410531879E-013</v>
      </c>
      <c r="DT133" s="21" t="n">
        <f aca="false">-DS142*$F36*DT26</f>
        <v>-2.72848410531879E-013</v>
      </c>
      <c r="DU133" s="21" t="n">
        <f aca="false">-DT142*$F36*DU26</f>
        <v>-2.72848410531879E-013</v>
      </c>
      <c r="DV133" s="21" t="n">
        <f aca="false">-DU142*$F36*DV26</f>
        <v>-2.72848410531879E-013</v>
      </c>
      <c r="DW133" s="21" t="n">
        <f aca="false">-DV142*$F36*DW26</f>
        <v>-2.72848410531879E-013</v>
      </c>
      <c r="DX133" s="21" t="n">
        <f aca="false">-DW142*$F36*DX26</f>
        <v>-2.72848410531879E-013</v>
      </c>
      <c r="DY133" s="21" t="n">
        <f aca="false">-DX142*$F36*DY26</f>
        <v>-2.72848410531879E-013</v>
      </c>
      <c r="DZ133" s="21" t="n">
        <f aca="false">-DY142*$F36*DZ26</f>
        <v>-2.72848410531879E-013</v>
      </c>
      <c r="EA133" s="21" t="n">
        <f aca="false">-DZ142*$F36*EA26</f>
        <v>-2.72848410531879E-013</v>
      </c>
      <c r="EB133" s="21" t="n">
        <f aca="false">-EA142*$F36*EB26</f>
        <v>-2.72848410531879E-013</v>
      </c>
      <c r="EC133" s="21" t="n">
        <f aca="false">-EB142*$F36*EC26</f>
        <v>-2.72848410531879E-013</v>
      </c>
      <c r="ED133" s="21" t="n">
        <f aca="false">-EC142*$F36*ED26</f>
        <v>-2.72848410531879E-013</v>
      </c>
      <c r="EE133" s="21" t="n">
        <f aca="false">-ED142*$F36*EE26</f>
        <v>-2.72848410531879E-013</v>
      </c>
      <c r="EF133" s="21" t="n">
        <f aca="false">-EE142*$F36*EF26</f>
        <v>-2.72848410531879E-013</v>
      </c>
      <c r="EG133" s="21" t="n">
        <f aca="false">-EF142*$F36*EG26</f>
        <v>-2.72848410531879E-013</v>
      </c>
      <c r="EH133" s="21" t="n">
        <f aca="false">-EG142*$F36*EH26</f>
        <v>-2.72848410531879E-013</v>
      </c>
      <c r="EI133" s="21" t="n">
        <f aca="false">-EH142*$F36*EI26</f>
        <v>-2.72848410531879E-013</v>
      </c>
      <c r="EJ133" s="21" t="n">
        <f aca="false">-EI142*$F36*EJ26</f>
        <v>-2.72848410531879E-013</v>
      </c>
      <c r="EK133" s="21" t="n">
        <f aca="false">-EJ142*$F36*EK26</f>
        <v>-2.72848410531879E-013</v>
      </c>
      <c r="EL133" s="21" t="n">
        <f aca="false">-EK142*$F36*EL26</f>
        <v>-2.72848410531879E-013</v>
      </c>
      <c r="EM133" s="21" t="n">
        <f aca="false">-EL142*$F36*EM26</f>
        <v>-2.72848410531879E-013</v>
      </c>
      <c r="EN133" s="21" t="n">
        <f aca="false">-EM142*$F36*EN26</f>
        <v>-2.72848410531879E-013</v>
      </c>
      <c r="EO133" s="21" t="n">
        <f aca="false">-EN142*$F36*EO26</f>
        <v>-2.72848410531879E-013</v>
      </c>
      <c r="EP133" s="21" t="n">
        <f aca="false">-EO142*$F36*EP26</f>
        <v>-2.72848410531879E-013</v>
      </c>
      <c r="EQ133" s="21" t="n">
        <f aca="false">-EP142*$F36*EQ26</f>
        <v>-2.72848410531879E-013</v>
      </c>
      <c r="ER133" s="21" t="n">
        <f aca="false">-EQ142*$F36*ER26</f>
        <v>-2.72848410531879E-013</v>
      </c>
      <c r="ES133" s="21" t="n">
        <f aca="false">-ER142*$F36*ES26</f>
        <v>-2.72848410531879E-013</v>
      </c>
      <c r="ET133" s="21" t="n">
        <f aca="false">-ES142*$F36*ET26</f>
        <v>-2.72848410531879E-013</v>
      </c>
      <c r="EU133" s="21" t="n">
        <f aca="false">-ET142*$F36*EU26</f>
        <v>-2.72848410531879E-013</v>
      </c>
      <c r="EV133" s="21" t="n">
        <f aca="false">-EU142*$F36*EV26</f>
        <v>-2.72848410531879E-013</v>
      </c>
      <c r="EW133" s="21" t="n">
        <f aca="false">-EV142*$F36*EW26</f>
        <v>-2.72848410531879E-013</v>
      </c>
      <c r="EX133" s="21" t="n">
        <f aca="false">-EW142*$F36*EX26</f>
        <v>-2.72848410531879E-013</v>
      </c>
      <c r="EY133" s="21" t="n">
        <f aca="false">-EX142*$F36*EY26</f>
        <v>-2.72848410531879E-013</v>
      </c>
      <c r="EZ133" s="21" t="n">
        <f aca="false">-EY142*$F36*EZ26</f>
        <v>-2.72848410531879E-013</v>
      </c>
      <c r="FA133" s="21" t="n">
        <f aca="false">-EZ142*$F36*FA26</f>
        <v>-2.72848410531879E-013</v>
      </c>
      <c r="FB133" s="21" t="n">
        <f aca="false">-FA142*$F36*FB26</f>
        <v>-2.72848410531879E-013</v>
      </c>
      <c r="FC133" s="21" t="n">
        <f aca="false">-FB142*$F36*FC26</f>
        <v>-2.72848410531879E-013</v>
      </c>
      <c r="FD133" s="21" t="n">
        <f aca="false">-FC142*$F36*FD26</f>
        <v>-2.72848410531879E-013</v>
      </c>
      <c r="FE133" s="21" t="n">
        <f aca="false">-FD142*$F36*FE26</f>
        <v>-2.72848410531879E-013</v>
      </c>
      <c r="FF133" s="21" t="n">
        <f aca="false">-FE142*$F36*FF26</f>
        <v>-2.72848410531879E-013</v>
      </c>
      <c r="FG133" s="21" t="n">
        <f aca="false">-FF142*$F36*FG26</f>
        <v>-2.72848410531879E-013</v>
      </c>
      <c r="FH133" s="21" t="n">
        <f aca="false">-FG142*$F36*FH26</f>
        <v>-2.72848410531879E-013</v>
      </c>
    </row>
    <row r="134" customFormat="false" ht="15" hidden="false" customHeight="false" outlineLevel="0" collapsed="false">
      <c r="C134" s="1" t="s">
        <v>773</v>
      </c>
      <c r="D134" s="12" t="s">
        <v>358</v>
      </c>
      <c r="I134" s="21" t="n">
        <f aca="false">SUM(J134:FH134)</f>
        <v>-31802.3951678711</v>
      </c>
      <c r="J134" s="21" t="n">
        <f aca="false">-MIN(I142,$F130+J133)*J32</f>
        <v>-0</v>
      </c>
      <c r="K134" s="21" t="n">
        <f aca="false">-MIN(J142,$F130+K133)*K32</f>
        <v>-0</v>
      </c>
      <c r="L134" s="21" t="n">
        <f aca="false">-MIN(K142,$F130+L133)*L32</f>
        <v>-0</v>
      </c>
      <c r="M134" s="21" t="n">
        <f aca="false">-MIN(L142,$F130+M133)*M32</f>
        <v>-0</v>
      </c>
      <c r="N134" s="21" t="n">
        <f aca="false">-MIN(M142,$F130+N133)*N32</f>
        <v>-0</v>
      </c>
      <c r="O134" s="21" t="n">
        <f aca="false">-MIN(N142,$F130+O133)*O32</f>
        <v>-0</v>
      </c>
      <c r="P134" s="21" t="n">
        <f aca="false">-MIN(O142,$F130+P133)*P32</f>
        <v>-0</v>
      </c>
      <c r="Q134" s="21" t="n">
        <f aca="false">-MIN(P142,$F130+Q133)*Q32</f>
        <v>-0</v>
      </c>
      <c r="R134" s="21" t="n">
        <f aca="false">-MIN(Q142,$F130+R133)*R32</f>
        <v>-0</v>
      </c>
      <c r="S134" s="21" t="n">
        <f aca="false">-MIN(R142,$F130+S133)*S32</f>
        <v>-0</v>
      </c>
      <c r="T134" s="21" t="n">
        <f aca="false">-MIN(S142,$F130+T133)*T32</f>
        <v>-359.046818024017</v>
      </c>
      <c r="U134" s="21" t="n">
        <f aca="false">-MIN(T142,$F130+U133)*U32</f>
        <v>-363.534903249318</v>
      </c>
      <c r="V134" s="21" t="n">
        <f aca="false">-MIN(U142,$F130+V133)*V32</f>
        <v>-368.079089539934</v>
      </c>
      <c r="W134" s="21" t="n">
        <f aca="false">-MIN(V142,$F130+W133)*W32</f>
        <v>-372.680078159183</v>
      </c>
      <c r="X134" s="21" t="n">
        <f aca="false">-MIN(W142,$F130+X133)*X32</f>
        <v>-377.338579136173</v>
      </c>
      <c r="Y134" s="21" t="n">
        <f aca="false">-MIN(X142,$F130+Y133)*Y32</f>
        <v>-382.055311375375</v>
      </c>
      <c r="Z134" s="21" t="n">
        <f aca="false">-MIN(Y142,$F130+Z133)*Z32</f>
        <v>-386.831002767567</v>
      </c>
      <c r="AA134" s="21" t="n">
        <f aca="false">-MIN(Z142,$F130+AA133)*AA32</f>
        <v>-391.666390302162</v>
      </c>
      <c r="AB134" s="21" t="n">
        <f aca="false">-MIN(AA142,$F130+AB133)*AB32</f>
        <v>-396.562220180939</v>
      </c>
      <c r="AC134" s="21" t="n">
        <f aca="false">-MIN(AB142,$F130+AC133)*AC32</f>
        <v>-401.519247933201</v>
      </c>
      <c r="AD134" s="21" t="n">
        <f aca="false">-MIN(AC142,$F130+AD133)*AD32</f>
        <v>-406.538238532366</v>
      </c>
      <c r="AE134" s="21" t="n">
        <f aca="false">-MIN(AD142,$F130+AE133)*AE32</f>
        <v>-411.61996651402</v>
      </c>
      <c r="AF134" s="21" t="n">
        <f aca="false">-MIN(AE142,$F130+AF133)*AF32</f>
        <v>-416.765216095445</v>
      </c>
      <c r="AG134" s="21" t="n">
        <f aca="false">-MIN(AF142,$F130+AG133)*AG32</f>
        <v>-421.974781296639</v>
      </c>
      <c r="AH134" s="21" t="n">
        <f aca="false">-MIN(AG142,$F130+AH133)*AH32</f>
        <v>-427.249466062847</v>
      </c>
      <c r="AI134" s="21" t="n">
        <f aca="false">-MIN(AH142,$F130+AI133)*AI32</f>
        <v>-432.590084388632</v>
      </c>
      <c r="AJ134" s="21" t="n">
        <f aca="false">-MIN(AI142,$F130+AJ133)*AJ32</f>
        <v>-437.99746044349</v>
      </c>
      <c r="AK134" s="21" t="n">
        <f aca="false">-MIN(AJ142,$F130+AK133)*AK32</f>
        <v>-443.472428699034</v>
      </c>
      <c r="AL134" s="21" t="n">
        <f aca="false">-MIN(AK142,$F130+AL133)*AL32</f>
        <v>-449.015834057772</v>
      </c>
      <c r="AM134" s="21" t="n">
        <f aca="false">-MIN(AL142,$F130+AM133)*AM32</f>
        <v>-454.628531983494</v>
      </c>
      <c r="AN134" s="21" t="n">
        <f aca="false">-MIN(AM142,$F130+AN133)*AN32</f>
        <v>-460.311388633287</v>
      </c>
      <c r="AO134" s="21" t="n">
        <f aca="false">-MIN(AN142,$F130+AO133)*AO32</f>
        <v>-466.065280991204</v>
      </c>
      <c r="AP134" s="21" t="n">
        <f aca="false">-MIN(AO142,$F130+AP133)*AP32</f>
        <v>-471.891097003594</v>
      </c>
      <c r="AQ134" s="21" t="n">
        <f aca="false">-MIN(AP142,$F130+AQ133)*AQ32</f>
        <v>-477.789735716138</v>
      </c>
      <c r="AR134" s="21" t="n">
        <f aca="false">-MIN(AQ142,$F130+AR133)*AR32</f>
        <v>-483.76210741259</v>
      </c>
      <c r="AS134" s="21" t="n">
        <f aca="false">-MIN(AR142,$F130+AS133)*AS32</f>
        <v>-489.809133755248</v>
      </c>
      <c r="AT134" s="21" t="n">
        <f aca="false">-MIN(AS142,$F130+AT133)*AT32</f>
        <v>-495.931747927188</v>
      </c>
      <c r="AU134" s="21" t="n">
        <f aca="false">-MIN(AT142,$F130+AU133)*AU32</f>
        <v>-502.130894776278</v>
      </c>
      <c r="AV134" s="21" t="n">
        <f aca="false">-MIN(AU142,$F130+AV133)*AV32</f>
        <v>-508.407530960982</v>
      </c>
      <c r="AW134" s="21" t="n">
        <f aca="false">-MIN(AV142,$F130+AW133)*AW32</f>
        <v>-514.762625097994</v>
      </c>
      <c r="AX134" s="21" t="n">
        <f aca="false">-MIN(AW142,$F130+AX133)*AX32</f>
        <v>-521.197157911719</v>
      </c>
      <c r="AY134" s="21" t="n">
        <f aca="false">-MIN(AX142,$F130+AY133)*AY32</f>
        <v>-527.712122385615</v>
      </c>
      <c r="AZ134" s="21" t="n">
        <f aca="false">-MIN(AY142,$F130+AZ133)*AZ32</f>
        <v>-534.308523915435</v>
      </c>
      <c r="BA134" s="21" t="n">
        <f aca="false">-MIN(AZ142,$F130+BA133)*BA32</f>
        <v>-540.987380464378</v>
      </c>
      <c r="BB134" s="21" t="n">
        <f aca="false">-MIN(BA142,$F130+BB133)*BB32</f>
        <v>-547.749722720183</v>
      </c>
      <c r="BC134" s="21" t="n">
        <f aca="false">-MIN(BB142,$F130+BC133)*BC32</f>
        <v>-554.596594254185</v>
      </c>
      <c r="BD134" s="21" t="n">
        <f aca="false">-MIN(BC142,$F130+BD133)*BD32</f>
        <v>-561.529051682363</v>
      </c>
      <c r="BE134" s="21" t="n">
        <f aca="false">-MIN(BD142,$F130+BE133)*BE32</f>
        <v>-568.548164828392</v>
      </c>
      <c r="BF134" s="21" t="n">
        <f aca="false">-MIN(BE142,$F130+BF133)*BF32</f>
        <v>-575.655016888747</v>
      </c>
      <c r="BG134" s="21" t="n">
        <f aca="false">-MIN(BF142,$F130+BG133)*BG32</f>
        <v>-582.850704599856</v>
      </c>
      <c r="BH134" s="21" t="n">
        <f aca="false">-MIN(BG142,$F130+BH133)*BH32</f>
        <v>-590.136338407355</v>
      </c>
      <c r="BI134" s="21" t="n">
        <f aca="false">-MIN(BH142,$F130+BI133)*BI32</f>
        <v>-597.513042637447</v>
      </c>
      <c r="BJ134" s="21" t="n">
        <f aca="false">-MIN(BI142,$F130+BJ133)*BJ32</f>
        <v>-604.981955670415</v>
      </c>
      <c r="BK134" s="21" t="n">
        <f aca="false">-MIN(BJ142,$F130+BK133)*BK32</f>
        <v>-612.544230116295</v>
      </c>
      <c r="BL134" s="21" t="n">
        <f aca="false">-MIN(BK142,$F130+BL133)*BL32</f>
        <v>-620.201032992748</v>
      </c>
      <c r="BM134" s="21" t="n">
        <f aca="false">-MIN(BL142,$F130+BM133)*BM32</f>
        <v>-627.953545905158</v>
      </c>
      <c r="BN134" s="21" t="n">
        <f aca="false">-MIN(BM142,$F130+BN133)*BN32</f>
        <v>-635.802965228972</v>
      </c>
      <c r="BO134" s="21" t="n">
        <f aca="false">-MIN(BN142,$F130+BO133)*BO32</f>
        <v>-643.750502294334</v>
      </c>
      <c r="BP134" s="21" t="n">
        <f aca="false">-MIN(BO142,$F130+BP133)*BP32</f>
        <v>-651.797383573014</v>
      </c>
      <c r="BQ134" s="21" t="n">
        <f aca="false">-MIN(BP142,$F130+BQ133)*BQ32</f>
        <v>-659.944850867676</v>
      </c>
      <c r="BR134" s="21" t="n">
        <f aca="false">-MIN(BQ142,$F130+BR133)*BR32</f>
        <v>-668.194161503522</v>
      </c>
      <c r="BS134" s="21" t="n">
        <f aca="false">-MIN(BR142,$F130+BS133)*BS32</f>
        <v>-676.546588522316</v>
      </c>
      <c r="BT134" s="21" t="n">
        <f aca="false">-MIN(BS142,$F130+BT133)*BT32</f>
        <v>-685.003420878845</v>
      </c>
      <c r="BU134" s="21" t="n">
        <f aca="false">-MIN(BT142,$F130+BU133)*BU32</f>
        <v>-693.565963639831</v>
      </c>
      <c r="BV134" s="21" t="n">
        <f aca="false">-MIN(BU142,$F130+BV133)*BV32</f>
        <v>-702.235538185329</v>
      </c>
      <c r="BW134" s="21" t="n">
        <f aca="false">-MIN(BV142,$F130+BW133)*BW32</f>
        <v>-711.013482412645</v>
      </c>
      <c r="BX134" s="21" t="n">
        <f aca="false">-MIN(BW142,$F130+BX133)*BX32</f>
        <v>-719.901150942803</v>
      </c>
      <c r="BY134" s="21" t="n">
        <f aca="false">-MIN(BX142,$F130+BY133)*BY32</f>
        <v>-728.899915329589</v>
      </c>
      <c r="BZ134" s="21" t="n">
        <f aca="false">-MIN(BY142,$F130+BZ133)*BZ32</f>
        <v>-738.011164271208</v>
      </c>
      <c r="CA134" s="21" t="n">
        <f aca="false">-MIN(BZ142,$F130+CA133)*CA32</f>
        <v>-747.236303824598</v>
      </c>
      <c r="CB134" s="21" t="n">
        <f aca="false">-MIN(CA142,$F130+CB133)*CB32</f>
        <v>-0</v>
      </c>
      <c r="CC134" s="21" t="n">
        <f aca="false">-MIN(CB142,$F130+CC133)*CC32</f>
        <v>-0</v>
      </c>
      <c r="CD134" s="21" t="n">
        <f aca="false">-MIN(CC142,$F130+CD133)*CD32</f>
        <v>-0</v>
      </c>
      <c r="CE134" s="21" t="n">
        <f aca="false">-MIN(CD142,$F130+CE133)*CE32</f>
        <v>-0</v>
      </c>
      <c r="CF134" s="21" t="n">
        <f aca="false">-MIN(CE142,$F130+CF133)*CF32</f>
        <v>-0</v>
      </c>
      <c r="CG134" s="21" t="n">
        <f aca="false">-MIN(CF142,$F130+CG133)*CG32</f>
        <v>-0</v>
      </c>
      <c r="CH134" s="21" t="n">
        <f aca="false">-MIN(CG142,$F130+CH133)*CH32</f>
        <v>-0</v>
      </c>
      <c r="CI134" s="21" t="n">
        <f aca="false">-MIN(CH142,$F130+CI133)*CI32</f>
        <v>-0</v>
      </c>
      <c r="CJ134" s="21" t="n">
        <f aca="false">-MIN(CI142,$F130+CJ133)*CJ32</f>
        <v>-0</v>
      </c>
      <c r="CK134" s="21" t="n">
        <f aca="false">-MIN(CJ142,$F130+CK133)*CK32</f>
        <v>-0</v>
      </c>
      <c r="CL134" s="21" t="n">
        <f aca="false">-MIN(CK142,$F130+CL133)*CL32</f>
        <v>-0</v>
      </c>
      <c r="CM134" s="21" t="n">
        <f aca="false">-MIN(CL142,$F130+CM133)*CM32</f>
        <v>-0</v>
      </c>
      <c r="CN134" s="21" t="n">
        <f aca="false">-MIN(CM142,$F130+CN133)*CN32</f>
        <v>-0</v>
      </c>
      <c r="CO134" s="21" t="n">
        <f aca="false">-MIN(CN142,$F130+CO133)*CO32</f>
        <v>-0</v>
      </c>
      <c r="CP134" s="21" t="n">
        <f aca="false">-MIN(CO142,$F130+CP133)*CP32</f>
        <v>-0</v>
      </c>
      <c r="CQ134" s="21" t="n">
        <f aca="false">-MIN(CP142,$F130+CQ133)*CQ32</f>
        <v>-0</v>
      </c>
      <c r="CR134" s="21" t="n">
        <f aca="false">-MIN(CQ142,$F130+CR133)*CR32</f>
        <v>-0</v>
      </c>
      <c r="CS134" s="21" t="n">
        <f aca="false">-MIN(CR142,$F130+CS133)*CS32</f>
        <v>-0</v>
      </c>
      <c r="CT134" s="21" t="n">
        <f aca="false">-MIN(CS142,$F130+CT133)*CT32</f>
        <v>-0</v>
      </c>
      <c r="CU134" s="21" t="n">
        <f aca="false">-MIN(CT142,$F130+CU133)*CU32</f>
        <v>-0</v>
      </c>
      <c r="CV134" s="21" t="n">
        <f aca="false">-MIN(CU142,$F130+CV133)*CV32</f>
        <v>-0</v>
      </c>
      <c r="CW134" s="21" t="n">
        <f aca="false">-MIN(CV142,$F130+CW133)*CW32</f>
        <v>-0</v>
      </c>
      <c r="CX134" s="21" t="n">
        <f aca="false">-MIN(CW142,$F130+CX133)*CX32</f>
        <v>-0</v>
      </c>
      <c r="CY134" s="21" t="n">
        <f aca="false">-MIN(CX142,$F130+CY133)*CY32</f>
        <v>-0</v>
      </c>
      <c r="CZ134" s="21" t="n">
        <f aca="false">-MIN(CY142,$F130+CZ133)*CZ32</f>
        <v>-0</v>
      </c>
      <c r="DA134" s="21" t="n">
        <f aca="false">-MIN(CZ142,$F130+DA133)*DA32</f>
        <v>-0</v>
      </c>
      <c r="DB134" s="21" t="n">
        <f aca="false">-MIN(DA142,$F130+DB133)*DB32</f>
        <v>-0</v>
      </c>
      <c r="DC134" s="21" t="n">
        <f aca="false">-MIN(DB142,$F130+DC133)*DC32</f>
        <v>-0</v>
      </c>
      <c r="DD134" s="21" t="n">
        <f aca="false">-MIN(DC142,$F130+DD133)*DD32</f>
        <v>-0</v>
      </c>
      <c r="DE134" s="21" t="n">
        <f aca="false">-MIN(DD142,$F130+DE133)*DE32</f>
        <v>-0</v>
      </c>
      <c r="DF134" s="21" t="n">
        <f aca="false">-MIN(DE142,$F130+DF133)*DF32</f>
        <v>-0</v>
      </c>
      <c r="DG134" s="21" t="n">
        <f aca="false">-MIN(DF142,$F130+DG133)*DG32</f>
        <v>-0</v>
      </c>
      <c r="DH134" s="21" t="n">
        <f aca="false">-MIN(DG142,$F130+DH133)*DH32</f>
        <v>-0</v>
      </c>
      <c r="DI134" s="21" t="n">
        <f aca="false">-MIN(DH142,$F130+DI133)*DI32</f>
        <v>-0</v>
      </c>
      <c r="DJ134" s="21" t="n">
        <f aca="false">-MIN(DI142,$F130+DJ133)*DJ32</f>
        <v>-0</v>
      </c>
      <c r="DK134" s="21" t="n">
        <f aca="false">-MIN(DJ142,$F130+DK133)*DK32</f>
        <v>-0</v>
      </c>
      <c r="DL134" s="21" t="n">
        <f aca="false">-MIN(DK142,$F130+DL133)*DL32</f>
        <v>-0</v>
      </c>
      <c r="DM134" s="21" t="n">
        <f aca="false">-MIN(DL142,$F130+DM133)*DM32</f>
        <v>-0</v>
      </c>
      <c r="DN134" s="21" t="n">
        <f aca="false">-MIN(DM142,$F130+DN133)*DN32</f>
        <v>-0</v>
      </c>
      <c r="DO134" s="21" t="n">
        <f aca="false">-MIN(DN142,$F130+DO133)*DO32</f>
        <v>-0</v>
      </c>
      <c r="DP134" s="21" t="n">
        <f aca="false">-MIN(DO142,$F130+DP133)*DP32</f>
        <v>-0</v>
      </c>
      <c r="DQ134" s="21" t="n">
        <f aca="false">-MIN(DP142,$F130+DQ133)*DQ32</f>
        <v>-0</v>
      </c>
      <c r="DR134" s="21" t="n">
        <f aca="false">-MIN(DQ142,$F130+DR133)*DR32</f>
        <v>-0</v>
      </c>
      <c r="DS134" s="21" t="n">
        <f aca="false">-MIN(DR142,$F130+DS133)*DS32</f>
        <v>-0</v>
      </c>
      <c r="DT134" s="21" t="n">
        <f aca="false">-MIN(DS142,$F130+DT133)*DT32</f>
        <v>-0</v>
      </c>
      <c r="DU134" s="21" t="n">
        <f aca="false">-MIN(DT142,$F130+DU133)*DU32</f>
        <v>-0</v>
      </c>
      <c r="DV134" s="21" t="n">
        <f aca="false">-MIN(DU142,$F130+DV133)*DV32</f>
        <v>-0</v>
      </c>
      <c r="DW134" s="21" t="n">
        <f aca="false">-MIN(DV142,$F130+DW133)*DW32</f>
        <v>-0</v>
      </c>
      <c r="DX134" s="21" t="n">
        <f aca="false">-MIN(DW142,$F130+DX133)*DX32</f>
        <v>-0</v>
      </c>
      <c r="DY134" s="21" t="n">
        <f aca="false">-MIN(DX142,$F130+DY133)*DY32</f>
        <v>-0</v>
      </c>
      <c r="DZ134" s="21" t="n">
        <f aca="false">-MIN(DY142,$F130+DZ133)*DZ32</f>
        <v>-0</v>
      </c>
      <c r="EA134" s="21" t="n">
        <f aca="false">-MIN(DZ142,$F130+EA133)*EA32</f>
        <v>-0</v>
      </c>
      <c r="EB134" s="21" t="n">
        <f aca="false">-MIN(EA142,$F130+EB133)*EB32</f>
        <v>-0</v>
      </c>
      <c r="EC134" s="21" t="n">
        <f aca="false">-MIN(EB142,$F130+EC133)*EC32</f>
        <v>-0</v>
      </c>
      <c r="ED134" s="21" t="n">
        <f aca="false">-MIN(EC142,$F130+ED133)*ED32</f>
        <v>-0</v>
      </c>
      <c r="EE134" s="21" t="n">
        <f aca="false">-MIN(ED142,$F130+EE133)*EE32</f>
        <v>-0</v>
      </c>
      <c r="EF134" s="21" t="n">
        <f aca="false">-MIN(EE142,$F130+EF133)*EF32</f>
        <v>-0</v>
      </c>
      <c r="EG134" s="21" t="n">
        <f aca="false">-MIN(EF142,$F130+EG133)*EG32</f>
        <v>-0</v>
      </c>
      <c r="EH134" s="21" t="n">
        <f aca="false">-MIN(EG142,$F130+EH133)*EH32</f>
        <v>-0</v>
      </c>
      <c r="EI134" s="21" t="n">
        <f aca="false">-MIN(EH142,$F130+EI133)*EI32</f>
        <v>-0</v>
      </c>
      <c r="EJ134" s="21" t="n">
        <f aca="false">-MIN(EI142,$F130+EJ133)*EJ32</f>
        <v>-0</v>
      </c>
      <c r="EK134" s="21" t="n">
        <f aca="false">-MIN(EJ142,$F130+EK133)*EK32</f>
        <v>-0</v>
      </c>
      <c r="EL134" s="21" t="n">
        <f aca="false">-MIN(EK142,$F130+EL133)*EL32</f>
        <v>-0</v>
      </c>
      <c r="EM134" s="21" t="n">
        <f aca="false">-MIN(EL142,$F130+EM133)*EM32</f>
        <v>-0</v>
      </c>
      <c r="EN134" s="21" t="n">
        <f aca="false">-MIN(EM142,$F130+EN133)*EN32</f>
        <v>-0</v>
      </c>
      <c r="EO134" s="21" t="n">
        <f aca="false">-MIN(EN142,$F130+EO133)*EO32</f>
        <v>-0</v>
      </c>
      <c r="EP134" s="21" t="n">
        <f aca="false">-MIN(EO142,$F130+EP133)*EP32</f>
        <v>-0</v>
      </c>
      <c r="EQ134" s="21" t="n">
        <f aca="false">-MIN(EP142,$F130+EQ133)*EQ32</f>
        <v>-0</v>
      </c>
      <c r="ER134" s="21" t="n">
        <f aca="false">-MIN(EQ142,$F130+ER133)*ER32</f>
        <v>-0</v>
      </c>
      <c r="ES134" s="21" t="n">
        <f aca="false">-MIN(ER142,$F130+ES133)*ES32</f>
        <v>-0</v>
      </c>
      <c r="ET134" s="21" t="n">
        <f aca="false">-MIN(ES142,$F130+ET133)*ET32</f>
        <v>-0</v>
      </c>
      <c r="EU134" s="21" t="n">
        <f aca="false">-MIN(ET142,$F130+EU133)*EU32</f>
        <v>-0</v>
      </c>
      <c r="EV134" s="21" t="n">
        <f aca="false">-MIN(EU142,$F130+EV133)*EV32</f>
        <v>-0</v>
      </c>
      <c r="EW134" s="21" t="n">
        <f aca="false">-MIN(EV142,$F130+EW133)*EW32</f>
        <v>-0</v>
      </c>
      <c r="EX134" s="21" t="n">
        <f aca="false">-MIN(EW142,$F130+EX133)*EX32</f>
        <v>-0</v>
      </c>
      <c r="EY134" s="21" t="n">
        <f aca="false">-MIN(EX142,$F130+EY133)*EY32</f>
        <v>-0</v>
      </c>
      <c r="EZ134" s="21" t="n">
        <f aca="false">-MIN(EY142,$F130+EZ133)*EZ32</f>
        <v>-0</v>
      </c>
      <c r="FA134" s="21" t="n">
        <f aca="false">-MIN(EZ142,$F130+FA133)*FA32</f>
        <v>-0</v>
      </c>
      <c r="FB134" s="21" t="n">
        <f aca="false">-MIN(FA142,$F130+FB133)*FB32</f>
        <v>-0</v>
      </c>
      <c r="FC134" s="21" t="n">
        <f aca="false">-MIN(FB142,$F130+FC133)*FC32</f>
        <v>-0</v>
      </c>
      <c r="FD134" s="21" t="n">
        <f aca="false">-MIN(FC142,$F130+FD133)*FD32</f>
        <v>-0</v>
      </c>
      <c r="FE134" s="21" t="n">
        <f aca="false">-MIN(FD142,$F130+FE133)*FE32</f>
        <v>-0</v>
      </c>
      <c r="FF134" s="21" t="n">
        <f aca="false">-MIN(FE142,$F130+FF133)*FF32</f>
        <v>-0</v>
      </c>
      <c r="FG134" s="21" t="n">
        <f aca="false">-MIN(FF142,$F130+FG133)*FG32</f>
        <v>-0</v>
      </c>
      <c r="FH134" s="21" t="n">
        <f aca="false">-MIN(FG142,$F130+FH133)*FH32</f>
        <v>-0</v>
      </c>
    </row>
    <row r="135" customFormat="false" ht="15" hidden="false" customHeight="false" outlineLevel="0" collapsed="false">
      <c r="C135" s="1" t="s">
        <v>774</v>
      </c>
      <c r="D135" s="12" t="s">
        <v>358</v>
      </c>
      <c r="I135" s="21" t="n">
        <f aca="false">SUM(J135:FH135)</f>
        <v>-45394.6054573444</v>
      </c>
      <c r="J135" s="21" t="n">
        <f aca="false">J133+J134</f>
        <v>-0</v>
      </c>
      <c r="K135" s="21" t="n">
        <f aca="false">K133+K134</f>
        <v>-0</v>
      </c>
      <c r="L135" s="21" t="n">
        <f aca="false">L133+L134</f>
        <v>-0</v>
      </c>
      <c r="M135" s="21" t="n">
        <f aca="false">M133+M134</f>
        <v>-0</v>
      </c>
      <c r="N135" s="21" t="n">
        <f aca="false">N133+N134</f>
        <v>-0</v>
      </c>
      <c r="O135" s="21" t="n">
        <f aca="false">O133+O134</f>
        <v>-0</v>
      </c>
      <c r="P135" s="21" t="n">
        <f aca="false">P133+P134</f>
        <v>-0</v>
      </c>
      <c r="Q135" s="21" t="n">
        <f aca="false">Q133+Q134</f>
        <v>-0</v>
      </c>
      <c r="R135" s="21" t="n">
        <f aca="false">R133+R134</f>
        <v>-0</v>
      </c>
      <c r="S135" s="21" t="n">
        <f aca="false">S133+S134</f>
        <v>-0</v>
      </c>
      <c r="T135" s="21" t="n">
        <f aca="false">T133+T134</f>
        <v>-756.576757622406</v>
      </c>
      <c r="U135" s="21" t="n">
        <f aca="false">U133+U134</f>
        <v>-756.576757622406</v>
      </c>
      <c r="V135" s="21" t="n">
        <f aca="false">V133+V134</f>
        <v>-756.576757622406</v>
      </c>
      <c r="W135" s="21" t="n">
        <f aca="false">W133+W134</f>
        <v>-756.576757622406</v>
      </c>
      <c r="X135" s="21" t="n">
        <f aca="false">X133+X134</f>
        <v>-756.576757622406</v>
      </c>
      <c r="Y135" s="21" t="n">
        <f aca="false">Y133+Y134</f>
        <v>-756.576757622406</v>
      </c>
      <c r="Z135" s="21" t="n">
        <f aca="false">Z133+Z134</f>
        <v>-756.576757622406</v>
      </c>
      <c r="AA135" s="21" t="n">
        <f aca="false">AA133+AA134</f>
        <v>-756.576757622406</v>
      </c>
      <c r="AB135" s="21" t="n">
        <f aca="false">AB133+AB134</f>
        <v>-756.576757622406</v>
      </c>
      <c r="AC135" s="21" t="n">
        <f aca="false">AC133+AC134</f>
        <v>-756.576757622406</v>
      </c>
      <c r="AD135" s="21" t="n">
        <f aca="false">AD133+AD134</f>
        <v>-756.576757622406</v>
      </c>
      <c r="AE135" s="21" t="n">
        <f aca="false">AE133+AE134</f>
        <v>-756.576757622406</v>
      </c>
      <c r="AF135" s="21" t="n">
        <f aca="false">AF133+AF134</f>
        <v>-756.576757622406</v>
      </c>
      <c r="AG135" s="21" t="n">
        <f aca="false">AG133+AG134</f>
        <v>-756.576757622406</v>
      </c>
      <c r="AH135" s="21" t="n">
        <f aca="false">AH133+AH134</f>
        <v>-756.576757622406</v>
      </c>
      <c r="AI135" s="21" t="n">
        <f aca="false">AI133+AI134</f>
        <v>-756.576757622406</v>
      </c>
      <c r="AJ135" s="21" t="n">
        <f aca="false">AJ133+AJ134</f>
        <v>-756.576757622406</v>
      </c>
      <c r="AK135" s="21" t="n">
        <f aca="false">AK133+AK134</f>
        <v>-756.576757622406</v>
      </c>
      <c r="AL135" s="21" t="n">
        <f aca="false">AL133+AL134</f>
        <v>-756.576757622406</v>
      </c>
      <c r="AM135" s="21" t="n">
        <f aca="false">AM133+AM134</f>
        <v>-756.576757622406</v>
      </c>
      <c r="AN135" s="21" t="n">
        <f aca="false">AN133+AN134</f>
        <v>-756.576757622406</v>
      </c>
      <c r="AO135" s="21" t="n">
        <f aca="false">AO133+AO134</f>
        <v>-756.576757622406</v>
      </c>
      <c r="AP135" s="21" t="n">
        <f aca="false">AP133+AP134</f>
        <v>-756.576757622406</v>
      </c>
      <c r="AQ135" s="21" t="n">
        <f aca="false">AQ133+AQ134</f>
        <v>-756.576757622406</v>
      </c>
      <c r="AR135" s="21" t="n">
        <f aca="false">AR133+AR134</f>
        <v>-756.576757622406</v>
      </c>
      <c r="AS135" s="21" t="n">
        <f aca="false">AS133+AS134</f>
        <v>-756.576757622406</v>
      </c>
      <c r="AT135" s="21" t="n">
        <f aca="false">AT133+AT134</f>
        <v>-756.576757622406</v>
      </c>
      <c r="AU135" s="21" t="n">
        <f aca="false">AU133+AU134</f>
        <v>-756.576757622406</v>
      </c>
      <c r="AV135" s="21" t="n">
        <f aca="false">AV133+AV134</f>
        <v>-756.576757622406</v>
      </c>
      <c r="AW135" s="21" t="n">
        <f aca="false">AW133+AW134</f>
        <v>-756.576757622406</v>
      </c>
      <c r="AX135" s="21" t="n">
        <f aca="false">AX133+AX134</f>
        <v>-756.576757622406</v>
      </c>
      <c r="AY135" s="21" t="n">
        <f aca="false">AY133+AY134</f>
        <v>-756.576757622406</v>
      </c>
      <c r="AZ135" s="21" t="n">
        <f aca="false">AZ133+AZ134</f>
        <v>-756.576757622406</v>
      </c>
      <c r="BA135" s="21" t="n">
        <f aca="false">BA133+BA134</f>
        <v>-756.576757622406</v>
      </c>
      <c r="BB135" s="21" t="n">
        <f aca="false">BB133+BB134</f>
        <v>-756.576757622406</v>
      </c>
      <c r="BC135" s="21" t="n">
        <f aca="false">BC133+BC134</f>
        <v>-756.576757622406</v>
      </c>
      <c r="BD135" s="21" t="n">
        <f aca="false">BD133+BD134</f>
        <v>-756.576757622406</v>
      </c>
      <c r="BE135" s="21" t="n">
        <f aca="false">BE133+BE134</f>
        <v>-756.576757622406</v>
      </c>
      <c r="BF135" s="21" t="n">
        <f aca="false">BF133+BF134</f>
        <v>-756.576757622406</v>
      </c>
      <c r="BG135" s="21" t="n">
        <f aca="false">BG133+BG134</f>
        <v>-756.576757622406</v>
      </c>
      <c r="BH135" s="21" t="n">
        <f aca="false">BH133+BH134</f>
        <v>-756.576757622406</v>
      </c>
      <c r="BI135" s="21" t="n">
        <f aca="false">BI133+BI134</f>
        <v>-756.576757622406</v>
      </c>
      <c r="BJ135" s="21" t="n">
        <f aca="false">BJ133+BJ134</f>
        <v>-756.576757622406</v>
      </c>
      <c r="BK135" s="21" t="n">
        <f aca="false">BK133+BK134</f>
        <v>-756.576757622406</v>
      </c>
      <c r="BL135" s="21" t="n">
        <f aca="false">BL133+BL134</f>
        <v>-756.576757622406</v>
      </c>
      <c r="BM135" s="21" t="n">
        <f aca="false">BM133+BM134</f>
        <v>-756.576757622406</v>
      </c>
      <c r="BN135" s="21" t="n">
        <f aca="false">BN133+BN134</f>
        <v>-756.576757622406</v>
      </c>
      <c r="BO135" s="21" t="n">
        <f aca="false">BO133+BO134</f>
        <v>-756.576757622406</v>
      </c>
      <c r="BP135" s="21" t="n">
        <f aca="false">BP133+BP134</f>
        <v>-756.576757622406</v>
      </c>
      <c r="BQ135" s="21" t="n">
        <f aca="false">BQ133+BQ134</f>
        <v>-756.576757622406</v>
      </c>
      <c r="BR135" s="21" t="n">
        <f aca="false">BR133+BR134</f>
        <v>-756.576757622406</v>
      </c>
      <c r="BS135" s="21" t="n">
        <f aca="false">BS133+BS134</f>
        <v>-756.576757622406</v>
      </c>
      <c r="BT135" s="21" t="n">
        <f aca="false">BT133+BT134</f>
        <v>-756.576757622406</v>
      </c>
      <c r="BU135" s="21" t="n">
        <f aca="false">BU133+BU134</f>
        <v>-756.576757622406</v>
      </c>
      <c r="BV135" s="21" t="n">
        <f aca="false">BV133+BV134</f>
        <v>-756.576757622406</v>
      </c>
      <c r="BW135" s="21" t="n">
        <f aca="false">BW133+BW134</f>
        <v>-756.576757622406</v>
      </c>
      <c r="BX135" s="21" t="n">
        <f aca="false">BX133+BX134</f>
        <v>-756.576757622406</v>
      </c>
      <c r="BY135" s="21" t="n">
        <f aca="false">BY133+BY134</f>
        <v>-756.576757622406</v>
      </c>
      <c r="BZ135" s="21" t="n">
        <f aca="false">BZ133+BZ134</f>
        <v>-756.576757622406</v>
      </c>
      <c r="CA135" s="21" t="n">
        <f aca="false">CA133+CA134</f>
        <v>-756.576757622406</v>
      </c>
      <c r="CB135" s="21" t="n">
        <f aca="false">CB133+CB134</f>
        <v>-2.72848410531879E-013</v>
      </c>
      <c r="CC135" s="21" t="n">
        <f aca="false">CC133+CC134</f>
        <v>-2.72848410531879E-013</v>
      </c>
      <c r="CD135" s="21" t="n">
        <f aca="false">CD133+CD134</f>
        <v>-2.72848410531879E-013</v>
      </c>
      <c r="CE135" s="21" t="n">
        <f aca="false">CE133+CE134</f>
        <v>-2.72848410531879E-013</v>
      </c>
      <c r="CF135" s="21" t="n">
        <f aca="false">CF133+CF134</f>
        <v>-2.72848410531879E-013</v>
      </c>
      <c r="CG135" s="21" t="n">
        <f aca="false">CG133+CG134</f>
        <v>-2.72848410531879E-013</v>
      </c>
      <c r="CH135" s="21" t="n">
        <f aca="false">CH133+CH134</f>
        <v>-2.72848410531879E-013</v>
      </c>
      <c r="CI135" s="21" t="n">
        <f aca="false">CI133+CI134</f>
        <v>-2.72848410531879E-013</v>
      </c>
      <c r="CJ135" s="21" t="n">
        <f aca="false">CJ133+CJ134</f>
        <v>-2.72848410531879E-013</v>
      </c>
      <c r="CK135" s="21" t="n">
        <f aca="false">CK133+CK134</f>
        <v>-2.72848410531879E-013</v>
      </c>
      <c r="CL135" s="21" t="n">
        <f aca="false">CL133+CL134</f>
        <v>-2.72848410531879E-013</v>
      </c>
      <c r="CM135" s="21" t="n">
        <f aca="false">CM133+CM134</f>
        <v>-2.72848410531879E-013</v>
      </c>
      <c r="CN135" s="21" t="n">
        <f aca="false">CN133+CN134</f>
        <v>-2.72848410531879E-013</v>
      </c>
      <c r="CO135" s="21" t="n">
        <f aca="false">CO133+CO134</f>
        <v>-2.72848410531879E-013</v>
      </c>
      <c r="CP135" s="21" t="n">
        <f aca="false">CP133+CP134</f>
        <v>-2.72848410531879E-013</v>
      </c>
      <c r="CQ135" s="21" t="n">
        <f aca="false">CQ133+CQ134</f>
        <v>-2.72848410531879E-013</v>
      </c>
      <c r="CR135" s="21" t="n">
        <f aca="false">CR133+CR134</f>
        <v>-2.72848410531879E-013</v>
      </c>
      <c r="CS135" s="21" t="n">
        <f aca="false">CS133+CS134</f>
        <v>-2.72848410531879E-013</v>
      </c>
      <c r="CT135" s="21" t="n">
        <f aca="false">CT133+CT134</f>
        <v>-2.72848410531879E-013</v>
      </c>
      <c r="CU135" s="21" t="n">
        <f aca="false">CU133+CU134</f>
        <v>-2.72848410531879E-013</v>
      </c>
      <c r="CV135" s="21" t="n">
        <f aca="false">CV133+CV134</f>
        <v>-2.72848410531879E-013</v>
      </c>
      <c r="CW135" s="21" t="n">
        <f aca="false">CW133+CW134</f>
        <v>-2.72848410531879E-013</v>
      </c>
      <c r="CX135" s="21" t="n">
        <f aca="false">CX133+CX134</f>
        <v>-2.72848410531879E-013</v>
      </c>
      <c r="CY135" s="21" t="n">
        <f aca="false">CY133+CY134</f>
        <v>-2.72848410531879E-013</v>
      </c>
      <c r="CZ135" s="21" t="n">
        <f aca="false">CZ133+CZ134</f>
        <v>-2.72848410531879E-013</v>
      </c>
      <c r="DA135" s="21" t="n">
        <f aca="false">DA133+DA134</f>
        <v>-2.72848410531879E-013</v>
      </c>
      <c r="DB135" s="21" t="n">
        <f aca="false">DB133+DB134</f>
        <v>-2.72848410531879E-013</v>
      </c>
      <c r="DC135" s="21" t="n">
        <f aca="false">DC133+DC134</f>
        <v>-2.72848410531879E-013</v>
      </c>
      <c r="DD135" s="21" t="n">
        <f aca="false">DD133+DD134</f>
        <v>-2.72848410531879E-013</v>
      </c>
      <c r="DE135" s="21" t="n">
        <f aca="false">DE133+DE134</f>
        <v>-2.72848410531879E-013</v>
      </c>
      <c r="DF135" s="21" t="n">
        <f aca="false">DF133+DF134</f>
        <v>-2.72848410531879E-013</v>
      </c>
      <c r="DG135" s="21" t="n">
        <f aca="false">DG133+DG134</f>
        <v>-2.72848410531879E-013</v>
      </c>
      <c r="DH135" s="21" t="n">
        <f aca="false">DH133+DH134</f>
        <v>-2.72848410531879E-013</v>
      </c>
      <c r="DI135" s="21" t="n">
        <f aca="false">DI133+DI134</f>
        <v>-2.72848410531879E-013</v>
      </c>
      <c r="DJ135" s="21" t="n">
        <f aca="false">DJ133+DJ134</f>
        <v>-2.72848410531879E-013</v>
      </c>
      <c r="DK135" s="21" t="n">
        <f aca="false">DK133+DK134</f>
        <v>-2.72848410531879E-013</v>
      </c>
      <c r="DL135" s="21" t="n">
        <f aca="false">DL133+DL134</f>
        <v>-2.72848410531879E-013</v>
      </c>
      <c r="DM135" s="21" t="n">
        <f aca="false">DM133+DM134</f>
        <v>-2.72848410531879E-013</v>
      </c>
      <c r="DN135" s="21" t="n">
        <f aca="false">DN133+DN134</f>
        <v>-2.72848410531879E-013</v>
      </c>
      <c r="DO135" s="21" t="n">
        <f aca="false">DO133+DO134</f>
        <v>-2.72848410531879E-013</v>
      </c>
      <c r="DP135" s="21" t="n">
        <f aca="false">DP133+DP134</f>
        <v>-2.72848410531879E-013</v>
      </c>
      <c r="DQ135" s="21" t="n">
        <f aca="false">DQ133+DQ134</f>
        <v>-2.72848410531879E-013</v>
      </c>
      <c r="DR135" s="21" t="n">
        <f aca="false">DR133+DR134</f>
        <v>-2.72848410531879E-013</v>
      </c>
      <c r="DS135" s="21" t="n">
        <f aca="false">DS133+DS134</f>
        <v>-2.72848410531879E-013</v>
      </c>
      <c r="DT135" s="21" t="n">
        <f aca="false">DT133+DT134</f>
        <v>-2.72848410531879E-013</v>
      </c>
      <c r="DU135" s="21" t="n">
        <f aca="false">DU133+DU134</f>
        <v>-2.72848410531879E-013</v>
      </c>
      <c r="DV135" s="21" t="n">
        <f aca="false">DV133+DV134</f>
        <v>-2.72848410531879E-013</v>
      </c>
      <c r="DW135" s="21" t="n">
        <f aca="false">DW133+DW134</f>
        <v>-2.72848410531879E-013</v>
      </c>
      <c r="DX135" s="21" t="n">
        <f aca="false">DX133+DX134</f>
        <v>-2.72848410531879E-013</v>
      </c>
      <c r="DY135" s="21" t="n">
        <f aca="false">DY133+DY134</f>
        <v>-2.72848410531879E-013</v>
      </c>
      <c r="DZ135" s="21" t="n">
        <f aca="false">DZ133+DZ134</f>
        <v>-2.72848410531879E-013</v>
      </c>
      <c r="EA135" s="21" t="n">
        <f aca="false">EA133+EA134</f>
        <v>-2.72848410531879E-013</v>
      </c>
      <c r="EB135" s="21" t="n">
        <f aca="false">EB133+EB134</f>
        <v>-2.72848410531879E-013</v>
      </c>
      <c r="EC135" s="21" t="n">
        <f aca="false">EC133+EC134</f>
        <v>-2.72848410531879E-013</v>
      </c>
      <c r="ED135" s="21" t="n">
        <f aca="false">ED133+ED134</f>
        <v>-2.72848410531879E-013</v>
      </c>
      <c r="EE135" s="21" t="n">
        <f aca="false">EE133+EE134</f>
        <v>-2.72848410531879E-013</v>
      </c>
      <c r="EF135" s="21" t="n">
        <f aca="false">EF133+EF134</f>
        <v>-2.72848410531879E-013</v>
      </c>
      <c r="EG135" s="21" t="n">
        <f aca="false">EG133+EG134</f>
        <v>-2.72848410531879E-013</v>
      </c>
      <c r="EH135" s="21" t="n">
        <f aca="false">EH133+EH134</f>
        <v>-2.72848410531879E-013</v>
      </c>
      <c r="EI135" s="21" t="n">
        <f aca="false">EI133+EI134</f>
        <v>-2.72848410531879E-013</v>
      </c>
      <c r="EJ135" s="21" t="n">
        <f aca="false">EJ133+EJ134</f>
        <v>-2.72848410531879E-013</v>
      </c>
      <c r="EK135" s="21" t="n">
        <f aca="false">EK133+EK134</f>
        <v>-2.72848410531879E-013</v>
      </c>
      <c r="EL135" s="21" t="n">
        <f aca="false">EL133+EL134</f>
        <v>-2.72848410531879E-013</v>
      </c>
      <c r="EM135" s="21" t="n">
        <f aca="false">EM133+EM134</f>
        <v>-2.72848410531879E-013</v>
      </c>
      <c r="EN135" s="21" t="n">
        <f aca="false">EN133+EN134</f>
        <v>-2.72848410531879E-013</v>
      </c>
      <c r="EO135" s="21" t="n">
        <f aca="false">EO133+EO134</f>
        <v>-2.72848410531879E-013</v>
      </c>
      <c r="EP135" s="21" t="n">
        <f aca="false">EP133+EP134</f>
        <v>-2.72848410531879E-013</v>
      </c>
      <c r="EQ135" s="21" t="n">
        <f aca="false">EQ133+EQ134</f>
        <v>-2.72848410531879E-013</v>
      </c>
      <c r="ER135" s="21" t="n">
        <f aca="false">ER133+ER134</f>
        <v>-2.72848410531879E-013</v>
      </c>
      <c r="ES135" s="21" t="n">
        <f aca="false">ES133+ES134</f>
        <v>-2.72848410531879E-013</v>
      </c>
      <c r="ET135" s="21" t="n">
        <f aca="false">ET133+ET134</f>
        <v>-2.72848410531879E-013</v>
      </c>
      <c r="EU135" s="21" t="n">
        <f aca="false">EU133+EU134</f>
        <v>-2.72848410531879E-013</v>
      </c>
      <c r="EV135" s="21" t="n">
        <f aca="false">EV133+EV134</f>
        <v>-2.72848410531879E-013</v>
      </c>
      <c r="EW135" s="21" t="n">
        <f aca="false">EW133+EW134</f>
        <v>-2.72848410531879E-013</v>
      </c>
      <c r="EX135" s="21" t="n">
        <f aca="false">EX133+EX134</f>
        <v>-2.72848410531879E-013</v>
      </c>
      <c r="EY135" s="21" t="n">
        <f aca="false">EY133+EY134</f>
        <v>-2.72848410531879E-013</v>
      </c>
      <c r="EZ135" s="21" t="n">
        <f aca="false">EZ133+EZ134</f>
        <v>-2.72848410531879E-013</v>
      </c>
      <c r="FA135" s="21" t="n">
        <f aca="false">FA133+FA134</f>
        <v>-2.72848410531879E-013</v>
      </c>
      <c r="FB135" s="21" t="n">
        <f aca="false">FB133+FB134</f>
        <v>-2.72848410531879E-013</v>
      </c>
      <c r="FC135" s="21" t="n">
        <f aca="false">FC133+FC134</f>
        <v>-2.72848410531879E-013</v>
      </c>
      <c r="FD135" s="21" t="n">
        <f aca="false">FD133+FD134</f>
        <v>-2.72848410531879E-013</v>
      </c>
      <c r="FE135" s="21" t="n">
        <f aca="false">FE133+FE134</f>
        <v>-2.72848410531879E-013</v>
      </c>
      <c r="FF135" s="21" t="n">
        <f aca="false">FF133+FF134</f>
        <v>-2.72848410531879E-013</v>
      </c>
      <c r="FG135" s="21" t="n">
        <f aca="false">FG133+FG134</f>
        <v>-2.72848410531879E-013</v>
      </c>
      <c r="FH135" s="21" t="n">
        <f aca="false">FH133+FH134</f>
        <v>-2.72848410531879E-013</v>
      </c>
    </row>
    <row r="136" customFormat="false" ht="15" hidden="false" customHeight="false" outlineLevel="0" collapsed="false">
      <c r="C136" s="1" t="s">
        <v>775</v>
      </c>
      <c r="D136" s="12" t="s">
        <v>358</v>
      </c>
      <c r="I136" s="21" t="n">
        <f aca="false">SUM(J136:FH136)</f>
        <v>0</v>
      </c>
      <c r="J136" s="21" t="n">
        <f aca="false">-MIN(I142+J134,In_Sweep*MAX(0,J125+J135))*J26</f>
        <v>-0</v>
      </c>
      <c r="K136" s="21" t="n">
        <f aca="false">-MIN(J142+K134,In_Sweep*MAX(0,K125+K135))*K26</f>
        <v>-0</v>
      </c>
      <c r="L136" s="21" t="n">
        <f aca="false">-MIN(K142+L134,In_Sweep*MAX(0,L125+L135))*L26</f>
        <v>-0</v>
      </c>
      <c r="M136" s="21" t="n">
        <f aca="false">-MIN(L142+M134,In_Sweep*MAX(0,M125+M135))*M26</f>
        <v>-0</v>
      </c>
      <c r="N136" s="21" t="n">
        <f aca="false">-MIN(M142+N134,In_Sweep*MAX(0,N125+N135))*N26</f>
        <v>-0</v>
      </c>
      <c r="O136" s="21" t="n">
        <f aca="false">-MIN(N142+O134,In_Sweep*MAX(0,O125+O135))*O26</f>
        <v>-0</v>
      </c>
      <c r="P136" s="21" t="n">
        <f aca="false">-MIN(O142+P134,In_Sweep*MAX(0,P125+P135))*P26</f>
        <v>-0</v>
      </c>
      <c r="Q136" s="21" t="n">
        <f aca="false">-MIN(P142+Q134,In_Sweep*MAX(0,Q125+Q135))*Q26</f>
        <v>-0</v>
      </c>
      <c r="R136" s="21" t="n">
        <f aca="false">-MIN(Q142+R134,In_Sweep*MAX(0,R125+R135))*R26</f>
        <v>-0</v>
      </c>
      <c r="S136" s="21" t="n">
        <f aca="false">-MIN(R142+S134,In_Sweep*MAX(0,S125+S135))*S26</f>
        <v>-0</v>
      </c>
      <c r="T136" s="21" t="n">
        <f aca="false">-MIN(S142+T134,In_Sweep*MAX(0,T125+T135))*T26</f>
        <v>-0</v>
      </c>
      <c r="U136" s="21" t="n">
        <f aca="false">-MIN(T142+U134,In_Sweep*MAX(0,U125+U135))*U26</f>
        <v>-0</v>
      </c>
      <c r="V136" s="21" t="n">
        <f aca="false">-MIN(U142+V134,In_Sweep*MAX(0,V125+V135))*V26</f>
        <v>-0</v>
      </c>
      <c r="W136" s="21" t="n">
        <f aca="false">-MIN(V142+W134,In_Sweep*MAX(0,W125+W135))*W26</f>
        <v>-0</v>
      </c>
      <c r="X136" s="21" t="n">
        <f aca="false">-MIN(W142+X134,In_Sweep*MAX(0,X125+X135))*X26</f>
        <v>-0</v>
      </c>
      <c r="Y136" s="21" t="n">
        <f aca="false">-MIN(X142+Y134,In_Sweep*MAX(0,Y125+Y135))*Y26</f>
        <v>-0</v>
      </c>
      <c r="Z136" s="21" t="n">
        <f aca="false">-MIN(Y142+Z134,In_Sweep*MAX(0,Z125+Z135))*Z26</f>
        <v>-0</v>
      </c>
      <c r="AA136" s="21" t="n">
        <f aca="false">-MIN(Z142+AA134,In_Sweep*MAX(0,AA125+AA135))*AA26</f>
        <v>-0</v>
      </c>
      <c r="AB136" s="21" t="n">
        <f aca="false">-MIN(AA142+AB134,In_Sweep*MAX(0,AB125+AB135))*AB26</f>
        <v>-0</v>
      </c>
      <c r="AC136" s="21" t="n">
        <f aca="false">-MIN(AB142+AC134,In_Sweep*MAX(0,AC125+AC135))*AC26</f>
        <v>-0</v>
      </c>
      <c r="AD136" s="21" t="n">
        <f aca="false">-MIN(AC142+AD134,In_Sweep*MAX(0,AD125+AD135))*AD26</f>
        <v>-0</v>
      </c>
      <c r="AE136" s="21" t="n">
        <f aca="false">-MIN(AD142+AE134,In_Sweep*MAX(0,AE125+AE135))*AE26</f>
        <v>-0</v>
      </c>
      <c r="AF136" s="21" t="n">
        <f aca="false">-MIN(AE142+AF134,In_Sweep*MAX(0,AF125+AF135))*AF26</f>
        <v>-0</v>
      </c>
      <c r="AG136" s="21" t="n">
        <f aca="false">-MIN(AF142+AG134,In_Sweep*MAX(0,AG125+AG135))*AG26</f>
        <v>-0</v>
      </c>
      <c r="AH136" s="21" t="n">
        <f aca="false">-MIN(AG142+AH134,In_Sweep*MAX(0,AH125+AH135))*AH26</f>
        <v>-0</v>
      </c>
      <c r="AI136" s="21" t="n">
        <f aca="false">-MIN(AH142+AI134,In_Sweep*MAX(0,AI125+AI135))*AI26</f>
        <v>-0</v>
      </c>
      <c r="AJ136" s="21" t="n">
        <f aca="false">-MIN(AI142+AJ134,In_Sweep*MAX(0,AJ125+AJ135))*AJ26</f>
        <v>-0</v>
      </c>
      <c r="AK136" s="21" t="n">
        <f aca="false">-MIN(AJ142+AK134,In_Sweep*MAX(0,AK125+AK135))*AK26</f>
        <v>-0</v>
      </c>
      <c r="AL136" s="21" t="n">
        <f aca="false">-MIN(AK142+AL134,In_Sweep*MAX(0,AL125+AL135))*AL26</f>
        <v>-0</v>
      </c>
      <c r="AM136" s="21" t="n">
        <f aca="false">-MIN(AL142+AM134,In_Sweep*MAX(0,AM125+AM135))*AM26</f>
        <v>-0</v>
      </c>
      <c r="AN136" s="21" t="n">
        <f aca="false">-MIN(AM142+AN134,In_Sweep*MAX(0,AN125+AN135))*AN26</f>
        <v>-0</v>
      </c>
      <c r="AO136" s="21" t="n">
        <f aca="false">-MIN(AN142+AO134,In_Sweep*MAX(0,AO125+AO135))*AO26</f>
        <v>-0</v>
      </c>
      <c r="AP136" s="21" t="n">
        <f aca="false">-MIN(AO142+AP134,In_Sweep*MAX(0,AP125+AP135))*AP26</f>
        <v>-0</v>
      </c>
      <c r="AQ136" s="21" t="n">
        <f aca="false">-MIN(AP142+AQ134,In_Sweep*MAX(0,AQ125+AQ135))*AQ26</f>
        <v>-0</v>
      </c>
      <c r="AR136" s="21" t="n">
        <f aca="false">-MIN(AQ142+AR134,In_Sweep*MAX(0,AR125+AR135))*AR26</f>
        <v>-0</v>
      </c>
      <c r="AS136" s="21" t="n">
        <f aca="false">-MIN(AR142+AS134,In_Sweep*MAX(0,AS125+AS135))*AS26</f>
        <v>-0</v>
      </c>
      <c r="AT136" s="21" t="n">
        <f aca="false">-MIN(AS142+AT134,In_Sweep*MAX(0,AT125+AT135))*AT26</f>
        <v>-0</v>
      </c>
      <c r="AU136" s="21" t="n">
        <f aca="false">-MIN(AT142+AU134,In_Sweep*MAX(0,AU125+AU135))*AU26</f>
        <v>-0</v>
      </c>
      <c r="AV136" s="21" t="n">
        <f aca="false">-MIN(AU142+AV134,In_Sweep*MAX(0,AV125+AV135))*AV26</f>
        <v>-0</v>
      </c>
      <c r="AW136" s="21" t="n">
        <f aca="false">-MIN(AV142+AW134,In_Sweep*MAX(0,AW125+AW135))*AW26</f>
        <v>-0</v>
      </c>
      <c r="AX136" s="21" t="n">
        <f aca="false">-MIN(AW142+AX134,In_Sweep*MAX(0,AX125+AX135))*AX26</f>
        <v>-0</v>
      </c>
      <c r="AY136" s="21" t="n">
        <f aca="false">-MIN(AX142+AY134,In_Sweep*MAX(0,AY125+AY135))*AY26</f>
        <v>-0</v>
      </c>
      <c r="AZ136" s="21" t="n">
        <f aca="false">-MIN(AY142+AZ134,In_Sweep*MAX(0,AZ125+AZ135))*AZ26</f>
        <v>-0</v>
      </c>
      <c r="BA136" s="21" t="n">
        <f aca="false">-MIN(AZ142+BA134,In_Sweep*MAX(0,BA125+BA135))*BA26</f>
        <v>-0</v>
      </c>
      <c r="BB136" s="21" t="n">
        <f aca="false">-MIN(BA142+BB134,In_Sweep*MAX(0,BB125+BB135))*BB26</f>
        <v>-0</v>
      </c>
      <c r="BC136" s="21" t="n">
        <f aca="false">-MIN(BB142+BC134,In_Sweep*MAX(0,BC125+BC135))*BC26</f>
        <v>-0</v>
      </c>
      <c r="BD136" s="21" t="n">
        <f aca="false">-MIN(BC142+BD134,In_Sweep*MAX(0,BD125+BD135))*BD26</f>
        <v>-0</v>
      </c>
      <c r="BE136" s="21" t="n">
        <f aca="false">-MIN(BD142+BE134,In_Sweep*MAX(0,BE125+BE135))*BE26</f>
        <v>-0</v>
      </c>
      <c r="BF136" s="21" t="n">
        <f aca="false">-MIN(BE142+BF134,In_Sweep*MAX(0,BF125+BF135))*BF26</f>
        <v>-0</v>
      </c>
      <c r="BG136" s="21" t="n">
        <f aca="false">-MIN(BF142+BG134,In_Sweep*MAX(0,BG125+BG135))*BG26</f>
        <v>-0</v>
      </c>
      <c r="BH136" s="21" t="n">
        <f aca="false">-MIN(BG142+BH134,In_Sweep*MAX(0,BH125+BH135))*BH26</f>
        <v>-0</v>
      </c>
      <c r="BI136" s="21" t="n">
        <f aca="false">-MIN(BH142+BI134,In_Sweep*MAX(0,BI125+BI135))*BI26</f>
        <v>-0</v>
      </c>
      <c r="BJ136" s="21" t="n">
        <f aca="false">-MIN(BI142+BJ134,In_Sweep*MAX(0,BJ125+BJ135))*BJ26</f>
        <v>-0</v>
      </c>
      <c r="BK136" s="21" t="n">
        <f aca="false">-MIN(BJ142+BK134,In_Sweep*MAX(0,BK125+BK135))*BK26</f>
        <v>-0</v>
      </c>
      <c r="BL136" s="21" t="n">
        <f aca="false">-MIN(BK142+BL134,In_Sweep*MAX(0,BL125+BL135))*BL26</f>
        <v>-0</v>
      </c>
      <c r="BM136" s="21" t="n">
        <f aca="false">-MIN(BL142+BM134,In_Sweep*MAX(0,BM125+BM135))*BM26</f>
        <v>-0</v>
      </c>
      <c r="BN136" s="21" t="n">
        <f aca="false">-MIN(BM142+BN134,In_Sweep*MAX(0,BN125+BN135))*BN26</f>
        <v>-0</v>
      </c>
      <c r="BO136" s="21" t="n">
        <f aca="false">-MIN(BN142+BO134,In_Sweep*MAX(0,BO125+BO135))*BO26</f>
        <v>-0</v>
      </c>
      <c r="BP136" s="21" t="n">
        <f aca="false">-MIN(BO142+BP134,In_Sweep*MAX(0,BP125+BP135))*BP26</f>
        <v>-0</v>
      </c>
      <c r="BQ136" s="21" t="n">
        <f aca="false">-MIN(BP142+BQ134,In_Sweep*MAX(0,BQ125+BQ135))*BQ26</f>
        <v>-0</v>
      </c>
      <c r="BR136" s="21" t="n">
        <f aca="false">-MIN(BQ142+BR134,In_Sweep*MAX(0,BR125+BR135))*BR26</f>
        <v>-0</v>
      </c>
      <c r="BS136" s="21" t="n">
        <f aca="false">-MIN(BR142+BS134,In_Sweep*MAX(0,BS125+BS135))*BS26</f>
        <v>-0</v>
      </c>
      <c r="BT136" s="21" t="n">
        <f aca="false">-MIN(BS142+BT134,In_Sweep*MAX(0,BT125+BT135))*BT26</f>
        <v>-0</v>
      </c>
      <c r="BU136" s="21" t="n">
        <f aca="false">-MIN(BT142+BU134,In_Sweep*MAX(0,BU125+BU135))*BU26</f>
        <v>-0</v>
      </c>
      <c r="BV136" s="21" t="n">
        <f aca="false">-MIN(BU142+BV134,In_Sweep*MAX(0,BV125+BV135))*BV26</f>
        <v>-0</v>
      </c>
      <c r="BW136" s="21" t="n">
        <f aca="false">-MIN(BV142+BW134,In_Sweep*MAX(0,BW125+BW135))*BW26</f>
        <v>-0</v>
      </c>
      <c r="BX136" s="21" t="n">
        <f aca="false">-MIN(BW142+BX134,In_Sweep*MAX(0,BX125+BX135))*BX26</f>
        <v>-0</v>
      </c>
      <c r="BY136" s="21" t="n">
        <f aca="false">-MIN(BX142+BY134,In_Sweep*MAX(0,BY125+BY135))*BY26</f>
        <v>-0</v>
      </c>
      <c r="BZ136" s="21" t="n">
        <f aca="false">-MIN(BY142+BZ134,In_Sweep*MAX(0,BZ125+BZ135))*BZ26</f>
        <v>-0</v>
      </c>
      <c r="CA136" s="21" t="n">
        <f aca="false">-MIN(BZ142+CA134,In_Sweep*MAX(0,CA125+CA135))*CA26</f>
        <v>-0</v>
      </c>
      <c r="CB136" s="21" t="n">
        <f aca="false">-MIN(CA142+CB134,In_Sweep*MAX(0,CB125+CB135))*CB26</f>
        <v>-0</v>
      </c>
      <c r="CC136" s="21" t="n">
        <f aca="false">-MIN(CB142+CC134,In_Sweep*MAX(0,CC125+CC135))*CC26</f>
        <v>-0</v>
      </c>
      <c r="CD136" s="21" t="n">
        <f aca="false">-MIN(CC142+CD134,In_Sweep*MAX(0,CD125+CD135))*CD26</f>
        <v>-0</v>
      </c>
      <c r="CE136" s="21" t="n">
        <f aca="false">-MIN(CD142+CE134,In_Sweep*MAX(0,CE125+CE135))*CE26</f>
        <v>-0</v>
      </c>
      <c r="CF136" s="21" t="n">
        <f aca="false">-MIN(CE142+CF134,In_Sweep*MAX(0,CF125+CF135))*CF26</f>
        <v>-0</v>
      </c>
      <c r="CG136" s="21" t="n">
        <f aca="false">-MIN(CF142+CG134,In_Sweep*MAX(0,CG125+CG135))*CG26</f>
        <v>-0</v>
      </c>
      <c r="CH136" s="21" t="n">
        <f aca="false">-MIN(CG142+CH134,In_Sweep*MAX(0,CH125+CH135))*CH26</f>
        <v>-0</v>
      </c>
      <c r="CI136" s="21" t="n">
        <f aca="false">-MIN(CH142+CI134,In_Sweep*MAX(0,CI125+CI135))*CI26</f>
        <v>-0</v>
      </c>
      <c r="CJ136" s="21" t="n">
        <f aca="false">-MIN(CI142+CJ134,In_Sweep*MAX(0,CJ125+CJ135))*CJ26</f>
        <v>-0</v>
      </c>
      <c r="CK136" s="21" t="n">
        <f aca="false">-MIN(CJ142+CK134,In_Sweep*MAX(0,CK125+CK135))*CK26</f>
        <v>-0</v>
      </c>
      <c r="CL136" s="21" t="n">
        <f aca="false">-MIN(CK142+CL134,In_Sweep*MAX(0,CL125+CL135))*CL26</f>
        <v>-0</v>
      </c>
      <c r="CM136" s="21" t="n">
        <f aca="false">-MIN(CL142+CM134,In_Sweep*MAX(0,CM125+CM135))*CM26</f>
        <v>-0</v>
      </c>
      <c r="CN136" s="21" t="n">
        <f aca="false">-MIN(CM142+CN134,In_Sweep*MAX(0,CN125+CN135))*CN26</f>
        <v>-0</v>
      </c>
      <c r="CO136" s="21" t="n">
        <f aca="false">-MIN(CN142+CO134,In_Sweep*MAX(0,CO125+CO135))*CO26</f>
        <v>-0</v>
      </c>
      <c r="CP136" s="21" t="n">
        <f aca="false">-MIN(CO142+CP134,In_Sweep*MAX(0,CP125+CP135))*CP26</f>
        <v>-0</v>
      </c>
      <c r="CQ136" s="21" t="n">
        <f aca="false">-MIN(CP142+CQ134,In_Sweep*MAX(0,CQ125+CQ135))*CQ26</f>
        <v>-0</v>
      </c>
      <c r="CR136" s="21" t="n">
        <f aca="false">-MIN(CQ142+CR134,In_Sweep*MAX(0,CR125+CR135))*CR26</f>
        <v>-0</v>
      </c>
      <c r="CS136" s="21" t="n">
        <f aca="false">-MIN(CR142+CS134,In_Sweep*MAX(0,CS125+CS135))*CS26</f>
        <v>-0</v>
      </c>
      <c r="CT136" s="21" t="n">
        <f aca="false">-MIN(CS142+CT134,In_Sweep*MAX(0,CT125+CT135))*CT26</f>
        <v>-0</v>
      </c>
      <c r="CU136" s="21" t="n">
        <f aca="false">-MIN(CT142+CU134,In_Sweep*MAX(0,CU125+CU135))*CU26</f>
        <v>-0</v>
      </c>
      <c r="CV136" s="21" t="n">
        <f aca="false">-MIN(CU142+CV134,In_Sweep*MAX(0,CV125+CV135))*CV26</f>
        <v>-0</v>
      </c>
      <c r="CW136" s="21" t="n">
        <f aca="false">-MIN(CV142+CW134,In_Sweep*MAX(0,CW125+CW135))*CW26</f>
        <v>-0</v>
      </c>
      <c r="CX136" s="21" t="n">
        <f aca="false">-MIN(CW142+CX134,In_Sweep*MAX(0,CX125+CX135))*CX26</f>
        <v>-0</v>
      </c>
      <c r="CY136" s="21" t="n">
        <f aca="false">-MIN(CX142+CY134,In_Sweep*MAX(0,CY125+CY135))*CY26</f>
        <v>-0</v>
      </c>
      <c r="CZ136" s="21" t="n">
        <f aca="false">-MIN(CY142+CZ134,In_Sweep*MAX(0,CZ125+CZ135))*CZ26</f>
        <v>-0</v>
      </c>
      <c r="DA136" s="21" t="n">
        <f aca="false">-MIN(CZ142+DA134,In_Sweep*MAX(0,DA125+DA135))*DA26</f>
        <v>-0</v>
      </c>
      <c r="DB136" s="21" t="n">
        <f aca="false">-MIN(DA142+DB134,In_Sweep*MAX(0,DB125+DB135))*DB26</f>
        <v>-0</v>
      </c>
      <c r="DC136" s="21" t="n">
        <f aca="false">-MIN(DB142+DC134,In_Sweep*MAX(0,DC125+DC135))*DC26</f>
        <v>-0</v>
      </c>
      <c r="DD136" s="21" t="n">
        <f aca="false">-MIN(DC142+DD134,In_Sweep*MAX(0,DD125+DD135))*DD26</f>
        <v>-0</v>
      </c>
      <c r="DE136" s="21" t="n">
        <f aca="false">-MIN(DD142+DE134,In_Sweep*MAX(0,DE125+DE135))*DE26</f>
        <v>-0</v>
      </c>
      <c r="DF136" s="21" t="n">
        <f aca="false">-MIN(DE142+DF134,In_Sweep*MAX(0,DF125+DF135))*DF26</f>
        <v>-0</v>
      </c>
      <c r="DG136" s="21" t="n">
        <f aca="false">-MIN(DF142+DG134,In_Sweep*MAX(0,DG125+DG135))*DG26</f>
        <v>-0</v>
      </c>
      <c r="DH136" s="21" t="n">
        <f aca="false">-MIN(DG142+DH134,In_Sweep*MAX(0,DH125+DH135))*DH26</f>
        <v>-0</v>
      </c>
      <c r="DI136" s="21" t="n">
        <f aca="false">-MIN(DH142+DI134,In_Sweep*MAX(0,DI125+DI135))*DI26</f>
        <v>-0</v>
      </c>
      <c r="DJ136" s="21" t="n">
        <f aca="false">-MIN(DI142+DJ134,In_Sweep*MAX(0,DJ125+DJ135))*DJ26</f>
        <v>-0</v>
      </c>
      <c r="DK136" s="21" t="n">
        <f aca="false">-MIN(DJ142+DK134,In_Sweep*MAX(0,DK125+DK135))*DK26</f>
        <v>-0</v>
      </c>
      <c r="DL136" s="21" t="n">
        <f aca="false">-MIN(DK142+DL134,In_Sweep*MAX(0,DL125+DL135))*DL26</f>
        <v>-0</v>
      </c>
      <c r="DM136" s="21" t="n">
        <f aca="false">-MIN(DL142+DM134,In_Sweep*MAX(0,DM125+DM135))*DM26</f>
        <v>-0</v>
      </c>
      <c r="DN136" s="21" t="n">
        <f aca="false">-MIN(DM142+DN134,In_Sweep*MAX(0,DN125+DN135))*DN26</f>
        <v>-0</v>
      </c>
      <c r="DO136" s="21" t="n">
        <f aca="false">-MIN(DN142+DO134,In_Sweep*MAX(0,DO125+DO135))*DO26</f>
        <v>-0</v>
      </c>
      <c r="DP136" s="21" t="n">
        <f aca="false">-MIN(DO142+DP134,In_Sweep*MAX(0,DP125+DP135))*DP26</f>
        <v>-0</v>
      </c>
      <c r="DQ136" s="21" t="n">
        <f aca="false">-MIN(DP142+DQ134,In_Sweep*MAX(0,DQ125+DQ135))*DQ26</f>
        <v>-0</v>
      </c>
      <c r="DR136" s="21" t="n">
        <f aca="false">-MIN(DQ142+DR134,In_Sweep*MAX(0,DR125+DR135))*DR26</f>
        <v>-0</v>
      </c>
      <c r="DS136" s="21" t="n">
        <f aca="false">-MIN(DR142+DS134,In_Sweep*MAX(0,DS125+DS135))*DS26</f>
        <v>-0</v>
      </c>
      <c r="DT136" s="21" t="n">
        <f aca="false">-MIN(DS142+DT134,In_Sweep*MAX(0,DT125+DT135))*DT26</f>
        <v>-0</v>
      </c>
      <c r="DU136" s="21" t="n">
        <f aca="false">-MIN(DT142+DU134,In_Sweep*MAX(0,DU125+DU135))*DU26</f>
        <v>-0</v>
      </c>
      <c r="DV136" s="21" t="n">
        <f aca="false">-MIN(DU142+DV134,In_Sweep*MAX(0,DV125+DV135))*DV26</f>
        <v>-0</v>
      </c>
      <c r="DW136" s="21" t="n">
        <f aca="false">-MIN(DV142+DW134,In_Sweep*MAX(0,DW125+DW135))*DW26</f>
        <v>-0</v>
      </c>
      <c r="DX136" s="21" t="n">
        <f aca="false">-MIN(DW142+DX134,In_Sweep*MAX(0,DX125+DX135))*DX26</f>
        <v>-0</v>
      </c>
      <c r="DY136" s="21" t="n">
        <f aca="false">-MIN(DX142+DY134,In_Sweep*MAX(0,DY125+DY135))*DY26</f>
        <v>-0</v>
      </c>
      <c r="DZ136" s="21" t="n">
        <f aca="false">-MIN(DY142+DZ134,In_Sweep*MAX(0,DZ125+DZ135))*DZ26</f>
        <v>-0</v>
      </c>
      <c r="EA136" s="21" t="n">
        <f aca="false">-MIN(DZ142+EA134,In_Sweep*MAX(0,EA125+EA135))*EA26</f>
        <v>-0</v>
      </c>
      <c r="EB136" s="21" t="n">
        <f aca="false">-MIN(EA142+EB134,In_Sweep*MAX(0,EB125+EB135))*EB26</f>
        <v>-0</v>
      </c>
      <c r="EC136" s="21" t="n">
        <f aca="false">-MIN(EB142+EC134,In_Sweep*MAX(0,EC125+EC135))*EC26</f>
        <v>-0</v>
      </c>
      <c r="ED136" s="21" t="n">
        <f aca="false">-MIN(EC142+ED134,In_Sweep*MAX(0,ED125+ED135))*ED26</f>
        <v>-0</v>
      </c>
      <c r="EE136" s="21" t="n">
        <f aca="false">-MIN(ED142+EE134,In_Sweep*MAX(0,EE125+EE135))*EE26</f>
        <v>-0</v>
      </c>
      <c r="EF136" s="21" t="n">
        <f aca="false">-MIN(EE142+EF134,In_Sweep*MAX(0,EF125+EF135))*EF26</f>
        <v>-0</v>
      </c>
      <c r="EG136" s="21" t="n">
        <f aca="false">-MIN(EF142+EG134,In_Sweep*MAX(0,EG125+EG135))*EG26</f>
        <v>-0</v>
      </c>
      <c r="EH136" s="21" t="n">
        <f aca="false">-MIN(EG142+EH134,In_Sweep*MAX(0,EH125+EH135))*EH26</f>
        <v>-0</v>
      </c>
      <c r="EI136" s="21" t="n">
        <f aca="false">-MIN(EH142+EI134,In_Sweep*MAX(0,EI125+EI135))*EI26</f>
        <v>-0</v>
      </c>
      <c r="EJ136" s="21" t="n">
        <f aca="false">-MIN(EI142+EJ134,In_Sweep*MAX(0,EJ125+EJ135))*EJ26</f>
        <v>-0</v>
      </c>
      <c r="EK136" s="21" t="n">
        <f aca="false">-MIN(EJ142+EK134,In_Sweep*MAX(0,EK125+EK135))*EK26</f>
        <v>-0</v>
      </c>
      <c r="EL136" s="21" t="n">
        <f aca="false">-MIN(EK142+EL134,In_Sweep*MAX(0,EL125+EL135))*EL26</f>
        <v>-0</v>
      </c>
      <c r="EM136" s="21" t="n">
        <f aca="false">-MIN(EL142+EM134,In_Sweep*MAX(0,EM125+EM135))*EM26</f>
        <v>-0</v>
      </c>
      <c r="EN136" s="21" t="n">
        <f aca="false">-MIN(EM142+EN134,In_Sweep*MAX(0,EN125+EN135))*EN26</f>
        <v>-0</v>
      </c>
      <c r="EO136" s="21" t="n">
        <f aca="false">-MIN(EN142+EO134,In_Sweep*MAX(0,EO125+EO135))*EO26</f>
        <v>-0</v>
      </c>
      <c r="EP136" s="21" t="n">
        <f aca="false">-MIN(EO142+EP134,In_Sweep*MAX(0,EP125+EP135))*EP26</f>
        <v>-0</v>
      </c>
      <c r="EQ136" s="21" t="n">
        <f aca="false">-MIN(EP142+EQ134,In_Sweep*MAX(0,EQ125+EQ135))*EQ26</f>
        <v>-0</v>
      </c>
      <c r="ER136" s="21" t="n">
        <f aca="false">-MIN(EQ142+ER134,In_Sweep*MAX(0,ER125+ER135))*ER26</f>
        <v>-0</v>
      </c>
      <c r="ES136" s="21" t="n">
        <f aca="false">-MIN(ER142+ES134,In_Sweep*MAX(0,ES125+ES135))*ES26</f>
        <v>-0</v>
      </c>
      <c r="ET136" s="21" t="n">
        <f aca="false">-MIN(ES142+ET134,In_Sweep*MAX(0,ET125+ET135))*ET26</f>
        <v>-0</v>
      </c>
      <c r="EU136" s="21" t="n">
        <f aca="false">-MIN(ET142+EU134,In_Sweep*MAX(0,EU125+EU135))*EU26</f>
        <v>-0</v>
      </c>
      <c r="EV136" s="21" t="n">
        <f aca="false">-MIN(EU142+EV134,In_Sweep*MAX(0,EV125+EV135))*EV26</f>
        <v>-0</v>
      </c>
      <c r="EW136" s="21" t="n">
        <f aca="false">-MIN(EV142+EW134,In_Sweep*MAX(0,EW125+EW135))*EW26</f>
        <v>-0</v>
      </c>
      <c r="EX136" s="21" t="n">
        <f aca="false">-MIN(EW142+EX134,In_Sweep*MAX(0,EX125+EX135))*EX26</f>
        <v>-0</v>
      </c>
      <c r="EY136" s="21" t="n">
        <f aca="false">-MIN(EX142+EY134,In_Sweep*MAX(0,EY125+EY135))*EY26</f>
        <v>-0</v>
      </c>
      <c r="EZ136" s="21" t="n">
        <f aca="false">-MIN(EY142+EZ134,In_Sweep*MAX(0,EZ125+EZ135))*EZ26</f>
        <v>-0</v>
      </c>
      <c r="FA136" s="21" t="n">
        <f aca="false">-MIN(EZ142+FA134,In_Sweep*MAX(0,FA125+FA135))*FA26</f>
        <v>-0</v>
      </c>
      <c r="FB136" s="21" t="n">
        <f aca="false">-MIN(FA142+FB134,In_Sweep*MAX(0,FB125+FB135))*FB26</f>
        <v>-0</v>
      </c>
      <c r="FC136" s="21" t="n">
        <f aca="false">-MIN(FB142+FC134,In_Sweep*MAX(0,FC125+FC135))*FC26</f>
        <v>-0</v>
      </c>
      <c r="FD136" s="21" t="n">
        <f aca="false">-MIN(FC142+FD134,In_Sweep*MAX(0,FD125+FD135))*FD26</f>
        <v>-0</v>
      </c>
      <c r="FE136" s="21" t="n">
        <f aca="false">-MIN(FD142+FE134,In_Sweep*MAX(0,FE125+FE135))*FE26</f>
        <v>-0</v>
      </c>
      <c r="FF136" s="21" t="n">
        <f aca="false">-MIN(FE142+FF134,In_Sweep*MAX(0,FF125+FF135))*FF26</f>
        <v>-0</v>
      </c>
      <c r="FG136" s="21" t="n">
        <f aca="false">-MIN(FF142+FG134,In_Sweep*MAX(0,FG125+FG135))*FG26</f>
        <v>-0</v>
      </c>
      <c r="FH136" s="21" t="n">
        <f aca="false">-MIN(FG142+FH134,In_Sweep*MAX(0,FH125+FH135))*FH26</f>
        <v>-0</v>
      </c>
    </row>
    <row r="137" customFormat="false" ht="15" hidden="false" customHeight="false" outlineLevel="0" collapsed="false">
      <c r="C137" s="1" t="s">
        <v>776</v>
      </c>
      <c r="D137" s="12" t="s">
        <v>358</v>
      </c>
      <c r="I137" s="21" t="n">
        <f aca="false">SUM(J137:FH137)</f>
        <v>-45394.6054573444</v>
      </c>
      <c r="J137" s="21" t="n">
        <f aca="false">J135+J136</f>
        <v>-0</v>
      </c>
      <c r="K137" s="21" t="n">
        <f aca="false">K135+K136</f>
        <v>-0</v>
      </c>
      <c r="L137" s="21" t="n">
        <f aca="false">L135+L136</f>
        <v>-0</v>
      </c>
      <c r="M137" s="21" t="n">
        <f aca="false">M135+M136</f>
        <v>-0</v>
      </c>
      <c r="N137" s="21" t="n">
        <f aca="false">N135+N136</f>
        <v>-0</v>
      </c>
      <c r="O137" s="21" t="n">
        <f aca="false">O135+O136</f>
        <v>-0</v>
      </c>
      <c r="P137" s="21" t="n">
        <f aca="false">P135+P136</f>
        <v>-0</v>
      </c>
      <c r="Q137" s="21" t="n">
        <f aca="false">Q135+Q136</f>
        <v>-0</v>
      </c>
      <c r="R137" s="21" t="n">
        <f aca="false">R135+R136</f>
        <v>-0</v>
      </c>
      <c r="S137" s="21" t="n">
        <f aca="false">S135+S136</f>
        <v>-0</v>
      </c>
      <c r="T137" s="21" t="n">
        <f aca="false">T135+T136</f>
        <v>-756.576757622406</v>
      </c>
      <c r="U137" s="21" t="n">
        <f aca="false">U135+U136</f>
        <v>-756.576757622406</v>
      </c>
      <c r="V137" s="21" t="n">
        <f aca="false">V135+V136</f>
        <v>-756.576757622406</v>
      </c>
      <c r="W137" s="21" t="n">
        <f aca="false">W135+W136</f>
        <v>-756.576757622406</v>
      </c>
      <c r="X137" s="21" t="n">
        <f aca="false">X135+X136</f>
        <v>-756.576757622406</v>
      </c>
      <c r="Y137" s="21" t="n">
        <f aca="false">Y135+Y136</f>
        <v>-756.576757622406</v>
      </c>
      <c r="Z137" s="21" t="n">
        <f aca="false">Z135+Z136</f>
        <v>-756.576757622406</v>
      </c>
      <c r="AA137" s="21" t="n">
        <f aca="false">AA135+AA136</f>
        <v>-756.576757622406</v>
      </c>
      <c r="AB137" s="21" t="n">
        <f aca="false">AB135+AB136</f>
        <v>-756.576757622406</v>
      </c>
      <c r="AC137" s="21" t="n">
        <f aca="false">AC135+AC136</f>
        <v>-756.576757622406</v>
      </c>
      <c r="AD137" s="21" t="n">
        <f aca="false">AD135+AD136</f>
        <v>-756.576757622406</v>
      </c>
      <c r="AE137" s="21" t="n">
        <f aca="false">AE135+AE136</f>
        <v>-756.576757622406</v>
      </c>
      <c r="AF137" s="21" t="n">
        <f aca="false">AF135+AF136</f>
        <v>-756.576757622406</v>
      </c>
      <c r="AG137" s="21" t="n">
        <f aca="false">AG135+AG136</f>
        <v>-756.576757622406</v>
      </c>
      <c r="AH137" s="21" t="n">
        <f aca="false">AH135+AH136</f>
        <v>-756.576757622406</v>
      </c>
      <c r="AI137" s="21" t="n">
        <f aca="false">AI135+AI136</f>
        <v>-756.576757622406</v>
      </c>
      <c r="AJ137" s="21" t="n">
        <f aca="false">AJ135+AJ136</f>
        <v>-756.576757622406</v>
      </c>
      <c r="AK137" s="21" t="n">
        <f aca="false">AK135+AK136</f>
        <v>-756.576757622406</v>
      </c>
      <c r="AL137" s="21" t="n">
        <f aca="false">AL135+AL136</f>
        <v>-756.576757622406</v>
      </c>
      <c r="AM137" s="21" t="n">
        <f aca="false">AM135+AM136</f>
        <v>-756.576757622406</v>
      </c>
      <c r="AN137" s="21" t="n">
        <f aca="false">AN135+AN136</f>
        <v>-756.576757622406</v>
      </c>
      <c r="AO137" s="21" t="n">
        <f aca="false">AO135+AO136</f>
        <v>-756.576757622406</v>
      </c>
      <c r="AP137" s="21" t="n">
        <f aca="false">AP135+AP136</f>
        <v>-756.576757622406</v>
      </c>
      <c r="AQ137" s="21" t="n">
        <f aca="false">AQ135+AQ136</f>
        <v>-756.576757622406</v>
      </c>
      <c r="AR137" s="21" t="n">
        <f aca="false">AR135+AR136</f>
        <v>-756.576757622406</v>
      </c>
      <c r="AS137" s="21" t="n">
        <f aca="false">AS135+AS136</f>
        <v>-756.576757622406</v>
      </c>
      <c r="AT137" s="21" t="n">
        <f aca="false">AT135+AT136</f>
        <v>-756.576757622406</v>
      </c>
      <c r="AU137" s="21" t="n">
        <f aca="false">AU135+AU136</f>
        <v>-756.576757622406</v>
      </c>
      <c r="AV137" s="21" t="n">
        <f aca="false">AV135+AV136</f>
        <v>-756.576757622406</v>
      </c>
      <c r="AW137" s="21" t="n">
        <f aca="false">AW135+AW136</f>
        <v>-756.576757622406</v>
      </c>
      <c r="AX137" s="21" t="n">
        <f aca="false">AX135+AX136</f>
        <v>-756.576757622406</v>
      </c>
      <c r="AY137" s="21" t="n">
        <f aca="false">AY135+AY136</f>
        <v>-756.576757622406</v>
      </c>
      <c r="AZ137" s="21" t="n">
        <f aca="false">AZ135+AZ136</f>
        <v>-756.576757622406</v>
      </c>
      <c r="BA137" s="21" t="n">
        <f aca="false">BA135+BA136</f>
        <v>-756.576757622406</v>
      </c>
      <c r="BB137" s="21" t="n">
        <f aca="false">BB135+BB136</f>
        <v>-756.576757622406</v>
      </c>
      <c r="BC137" s="21" t="n">
        <f aca="false">BC135+BC136</f>
        <v>-756.576757622406</v>
      </c>
      <c r="BD137" s="21" t="n">
        <f aca="false">BD135+BD136</f>
        <v>-756.576757622406</v>
      </c>
      <c r="BE137" s="21" t="n">
        <f aca="false">BE135+BE136</f>
        <v>-756.576757622406</v>
      </c>
      <c r="BF137" s="21" t="n">
        <f aca="false">BF135+BF136</f>
        <v>-756.576757622406</v>
      </c>
      <c r="BG137" s="21" t="n">
        <f aca="false">BG135+BG136</f>
        <v>-756.576757622406</v>
      </c>
      <c r="BH137" s="21" t="n">
        <f aca="false">BH135+BH136</f>
        <v>-756.576757622406</v>
      </c>
      <c r="BI137" s="21" t="n">
        <f aca="false">BI135+BI136</f>
        <v>-756.576757622406</v>
      </c>
      <c r="BJ137" s="21" t="n">
        <f aca="false">BJ135+BJ136</f>
        <v>-756.576757622406</v>
      </c>
      <c r="BK137" s="21" t="n">
        <f aca="false">BK135+BK136</f>
        <v>-756.576757622406</v>
      </c>
      <c r="BL137" s="21" t="n">
        <f aca="false">BL135+BL136</f>
        <v>-756.576757622406</v>
      </c>
      <c r="BM137" s="21" t="n">
        <f aca="false">BM135+BM136</f>
        <v>-756.576757622406</v>
      </c>
      <c r="BN137" s="21" t="n">
        <f aca="false">BN135+BN136</f>
        <v>-756.576757622406</v>
      </c>
      <c r="BO137" s="21" t="n">
        <f aca="false">BO135+BO136</f>
        <v>-756.576757622406</v>
      </c>
      <c r="BP137" s="21" t="n">
        <f aca="false">BP135+BP136</f>
        <v>-756.576757622406</v>
      </c>
      <c r="BQ137" s="21" t="n">
        <f aca="false">BQ135+BQ136</f>
        <v>-756.576757622406</v>
      </c>
      <c r="BR137" s="21" t="n">
        <f aca="false">BR135+BR136</f>
        <v>-756.576757622406</v>
      </c>
      <c r="BS137" s="21" t="n">
        <f aca="false">BS135+BS136</f>
        <v>-756.576757622406</v>
      </c>
      <c r="BT137" s="21" t="n">
        <f aca="false">BT135+BT136</f>
        <v>-756.576757622406</v>
      </c>
      <c r="BU137" s="21" t="n">
        <f aca="false">BU135+BU136</f>
        <v>-756.576757622406</v>
      </c>
      <c r="BV137" s="21" t="n">
        <f aca="false">BV135+BV136</f>
        <v>-756.576757622406</v>
      </c>
      <c r="BW137" s="21" t="n">
        <f aca="false">BW135+BW136</f>
        <v>-756.576757622406</v>
      </c>
      <c r="BX137" s="21" t="n">
        <f aca="false">BX135+BX136</f>
        <v>-756.576757622406</v>
      </c>
      <c r="BY137" s="21" t="n">
        <f aca="false">BY135+BY136</f>
        <v>-756.576757622406</v>
      </c>
      <c r="BZ137" s="21" t="n">
        <f aca="false">BZ135+BZ136</f>
        <v>-756.576757622406</v>
      </c>
      <c r="CA137" s="21" t="n">
        <f aca="false">CA135+CA136</f>
        <v>-756.576757622406</v>
      </c>
      <c r="CB137" s="21" t="n">
        <f aca="false">CB135+CB136</f>
        <v>-2.72848410531879E-013</v>
      </c>
      <c r="CC137" s="21" t="n">
        <f aca="false">CC135+CC136</f>
        <v>-2.72848410531879E-013</v>
      </c>
      <c r="CD137" s="21" t="n">
        <f aca="false">CD135+CD136</f>
        <v>-2.72848410531879E-013</v>
      </c>
      <c r="CE137" s="21" t="n">
        <f aca="false">CE135+CE136</f>
        <v>-2.72848410531879E-013</v>
      </c>
      <c r="CF137" s="21" t="n">
        <f aca="false">CF135+CF136</f>
        <v>-2.72848410531879E-013</v>
      </c>
      <c r="CG137" s="21" t="n">
        <f aca="false">CG135+CG136</f>
        <v>-2.72848410531879E-013</v>
      </c>
      <c r="CH137" s="21" t="n">
        <f aca="false">CH135+CH136</f>
        <v>-2.72848410531879E-013</v>
      </c>
      <c r="CI137" s="21" t="n">
        <f aca="false">CI135+CI136</f>
        <v>-2.72848410531879E-013</v>
      </c>
      <c r="CJ137" s="21" t="n">
        <f aca="false">CJ135+CJ136</f>
        <v>-2.72848410531879E-013</v>
      </c>
      <c r="CK137" s="21" t="n">
        <f aca="false">CK135+CK136</f>
        <v>-2.72848410531879E-013</v>
      </c>
      <c r="CL137" s="21" t="n">
        <f aca="false">CL135+CL136</f>
        <v>-2.72848410531879E-013</v>
      </c>
      <c r="CM137" s="21" t="n">
        <f aca="false">CM135+CM136</f>
        <v>-2.72848410531879E-013</v>
      </c>
      <c r="CN137" s="21" t="n">
        <f aca="false">CN135+CN136</f>
        <v>-2.72848410531879E-013</v>
      </c>
      <c r="CO137" s="21" t="n">
        <f aca="false">CO135+CO136</f>
        <v>-2.72848410531879E-013</v>
      </c>
      <c r="CP137" s="21" t="n">
        <f aca="false">CP135+CP136</f>
        <v>-2.72848410531879E-013</v>
      </c>
      <c r="CQ137" s="21" t="n">
        <f aca="false">CQ135+CQ136</f>
        <v>-2.72848410531879E-013</v>
      </c>
      <c r="CR137" s="21" t="n">
        <f aca="false">CR135+CR136</f>
        <v>-2.72848410531879E-013</v>
      </c>
      <c r="CS137" s="21" t="n">
        <f aca="false">CS135+CS136</f>
        <v>-2.72848410531879E-013</v>
      </c>
      <c r="CT137" s="21" t="n">
        <f aca="false">CT135+CT136</f>
        <v>-2.72848410531879E-013</v>
      </c>
      <c r="CU137" s="21" t="n">
        <f aca="false">CU135+CU136</f>
        <v>-2.72848410531879E-013</v>
      </c>
      <c r="CV137" s="21" t="n">
        <f aca="false">CV135+CV136</f>
        <v>-2.72848410531879E-013</v>
      </c>
      <c r="CW137" s="21" t="n">
        <f aca="false">CW135+CW136</f>
        <v>-2.72848410531879E-013</v>
      </c>
      <c r="CX137" s="21" t="n">
        <f aca="false">CX135+CX136</f>
        <v>-2.72848410531879E-013</v>
      </c>
      <c r="CY137" s="21" t="n">
        <f aca="false">CY135+CY136</f>
        <v>-2.72848410531879E-013</v>
      </c>
      <c r="CZ137" s="21" t="n">
        <f aca="false">CZ135+CZ136</f>
        <v>-2.72848410531879E-013</v>
      </c>
      <c r="DA137" s="21" t="n">
        <f aca="false">DA135+DA136</f>
        <v>-2.72848410531879E-013</v>
      </c>
      <c r="DB137" s="21" t="n">
        <f aca="false">DB135+DB136</f>
        <v>-2.72848410531879E-013</v>
      </c>
      <c r="DC137" s="21" t="n">
        <f aca="false">DC135+DC136</f>
        <v>-2.72848410531879E-013</v>
      </c>
      <c r="DD137" s="21" t="n">
        <f aca="false">DD135+DD136</f>
        <v>-2.72848410531879E-013</v>
      </c>
      <c r="DE137" s="21" t="n">
        <f aca="false">DE135+DE136</f>
        <v>-2.72848410531879E-013</v>
      </c>
      <c r="DF137" s="21" t="n">
        <f aca="false">DF135+DF136</f>
        <v>-2.72848410531879E-013</v>
      </c>
      <c r="DG137" s="21" t="n">
        <f aca="false">DG135+DG136</f>
        <v>-2.72848410531879E-013</v>
      </c>
      <c r="DH137" s="21" t="n">
        <f aca="false">DH135+DH136</f>
        <v>-2.72848410531879E-013</v>
      </c>
      <c r="DI137" s="21" t="n">
        <f aca="false">DI135+DI136</f>
        <v>-2.72848410531879E-013</v>
      </c>
      <c r="DJ137" s="21" t="n">
        <f aca="false">DJ135+DJ136</f>
        <v>-2.72848410531879E-013</v>
      </c>
      <c r="DK137" s="21" t="n">
        <f aca="false">DK135+DK136</f>
        <v>-2.72848410531879E-013</v>
      </c>
      <c r="DL137" s="21" t="n">
        <f aca="false">DL135+DL136</f>
        <v>-2.72848410531879E-013</v>
      </c>
      <c r="DM137" s="21" t="n">
        <f aca="false">DM135+DM136</f>
        <v>-2.72848410531879E-013</v>
      </c>
      <c r="DN137" s="21" t="n">
        <f aca="false">DN135+DN136</f>
        <v>-2.72848410531879E-013</v>
      </c>
      <c r="DO137" s="21" t="n">
        <f aca="false">DO135+DO136</f>
        <v>-2.72848410531879E-013</v>
      </c>
      <c r="DP137" s="21" t="n">
        <f aca="false">DP135+DP136</f>
        <v>-2.72848410531879E-013</v>
      </c>
      <c r="DQ137" s="21" t="n">
        <f aca="false">DQ135+DQ136</f>
        <v>-2.72848410531879E-013</v>
      </c>
      <c r="DR137" s="21" t="n">
        <f aca="false">DR135+DR136</f>
        <v>-2.72848410531879E-013</v>
      </c>
      <c r="DS137" s="21" t="n">
        <f aca="false">DS135+DS136</f>
        <v>-2.72848410531879E-013</v>
      </c>
      <c r="DT137" s="21" t="n">
        <f aca="false">DT135+DT136</f>
        <v>-2.72848410531879E-013</v>
      </c>
      <c r="DU137" s="21" t="n">
        <f aca="false">DU135+DU136</f>
        <v>-2.72848410531879E-013</v>
      </c>
      <c r="DV137" s="21" t="n">
        <f aca="false">DV135+DV136</f>
        <v>-2.72848410531879E-013</v>
      </c>
      <c r="DW137" s="21" t="n">
        <f aca="false">DW135+DW136</f>
        <v>-2.72848410531879E-013</v>
      </c>
      <c r="DX137" s="21" t="n">
        <f aca="false">DX135+DX136</f>
        <v>-2.72848410531879E-013</v>
      </c>
      <c r="DY137" s="21" t="n">
        <f aca="false">DY135+DY136</f>
        <v>-2.72848410531879E-013</v>
      </c>
      <c r="DZ137" s="21" t="n">
        <f aca="false">DZ135+DZ136</f>
        <v>-2.72848410531879E-013</v>
      </c>
      <c r="EA137" s="21" t="n">
        <f aca="false">EA135+EA136</f>
        <v>-2.72848410531879E-013</v>
      </c>
      <c r="EB137" s="21" t="n">
        <f aca="false">EB135+EB136</f>
        <v>-2.72848410531879E-013</v>
      </c>
      <c r="EC137" s="21" t="n">
        <f aca="false">EC135+EC136</f>
        <v>-2.72848410531879E-013</v>
      </c>
      <c r="ED137" s="21" t="n">
        <f aca="false">ED135+ED136</f>
        <v>-2.72848410531879E-013</v>
      </c>
      <c r="EE137" s="21" t="n">
        <f aca="false">EE135+EE136</f>
        <v>-2.72848410531879E-013</v>
      </c>
      <c r="EF137" s="21" t="n">
        <f aca="false">EF135+EF136</f>
        <v>-2.72848410531879E-013</v>
      </c>
      <c r="EG137" s="21" t="n">
        <f aca="false">EG135+EG136</f>
        <v>-2.72848410531879E-013</v>
      </c>
      <c r="EH137" s="21" t="n">
        <f aca="false">EH135+EH136</f>
        <v>-2.72848410531879E-013</v>
      </c>
      <c r="EI137" s="21" t="n">
        <f aca="false">EI135+EI136</f>
        <v>-2.72848410531879E-013</v>
      </c>
      <c r="EJ137" s="21" t="n">
        <f aca="false">EJ135+EJ136</f>
        <v>-2.72848410531879E-013</v>
      </c>
      <c r="EK137" s="21" t="n">
        <f aca="false">EK135+EK136</f>
        <v>-2.72848410531879E-013</v>
      </c>
      <c r="EL137" s="21" t="n">
        <f aca="false">EL135+EL136</f>
        <v>-2.72848410531879E-013</v>
      </c>
      <c r="EM137" s="21" t="n">
        <f aca="false">EM135+EM136</f>
        <v>-2.72848410531879E-013</v>
      </c>
      <c r="EN137" s="21" t="n">
        <f aca="false">EN135+EN136</f>
        <v>-2.72848410531879E-013</v>
      </c>
      <c r="EO137" s="21" t="n">
        <f aca="false">EO135+EO136</f>
        <v>-2.72848410531879E-013</v>
      </c>
      <c r="EP137" s="21" t="n">
        <f aca="false">EP135+EP136</f>
        <v>-2.72848410531879E-013</v>
      </c>
      <c r="EQ137" s="21" t="n">
        <f aca="false">EQ135+EQ136</f>
        <v>-2.72848410531879E-013</v>
      </c>
      <c r="ER137" s="21" t="n">
        <f aca="false">ER135+ER136</f>
        <v>-2.72848410531879E-013</v>
      </c>
      <c r="ES137" s="21" t="n">
        <f aca="false">ES135+ES136</f>
        <v>-2.72848410531879E-013</v>
      </c>
      <c r="ET137" s="21" t="n">
        <f aca="false">ET135+ET136</f>
        <v>-2.72848410531879E-013</v>
      </c>
      <c r="EU137" s="21" t="n">
        <f aca="false">EU135+EU136</f>
        <v>-2.72848410531879E-013</v>
      </c>
      <c r="EV137" s="21" t="n">
        <f aca="false">EV135+EV136</f>
        <v>-2.72848410531879E-013</v>
      </c>
      <c r="EW137" s="21" t="n">
        <f aca="false">EW135+EW136</f>
        <v>-2.72848410531879E-013</v>
      </c>
      <c r="EX137" s="21" t="n">
        <f aca="false">EX135+EX136</f>
        <v>-2.72848410531879E-013</v>
      </c>
      <c r="EY137" s="21" t="n">
        <f aca="false">EY135+EY136</f>
        <v>-2.72848410531879E-013</v>
      </c>
      <c r="EZ137" s="21" t="n">
        <f aca="false">EZ135+EZ136</f>
        <v>-2.72848410531879E-013</v>
      </c>
      <c r="FA137" s="21" t="n">
        <f aca="false">FA135+FA136</f>
        <v>-2.72848410531879E-013</v>
      </c>
      <c r="FB137" s="21" t="n">
        <f aca="false">FB135+FB136</f>
        <v>-2.72848410531879E-013</v>
      </c>
      <c r="FC137" s="21" t="n">
        <f aca="false">FC135+FC136</f>
        <v>-2.72848410531879E-013</v>
      </c>
      <c r="FD137" s="21" t="n">
        <f aca="false">FD135+FD136</f>
        <v>-2.72848410531879E-013</v>
      </c>
      <c r="FE137" s="21" t="n">
        <f aca="false">FE135+FE136</f>
        <v>-2.72848410531879E-013</v>
      </c>
      <c r="FF137" s="21" t="n">
        <f aca="false">FF135+FF136</f>
        <v>-2.72848410531879E-013</v>
      </c>
      <c r="FG137" s="21" t="n">
        <f aca="false">FG135+FG136</f>
        <v>-2.72848410531879E-013</v>
      </c>
      <c r="FH137" s="21" t="n">
        <f aca="false">FH135+FH136</f>
        <v>-2.72848410531879E-013</v>
      </c>
    </row>
    <row r="138" customFormat="false" ht="15" hidden="false" customHeight="false" outlineLevel="0" collapsed="false">
      <c r="C138" s="1" t="s">
        <v>777</v>
      </c>
      <c r="D138" s="12" t="s">
        <v>358</v>
      </c>
      <c r="J138" s="22" t="n">
        <f aca="false">I142</f>
        <v>0</v>
      </c>
      <c r="K138" s="22" t="n">
        <f aca="false">J142</f>
        <v>0</v>
      </c>
      <c r="L138" s="22" t="n">
        <f aca="false">K142</f>
        <v>0</v>
      </c>
      <c r="M138" s="22" t="n">
        <f aca="false">L142</f>
        <v>0</v>
      </c>
      <c r="N138" s="22" t="n">
        <f aca="false">M142</f>
        <v>0</v>
      </c>
      <c r="O138" s="22" t="n">
        <f aca="false">N142</f>
        <v>0</v>
      </c>
      <c r="P138" s="22" t="n">
        <f aca="false">O142</f>
        <v>0</v>
      </c>
      <c r="Q138" s="22" t="n">
        <f aca="false">P142</f>
        <v>398.75</v>
      </c>
      <c r="R138" s="22" t="n">
        <f aca="false">Q142</f>
        <v>10773.974375</v>
      </c>
      <c r="S138" s="22" t="n">
        <f aca="false">R142</f>
        <v>21278.8890546875</v>
      </c>
      <c r="T138" s="22" t="n">
        <f aca="false">S142</f>
        <v>31802.3951678711</v>
      </c>
      <c r="U138" s="22" t="n">
        <f aca="false">T142</f>
        <v>31443.3483498471</v>
      </c>
      <c r="V138" s="22" t="n">
        <f aca="false">U142</f>
        <v>31079.8134465978</v>
      </c>
      <c r="W138" s="22" t="n">
        <f aca="false">V142</f>
        <v>30711.7343570578</v>
      </c>
      <c r="X138" s="22" t="n">
        <f aca="false">W142</f>
        <v>30339.0542788987</v>
      </c>
      <c r="Y138" s="22" t="n">
        <f aca="false">X142</f>
        <v>29961.7156997625</v>
      </c>
      <c r="Z138" s="22" t="n">
        <f aca="false">Y142</f>
        <v>29579.6603883871</v>
      </c>
      <c r="AA138" s="22" t="n">
        <f aca="false">Z142</f>
        <v>29192.8293856195</v>
      </c>
      <c r="AB138" s="22" t="n">
        <f aca="false">AA142</f>
        <v>28801.1629953174</v>
      </c>
      <c r="AC138" s="22" t="n">
        <f aca="false">AB142</f>
        <v>28404.6007751364</v>
      </c>
      <c r="AD138" s="22" t="n">
        <f aca="false">AC142</f>
        <v>28003.0815272032</v>
      </c>
      <c r="AE138" s="22" t="n">
        <f aca="false">AD142</f>
        <v>27596.5432886709</v>
      </c>
      <c r="AF138" s="22" t="n">
        <f aca="false">AE142</f>
        <v>27184.9233221569</v>
      </c>
      <c r="AG138" s="22" t="n">
        <f aca="false">AF142</f>
        <v>26768.1581060614</v>
      </c>
      <c r="AH138" s="22" t="n">
        <f aca="false">AG142</f>
        <v>26346.1833247648</v>
      </c>
      <c r="AI138" s="22" t="n">
        <f aca="false">AH142</f>
        <v>25918.9338587019</v>
      </c>
      <c r="AJ138" s="22" t="n">
        <f aca="false">AI142</f>
        <v>25486.3437743133</v>
      </c>
      <c r="AK138" s="22" t="n">
        <f aca="false">AJ142</f>
        <v>25048.3463138698</v>
      </c>
      <c r="AL138" s="22" t="n">
        <f aca="false">AK142</f>
        <v>24604.8738851708</v>
      </c>
      <c r="AM138" s="22" t="n">
        <f aca="false">AL142</f>
        <v>24155.858051113</v>
      </c>
      <c r="AN138" s="22" t="n">
        <f aca="false">AM142</f>
        <v>23701.2295191295</v>
      </c>
      <c r="AO138" s="22" t="n">
        <f aca="false">AN142</f>
        <v>23240.9181304962</v>
      </c>
      <c r="AP138" s="22" t="n">
        <f aca="false">AO142</f>
        <v>22774.852849505</v>
      </c>
      <c r="AQ138" s="22" t="n">
        <f aca="false">AP142</f>
        <v>22302.9617525014</v>
      </c>
      <c r="AR138" s="22" t="n">
        <f aca="false">AQ142</f>
        <v>21825.1720167853</v>
      </c>
      <c r="AS138" s="22" t="n">
        <f aca="false">AR142</f>
        <v>21341.4099093727</v>
      </c>
      <c r="AT138" s="22" t="n">
        <f aca="false">AS142</f>
        <v>20851.6007756174</v>
      </c>
      <c r="AU138" s="22" t="n">
        <f aca="false">AT142</f>
        <v>20355.6690276903</v>
      </c>
      <c r="AV138" s="22" t="n">
        <f aca="false">AU142</f>
        <v>19853.538132914</v>
      </c>
      <c r="AW138" s="22" t="n">
        <f aca="false">AV142</f>
        <v>19345.130601953</v>
      </c>
      <c r="AX138" s="22" t="n">
        <f aca="false">AW142</f>
        <v>18830.367976855</v>
      </c>
      <c r="AY138" s="22" t="n">
        <f aca="false">AX142</f>
        <v>18309.1708189433</v>
      </c>
      <c r="AZ138" s="22" t="n">
        <f aca="false">AY142</f>
        <v>17781.4586965577</v>
      </c>
      <c r="BA138" s="22" t="n">
        <f aca="false">AZ142</f>
        <v>17247.1501726422</v>
      </c>
      <c r="BB138" s="22" t="n">
        <f aca="false">BA142</f>
        <v>16706.1627921779</v>
      </c>
      <c r="BC138" s="22" t="n">
        <f aca="false">BB142</f>
        <v>16158.4130694577</v>
      </c>
      <c r="BD138" s="22" t="n">
        <f aca="false">BC142</f>
        <v>15603.8164752035</v>
      </c>
      <c r="BE138" s="22" t="n">
        <f aca="false">BD142</f>
        <v>15042.2874235211</v>
      </c>
      <c r="BF138" s="22" t="n">
        <f aca="false">BE142</f>
        <v>14473.7392586927</v>
      </c>
      <c r="BG138" s="22" t="n">
        <f aca="false">BF142</f>
        <v>13898.084241804</v>
      </c>
      <c r="BH138" s="22" t="n">
        <f aca="false">BG142</f>
        <v>13315.2335372041</v>
      </c>
      <c r="BI138" s="22" t="n">
        <f aca="false">BH142</f>
        <v>12725.0971987968</v>
      </c>
      <c r="BJ138" s="22" t="n">
        <f aca="false">BI142</f>
        <v>12127.5841561593</v>
      </c>
      <c r="BK138" s="22" t="n">
        <f aca="false">BJ142</f>
        <v>11522.6022004889</v>
      </c>
      <c r="BL138" s="22" t="n">
        <f aca="false">BK142</f>
        <v>10910.0579703726</v>
      </c>
      <c r="BM138" s="22" t="n">
        <f aca="false">BL142</f>
        <v>10289.8569373799</v>
      </c>
      <c r="BN138" s="22" t="n">
        <f aca="false">BM142</f>
        <v>9661.90339147471</v>
      </c>
      <c r="BO138" s="22" t="n">
        <f aca="false">BN142</f>
        <v>9026.10042624573</v>
      </c>
      <c r="BP138" s="22" t="n">
        <f aca="false">BO142</f>
        <v>8382.3499239514</v>
      </c>
      <c r="BQ138" s="22" t="n">
        <f aca="false">BP142</f>
        <v>7730.55254037839</v>
      </c>
      <c r="BR138" s="22" t="n">
        <f aca="false">BQ142</f>
        <v>7070.60768951071</v>
      </c>
      <c r="BS138" s="22" t="n">
        <f aca="false">BR142</f>
        <v>6402.41352800719</v>
      </c>
      <c r="BT138" s="22" t="n">
        <f aca="false">BS142</f>
        <v>5725.86693948487</v>
      </c>
      <c r="BU138" s="22" t="n">
        <f aca="false">BT142</f>
        <v>5040.86351860603</v>
      </c>
      <c r="BV138" s="22" t="n">
        <f aca="false">BU142</f>
        <v>4347.29755496619</v>
      </c>
      <c r="BW138" s="22" t="n">
        <f aca="false">BV142</f>
        <v>3645.06201678087</v>
      </c>
      <c r="BX138" s="22" t="n">
        <f aca="false">BW142</f>
        <v>2934.04853436822</v>
      </c>
      <c r="BY138" s="22" t="n">
        <f aca="false">BX142</f>
        <v>2214.14738342542</v>
      </c>
      <c r="BZ138" s="22" t="n">
        <f aca="false">BY142</f>
        <v>1485.24746809583</v>
      </c>
      <c r="CA138" s="22" t="n">
        <f aca="false">BZ142</f>
        <v>747.23630382462</v>
      </c>
      <c r="CB138" s="22" t="n">
        <f aca="false">CA142</f>
        <v>2.18278728425503E-011</v>
      </c>
      <c r="CC138" s="22" t="n">
        <f aca="false">CB142</f>
        <v>2.18278728425503E-011</v>
      </c>
      <c r="CD138" s="22" t="n">
        <f aca="false">CC142</f>
        <v>2.18278728425503E-011</v>
      </c>
      <c r="CE138" s="22" t="n">
        <f aca="false">CD142</f>
        <v>2.18278728425503E-011</v>
      </c>
      <c r="CF138" s="22" t="n">
        <f aca="false">CE142</f>
        <v>2.18278728425503E-011</v>
      </c>
      <c r="CG138" s="22" t="n">
        <f aca="false">CF142</f>
        <v>2.18278728425503E-011</v>
      </c>
      <c r="CH138" s="22" t="n">
        <f aca="false">CG142</f>
        <v>2.18278728425503E-011</v>
      </c>
      <c r="CI138" s="22" t="n">
        <f aca="false">CH142</f>
        <v>2.18278728425503E-011</v>
      </c>
      <c r="CJ138" s="22" t="n">
        <f aca="false">CI142</f>
        <v>2.18278728425503E-011</v>
      </c>
      <c r="CK138" s="22" t="n">
        <f aca="false">CJ142</f>
        <v>2.18278728425503E-011</v>
      </c>
      <c r="CL138" s="22" t="n">
        <f aca="false">CK142</f>
        <v>2.18278728425503E-011</v>
      </c>
      <c r="CM138" s="22" t="n">
        <f aca="false">CL142</f>
        <v>2.18278728425503E-011</v>
      </c>
      <c r="CN138" s="22" t="n">
        <f aca="false">CM142</f>
        <v>2.18278728425503E-011</v>
      </c>
      <c r="CO138" s="22" t="n">
        <f aca="false">CN142</f>
        <v>2.18278728425503E-011</v>
      </c>
      <c r="CP138" s="22" t="n">
        <f aca="false">CO142</f>
        <v>2.18278728425503E-011</v>
      </c>
      <c r="CQ138" s="22" t="n">
        <f aca="false">CP142</f>
        <v>2.18278728425503E-011</v>
      </c>
      <c r="CR138" s="22" t="n">
        <f aca="false">CQ142</f>
        <v>2.18278728425503E-011</v>
      </c>
      <c r="CS138" s="22" t="n">
        <f aca="false">CR142</f>
        <v>2.18278728425503E-011</v>
      </c>
      <c r="CT138" s="22" t="n">
        <f aca="false">CS142</f>
        <v>2.18278728425503E-011</v>
      </c>
      <c r="CU138" s="22" t="n">
        <f aca="false">CT142</f>
        <v>2.18278728425503E-011</v>
      </c>
      <c r="CV138" s="22" t="n">
        <f aca="false">CU142</f>
        <v>2.18278728425503E-011</v>
      </c>
      <c r="CW138" s="22" t="n">
        <f aca="false">CV142</f>
        <v>2.18278728425503E-011</v>
      </c>
      <c r="CX138" s="22" t="n">
        <f aca="false">CW142</f>
        <v>2.18278728425503E-011</v>
      </c>
      <c r="CY138" s="22" t="n">
        <f aca="false">CX142</f>
        <v>2.18278728425503E-011</v>
      </c>
      <c r="CZ138" s="22" t="n">
        <f aca="false">CY142</f>
        <v>2.18278728425503E-011</v>
      </c>
      <c r="DA138" s="22" t="n">
        <f aca="false">CZ142</f>
        <v>2.18278728425503E-011</v>
      </c>
      <c r="DB138" s="22" t="n">
        <f aca="false">DA142</f>
        <v>2.18278728425503E-011</v>
      </c>
      <c r="DC138" s="22" t="n">
        <f aca="false">DB142</f>
        <v>2.18278728425503E-011</v>
      </c>
      <c r="DD138" s="22" t="n">
        <f aca="false">DC142</f>
        <v>2.18278728425503E-011</v>
      </c>
      <c r="DE138" s="22" t="n">
        <f aca="false">DD142</f>
        <v>2.18278728425503E-011</v>
      </c>
      <c r="DF138" s="22" t="n">
        <f aca="false">DE142</f>
        <v>2.18278728425503E-011</v>
      </c>
      <c r="DG138" s="22" t="n">
        <f aca="false">DF142</f>
        <v>2.18278728425503E-011</v>
      </c>
      <c r="DH138" s="22" t="n">
        <f aca="false">DG142</f>
        <v>2.18278728425503E-011</v>
      </c>
      <c r="DI138" s="22" t="n">
        <f aca="false">DH142</f>
        <v>2.18278728425503E-011</v>
      </c>
      <c r="DJ138" s="22" t="n">
        <f aca="false">DI142</f>
        <v>2.18278728425503E-011</v>
      </c>
      <c r="DK138" s="22" t="n">
        <f aca="false">DJ142</f>
        <v>2.18278728425503E-011</v>
      </c>
      <c r="DL138" s="22" t="n">
        <f aca="false">DK142</f>
        <v>2.18278728425503E-011</v>
      </c>
      <c r="DM138" s="22" t="n">
        <f aca="false">DL142</f>
        <v>2.18278728425503E-011</v>
      </c>
      <c r="DN138" s="22" t="n">
        <f aca="false">DM142</f>
        <v>2.18278728425503E-011</v>
      </c>
      <c r="DO138" s="22" t="n">
        <f aca="false">DN142</f>
        <v>2.18278728425503E-011</v>
      </c>
      <c r="DP138" s="22" t="n">
        <f aca="false">DO142</f>
        <v>2.18278728425503E-011</v>
      </c>
      <c r="DQ138" s="22" t="n">
        <f aca="false">DP142</f>
        <v>2.18278728425503E-011</v>
      </c>
      <c r="DR138" s="22" t="n">
        <f aca="false">DQ142</f>
        <v>2.18278728425503E-011</v>
      </c>
      <c r="DS138" s="22" t="n">
        <f aca="false">DR142</f>
        <v>2.18278728425503E-011</v>
      </c>
      <c r="DT138" s="22" t="n">
        <f aca="false">DS142</f>
        <v>2.18278728425503E-011</v>
      </c>
      <c r="DU138" s="22" t="n">
        <f aca="false">DT142</f>
        <v>2.18278728425503E-011</v>
      </c>
      <c r="DV138" s="22" t="n">
        <f aca="false">DU142</f>
        <v>2.18278728425503E-011</v>
      </c>
      <c r="DW138" s="22" t="n">
        <f aca="false">DV142</f>
        <v>2.18278728425503E-011</v>
      </c>
      <c r="DX138" s="22" t="n">
        <f aca="false">DW142</f>
        <v>2.18278728425503E-011</v>
      </c>
      <c r="DY138" s="22" t="n">
        <f aca="false">DX142</f>
        <v>2.18278728425503E-011</v>
      </c>
      <c r="DZ138" s="22" t="n">
        <f aca="false">DY142</f>
        <v>2.18278728425503E-011</v>
      </c>
      <c r="EA138" s="22" t="n">
        <f aca="false">DZ142</f>
        <v>2.18278728425503E-011</v>
      </c>
      <c r="EB138" s="22" t="n">
        <f aca="false">EA142</f>
        <v>2.18278728425503E-011</v>
      </c>
      <c r="EC138" s="22" t="n">
        <f aca="false">EB142</f>
        <v>2.18278728425503E-011</v>
      </c>
      <c r="ED138" s="22" t="n">
        <f aca="false">EC142</f>
        <v>2.18278728425503E-011</v>
      </c>
      <c r="EE138" s="22" t="n">
        <f aca="false">ED142</f>
        <v>2.18278728425503E-011</v>
      </c>
      <c r="EF138" s="22" t="n">
        <f aca="false">EE142</f>
        <v>2.18278728425503E-011</v>
      </c>
      <c r="EG138" s="22" t="n">
        <f aca="false">EF142</f>
        <v>2.18278728425503E-011</v>
      </c>
      <c r="EH138" s="22" t="n">
        <f aca="false">EG142</f>
        <v>2.18278728425503E-011</v>
      </c>
      <c r="EI138" s="22" t="n">
        <f aca="false">EH142</f>
        <v>2.18278728425503E-011</v>
      </c>
      <c r="EJ138" s="22" t="n">
        <f aca="false">EI142</f>
        <v>2.18278728425503E-011</v>
      </c>
      <c r="EK138" s="22" t="n">
        <f aca="false">EJ142</f>
        <v>2.18278728425503E-011</v>
      </c>
      <c r="EL138" s="22" t="n">
        <f aca="false">EK142</f>
        <v>2.18278728425503E-011</v>
      </c>
      <c r="EM138" s="22" t="n">
        <f aca="false">EL142</f>
        <v>2.18278728425503E-011</v>
      </c>
      <c r="EN138" s="22" t="n">
        <f aca="false">EM142</f>
        <v>2.18278728425503E-011</v>
      </c>
      <c r="EO138" s="22" t="n">
        <f aca="false">EN142</f>
        <v>2.18278728425503E-011</v>
      </c>
      <c r="EP138" s="22" t="n">
        <f aca="false">EO142</f>
        <v>2.18278728425503E-011</v>
      </c>
      <c r="EQ138" s="22" t="n">
        <f aca="false">EP142</f>
        <v>2.18278728425503E-011</v>
      </c>
      <c r="ER138" s="22" t="n">
        <f aca="false">EQ142</f>
        <v>2.18278728425503E-011</v>
      </c>
      <c r="ES138" s="22" t="n">
        <f aca="false">ER142</f>
        <v>2.18278728425503E-011</v>
      </c>
      <c r="ET138" s="22" t="n">
        <f aca="false">ES142</f>
        <v>2.18278728425503E-011</v>
      </c>
      <c r="EU138" s="22" t="n">
        <f aca="false">ET142</f>
        <v>2.18278728425503E-011</v>
      </c>
      <c r="EV138" s="22" t="n">
        <f aca="false">EU142</f>
        <v>2.18278728425503E-011</v>
      </c>
      <c r="EW138" s="22" t="n">
        <f aca="false">EV142</f>
        <v>2.18278728425503E-011</v>
      </c>
      <c r="EX138" s="22" t="n">
        <f aca="false">EW142</f>
        <v>2.18278728425503E-011</v>
      </c>
      <c r="EY138" s="22" t="n">
        <f aca="false">EX142</f>
        <v>2.18278728425503E-011</v>
      </c>
      <c r="EZ138" s="22" t="n">
        <f aca="false">EY142</f>
        <v>2.18278728425503E-011</v>
      </c>
      <c r="FA138" s="22" t="n">
        <f aca="false">EZ142</f>
        <v>2.18278728425503E-011</v>
      </c>
      <c r="FB138" s="22" t="n">
        <f aca="false">FA142</f>
        <v>2.18278728425503E-011</v>
      </c>
      <c r="FC138" s="22" t="n">
        <f aca="false">FB142</f>
        <v>2.18278728425503E-011</v>
      </c>
      <c r="FD138" s="22" t="n">
        <f aca="false">FC142</f>
        <v>2.18278728425503E-011</v>
      </c>
      <c r="FE138" s="22" t="n">
        <f aca="false">FD142</f>
        <v>2.18278728425503E-011</v>
      </c>
      <c r="FF138" s="22" t="n">
        <f aca="false">FE142</f>
        <v>2.18278728425503E-011</v>
      </c>
      <c r="FG138" s="22" t="n">
        <f aca="false">FF142</f>
        <v>2.18278728425503E-011</v>
      </c>
      <c r="FH138" s="22" t="n">
        <f aca="false">FG142</f>
        <v>2.18278728425503E-011</v>
      </c>
    </row>
    <row r="139" customFormat="false" ht="15" hidden="false" customHeight="false" outlineLevel="0" collapsed="false">
      <c r="C139" s="1" t="s">
        <v>778</v>
      </c>
      <c r="D139" s="12" t="s">
        <v>358</v>
      </c>
      <c r="I139" s="21" t="n">
        <f aca="false">SUM(J139:FH139)</f>
        <v>31396.75</v>
      </c>
      <c r="J139" s="21" t="n">
        <f aca="false">-$E129*J121</f>
        <v>0</v>
      </c>
      <c r="K139" s="21" t="n">
        <f aca="false">-$E129*K121</f>
        <v>0</v>
      </c>
      <c r="L139" s="21" t="n">
        <f aca="false">-$E129*L121</f>
        <v>0</v>
      </c>
      <c r="M139" s="21" t="n">
        <f aca="false">-$E129*M121</f>
        <v>0</v>
      </c>
      <c r="N139" s="21" t="n">
        <f aca="false">-$E129*N121</f>
        <v>0</v>
      </c>
      <c r="O139" s="21" t="n">
        <f aca="false">-$E129*O121</f>
        <v>0</v>
      </c>
      <c r="P139" s="21" t="n">
        <f aca="false">-$E129*P121</f>
        <v>398.75</v>
      </c>
      <c r="Q139" s="21" t="n">
        <f aca="false">-$E129*Q121</f>
        <v>10370.24</v>
      </c>
      <c r="R139" s="21" t="n">
        <f aca="false">-$E129*R121</f>
        <v>10370.24</v>
      </c>
      <c r="S139" s="21" t="n">
        <f aca="false">-$E129*S121</f>
        <v>10257.52</v>
      </c>
      <c r="T139" s="21" t="n">
        <f aca="false">-$E129*T121</f>
        <v>0</v>
      </c>
      <c r="U139" s="21" t="n">
        <f aca="false">-$E129*U121</f>
        <v>0</v>
      </c>
      <c r="V139" s="21" t="n">
        <f aca="false">-$E129*V121</f>
        <v>0</v>
      </c>
      <c r="W139" s="21" t="n">
        <f aca="false">-$E129*W121</f>
        <v>0</v>
      </c>
      <c r="X139" s="21" t="n">
        <f aca="false">-$E129*X121</f>
        <v>0</v>
      </c>
      <c r="Y139" s="21" t="n">
        <f aca="false">-$E129*Y121</f>
        <v>0</v>
      </c>
      <c r="Z139" s="21" t="n">
        <f aca="false">-$E129*Z121</f>
        <v>0</v>
      </c>
      <c r="AA139" s="21" t="n">
        <f aca="false">-$E129*AA121</f>
        <v>0</v>
      </c>
      <c r="AB139" s="21" t="n">
        <f aca="false">-$E129*AB121</f>
        <v>0</v>
      </c>
      <c r="AC139" s="21" t="n">
        <f aca="false">-$E129*AC121</f>
        <v>0</v>
      </c>
      <c r="AD139" s="21" t="n">
        <f aca="false">-$E129*AD121</f>
        <v>0</v>
      </c>
      <c r="AE139" s="21" t="n">
        <f aca="false">-$E129*AE121</f>
        <v>0</v>
      </c>
      <c r="AF139" s="21" t="n">
        <f aca="false">-$E129*AF121</f>
        <v>0</v>
      </c>
      <c r="AG139" s="21" t="n">
        <f aca="false">-$E129*AG121</f>
        <v>0</v>
      </c>
      <c r="AH139" s="21" t="n">
        <f aca="false">-$E129*AH121</f>
        <v>0</v>
      </c>
      <c r="AI139" s="21" t="n">
        <f aca="false">-$E129*AI121</f>
        <v>0</v>
      </c>
      <c r="AJ139" s="21" t="n">
        <f aca="false">-$E129*AJ121</f>
        <v>0</v>
      </c>
      <c r="AK139" s="21" t="n">
        <f aca="false">-$E129*AK121</f>
        <v>0</v>
      </c>
      <c r="AL139" s="21" t="n">
        <f aca="false">-$E129*AL121</f>
        <v>0</v>
      </c>
      <c r="AM139" s="21" t="n">
        <f aca="false">-$E129*AM121</f>
        <v>0</v>
      </c>
      <c r="AN139" s="21" t="n">
        <f aca="false">-$E129*AN121</f>
        <v>0</v>
      </c>
      <c r="AO139" s="21" t="n">
        <f aca="false">-$E129*AO121</f>
        <v>0</v>
      </c>
      <c r="AP139" s="21" t="n">
        <f aca="false">-$E129*AP121</f>
        <v>0</v>
      </c>
      <c r="AQ139" s="21" t="n">
        <f aca="false">-$E129*AQ121</f>
        <v>0</v>
      </c>
      <c r="AR139" s="21" t="n">
        <f aca="false">-$E129*AR121</f>
        <v>0</v>
      </c>
      <c r="AS139" s="21" t="n">
        <f aca="false">-$E129*AS121</f>
        <v>0</v>
      </c>
      <c r="AT139" s="21" t="n">
        <f aca="false">-$E129*AT121</f>
        <v>0</v>
      </c>
      <c r="AU139" s="21" t="n">
        <f aca="false">-$E129*AU121</f>
        <v>0</v>
      </c>
      <c r="AV139" s="21" t="n">
        <f aca="false">-$E129*AV121</f>
        <v>0</v>
      </c>
      <c r="AW139" s="21" t="n">
        <f aca="false">-$E129*AW121</f>
        <v>0</v>
      </c>
      <c r="AX139" s="21" t="n">
        <f aca="false">-$E129*AX121</f>
        <v>0</v>
      </c>
      <c r="AY139" s="21" t="n">
        <f aca="false">-$E129*AY121</f>
        <v>0</v>
      </c>
      <c r="AZ139" s="21" t="n">
        <f aca="false">-$E129*AZ121</f>
        <v>0</v>
      </c>
      <c r="BA139" s="21" t="n">
        <f aca="false">-$E129*BA121</f>
        <v>0</v>
      </c>
      <c r="BB139" s="21" t="n">
        <f aca="false">-$E129*BB121</f>
        <v>0</v>
      </c>
      <c r="BC139" s="21" t="n">
        <f aca="false">-$E129*BC121</f>
        <v>0</v>
      </c>
      <c r="BD139" s="21" t="n">
        <f aca="false">-$E129*BD121</f>
        <v>0</v>
      </c>
      <c r="BE139" s="21" t="n">
        <f aca="false">-$E129*BE121</f>
        <v>0</v>
      </c>
      <c r="BF139" s="21" t="n">
        <f aca="false">-$E129*BF121</f>
        <v>0</v>
      </c>
      <c r="BG139" s="21" t="n">
        <f aca="false">-$E129*BG121</f>
        <v>0</v>
      </c>
      <c r="BH139" s="21" t="n">
        <f aca="false">-$E129*BH121</f>
        <v>0</v>
      </c>
      <c r="BI139" s="21" t="n">
        <f aca="false">-$E129*BI121</f>
        <v>0</v>
      </c>
      <c r="BJ139" s="21" t="n">
        <f aca="false">-$E129*BJ121</f>
        <v>0</v>
      </c>
      <c r="BK139" s="21" t="n">
        <f aca="false">-$E129*BK121</f>
        <v>0</v>
      </c>
      <c r="BL139" s="21" t="n">
        <f aca="false">-$E129*BL121</f>
        <v>0</v>
      </c>
      <c r="BM139" s="21" t="n">
        <f aca="false">-$E129*BM121</f>
        <v>0</v>
      </c>
      <c r="BN139" s="21" t="n">
        <f aca="false">-$E129*BN121</f>
        <v>0</v>
      </c>
      <c r="BO139" s="21" t="n">
        <f aca="false">-$E129*BO121</f>
        <v>0</v>
      </c>
      <c r="BP139" s="21" t="n">
        <f aca="false">-$E129*BP121</f>
        <v>0</v>
      </c>
      <c r="BQ139" s="21" t="n">
        <f aca="false">-$E129*BQ121</f>
        <v>0</v>
      </c>
      <c r="BR139" s="21" t="n">
        <f aca="false">-$E129*BR121</f>
        <v>0</v>
      </c>
      <c r="BS139" s="21" t="n">
        <f aca="false">-$E129*BS121</f>
        <v>0</v>
      </c>
      <c r="BT139" s="21" t="n">
        <f aca="false">-$E129*BT121</f>
        <v>0</v>
      </c>
      <c r="BU139" s="21" t="n">
        <f aca="false">-$E129*BU121</f>
        <v>0</v>
      </c>
      <c r="BV139" s="21" t="n">
        <f aca="false">-$E129*BV121</f>
        <v>0</v>
      </c>
      <c r="BW139" s="21" t="n">
        <f aca="false">-$E129*BW121</f>
        <v>0</v>
      </c>
      <c r="BX139" s="21" t="n">
        <f aca="false">-$E129*BX121</f>
        <v>0</v>
      </c>
      <c r="BY139" s="21" t="n">
        <f aca="false">-$E129*BY121</f>
        <v>0</v>
      </c>
      <c r="BZ139" s="21" t="n">
        <f aca="false">-$E129*BZ121</f>
        <v>0</v>
      </c>
      <c r="CA139" s="21" t="n">
        <f aca="false">-$E129*CA121</f>
        <v>0</v>
      </c>
      <c r="CB139" s="21" t="n">
        <f aca="false">-$E129*CB121</f>
        <v>0</v>
      </c>
      <c r="CC139" s="21" t="n">
        <f aca="false">-$E129*CC121</f>
        <v>0</v>
      </c>
      <c r="CD139" s="21" t="n">
        <f aca="false">-$E129*CD121</f>
        <v>0</v>
      </c>
      <c r="CE139" s="21" t="n">
        <f aca="false">-$E129*CE121</f>
        <v>0</v>
      </c>
      <c r="CF139" s="21" t="n">
        <f aca="false">-$E129*CF121</f>
        <v>0</v>
      </c>
      <c r="CG139" s="21" t="n">
        <f aca="false">-$E129*CG121</f>
        <v>0</v>
      </c>
      <c r="CH139" s="21" t="n">
        <f aca="false">-$E129*CH121</f>
        <v>0</v>
      </c>
      <c r="CI139" s="21" t="n">
        <f aca="false">-$E129*CI121</f>
        <v>0</v>
      </c>
      <c r="CJ139" s="21" t="n">
        <f aca="false">-$E129*CJ121</f>
        <v>0</v>
      </c>
      <c r="CK139" s="21" t="n">
        <f aca="false">-$E129*CK121</f>
        <v>0</v>
      </c>
      <c r="CL139" s="21" t="n">
        <f aca="false">-$E129*CL121</f>
        <v>0</v>
      </c>
      <c r="CM139" s="21" t="n">
        <f aca="false">-$E129*CM121</f>
        <v>0</v>
      </c>
      <c r="CN139" s="21" t="n">
        <f aca="false">-$E129*CN121</f>
        <v>0</v>
      </c>
      <c r="CO139" s="21" t="n">
        <f aca="false">-$E129*CO121</f>
        <v>0</v>
      </c>
      <c r="CP139" s="21" t="n">
        <f aca="false">-$E129*CP121</f>
        <v>0</v>
      </c>
      <c r="CQ139" s="21" t="n">
        <f aca="false">-$E129*CQ121</f>
        <v>0</v>
      </c>
      <c r="CR139" s="21" t="n">
        <f aca="false">-$E129*CR121</f>
        <v>0</v>
      </c>
      <c r="CS139" s="21" t="n">
        <f aca="false">-$E129*CS121</f>
        <v>0</v>
      </c>
      <c r="CT139" s="21" t="n">
        <f aca="false">-$E129*CT121</f>
        <v>0</v>
      </c>
      <c r="CU139" s="21" t="n">
        <f aca="false">-$E129*CU121</f>
        <v>0</v>
      </c>
      <c r="CV139" s="21" t="n">
        <f aca="false">-$E129*CV121</f>
        <v>0</v>
      </c>
      <c r="CW139" s="21" t="n">
        <f aca="false">-$E129*CW121</f>
        <v>0</v>
      </c>
      <c r="CX139" s="21" t="n">
        <f aca="false">-$E129*CX121</f>
        <v>0</v>
      </c>
      <c r="CY139" s="21" t="n">
        <f aca="false">-$E129*CY121</f>
        <v>0</v>
      </c>
      <c r="CZ139" s="21" t="n">
        <f aca="false">-$E129*CZ121</f>
        <v>0</v>
      </c>
      <c r="DA139" s="21" t="n">
        <f aca="false">-$E129*DA121</f>
        <v>0</v>
      </c>
      <c r="DB139" s="21" t="n">
        <f aca="false">-$E129*DB121</f>
        <v>0</v>
      </c>
      <c r="DC139" s="21" t="n">
        <f aca="false">-$E129*DC121</f>
        <v>0</v>
      </c>
      <c r="DD139" s="21" t="n">
        <f aca="false">-$E129*DD121</f>
        <v>0</v>
      </c>
      <c r="DE139" s="21" t="n">
        <f aca="false">-$E129*DE121</f>
        <v>0</v>
      </c>
      <c r="DF139" s="21" t="n">
        <f aca="false">-$E129*DF121</f>
        <v>0</v>
      </c>
      <c r="DG139" s="21" t="n">
        <f aca="false">-$E129*DG121</f>
        <v>0</v>
      </c>
      <c r="DH139" s="21" t="n">
        <f aca="false">-$E129*DH121</f>
        <v>0</v>
      </c>
      <c r="DI139" s="21" t="n">
        <f aca="false">-$E129*DI121</f>
        <v>0</v>
      </c>
      <c r="DJ139" s="21" t="n">
        <f aca="false">-$E129*DJ121</f>
        <v>0</v>
      </c>
      <c r="DK139" s="21" t="n">
        <f aca="false">-$E129*DK121</f>
        <v>0</v>
      </c>
      <c r="DL139" s="21" t="n">
        <f aca="false">-$E129*DL121</f>
        <v>0</v>
      </c>
      <c r="DM139" s="21" t="n">
        <f aca="false">-$E129*DM121</f>
        <v>0</v>
      </c>
      <c r="DN139" s="21" t="n">
        <f aca="false">-$E129*DN121</f>
        <v>0</v>
      </c>
      <c r="DO139" s="21" t="n">
        <f aca="false">-$E129*DO121</f>
        <v>0</v>
      </c>
      <c r="DP139" s="21" t="n">
        <f aca="false">-$E129*DP121</f>
        <v>0</v>
      </c>
      <c r="DQ139" s="21" t="n">
        <f aca="false">-$E129*DQ121</f>
        <v>0</v>
      </c>
      <c r="DR139" s="21" t="n">
        <f aca="false">-$E129*DR121</f>
        <v>0</v>
      </c>
      <c r="DS139" s="21" t="n">
        <f aca="false">-$E129*DS121</f>
        <v>0</v>
      </c>
      <c r="DT139" s="21" t="n">
        <f aca="false">-$E129*DT121</f>
        <v>0</v>
      </c>
      <c r="DU139" s="21" t="n">
        <f aca="false">-$E129*DU121</f>
        <v>0</v>
      </c>
      <c r="DV139" s="21" t="n">
        <f aca="false">-$E129*DV121</f>
        <v>0</v>
      </c>
      <c r="DW139" s="21" t="n">
        <f aca="false">-$E129*DW121</f>
        <v>0</v>
      </c>
      <c r="DX139" s="21" t="n">
        <f aca="false">-$E129*DX121</f>
        <v>0</v>
      </c>
      <c r="DY139" s="21" t="n">
        <f aca="false">-$E129*DY121</f>
        <v>0</v>
      </c>
      <c r="DZ139" s="21" t="n">
        <f aca="false">-$E129*DZ121</f>
        <v>0</v>
      </c>
      <c r="EA139" s="21" t="n">
        <f aca="false">-$E129*EA121</f>
        <v>0</v>
      </c>
      <c r="EB139" s="21" t="n">
        <f aca="false">-$E129*EB121</f>
        <v>0</v>
      </c>
      <c r="EC139" s="21" t="n">
        <f aca="false">-$E129*EC121</f>
        <v>0</v>
      </c>
      <c r="ED139" s="21" t="n">
        <f aca="false">-$E129*ED121</f>
        <v>0</v>
      </c>
      <c r="EE139" s="21" t="n">
        <f aca="false">-$E129*EE121</f>
        <v>0</v>
      </c>
      <c r="EF139" s="21" t="n">
        <f aca="false">-$E129*EF121</f>
        <v>0</v>
      </c>
      <c r="EG139" s="21" t="n">
        <f aca="false">-$E129*EG121</f>
        <v>0</v>
      </c>
      <c r="EH139" s="21" t="n">
        <f aca="false">-$E129*EH121</f>
        <v>0</v>
      </c>
      <c r="EI139" s="21" t="n">
        <f aca="false">-$E129*EI121</f>
        <v>0</v>
      </c>
      <c r="EJ139" s="21" t="n">
        <f aca="false">-$E129*EJ121</f>
        <v>0</v>
      </c>
      <c r="EK139" s="21" t="n">
        <f aca="false">-$E129*EK121</f>
        <v>0</v>
      </c>
      <c r="EL139" s="21" t="n">
        <f aca="false">-$E129*EL121</f>
        <v>0</v>
      </c>
      <c r="EM139" s="21" t="n">
        <f aca="false">-$E129*EM121</f>
        <v>0</v>
      </c>
      <c r="EN139" s="21" t="n">
        <f aca="false">-$E129*EN121</f>
        <v>0</v>
      </c>
      <c r="EO139" s="21" t="n">
        <f aca="false">-$E129*EO121</f>
        <v>0</v>
      </c>
      <c r="EP139" s="21" t="n">
        <f aca="false">-$E129*EP121</f>
        <v>0</v>
      </c>
      <c r="EQ139" s="21" t="n">
        <f aca="false">-$E129*EQ121</f>
        <v>0</v>
      </c>
      <c r="ER139" s="21" t="n">
        <f aca="false">-$E129*ER121</f>
        <v>0</v>
      </c>
      <c r="ES139" s="21" t="n">
        <f aca="false">-$E129*ES121</f>
        <v>0</v>
      </c>
      <c r="ET139" s="21" t="n">
        <f aca="false">-$E129*ET121</f>
        <v>0</v>
      </c>
      <c r="EU139" s="21" t="n">
        <f aca="false">-$E129*EU121</f>
        <v>0</v>
      </c>
      <c r="EV139" s="21" t="n">
        <f aca="false">-$E129*EV121</f>
        <v>0</v>
      </c>
      <c r="EW139" s="21" t="n">
        <f aca="false">-$E129*EW121</f>
        <v>0</v>
      </c>
      <c r="EX139" s="21" t="n">
        <f aca="false">-$E129*EX121</f>
        <v>0</v>
      </c>
      <c r="EY139" s="21" t="n">
        <f aca="false">-$E129*EY121</f>
        <v>0</v>
      </c>
      <c r="EZ139" s="21" t="n">
        <f aca="false">-$E129*EZ121</f>
        <v>0</v>
      </c>
      <c r="FA139" s="21" t="n">
        <f aca="false">-$E129*FA121</f>
        <v>0</v>
      </c>
      <c r="FB139" s="21" t="n">
        <f aca="false">-$E129*FB121</f>
        <v>0</v>
      </c>
      <c r="FC139" s="21" t="n">
        <f aca="false">-$E129*FC121</f>
        <v>0</v>
      </c>
      <c r="FD139" s="21" t="n">
        <f aca="false">-$E129*FD121</f>
        <v>0</v>
      </c>
      <c r="FE139" s="21" t="n">
        <f aca="false">-$E129*FE121</f>
        <v>0</v>
      </c>
      <c r="FF139" s="21" t="n">
        <f aca="false">-$E129*FF121</f>
        <v>0</v>
      </c>
      <c r="FG139" s="21" t="n">
        <f aca="false">-$E129*FG121</f>
        <v>0</v>
      </c>
      <c r="FH139" s="21" t="n">
        <f aca="false">-$E129*FH121</f>
        <v>0</v>
      </c>
    </row>
    <row r="140" customFormat="false" ht="15" hidden="false" customHeight="false" outlineLevel="0" collapsed="false">
      <c r="C140" s="1" t="s">
        <v>779</v>
      </c>
      <c r="D140" s="12" t="s">
        <v>358</v>
      </c>
      <c r="I140" s="21" t="n">
        <f aca="false">SUM(J140:FH140)</f>
        <v>405.645167871094</v>
      </c>
      <c r="J140" s="21" t="n">
        <f aca="false">J138*$F36*(1-J26)</f>
        <v>0</v>
      </c>
      <c r="K140" s="21" t="n">
        <f aca="false">K138*$F36*(1-K26)</f>
        <v>0</v>
      </c>
      <c r="L140" s="21" t="n">
        <f aca="false">L138*$F36*(1-L26)</f>
        <v>0</v>
      </c>
      <c r="M140" s="21" t="n">
        <f aca="false">M138*$F36*(1-M26)</f>
        <v>0</v>
      </c>
      <c r="N140" s="21" t="n">
        <f aca="false">N138*$F36*(1-N26)</f>
        <v>0</v>
      </c>
      <c r="O140" s="21" t="n">
        <f aca="false">O138*$F36*(1-O26)</f>
        <v>0</v>
      </c>
      <c r="P140" s="21" t="n">
        <f aca="false">P138*$F36*(1-P26)</f>
        <v>0</v>
      </c>
      <c r="Q140" s="21" t="n">
        <f aca="false">Q138*$F36*(1-Q26)</f>
        <v>4.984375</v>
      </c>
      <c r="R140" s="21" t="n">
        <f aca="false">R138*$F36*(1-R26)</f>
        <v>134.6746796875</v>
      </c>
      <c r="S140" s="21" t="n">
        <f aca="false">S138*$F36*(1-S26)</f>
        <v>265.986113183594</v>
      </c>
      <c r="T140" s="21" t="n">
        <f aca="false">T138*$F36*(1-T26)</f>
        <v>0</v>
      </c>
      <c r="U140" s="21" t="n">
        <f aca="false">U138*$F36*(1-U26)</f>
        <v>0</v>
      </c>
      <c r="V140" s="21" t="n">
        <f aca="false">V138*$F36*(1-V26)</f>
        <v>0</v>
      </c>
      <c r="W140" s="21" t="n">
        <f aca="false">W138*$F36*(1-W26)</f>
        <v>0</v>
      </c>
      <c r="X140" s="21" t="n">
        <f aca="false">X138*$F36*(1-X26)</f>
        <v>0</v>
      </c>
      <c r="Y140" s="21" t="n">
        <f aca="false">Y138*$F36*(1-Y26)</f>
        <v>0</v>
      </c>
      <c r="Z140" s="21" t="n">
        <f aca="false">Z138*$F36*(1-Z26)</f>
        <v>0</v>
      </c>
      <c r="AA140" s="21" t="n">
        <f aca="false">AA138*$F36*(1-AA26)</f>
        <v>0</v>
      </c>
      <c r="AB140" s="21" t="n">
        <f aca="false">AB138*$F36*(1-AB26)</f>
        <v>0</v>
      </c>
      <c r="AC140" s="21" t="n">
        <f aca="false">AC138*$F36*(1-AC26)</f>
        <v>0</v>
      </c>
      <c r="AD140" s="21" t="n">
        <f aca="false">AD138*$F36*(1-AD26)</f>
        <v>0</v>
      </c>
      <c r="AE140" s="21" t="n">
        <f aca="false">AE138*$F36*(1-AE26)</f>
        <v>0</v>
      </c>
      <c r="AF140" s="21" t="n">
        <f aca="false">AF138*$F36*(1-AF26)</f>
        <v>0</v>
      </c>
      <c r="AG140" s="21" t="n">
        <f aca="false">AG138*$F36*(1-AG26)</f>
        <v>0</v>
      </c>
      <c r="AH140" s="21" t="n">
        <f aca="false">AH138*$F36*(1-AH26)</f>
        <v>0</v>
      </c>
      <c r="AI140" s="21" t="n">
        <f aca="false">AI138*$F36*(1-AI26)</f>
        <v>0</v>
      </c>
      <c r="AJ140" s="21" t="n">
        <f aca="false">AJ138*$F36*(1-AJ26)</f>
        <v>0</v>
      </c>
      <c r="AK140" s="21" t="n">
        <f aca="false">AK138*$F36*(1-AK26)</f>
        <v>0</v>
      </c>
      <c r="AL140" s="21" t="n">
        <f aca="false">AL138*$F36*(1-AL26)</f>
        <v>0</v>
      </c>
      <c r="AM140" s="21" t="n">
        <f aca="false">AM138*$F36*(1-AM26)</f>
        <v>0</v>
      </c>
      <c r="AN140" s="21" t="n">
        <f aca="false">AN138*$F36*(1-AN26)</f>
        <v>0</v>
      </c>
      <c r="AO140" s="21" t="n">
        <f aca="false">AO138*$F36*(1-AO26)</f>
        <v>0</v>
      </c>
      <c r="AP140" s="21" t="n">
        <f aca="false">AP138*$F36*(1-AP26)</f>
        <v>0</v>
      </c>
      <c r="AQ140" s="21" t="n">
        <f aca="false">AQ138*$F36*(1-AQ26)</f>
        <v>0</v>
      </c>
      <c r="AR140" s="21" t="n">
        <f aca="false">AR138*$F36*(1-AR26)</f>
        <v>0</v>
      </c>
      <c r="AS140" s="21" t="n">
        <f aca="false">AS138*$F36*(1-AS26)</f>
        <v>0</v>
      </c>
      <c r="AT140" s="21" t="n">
        <f aca="false">AT138*$F36*(1-AT26)</f>
        <v>0</v>
      </c>
      <c r="AU140" s="21" t="n">
        <f aca="false">AU138*$F36*(1-AU26)</f>
        <v>0</v>
      </c>
      <c r="AV140" s="21" t="n">
        <f aca="false">AV138*$F36*(1-AV26)</f>
        <v>0</v>
      </c>
      <c r="AW140" s="21" t="n">
        <f aca="false">AW138*$F36*(1-AW26)</f>
        <v>0</v>
      </c>
      <c r="AX140" s="21" t="n">
        <f aca="false">AX138*$F36*(1-AX26)</f>
        <v>0</v>
      </c>
      <c r="AY140" s="21" t="n">
        <f aca="false">AY138*$F36*(1-AY26)</f>
        <v>0</v>
      </c>
      <c r="AZ140" s="21" t="n">
        <f aca="false">AZ138*$F36*(1-AZ26)</f>
        <v>0</v>
      </c>
      <c r="BA140" s="21" t="n">
        <f aca="false">BA138*$F36*(1-BA26)</f>
        <v>0</v>
      </c>
      <c r="BB140" s="21" t="n">
        <f aca="false">BB138*$F36*(1-BB26)</f>
        <v>0</v>
      </c>
      <c r="BC140" s="21" t="n">
        <f aca="false">BC138*$F36*(1-BC26)</f>
        <v>0</v>
      </c>
      <c r="BD140" s="21" t="n">
        <f aca="false">BD138*$F36*(1-BD26)</f>
        <v>0</v>
      </c>
      <c r="BE140" s="21" t="n">
        <f aca="false">BE138*$F36*(1-BE26)</f>
        <v>0</v>
      </c>
      <c r="BF140" s="21" t="n">
        <f aca="false">BF138*$F36*(1-BF26)</f>
        <v>0</v>
      </c>
      <c r="BG140" s="21" t="n">
        <f aca="false">BG138*$F36*(1-BG26)</f>
        <v>0</v>
      </c>
      <c r="BH140" s="21" t="n">
        <f aca="false">BH138*$F36*(1-BH26)</f>
        <v>0</v>
      </c>
      <c r="BI140" s="21" t="n">
        <f aca="false">BI138*$F36*(1-BI26)</f>
        <v>0</v>
      </c>
      <c r="BJ140" s="21" t="n">
        <f aca="false">BJ138*$F36*(1-BJ26)</f>
        <v>0</v>
      </c>
      <c r="BK140" s="21" t="n">
        <f aca="false">BK138*$F36*(1-BK26)</f>
        <v>0</v>
      </c>
      <c r="BL140" s="21" t="n">
        <f aca="false">BL138*$F36*(1-BL26)</f>
        <v>0</v>
      </c>
      <c r="BM140" s="21" t="n">
        <f aca="false">BM138*$F36*(1-BM26)</f>
        <v>0</v>
      </c>
      <c r="BN140" s="21" t="n">
        <f aca="false">BN138*$F36*(1-BN26)</f>
        <v>0</v>
      </c>
      <c r="BO140" s="21" t="n">
        <f aca="false">BO138*$F36*(1-BO26)</f>
        <v>0</v>
      </c>
      <c r="BP140" s="21" t="n">
        <f aca="false">BP138*$F36*(1-BP26)</f>
        <v>0</v>
      </c>
      <c r="BQ140" s="21" t="n">
        <f aca="false">BQ138*$F36*(1-BQ26)</f>
        <v>0</v>
      </c>
      <c r="BR140" s="21" t="n">
        <f aca="false">BR138*$F36*(1-BR26)</f>
        <v>0</v>
      </c>
      <c r="BS140" s="21" t="n">
        <f aca="false">BS138*$F36*(1-BS26)</f>
        <v>0</v>
      </c>
      <c r="BT140" s="21" t="n">
        <f aca="false">BT138*$F36*(1-BT26)</f>
        <v>0</v>
      </c>
      <c r="BU140" s="21" t="n">
        <f aca="false">BU138*$F36*(1-BU26)</f>
        <v>0</v>
      </c>
      <c r="BV140" s="21" t="n">
        <f aca="false">BV138*$F36*(1-BV26)</f>
        <v>0</v>
      </c>
      <c r="BW140" s="21" t="n">
        <f aca="false">BW138*$F36*(1-BW26)</f>
        <v>0</v>
      </c>
      <c r="BX140" s="21" t="n">
        <f aca="false">BX138*$F36*(1-BX26)</f>
        <v>0</v>
      </c>
      <c r="BY140" s="21" t="n">
        <f aca="false">BY138*$F36*(1-BY26)</f>
        <v>0</v>
      </c>
      <c r="BZ140" s="21" t="n">
        <f aca="false">BZ138*$F36*(1-BZ26)</f>
        <v>0</v>
      </c>
      <c r="CA140" s="21" t="n">
        <f aca="false">CA138*$F36*(1-CA26)</f>
        <v>0</v>
      </c>
      <c r="CB140" s="21" t="n">
        <f aca="false">CB138*$F36*(1-CB26)</f>
        <v>0</v>
      </c>
      <c r="CC140" s="21" t="n">
        <f aca="false">CC138*$F36*(1-CC26)</f>
        <v>0</v>
      </c>
      <c r="CD140" s="21" t="n">
        <f aca="false">CD138*$F36*(1-CD26)</f>
        <v>0</v>
      </c>
      <c r="CE140" s="21" t="n">
        <f aca="false">CE138*$F36*(1-CE26)</f>
        <v>0</v>
      </c>
      <c r="CF140" s="21" t="n">
        <f aca="false">CF138*$F36*(1-CF26)</f>
        <v>0</v>
      </c>
      <c r="CG140" s="21" t="n">
        <f aca="false">CG138*$F36*(1-CG26)</f>
        <v>0</v>
      </c>
      <c r="CH140" s="21" t="n">
        <f aca="false">CH138*$F36*(1-CH26)</f>
        <v>0</v>
      </c>
      <c r="CI140" s="21" t="n">
        <f aca="false">CI138*$F36*(1-CI26)</f>
        <v>0</v>
      </c>
      <c r="CJ140" s="21" t="n">
        <f aca="false">CJ138*$F36*(1-CJ26)</f>
        <v>0</v>
      </c>
      <c r="CK140" s="21" t="n">
        <f aca="false">CK138*$F36*(1-CK26)</f>
        <v>0</v>
      </c>
      <c r="CL140" s="21" t="n">
        <f aca="false">CL138*$F36*(1-CL26)</f>
        <v>0</v>
      </c>
      <c r="CM140" s="21" t="n">
        <f aca="false">CM138*$F36*(1-CM26)</f>
        <v>0</v>
      </c>
      <c r="CN140" s="21" t="n">
        <f aca="false">CN138*$F36*(1-CN26)</f>
        <v>0</v>
      </c>
      <c r="CO140" s="21" t="n">
        <f aca="false">CO138*$F36*(1-CO26)</f>
        <v>0</v>
      </c>
      <c r="CP140" s="21" t="n">
        <f aca="false">CP138*$F36*(1-CP26)</f>
        <v>0</v>
      </c>
      <c r="CQ140" s="21" t="n">
        <f aca="false">CQ138*$F36*(1-CQ26)</f>
        <v>0</v>
      </c>
      <c r="CR140" s="21" t="n">
        <f aca="false">CR138*$F36*(1-CR26)</f>
        <v>0</v>
      </c>
      <c r="CS140" s="21" t="n">
        <f aca="false">CS138*$F36*(1-CS26)</f>
        <v>0</v>
      </c>
      <c r="CT140" s="21" t="n">
        <f aca="false">CT138*$F36*(1-CT26)</f>
        <v>0</v>
      </c>
      <c r="CU140" s="21" t="n">
        <f aca="false">CU138*$F36*(1-CU26)</f>
        <v>0</v>
      </c>
      <c r="CV140" s="21" t="n">
        <f aca="false">CV138*$F36*(1-CV26)</f>
        <v>0</v>
      </c>
      <c r="CW140" s="21" t="n">
        <f aca="false">CW138*$F36*(1-CW26)</f>
        <v>0</v>
      </c>
      <c r="CX140" s="21" t="n">
        <f aca="false">CX138*$F36*(1-CX26)</f>
        <v>0</v>
      </c>
      <c r="CY140" s="21" t="n">
        <f aca="false">CY138*$F36*(1-CY26)</f>
        <v>0</v>
      </c>
      <c r="CZ140" s="21" t="n">
        <f aca="false">CZ138*$F36*(1-CZ26)</f>
        <v>0</v>
      </c>
      <c r="DA140" s="21" t="n">
        <f aca="false">DA138*$F36*(1-DA26)</f>
        <v>0</v>
      </c>
      <c r="DB140" s="21" t="n">
        <f aca="false">DB138*$F36*(1-DB26)</f>
        <v>0</v>
      </c>
      <c r="DC140" s="21" t="n">
        <f aca="false">DC138*$F36*(1-DC26)</f>
        <v>0</v>
      </c>
      <c r="DD140" s="21" t="n">
        <f aca="false">DD138*$F36*(1-DD26)</f>
        <v>0</v>
      </c>
      <c r="DE140" s="21" t="n">
        <f aca="false">DE138*$F36*(1-DE26)</f>
        <v>0</v>
      </c>
      <c r="DF140" s="21" t="n">
        <f aca="false">DF138*$F36*(1-DF26)</f>
        <v>0</v>
      </c>
      <c r="DG140" s="21" t="n">
        <f aca="false">DG138*$F36*(1-DG26)</f>
        <v>0</v>
      </c>
      <c r="DH140" s="21" t="n">
        <f aca="false">DH138*$F36*(1-DH26)</f>
        <v>0</v>
      </c>
      <c r="DI140" s="21" t="n">
        <f aca="false">DI138*$F36*(1-DI26)</f>
        <v>0</v>
      </c>
      <c r="DJ140" s="21" t="n">
        <f aca="false">DJ138*$F36*(1-DJ26)</f>
        <v>0</v>
      </c>
      <c r="DK140" s="21" t="n">
        <f aca="false">DK138*$F36*(1-DK26)</f>
        <v>0</v>
      </c>
      <c r="DL140" s="21" t="n">
        <f aca="false">DL138*$F36*(1-DL26)</f>
        <v>0</v>
      </c>
      <c r="DM140" s="21" t="n">
        <f aca="false">DM138*$F36*(1-DM26)</f>
        <v>0</v>
      </c>
      <c r="DN140" s="21" t="n">
        <f aca="false">DN138*$F36*(1-DN26)</f>
        <v>0</v>
      </c>
      <c r="DO140" s="21" t="n">
        <f aca="false">DO138*$F36*(1-DO26)</f>
        <v>0</v>
      </c>
      <c r="DP140" s="21" t="n">
        <f aca="false">DP138*$F36*(1-DP26)</f>
        <v>0</v>
      </c>
      <c r="DQ140" s="21" t="n">
        <f aca="false">DQ138*$F36*(1-DQ26)</f>
        <v>0</v>
      </c>
      <c r="DR140" s="21" t="n">
        <f aca="false">DR138*$F36*(1-DR26)</f>
        <v>0</v>
      </c>
      <c r="DS140" s="21" t="n">
        <f aca="false">DS138*$F36*(1-DS26)</f>
        <v>0</v>
      </c>
      <c r="DT140" s="21" t="n">
        <f aca="false">DT138*$F36*(1-DT26)</f>
        <v>0</v>
      </c>
      <c r="DU140" s="21" t="n">
        <f aca="false">DU138*$F36*(1-DU26)</f>
        <v>0</v>
      </c>
      <c r="DV140" s="21" t="n">
        <f aca="false">DV138*$F36*(1-DV26)</f>
        <v>0</v>
      </c>
      <c r="DW140" s="21" t="n">
        <f aca="false">DW138*$F36*(1-DW26)</f>
        <v>0</v>
      </c>
      <c r="DX140" s="21" t="n">
        <f aca="false">DX138*$F36*(1-DX26)</f>
        <v>0</v>
      </c>
      <c r="DY140" s="21" t="n">
        <f aca="false">DY138*$F36*(1-DY26)</f>
        <v>0</v>
      </c>
      <c r="DZ140" s="21" t="n">
        <f aca="false">DZ138*$F36*(1-DZ26)</f>
        <v>0</v>
      </c>
      <c r="EA140" s="21" t="n">
        <f aca="false">EA138*$F36*(1-EA26)</f>
        <v>0</v>
      </c>
      <c r="EB140" s="21" t="n">
        <f aca="false">EB138*$F36*(1-EB26)</f>
        <v>0</v>
      </c>
      <c r="EC140" s="21" t="n">
        <f aca="false">EC138*$F36*(1-EC26)</f>
        <v>0</v>
      </c>
      <c r="ED140" s="21" t="n">
        <f aca="false">ED138*$F36*(1-ED26)</f>
        <v>0</v>
      </c>
      <c r="EE140" s="21" t="n">
        <f aca="false">EE138*$F36*(1-EE26)</f>
        <v>0</v>
      </c>
      <c r="EF140" s="21" t="n">
        <f aca="false">EF138*$F36*(1-EF26)</f>
        <v>0</v>
      </c>
      <c r="EG140" s="21" t="n">
        <f aca="false">EG138*$F36*(1-EG26)</f>
        <v>0</v>
      </c>
      <c r="EH140" s="21" t="n">
        <f aca="false">EH138*$F36*(1-EH26)</f>
        <v>0</v>
      </c>
      <c r="EI140" s="21" t="n">
        <f aca="false">EI138*$F36*(1-EI26)</f>
        <v>0</v>
      </c>
      <c r="EJ140" s="21" t="n">
        <f aca="false">EJ138*$F36*(1-EJ26)</f>
        <v>0</v>
      </c>
      <c r="EK140" s="21" t="n">
        <f aca="false">EK138*$F36*(1-EK26)</f>
        <v>0</v>
      </c>
      <c r="EL140" s="21" t="n">
        <f aca="false">EL138*$F36*(1-EL26)</f>
        <v>0</v>
      </c>
      <c r="EM140" s="21" t="n">
        <f aca="false">EM138*$F36*(1-EM26)</f>
        <v>0</v>
      </c>
      <c r="EN140" s="21" t="n">
        <f aca="false">EN138*$F36*(1-EN26)</f>
        <v>0</v>
      </c>
      <c r="EO140" s="21" t="n">
        <f aca="false">EO138*$F36*(1-EO26)</f>
        <v>0</v>
      </c>
      <c r="EP140" s="21" t="n">
        <f aca="false">EP138*$F36*(1-EP26)</f>
        <v>0</v>
      </c>
      <c r="EQ140" s="21" t="n">
        <f aca="false">EQ138*$F36*(1-EQ26)</f>
        <v>0</v>
      </c>
      <c r="ER140" s="21" t="n">
        <f aca="false">ER138*$F36*(1-ER26)</f>
        <v>0</v>
      </c>
      <c r="ES140" s="21" t="n">
        <f aca="false">ES138*$F36*(1-ES26)</f>
        <v>0</v>
      </c>
      <c r="ET140" s="21" t="n">
        <f aca="false">ET138*$F36*(1-ET26)</f>
        <v>0</v>
      </c>
      <c r="EU140" s="21" t="n">
        <f aca="false">EU138*$F36*(1-EU26)</f>
        <v>0</v>
      </c>
      <c r="EV140" s="21" t="n">
        <f aca="false">EV138*$F36*(1-EV26)</f>
        <v>0</v>
      </c>
      <c r="EW140" s="21" t="n">
        <f aca="false">EW138*$F36*(1-EW26)</f>
        <v>0</v>
      </c>
      <c r="EX140" s="21" t="n">
        <f aca="false">EX138*$F36*(1-EX26)</f>
        <v>0</v>
      </c>
      <c r="EY140" s="21" t="n">
        <f aca="false">EY138*$F36*(1-EY26)</f>
        <v>0</v>
      </c>
      <c r="EZ140" s="21" t="n">
        <f aca="false">EZ138*$F36*(1-EZ26)</f>
        <v>0</v>
      </c>
      <c r="FA140" s="21" t="n">
        <f aca="false">FA138*$F36*(1-FA26)</f>
        <v>0</v>
      </c>
      <c r="FB140" s="21" t="n">
        <f aca="false">FB138*$F36*(1-FB26)</f>
        <v>0</v>
      </c>
      <c r="FC140" s="21" t="n">
        <f aca="false">FC138*$F36*(1-FC26)</f>
        <v>0</v>
      </c>
      <c r="FD140" s="21" t="n">
        <f aca="false">FD138*$F36*(1-FD26)</f>
        <v>0</v>
      </c>
      <c r="FE140" s="21" t="n">
        <f aca="false">FE138*$F36*(1-FE26)</f>
        <v>0</v>
      </c>
      <c r="FF140" s="21" t="n">
        <f aca="false">FF138*$F36*(1-FF26)</f>
        <v>0</v>
      </c>
      <c r="FG140" s="21" t="n">
        <f aca="false">FG138*$F36*(1-FG26)</f>
        <v>0</v>
      </c>
      <c r="FH140" s="21" t="n">
        <f aca="false">FH138*$F36*(1-FH26)</f>
        <v>0</v>
      </c>
    </row>
    <row r="141" customFormat="false" ht="15" hidden="false" customHeight="false" outlineLevel="0" collapsed="false">
      <c r="C141" s="1" t="s">
        <v>780</v>
      </c>
      <c r="D141" s="12" t="s">
        <v>358</v>
      </c>
      <c r="I141" s="21" t="n">
        <f aca="false">SUM(J141:FH141)</f>
        <v>-31802.3951678711</v>
      </c>
      <c r="J141" s="21" t="n">
        <f aca="false">J134+J136</f>
        <v>-0</v>
      </c>
      <c r="K141" s="21" t="n">
        <f aca="false">K134+K136</f>
        <v>-0</v>
      </c>
      <c r="L141" s="21" t="n">
        <f aca="false">L134+L136</f>
        <v>-0</v>
      </c>
      <c r="M141" s="21" t="n">
        <f aca="false">M134+M136</f>
        <v>-0</v>
      </c>
      <c r="N141" s="21" t="n">
        <f aca="false">N134+N136</f>
        <v>-0</v>
      </c>
      <c r="O141" s="21" t="n">
        <f aca="false">O134+O136</f>
        <v>-0</v>
      </c>
      <c r="P141" s="21" t="n">
        <f aca="false">P134+P136</f>
        <v>-0</v>
      </c>
      <c r="Q141" s="21" t="n">
        <f aca="false">Q134+Q136</f>
        <v>-0</v>
      </c>
      <c r="R141" s="21" t="n">
        <f aca="false">R134+R136</f>
        <v>-0</v>
      </c>
      <c r="S141" s="21" t="n">
        <f aca="false">S134+S136</f>
        <v>-0</v>
      </c>
      <c r="T141" s="21" t="n">
        <f aca="false">T134+T136</f>
        <v>-359.046818024017</v>
      </c>
      <c r="U141" s="21" t="n">
        <f aca="false">U134+U136</f>
        <v>-363.534903249318</v>
      </c>
      <c r="V141" s="21" t="n">
        <f aca="false">V134+V136</f>
        <v>-368.079089539934</v>
      </c>
      <c r="W141" s="21" t="n">
        <f aca="false">W134+W136</f>
        <v>-372.680078159183</v>
      </c>
      <c r="X141" s="21" t="n">
        <f aca="false">X134+X136</f>
        <v>-377.338579136173</v>
      </c>
      <c r="Y141" s="21" t="n">
        <f aca="false">Y134+Y136</f>
        <v>-382.055311375375</v>
      </c>
      <c r="Z141" s="21" t="n">
        <f aca="false">Z134+Z136</f>
        <v>-386.831002767567</v>
      </c>
      <c r="AA141" s="21" t="n">
        <f aca="false">AA134+AA136</f>
        <v>-391.666390302162</v>
      </c>
      <c r="AB141" s="21" t="n">
        <f aca="false">AB134+AB136</f>
        <v>-396.562220180939</v>
      </c>
      <c r="AC141" s="21" t="n">
        <f aca="false">AC134+AC136</f>
        <v>-401.519247933201</v>
      </c>
      <c r="AD141" s="21" t="n">
        <f aca="false">AD134+AD136</f>
        <v>-406.538238532366</v>
      </c>
      <c r="AE141" s="21" t="n">
        <f aca="false">AE134+AE136</f>
        <v>-411.61996651402</v>
      </c>
      <c r="AF141" s="21" t="n">
        <f aca="false">AF134+AF136</f>
        <v>-416.765216095445</v>
      </c>
      <c r="AG141" s="21" t="n">
        <f aca="false">AG134+AG136</f>
        <v>-421.974781296639</v>
      </c>
      <c r="AH141" s="21" t="n">
        <f aca="false">AH134+AH136</f>
        <v>-427.249466062847</v>
      </c>
      <c r="AI141" s="21" t="n">
        <f aca="false">AI134+AI136</f>
        <v>-432.590084388632</v>
      </c>
      <c r="AJ141" s="21" t="n">
        <f aca="false">AJ134+AJ136</f>
        <v>-437.99746044349</v>
      </c>
      <c r="AK141" s="21" t="n">
        <f aca="false">AK134+AK136</f>
        <v>-443.472428699034</v>
      </c>
      <c r="AL141" s="21" t="n">
        <f aca="false">AL134+AL136</f>
        <v>-449.015834057772</v>
      </c>
      <c r="AM141" s="21" t="n">
        <f aca="false">AM134+AM136</f>
        <v>-454.628531983494</v>
      </c>
      <c r="AN141" s="21" t="n">
        <f aca="false">AN134+AN136</f>
        <v>-460.311388633287</v>
      </c>
      <c r="AO141" s="21" t="n">
        <f aca="false">AO134+AO136</f>
        <v>-466.065280991204</v>
      </c>
      <c r="AP141" s="21" t="n">
        <f aca="false">AP134+AP136</f>
        <v>-471.891097003594</v>
      </c>
      <c r="AQ141" s="21" t="n">
        <f aca="false">AQ134+AQ136</f>
        <v>-477.789735716138</v>
      </c>
      <c r="AR141" s="21" t="n">
        <f aca="false">AR134+AR136</f>
        <v>-483.76210741259</v>
      </c>
      <c r="AS141" s="21" t="n">
        <f aca="false">AS134+AS136</f>
        <v>-489.809133755248</v>
      </c>
      <c r="AT141" s="21" t="n">
        <f aca="false">AT134+AT136</f>
        <v>-495.931747927188</v>
      </c>
      <c r="AU141" s="21" t="n">
        <f aca="false">AU134+AU136</f>
        <v>-502.130894776278</v>
      </c>
      <c r="AV141" s="21" t="n">
        <f aca="false">AV134+AV136</f>
        <v>-508.407530960982</v>
      </c>
      <c r="AW141" s="21" t="n">
        <f aca="false">AW134+AW136</f>
        <v>-514.762625097994</v>
      </c>
      <c r="AX141" s="21" t="n">
        <f aca="false">AX134+AX136</f>
        <v>-521.197157911719</v>
      </c>
      <c r="AY141" s="21" t="n">
        <f aca="false">AY134+AY136</f>
        <v>-527.712122385615</v>
      </c>
      <c r="AZ141" s="21" t="n">
        <f aca="false">AZ134+AZ136</f>
        <v>-534.308523915435</v>
      </c>
      <c r="BA141" s="21" t="n">
        <f aca="false">BA134+BA136</f>
        <v>-540.987380464378</v>
      </c>
      <c r="BB141" s="21" t="n">
        <f aca="false">BB134+BB136</f>
        <v>-547.749722720183</v>
      </c>
      <c r="BC141" s="21" t="n">
        <f aca="false">BC134+BC136</f>
        <v>-554.596594254185</v>
      </c>
      <c r="BD141" s="21" t="n">
        <f aca="false">BD134+BD136</f>
        <v>-561.529051682363</v>
      </c>
      <c r="BE141" s="21" t="n">
        <f aca="false">BE134+BE136</f>
        <v>-568.548164828392</v>
      </c>
      <c r="BF141" s="21" t="n">
        <f aca="false">BF134+BF136</f>
        <v>-575.655016888747</v>
      </c>
      <c r="BG141" s="21" t="n">
        <f aca="false">BG134+BG136</f>
        <v>-582.850704599856</v>
      </c>
      <c r="BH141" s="21" t="n">
        <f aca="false">BH134+BH136</f>
        <v>-590.136338407355</v>
      </c>
      <c r="BI141" s="21" t="n">
        <f aca="false">BI134+BI136</f>
        <v>-597.513042637447</v>
      </c>
      <c r="BJ141" s="21" t="n">
        <f aca="false">BJ134+BJ136</f>
        <v>-604.981955670415</v>
      </c>
      <c r="BK141" s="21" t="n">
        <f aca="false">BK134+BK136</f>
        <v>-612.544230116295</v>
      </c>
      <c r="BL141" s="21" t="n">
        <f aca="false">BL134+BL136</f>
        <v>-620.201032992748</v>
      </c>
      <c r="BM141" s="21" t="n">
        <f aca="false">BM134+BM136</f>
        <v>-627.953545905158</v>
      </c>
      <c r="BN141" s="21" t="n">
        <f aca="false">BN134+BN136</f>
        <v>-635.802965228972</v>
      </c>
      <c r="BO141" s="21" t="n">
        <f aca="false">BO134+BO136</f>
        <v>-643.750502294334</v>
      </c>
      <c r="BP141" s="21" t="n">
        <f aca="false">BP134+BP136</f>
        <v>-651.797383573014</v>
      </c>
      <c r="BQ141" s="21" t="n">
        <f aca="false">BQ134+BQ136</f>
        <v>-659.944850867676</v>
      </c>
      <c r="BR141" s="21" t="n">
        <f aca="false">BR134+BR136</f>
        <v>-668.194161503522</v>
      </c>
      <c r="BS141" s="21" t="n">
        <f aca="false">BS134+BS136</f>
        <v>-676.546588522316</v>
      </c>
      <c r="BT141" s="21" t="n">
        <f aca="false">BT134+BT136</f>
        <v>-685.003420878845</v>
      </c>
      <c r="BU141" s="21" t="n">
        <f aca="false">BU134+BU136</f>
        <v>-693.565963639831</v>
      </c>
      <c r="BV141" s="21" t="n">
        <f aca="false">BV134+BV136</f>
        <v>-702.235538185329</v>
      </c>
      <c r="BW141" s="21" t="n">
        <f aca="false">BW134+BW136</f>
        <v>-711.013482412645</v>
      </c>
      <c r="BX141" s="21" t="n">
        <f aca="false">BX134+BX136</f>
        <v>-719.901150942803</v>
      </c>
      <c r="BY141" s="21" t="n">
        <f aca="false">BY134+BY136</f>
        <v>-728.899915329589</v>
      </c>
      <c r="BZ141" s="21" t="n">
        <f aca="false">BZ134+BZ136</f>
        <v>-738.011164271208</v>
      </c>
      <c r="CA141" s="21" t="n">
        <f aca="false">CA134+CA136</f>
        <v>-747.236303824598</v>
      </c>
      <c r="CB141" s="21" t="n">
        <f aca="false">CB134+CB136</f>
        <v>-0</v>
      </c>
      <c r="CC141" s="21" t="n">
        <f aca="false">CC134+CC136</f>
        <v>-0</v>
      </c>
      <c r="CD141" s="21" t="n">
        <f aca="false">CD134+CD136</f>
        <v>-0</v>
      </c>
      <c r="CE141" s="21" t="n">
        <f aca="false">CE134+CE136</f>
        <v>-0</v>
      </c>
      <c r="CF141" s="21" t="n">
        <f aca="false">CF134+CF136</f>
        <v>-0</v>
      </c>
      <c r="CG141" s="21" t="n">
        <f aca="false">CG134+CG136</f>
        <v>-0</v>
      </c>
      <c r="CH141" s="21" t="n">
        <f aca="false">CH134+CH136</f>
        <v>-0</v>
      </c>
      <c r="CI141" s="21" t="n">
        <f aca="false">CI134+CI136</f>
        <v>-0</v>
      </c>
      <c r="CJ141" s="21" t="n">
        <f aca="false">CJ134+CJ136</f>
        <v>-0</v>
      </c>
      <c r="CK141" s="21" t="n">
        <f aca="false">CK134+CK136</f>
        <v>-0</v>
      </c>
      <c r="CL141" s="21" t="n">
        <f aca="false">CL134+CL136</f>
        <v>-0</v>
      </c>
      <c r="CM141" s="21" t="n">
        <f aca="false">CM134+CM136</f>
        <v>-0</v>
      </c>
      <c r="CN141" s="21" t="n">
        <f aca="false">CN134+CN136</f>
        <v>-0</v>
      </c>
      <c r="CO141" s="21" t="n">
        <f aca="false">CO134+CO136</f>
        <v>-0</v>
      </c>
      <c r="CP141" s="21" t="n">
        <f aca="false">CP134+CP136</f>
        <v>-0</v>
      </c>
      <c r="CQ141" s="21" t="n">
        <f aca="false">CQ134+CQ136</f>
        <v>-0</v>
      </c>
      <c r="CR141" s="21" t="n">
        <f aca="false">CR134+CR136</f>
        <v>-0</v>
      </c>
      <c r="CS141" s="21" t="n">
        <f aca="false">CS134+CS136</f>
        <v>-0</v>
      </c>
      <c r="CT141" s="21" t="n">
        <f aca="false">CT134+CT136</f>
        <v>-0</v>
      </c>
      <c r="CU141" s="21" t="n">
        <f aca="false">CU134+CU136</f>
        <v>-0</v>
      </c>
      <c r="CV141" s="21" t="n">
        <f aca="false">CV134+CV136</f>
        <v>-0</v>
      </c>
      <c r="CW141" s="21" t="n">
        <f aca="false">CW134+CW136</f>
        <v>-0</v>
      </c>
      <c r="CX141" s="21" t="n">
        <f aca="false">CX134+CX136</f>
        <v>-0</v>
      </c>
      <c r="CY141" s="21" t="n">
        <f aca="false">CY134+CY136</f>
        <v>-0</v>
      </c>
      <c r="CZ141" s="21" t="n">
        <f aca="false">CZ134+CZ136</f>
        <v>-0</v>
      </c>
      <c r="DA141" s="21" t="n">
        <f aca="false">DA134+DA136</f>
        <v>-0</v>
      </c>
      <c r="DB141" s="21" t="n">
        <f aca="false">DB134+DB136</f>
        <v>-0</v>
      </c>
      <c r="DC141" s="21" t="n">
        <f aca="false">DC134+DC136</f>
        <v>-0</v>
      </c>
      <c r="DD141" s="21" t="n">
        <f aca="false">DD134+DD136</f>
        <v>-0</v>
      </c>
      <c r="DE141" s="21" t="n">
        <f aca="false">DE134+DE136</f>
        <v>-0</v>
      </c>
      <c r="DF141" s="21" t="n">
        <f aca="false">DF134+DF136</f>
        <v>-0</v>
      </c>
      <c r="DG141" s="21" t="n">
        <f aca="false">DG134+DG136</f>
        <v>-0</v>
      </c>
      <c r="DH141" s="21" t="n">
        <f aca="false">DH134+DH136</f>
        <v>-0</v>
      </c>
      <c r="DI141" s="21" t="n">
        <f aca="false">DI134+DI136</f>
        <v>-0</v>
      </c>
      <c r="DJ141" s="21" t="n">
        <f aca="false">DJ134+DJ136</f>
        <v>-0</v>
      </c>
      <c r="DK141" s="21" t="n">
        <f aca="false">DK134+DK136</f>
        <v>-0</v>
      </c>
      <c r="DL141" s="21" t="n">
        <f aca="false">DL134+DL136</f>
        <v>-0</v>
      </c>
      <c r="DM141" s="21" t="n">
        <f aca="false">DM134+DM136</f>
        <v>-0</v>
      </c>
      <c r="DN141" s="21" t="n">
        <f aca="false">DN134+DN136</f>
        <v>-0</v>
      </c>
      <c r="DO141" s="21" t="n">
        <f aca="false">DO134+DO136</f>
        <v>-0</v>
      </c>
      <c r="DP141" s="21" t="n">
        <f aca="false">DP134+DP136</f>
        <v>-0</v>
      </c>
      <c r="DQ141" s="21" t="n">
        <f aca="false">DQ134+DQ136</f>
        <v>-0</v>
      </c>
      <c r="DR141" s="21" t="n">
        <f aca="false">DR134+DR136</f>
        <v>-0</v>
      </c>
      <c r="DS141" s="21" t="n">
        <f aca="false">DS134+DS136</f>
        <v>-0</v>
      </c>
      <c r="DT141" s="21" t="n">
        <f aca="false">DT134+DT136</f>
        <v>-0</v>
      </c>
      <c r="DU141" s="21" t="n">
        <f aca="false">DU134+DU136</f>
        <v>-0</v>
      </c>
      <c r="DV141" s="21" t="n">
        <f aca="false">DV134+DV136</f>
        <v>-0</v>
      </c>
      <c r="DW141" s="21" t="n">
        <f aca="false">DW134+DW136</f>
        <v>-0</v>
      </c>
      <c r="DX141" s="21" t="n">
        <f aca="false">DX134+DX136</f>
        <v>-0</v>
      </c>
      <c r="DY141" s="21" t="n">
        <f aca="false">DY134+DY136</f>
        <v>-0</v>
      </c>
      <c r="DZ141" s="21" t="n">
        <f aca="false">DZ134+DZ136</f>
        <v>-0</v>
      </c>
      <c r="EA141" s="21" t="n">
        <f aca="false">EA134+EA136</f>
        <v>-0</v>
      </c>
      <c r="EB141" s="21" t="n">
        <f aca="false">EB134+EB136</f>
        <v>-0</v>
      </c>
      <c r="EC141" s="21" t="n">
        <f aca="false">EC134+EC136</f>
        <v>-0</v>
      </c>
      <c r="ED141" s="21" t="n">
        <f aca="false">ED134+ED136</f>
        <v>-0</v>
      </c>
      <c r="EE141" s="21" t="n">
        <f aca="false">EE134+EE136</f>
        <v>-0</v>
      </c>
      <c r="EF141" s="21" t="n">
        <f aca="false">EF134+EF136</f>
        <v>-0</v>
      </c>
      <c r="EG141" s="21" t="n">
        <f aca="false">EG134+EG136</f>
        <v>-0</v>
      </c>
      <c r="EH141" s="21" t="n">
        <f aca="false">EH134+EH136</f>
        <v>-0</v>
      </c>
      <c r="EI141" s="21" t="n">
        <f aca="false">EI134+EI136</f>
        <v>-0</v>
      </c>
      <c r="EJ141" s="21" t="n">
        <f aca="false">EJ134+EJ136</f>
        <v>-0</v>
      </c>
      <c r="EK141" s="21" t="n">
        <f aca="false">EK134+EK136</f>
        <v>-0</v>
      </c>
      <c r="EL141" s="21" t="n">
        <f aca="false">EL134+EL136</f>
        <v>-0</v>
      </c>
      <c r="EM141" s="21" t="n">
        <f aca="false">EM134+EM136</f>
        <v>-0</v>
      </c>
      <c r="EN141" s="21" t="n">
        <f aca="false">EN134+EN136</f>
        <v>-0</v>
      </c>
      <c r="EO141" s="21" t="n">
        <f aca="false">EO134+EO136</f>
        <v>-0</v>
      </c>
      <c r="EP141" s="21" t="n">
        <f aca="false">EP134+EP136</f>
        <v>-0</v>
      </c>
      <c r="EQ141" s="21" t="n">
        <f aca="false">EQ134+EQ136</f>
        <v>-0</v>
      </c>
      <c r="ER141" s="21" t="n">
        <f aca="false">ER134+ER136</f>
        <v>-0</v>
      </c>
      <c r="ES141" s="21" t="n">
        <f aca="false">ES134+ES136</f>
        <v>-0</v>
      </c>
      <c r="ET141" s="21" t="n">
        <f aca="false">ET134+ET136</f>
        <v>-0</v>
      </c>
      <c r="EU141" s="21" t="n">
        <f aca="false">EU134+EU136</f>
        <v>-0</v>
      </c>
      <c r="EV141" s="21" t="n">
        <f aca="false">EV134+EV136</f>
        <v>-0</v>
      </c>
      <c r="EW141" s="21" t="n">
        <f aca="false">EW134+EW136</f>
        <v>-0</v>
      </c>
      <c r="EX141" s="21" t="n">
        <f aca="false">EX134+EX136</f>
        <v>-0</v>
      </c>
      <c r="EY141" s="21" t="n">
        <f aca="false">EY134+EY136</f>
        <v>-0</v>
      </c>
      <c r="EZ141" s="21" t="n">
        <f aca="false">EZ134+EZ136</f>
        <v>-0</v>
      </c>
      <c r="FA141" s="21" t="n">
        <f aca="false">FA134+FA136</f>
        <v>-0</v>
      </c>
      <c r="FB141" s="21" t="n">
        <f aca="false">FB134+FB136</f>
        <v>-0</v>
      </c>
      <c r="FC141" s="21" t="n">
        <f aca="false">FC134+FC136</f>
        <v>-0</v>
      </c>
      <c r="FD141" s="21" t="n">
        <f aca="false">FD134+FD136</f>
        <v>-0</v>
      </c>
      <c r="FE141" s="21" t="n">
        <f aca="false">FE134+FE136</f>
        <v>-0</v>
      </c>
      <c r="FF141" s="21" t="n">
        <f aca="false">FF134+FF136</f>
        <v>-0</v>
      </c>
      <c r="FG141" s="21" t="n">
        <f aca="false">FG134+FG136</f>
        <v>-0</v>
      </c>
      <c r="FH141" s="21" t="n">
        <f aca="false">FH134+FH136</f>
        <v>-0</v>
      </c>
    </row>
    <row r="142" customFormat="false" ht="15" hidden="false" customHeight="false" outlineLevel="0" collapsed="false">
      <c r="C142" s="28" t="s">
        <v>781</v>
      </c>
      <c r="D142" s="12" t="s">
        <v>358</v>
      </c>
      <c r="E142" s="63" t="n">
        <f aca="false">SUMIF($J$4:$FH$4,$F16,$J142:$FH142)</f>
        <v>31802.3951678711</v>
      </c>
      <c r="I142" s="65"/>
      <c r="J142" s="63" t="n">
        <f aca="false">SUM(J138:J141)</f>
        <v>0</v>
      </c>
      <c r="K142" s="63" t="n">
        <f aca="false">SUM(K138:K141)</f>
        <v>0</v>
      </c>
      <c r="L142" s="63" t="n">
        <f aca="false">SUM(L138:L141)</f>
        <v>0</v>
      </c>
      <c r="M142" s="63" t="n">
        <f aca="false">SUM(M138:M141)</f>
        <v>0</v>
      </c>
      <c r="N142" s="63" t="n">
        <f aca="false">SUM(N138:N141)</f>
        <v>0</v>
      </c>
      <c r="O142" s="63" t="n">
        <f aca="false">SUM(O138:O141)</f>
        <v>0</v>
      </c>
      <c r="P142" s="63" t="n">
        <f aca="false">SUM(P138:P141)</f>
        <v>398.75</v>
      </c>
      <c r="Q142" s="63" t="n">
        <f aca="false">SUM(Q138:Q141)</f>
        <v>10773.974375</v>
      </c>
      <c r="R142" s="63" t="n">
        <f aca="false">SUM(R138:R141)</f>
        <v>21278.8890546875</v>
      </c>
      <c r="S142" s="63" t="n">
        <f aca="false">SUM(S138:S141)</f>
        <v>31802.3951678711</v>
      </c>
      <c r="T142" s="63" t="n">
        <f aca="false">SUM(T138:T141)</f>
        <v>31443.3483498471</v>
      </c>
      <c r="U142" s="63" t="n">
        <f aca="false">SUM(U138:U141)</f>
        <v>31079.8134465978</v>
      </c>
      <c r="V142" s="63" t="n">
        <f aca="false">SUM(V138:V141)</f>
        <v>30711.7343570578</v>
      </c>
      <c r="W142" s="63" t="n">
        <f aca="false">SUM(W138:W141)</f>
        <v>30339.0542788987</v>
      </c>
      <c r="X142" s="63" t="n">
        <f aca="false">SUM(X138:X141)</f>
        <v>29961.7156997625</v>
      </c>
      <c r="Y142" s="63" t="n">
        <f aca="false">SUM(Y138:Y141)</f>
        <v>29579.6603883871</v>
      </c>
      <c r="Z142" s="63" t="n">
        <f aca="false">SUM(Z138:Z141)</f>
        <v>29192.8293856195</v>
      </c>
      <c r="AA142" s="63" t="n">
        <f aca="false">SUM(AA138:AA141)</f>
        <v>28801.1629953174</v>
      </c>
      <c r="AB142" s="63" t="n">
        <f aca="false">SUM(AB138:AB141)</f>
        <v>28404.6007751364</v>
      </c>
      <c r="AC142" s="63" t="n">
        <f aca="false">SUM(AC138:AC141)</f>
        <v>28003.0815272032</v>
      </c>
      <c r="AD142" s="63" t="n">
        <f aca="false">SUM(AD138:AD141)</f>
        <v>27596.5432886709</v>
      </c>
      <c r="AE142" s="63" t="n">
        <f aca="false">SUM(AE138:AE141)</f>
        <v>27184.9233221569</v>
      </c>
      <c r="AF142" s="63" t="n">
        <f aca="false">SUM(AF138:AF141)</f>
        <v>26768.1581060614</v>
      </c>
      <c r="AG142" s="63" t="n">
        <f aca="false">SUM(AG138:AG141)</f>
        <v>26346.1833247648</v>
      </c>
      <c r="AH142" s="63" t="n">
        <f aca="false">SUM(AH138:AH141)</f>
        <v>25918.9338587019</v>
      </c>
      <c r="AI142" s="63" t="n">
        <f aca="false">SUM(AI138:AI141)</f>
        <v>25486.3437743133</v>
      </c>
      <c r="AJ142" s="63" t="n">
        <f aca="false">SUM(AJ138:AJ141)</f>
        <v>25048.3463138698</v>
      </c>
      <c r="AK142" s="63" t="n">
        <f aca="false">SUM(AK138:AK141)</f>
        <v>24604.8738851708</v>
      </c>
      <c r="AL142" s="63" t="n">
        <f aca="false">SUM(AL138:AL141)</f>
        <v>24155.858051113</v>
      </c>
      <c r="AM142" s="63" t="n">
        <f aca="false">SUM(AM138:AM141)</f>
        <v>23701.2295191295</v>
      </c>
      <c r="AN142" s="63" t="n">
        <f aca="false">SUM(AN138:AN141)</f>
        <v>23240.9181304962</v>
      </c>
      <c r="AO142" s="63" t="n">
        <f aca="false">SUM(AO138:AO141)</f>
        <v>22774.852849505</v>
      </c>
      <c r="AP142" s="63" t="n">
        <f aca="false">SUM(AP138:AP141)</f>
        <v>22302.9617525014</v>
      </c>
      <c r="AQ142" s="63" t="n">
        <f aca="false">SUM(AQ138:AQ141)</f>
        <v>21825.1720167853</v>
      </c>
      <c r="AR142" s="63" t="n">
        <f aca="false">SUM(AR138:AR141)</f>
        <v>21341.4099093727</v>
      </c>
      <c r="AS142" s="63" t="n">
        <f aca="false">SUM(AS138:AS141)</f>
        <v>20851.6007756174</v>
      </c>
      <c r="AT142" s="63" t="n">
        <f aca="false">SUM(AT138:AT141)</f>
        <v>20355.6690276903</v>
      </c>
      <c r="AU142" s="63" t="n">
        <f aca="false">SUM(AU138:AU141)</f>
        <v>19853.538132914</v>
      </c>
      <c r="AV142" s="63" t="n">
        <f aca="false">SUM(AV138:AV141)</f>
        <v>19345.130601953</v>
      </c>
      <c r="AW142" s="63" t="n">
        <f aca="false">SUM(AW138:AW141)</f>
        <v>18830.367976855</v>
      </c>
      <c r="AX142" s="63" t="n">
        <f aca="false">SUM(AX138:AX141)</f>
        <v>18309.1708189433</v>
      </c>
      <c r="AY142" s="63" t="n">
        <f aca="false">SUM(AY138:AY141)</f>
        <v>17781.4586965577</v>
      </c>
      <c r="AZ142" s="63" t="n">
        <f aca="false">SUM(AZ138:AZ141)</f>
        <v>17247.1501726422</v>
      </c>
      <c r="BA142" s="63" t="n">
        <f aca="false">SUM(BA138:BA141)</f>
        <v>16706.1627921779</v>
      </c>
      <c r="BB142" s="63" t="n">
        <f aca="false">SUM(BB138:BB141)</f>
        <v>16158.4130694577</v>
      </c>
      <c r="BC142" s="63" t="n">
        <f aca="false">SUM(BC138:BC141)</f>
        <v>15603.8164752035</v>
      </c>
      <c r="BD142" s="63" t="n">
        <f aca="false">SUM(BD138:BD141)</f>
        <v>15042.2874235211</v>
      </c>
      <c r="BE142" s="63" t="n">
        <f aca="false">SUM(BE138:BE141)</f>
        <v>14473.7392586927</v>
      </c>
      <c r="BF142" s="63" t="n">
        <f aca="false">SUM(BF138:BF141)</f>
        <v>13898.084241804</v>
      </c>
      <c r="BG142" s="63" t="n">
        <f aca="false">SUM(BG138:BG141)</f>
        <v>13315.2335372041</v>
      </c>
      <c r="BH142" s="63" t="n">
        <f aca="false">SUM(BH138:BH141)</f>
        <v>12725.0971987968</v>
      </c>
      <c r="BI142" s="63" t="n">
        <f aca="false">SUM(BI138:BI141)</f>
        <v>12127.5841561593</v>
      </c>
      <c r="BJ142" s="63" t="n">
        <f aca="false">SUM(BJ138:BJ141)</f>
        <v>11522.6022004889</v>
      </c>
      <c r="BK142" s="63" t="n">
        <f aca="false">SUM(BK138:BK141)</f>
        <v>10910.0579703726</v>
      </c>
      <c r="BL142" s="63" t="n">
        <f aca="false">SUM(BL138:BL141)</f>
        <v>10289.8569373799</v>
      </c>
      <c r="BM142" s="63" t="n">
        <f aca="false">SUM(BM138:BM141)</f>
        <v>9661.90339147471</v>
      </c>
      <c r="BN142" s="63" t="n">
        <f aca="false">SUM(BN138:BN141)</f>
        <v>9026.10042624573</v>
      </c>
      <c r="BO142" s="63" t="n">
        <f aca="false">SUM(BO138:BO141)</f>
        <v>8382.3499239514</v>
      </c>
      <c r="BP142" s="63" t="n">
        <f aca="false">SUM(BP138:BP141)</f>
        <v>7730.55254037839</v>
      </c>
      <c r="BQ142" s="63" t="n">
        <f aca="false">SUM(BQ138:BQ141)</f>
        <v>7070.60768951071</v>
      </c>
      <c r="BR142" s="63" t="n">
        <f aca="false">SUM(BR138:BR141)</f>
        <v>6402.41352800719</v>
      </c>
      <c r="BS142" s="63" t="n">
        <f aca="false">SUM(BS138:BS141)</f>
        <v>5725.86693948487</v>
      </c>
      <c r="BT142" s="63" t="n">
        <f aca="false">SUM(BT138:BT141)</f>
        <v>5040.86351860603</v>
      </c>
      <c r="BU142" s="63" t="n">
        <f aca="false">SUM(BU138:BU141)</f>
        <v>4347.29755496619</v>
      </c>
      <c r="BV142" s="63" t="n">
        <f aca="false">SUM(BV138:BV141)</f>
        <v>3645.06201678087</v>
      </c>
      <c r="BW142" s="63" t="n">
        <f aca="false">SUM(BW138:BW141)</f>
        <v>2934.04853436822</v>
      </c>
      <c r="BX142" s="63" t="n">
        <f aca="false">SUM(BX138:BX141)</f>
        <v>2214.14738342542</v>
      </c>
      <c r="BY142" s="63" t="n">
        <f aca="false">SUM(BY138:BY141)</f>
        <v>1485.24746809583</v>
      </c>
      <c r="BZ142" s="63" t="n">
        <f aca="false">SUM(BZ138:BZ141)</f>
        <v>747.23630382462</v>
      </c>
      <c r="CA142" s="63" t="n">
        <f aca="false">SUM(CA138:CA141)</f>
        <v>2.18278728425503E-011</v>
      </c>
      <c r="CB142" s="63" t="n">
        <f aca="false">SUM(CB138:CB141)</f>
        <v>2.18278728425503E-011</v>
      </c>
      <c r="CC142" s="63" t="n">
        <f aca="false">SUM(CC138:CC141)</f>
        <v>2.18278728425503E-011</v>
      </c>
      <c r="CD142" s="63" t="n">
        <f aca="false">SUM(CD138:CD141)</f>
        <v>2.18278728425503E-011</v>
      </c>
      <c r="CE142" s="63" t="n">
        <f aca="false">SUM(CE138:CE141)</f>
        <v>2.18278728425503E-011</v>
      </c>
      <c r="CF142" s="63" t="n">
        <f aca="false">SUM(CF138:CF141)</f>
        <v>2.18278728425503E-011</v>
      </c>
      <c r="CG142" s="63" t="n">
        <f aca="false">SUM(CG138:CG141)</f>
        <v>2.18278728425503E-011</v>
      </c>
      <c r="CH142" s="63" t="n">
        <f aca="false">SUM(CH138:CH141)</f>
        <v>2.18278728425503E-011</v>
      </c>
      <c r="CI142" s="63" t="n">
        <f aca="false">SUM(CI138:CI141)</f>
        <v>2.18278728425503E-011</v>
      </c>
      <c r="CJ142" s="63" t="n">
        <f aca="false">SUM(CJ138:CJ141)</f>
        <v>2.18278728425503E-011</v>
      </c>
      <c r="CK142" s="63" t="n">
        <f aca="false">SUM(CK138:CK141)</f>
        <v>2.18278728425503E-011</v>
      </c>
      <c r="CL142" s="63" t="n">
        <f aca="false">SUM(CL138:CL141)</f>
        <v>2.18278728425503E-011</v>
      </c>
      <c r="CM142" s="63" t="n">
        <f aca="false">SUM(CM138:CM141)</f>
        <v>2.18278728425503E-011</v>
      </c>
      <c r="CN142" s="63" t="n">
        <f aca="false">SUM(CN138:CN141)</f>
        <v>2.18278728425503E-011</v>
      </c>
      <c r="CO142" s="63" t="n">
        <f aca="false">SUM(CO138:CO141)</f>
        <v>2.18278728425503E-011</v>
      </c>
      <c r="CP142" s="63" t="n">
        <f aca="false">SUM(CP138:CP141)</f>
        <v>2.18278728425503E-011</v>
      </c>
      <c r="CQ142" s="63" t="n">
        <f aca="false">SUM(CQ138:CQ141)</f>
        <v>2.18278728425503E-011</v>
      </c>
      <c r="CR142" s="63" t="n">
        <f aca="false">SUM(CR138:CR141)</f>
        <v>2.18278728425503E-011</v>
      </c>
      <c r="CS142" s="63" t="n">
        <f aca="false">SUM(CS138:CS141)</f>
        <v>2.18278728425503E-011</v>
      </c>
      <c r="CT142" s="63" t="n">
        <f aca="false">SUM(CT138:CT141)</f>
        <v>2.18278728425503E-011</v>
      </c>
      <c r="CU142" s="63" t="n">
        <f aca="false">SUM(CU138:CU141)</f>
        <v>2.18278728425503E-011</v>
      </c>
      <c r="CV142" s="63" t="n">
        <f aca="false">SUM(CV138:CV141)</f>
        <v>2.18278728425503E-011</v>
      </c>
      <c r="CW142" s="63" t="n">
        <f aca="false">SUM(CW138:CW141)</f>
        <v>2.18278728425503E-011</v>
      </c>
      <c r="CX142" s="63" t="n">
        <f aca="false">SUM(CX138:CX141)</f>
        <v>2.18278728425503E-011</v>
      </c>
      <c r="CY142" s="63" t="n">
        <f aca="false">SUM(CY138:CY141)</f>
        <v>2.18278728425503E-011</v>
      </c>
      <c r="CZ142" s="63" t="n">
        <f aca="false">SUM(CZ138:CZ141)</f>
        <v>2.18278728425503E-011</v>
      </c>
      <c r="DA142" s="63" t="n">
        <f aca="false">SUM(DA138:DA141)</f>
        <v>2.18278728425503E-011</v>
      </c>
      <c r="DB142" s="63" t="n">
        <f aca="false">SUM(DB138:DB141)</f>
        <v>2.18278728425503E-011</v>
      </c>
      <c r="DC142" s="63" t="n">
        <f aca="false">SUM(DC138:DC141)</f>
        <v>2.18278728425503E-011</v>
      </c>
      <c r="DD142" s="63" t="n">
        <f aca="false">SUM(DD138:DD141)</f>
        <v>2.18278728425503E-011</v>
      </c>
      <c r="DE142" s="63" t="n">
        <f aca="false">SUM(DE138:DE141)</f>
        <v>2.18278728425503E-011</v>
      </c>
      <c r="DF142" s="63" t="n">
        <f aca="false">SUM(DF138:DF141)</f>
        <v>2.18278728425503E-011</v>
      </c>
      <c r="DG142" s="63" t="n">
        <f aca="false">SUM(DG138:DG141)</f>
        <v>2.18278728425503E-011</v>
      </c>
      <c r="DH142" s="63" t="n">
        <f aca="false">SUM(DH138:DH141)</f>
        <v>2.18278728425503E-011</v>
      </c>
      <c r="DI142" s="63" t="n">
        <f aca="false">SUM(DI138:DI141)</f>
        <v>2.18278728425503E-011</v>
      </c>
      <c r="DJ142" s="63" t="n">
        <f aca="false">SUM(DJ138:DJ141)</f>
        <v>2.18278728425503E-011</v>
      </c>
      <c r="DK142" s="63" t="n">
        <f aca="false">SUM(DK138:DK141)</f>
        <v>2.18278728425503E-011</v>
      </c>
      <c r="DL142" s="63" t="n">
        <f aca="false">SUM(DL138:DL141)</f>
        <v>2.18278728425503E-011</v>
      </c>
      <c r="DM142" s="63" t="n">
        <f aca="false">SUM(DM138:DM141)</f>
        <v>2.18278728425503E-011</v>
      </c>
      <c r="DN142" s="63" t="n">
        <f aca="false">SUM(DN138:DN141)</f>
        <v>2.18278728425503E-011</v>
      </c>
      <c r="DO142" s="63" t="n">
        <f aca="false">SUM(DO138:DO141)</f>
        <v>2.18278728425503E-011</v>
      </c>
      <c r="DP142" s="63" t="n">
        <f aca="false">SUM(DP138:DP141)</f>
        <v>2.18278728425503E-011</v>
      </c>
      <c r="DQ142" s="63" t="n">
        <f aca="false">SUM(DQ138:DQ141)</f>
        <v>2.18278728425503E-011</v>
      </c>
      <c r="DR142" s="63" t="n">
        <f aca="false">SUM(DR138:DR141)</f>
        <v>2.18278728425503E-011</v>
      </c>
      <c r="DS142" s="63" t="n">
        <f aca="false">SUM(DS138:DS141)</f>
        <v>2.18278728425503E-011</v>
      </c>
      <c r="DT142" s="63" t="n">
        <f aca="false">SUM(DT138:DT141)</f>
        <v>2.18278728425503E-011</v>
      </c>
      <c r="DU142" s="63" t="n">
        <f aca="false">SUM(DU138:DU141)</f>
        <v>2.18278728425503E-011</v>
      </c>
      <c r="DV142" s="63" t="n">
        <f aca="false">SUM(DV138:DV141)</f>
        <v>2.18278728425503E-011</v>
      </c>
      <c r="DW142" s="63" t="n">
        <f aca="false">SUM(DW138:DW141)</f>
        <v>2.18278728425503E-011</v>
      </c>
      <c r="DX142" s="63" t="n">
        <f aca="false">SUM(DX138:DX141)</f>
        <v>2.18278728425503E-011</v>
      </c>
      <c r="DY142" s="63" t="n">
        <f aca="false">SUM(DY138:DY141)</f>
        <v>2.18278728425503E-011</v>
      </c>
      <c r="DZ142" s="63" t="n">
        <f aca="false">SUM(DZ138:DZ141)</f>
        <v>2.18278728425503E-011</v>
      </c>
      <c r="EA142" s="63" t="n">
        <f aca="false">SUM(EA138:EA141)</f>
        <v>2.18278728425503E-011</v>
      </c>
      <c r="EB142" s="63" t="n">
        <f aca="false">SUM(EB138:EB141)</f>
        <v>2.18278728425503E-011</v>
      </c>
      <c r="EC142" s="63" t="n">
        <f aca="false">SUM(EC138:EC141)</f>
        <v>2.18278728425503E-011</v>
      </c>
      <c r="ED142" s="63" t="n">
        <f aca="false">SUM(ED138:ED141)</f>
        <v>2.18278728425503E-011</v>
      </c>
      <c r="EE142" s="63" t="n">
        <f aca="false">SUM(EE138:EE141)</f>
        <v>2.18278728425503E-011</v>
      </c>
      <c r="EF142" s="63" t="n">
        <f aca="false">SUM(EF138:EF141)</f>
        <v>2.18278728425503E-011</v>
      </c>
      <c r="EG142" s="63" t="n">
        <f aca="false">SUM(EG138:EG141)</f>
        <v>2.18278728425503E-011</v>
      </c>
      <c r="EH142" s="63" t="n">
        <f aca="false">SUM(EH138:EH141)</f>
        <v>2.18278728425503E-011</v>
      </c>
      <c r="EI142" s="63" t="n">
        <f aca="false">SUM(EI138:EI141)</f>
        <v>2.18278728425503E-011</v>
      </c>
      <c r="EJ142" s="63" t="n">
        <f aca="false">SUM(EJ138:EJ141)</f>
        <v>2.18278728425503E-011</v>
      </c>
      <c r="EK142" s="63" t="n">
        <f aca="false">SUM(EK138:EK141)</f>
        <v>2.18278728425503E-011</v>
      </c>
      <c r="EL142" s="63" t="n">
        <f aca="false">SUM(EL138:EL141)</f>
        <v>2.18278728425503E-011</v>
      </c>
      <c r="EM142" s="63" t="n">
        <f aca="false">SUM(EM138:EM141)</f>
        <v>2.18278728425503E-011</v>
      </c>
      <c r="EN142" s="63" t="n">
        <f aca="false">SUM(EN138:EN141)</f>
        <v>2.18278728425503E-011</v>
      </c>
      <c r="EO142" s="63" t="n">
        <f aca="false">SUM(EO138:EO141)</f>
        <v>2.18278728425503E-011</v>
      </c>
      <c r="EP142" s="63" t="n">
        <f aca="false">SUM(EP138:EP141)</f>
        <v>2.18278728425503E-011</v>
      </c>
      <c r="EQ142" s="63" t="n">
        <f aca="false">SUM(EQ138:EQ141)</f>
        <v>2.18278728425503E-011</v>
      </c>
      <c r="ER142" s="63" t="n">
        <f aca="false">SUM(ER138:ER141)</f>
        <v>2.18278728425503E-011</v>
      </c>
      <c r="ES142" s="63" t="n">
        <f aca="false">SUM(ES138:ES141)</f>
        <v>2.18278728425503E-011</v>
      </c>
      <c r="ET142" s="63" t="n">
        <f aca="false">SUM(ET138:ET141)</f>
        <v>2.18278728425503E-011</v>
      </c>
      <c r="EU142" s="63" t="n">
        <f aca="false">SUM(EU138:EU141)</f>
        <v>2.18278728425503E-011</v>
      </c>
      <c r="EV142" s="63" t="n">
        <f aca="false">SUM(EV138:EV141)</f>
        <v>2.18278728425503E-011</v>
      </c>
      <c r="EW142" s="63" t="n">
        <f aca="false">SUM(EW138:EW141)</f>
        <v>2.18278728425503E-011</v>
      </c>
      <c r="EX142" s="63" t="n">
        <f aca="false">SUM(EX138:EX141)</f>
        <v>2.18278728425503E-011</v>
      </c>
      <c r="EY142" s="63" t="n">
        <f aca="false">SUM(EY138:EY141)</f>
        <v>2.18278728425503E-011</v>
      </c>
      <c r="EZ142" s="63" t="n">
        <f aca="false">SUM(EZ138:EZ141)</f>
        <v>2.18278728425503E-011</v>
      </c>
      <c r="FA142" s="63" t="n">
        <f aca="false">SUM(FA138:FA141)</f>
        <v>2.18278728425503E-011</v>
      </c>
      <c r="FB142" s="63" t="n">
        <f aca="false">SUM(FB138:FB141)</f>
        <v>2.18278728425503E-011</v>
      </c>
      <c r="FC142" s="63" t="n">
        <f aca="false">SUM(FC138:FC141)</f>
        <v>2.18278728425503E-011</v>
      </c>
      <c r="FD142" s="63" t="n">
        <f aca="false">SUM(FD138:FD141)</f>
        <v>2.18278728425503E-011</v>
      </c>
      <c r="FE142" s="63" t="n">
        <f aca="false">SUM(FE138:FE141)</f>
        <v>2.18278728425503E-011</v>
      </c>
      <c r="FF142" s="63" t="n">
        <f aca="false">SUM(FF138:FF141)</f>
        <v>2.18278728425503E-011</v>
      </c>
      <c r="FG142" s="63" t="n">
        <f aca="false">SUM(FG138:FG141)</f>
        <v>2.18278728425503E-011</v>
      </c>
      <c r="FH142" s="63" t="n">
        <f aca="false">SUM(FH138:FH141)</f>
        <v>2.18278728425503E-011</v>
      </c>
    </row>
    <row r="143" customFormat="false" ht="15" hidden="false" customHeight="false" outlineLevel="0" collapsed="false">
      <c r="C143" s="1" t="s">
        <v>782</v>
      </c>
      <c r="D143" s="12" t="s">
        <v>358</v>
      </c>
      <c r="I143" s="21" t="n">
        <f aca="false">SUM(J143:FH143)</f>
        <v>-556.541915437744</v>
      </c>
      <c r="J143" s="21" t="n">
        <f aca="false">-In_Upfront_Fee*$E142*(J138=0)*(J139&gt;0)</f>
        <v>-0</v>
      </c>
      <c r="K143" s="21" t="n">
        <f aca="false">-In_Upfront_Fee*$E142*(K138=0)*(K139&gt;0)</f>
        <v>-0</v>
      </c>
      <c r="L143" s="21" t="n">
        <f aca="false">-In_Upfront_Fee*$E142*(L138=0)*(L139&gt;0)</f>
        <v>-0</v>
      </c>
      <c r="M143" s="21" t="n">
        <f aca="false">-In_Upfront_Fee*$E142*(M138=0)*(M139&gt;0)</f>
        <v>-0</v>
      </c>
      <c r="N143" s="21" t="n">
        <f aca="false">-In_Upfront_Fee*$E142*(N138=0)*(N139&gt;0)</f>
        <v>-0</v>
      </c>
      <c r="O143" s="21" t="n">
        <f aca="false">-In_Upfront_Fee*$E142*(O138=0)*(O139&gt;0)</f>
        <v>-0</v>
      </c>
      <c r="P143" s="21" t="n">
        <f aca="false">-In_Upfront_Fee*$E142*(P138=0)*(P139&gt;0)</f>
        <v>-556.541915437744</v>
      </c>
      <c r="Q143" s="21" t="n">
        <f aca="false">-In_Upfront_Fee*$E142*(Q138=0)*(Q139&gt;0)</f>
        <v>-0</v>
      </c>
      <c r="R143" s="21" t="n">
        <f aca="false">-In_Upfront_Fee*$E142*(R138=0)*(R139&gt;0)</f>
        <v>-0</v>
      </c>
      <c r="S143" s="21" t="n">
        <f aca="false">-In_Upfront_Fee*$E142*(S138=0)*(S139&gt;0)</f>
        <v>-0</v>
      </c>
      <c r="T143" s="21" t="n">
        <f aca="false">-In_Upfront_Fee*$E142*(T138=0)*(T139&gt;0)</f>
        <v>-0</v>
      </c>
      <c r="U143" s="21" t="n">
        <f aca="false">-In_Upfront_Fee*$E142*(U138=0)*(U139&gt;0)</f>
        <v>-0</v>
      </c>
      <c r="V143" s="21" t="n">
        <f aca="false">-In_Upfront_Fee*$E142*(V138=0)*(V139&gt;0)</f>
        <v>-0</v>
      </c>
      <c r="W143" s="21" t="n">
        <f aca="false">-In_Upfront_Fee*$E142*(W138=0)*(W139&gt;0)</f>
        <v>-0</v>
      </c>
      <c r="X143" s="21" t="n">
        <f aca="false">-In_Upfront_Fee*$E142*(X138=0)*(X139&gt;0)</f>
        <v>-0</v>
      </c>
      <c r="Y143" s="21" t="n">
        <f aca="false">-In_Upfront_Fee*$E142*(Y138=0)*(Y139&gt;0)</f>
        <v>-0</v>
      </c>
      <c r="Z143" s="21" t="n">
        <f aca="false">-In_Upfront_Fee*$E142*(Z138=0)*(Z139&gt;0)</f>
        <v>-0</v>
      </c>
      <c r="AA143" s="21" t="n">
        <f aca="false">-In_Upfront_Fee*$E142*(AA138=0)*(AA139&gt;0)</f>
        <v>-0</v>
      </c>
      <c r="AB143" s="21" t="n">
        <f aca="false">-In_Upfront_Fee*$E142*(AB138=0)*(AB139&gt;0)</f>
        <v>-0</v>
      </c>
      <c r="AC143" s="21" t="n">
        <f aca="false">-In_Upfront_Fee*$E142*(AC138=0)*(AC139&gt;0)</f>
        <v>-0</v>
      </c>
      <c r="AD143" s="21" t="n">
        <f aca="false">-In_Upfront_Fee*$E142*(AD138=0)*(AD139&gt;0)</f>
        <v>-0</v>
      </c>
      <c r="AE143" s="21" t="n">
        <f aca="false">-In_Upfront_Fee*$E142*(AE138=0)*(AE139&gt;0)</f>
        <v>-0</v>
      </c>
      <c r="AF143" s="21" t="n">
        <f aca="false">-In_Upfront_Fee*$E142*(AF138=0)*(AF139&gt;0)</f>
        <v>-0</v>
      </c>
      <c r="AG143" s="21" t="n">
        <f aca="false">-In_Upfront_Fee*$E142*(AG138=0)*(AG139&gt;0)</f>
        <v>-0</v>
      </c>
      <c r="AH143" s="21" t="n">
        <f aca="false">-In_Upfront_Fee*$E142*(AH138=0)*(AH139&gt;0)</f>
        <v>-0</v>
      </c>
      <c r="AI143" s="21" t="n">
        <f aca="false">-In_Upfront_Fee*$E142*(AI138=0)*(AI139&gt;0)</f>
        <v>-0</v>
      </c>
      <c r="AJ143" s="21" t="n">
        <f aca="false">-In_Upfront_Fee*$E142*(AJ138=0)*(AJ139&gt;0)</f>
        <v>-0</v>
      </c>
      <c r="AK143" s="21" t="n">
        <f aca="false">-In_Upfront_Fee*$E142*(AK138=0)*(AK139&gt;0)</f>
        <v>-0</v>
      </c>
      <c r="AL143" s="21" t="n">
        <f aca="false">-In_Upfront_Fee*$E142*(AL138=0)*(AL139&gt;0)</f>
        <v>-0</v>
      </c>
      <c r="AM143" s="21" t="n">
        <f aca="false">-In_Upfront_Fee*$E142*(AM138=0)*(AM139&gt;0)</f>
        <v>-0</v>
      </c>
      <c r="AN143" s="21" t="n">
        <f aca="false">-In_Upfront_Fee*$E142*(AN138=0)*(AN139&gt;0)</f>
        <v>-0</v>
      </c>
      <c r="AO143" s="21" t="n">
        <f aca="false">-In_Upfront_Fee*$E142*(AO138=0)*(AO139&gt;0)</f>
        <v>-0</v>
      </c>
      <c r="AP143" s="21" t="n">
        <f aca="false">-In_Upfront_Fee*$E142*(AP138=0)*(AP139&gt;0)</f>
        <v>-0</v>
      </c>
      <c r="AQ143" s="21" t="n">
        <f aca="false">-In_Upfront_Fee*$E142*(AQ138=0)*(AQ139&gt;0)</f>
        <v>-0</v>
      </c>
      <c r="AR143" s="21" t="n">
        <f aca="false">-In_Upfront_Fee*$E142*(AR138=0)*(AR139&gt;0)</f>
        <v>-0</v>
      </c>
      <c r="AS143" s="21" t="n">
        <f aca="false">-In_Upfront_Fee*$E142*(AS138=0)*(AS139&gt;0)</f>
        <v>-0</v>
      </c>
      <c r="AT143" s="21" t="n">
        <f aca="false">-In_Upfront_Fee*$E142*(AT138=0)*(AT139&gt;0)</f>
        <v>-0</v>
      </c>
      <c r="AU143" s="21" t="n">
        <f aca="false">-In_Upfront_Fee*$E142*(AU138=0)*(AU139&gt;0)</f>
        <v>-0</v>
      </c>
      <c r="AV143" s="21" t="n">
        <f aca="false">-In_Upfront_Fee*$E142*(AV138=0)*(AV139&gt;0)</f>
        <v>-0</v>
      </c>
      <c r="AW143" s="21" t="n">
        <f aca="false">-In_Upfront_Fee*$E142*(AW138=0)*(AW139&gt;0)</f>
        <v>-0</v>
      </c>
      <c r="AX143" s="21" t="n">
        <f aca="false">-In_Upfront_Fee*$E142*(AX138=0)*(AX139&gt;0)</f>
        <v>-0</v>
      </c>
      <c r="AY143" s="21" t="n">
        <f aca="false">-In_Upfront_Fee*$E142*(AY138=0)*(AY139&gt;0)</f>
        <v>-0</v>
      </c>
      <c r="AZ143" s="21" t="n">
        <f aca="false">-In_Upfront_Fee*$E142*(AZ138=0)*(AZ139&gt;0)</f>
        <v>-0</v>
      </c>
      <c r="BA143" s="21" t="n">
        <f aca="false">-In_Upfront_Fee*$E142*(BA138=0)*(BA139&gt;0)</f>
        <v>-0</v>
      </c>
      <c r="BB143" s="21" t="n">
        <f aca="false">-In_Upfront_Fee*$E142*(BB138=0)*(BB139&gt;0)</f>
        <v>-0</v>
      </c>
      <c r="BC143" s="21" t="n">
        <f aca="false">-In_Upfront_Fee*$E142*(BC138=0)*(BC139&gt;0)</f>
        <v>-0</v>
      </c>
      <c r="BD143" s="21" t="n">
        <f aca="false">-In_Upfront_Fee*$E142*(BD138=0)*(BD139&gt;0)</f>
        <v>-0</v>
      </c>
      <c r="BE143" s="21" t="n">
        <f aca="false">-In_Upfront_Fee*$E142*(BE138=0)*(BE139&gt;0)</f>
        <v>-0</v>
      </c>
      <c r="BF143" s="21" t="n">
        <f aca="false">-In_Upfront_Fee*$E142*(BF138=0)*(BF139&gt;0)</f>
        <v>-0</v>
      </c>
      <c r="BG143" s="21" t="n">
        <f aca="false">-In_Upfront_Fee*$E142*(BG138=0)*(BG139&gt;0)</f>
        <v>-0</v>
      </c>
      <c r="BH143" s="21" t="n">
        <f aca="false">-In_Upfront_Fee*$E142*(BH138=0)*(BH139&gt;0)</f>
        <v>-0</v>
      </c>
      <c r="BI143" s="21" t="n">
        <f aca="false">-In_Upfront_Fee*$E142*(BI138=0)*(BI139&gt;0)</f>
        <v>-0</v>
      </c>
      <c r="BJ143" s="21" t="n">
        <f aca="false">-In_Upfront_Fee*$E142*(BJ138=0)*(BJ139&gt;0)</f>
        <v>-0</v>
      </c>
      <c r="BK143" s="21" t="n">
        <f aca="false">-In_Upfront_Fee*$E142*(BK138=0)*(BK139&gt;0)</f>
        <v>-0</v>
      </c>
      <c r="BL143" s="21" t="n">
        <f aca="false">-In_Upfront_Fee*$E142*(BL138=0)*(BL139&gt;0)</f>
        <v>-0</v>
      </c>
      <c r="BM143" s="21" t="n">
        <f aca="false">-In_Upfront_Fee*$E142*(BM138=0)*(BM139&gt;0)</f>
        <v>-0</v>
      </c>
      <c r="BN143" s="21" t="n">
        <f aca="false">-In_Upfront_Fee*$E142*(BN138=0)*(BN139&gt;0)</f>
        <v>-0</v>
      </c>
      <c r="BO143" s="21" t="n">
        <f aca="false">-In_Upfront_Fee*$E142*(BO138=0)*(BO139&gt;0)</f>
        <v>-0</v>
      </c>
      <c r="BP143" s="21" t="n">
        <f aca="false">-In_Upfront_Fee*$E142*(BP138=0)*(BP139&gt;0)</f>
        <v>-0</v>
      </c>
      <c r="BQ143" s="21" t="n">
        <f aca="false">-In_Upfront_Fee*$E142*(BQ138=0)*(BQ139&gt;0)</f>
        <v>-0</v>
      </c>
      <c r="BR143" s="21" t="n">
        <f aca="false">-In_Upfront_Fee*$E142*(BR138=0)*(BR139&gt;0)</f>
        <v>-0</v>
      </c>
      <c r="BS143" s="21" t="n">
        <f aca="false">-In_Upfront_Fee*$E142*(BS138=0)*(BS139&gt;0)</f>
        <v>-0</v>
      </c>
      <c r="BT143" s="21" t="n">
        <f aca="false">-In_Upfront_Fee*$E142*(BT138=0)*(BT139&gt;0)</f>
        <v>-0</v>
      </c>
      <c r="BU143" s="21" t="n">
        <f aca="false">-In_Upfront_Fee*$E142*(BU138=0)*(BU139&gt;0)</f>
        <v>-0</v>
      </c>
      <c r="BV143" s="21" t="n">
        <f aca="false">-In_Upfront_Fee*$E142*(BV138=0)*(BV139&gt;0)</f>
        <v>-0</v>
      </c>
      <c r="BW143" s="21" t="n">
        <f aca="false">-In_Upfront_Fee*$E142*(BW138=0)*(BW139&gt;0)</f>
        <v>-0</v>
      </c>
      <c r="BX143" s="21" t="n">
        <f aca="false">-In_Upfront_Fee*$E142*(BX138=0)*(BX139&gt;0)</f>
        <v>-0</v>
      </c>
      <c r="BY143" s="21" t="n">
        <f aca="false">-In_Upfront_Fee*$E142*(BY138=0)*(BY139&gt;0)</f>
        <v>-0</v>
      </c>
      <c r="BZ143" s="21" t="n">
        <f aca="false">-In_Upfront_Fee*$E142*(BZ138=0)*(BZ139&gt;0)</f>
        <v>-0</v>
      </c>
      <c r="CA143" s="21" t="n">
        <f aca="false">-In_Upfront_Fee*$E142*(CA138=0)*(CA139&gt;0)</f>
        <v>-0</v>
      </c>
      <c r="CB143" s="21" t="n">
        <f aca="false">-In_Upfront_Fee*$E142*(CB138=0)*(CB139&gt;0)</f>
        <v>-0</v>
      </c>
      <c r="CC143" s="21" t="n">
        <f aca="false">-In_Upfront_Fee*$E142*(CC138=0)*(CC139&gt;0)</f>
        <v>-0</v>
      </c>
      <c r="CD143" s="21" t="n">
        <f aca="false">-In_Upfront_Fee*$E142*(CD138=0)*(CD139&gt;0)</f>
        <v>-0</v>
      </c>
      <c r="CE143" s="21" t="n">
        <f aca="false">-In_Upfront_Fee*$E142*(CE138=0)*(CE139&gt;0)</f>
        <v>-0</v>
      </c>
      <c r="CF143" s="21" t="n">
        <f aca="false">-In_Upfront_Fee*$E142*(CF138=0)*(CF139&gt;0)</f>
        <v>-0</v>
      </c>
      <c r="CG143" s="21" t="n">
        <f aca="false">-In_Upfront_Fee*$E142*(CG138=0)*(CG139&gt;0)</f>
        <v>-0</v>
      </c>
      <c r="CH143" s="21" t="n">
        <f aca="false">-In_Upfront_Fee*$E142*(CH138=0)*(CH139&gt;0)</f>
        <v>-0</v>
      </c>
      <c r="CI143" s="21" t="n">
        <f aca="false">-In_Upfront_Fee*$E142*(CI138=0)*(CI139&gt;0)</f>
        <v>-0</v>
      </c>
      <c r="CJ143" s="21" t="n">
        <f aca="false">-In_Upfront_Fee*$E142*(CJ138=0)*(CJ139&gt;0)</f>
        <v>-0</v>
      </c>
      <c r="CK143" s="21" t="n">
        <f aca="false">-In_Upfront_Fee*$E142*(CK138=0)*(CK139&gt;0)</f>
        <v>-0</v>
      </c>
      <c r="CL143" s="21" t="n">
        <f aca="false">-In_Upfront_Fee*$E142*(CL138=0)*(CL139&gt;0)</f>
        <v>-0</v>
      </c>
      <c r="CM143" s="21" t="n">
        <f aca="false">-In_Upfront_Fee*$E142*(CM138=0)*(CM139&gt;0)</f>
        <v>-0</v>
      </c>
      <c r="CN143" s="21" t="n">
        <f aca="false">-In_Upfront_Fee*$E142*(CN138=0)*(CN139&gt;0)</f>
        <v>-0</v>
      </c>
      <c r="CO143" s="21" t="n">
        <f aca="false">-In_Upfront_Fee*$E142*(CO138=0)*(CO139&gt;0)</f>
        <v>-0</v>
      </c>
      <c r="CP143" s="21" t="n">
        <f aca="false">-In_Upfront_Fee*$E142*(CP138=0)*(CP139&gt;0)</f>
        <v>-0</v>
      </c>
      <c r="CQ143" s="21" t="n">
        <f aca="false">-In_Upfront_Fee*$E142*(CQ138=0)*(CQ139&gt;0)</f>
        <v>-0</v>
      </c>
      <c r="CR143" s="21" t="n">
        <f aca="false">-In_Upfront_Fee*$E142*(CR138=0)*(CR139&gt;0)</f>
        <v>-0</v>
      </c>
      <c r="CS143" s="21" t="n">
        <f aca="false">-In_Upfront_Fee*$E142*(CS138=0)*(CS139&gt;0)</f>
        <v>-0</v>
      </c>
      <c r="CT143" s="21" t="n">
        <f aca="false">-In_Upfront_Fee*$E142*(CT138=0)*(CT139&gt;0)</f>
        <v>-0</v>
      </c>
      <c r="CU143" s="21" t="n">
        <f aca="false">-In_Upfront_Fee*$E142*(CU138=0)*(CU139&gt;0)</f>
        <v>-0</v>
      </c>
      <c r="CV143" s="21" t="n">
        <f aca="false">-In_Upfront_Fee*$E142*(CV138=0)*(CV139&gt;0)</f>
        <v>-0</v>
      </c>
      <c r="CW143" s="21" t="n">
        <f aca="false">-In_Upfront_Fee*$E142*(CW138=0)*(CW139&gt;0)</f>
        <v>-0</v>
      </c>
      <c r="CX143" s="21" t="n">
        <f aca="false">-In_Upfront_Fee*$E142*(CX138=0)*(CX139&gt;0)</f>
        <v>-0</v>
      </c>
      <c r="CY143" s="21" t="n">
        <f aca="false">-In_Upfront_Fee*$E142*(CY138=0)*(CY139&gt;0)</f>
        <v>-0</v>
      </c>
      <c r="CZ143" s="21" t="n">
        <f aca="false">-In_Upfront_Fee*$E142*(CZ138=0)*(CZ139&gt;0)</f>
        <v>-0</v>
      </c>
      <c r="DA143" s="21" t="n">
        <f aca="false">-In_Upfront_Fee*$E142*(DA138=0)*(DA139&gt;0)</f>
        <v>-0</v>
      </c>
      <c r="DB143" s="21" t="n">
        <f aca="false">-In_Upfront_Fee*$E142*(DB138=0)*(DB139&gt;0)</f>
        <v>-0</v>
      </c>
      <c r="DC143" s="21" t="n">
        <f aca="false">-In_Upfront_Fee*$E142*(DC138=0)*(DC139&gt;0)</f>
        <v>-0</v>
      </c>
      <c r="DD143" s="21" t="n">
        <f aca="false">-In_Upfront_Fee*$E142*(DD138=0)*(DD139&gt;0)</f>
        <v>-0</v>
      </c>
      <c r="DE143" s="21" t="n">
        <f aca="false">-In_Upfront_Fee*$E142*(DE138=0)*(DE139&gt;0)</f>
        <v>-0</v>
      </c>
      <c r="DF143" s="21" t="n">
        <f aca="false">-In_Upfront_Fee*$E142*(DF138=0)*(DF139&gt;0)</f>
        <v>-0</v>
      </c>
      <c r="DG143" s="21" t="n">
        <f aca="false">-In_Upfront_Fee*$E142*(DG138=0)*(DG139&gt;0)</f>
        <v>-0</v>
      </c>
      <c r="DH143" s="21" t="n">
        <f aca="false">-In_Upfront_Fee*$E142*(DH138=0)*(DH139&gt;0)</f>
        <v>-0</v>
      </c>
      <c r="DI143" s="21" t="n">
        <f aca="false">-In_Upfront_Fee*$E142*(DI138=0)*(DI139&gt;0)</f>
        <v>-0</v>
      </c>
      <c r="DJ143" s="21" t="n">
        <f aca="false">-In_Upfront_Fee*$E142*(DJ138=0)*(DJ139&gt;0)</f>
        <v>-0</v>
      </c>
      <c r="DK143" s="21" t="n">
        <f aca="false">-In_Upfront_Fee*$E142*(DK138=0)*(DK139&gt;0)</f>
        <v>-0</v>
      </c>
      <c r="DL143" s="21" t="n">
        <f aca="false">-In_Upfront_Fee*$E142*(DL138=0)*(DL139&gt;0)</f>
        <v>-0</v>
      </c>
      <c r="DM143" s="21" t="n">
        <f aca="false">-In_Upfront_Fee*$E142*(DM138=0)*(DM139&gt;0)</f>
        <v>-0</v>
      </c>
      <c r="DN143" s="21" t="n">
        <f aca="false">-In_Upfront_Fee*$E142*(DN138=0)*(DN139&gt;0)</f>
        <v>-0</v>
      </c>
      <c r="DO143" s="21" t="n">
        <f aca="false">-In_Upfront_Fee*$E142*(DO138=0)*(DO139&gt;0)</f>
        <v>-0</v>
      </c>
      <c r="DP143" s="21" t="n">
        <f aca="false">-In_Upfront_Fee*$E142*(DP138=0)*(DP139&gt;0)</f>
        <v>-0</v>
      </c>
      <c r="DQ143" s="21" t="n">
        <f aca="false">-In_Upfront_Fee*$E142*(DQ138=0)*(DQ139&gt;0)</f>
        <v>-0</v>
      </c>
      <c r="DR143" s="21" t="n">
        <f aca="false">-In_Upfront_Fee*$E142*(DR138=0)*(DR139&gt;0)</f>
        <v>-0</v>
      </c>
      <c r="DS143" s="21" t="n">
        <f aca="false">-In_Upfront_Fee*$E142*(DS138=0)*(DS139&gt;0)</f>
        <v>-0</v>
      </c>
      <c r="DT143" s="21" t="n">
        <f aca="false">-In_Upfront_Fee*$E142*(DT138=0)*(DT139&gt;0)</f>
        <v>-0</v>
      </c>
      <c r="DU143" s="21" t="n">
        <f aca="false">-In_Upfront_Fee*$E142*(DU138=0)*(DU139&gt;0)</f>
        <v>-0</v>
      </c>
      <c r="DV143" s="21" t="n">
        <f aca="false">-In_Upfront_Fee*$E142*(DV138=0)*(DV139&gt;0)</f>
        <v>-0</v>
      </c>
      <c r="DW143" s="21" t="n">
        <f aca="false">-In_Upfront_Fee*$E142*(DW138=0)*(DW139&gt;0)</f>
        <v>-0</v>
      </c>
      <c r="DX143" s="21" t="n">
        <f aca="false">-In_Upfront_Fee*$E142*(DX138=0)*(DX139&gt;0)</f>
        <v>-0</v>
      </c>
      <c r="DY143" s="21" t="n">
        <f aca="false">-In_Upfront_Fee*$E142*(DY138=0)*(DY139&gt;0)</f>
        <v>-0</v>
      </c>
      <c r="DZ143" s="21" t="n">
        <f aca="false">-In_Upfront_Fee*$E142*(DZ138=0)*(DZ139&gt;0)</f>
        <v>-0</v>
      </c>
      <c r="EA143" s="21" t="n">
        <f aca="false">-In_Upfront_Fee*$E142*(EA138=0)*(EA139&gt;0)</f>
        <v>-0</v>
      </c>
      <c r="EB143" s="21" t="n">
        <f aca="false">-In_Upfront_Fee*$E142*(EB138=0)*(EB139&gt;0)</f>
        <v>-0</v>
      </c>
      <c r="EC143" s="21" t="n">
        <f aca="false">-In_Upfront_Fee*$E142*(EC138=0)*(EC139&gt;0)</f>
        <v>-0</v>
      </c>
      <c r="ED143" s="21" t="n">
        <f aca="false">-In_Upfront_Fee*$E142*(ED138=0)*(ED139&gt;0)</f>
        <v>-0</v>
      </c>
      <c r="EE143" s="21" t="n">
        <f aca="false">-In_Upfront_Fee*$E142*(EE138=0)*(EE139&gt;0)</f>
        <v>-0</v>
      </c>
      <c r="EF143" s="21" t="n">
        <f aca="false">-In_Upfront_Fee*$E142*(EF138=0)*(EF139&gt;0)</f>
        <v>-0</v>
      </c>
      <c r="EG143" s="21" t="n">
        <f aca="false">-In_Upfront_Fee*$E142*(EG138=0)*(EG139&gt;0)</f>
        <v>-0</v>
      </c>
      <c r="EH143" s="21" t="n">
        <f aca="false">-In_Upfront_Fee*$E142*(EH138=0)*(EH139&gt;0)</f>
        <v>-0</v>
      </c>
      <c r="EI143" s="21" t="n">
        <f aca="false">-In_Upfront_Fee*$E142*(EI138=0)*(EI139&gt;0)</f>
        <v>-0</v>
      </c>
      <c r="EJ143" s="21" t="n">
        <f aca="false">-In_Upfront_Fee*$E142*(EJ138=0)*(EJ139&gt;0)</f>
        <v>-0</v>
      </c>
      <c r="EK143" s="21" t="n">
        <f aca="false">-In_Upfront_Fee*$E142*(EK138=0)*(EK139&gt;0)</f>
        <v>-0</v>
      </c>
      <c r="EL143" s="21" t="n">
        <f aca="false">-In_Upfront_Fee*$E142*(EL138=0)*(EL139&gt;0)</f>
        <v>-0</v>
      </c>
      <c r="EM143" s="21" t="n">
        <f aca="false">-In_Upfront_Fee*$E142*(EM138=0)*(EM139&gt;0)</f>
        <v>-0</v>
      </c>
      <c r="EN143" s="21" t="n">
        <f aca="false">-In_Upfront_Fee*$E142*(EN138=0)*(EN139&gt;0)</f>
        <v>-0</v>
      </c>
      <c r="EO143" s="21" t="n">
        <f aca="false">-In_Upfront_Fee*$E142*(EO138=0)*(EO139&gt;0)</f>
        <v>-0</v>
      </c>
      <c r="EP143" s="21" t="n">
        <f aca="false">-In_Upfront_Fee*$E142*(EP138=0)*(EP139&gt;0)</f>
        <v>-0</v>
      </c>
      <c r="EQ143" s="21" t="n">
        <f aca="false">-In_Upfront_Fee*$E142*(EQ138=0)*(EQ139&gt;0)</f>
        <v>-0</v>
      </c>
      <c r="ER143" s="21" t="n">
        <f aca="false">-In_Upfront_Fee*$E142*(ER138=0)*(ER139&gt;0)</f>
        <v>-0</v>
      </c>
      <c r="ES143" s="21" t="n">
        <f aca="false">-In_Upfront_Fee*$E142*(ES138=0)*(ES139&gt;0)</f>
        <v>-0</v>
      </c>
      <c r="ET143" s="21" t="n">
        <f aca="false">-In_Upfront_Fee*$E142*(ET138=0)*(ET139&gt;0)</f>
        <v>-0</v>
      </c>
      <c r="EU143" s="21" t="n">
        <f aca="false">-In_Upfront_Fee*$E142*(EU138=0)*(EU139&gt;0)</f>
        <v>-0</v>
      </c>
      <c r="EV143" s="21" t="n">
        <f aca="false">-In_Upfront_Fee*$E142*(EV138=0)*(EV139&gt;0)</f>
        <v>-0</v>
      </c>
      <c r="EW143" s="21" t="n">
        <f aca="false">-In_Upfront_Fee*$E142*(EW138=0)*(EW139&gt;0)</f>
        <v>-0</v>
      </c>
      <c r="EX143" s="21" t="n">
        <f aca="false">-In_Upfront_Fee*$E142*(EX138=0)*(EX139&gt;0)</f>
        <v>-0</v>
      </c>
      <c r="EY143" s="21" t="n">
        <f aca="false">-In_Upfront_Fee*$E142*(EY138=0)*(EY139&gt;0)</f>
        <v>-0</v>
      </c>
      <c r="EZ143" s="21" t="n">
        <f aca="false">-In_Upfront_Fee*$E142*(EZ138=0)*(EZ139&gt;0)</f>
        <v>-0</v>
      </c>
      <c r="FA143" s="21" t="n">
        <f aca="false">-In_Upfront_Fee*$E142*(FA138=0)*(FA139&gt;0)</f>
        <v>-0</v>
      </c>
      <c r="FB143" s="21" t="n">
        <f aca="false">-In_Upfront_Fee*$E142*(FB138=0)*(FB139&gt;0)</f>
        <v>-0</v>
      </c>
      <c r="FC143" s="21" t="n">
        <f aca="false">-In_Upfront_Fee*$E142*(FC138=0)*(FC139&gt;0)</f>
        <v>-0</v>
      </c>
      <c r="FD143" s="21" t="n">
        <f aca="false">-In_Upfront_Fee*$E142*(FD138=0)*(FD139&gt;0)</f>
        <v>-0</v>
      </c>
      <c r="FE143" s="21" t="n">
        <f aca="false">-In_Upfront_Fee*$E142*(FE138=0)*(FE139&gt;0)</f>
        <v>-0</v>
      </c>
      <c r="FF143" s="21" t="n">
        <f aca="false">-In_Upfront_Fee*$E142*(FF138=0)*(FF139&gt;0)</f>
        <v>-0</v>
      </c>
      <c r="FG143" s="21" t="n">
        <f aca="false">-In_Upfront_Fee*$E142*(FG138=0)*(FG139&gt;0)</f>
        <v>-0</v>
      </c>
      <c r="FH143" s="21" t="n">
        <f aca="false">-In_Upfront_Fee*$E142*(FH138=0)*(FH139&gt;0)</f>
        <v>-0</v>
      </c>
    </row>
    <row r="144" customFormat="false" ht="15" hidden="false" customHeight="false" outlineLevel="0" collapsed="false">
      <c r="C144" s="1" t="s">
        <v>783</v>
      </c>
      <c r="D144" s="12" t="s">
        <v>358</v>
      </c>
      <c r="I144" s="21" t="n">
        <f aca="false">SUM(J144:FH144)</f>
        <v>-140.128871671233</v>
      </c>
      <c r="J144" s="21" t="n">
        <f aca="false">-In_Commitment_Fee*($I139-SUM($J139:J139)+J139)*J$6*(J27&gt;0)</f>
        <v>-0</v>
      </c>
      <c r="K144" s="21" t="n">
        <f aca="false">-In_Commitment_Fee*($I139-SUM($J139:K139)+K139)*K$6*(K27&gt;0)</f>
        <v>-0</v>
      </c>
      <c r="L144" s="21" t="n">
        <f aca="false">-In_Commitment_Fee*($I139-SUM($J139:L139)+L139)*L$6*(L27&gt;0)</f>
        <v>-0</v>
      </c>
      <c r="M144" s="21" t="n">
        <f aca="false">-In_Commitment_Fee*($I139-SUM($J139:M139)+M139)*M$6*(M27&gt;0)</f>
        <v>-0</v>
      </c>
      <c r="N144" s="21" t="n">
        <f aca="false">-In_Commitment_Fee*($I139-SUM($J139:N139)+N139)*N$6*(N27&gt;0)</f>
        <v>-0</v>
      </c>
      <c r="O144" s="21" t="n">
        <f aca="false">-In_Commitment_Fee*($I139-SUM($J139:O139)+O139)*O$6*(O27&gt;0)</f>
        <v>-0</v>
      </c>
      <c r="P144" s="21" t="n">
        <f aca="false">-In_Commitment_Fee*($I139-SUM($J139:P139)+P139)*P$6*(P27&gt;0)</f>
        <v>-0</v>
      </c>
      <c r="Q144" s="21" t="n">
        <f aca="false">-In_Commitment_Fee*($I139-SUM($J139:Q139)+Q139)*Q$6*(Q27&gt;0)</f>
        <v>-70.3187506849315</v>
      </c>
      <c r="R144" s="21" t="n">
        <f aca="false">-In_Commitment_Fee*($I139-SUM($J139:R139)+R139)*R$6*(R27&gt;0)</f>
        <v>-46.7939322739726</v>
      </c>
      <c r="S144" s="21" t="n">
        <f aca="false">-In_Commitment_Fee*($I139-SUM($J139:S139)+S139)*S$6*(S27&gt;0)</f>
        <v>-23.0161887123288</v>
      </c>
      <c r="T144" s="21" t="n">
        <f aca="false">-In_Commitment_Fee*($I139-SUM($J139:T139)+T139)*T$6*(T27&gt;0)</f>
        <v>-0</v>
      </c>
      <c r="U144" s="21" t="n">
        <f aca="false">-In_Commitment_Fee*($I139-SUM($J139:U139)+U139)*U$6*(U27&gt;0)</f>
        <v>-0</v>
      </c>
      <c r="V144" s="21" t="n">
        <f aca="false">-In_Commitment_Fee*($I139-SUM($J139:V139)+V139)*V$6*(V27&gt;0)</f>
        <v>-0</v>
      </c>
      <c r="W144" s="21" t="n">
        <f aca="false">-In_Commitment_Fee*($I139-SUM($J139:W139)+W139)*W$6*(W27&gt;0)</f>
        <v>-0</v>
      </c>
      <c r="X144" s="21" t="n">
        <f aca="false">-In_Commitment_Fee*($I139-SUM($J139:X139)+X139)*X$6*(X27&gt;0)</f>
        <v>-0</v>
      </c>
      <c r="Y144" s="21" t="n">
        <f aca="false">-In_Commitment_Fee*($I139-SUM($J139:Y139)+Y139)*Y$6*(Y27&gt;0)</f>
        <v>-0</v>
      </c>
      <c r="Z144" s="21" t="n">
        <f aca="false">-In_Commitment_Fee*($I139-SUM($J139:Z139)+Z139)*Z$6*(Z27&gt;0)</f>
        <v>-0</v>
      </c>
      <c r="AA144" s="21" t="n">
        <f aca="false">-In_Commitment_Fee*($I139-SUM($J139:AA139)+AA139)*AA$6*(AA27&gt;0)</f>
        <v>-0</v>
      </c>
      <c r="AB144" s="21" t="n">
        <f aca="false">-In_Commitment_Fee*($I139-SUM($J139:AB139)+AB139)*AB$6*(AB27&gt;0)</f>
        <v>-0</v>
      </c>
      <c r="AC144" s="21" t="n">
        <f aca="false">-In_Commitment_Fee*($I139-SUM($J139:AC139)+AC139)*AC$6*(AC27&gt;0)</f>
        <v>-0</v>
      </c>
      <c r="AD144" s="21" t="n">
        <f aca="false">-In_Commitment_Fee*($I139-SUM($J139:AD139)+AD139)*AD$6*(AD27&gt;0)</f>
        <v>-0</v>
      </c>
      <c r="AE144" s="21" t="n">
        <f aca="false">-In_Commitment_Fee*($I139-SUM($J139:AE139)+AE139)*AE$6*(AE27&gt;0)</f>
        <v>-0</v>
      </c>
      <c r="AF144" s="21" t="n">
        <f aca="false">-In_Commitment_Fee*($I139-SUM($J139:AF139)+AF139)*AF$6*(AF27&gt;0)</f>
        <v>-0</v>
      </c>
      <c r="AG144" s="21" t="n">
        <f aca="false">-In_Commitment_Fee*($I139-SUM($J139:AG139)+AG139)*AG$6*(AG27&gt;0)</f>
        <v>-0</v>
      </c>
      <c r="AH144" s="21" t="n">
        <f aca="false">-In_Commitment_Fee*($I139-SUM($J139:AH139)+AH139)*AH$6*(AH27&gt;0)</f>
        <v>-0</v>
      </c>
      <c r="AI144" s="21" t="n">
        <f aca="false">-In_Commitment_Fee*($I139-SUM($J139:AI139)+AI139)*AI$6*(AI27&gt;0)</f>
        <v>-0</v>
      </c>
      <c r="AJ144" s="21" t="n">
        <f aca="false">-In_Commitment_Fee*($I139-SUM($J139:AJ139)+AJ139)*AJ$6*(AJ27&gt;0)</f>
        <v>-0</v>
      </c>
      <c r="AK144" s="21" t="n">
        <f aca="false">-In_Commitment_Fee*($I139-SUM($J139:AK139)+AK139)*AK$6*(AK27&gt;0)</f>
        <v>-0</v>
      </c>
      <c r="AL144" s="21" t="n">
        <f aca="false">-In_Commitment_Fee*($I139-SUM($J139:AL139)+AL139)*AL$6*(AL27&gt;0)</f>
        <v>-0</v>
      </c>
      <c r="AM144" s="21" t="n">
        <f aca="false">-In_Commitment_Fee*($I139-SUM($J139:AM139)+AM139)*AM$6*(AM27&gt;0)</f>
        <v>-0</v>
      </c>
      <c r="AN144" s="21" t="n">
        <f aca="false">-In_Commitment_Fee*($I139-SUM($J139:AN139)+AN139)*AN$6*(AN27&gt;0)</f>
        <v>-0</v>
      </c>
      <c r="AO144" s="21" t="n">
        <f aca="false">-In_Commitment_Fee*($I139-SUM($J139:AO139)+AO139)*AO$6*(AO27&gt;0)</f>
        <v>-0</v>
      </c>
      <c r="AP144" s="21" t="n">
        <f aca="false">-In_Commitment_Fee*($I139-SUM($J139:AP139)+AP139)*AP$6*(AP27&gt;0)</f>
        <v>-0</v>
      </c>
      <c r="AQ144" s="21" t="n">
        <f aca="false">-In_Commitment_Fee*($I139-SUM($J139:AQ139)+AQ139)*AQ$6*(AQ27&gt;0)</f>
        <v>-0</v>
      </c>
      <c r="AR144" s="21" t="n">
        <f aca="false">-In_Commitment_Fee*($I139-SUM($J139:AR139)+AR139)*AR$6*(AR27&gt;0)</f>
        <v>-0</v>
      </c>
      <c r="AS144" s="21" t="n">
        <f aca="false">-In_Commitment_Fee*($I139-SUM($J139:AS139)+AS139)*AS$6*(AS27&gt;0)</f>
        <v>-0</v>
      </c>
      <c r="AT144" s="21" t="n">
        <f aca="false">-In_Commitment_Fee*($I139-SUM($J139:AT139)+AT139)*AT$6*(AT27&gt;0)</f>
        <v>-0</v>
      </c>
      <c r="AU144" s="21" t="n">
        <f aca="false">-In_Commitment_Fee*($I139-SUM($J139:AU139)+AU139)*AU$6*(AU27&gt;0)</f>
        <v>-0</v>
      </c>
      <c r="AV144" s="21" t="n">
        <f aca="false">-In_Commitment_Fee*($I139-SUM($J139:AV139)+AV139)*AV$6*(AV27&gt;0)</f>
        <v>-0</v>
      </c>
      <c r="AW144" s="21" t="n">
        <f aca="false">-In_Commitment_Fee*($I139-SUM($J139:AW139)+AW139)*AW$6*(AW27&gt;0)</f>
        <v>-0</v>
      </c>
      <c r="AX144" s="21" t="n">
        <f aca="false">-In_Commitment_Fee*($I139-SUM($J139:AX139)+AX139)*AX$6*(AX27&gt;0)</f>
        <v>-0</v>
      </c>
      <c r="AY144" s="21" t="n">
        <f aca="false">-In_Commitment_Fee*($I139-SUM($J139:AY139)+AY139)*AY$6*(AY27&gt;0)</f>
        <v>-0</v>
      </c>
      <c r="AZ144" s="21" t="n">
        <f aca="false">-In_Commitment_Fee*($I139-SUM($J139:AZ139)+AZ139)*AZ$6*(AZ27&gt;0)</f>
        <v>-0</v>
      </c>
      <c r="BA144" s="21" t="n">
        <f aca="false">-In_Commitment_Fee*($I139-SUM($J139:BA139)+BA139)*BA$6*(BA27&gt;0)</f>
        <v>-0</v>
      </c>
      <c r="BB144" s="21" t="n">
        <f aca="false">-In_Commitment_Fee*($I139-SUM($J139:BB139)+BB139)*BB$6*(BB27&gt;0)</f>
        <v>-0</v>
      </c>
      <c r="BC144" s="21" t="n">
        <f aca="false">-In_Commitment_Fee*($I139-SUM($J139:BC139)+BC139)*BC$6*(BC27&gt;0)</f>
        <v>-0</v>
      </c>
      <c r="BD144" s="21" t="n">
        <f aca="false">-In_Commitment_Fee*($I139-SUM($J139:BD139)+BD139)*BD$6*(BD27&gt;0)</f>
        <v>-0</v>
      </c>
      <c r="BE144" s="21" t="n">
        <f aca="false">-In_Commitment_Fee*($I139-SUM($J139:BE139)+BE139)*BE$6*(BE27&gt;0)</f>
        <v>-0</v>
      </c>
      <c r="BF144" s="21" t="n">
        <f aca="false">-In_Commitment_Fee*($I139-SUM($J139:BF139)+BF139)*BF$6*(BF27&gt;0)</f>
        <v>-0</v>
      </c>
      <c r="BG144" s="21" t="n">
        <f aca="false">-In_Commitment_Fee*($I139-SUM($J139:BG139)+BG139)*BG$6*(BG27&gt;0)</f>
        <v>-0</v>
      </c>
      <c r="BH144" s="21" t="n">
        <f aca="false">-In_Commitment_Fee*($I139-SUM($J139:BH139)+BH139)*BH$6*(BH27&gt;0)</f>
        <v>-0</v>
      </c>
      <c r="BI144" s="21" t="n">
        <f aca="false">-In_Commitment_Fee*($I139-SUM($J139:BI139)+BI139)*BI$6*(BI27&gt;0)</f>
        <v>-0</v>
      </c>
      <c r="BJ144" s="21" t="n">
        <f aca="false">-In_Commitment_Fee*($I139-SUM($J139:BJ139)+BJ139)*BJ$6*(BJ27&gt;0)</f>
        <v>-0</v>
      </c>
      <c r="BK144" s="21" t="n">
        <f aca="false">-In_Commitment_Fee*($I139-SUM($J139:BK139)+BK139)*BK$6*(BK27&gt;0)</f>
        <v>-0</v>
      </c>
      <c r="BL144" s="21" t="n">
        <f aca="false">-In_Commitment_Fee*($I139-SUM($J139:BL139)+BL139)*BL$6*(BL27&gt;0)</f>
        <v>-0</v>
      </c>
      <c r="BM144" s="21" t="n">
        <f aca="false">-In_Commitment_Fee*($I139-SUM($J139:BM139)+BM139)*BM$6*(BM27&gt;0)</f>
        <v>-0</v>
      </c>
      <c r="BN144" s="21" t="n">
        <f aca="false">-In_Commitment_Fee*($I139-SUM($J139:BN139)+BN139)*BN$6*(BN27&gt;0)</f>
        <v>-0</v>
      </c>
      <c r="BO144" s="21" t="n">
        <f aca="false">-In_Commitment_Fee*($I139-SUM($J139:BO139)+BO139)*BO$6*(BO27&gt;0)</f>
        <v>-0</v>
      </c>
      <c r="BP144" s="21" t="n">
        <f aca="false">-In_Commitment_Fee*($I139-SUM($J139:BP139)+BP139)*BP$6*(BP27&gt;0)</f>
        <v>-0</v>
      </c>
      <c r="BQ144" s="21" t="n">
        <f aca="false">-In_Commitment_Fee*($I139-SUM($J139:BQ139)+BQ139)*BQ$6*(BQ27&gt;0)</f>
        <v>-0</v>
      </c>
      <c r="BR144" s="21" t="n">
        <f aca="false">-In_Commitment_Fee*($I139-SUM($J139:BR139)+BR139)*BR$6*(BR27&gt;0)</f>
        <v>-0</v>
      </c>
      <c r="BS144" s="21" t="n">
        <f aca="false">-In_Commitment_Fee*($I139-SUM($J139:BS139)+BS139)*BS$6*(BS27&gt;0)</f>
        <v>-0</v>
      </c>
      <c r="BT144" s="21" t="n">
        <f aca="false">-In_Commitment_Fee*($I139-SUM($J139:BT139)+BT139)*BT$6*(BT27&gt;0)</f>
        <v>-0</v>
      </c>
      <c r="BU144" s="21" t="n">
        <f aca="false">-In_Commitment_Fee*($I139-SUM($J139:BU139)+BU139)*BU$6*(BU27&gt;0)</f>
        <v>-0</v>
      </c>
      <c r="BV144" s="21" t="n">
        <f aca="false">-In_Commitment_Fee*($I139-SUM($J139:BV139)+BV139)*BV$6*(BV27&gt;0)</f>
        <v>-0</v>
      </c>
      <c r="BW144" s="21" t="n">
        <f aca="false">-In_Commitment_Fee*($I139-SUM($J139:BW139)+BW139)*BW$6*(BW27&gt;0)</f>
        <v>-0</v>
      </c>
      <c r="BX144" s="21" t="n">
        <f aca="false">-In_Commitment_Fee*($I139-SUM($J139:BX139)+BX139)*BX$6*(BX27&gt;0)</f>
        <v>-0</v>
      </c>
      <c r="BY144" s="21" t="n">
        <f aca="false">-In_Commitment_Fee*($I139-SUM($J139:BY139)+BY139)*BY$6*(BY27&gt;0)</f>
        <v>-0</v>
      </c>
      <c r="BZ144" s="21" t="n">
        <f aca="false">-In_Commitment_Fee*($I139-SUM($J139:BZ139)+BZ139)*BZ$6*(BZ27&gt;0)</f>
        <v>-0</v>
      </c>
      <c r="CA144" s="21" t="n">
        <f aca="false">-In_Commitment_Fee*($I139-SUM($J139:CA139)+CA139)*CA$6*(CA27&gt;0)</f>
        <v>-0</v>
      </c>
      <c r="CB144" s="21" t="n">
        <f aca="false">-In_Commitment_Fee*($I139-SUM($J139:CB139)+CB139)*CB$6*(CB27&gt;0)</f>
        <v>-0</v>
      </c>
      <c r="CC144" s="21" t="n">
        <f aca="false">-In_Commitment_Fee*($I139-SUM($J139:CC139)+CC139)*CC$6*(CC27&gt;0)</f>
        <v>-0</v>
      </c>
      <c r="CD144" s="21" t="n">
        <f aca="false">-In_Commitment_Fee*($I139-SUM($J139:CD139)+CD139)*CD$6*(CD27&gt;0)</f>
        <v>-0</v>
      </c>
      <c r="CE144" s="21" t="n">
        <f aca="false">-In_Commitment_Fee*($I139-SUM($J139:CE139)+CE139)*CE$6*(CE27&gt;0)</f>
        <v>-0</v>
      </c>
      <c r="CF144" s="21" t="n">
        <f aca="false">-In_Commitment_Fee*($I139-SUM($J139:CF139)+CF139)*CF$6*(CF27&gt;0)</f>
        <v>-0</v>
      </c>
      <c r="CG144" s="21" t="n">
        <f aca="false">-In_Commitment_Fee*($I139-SUM($J139:CG139)+CG139)*CG$6*(CG27&gt;0)</f>
        <v>-0</v>
      </c>
      <c r="CH144" s="21" t="n">
        <f aca="false">-In_Commitment_Fee*($I139-SUM($J139:CH139)+CH139)*CH$6*(CH27&gt;0)</f>
        <v>-0</v>
      </c>
      <c r="CI144" s="21" t="n">
        <f aca="false">-In_Commitment_Fee*($I139-SUM($J139:CI139)+CI139)*CI$6*(CI27&gt;0)</f>
        <v>-0</v>
      </c>
      <c r="CJ144" s="21" t="n">
        <f aca="false">-In_Commitment_Fee*($I139-SUM($J139:CJ139)+CJ139)*CJ$6*(CJ27&gt;0)</f>
        <v>-0</v>
      </c>
      <c r="CK144" s="21" t="n">
        <f aca="false">-In_Commitment_Fee*($I139-SUM($J139:CK139)+CK139)*CK$6*(CK27&gt;0)</f>
        <v>-0</v>
      </c>
      <c r="CL144" s="21" t="n">
        <f aca="false">-In_Commitment_Fee*($I139-SUM($J139:CL139)+CL139)*CL$6*(CL27&gt;0)</f>
        <v>-0</v>
      </c>
      <c r="CM144" s="21" t="n">
        <f aca="false">-In_Commitment_Fee*($I139-SUM($J139:CM139)+CM139)*CM$6*(CM27&gt;0)</f>
        <v>-0</v>
      </c>
      <c r="CN144" s="21" t="n">
        <f aca="false">-In_Commitment_Fee*($I139-SUM($J139:CN139)+CN139)*CN$6*(CN27&gt;0)</f>
        <v>-0</v>
      </c>
      <c r="CO144" s="21" t="n">
        <f aca="false">-In_Commitment_Fee*($I139-SUM($J139:CO139)+CO139)*CO$6*(CO27&gt;0)</f>
        <v>-0</v>
      </c>
      <c r="CP144" s="21" t="n">
        <f aca="false">-In_Commitment_Fee*($I139-SUM($J139:CP139)+CP139)*CP$6*(CP27&gt;0)</f>
        <v>-0</v>
      </c>
      <c r="CQ144" s="21" t="n">
        <f aca="false">-In_Commitment_Fee*($I139-SUM($J139:CQ139)+CQ139)*CQ$6*(CQ27&gt;0)</f>
        <v>-0</v>
      </c>
      <c r="CR144" s="21" t="n">
        <f aca="false">-In_Commitment_Fee*($I139-SUM($J139:CR139)+CR139)*CR$6*(CR27&gt;0)</f>
        <v>-0</v>
      </c>
      <c r="CS144" s="21" t="n">
        <f aca="false">-In_Commitment_Fee*($I139-SUM($J139:CS139)+CS139)*CS$6*(CS27&gt;0)</f>
        <v>-0</v>
      </c>
      <c r="CT144" s="21" t="n">
        <f aca="false">-In_Commitment_Fee*($I139-SUM($J139:CT139)+CT139)*CT$6*(CT27&gt;0)</f>
        <v>-0</v>
      </c>
      <c r="CU144" s="21" t="n">
        <f aca="false">-In_Commitment_Fee*($I139-SUM($J139:CU139)+CU139)*CU$6*(CU27&gt;0)</f>
        <v>-0</v>
      </c>
      <c r="CV144" s="21" t="n">
        <f aca="false">-In_Commitment_Fee*($I139-SUM($J139:CV139)+CV139)*CV$6*(CV27&gt;0)</f>
        <v>-0</v>
      </c>
      <c r="CW144" s="21" t="n">
        <f aca="false">-In_Commitment_Fee*($I139-SUM($J139:CW139)+CW139)*CW$6*(CW27&gt;0)</f>
        <v>-0</v>
      </c>
      <c r="CX144" s="21" t="n">
        <f aca="false">-In_Commitment_Fee*($I139-SUM($J139:CX139)+CX139)*CX$6*(CX27&gt;0)</f>
        <v>-0</v>
      </c>
      <c r="CY144" s="21" t="n">
        <f aca="false">-In_Commitment_Fee*($I139-SUM($J139:CY139)+CY139)*CY$6*(CY27&gt;0)</f>
        <v>-0</v>
      </c>
      <c r="CZ144" s="21" t="n">
        <f aca="false">-In_Commitment_Fee*($I139-SUM($J139:CZ139)+CZ139)*CZ$6*(CZ27&gt;0)</f>
        <v>-0</v>
      </c>
      <c r="DA144" s="21" t="n">
        <f aca="false">-In_Commitment_Fee*($I139-SUM($J139:DA139)+DA139)*DA$6*(DA27&gt;0)</f>
        <v>-0</v>
      </c>
      <c r="DB144" s="21" t="n">
        <f aca="false">-In_Commitment_Fee*($I139-SUM($J139:DB139)+DB139)*DB$6*(DB27&gt;0)</f>
        <v>-0</v>
      </c>
      <c r="DC144" s="21" t="n">
        <f aca="false">-In_Commitment_Fee*($I139-SUM($J139:DC139)+DC139)*DC$6*(DC27&gt;0)</f>
        <v>-0</v>
      </c>
      <c r="DD144" s="21" t="n">
        <f aca="false">-In_Commitment_Fee*($I139-SUM($J139:DD139)+DD139)*DD$6*(DD27&gt;0)</f>
        <v>-0</v>
      </c>
      <c r="DE144" s="21" t="n">
        <f aca="false">-In_Commitment_Fee*($I139-SUM($J139:DE139)+DE139)*DE$6*(DE27&gt;0)</f>
        <v>-0</v>
      </c>
      <c r="DF144" s="21" t="n">
        <f aca="false">-In_Commitment_Fee*($I139-SUM($J139:DF139)+DF139)*DF$6*(DF27&gt;0)</f>
        <v>-0</v>
      </c>
      <c r="DG144" s="21" t="n">
        <f aca="false">-In_Commitment_Fee*($I139-SUM($J139:DG139)+DG139)*DG$6*(DG27&gt;0)</f>
        <v>-0</v>
      </c>
      <c r="DH144" s="21" t="n">
        <f aca="false">-In_Commitment_Fee*($I139-SUM($J139:DH139)+DH139)*DH$6*(DH27&gt;0)</f>
        <v>-0</v>
      </c>
      <c r="DI144" s="21" t="n">
        <f aca="false">-In_Commitment_Fee*($I139-SUM($J139:DI139)+DI139)*DI$6*(DI27&gt;0)</f>
        <v>-0</v>
      </c>
      <c r="DJ144" s="21" t="n">
        <f aca="false">-In_Commitment_Fee*($I139-SUM($J139:DJ139)+DJ139)*DJ$6*(DJ27&gt;0)</f>
        <v>-0</v>
      </c>
      <c r="DK144" s="21" t="n">
        <f aca="false">-In_Commitment_Fee*($I139-SUM($J139:DK139)+DK139)*DK$6*(DK27&gt;0)</f>
        <v>-0</v>
      </c>
      <c r="DL144" s="21" t="n">
        <f aca="false">-In_Commitment_Fee*($I139-SUM($J139:DL139)+DL139)*DL$6*(DL27&gt;0)</f>
        <v>-0</v>
      </c>
      <c r="DM144" s="21" t="n">
        <f aca="false">-In_Commitment_Fee*($I139-SUM($J139:DM139)+DM139)*DM$6*(DM27&gt;0)</f>
        <v>-0</v>
      </c>
      <c r="DN144" s="21" t="n">
        <f aca="false">-In_Commitment_Fee*($I139-SUM($J139:DN139)+DN139)*DN$6*(DN27&gt;0)</f>
        <v>-0</v>
      </c>
      <c r="DO144" s="21" t="n">
        <f aca="false">-In_Commitment_Fee*($I139-SUM($J139:DO139)+DO139)*DO$6*(DO27&gt;0)</f>
        <v>-0</v>
      </c>
      <c r="DP144" s="21" t="n">
        <f aca="false">-In_Commitment_Fee*($I139-SUM($J139:DP139)+DP139)*DP$6*(DP27&gt;0)</f>
        <v>-0</v>
      </c>
      <c r="DQ144" s="21" t="n">
        <f aca="false">-In_Commitment_Fee*($I139-SUM($J139:DQ139)+DQ139)*DQ$6*(DQ27&gt;0)</f>
        <v>-0</v>
      </c>
      <c r="DR144" s="21" t="n">
        <f aca="false">-In_Commitment_Fee*($I139-SUM($J139:DR139)+DR139)*DR$6*(DR27&gt;0)</f>
        <v>-0</v>
      </c>
      <c r="DS144" s="21" t="n">
        <f aca="false">-In_Commitment_Fee*($I139-SUM($J139:DS139)+DS139)*DS$6*(DS27&gt;0)</f>
        <v>-0</v>
      </c>
      <c r="DT144" s="21" t="n">
        <f aca="false">-In_Commitment_Fee*($I139-SUM($J139:DT139)+DT139)*DT$6*(DT27&gt;0)</f>
        <v>-0</v>
      </c>
      <c r="DU144" s="21" t="n">
        <f aca="false">-In_Commitment_Fee*($I139-SUM($J139:DU139)+DU139)*DU$6*(DU27&gt;0)</f>
        <v>-0</v>
      </c>
      <c r="DV144" s="21" t="n">
        <f aca="false">-In_Commitment_Fee*($I139-SUM($J139:DV139)+DV139)*DV$6*(DV27&gt;0)</f>
        <v>-0</v>
      </c>
      <c r="DW144" s="21" t="n">
        <f aca="false">-In_Commitment_Fee*($I139-SUM($J139:DW139)+DW139)*DW$6*(DW27&gt;0)</f>
        <v>-0</v>
      </c>
      <c r="DX144" s="21" t="n">
        <f aca="false">-In_Commitment_Fee*($I139-SUM($J139:DX139)+DX139)*DX$6*(DX27&gt;0)</f>
        <v>-0</v>
      </c>
      <c r="DY144" s="21" t="n">
        <f aca="false">-In_Commitment_Fee*($I139-SUM($J139:DY139)+DY139)*DY$6*(DY27&gt;0)</f>
        <v>-0</v>
      </c>
      <c r="DZ144" s="21" t="n">
        <f aca="false">-In_Commitment_Fee*($I139-SUM($J139:DZ139)+DZ139)*DZ$6*(DZ27&gt;0)</f>
        <v>-0</v>
      </c>
      <c r="EA144" s="21" t="n">
        <f aca="false">-In_Commitment_Fee*($I139-SUM($J139:EA139)+EA139)*EA$6*(EA27&gt;0)</f>
        <v>-0</v>
      </c>
      <c r="EB144" s="21" t="n">
        <f aca="false">-In_Commitment_Fee*($I139-SUM($J139:EB139)+EB139)*EB$6*(EB27&gt;0)</f>
        <v>-0</v>
      </c>
      <c r="EC144" s="21" t="n">
        <f aca="false">-In_Commitment_Fee*($I139-SUM($J139:EC139)+EC139)*EC$6*(EC27&gt;0)</f>
        <v>-0</v>
      </c>
      <c r="ED144" s="21" t="n">
        <f aca="false">-In_Commitment_Fee*($I139-SUM($J139:ED139)+ED139)*ED$6*(ED27&gt;0)</f>
        <v>-0</v>
      </c>
      <c r="EE144" s="21" t="n">
        <f aca="false">-In_Commitment_Fee*($I139-SUM($J139:EE139)+EE139)*EE$6*(EE27&gt;0)</f>
        <v>-0</v>
      </c>
      <c r="EF144" s="21" t="n">
        <f aca="false">-In_Commitment_Fee*($I139-SUM($J139:EF139)+EF139)*EF$6*(EF27&gt;0)</f>
        <v>-0</v>
      </c>
      <c r="EG144" s="21" t="n">
        <f aca="false">-In_Commitment_Fee*($I139-SUM($J139:EG139)+EG139)*EG$6*(EG27&gt;0)</f>
        <v>-0</v>
      </c>
      <c r="EH144" s="21" t="n">
        <f aca="false">-In_Commitment_Fee*($I139-SUM($J139:EH139)+EH139)*EH$6*(EH27&gt;0)</f>
        <v>-0</v>
      </c>
      <c r="EI144" s="21" t="n">
        <f aca="false">-In_Commitment_Fee*($I139-SUM($J139:EI139)+EI139)*EI$6*(EI27&gt;0)</f>
        <v>-0</v>
      </c>
      <c r="EJ144" s="21" t="n">
        <f aca="false">-In_Commitment_Fee*($I139-SUM($J139:EJ139)+EJ139)*EJ$6*(EJ27&gt;0)</f>
        <v>-0</v>
      </c>
      <c r="EK144" s="21" t="n">
        <f aca="false">-In_Commitment_Fee*($I139-SUM($J139:EK139)+EK139)*EK$6*(EK27&gt;0)</f>
        <v>-0</v>
      </c>
      <c r="EL144" s="21" t="n">
        <f aca="false">-In_Commitment_Fee*($I139-SUM($J139:EL139)+EL139)*EL$6*(EL27&gt;0)</f>
        <v>-0</v>
      </c>
      <c r="EM144" s="21" t="n">
        <f aca="false">-In_Commitment_Fee*($I139-SUM($J139:EM139)+EM139)*EM$6*(EM27&gt;0)</f>
        <v>-0</v>
      </c>
      <c r="EN144" s="21" t="n">
        <f aca="false">-In_Commitment_Fee*($I139-SUM($J139:EN139)+EN139)*EN$6*(EN27&gt;0)</f>
        <v>-0</v>
      </c>
      <c r="EO144" s="21" t="n">
        <f aca="false">-In_Commitment_Fee*($I139-SUM($J139:EO139)+EO139)*EO$6*(EO27&gt;0)</f>
        <v>-0</v>
      </c>
      <c r="EP144" s="21" t="n">
        <f aca="false">-In_Commitment_Fee*($I139-SUM($J139:EP139)+EP139)*EP$6*(EP27&gt;0)</f>
        <v>-0</v>
      </c>
      <c r="EQ144" s="21" t="n">
        <f aca="false">-In_Commitment_Fee*($I139-SUM($J139:EQ139)+EQ139)*EQ$6*(EQ27&gt;0)</f>
        <v>-0</v>
      </c>
      <c r="ER144" s="21" t="n">
        <f aca="false">-In_Commitment_Fee*($I139-SUM($J139:ER139)+ER139)*ER$6*(ER27&gt;0)</f>
        <v>-0</v>
      </c>
      <c r="ES144" s="21" t="n">
        <f aca="false">-In_Commitment_Fee*($I139-SUM($J139:ES139)+ES139)*ES$6*(ES27&gt;0)</f>
        <v>-0</v>
      </c>
      <c r="ET144" s="21" t="n">
        <f aca="false">-In_Commitment_Fee*($I139-SUM($J139:ET139)+ET139)*ET$6*(ET27&gt;0)</f>
        <v>-0</v>
      </c>
      <c r="EU144" s="21" t="n">
        <f aca="false">-In_Commitment_Fee*($I139-SUM($J139:EU139)+EU139)*EU$6*(EU27&gt;0)</f>
        <v>-0</v>
      </c>
      <c r="EV144" s="21" t="n">
        <f aca="false">-In_Commitment_Fee*($I139-SUM($J139:EV139)+EV139)*EV$6*(EV27&gt;0)</f>
        <v>-0</v>
      </c>
      <c r="EW144" s="21" t="n">
        <f aca="false">-In_Commitment_Fee*($I139-SUM($J139:EW139)+EW139)*EW$6*(EW27&gt;0)</f>
        <v>-0</v>
      </c>
      <c r="EX144" s="21" t="n">
        <f aca="false">-In_Commitment_Fee*($I139-SUM($J139:EX139)+EX139)*EX$6*(EX27&gt;0)</f>
        <v>-0</v>
      </c>
      <c r="EY144" s="21" t="n">
        <f aca="false">-In_Commitment_Fee*($I139-SUM($J139:EY139)+EY139)*EY$6*(EY27&gt;0)</f>
        <v>-0</v>
      </c>
      <c r="EZ144" s="21" t="n">
        <f aca="false">-In_Commitment_Fee*($I139-SUM($J139:EZ139)+EZ139)*EZ$6*(EZ27&gt;0)</f>
        <v>-0</v>
      </c>
      <c r="FA144" s="21" t="n">
        <f aca="false">-In_Commitment_Fee*($I139-SUM($J139:FA139)+FA139)*FA$6*(FA27&gt;0)</f>
        <v>-0</v>
      </c>
      <c r="FB144" s="21" t="n">
        <f aca="false">-In_Commitment_Fee*($I139-SUM($J139:FB139)+FB139)*FB$6*(FB27&gt;0)</f>
        <v>-0</v>
      </c>
      <c r="FC144" s="21" t="n">
        <f aca="false">-In_Commitment_Fee*($I139-SUM($J139:FC139)+FC139)*FC$6*(FC27&gt;0)</f>
        <v>-0</v>
      </c>
      <c r="FD144" s="21" t="n">
        <f aca="false">-In_Commitment_Fee*($I139-SUM($J139:FD139)+FD139)*FD$6*(FD27&gt;0)</f>
        <v>-0</v>
      </c>
      <c r="FE144" s="21" t="n">
        <f aca="false">-In_Commitment_Fee*($I139-SUM($J139:FE139)+FE139)*FE$6*(FE27&gt;0)</f>
        <v>-0</v>
      </c>
      <c r="FF144" s="21" t="n">
        <f aca="false">-In_Commitment_Fee*($I139-SUM($J139:FF139)+FF139)*FF$6*(FF27&gt;0)</f>
        <v>-0</v>
      </c>
      <c r="FG144" s="21" t="n">
        <f aca="false">-In_Commitment_Fee*($I139-SUM($J139:FG139)+FG139)*FG$6*(FG27&gt;0)</f>
        <v>-0</v>
      </c>
      <c r="FH144" s="21" t="n">
        <f aca="false">-In_Commitment_Fee*($I139-SUM($J139:FH139)+FH139)*FH$6*(FH27&gt;0)</f>
        <v>-0</v>
      </c>
    </row>
    <row r="145" customFormat="false" ht="15" hidden="false" customHeight="false" outlineLevel="0" collapsed="false">
      <c r="C145" s="1" t="s">
        <v>784</v>
      </c>
      <c r="D145" s="12" t="s">
        <v>358</v>
      </c>
      <c r="E145" s="21" t="n">
        <f aca="false">-SUMIFS($J135:$FH135,$J$4:$FH$4,"&gt;"&amp;$F16,$J$4:$FH$4,"&lt;="&amp;EDATE($F16,In_DSRA_Months))</f>
        <v>1513.15351524481</v>
      </c>
      <c r="I145" s="21" t="n">
        <f aca="false">SUM(J145:FH145)</f>
        <v>0</v>
      </c>
      <c r="J145" s="21" t="n">
        <f aca="false">$E145*(J33-J22)</f>
        <v>0</v>
      </c>
      <c r="K145" s="21" t="n">
        <f aca="false">$E145*(K33-K22)</f>
        <v>0</v>
      </c>
      <c r="L145" s="21" t="n">
        <f aca="false">$E145*(L33-L22)</f>
        <v>0</v>
      </c>
      <c r="M145" s="21" t="n">
        <f aca="false">$E145*(M33-M22)</f>
        <v>0</v>
      </c>
      <c r="N145" s="21" t="n">
        <f aca="false">$E145*(N33-N22)</f>
        <v>0</v>
      </c>
      <c r="O145" s="21" t="n">
        <f aca="false">$E145*(O33-O22)</f>
        <v>0</v>
      </c>
      <c r="P145" s="21" t="n">
        <f aca="false">$E145*(P33-P22)</f>
        <v>0</v>
      </c>
      <c r="Q145" s="21" t="n">
        <f aca="false">$E145*(Q33-Q22)</f>
        <v>0</v>
      </c>
      <c r="R145" s="21" t="n">
        <f aca="false">$E145*(R33-R22)</f>
        <v>0</v>
      </c>
      <c r="S145" s="21" t="n">
        <f aca="false">$E145*(S33-S22)</f>
        <v>-1513.15351524481</v>
      </c>
      <c r="T145" s="21" t="n">
        <f aca="false">$E145*(T33-T22)</f>
        <v>0</v>
      </c>
      <c r="U145" s="21" t="n">
        <f aca="false">$E145*(U33-U22)</f>
        <v>0</v>
      </c>
      <c r="V145" s="21" t="n">
        <f aca="false">$E145*(V33-V22)</f>
        <v>0</v>
      </c>
      <c r="W145" s="21" t="n">
        <f aca="false">$E145*(W33-W22)</f>
        <v>0</v>
      </c>
      <c r="X145" s="21" t="n">
        <f aca="false">$E145*(X33-X22)</f>
        <v>0</v>
      </c>
      <c r="Y145" s="21" t="n">
        <f aca="false">$E145*(Y33-Y22)</f>
        <v>0</v>
      </c>
      <c r="Z145" s="21" t="n">
        <f aca="false">$E145*(Z33-Z22)</f>
        <v>0</v>
      </c>
      <c r="AA145" s="21" t="n">
        <f aca="false">$E145*(AA33-AA22)</f>
        <v>0</v>
      </c>
      <c r="AB145" s="21" t="n">
        <f aca="false">$E145*(AB33-AB22)</f>
        <v>0</v>
      </c>
      <c r="AC145" s="21" t="n">
        <f aca="false">$E145*(AC33-AC22)</f>
        <v>0</v>
      </c>
      <c r="AD145" s="21" t="n">
        <f aca="false">$E145*(AD33-AD22)</f>
        <v>0</v>
      </c>
      <c r="AE145" s="21" t="n">
        <f aca="false">$E145*(AE33-AE22)</f>
        <v>0</v>
      </c>
      <c r="AF145" s="21" t="n">
        <f aca="false">$E145*(AF33-AF22)</f>
        <v>0</v>
      </c>
      <c r="AG145" s="21" t="n">
        <f aca="false">$E145*(AG33-AG22)</f>
        <v>0</v>
      </c>
      <c r="AH145" s="21" t="n">
        <f aca="false">$E145*(AH33-AH22)</f>
        <v>0</v>
      </c>
      <c r="AI145" s="21" t="n">
        <f aca="false">$E145*(AI33-AI22)</f>
        <v>0</v>
      </c>
      <c r="AJ145" s="21" t="n">
        <f aca="false">$E145*(AJ33-AJ22)</f>
        <v>0</v>
      </c>
      <c r="AK145" s="21" t="n">
        <f aca="false">$E145*(AK33-AK22)</f>
        <v>0</v>
      </c>
      <c r="AL145" s="21" t="n">
        <f aca="false">$E145*(AL33-AL22)</f>
        <v>0</v>
      </c>
      <c r="AM145" s="21" t="n">
        <f aca="false">$E145*(AM33-AM22)</f>
        <v>0</v>
      </c>
      <c r="AN145" s="21" t="n">
        <f aca="false">$E145*(AN33-AN22)</f>
        <v>0</v>
      </c>
      <c r="AO145" s="21" t="n">
        <f aca="false">$E145*(AO33-AO22)</f>
        <v>0</v>
      </c>
      <c r="AP145" s="21" t="n">
        <f aca="false">$E145*(AP33-AP22)</f>
        <v>0</v>
      </c>
      <c r="AQ145" s="21" t="n">
        <f aca="false">$E145*(AQ33-AQ22)</f>
        <v>0</v>
      </c>
      <c r="AR145" s="21" t="n">
        <f aca="false">$E145*(AR33-AR22)</f>
        <v>0</v>
      </c>
      <c r="AS145" s="21" t="n">
        <f aca="false">$E145*(AS33-AS22)</f>
        <v>0</v>
      </c>
      <c r="AT145" s="21" t="n">
        <f aca="false">$E145*(AT33-AT22)</f>
        <v>0</v>
      </c>
      <c r="AU145" s="21" t="n">
        <f aca="false">$E145*(AU33-AU22)</f>
        <v>0</v>
      </c>
      <c r="AV145" s="21" t="n">
        <f aca="false">$E145*(AV33-AV22)</f>
        <v>0</v>
      </c>
      <c r="AW145" s="21" t="n">
        <f aca="false">$E145*(AW33-AW22)</f>
        <v>0</v>
      </c>
      <c r="AX145" s="21" t="n">
        <f aca="false">$E145*(AX33-AX22)</f>
        <v>0</v>
      </c>
      <c r="AY145" s="21" t="n">
        <f aca="false">$E145*(AY33-AY22)</f>
        <v>0</v>
      </c>
      <c r="AZ145" s="21" t="n">
        <f aca="false">$E145*(AZ33-AZ22)</f>
        <v>0</v>
      </c>
      <c r="BA145" s="21" t="n">
        <f aca="false">$E145*(BA33-BA22)</f>
        <v>0</v>
      </c>
      <c r="BB145" s="21" t="n">
        <f aca="false">$E145*(BB33-BB22)</f>
        <v>0</v>
      </c>
      <c r="BC145" s="21" t="n">
        <f aca="false">$E145*(BC33-BC22)</f>
        <v>0</v>
      </c>
      <c r="BD145" s="21" t="n">
        <f aca="false">$E145*(BD33-BD22)</f>
        <v>0</v>
      </c>
      <c r="BE145" s="21" t="n">
        <f aca="false">$E145*(BE33-BE22)</f>
        <v>0</v>
      </c>
      <c r="BF145" s="21" t="n">
        <f aca="false">$E145*(BF33-BF22)</f>
        <v>0</v>
      </c>
      <c r="BG145" s="21" t="n">
        <f aca="false">$E145*(BG33-BG22)</f>
        <v>0</v>
      </c>
      <c r="BH145" s="21" t="n">
        <f aca="false">$E145*(BH33-BH22)</f>
        <v>0</v>
      </c>
      <c r="BI145" s="21" t="n">
        <f aca="false">$E145*(BI33-BI22)</f>
        <v>0</v>
      </c>
      <c r="BJ145" s="21" t="n">
        <f aca="false">$E145*(BJ33-BJ22)</f>
        <v>0</v>
      </c>
      <c r="BK145" s="21" t="n">
        <f aca="false">$E145*(BK33-BK22)</f>
        <v>0</v>
      </c>
      <c r="BL145" s="21" t="n">
        <f aca="false">$E145*(BL33-BL22)</f>
        <v>0</v>
      </c>
      <c r="BM145" s="21" t="n">
        <f aca="false">$E145*(BM33-BM22)</f>
        <v>0</v>
      </c>
      <c r="BN145" s="21" t="n">
        <f aca="false">$E145*(BN33-BN22)</f>
        <v>0</v>
      </c>
      <c r="BO145" s="21" t="n">
        <f aca="false">$E145*(BO33-BO22)</f>
        <v>0</v>
      </c>
      <c r="BP145" s="21" t="n">
        <f aca="false">$E145*(BP33-BP22)</f>
        <v>0</v>
      </c>
      <c r="BQ145" s="21" t="n">
        <f aca="false">$E145*(BQ33-BQ22)</f>
        <v>0</v>
      </c>
      <c r="BR145" s="21" t="n">
        <f aca="false">$E145*(BR33-BR22)</f>
        <v>0</v>
      </c>
      <c r="BS145" s="21" t="n">
        <f aca="false">$E145*(BS33-BS22)</f>
        <v>0</v>
      </c>
      <c r="BT145" s="21" t="n">
        <f aca="false">$E145*(BT33-BT22)</f>
        <v>0</v>
      </c>
      <c r="BU145" s="21" t="n">
        <f aca="false">$E145*(BU33-BU22)</f>
        <v>0</v>
      </c>
      <c r="BV145" s="21" t="n">
        <f aca="false">$E145*(BV33-BV22)</f>
        <v>0</v>
      </c>
      <c r="BW145" s="21" t="n">
        <f aca="false">$E145*(BW33-BW22)</f>
        <v>0</v>
      </c>
      <c r="BX145" s="21" t="n">
        <f aca="false">$E145*(BX33-BX22)</f>
        <v>0</v>
      </c>
      <c r="BY145" s="21" t="n">
        <f aca="false">$E145*(BY33-BY22)</f>
        <v>0</v>
      </c>
      <c r="BZ145" s="21" t="n">
        <f aca="false">$E145*(BZ33-BZ22)</f>
        <v>0</v>
      </c>
      <c r="CA145" s="21" t="n">
        <f aca="false">$E145*(CA33-CA22)</f>
        <v>1513.15351524481</v>
      </c>
      <c r="CB145" s="21" t="n">
        <f aca="false">$E145*(CB33-CB22)</f>
        <v>0</v>
      </c>
      <c r="CC145" s="21" t="n">
        <f aca="false">$E145*(CC33-CC22)</f>
        <v>0</v>
      </c>
      <c r="CD145" s="21" t="n">
        <f aca="false">$E145*(CD33-CD22)</f>
        <v>0</v>
      </c>
      <c r="CE145" s="21" t="n">
        <f aca="false">$E145*(CE33-CE22)</f>
        <v>0</v>
      </c>
      <c r="CF145" s="21" t="n">
        <f aca="false">$E145*(CF33-CF22)</f>
        <v>0</v>
      </c>
      <c r="CG145" s="21" t="n">
        <f aca="false">$E145*(CG33-CG22)</f>
        <v>0</v>
      </c>
      <c r="CH145" s="21" t="n">
        <f aca="false">$E145*(CH33-CH22)</f>
        <v>0</v>
      </c>
      <c r="CI145" s="21" t="n">
        <f aca="false">$E145*(CI33-CI22)</f>
        <v>0</v>
      </c>
      <c r="CJ145" s="21" t="n">
        <f aca="false">$E145*(CJ33-CJ22)</f>
        <v>0</v>
      </c>
      <c r="CK145" s="21" t="n">
        <f aca="false">$E145*(CK33-CK22)</f>
        <v>0</v>
      </c>
      <c r="CL145" s="21" t="n">
        <f aca="false">$E145*(CL33-CL22)</f>
        <v>0</v>
      </c>
      <c r="CM145" s="21" t="n">
        <f aca="false">$E145*(CM33-CM22)</f>
        <v>0</v>
      </c>
      <c r="CN145" s="21" t="n">
        <f aca="false">$E145*(CN33-CN22)</f>
        <v>0</v>
      </c>
      <c r="CO145" s="21" t="n">
        <f aca="false">$E145*(CO33-CO22)</f>
        <v>0</v>
      </c>
      <c r="CP145" s="21" t="n">
        <f aca="false">$E145*(CP33-CP22)</f>
        <v>0</v>
      </c>
      <c r="CQ145" s="21" t="n">
        <f aca="false">$E145*(CQ33-CQ22)</f>
        <v>0</v>
      </c>
      <c r="CR145" s="21" t="n">
        <f aca="false">$E145*(CR33-CR22)</f>
        <v>0</v>
      </c>
      <c r="CS145" s="21" t="n">
        <f aca="false">$E145*(CS33-CS22)</f>
        <v>0</v>
      </c>
      <c r="CT145" s="21" t="n">
        <f aca="false">$E145*(CT33-CT22)</f>
        <v>0</v>
      </c>
      <c r="CU145" s="21" t="n">
        <f aca="false">$E145*(CU33-CU22)</f>
        <v>0</v>
      </c>
      <c r="CV145" s="21" t="n">
        <f aca="false">$E145*(CV33-CV22)</f>
        <v>0</v>
      </c>
      <c r="CW145" s="21" t="n">
        <f aca="false">$E145*(CW33-CW22)</f>
        <v>0</v>
      </c>
      <c r="CX145" s="21" t="n">
        <f aca="false">$E145*(CX33-CX22)</f>
        <v>0</v>
      </c>
      <c r="CY145" s="21" t="n">
        <f aca="false">$E145*(CY33-CY22)</f>
        <v>0</v>
      </c>
      <c r="CZ145" s="21" t="n">
        <f aca="false">$E145*(CZ33-CZ22)</f>
        <v>0</v>
      </c>
      <c r="DA145" s="21" t="n">
        <f aca="false">$E145*(DA33-DA22)</f>
        <v>0</v>
      </c>
      <c r="DB145" s="21" t="n">
        <f aca="false">$E145*(DB33-DB22)</f>
        <v>0</v>
      </c>
      <c r="DC145" s="21" t="n">
        <f aca="false">$E145*(DC33-DC22)</f>
        <v>0</v>
      </c>
      <c r="DD145" s="21" t="n">
        <f aca="false">$E145*(DD33-DD22)</f>
        <v>0</v>
      </c>
      <c r="DE145" s="21" t="n">
        <f aca="false">$E145*(DE33-DE22)</f>
        <v>0</v>
      </c>
      <c r="DF145" s="21" t="n">
        <f aca="false">$E145*(DF33-DF22)</f>
        <v>0</v>
      </c>
      <c r="DG145" s="21" t="n">
        <f aca="false">$E145*(DG33-DG22)</f>
        <v>0</v>
      </c>
      <c r="DH145" s="21" t="n">
        <f aca="false">$E145*(DH33-DH22)</f>
        <v>0</v>
      </c>
      <c r="DI145" s="21" t="n">
        <f aca="false">$E145*(DI33-DI22)</f>
        <v>0</v>
      </c>
      <c r="DJ145" s="21" t="n">
        <f aca="false">$E145*(DJ33-DJ22)</f>
        <v>0</v>
      </c>
      <c r="DK145" s="21" t="n">
        <f aca="false">$E145*(DK33-DK22)</f>
        <v>0</v>
      </c>
      <c r="DL145" s="21" t="n">
        <f aca="false">$E145*(DL33-DL22)</f>
        <v>0</v>
      </c>
      <c r="DM145" s="21" t="n">
        <f aca="false">$E145*(DM33-DM22)</f>
        <v>0</v>
      </c>
      <c r="DN145" s="21" t="n">
        <f aca="false">$E145*(DN33-DN22)</f>
        <v>0</v>
      </c>
      <c r="DO145" s="21" t="n">
        <f aca="false">$E145*(DO33-DO22)</f>
        <v>0</v>
      </c>
      <c r="DP145" s="21" t="n">
        <f aca="false">$E145*(DP33-DP22)</f>
        <v>0</v>
      </c>
      <c r="DQ145" s="21" t="n">
        <f aca="false">$E145*(DQ33-DQ22)</f>
        <v>0</v>
      </c>
      <c r="DR145" s="21" t="n">
        <f aca="false">$E145*(DR33-DR22)</f>
        <v>0</v>
      </c>
      <c r="DS145" s="21" t="n">
        <f aca="false">$E145*(DS33-DS22)</f>
        <v>0</v>
      </c>
      <c r="DT145" s="21" t="n">
        <f aca="false">$E145*(DT33-DT22)</f>
        <v>0</v>
      </c>
      <c r="DU145" s="21" t="n">
        <f aca="false">$E145*(DU33-DU22)</f>
        <v>0</v>
      </c>
      <c r="DV145" s="21" t="n">
        <f aca="false">$E145*(DV33-DV22)</f>
        <v>0</v>
      </c>
      <c r="DW145" s="21" t="n">
        <f aca="false">$E145*(DW33-DW22)</f>
        <v>0</v>
      </c>
      <c r="DX145" s="21" t="n">
        <f aca="false">$E145*(DX33-DX22)</f>
        <v>0</v>
      </c>
      <c r="DY145" s="21" t="n">
        <f aca="false">$E145*(DY33-DY22)</f>
        <v>0</v>
      </c>
      <c r="DZ145" s="21" t="n">
        <f aca="false">$E145*(DZ33-DZ22)</f>
        <v>0</v>
      </c>
      <c r="EA145" s="21" t="n">
        <f aca="false">$E145*(EA33-EA22)</f>
        <v>0</v>
      </c>
      <c r="EB145" s="21" t="n">
        <f aca="false">$E145*(EB33-EB22)</f>
        <v>0</v>
      </c>
      <c r="EC145" s="21" t="n">
        <f aca="false">$E145*(EC33-EC22)</f>
        <v>0</v>
      </c>
      <c r="ED145" s="21" t="n">
        <f aca="false">$E145*(ED33-ED22)</f>
        <v>0</v>
      </c>
      <c r="EE145" s="21" t="n">
        <f aca="false">$E145*(EE33-EE22)</f>
        <v>0</v>
      </c>
      <c r="EF145" s="21" t="n">
        <f aca="false">$E145*(EF33-EF22)</f>
        <v>0</v>
      </c>
      <c r="EG145" s="21" t="n">
        <f aca="false">$E145*(EG33-EG22)</f>
        <v>0</v>
      </c>
      <c r="EH145" s="21" t="n">
        <f aca="false">$E145*(EH33-EH22)</f>
        <v>0</v>
      </c>
      <c r="EI145" s="21" t="n">
        <f aca="false">$E145*(EI33-EI22)</f>
        <v>0</v>
      </c>
      <c r="EJ145" s="21" t="n">
        <f aca="false">$E145*(EJ33-EJ22)</f>
        <v>0</v>
      </c>
      <c r="EK145" s="21" t="n">
        <f aca="false">$E145*(EK33-EK22)</f>
        <v>0</v>
      </c>
      <c r="EL145" s="21" t="n">
        <f aca="false">$E145*(EL33-EL22)</f>
        <v>0</v>
      </c>
      <c r="EM145" s="21" t="n">
        <f aca="false">$E145*(EM33-EM22)</f>
        <v>0</v>
      </c>
      <c r="EN145" s="21" t="n">
        <f aca="false">$E145*(EN33-EN22)</f>
        <v>0</v>
      </c>
      <c r="EO145" s="21" t="n">
        <f aca="false">$E145*(EO33-EO22)</f>
        <v>0</v>
      </c>
      <c r="EP145" s="21" t="n">
        <f aca="false">$E145*(EP33-EP22)</f>
        <v>0</v>
      </c>
      <c r="EQ145" s="21" t="n">
        <f aca="false">$E145*(EQ33-EQ22)</f>
        <v>0</v>
      </c>
      <c r="ER145" s="21" t="n">
        <f aca="false">$E145*(ER33-ER22)</f>
        <v>0</v>
      </c>
      <c r="ES145" s="21" t="n">
        <f aca="false">$E145*(ES33-ES22)</f>
        <v>0</v>
      </c>
      <c r="ET145" s="21" t="n">
        <f aca="false">$E145*(ET33-ET22)</f>
        <v>0</v>
      </c>
      <c r="EU145" s="21" t="n">
        <f aca="false">$E145*(EU33-EU22)</f>
        <v>0</v>
      </c>
      <c r="EV145" s="21" t="n">
        <f aca="false">$E145*(EV33-EV22)</f>
        <v>0</v>
      </c>
      <c r="EW145" s="21" t="n">
        <f aca="false">$E145*(EW33-EW22)</f>
        <v>0</v>
      </c>
      <c r="EX145" s="21" t="n">
        <f aca="false">$E145*(EX33-EX22)</f>
        <v>0</v>
      </c>
      <c r="EY145" s="21" t="n">
        <f aca="false">$E145*(EY33-EY22)</f>
        <v>0</v>
      </c>
      <c r="EZ145" s="21" t="n">
        <f aca="false">$E145*(EZ33-EZ22)</f>
        <v>0</v>
      </c>
      <c r="FA145" s="21" t="n">
        <f aca="false">$E145*(FA33-FA22)</f>
        <v>0</v>
      </c>
      <c r="FB145" s="21" t="n">
        <f aca="false">$E145*(FB33-FB22)</f>
        <v>0</v>
      </c>
      <c r="FC145" s="21" t="n">
        <f aca="false">$E145*(FC33-FC22)</f>
        <v>0</v>
      </c>
      <c r="FD145" s="21" t="n">
        <f aca="false">$E145*(FD33-FD22)</f>
        <v>0</v>
      </c>
      <c r="FE145" s="21" t="n">
        <f aca="false">$E145*(FE33-FE22)</f>
        <v>0</v>
      </c>
      <c r="FF145" s="21" t="n">
        <f aca="false">$E145*(FF33-FF22)</f>
        <v>0</v>
      </c>
      <c r="FG145" s="21" t="n">
        <f aca="false">$E145*(FG33-FG22)</f>
        <v>0</v>
      </c>
      <c r="FH145" s="21" t="n">
        <f aca="false">$E145*(FH33-FH22)</f>
        <v>0</v>
      </c>
    </row>
    <row r="146" customFormat="false" ht="15" hidden="false" customHeight="false" outlineLevel="0" collapsed="false">
      <c r="C146" s="1" t="s">
        <v>785</v>
      </c>
      <c r="D146" s="12" t="s">
        <v>14</v>
      </c>
      <c r="E146" s="34" t="n">
        <f aca="false">IF(COUNT($J146:$FH146)=0,"n/a",MIN($J146:$FH146))</f>
        <v>1.7125037947974</v>
      </c>
      <c r="J146" s="34" t="str">
        <f aca="false">IF(J135&lt;-Tolerance,J125/-J135,"")</f>
        <v/>
      </c>
      <c r="K146" s="34" t="str">
        <f aca="false">IF(K135&lt;-Tolerance,K125/-K135,"")</f>
        <v/>
      </c>
      <c r="L146" s="34" t="str">
        <f aca="false">IF(L135&lt;-Tolerance,L125/-L135,"")</f>
        <v/>
      </c>
      <c r="M146" s="34" t="str">
        <f aca="false">IF(M135&lt;-Tolerance,M125/-M135,"")</f>
        <v/>
      </c>
      <c r="N146" s="34" t="str">
        <f aca="false">IF(N135&lt;-Tolerance,N125/-N135,"")</f>
        <v/>
      </c>
      <c r="O146" s="34" t="str">
        <f aca="false">IF(O135&lt;-Tolerance,O125/-O135,"")</f>
        <v/>
      </c>
      <c r="P146" s="34" t="str">
        <f aca="false">IF(P135&lt;-Tolerance,P125/-P135,"")</f>
        <v/>
      </c>
      <c r="Q146" s="34" t="str">
        <f aca="false">IF(Q135&lt;-Tolerance,Q125/-Q135,"")</f>
        <v/>
      </c>
      <c r="R146" s="34" t="str">
        <f aca="false">IF(R135&lt;-Tolerance,R125/-R135,"")</f>
        <v/>
      </c>
      <c r="S146" s="34" t="str">
        <f aca="false">IF(S135&lt;-Tolerance,S125/-S135,"")</f>
        <v/>
      </c>
      <c r="T146" s="34" t="n">
        <f aca="false">IF(T135&lt;-Tolerance,T125/-T135,"")</f>
        <v>2.73817364097454</v>
      </c>
      <c r="U146" s="34" t="n">
        <f aca="false">IF(U135&lt;-Tolerance,U125/-U135,"")</f>
        <v>2.75533408541547</v>
      </c>
      <c r="V146" s="34" t="n">
        <f aca="false">IF(V135&lt;-Tolerance,V125/-V135,"")</f>
        <v>2.71255743248626</v>
      </c>
      <c r="W146" s="34" t="n">
        <f aca="false">IF(W135&lt;-Tolerance,W125/-W135,"")</f>
        <v>2.25832040919216</v>
      </c>
      <c r="X146" s="34" t="n">
        <f aca="false">IF(X135&lt;-Tolerance,X125/-X135,"")</f>
        <v>2.28072999017019</v>
      </c>
      <c r="Y146" s="34" t="n">
        <f aca="false">IF(Y135&lt;-Tolerance,Y125/-Y135,"")</f>
        <v>2.30308003311498</v>
      </c>
      <c r="Z146" s="34" t="n">
        <f aca="false">IF(Z135&lt;-Tolerance,Z125/-Z135,"")</f>
        <v>2.30083890441949</v>
      </c>
      <c r="AA146" s="34" t="n">
        <f aca="false">IF(AA135&lt;-Tolerance,AA125/-AA135,"")</f>
        <v>2.00320831324565</v>
      </c>
      <c r="AB146" s="34" t="n">
        <f aca="false">IF(AB135&lt;-Tolerance,AB125/-AB135,"")</f>
        <v>2.02290440238065</v>
      </c>
      <c r="AC146" s="34" t="n">
        <f aca="false">IF(AC135&lt;-Tolerance,AC125/-AC135,"")</f>
        <v>2.04254463164963</v>
      </c>
      <c r="AD146" s="34" t="n">
        <f aca="false">IF(AD135&lt;-Tolerance,AD125/-AD135,"")</f>
        <v>2.04040274849886</v>
      </c>
      <c r="AE146" s="34" t="n">
        <f aca="false">IF(AE135&lt;-Tolerance,AE125/-AE135,"")</f>
        <v>2.06709378732035</v>
      </c>
      <c r="AF146" s="34" t="n">
        <f aca="false">IF(AF135&lt;-Tolerance,AF125/-AF135,"")</f>
        <v>2.08746523680406</v>
      </c>
      <c r="AG146" s="34" t="n">
        <f aca="false">IF(AG135&lt;-Tolerance,AG125/-AG135,"")</f>
        <v>2.10777944370235</v>
      </c>
      <c r="AH146" s="34" t="n">
        <f aca="false">IF(AH135&lt;-Tolerance,AH125/-AH135,"")</f>
        <v>2.10557496745824</v>
      </c>
      <c r="AI146" s="34" t="n">
        <f aca="false">IF(AI135&lt;-Tolerance,AI125/-AI135,"")</f>
        <v>2.08290912094729</v>
      </c>
      <c r="AJ146" s="34" t="n">
        <f aca="false">IF(AJ135&lt;-Tolerance,AJ125/-AJ135,"")</f>
        <v>2.08080781257143</v>
      </c>
      <c r="AK146" s="34" t="n">
        <f aca="false">IF(AK135&lt;-Tolerance,AK125/-AK135,"")</f>
        <v>2.10113311196752</v>
      </c>
      <c r="AL146" s="34" t="n">
        <f aca="false">IF(AL135&lt;-Tolerance,AL125/-AL135,"")</f>
        <v>2.09898563764514</v>
      </c>
      <c r="AM146" s="34" t="n">
        <f aca="false">IF(AM135&lt;-Tolerance,AM125/-AM135,"")</f>
        <v>2.0182438557636</v>
      </c>
      <c r="AN146" s="34" t="n">
        <f aca="false">IF(AN135&lt;-Tolerance,AN125/-AN135,"")</f>
        <v>2.03814802031711</v>
      </c>
      <c r="AO146" s="34" t="n">
        <f aca="false">IF(AO135&lt;-Tolerance,AO125/-AO135,"")</f>
        <v>2.05799682318623</v>
      </c>
      <c r="AP146" s="34" t="n">
        <f aca="false">IF(AP135&lt;-Tolerance,AP125/-AP135,"")</f>
        <v>2.05581201952742</v>
      </c>
      <c r="AQ146" s="34" t="n">
        <f aca="false">IF(AQ135&lt;-Tolerance,AQ125/-AQ135,"")</f>
        <v>1.89976551142754</v>
      </c>
      <c r="AR146" s="34" t="n">
        <f aca="false">IF(AR135&lt;-Tolerance,AR125/-AR135,"")</f>
        <v>1.91842480474122</v>
      </c>
      <c r="AS146" s="34" t="n">
        <f aca="false">IF(AS135&lt;-Tolerance,AS125/-AS135,"")</f>
        <v>1.93703075200181</v>
      </c>
      <c r="AT146" s="34" t="n">
        <f aca="false">IF(AT135&lt;-Tolerance,AT125/-AT135,"")</f>
        <v>1.93488842891376</v>
      </c>
      <c r="AU146" s="34" t="n">
        <f aca="false">IF(AU135&lt;-Tolerance,AU125/-AU135,"")</f>
        <v>1.89364926870656</v>
      </c>
      <c r="AV146" s="34" t="n">
        <f aca="false">IF(AV135&lt;-Tolerance,AV125/-AV135,"")</f>
        <v>1.91224774291775</v>
      </c>
      <c r="AW146" s="34" t="n">
        <f aca="false">IF(AW135&lt;-Tolerance,AW125/-AW135,"")</f>
        <v>1.93079278081274</v>
      </c>
      <c r="AX146" s="34" t="n">
        <f aca="false">IF(AX135&lt;-Tolerance,AX125/-AX135,"")</f>
        <v>1.92862486972577</v>
      </c>
      <c r="AY146" s="34" t="n">
        <f aca="false">IF(AY135&lt;-Tolerance,AY125/-AY135,"")</f>
        <v>1.85872812153285</v>
      </c>
      <c r="AZ146" s="34" t="n">
        <f aca="false">IF(AZ135&lt;-Tolerance,AZ125/-AZ135,"")</f>
        <v>1.85657166441483</v>
      </c>
      <c r="BA146" s="34" t="n">
        <f aca="false">IF(BA135&lt;-Tolerance,BA125/-BA135,"")</f>
        <v>1.87450269608334</v>
      </c>
      <c r="BB146" s="34" t="n">
        <f aca="false">IF(BB135&lt;-Tolerance,BB125/-BB135,"")</f>
        <v>1.87229828944114</v>
      </c>
      <c r="BC146" s="34" t="n">
        <f aca="false">IF(BC135&lt;-Tolerance,BC125/-BC135,"")</f>
        <v>1.89771070144159</v>
      </c>
      <c r="BD146" s="34" t="n">
        <f aca="false">IF(BD135&lt;-Tolerance,BD125/-BD135,"")</f>
        <v>1.91627897677444</v>
      </c>
      <c r="BE146" s="34" t="n">
        <f aca="false">IF(BE135&lt;-Tolerance,BE125/-BE135,"")</f>
        <v>1.93479067756963</v>
      </c>
      <c r="BF146" s="34" t="n">
        <f aca="false">IF(BF135&lt;-Tolerance,BF125/-BF135,"")</f>
        <v>1.9324740049203</v>
      </c>
      <c r="BG146" s="34" t="n">
        <f aca="false">IF(BG135&lt;-Tolerance,BG125/-BG135,"")</f>
        <v>1.88017582647433</v>
      </c>
      <c r="BH146" s="34" t="n">
        <f aca="false">IF(BH135&lt;-Tolerance,BH125/-BH135,"")</f>
        <v>1.83332216284628</v>
      </c>
      <c r="BI146" s="34" t="n">
        <f aca="false">IF(BI135&lt;-Tolerance,BI125/-BI135,"")</f>
        <v>1.85090572427223</v>
      </c>
      <c r="BJ146" s="34" t="n">
        <f aca="false">IF(BJ135&lt;-Tolerance,BJ125/-BJ135,"")</f>
        <v>1.84853448146611</v>
      </c>
      <c r="BK146" s="34" t="n">
        <f aca="false">IF(BK135&lt;-Tolerance,BK125/-BK135,"")</f>
        <v>1.8087109093468</v>
      </c>
      <c r="BL146" s="34" t="n">
        <f aca="false">IF(BL135&lt;-Tolerance,BL125/-BL135,"")</f>
        <v>1.82628227000538</v>
      </c>
      <c r="BM146" s="34" t="n">
        <f aca="false">IF(BM135&lt;-Tolerance,BM125/-BM135,"")</f>
        <v>1.84379602921711</v>
      </c>
      <c r="BN146" s="34" t="n">
        <f aca="false">IF(BN135&lt;-Tolerance,BN125/-BN135,"")</f>
        <v>1.84139261830955</v>
      </c>
      <c r="BO146" s="34" t="n">
        <f aca="false">IF(BO135&lt;-Tolerance,BO125/-BO135,"")</f>
        <v>1.80091841031737</v>
      </c>
      <c r="BP146" s="34" t="n">
        <f aca="false">IF(BP135&lt;-Tolerance,BP125/-BP135,"")</f>
        <v>1.79856124455955</v>
      </c>
      <c r="BQ146" s="34" t="n">
        <f aca="false">IF(BQ135&lt;-Tolerance,BQ125/-BQ135,"")</f>
        <v>1.81580522905372</v>
      </c>
      <c r="BR146" s="34" t="n">
        <f aca="false">IF(BR135&lt;-Tolerance,BR125/-BR135,"")</f>
        <v>1.8133951940181</v>
      </c>
      <c r="BS146" s="34" t="n">
        <f aca="false">IF(BS135&lt;-Tolerance,BS125/-BS135,"")</f>
        <v>1.7125037947974</v>
      </c>
      <c r="BT146" s="34" t="n">
        <f aca="false">IF(BT135&lt;-Tolerance,BT125/-BT135,"")</f>
        <v>1.72907395472088</v>
      </c>
      <c r="BU146" s="34" t="n">
        <f aca="false">IF(BU135&lt;-Tolerance,BU125/-BU135,"")</f>
        <v>1.74558786576866</v>
      </c>
      <c r="BV146" s="34" t="n">
        <f aca="false">IF(BV135&lt;-Tolerance,BV125/-BV135,"")</f>
        <v>1.74316773305187</v>
      </c>
      <c r="BW146" s="34" t="n">
        <f aca="false">IF(BW135&lt;-Tolerance,BW125/-BW135,"")</f>
        <v>1.75350465720659</v>
      </c>
      <c r="BX146" s="34" t="n">
        <f aca="false">IF(BX135&lt;-Tolerance,BX125/-BX135,"")</f>
        <v>1.77049873292962</v>
      </c>
      <c r="BY146" s="34" t="n">
        <f aca="false">IF(BY135&lt;-Tolerance,BY125/-BY135,"")</f>
        <v>1.7874350769072</v>
      </c>
      <c r="BZ146" s="34" t="n">
        <f aca="false">IF(BZ135&lt;-Tolerance,BZ125/-BZ135,"")</f>
        <v>1.78493562102273</v>
      </c>
      <c r="CA146" s="34" t="n">
        <f aca="false">IF(CA135&lt;-Tolerance,CA125/-CA135,"")</f>
        <v>1.72257108091502</v>
      </c>
      <c r="CB146" s="34" t="str">
        <f aca="false">IF(CB135&lt;-Tolerance,CB125/-CB135,"")</f>
        <v/>
      </c>
      <c r="CC146" s="34" t="str">
        <f aca="false">IF(CC135&lt;-Tolerance,CC125/-CC135,"")</f>
        <v/>
      </c>
      <c r="CD146" s="34" t="str">
        <f aca="false">IF(CD135&lt;-Tolerance,CD125/-CD135,"")</f>
        <v/>
      </c>
      <c r="CE146" s="34" t="str">
        <f aca="false">IF(CE135&lt;-Tolerance,CE125/-CE135,"")</f>
        <v/>
      </c>
      <c r="CF146" s="34" t="str">
        <f aca="false">IF(CF135&lt;-Tolerance,CF125/-CF135,"")</f>
        <v/>
      </c>
      <c r="CG146" s="34" t="str">
        <f aca="false">IF(CG135&lt;-Tolerance,CG125/-CG135,"")</f>
        <v/>
      </c>
      <c r="CH146" s="34" t="str">
        <f aca="false">IF(CH135&lt;-Tolerance,CH125/-CH135,"")</f>
        <v/>
      </c>
      <c r="CI146" s="34" t="str">
        <f aca="false">IF(CI135&lt;-Tolerance,CI125/-CI135,"")</f>
        <v/>
      </c>
      <c r="CJ146" s="34" t="str">
        <f aca="false">IF(CJ135&lt;-Tolerance,CJ125/-CJ135,"")</f>
        <v/>
      </c>
      <c r="CK146" s="34" t="str">
        <f aca="false">IF(CK135&lt;-Tolerance,CK125/-CK135,"")</f>
        <v/>
      </c>
      <c r="CL146" s="34" t="str">
        <f aca="false">IF(CL135&lt;-Tolerance,CL125/-CL135,"")</f>
        <v/>
      </c>
      <c r="CM146" s="34" t="str">
        <f aca="false">IF(CM135&lt;-Tolerance,CM125/-CM135,"")</f>
        <v/>
      </c>
      <c r="CN146" s="34" t="str">
        <f aca="false">IF(CN135&lt;-Tolerance,CN125/-CN135,"")</f>
        <v/>
      </c>
      <c r="CO146" s="34" t="str">
        <f aca="false">IF(CO135&lt;-Tolerance,CO125/-CO135,"")</f>
        <v/>
      </c>
      <c r="CP146" s="34" t="str">
        <f aca="false">IF(CP135&lt;-Tolerance,CP125/-CP135,"")</f>
        <v/>
      </c>
      <c r="CQ146" s="34" t="str">
        <f aca="false">IF(CQ135&lt;-Tolerance,CQ125/-CQ135,"")</f>
        <v/>
      </c>
      <c r="CR146" s="34" t="str">
        <f aca="false">IF(CR135&lt;-Tolerance,CR125/-CR135,"")</f>
        <v/>
      </c>
      <c r="CS146" s="34" t="str">
        <f aca="false">IF(CS135&lt;-Tolerance,CS125/-CS135,"")</f>
        <v/>
      </c>
      <c r="CT146" s="34" t="str">
        <f aca="false">IF(CT135&lt;-Tolerance,CT125/-CT135,"")</f>
        <v/>
      </c>
      <c r="CU146" s="34" t="str">
        <f aca="false">IF(CU135&lt;-Tolerance,CU125/-CU135,"")</f>
        <v/>
      </c>
      <c r="CV146" s="34" t="str">
        <f aca="false">IF(CV135&lt;-Tolerance,CV125/-CV135,"")</f>
        <v/>
      </c>
      <c r="CW146" s="34" t="str">
        <f aca="false">IF(CW135&lt;-Tolerance,CW125/-CW135,"")</f>
        <v/>
      </c>
      <c r="CX146" s="34" t="str">
        <f aca="false">IF(CX135&lt;-Tolerance,CX125/-CX135,"")</f>
        <v/>
      </c>
      <c r="CY146" s="34" t="str">
        <f aca="false">IF(CY135&lt;-Tolerance,CY125/-CY135,"")</f>
        <v/>
      </c>
      <c r="CZ146" s="34" t="str">
        <f aca="false">IF(CZ135&lt;-Tolerance,CZ125/-CZ135,"")</f>
        <v/>
      </c>
      <c r="DA146" s="34" t="str">
        <f aca="false">IF(DA135&lt;-Tolerance,DA125/-DA135,"")</f>
        <v/>
      </c>
      <c r="DB146" s="34" t="str">
        <f aca="false">IF(DB135&lt;-Tolerance,DB125/-DB135,"")</f>
        <v/>
      </c>
      <c r="DC146" s="34" t="str">
        <f aca="false">IF(DC135&lt;-Tolerance,DC125/-DC135,"")</f>
        <v/>
      </c>
      <c r="DD146" s="34" t="str">
        <f aca="false">IF(DD135&lt;-Tolerance,DD125/-DD135,"")</f>
        <v/>
      </c>
      <c r="DE146" s="34" t="str">
        <f aca="false">IF(DE135&lt;-Tolerance,DE125/-DE135,"")</f>
        <v/>
      </c>
      <c r="DF146" s="34" t="str">
        <f aca="false">IF(DF135&lt;-Tolerance,DF125/-DF135,"")</f>
        <v/>
      </c>
      <c r="DG146" s="34" t="str">
        <f aca="false">IF(DG135&lt;-Tolerance,DG125/-DG135,"")</f>
        <v/>
      </c>
      <c r="DH146" s="34" t="str">
        <f aca="false">IF(DH135&lt;-Tolerance,DH125/-DH135,"")</f>
        <v/>
      </c>
      <c r="DI146" s="34" t="str">
        <f aca="false">IF(DI135&lt;-Tolerance,DI125/-DI135,"")</f>
        <v/>
      </c>
      <c r="DJ146" s="34" t="str">
        <f aca="false">IF(DJ135&lt;-Tolerance,DJ125/-DJ135,"")</f>
        <v/>
      </c>
      <c r="DK146" s="34" t="str">
        <f aca="false">IF(DK135&lt;-Tolerance,DK125/-DK135,"")</f>
        <v/>
      </c>
      <c r="DL146" s="34" t="str">
        <f aca="false">IF(DL135&lt;-Tolerance,DL125/-DL135,"")</f>
        <v/>
      </c>
      <c r="DM146" s="34" t="str">
        <f aca="false">IF(DM135&lt;-Tolerance,DM125/-DM135,"")</f>
        <v/>
      </c>
      <c r="DN146" s="34" t="str">
        <f aca="false">IF(DN135&lt;-Tolerance,DN125/-DN135,"")</f>
        <v/>
      </c>
      <c r="DO146" s="34" t="str">
        <f aca="false">IF(DO135&lt;-Tolerance,DO125/-DO135,"")</f>
        <v/>
      </c>
      <c r="DP146" s="34" t="str">
        <f aca="false">IF(DP135&lt;-Tolerance,DP125/-DP135,"")</f>
        <v/>
      </c>
      <c r="DQ146" s="34" t="str">
        <f aca="false">IF(DQ135&lt;-Tolerance,DQ125/-DQ135,"")</f>
        <v/>
      </c>
      <c r="DR146" s="34" t="str">
        <f aca="false">IF(DR135&lt;-Tolerance,DR125/-DR135,"")</f>
        <v/>
      </c>
      <c r="DS146" s="34" t="str">
        <f aca="false">IF(DS135&lt;-Tolerance,DS125/-DS135,"")</f>
        <v/>
      </c>
      <c r="DT146" s="34" t="str">
        <f aca="false">IF(DT135&lt;-Tolerance,DT125/-DT135,"")</f>
        <v/>
      </c>
      <c r="DU146" s="34" t="str">
        <f aca="false">IF(DU135&lt;-Tolerance,DU125/-DU135,"")</f>
        <v/>
      </c>
      <c r="DV146" s="34" t="str">
        <f aca="false">IF(DV135&lt;-Tolerance,DV125/-DV135,"")</f>
        <v/>
      </c>
      <c r="DW146" s="34" t="str">
        <f aca="false">IF(DW135&lt;-Tolerance,DW125/-DW135,"")</f>
        <v/>
      </c>
      <c r="DX146" s="34" t="str">
        <f aca="false">IF(DX135&lt;-Tolerance,DX125/-DX135,"")</f>
        <v/>
      </c>
      <c r="DY146" s="34" t="str">
        <f aca="false">IF(DY135&lt;-Tolerance,DY125/-DY135,"")</f>
        <v/>
      </c>
      <c r="DZ146" s="34" t="str">
        <f aca="false">IF(DZ135&lt;-Tolerance,DZ125/-DZ135,"")</f>
        <v/>
      </c>
      <c r="EA146" s="34" t="str">
        <f aca="false">IF(EA135&lt;-Tolerance,EA125/-EA135,"")</f>
        <v/>
      </c>
      <c r="EB146" s="34" t="str">
        <f aca="false">IF(EB135&lt;-Tolerance,EB125/-EB135,"")</f>
        <v/>
      </c>
      <c r="EC146" s="34" t="str">
        <f aca="false">IF(EC135&lt;-Tolerance,EC125/-EC135,"")</f>
        <v/>
      </c>
      <c r="ED146" s="34" t="str">
        <f aca="false">IF(ED135&lt;-Tolerance,ED125/-ED135,"")</f>
        <v/>
      </c>
      <c r="EE146" s="34" t="str">
        <f aca="false">IF(EE135&lt;-Tolerance,EE125/-EE135,"")</f>
        <v/>
      </c>
      <c r="EF146" s="34" t="str">
        <f aca="false">IF(EF135&lt;-Tolerance,EF125/-EF135,"")</f>
        <v/>
      </c>
      <c r="EG146" s="34" t="str">
        <f aca="false">IF(EG135&lt;-Tolerance,EG125/-EG135,"")</f>
        <v/>
      </c>
      <c r="EH146" s="34" t="str">
        <f aca="false">IF(EH135&lt;-Tolerance,EH125/-EH135,"")</f>
        <v/>
      </c>
      <c r="EI146" s="34" t="str">
        <f aca="false">IF(EI135&lt;-Tolerance,EI125/-EI135,"")</f>
        <v/>
      </c>
      <c r="EJ146" s="34" t="str">
        <f aca="false">IF(EJ135&lt;-Tolerance,EJ125/-EJ135,"")</f>
        <v/>
      </c>
      <c r="EK146" s="34" t="str">
        <f aca="false">IF(EK135&lt;-Tolerance,EK125/-EK135,"")</f>
        <v/>
      </c>
      <c r="EL146" s="34" t="str">
        <f aca="false">IF(EL135&lt;-Tolerance,EL125/-EL135,"")</f>
        <v/>
      </c>
      <c r="EM146" s="34" t="str">
        <f aca="false">IF(EM135&lt;-Tolerance,EM125/-EM135,"")</f>
        <v/>
      </c>
      <c r="EN146" s="34" t="str">
        <f aca="false">IF(EN135&lt;-Tolerance,EN125/-EN135,"")</f>
        <v/>
      </c>
      <c r="EO146" s="34" t="str">
        <f aca="false">IF(EO135&lt;-Tolerance,EO125/-EO135,"")</f>
        <v/>
      </c>
      <c r="EP146" s="34" t="str">
        <f aca="false">IF(EP135&lt;-Tolerance,EP125/-EP135,"")</f>
        <v/>
      </c>
      <c r="EQ146" s="34" t="str">
        <f aca="false">IF(EQ135&lt;-Tolerance,EQ125/-EQ135,"")</f>
        <v/>
      </c>
      <c r="ER146" s="34" t="str">
        <f aca="false">IF(ER135&lt;-Tolerance,ER125/-ER135,"")</f>
        <v/>
      </c>
      <c r="ES146" s="34" t="str">
        <f aca="false">IF(ES135&lt;-Tolerance,ES125/-ES135,"")</f>
        <v/>
      </c>
      <c r="ET146" s="34" t="str">
        <f aca="false">IF(ET135&lt;-Tolerance,ET125/-ET135,"")</f>
        <v/>
      </c>
      <c r="EU146" s="34" t="str">
        <f aca="false">IF(EU135&lt;-Tolerance,EU125/-EU135,"")</f>
        <v/>
      </c>
      <c r="EV146" s="34" t="str">
        <f aca="false">IF(EV135&lt;-Tolerance,EV125/-EV135,"")</f>
        <v/>
      </c>
      <c r="EW146" s="34" t="str">
        <f aca="false">IF(EW135&lt;-Tolerance,EW125/-EW135,"")</f>
        <v/>
      </c>
      <c r="EX146" s="34" t="str">
        <f aca="false">IF(EX135&lt;-Tolerance,EX125/-EX135,"")</f>
        <v/>
      </c>
      <c r="EY146" s="34" t="str">
        <f aca="false">IF(EY135&lt;-Tolerance,EY125/-EY135,"")</f>
        <v/>
      </c>
      <c r="EZ146" s="34" t="str">
        <f aca="false">IF(EZ135&lt;-Tolerance,EZ125/-EZ135,"")</f>
        <v/>
      </c>
      <c r="FA146" s="34" t="str">
        <f aca="false">IF(FA135&lt;-Tolerance,FA125/-FA135,"")</f>
        <v/>
      </c>
      <c r="FB146" s="34" t="str">
        <f aca="false">IF(FB135&lt;-Tolerance,FB125/-FB135,"")</f>
        <v/>
      </c>
      <c r="FC146" s="34" t="str">
        <f aca="false">IF(FC135&lt;-Tolerance,FC125/-FC135,"")</f>
        <v/>
      </c>
      <c r="FD146" s="34" t="str">
        <f aca="false">IF(FD135&lt;-Tolerance,FD125/-FD135,"")</f>
        <v/>
      </c>
      <c r="FE146" s="34" t="str">
        <f aca="false">IF(FE135&lt;-Tolerance,FE125/-FE135,"")</f>
        <v/>
      </c>
      <c r="FF146" s="34" t="str">
        <f aca="false">IF(FF135&lt;-Tolerance,FF125/-FF135,"")</f>
        <v/>
      </c>
      <c r="FG146" s="34" t="str">
        <f aca="false">IF(FG135&lt;-Tolerance,FG125/-FG135,"")</f>
        <v/>
      </c>
      <c r="FH146" s="34" t="str">
        <f aca="false">IF(FH135&lt;-Tolerance,FH125/-FH135,"")</f>
        <v/>
      </c>
    </row>
    <row r="148" customFormat="false" ht="15" hidden="false" customHeight="false" outlineLevel="0" collapsed="false">
      <c r="A148" s="10" t="s">
        <v>14</v>
      </c>
      <c r="B148" s="10"/>
      <c r="C148" s="10" t="s">
        <v>786</v>
      </c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  <c r="EM148" s="10"/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0"/>
      <c r="FB148" s="10"/>
      <c r="FC148" s="10"/>
      <c r="FD148" s="10"/>
      <c r="FE148" s="10"/>
      <c r="FF148" s="10"/>
      <c r="FG148" s="10"/>
      <c r="FH148" s="10"/>
    </row>
    <row r="149" customFormat="false" ht="15" hidden="false" customHeight="false" outlineLevel="0" collapsed="false">
      <c r="C149" s="1" t="s">
        <v>787</v>
      </c>
      <c r="D149" s="12" t="s">
        <v>358</v>
      </c>
      <c r="E149" s="21" t="n">
        <f aca="false">$E119-$F119-In_Land_Capex-$I109</f>
        <v>38432</v>
      </c>
      <c r="I149" s="21" t="n">
        <f aca="false">SUM(J149:FH149)</f>
        <v>-38432</v>
      </c>
      <c r="J149" s="21" t="n">
        <f aca="false">-$E149*J34</f>
        <v>-0</v>
      </c>
      <c r="K149" s="21" t="n">
        <f aca="false">-$E149*K34</f>
        <v>-0</v>
      </c>
      <c r="L149" s="21" t="n">
        <f aca="false">-$E149*L34</f>
        <v>-0</v>
      </c>
      <c r="M149" s="21" t="n">
        <f aca="false">-$E149*M34</f>
        <v>-0</v>
      </c>
      <c r="N149" s="21" t="n">
        <f aca="false">-$E149*N34</f>
        <v>-0</v>
      </c>
      <c r="O149" s="21" t="n">
        <f aca="false">-$E149*O34</f>
        <v>-0</v>
      </c>
      <c r="P149" s="21" t="n">
        <f aca="false">-$E149*P34</f>
        <v>-0</v>
      </c>
      <c r="Q149" s="21" t="n">
        <f aca="false">-$E149*Q34</f>
        <v>-0</v>
      </c>
      <c r="R149" s="21" t="n">
        <f aca="false">-$E149*R34</f>
        <v>-0</v>
      </c>
      <c r="S149" s="21" t="n">
        <f aca="false">-$E149*S34</f>
        <v>-0</v>
      </c>
      <c r="T149" s="21" t="n">
        <f aca="false">-$E149*T34</f>
        <v>-319.185178424751</v>
      </c>
      <c r="U149" s="21" t="n">
        <f aca="false">-$E149*U34</f>
        <v>-322.69270785799</v>
      </c>
      <c r="V149" s="21" t="n">
        <f aca="false">-$E149*V34</f>
        <v>-322.69270785799</v>
      </c>
      <c r="W149" s="21" t="n">
        <f aca="false">-$E149*W34</f>
        <v>-315.677648991512</v>
      </c>
      <c r="X149" s="21" t="n">
        <f aca="false">-$E149*X34</f>
        <v>-319.185178424751</v>
      </c>
      <c r="Y149" s="21" t="n">
        <f aca="false">-$E149*Y34</f>
        <v>-322.69270785799</v>
      </c>
      <c r="Z149" s="21" t="n">
        <f aca="false">-$E149*Z34</f>
        <v>-322.69270785799</v>
      </c>
      <c r="AA149" s="21" t="n">
        <f aca="false">-$E149*AA34</f>
        <v>-315.677648991512</v>
      </c>
      <c r="AB149" s="21" t="n">
        <f aca="false">-$E149*AB34</f>
        <v>-319.185178424751</v>
      </c>
      <c r="AC149" s="21" t="n">
        <f aca="false">-$E149*AC34</f>
        <v>-322.69270785799</v>
      </c>
      <c r="AD149" s="21" t="n">
        <f aca="false">-$E149*AD34</f>
        <v>-322.69270785799</v>
      </c>
      <c r="AE149" s="21" t="n">
        <f aca="false">-$E149*AE34</f>
        <v>-315.677648991512</v>
      </c>
      <c r="AF149" s="21" t="n">
        <f aca="false">-$E149*AF34</f>
        <v>-319.185178424751</v>
      </c>
      <c r="AG149" s="21" t="n">
        <f aca="false">-$E149*AG34</f>
        <v>-322.69270785799</v>
      </c>
      <c r="AH149" s="21" t="n">
        <f aca="false">-$E149*AH34</f>
        <v>-322.69270785799</v>
      </c>
      <c r="AI149" s="21" t="n">
        <f aca="false">-$E149*AI34</f>
        <v>-319.185178424751</v>
      </c>
      <c r="AJ149" s="21" t="n">
        <f aca="false">-$E149*AJ34</f>
        <v>-319.185178424751</v>
      </c>
      <c r="AK149" s="21" t="n">
        <f aca="false">-$E149*AK34</f>
        <v>-322.69270785799</v>
      </c>
      <c r="AL149" s="21" t="n">
        <f aca="false">-$E149*AL34</f>
        <v>-322.69270785799</v>
      </c>
      <c r="AM149" s="21" t="n">
        <f aca="false">-$E149*AM34</f>
        <v>-315.677648991512</v>
      </c>
      <c r="AN149" s="21" t="n">
        <f aca="false">-$E149*AN34</f>
        <v>-319.185178424751</v>
      </c>
      <c r="AO149" s="21" t="n">
        <f aca="false">-$E149*AO34</f>
        <v>-322.69270785799</v>
      </c>
      <c r="AP149" s="21" t="n">
        <f aca="false">-$E149*AP34</f>
        <v>-322.69270785799</v>
      </c>
      <c r="AQ149" s="21" t="n">
        <f aca="false">-$E149*AQ34</f>
        <v>-315.677648991512</v>
      </c>
      <c r="AR149" s="21" t="n">
        <f aca="false">-$E149*AR34</f>
        <v>-319.185178424751</v>
      </c>
      <c r="AS149" s="21" t="n">
        <f aca="false">-$E149*AS34</f>
        <v>-322.69270785799</v>
      </c>
      <c r="AT149" s="21" t="n">
        <f aca="false">-$E149*AT34</f>
        <v>-322.69270785799</v>
      </c>
      <c r="AU149" s="21" t="n">
        <f aca="false">-$E149*AU34</f>
        <v>-315.677648991512</v>
      </c>
      <c r="AV149" s="21" t="n">
        <f aca="false">-$E149*AV34</f>
        <v>-319.185178424751</v>
      </c>
      <c r="AW149" s="21" t="n">
        <f aca="false">-$E149*AW34</f>
        <v>-322.69270785799</v>
      </c>
      <c r="AX149" s="21" t="n">
        <f aca="false">-$E149*AX34</f>
        <v>-322.69270785799</v>
      </c>
      <c r="AY149" s="21" t="n">
        <f aca="false">-$E149*AY34</f>
        <v>-319.185178424751</v>
      </c>
      <c r="AZ149" s="21" t="n">
        <f aca="false">-$E149*AZ34</f>
        <v>-319.185178424751</v>
      </c>
      <c r="BA149" s="21" t="n">
        <f aca="false">-$E149*BA34</f>
        <v>-322.69270785799</v>
      </c>
      <c r="BB149" s="21" t="n">
        <f aca="false">-$E149*BB34</f>
        <v>-322.69270785799</v>
      </c>
      <c r="BC149" s="21" t="n">
        <f aca="false">-$E149*BC34</f>
        <v>-315.677648991512</v>
      </c>
      <c r="BD149" s="21" t="n">
        <f aca="false">-$E149*BD34</f>
        <v>-319.185178424751</v>
      </c>
      <c r="BE149" s="21" t="n">
        <f aca="false">-$E149*BE34</f>
        <v>-322.69270785799</v>
      </c>
      <c r="BF149" s="21" t="n">
        <f aca="false">-$E149*BF34</f>
        <v>-322.69270785799</v>
      </c>
      <c r="BG149" s="21" t="n">
        <f aca="false">-$E149*BG34</f>
        <v>-315.677648991512</v>
      </c>
      <c r="BH149" s="21" t="n">
        <f aca="false">-$E149*BH34</f>
        <v>-319.185178424751</v>
      </c>
      <c r="BI149" s="21" t="n">
        <f aca="false">-$E149*BI34</f>
        <v>-322.69270785799</v>
      </c>
      <c r="BJ149" s="21" t="n">
        <f aca="false">-$E149*BJ34</f>
        <v>-322.69270785799</v>
      </c>
      <c r="BK149" s="21" t="n">
        <f aca="false">-$E149*BK34</f>
        <v>-315.677648991512</v>
      </c>
      <c r="BL149" s="21" t="n">
        <f aca="false">-$E149*BL34</f>
        <v>-319.185178424751</v>
      </c>
      <c r="BM149" s="21" t="n">
        <f aca="false">-$E149*BM34</f>
        <v>-322.69270785799</v>
      </c>
      <c r="BN149" s="21" t="n">
        <f aca="false">-$E149*BN34</f>
        <v>-322.69270785799</v>
      </c>
      <c r="BO149" s="21" t="n">
        <f aca="false">-$E149*BO34</f>
        <v>-319.185178424751</v>
      </c>
      <c r="BP149" s="21" t="n">
        <f aca="false">-$E149*BP34</f>
        <v>-319.185178424751</v>
      </c>
      <c r="BQ149" s="21" t="n">
        <f aca="false">-$E149*BQ34</f>
        <v>-322.69270785799</v>
      </c>
      <c r="BR149" s="21" t="n">
        <f aca="false">-$E149*BR34</f>
        <v>-322.69270785799</v>
      </c>
      <c r="BS149" s="21" t="n">
        <f aca="false">-$E149*BS34</f>
        <v>-315.677648991512</v>
      </c>
      <c r="BT149" s="21" t="n">
        <f aca="false">-$E149*BT34</f>
        <v>-319.185178424751</v>
      </c>
      <c r="BU149" s="21" t="n">
        <f aca="false">-$E149*BU34</f>
        <v>-322.69270785799</v>
      </c>
      <c r="BV149" s="21" t="n">
        <f aca="false">-$E149*BV34</f>
        <v>-322.69270785799</v>
      </c>
      <c r="BW149" s="21" t="n">
        <f aca="false">-$E149*BW34</f>
        <v>-315.677648991512</v>
      </c>
      <c r="BX149" s="21" t="n">
        <f aca="false">-$E149*BX34</f>
        <v>-319.185178424751</v>
      </c>
      <c r="BY149" s="21" t="n">
        <f aca="false">-$E149*BY34</f>
        <v>-322.69270785799</v>
      </c>
      <c r="BZ149" s="21" t="n">
        <f aca="false">-$E149*BZ34</f>
        <v>-322.69270785799</v>
      </c>
      <c r="CA149" s="21" t="n">
        <f aca="false">-$E149*CA34</f>
        <v>-315.677648991512</v>
      </c>
      <c r="CB149" s="21" t="n">
        <f aca="false">-$E149*CB34</f>
        <v>-319.185178424751</v>
      </c>
      <c r="CC149" s="21" t="n">
        <f aca="false">-$E149*CC34</f>
        <v>-322.69270785799</v>
      </c>
      <c r="CD149" s="21" t="n">
        <f aca="false">-$E149*CD34</f>
        <v>-322.69270785799</v>
      </c>
      <c r="CE149" s="21" t="n">
        <f aca="false">-$E149*CE34</f>
        <v>-319.185178424751</v>
      </c>
      <c r="CF149" s="21" t="n">
        <f aca="false">-$E149*CF34</f>
        <v>-319.185178424751</v>
      </c>
      <c r="CG149" s="21" t="n">
        <f aca="false">-$E149*CG34</f>
        <v>-322.69270785799</v>
      </c>
      <c r="CH149" s="21" t="n">
        <f aca="false">-$E149*CH34</f>
        <v>-322.69270785799</v>
      </c>
      <c r="CI149" s="21" t="n">
        <f aca="false">-$E149*CI34</f>
        <v>-315.677648991512</v>
      </c>
      <c r="CJ149" s="21" t="n">
        <f aca="false">-$E149*CJ34</f>
        <v>-319.185178424751</v>
      </c>
      <c r="CK149" s="21" t="n">
        <f aca="false">-$E149*CK34</f>
        <v>-322.69270785799</v>
      </c>
      <c r="CL149" s="21" t="n">
        <f aca="false">-$E149*CL34</f>
        <v>-322.69270785799</v>
      </c>
      <c r="CM149" s="21" t="n">
        <f aca="false">-$E149*CM34</f>
        <v>-315.677648991512</v>
      </c>
      <c r="CN149" s="21" t="n">
        <f aca="false">-$E149*CN34</f>
        <v>-319.185178424751</v>
      </c>
      <c r="CO149" s="21" t="n">
        <f aca="false">-$E149*CO34</f>
        <v>-322.69270785799</v>
      </c>
      <c r="CP149" s="21" t="n">
        <f aca="false">-$E149*CP34</f>
        <v>-322.69270785799</v>
      </c>
      <c r="CQ149" s="21" t="n">
        <f aca="false">-$E149*CQ34</f>
        <v>-315.677648991512</v>
      </c>
      <c r="CR149" s="21" t="n">
        <f aca="false">-$E149*CR34</f>
        <v>-319.185178424751</v>
      </c>
      <c r="CS149" s="21" t="n">
        <f aca="false">-$E149*CS34</f>
        <v>-322.69270785799</v>
      </c>
      <c r="CT149" s="21" t="n">
        <f aca="false">-$E149*CT34</f>
        <v>-322.69270785799</v>
      </c>
      <c r="CU149" s="21" t="n">
        <f aca="false">-$E149*CU34</f>
        <v>-319.185178424751</v>
      </c>
      <c r="CV149" s="21" t="n">
        <f aca="false">-$E149*CV34</f>
        <v>-319.185178424751</v>
      </c>
      <c r="CW149" s="21" t="n">
        <f aca="false">-$E149*CW34</f>
        <v>-322.69270785799</v>
      </c>
      <c r="CX149" s="21" t="n">
        <f aca="false">-$E149*CX34</f>
        <v>-322.69270785799</v>
      </c>
      <c r="CY149" s="21" t="n">
        <f aca="false">-$E149*CY34</f>
        <v>-315.677648991512</v>
      </c>
      <c r="CZ149" s="21" t="n">
        <f aca="false">-$E149*CZ34</f>
        <v>-319.185178424751</v>
      </c>
      <c r="DA149" s="21" t="n">
        <f aca="false">-$E149*DA34</f>
        <v>-322.69270785799</v>
      </c>
      <c r="DB149" s="21" t="n">
        <f aca="false">-$E149*DB34</f>
        <v>-322.69270785799</v>
      </c>
      <c r="DC149" s="21" t="n">
        <f aca="false">-$E149*DC34</f>
        <v>-315.677648991512</v>
      </c>
      <c r="DD149" s="21" t="n">
        <f aca="false">-$E149*DD34</f>
        <v>-319.185178424751</v>
      </c>
      <c r="DE149" s="21" t="n">
        <f aca="false">-$E149*DE34</f>
        <v>-322.69270785799</v>
      </c>
      <c r="DF149" s="21" t="n">
        <f aca="false">-$E149*DF34</f>
        <v>-322.69270785799</v>
      </c>
      <c r="DG149" s="21" t="n">
        <f aca="false">-$E149*DG34</f>
        <v>-315.677648991512</v>
      </c>
      <c r="DH149" s="21" t="n">
        <f aca="false">-$E149*DH34</f>
        <v>-319.185178424751</v>
      </c>
      <c r="DI149" s="21" t="n">
        <f aca="false">-$E149*DI34</f>
        <v>-322.69270785799</v>
      </c>
      <c r="DJ149" s="21" t="n">
        <f aca="false">-$E149*DJ34</f>
        <v>-322.69270785799</v>
      </c>
      <c r="DK149" s="21" t="n">
        <f aca="false">-$E149*DK34</f>
        <v>-319.185178424751</v>
      </c>
      <c r="DL149" s="21" t="n">
        <f aca="false">-$E149*DL34</f>
        <v>-319.185178424751</v>
      </c>
      <c r="DM149" s="21" t="n">
        <f aca="false">-$E149*DM34</f>
        <v>-322.69270785799</v>
      </c>
      <c r="DN149" s="21" t="n">
        <f aca="false">-$E149*DN34</f>
        <v>-322.69270785799</v>
      </c>
      <c r="DO149" s="21" t="n">
        <f aca="false">-$E149*DO34</f>
        <v>-315.677648991512</v>
      </c>
      <c r="DP149" s="21" t="n">
        <f aca="false">-$E149*DP34</f>
        <v>-319.185178424751</v>
      </c>
      <c r="DQ149" s="21" t="n">
        <f aca="false">-$E149*DQ34</f>
        <v>-322.69270785799</v>
      </c>
      <c r="DR149" s="21" t="n">
        <f aca="false">-$E149*DR34</f>
        <v>-322.69270785799</v>
      </c>
      <c r="DS149" s="21" t="n">
        <f aca="false">-$E149*DS34</f>
        <v>-315.677648991512</v>
      </c>
      <c r="DT149" s="21" t="n">
        <f aca="false">-$E149*DT34</f>
        <v>-319.185178424751</v>
      </c>
      <c r="DU149" s="21" t="n">
        <f aca="false">-$E149*DU34</f>
        <v>-322.69270785799</v>
      </c>
      <c r="DV149" s="21" t="n">
        <f aca="false">-$E149*DV34</f>
        <v>-322.69270785799</v>
      </c>
      <c r="DW149" s="21" t="n">
        <f aca="false">-$E149*DW34</f>
        <v>-315.677648991512</v>
      </c>
      <c r="DX149" s="21" t="n">
        <f aca="false">-$E149*DX34</f>
        <v>-319.185178424751</v>
      </c>
      <c r="DY149" s="21" t="n">
        <f aca="false">-$E149*DY34</f>
        <v>-322.69270785799</v>
      </c>
      <c r="DZ149" s="21" t="n">
        <f aca="false">-$E149*DZ34</f>
        <v>-322.69270785799</v>
      </c>
      <c r="EA149" s="21" t="n">
        <f aca="false">-$E149*EA34</f>
        <v>-319.185178424751</v>
      </c>
      <c r="EB149" s="21" t="n">
        <f aca="false">-$E149*EB34</f>
        <v>-319.185178424751</v>
      </c>
      <c r="EC149" s="21" t="n">
        <f aca="false">-$E149*EC34</f>
        <v>-322.69270785799</v>
      </c>
      <c r="ED149" s="21" t="n">
        <f aca="false">-$E149*ED34</f>
        <v>-322.69270785799</v>
      </c>
      <c r="EE149" s="21" t="n">
        <f aca="false">-$E149*EE34</f>
        <v>-315.677648991512</v>
      </c>
      <c r="EF149" s="21" t="n">
        <f aca="false">-$E149*EF34</f>
        <v>-319.185178424751</v>
      </c>
      <c r="EG149" s="21" t="n">
        <f aca="false">-$E149*EG34</f>
        <v>-322.69270785799</v>
      </c>
      <c r="EH149" s="21" t="n">
        <f aca="false">-$E149*EH34</f>
        <v>-322.69270785799</v>
      </c>
      <c r="EI149" s="21" t="n">
        <f aca="false">-$E149*EI34</f>
        <v>-315.677648991512</v>
      </c>
      <c r="EJ149" s="21" t="n">
        <f aca="false">-$E149*EJ34</f>
        <v>-0</v>
      </c>
      <c r="EK149" s="21" t="n">
        <f aca="false">-$E149*EK34</f>
        <v>-0</v>
      </c>
      <c r="EL149" s="21" t="n">
        <f aca="false">-$E149*EL34</f>
        <v>-0</v>
      </c>
      <c r="EM149" s="21" t="n">
        <f aca="false">-$E149*EM34</f>
        <v>-0</v>
      </c>
      <c r="EN149" s="21" t="n">
        <f aca="false">-$E149*EN34</f>
        <v>-0</v>
      </c>
      <c r="EO149" s="21" t="n">
        <f aca="false">-$E149*EO34</f>
        <v>-0</v>
      </c>
      <c r="EP149" s="21" t="n">
        <f aca="false">-$E149*EP34</f>
        <v>-0</v>
      </c>
      <c r="EQ149" s="21" t="n">
        <f aca="false">-$E149*EQ34</f>
        <v>-0</v>
      </c>
      <c r="ER149" s="21" t="n">
        <f aca="false">-$E149*ER34</f>
        <v>-0</v>
      </c>
      <c r="ES149" s="21" t="n">
        <f aca="false">-$E149*ES34</f>
        <v>-0</v>
      </c>
      <c r="ET149" s="21" t="n">
        <f aca="false">-$E149*ET34</f>
        <v>-0</v>
      </c>
      <c r="EU149" s="21" t="n">
        <f aca="false">-$E149*EU34</f>
        <v>-0</v>
      </c>
      <c r="EV149" s="21" t="n">
        <f aca="false">-$E149*EV34</f>
        <v>-0</v>
      </c>
      <c r="EW149" s="21" t="n">
        <f aca="false">-$E149*EW34</f>
        <v>-0</v>
      </c>
      <c r="EX149" s="21" t="n">
        <f aca="false">-$E149*EX34</f>
        <v>-0</v>
      </c>
      <c r="EY149" s="21" t="n">
        <f aca="false">-$E149*EY34</f>
        <v>-0</v>
      </c>
      <c r="EZ149" s="21" t="n">
        <f aca="false">-$E149*EZ34</f>
        <v>-0</v>
      </c>
      <c r="FA149" s="21" t="n">
        <f aca="false">-$E149*FA34</f>
        <v>-0</v>
      </c>
      <c r="FB149" s="21" t="n">
        <f aca="false">-$E149*FB34</f>
        <v>-0</v>
      </c>
      <c r="FC149" s="21" t="n">
        <f aca="false">-$E149*FC34</f>
        <v>-0</v>
      </c>
      <c r="FD149" s="21" t="n">
        <f aca="false">-$E149*FD34</f>
        <v>-0</v>
      </c>
      <c r="FE149" s="21" t="n">
        <f aca="false">-$E149*FE34</f>
        <v>-0</v>
      </c>
      <c r="FF149" s="21" t="n">
        <f aca="false">-$E149*FF34</f>
        <v>-0</v>
      </c>
      <c r="FG149" s="21" t="n">
        <f aca="false">-$E149*FG34</f>
        <v>-0</v>
      </c>
      <c r="FH149" s="21" t="n">
        <f aca="false">-$E149*FH34</f>
        <v>-0</v>
      </c>
    </row>
    <row r="150" customFormat="false" ht="15" hidden="false" customHeight="false" outlineLevel="0" collapsed="false">
      <c r="C150" s="1" t="s">
        <v>788</v>
      </c>
      <c r="D150" s="12" t="s">
        <v>358</v>
      </c>
      <c r="E150" s="21" t="n">
        <f aca="false">$I140</f>
        <v>405.645167871094</v>
      </c>
      <c r="I150" s="21" t="n">
        <f aca="false">SUM(J150:FH150)</f>
        <v>-405.645167871094</v>
      </c>
      <c r="J150" s="21" t="n">
        <f aca="false">-$E150*J34</f>
        <v>-0</v>
      </c>
      <c r="K150" s="21" t="n">
        <f aca="false">-$E150*K34</f>
        <v>-0</v>
      </c>
      <c r="L150" s="21" t="n">
        <f aca="false">-$E150*L34</f>
        <v>-0</v>
      </c>
      <c r="M150" s="21" t="n">
        <f aca="false">-$E150*M34</f>
        <v>-0</v>
      </c>
      <c r="N150" s="21" t="n">
        <f aca="false">-$E150*N34</f>
        <v>-0</v>
      </c>
      <c r="O150" s="21" t="n">
        <f aca="false">-$E150*O34</f>
        <v>-0</v>
      </c>
      <c r="P150" s="21" t="n">
        <f aca="false">-$E150*P34</f>
        <v>-0</v>
      </c>
      <c r="Q150" s="21" t="n">
        <f aca="false">-$E150*Q34</f>
        <v>-0</v>
      </c>
      <c r="R150" s="21" t="n">
        <f aca="false">-$E150*R34</f>
        <v>-0</v>
      </c>
      <c r="S150" s="21" t="n">
        <f aca="false">-$E150*S34</f>
        <v>-0</v>
      </c>
      <c r="T150" s="21" t="n">
        <f aca="false">-$E150*T34</f>
        <v>-3.36896141975628</v>
      </c>
      <c r="U150" s="21" t="n">
        <f aca="false">-$E150*U34</f>
        <v>-3.40598297381953</v>
      </c>
      <c r="V150" s="21" t="n">
        <f aca="false">-$E150*V34</f>
        <v>-3.40598297381953</v>
      </c>
      <c r="W150" s="21" t="n">
        <f aca="false">-$E150*W34</f>
        <v>-3.33193986569302</v>
      </c>
      <c r="X150" s="21" t="n">
        <f aca="false">-$E150*X34</f>
        <v>-3.36896141975628</v>
      </c>
      <c r="Y150" s="21" t="n">
        <f aca="false">-$E150*Y34</f>
        <v>-3.40598297381953</v>
      </c>
      <c r="Z150" s="21" t="n">
        <f aca="false">-$E150*Z34</f>
        <v>-3.40598297381953</v>
      </c>
      <c r="AA150" s="21" t="n">
        <f aca="false">-$E150*AA34</f>
        <v>-3.33193986569302</v>
      </c>
      <c r="AB150" s="21" t="n">
        <f aca="false">-$E150*AB34</f>
        <v>-3.36896141975628</v>
      </c>
      <c r="AC150" s="21" t="n">
        <f aca="false">-$E150*AC34</f>
        <v>-3.40598297381953</v>
      </c>
      <c r="AD150" s="21" t="n">
        <f aca="false">-$E150*AD34</f>
        <v>-3.40598297381953</v>
      </c>
      <c r="AE150" s="21" t="n">
        <f aca="false">-$E150*AE34</f>
        <v>-3.33193986569302</v>
      </c>
      <c r="AF150" s="21" t="n">
        <f aca="false">-$E150*AF34</f>
        <v>-3.36896141975628</v>
      </c>
      <c r="AG150" s="21" t="n">
        <f aca="false">-$E150*AG34</f>
        <v>-3.40598297381953</v>
      </c>
      <c r="AH150" s="21" t="n">
        <f aca="false">-$E150*AH34</f>
        <v>-3.40598297381953</v>
      </c>
      <c r="AI150" s="21" t="n">
        <f aca="false">-$E150*AI34</f>
        <v>-3.36896141975628</v>
      </c>
      <c r="AJ150" s="21" t="n">
        <f aca="false">-$E150*AJ34</f>
        <v>-3.36896141975628</v>
      </c>
      <c r="AK150" s="21" t="n">
        <f aca="false">-$E150*AK34</f>
        <v>-3.40598297381953</v>
      </c>
      <c r="AL150" s="21" t="n">
        <f aca="false">-$E150*AL34</f>
        <v>-3.40598297381953</v>
      </c>
      <c r="AM150" s="21" t="n">
        <f aca="false">-$E150*AM34</f>
        <v>-3.33193986569302</v>
      </c>
      <c r="AN150" s="21" t="n">
        <f aca="false">-$E150*AN34</f>
        <v>-3.36896141975628</v>
      </c>
      <c r="AO150" s="21" t="n">
        <f aca="false">-$E150*AO34</f>
        <v>-3.40598297381953</v>
      </c>
      <c r="AP150" s="21" t="n">
        <f aca="false">-$E150*AP34</f>
        <v>-3.40598297381953</v>
      </c>
      <c r="AQ150" s="21" t="n">
        <f aca="false">-$E150*AQ34</f>
        <v>-3.33193986569302</v>
      </c>
      <c r="AR150" s="21" t="n">
        <f aca="false">-$E150*AR34</f>
        <v>-3.36896141975628</v>
      </c>
      <c r="AS150" s="21" t="n">
        <f aca="false">-$E150*AS34</f>
        <v>-3.40598297381953</v>
      </c>
      <c r="AT150" s="21" t="n">
        <f aca="false">-$E150*AT34</f>
        <v>-3.40598297381953</v>
      </c>
      <c r="AU150" s="21" t="n">
        <f aca="false">-$E150*AU34</f>
        <v>-3.33193986569302</v>
      </c>
      <c r="AV150" s="21" t="n">
        <f aca="false">-$E150*AV34</f>
        <v>-3.36896141975628</v>
      </c>
      <c r="AW150" s="21" t="n">
        <f aca="false">-$E150*AW34</f>
        <v>-3.40598297381953</v>
      </c>
      <c r="AX150" s="21" t="n">
        <f aca="false">-$E150*AX34</f>
        <v>-3.40598297381953</v>
      </c>
      <c r="AY150" s="21" t="n">
        <f aca="false">-$E150*AY34</f>
        <v>-3.36896141975628</v>
      </c>
      <c r="AZ150" s="21" t="n">
        <f aca="false">-$E150*AZ34</f>
        <v>-3.36896141975628</v>
      </c>
      <c r="BA150" s="21" t="n">
        <f aca="false">-$E150*BA34</f>
        <v>-3.40598297381953</v>
      </c>
      <c r="BB150" s="21" t="n">
        <f aca="false">-$E150*BB34</f>
        <v>-3.40598297381953</v>
      </c>
      <c r="BC150" s="21" t="n">
        <f aca="false">-$E150*BC34</f>
        <v>-3.33193986569302</v>
      </c>
      <c r="BD150" s="21" t="n">
        <f aca="false">-$E150*BD34</f>
        <v>-3.36896141975628</v>
      </c>
      <c r="BE150" s="21" t="n">
        <f aca="false">-$E150*BE34</f>
        <v>-3.40598297381953</v>
      </c>
      <c r="BF150" s="21" t="n">
        <f aca="false">-$E150*BF34</f>
        <v>-3.40598297381953</v>
      </c>
      <c r="BG150" s="21" t="n">
        <f aca="false">-$E150*BG34</f>
        <v>-3.33193986569302</v>
      </c>
      <c r="BH150" s="21" t="n">
        <f aca="false">-$E150*BH34</f>
        <v>-3.36896141975628</v>
      </c>
      <c r="BI150" s="21" t="n">
        <f aca="false">-$E150*BI34</f>
        <v>-3.40598297381953</v>
      </c>
      <c r="BJ150" s="21" t="n">
        <f aca="false">-$E150*BJ34</f>
        <v>-3.40598297381953</v>
      </c>
      <c r="BK150" s="21" t="n">
        <f aca="false">-$E150*BK34</f>
        <v>-3.33193986569302</v>
      </c>
      <c r="BL150" s="21" t="n">
        <f aca="false">-$E150*BL34</f>
        <v>-3.36896141975628</v>
      </c>
      <c r="BM150" s="21" t="n">
        <f aca="false">-$E150*BM34</f>
        <v>-3.40598297381953</v>
      </c>
      <c r="BN150" s="21" t="n">
        <f aca="false">-$E150*BN34</f>
        <v>-3.40598297381953</v>
      </c>
      <c r="BO150" s="21" t="n">
        <f aca="false">-$E150*BO34</f>
        <v>-3.36896141975628</v>
      </c>
      <c r="BP150" s="21" t="n">
        <f aca="false">-$E150*BP34</f>
        <v>-3.36896141975628</v>
      </c>
      <c r="BQ150" s="21" t="n">
        <f aca="false">-$E150*BQ34</f>
        <v>-3.40598297381953</v>
      </c>
      <c r="BR150" s="21" t="n">
        <f aca="false">-$E150*BR34</f>
        <v>-3.40598297381953</v>
      </c>
      <c r="BS150" s="21" t="n">
        <f aca="false">-$E150*BS34</f>
        <v>-3.33193986569302</v>
      </c>
      <c r="BT150" s="21" t="n">
        <f aca="false">-$E150*BT34</f>
        <v>-3.36896141975628</v>
      </c>
      <c r="BU150" s="21" t="n">
        <f aca="false">-$E150*BU34</f>
        <v>-3.40598297381953</v>
      </c>
      <c r="BV150" s="21" t="n">
        <f aca="false">-$E150*BV34</f>
        <v>-3.40598297381953</v>
      </c>
      <c r="BW150" s="21" t="n">
        <f aca="false">-$E150*BW34</f>
        <v>-3.33193986569302</v>
      </c>
      <c r="BX150" s="21" t="n">
        <f aca="false">-$E150*BX34</f>
        <v>-3.36896141975628</v>
      </c>
      <c r="BY150" s="21" t="n">
        <f aca="false">-$E150*BY34</f>
        <v>-3.40598297381953</v>
      </c>
      <c r="BZ150" s="21" t="n">
        <f aca="false">-$E150*BZ34</f>
        <v>-3.40598297381953</v>
      </c>
      <c r="CA150" s="21" t="n">
        <f aca="false">-$E150*CA34</f>
        <v>-3.33193986569302</v>
      </c>
      <c r="CB150" s="21" t="n">
        <f aca="false">-$E150*CB34</f>
        <v>-3.36896141975628</v>
      </c>
      <c r="CC150" s="21" t="n">
        <f aca="false">-$E150*CC34</f>
        <v>-3.40598297381953</v>
      </c>
      <c r="CD150" s="21" t="n">
        <f aca="false">-$E150*CD34</f>
        <v>-3.40598297381953</v>
      </c>
      <c r="CE150" s="21" t="n">
        <f aca="false">-$E150*CE34</f>
        <v>-3.36896141975628</v>
      </c>
      <c r="CF150" s="21" t="n">
        <f aca="false">-$E150*CF34</f>
        <v>-3.36896141975628</v>
      </c>
      <c r="CG150" s="21" t="n">
        <f aca="false">-$E150*CG34</f>
        <v>-3.40598297381953</v>
      </c>
      <c r="CH150" s="21" t="n">
        <f aca="false">-$E150*CH34</f>
        <v>-3.40598297381953</v>
      </c>
      <c r="CI150" s="21" t="n">
        <f aca="false">-$E150*CI34</f>
        <v>-3.33193986569302</v>
      </c>
      <c r="CJ150" s="21" t="n">
        <f aca="false">-$E150*CJ34</f>
        <v>-3.36896141975628</v>
      </c>
      <c r="CK150" s="21" t="n">
        <f aca="false">-$E150*CK34</f>
        <v>-3.40598297381953</v>
      </c>
      <c r="CL150" s="21" t="n">
        <f aca="false">-$E150*CL34</f>
        <v>-3.40598297381953</v>
      </c>
      <c r="CM150" s="21" t="n">
        <f aca="false">-$E150*CM34</f>
        <v>-3.33193986569302</v>
      </c>
      <c r="CN150" s="21" t="n">
        <f aca="false">-$E150*CN34</f>
        <v>-3.36896141975628</v>
      </c>
      <c r="CO150" s="21" t="n">
        <f aca="false">-$E150*CO34</f>
        <v>-3.40598297381953</v>
      </c>
      <c r="CP150" s="21" t="n">
        <f aca="false">-$E150*CP34</f>
        <v>-3.40598297381953</v>
      </c>
      <c r="CQ150" s="21" t="n">
        <f aca="false">-$E150*CQ34</f>
        <v>-3.33193986569302</v>
      </c>
      <c r="CR150" s="21" t="n">
        <f aca="false">-$E150*CR34</f>
        <v>-3.36896141975628</v>
      </c>
      <c r="CS150" s="21" t="n">
        <f aca="false">-$E150*CS34</f>
        <v>-3.40598297381953</v>
      </c>
      <c r="CT150" s="21" t="n">
        <f aca="false">-$E150*CT34</f>
        <v>-3.40598297381953</v>
      </c>
      <c r="CU150" s="21" t="n">
        <f aca="false">-$E150*CU34</f>
        <v>-3.36896141975628</v>
      </c>
      <c r="CV150" s="21" t="n">
        <f aca="false">-$E150*CV34</f>
        <v>-3.36896141975628</v>
      </c>
      <c r="CW150" s="21" t="n">
        <f aca="false">-$E150*CW34</f>
        <v>-3.40598297381953</v>
      </c>
      <c r="CX150" s="21" t="n">
        <f aca="false">-$E150*CX34</f>
        <v>-3.40598297381953</v>
      </c>
      <c r="CY150" s="21" t="n">
        <f aca="false">-$E150*CY34</f>
        <v>-3.33193986569302</v>
      </c>
      <c r="CZ150" s="21" t="n">
        <f aca="false">-$E150*CZ34</f>
        <v>-3.36896141975628</v>
      </c>
      <c r="DA150" s="21" t="n">
        <f aca="false">-$E150*DA34</f>
        <v>-3.40598297381953</v>
      </c>
      <c r="DB150" s="21" t="n">
        <f aca="false">-$E150*DB34</f>
        <v>-3.40598297381953</v>
      </c>
      <c r="DC150" s="21" t="n">
        <f aca="false">-$E150*DC34</f>
        <v>-3.33193986569302</v>
      </c>
      <c r="DD150" s="21" t="n">
        <f aca="false">-$E150*DD34</f>
        <v>-3.36896141975628</v>
      </c>
      <c r="DE150" s="21" t="n">
        <f aca="false">-$E150*DE34</f>
        <v>-3.40598297381953</v>
      </c>
      <c r="DF150" s="21" t="n">
        <f aca="false">-$E150*DF34</f>
        <v>-3.40598297381953</v>
      </c>
      <c r="DG150" s="21" t="n">
        <f aca="false">-$E150*DG34</f>
        <v>-3.33193986569302</v>
      </c>
      <c r="DH150" s="21" t="n">
        <f aca="false">-$E150*DH34</f>
        <v>-3.36896141975628</v>
      </c>
      <c r="DI150" s="21" t="n">
        <f aca="false">-$E150*DI34</f>
        <v>-3.40598297381953</v>
      </c>
      <c r="DJ150" s="21" t="n">
        <f aca="false">-$E150*DJ34</f>
        <v>-3.40598297381953</v>
      </c>
      <c r="DK150" s="21" t="n">
        <f aca="false">-$E150*DK34</f>
        <v>-3.36896141975628</v>
      </c>
      <c r="DL150" s="21" t="n">
        <f aca="false">-$E150*DL34</f>
        <v>-3.36896141975628</v>
      </c>
      <c r="DM150" s="21" t="n">
        <f aca="false">-$E150*DM34</f>
        <v>-3.40598297381953</v>
      </c>
      <c r="DN150" s="21" t="n">
        <f aca="false">-$E150*DN34</f>
        <v>-3.40598297381953</v>
      </c>
      <c r="DO150" s="21" t="n">
        <f aca="false">-$E150*DO34</f>
        <v>-3.33193986569302</v>
      </c>
      <c r="DP150" s="21" t="n">
        <f aca="false">-$E150*DP34</f>
        <v>-3.36896141975628</v>
      </c>
      <c r="DQ150" s="21" t="n">
        <f aca="false">-$E150*DQ34</f>
        <v>-3.40598297381953</v>
      </c>
      <c r="DR150" s="21" t="n">
        <f aca="false">-$E150*DR34</f>
        <v>-3.40598297381953</v>
      </c>
      <c r="DS150" s="21" t="n">
        <f aca="false">-$E150*DS34</f>
        <v>-3.33193986569302</v>
      </c>
      <c r="DT150" s="21" t="n">
        <f aca="false">-$E150*DT34</f>
        <v>-3.36896141975628</v>
      </c>
      <c r="DU150" s="21" t="n">
        <f aca="false">-$E150*DU34</f>
        <v>-3.40598297381953</v>
      </c>
      <c r="DV150" s="21" t="n">
        <f aca="false">-$E150*DV34</f>
        <v>-3.40598297381953</v>
      </c>
      <c r="DW150" s="21" t="n">
        <f aca="false">-$E150*DW34</f>
        <v>-3.33193986569302</v>
      </c>
      <c r="DX150" s="21" t="n">
        <f aca="false">-$E150*DX34</f>
        <v>-3.36896141975628</v>
      </c>
      <c r="DY150" s="21" t="n">
        <f aca="false">-$E150*DY34</f>
        <v>-3.40598297381953</v>
      </c>
      <c r="DZ150" s="21" t="n">
        <f aca="false">-$E150*DZ34</f>
        <v>-3.40598297381953</v>
      </c>
      <c r="EA150" s="21" t="n">
        <f aca="false">-$E150*EA34</f>
        <v>-3.36896141975628</v>
      </c>
      <c r="EB150" s="21" t="n">
        <f aca="false">-$E150*EB34</f>
        <v>-3.36896141975628</v>
      </c>
      <c r="EC150" s="21" t="n">
        <f aca="false">-$E150*EC34</f>
        <v>-3.40598297381953</v>
      </c>
      <c r="ED150" s="21" t="n">
        <f aca="false">-$E150*ED34</f>
        <v>-3.40598297381953</v>
      </c>
      <c r="EE150" s="21" t="n">
        <f aca="false">-$E150*EE34</f>
        <v>-3.33193986569302</v>
      </c>
      <c r="EF150" s="21" t="n">
        <f aca="false">-$E150*EF34</f>
        <v>-3.36896141975628</v>
      </c>
      <c r="EG150" s="21" t="n">
        <f aca="false">-$E150*EG34</f>
        <v>-3.40598297381953</v>
      </c>
      <c r="EH150" s="21" t="n">
        <f aca="false">-$E150*EH34</f>
        <v>-3.40598297381953</v>
      </c>
      <c r="EI150" s="21" t="n">
        <f aca="false">-$E150*EI34</f>
        <v>-3.33193986569302</v>
      </c>
      <c r="EJ150" s="21" t="n">
        <f aca="false">-$E150*EJ34</f>
        <v>-0</v>
      </c>
      <c r="EK150" s="21" t="n">
        <f aca="false">-$E150*EK34</f>
        <v>-0</v>
      </c>
      <c r="EL150" s="21" t="n">
        <f aca="false">-$E150*EL34</f>
        <v>-0</v>
      </c>
      <c r="EM150" s="21" t="n">
        <f aca="false">-$E150*EM34</f>
        <v>-0</v>
      </c>
      <c r="EN150" s="21" t="n">
        <f aca="false">-$E150*EN34</f>
        <v>-0</v>
      </c>
      <c r="EO150" s="21" t="n">
        <f aca="false">-$E150*EO34</f>
        <v>-0</v>
      </c>
      <c r="EP150" s="21" t="n">
        <f aca="false">-$E150*EP34</f>
        <v>-0</v>
      </c>
      <c r="EQ150" s="21" t="n">
        <f aca="false">-$E150*EQ34</f>
        <v>-0</v>
      </c>
      <c r="ER150" s="21" t="n">
        <f aca="false">-$E150*ER34</f>
        <v>-0</v>
      </c>
      <c r="ES150" s="21" t="n">
        <f aca="false">-$E150*ES34</f>
        <v>-0</v>
      </c>
      <c r="ET150" s="21" t="n">
        <f aca="false">-$E150*ET34</f>
        <v>-0</v>
      </c>
      <c r="EU150" s="21" t="n">
        <f aca="false">-$E150*EU34</f>
        <v>-0</v>
      </c>
      <c r="EV150" s="21" t="n">
        <f aca="false">-$E150*EV34</f>
        <v>-0</v>
      </c>
      <c r="EW150" s="21" t="n">
        <f aca="false">-$E150*EW34</f>
        <v>-0</v>
      </c>
      <c r="EX150" s="21" t="n">
        <f aca="false">-$E150*EX34</f>
        <v>-0</v>
      </c>
      <c r="EY150" s="21" t="n">
        <f aca="false">-$E150*EY34</f>
        <v>-0</v>
      </c>
      <c r="EZ150" s="21" t="n">
        <f aca="false">-$E150*EZ34</f>
        <v>-0</v>
      </c>
      <c r="FA150" s="21" t="n">
        <f aca="false">-$E150*FA34</f>
        <v>-0</v>
      </c>
      <c r="FB150" s="21" t="n">
        <f aca="false">-$E150*FB34</f>
        <v>-0</v>
      </c>
      <c r="FC150" s="21" t="n">
        <f aca="false">-$E150*FC34</f>
        <v>-0</v>
      </c>
      <c r="FD150" s="21" t="n">
        <f aca="false">-$E150*FD34</f>
        <v>-0</v>
      </c>
      <c r="FE150" s="21" t="n">
        <f aca="false">-$E150*FE34</f>
        <v>-0</v>
      </c>
      <c r="FF150" s="21" t="n">
        <f aca="false">-$E150*FF34</f>
        <v>-0</v>
      </c>
      <c r="FG150" s="21" t="n">
        <f aca="false">-$E150*FG34</f>
        <v>-0</v>
      </c>
      <c r="FH150" s="21" t="n">
        <f aca="false">-$E150*FH34</f>
        <v>-0</v>
      </c>
    </row>
    <row r="151" customFormat="false" ht="15" hidden="false" customHeight="false" outlineLevel="0" collapsed="false">
      <c r="C151" s="1" t="s">
        <v>789</v>
      </c>
      <c r="D151" s="12" t="s">
        <v>358</v>
      </c>
      <c r="E151" s="21" t="n">
        <f aca="false">$F119</f>
        <v>22000</v>
      </c>
      <c r="I151" s="21" t="n">
        <f aca="false">SUM(J151:FH151)</f>
        <v>-22000</v>
      </c>
      <c r="J151" s="21" t="n">
        <f aca="false">-$E151*J35</f>
        <v>-0</v>
      </c>
      <c r="K151" s="21" t="n">
        <f aca="false">-$E151*K35</f>
        <v>-0</v>
      </c>
      <c r="L151" s="21" t="n">
        <f aca="false">-$E151*L35</f>
        <v>-0</v>
      </c>
      <c r="M151" s="21" t="n">
        <f aca="false">-$E151*M35</f>
        <v>-0</v>
      </c>
      <c r="N151" s="21" t="n">
        <f aca="false">-$E151*N35</f>
        <v>-0</v>
      </c>
      <c r="O151" s="21" t="n">
        <f aca="false">-$E151*O35</f>
        <v>-0</v>
      </c>
      <c r="P151" s="21" t="n">
        <f aca="false">-$E151*P35</f>
        <v>-0</v>
      </c>
      <c r="Q151" s="21" t="n">
        <f aca="false">-$E151*Q35</f>
        <v>-0</v>
      </c>
      <c r="R151" s="21" t="n">
        <f aca="false">-$E151*R35</f>
        <v>-0</v>
      </c>
      <c r="S151" s="21" t="n">
        <f aca="false">-$E151*S35</f>
        <v>-0</v>
      </c>
      <c r="T151" s="21" t="n">
        <f aca="false">-$E151*T35</f>
        <v>-548.192771084337</v>
      </c>
      <c r="U151" s="21" t="n">
        <f aca="false">-$E151*U35</f>
        <v>-554.21686746988</v>
      </c>
      <c r="V151" s="21" t="n">
        <f aca="false">-$E151*V35</f>
        <v>-554.21686746988</v>
      </c>
      <c r="W151" s="21" t="n">
        <f aca="false">-$E151*W35</f>
        <v>-542.168674698795</v>
      </c>
      <c r="X151" s="21" t="n">
        <f aca="false">-$E151*X35</f>
        <v>-548.192771084337</v>
      </c>
      <c r="Y151" s="21" t="n">
        <f aca="false">-$E151*Y35</f>
        <v>-554.21686746988</v>
      </c>
      <c r="Z151" s="21" t="n">
        <f aca="false">-$E151*Z35</f>
        <v>-554.21686746988</v>
      </c>
      <c r="AA151" s="21" t="n">
        <f aca="false">-$E151*AA35</f>
        <v>-542.168674698795</v>
      </c>
      <c r="AB151" s="21" t="n">
        <f aca="false">-$E151*AB35</f>
        <v>-548.192771084337</v>
      </c>
      <c r="AC151" s="21" t="n">
        <f aca="false">-$E151*AC35</f>
        <v>-554.21686746988</v>
      </c>
      <c r="AD151" s="21" t="n">
        <f aca="false">-$E151*AD35</f>
        <v>-554.21686746988</v>
      </c>
      <c r="AE151" s="21" t="n">
        <f aca="false">-$E151*AE35</f>
        <v>-542.168674698795</v>
      </c>
      <c r="AF151" s="21" t="n">
        <f aca="false">-$E151*AF35</f>
        <v>-548.192771084337</v>
      </c>
      <c r="AG151" s="21" t="n">
        <f aca="false">-$E151*AG35</f>
        <v>-554.21686746988</v>
      </c>
      <c r="AH151" s="21" t="n">
        <f aca="false">-$E151*AH35</f>
        <v>-554.21686746988</v>
      </c>
      <c r="AI151" s="21" t="n">
        <f aca="false">-$E151*AI35</f>
        <v>-548.192771084337</v>
      </c>
      <c r="AJ151" s="21" t="n">
        <f aca="false">-$E151*AJ35</f>
        <v>-548.192771084337</v>
      </c>
      <c r="AK151" s="21" t="n">
        <f aca="false">-$E151*AK35</f>
        <v>-554.21686746988</v>
      </c>
      <c r="AL151" s="21" t="n">
        <f aca="false">-$E151*AL35</f>
        <v>-554.21686746988</v>
      </c>
      <c r="AM151" s="21" t="n">
        <f aca="false">-$E151*AM35</f>
        <v>-542.168674698795</v>
      </c>
      <c r="AN151" s="21" t="n">
        <f aca="false">-$E151*AN35</f>
        <v>-548.192771084337</v>
      </c>
      <c r="AO151" s="21" t="n">
        <f aca="false">-$E151*AO35</f>
        <v>-554.21686746988</v>
      </c>
      <c r="AP151" s="21" t="n">
        <f aca="false">-$E151*AP35</f>
        <v>-554.21686746988</v>
      </c>
      <c r="AQ151" s="21" t="n">
        <f aca="false">-$E151*AQ35</f>
        <v>-542.168674698795</v>
      </c>
      <c r="AR151" s="21" t="n">
        <f aca="false">-$E151*AR35</f>
        <v>-548.192771084337</v>
      </c>
      <c r="AS151" s="21" t="n">
        <f aca="false">-$E151*AS35</f>
        <v>-554.21686746988</v>
      </c>
      <c r="AT151" s="21" t="n">
        <f aca="false">-$E151*AT35</f>
        <v>-554.21686746988</v>
      </c>
      <c r="AU151" s="21" t="n">
        <f aca="false">-$E151*AU35</f>
        <v>-542.168674698795</v>
      </c>
      <c r="AV151" s="21" t="n">
        <f aca="false">-$E151*AV35</f>
        <v>-548.192771084337</v>
      </c>
      <c r="AW151" s="21" t="n">
        <f aca="false">-$E151*AW35</f>
        <v>-554.21686746988</v>
      </c>
      <c r="AX151" s="21" t="n">
        <f aca="false">-$E151*AX35</f>
        <v>-554.21686746988</v>
      </c>
      <c r="AY151" s="21" t="n">
        <f aca="false">-$E151*AY35</f>
        <v>-548.192771084337</v>
      </c>
      <c r="AZ151" s="21" t="n">
        <f aca="false">-$E151*AZ35</f>
        <v>-548.192771084337</v>
      </c>
      <c r="BA151" s="21" t="n">
        <f aca="false">-$E151*BA35</f>
        <v>-554.21686746988</v>
      </c>
      <c r="BB151" s="21" t="n">
        <f aca="false">-$E151*BB35</f>
        <v>-554.21686746988</v>
      </c>
      <c r="BC151" s="21" t="n">
        <f aca="false">-$E151*BC35</f>
        <v>-542.168674698795</v>
      </c>
      <c r="BD151" s="21" t="n">
        <f aca="false">-$E151*BD35</f>
        <v>-548.192771084337</v>
      </c>
      <c r="BE151" s="21" t="n">
        <f aca="false">-$E151*BE35</f>
        <v>-554.21686746988</v>
      </c>
      <c r="BF151" s="21" t="n">
        <f aca="false">-$E151*BF35</f>
        <v>-554.21686746988</v>
      </c>
      <c r="BG151" s="21" t="n">
        <f aca="false">-$E151*BG35</f>
        <v>-542.168674698795</v>
      </c>
      <c r="BH151" s="21" t="n">
        <f aca="false">-$E151*BH35</f>
        <v>-0</v>
      </c>
      <c r="BI151" s="21" t="n">
        <f aca="false">-$E151*BI35</f>
        <v>-0</v>
      </c>
      <c r="BJ151" s="21" t="n">
        <f aca="false">-$E151*BJ35</f>
        <v>-0</v>
      </c>
      <c r="BK151" s="21" t="n">
        <f aca="false">-$E151*BK35</f>
        <v>-0</v>
      </c>
      <c r="BL151" s="21" t="n">
        <f aca="false">-$E151*BL35</f>
        <v>-0</v>
      </c>
      <c r="BM151" s="21" t="n">
        <f aca="false">-$E151*BM35</f>
        <v>-0</v>
      </c>
      <c r="BN151" s="21" t="n">
        <f aca="false">-$E151*BN35</f>
        <v>-0</v>
      </c>
      <c r="BO151" s="21" t="n">
        <f aca="false">-$E151*BO35</f>
        <v>-0</v>
      </c>
      <c r="BP151" s="21" t="n">
        <f aca="false">-$E151*BP35</f>
        <v>-0</v>
      </c>
      <c r="BQ151" s="21" t="n">
        <f aca="false">-$E151*BQ35</f>
        <v>-0</v>
      </c>
      <c r="BR151" s="21" t="n">
        <f aca="false">-$E151*BR35</f>
        <v>-0</v>
      </c>
      <c r="BS151" s="21" t="n">
        <f aca="false">-$E151*BS35</f>
        <v>-0</v>
      </c>
      <c r="BT151" s="21" t="n">
        <f aca="false">-$E151*BT35</f>
        <v>-0</v>
      </c>
      <c r="BU151" s="21" t="n">
        <f aca="false">-$E151*BU35</f>
        <v>-0</v>
      </c>
      <c r="BV151" s="21" t="n">
        <f aca="false">-$E151*BV35</f>
        <v>-0</v>
      </c>
      <c r="BW151" s="21" t="n">
        <f aca="false">-$E151*BW35</f>
        <v>-0</v>
      </c>
      <c r="BX151" s="21" t="n">
        <f aca="false">-$E151*BX35</f>
        <v>-0</v>
      </c>
      <c r="BY151" s="21" t="n">
        <f aca="false">-$E151*BY35</f>
        <v>-0</v>
      </c>
      <c r="BZ151" s="21" t="n">
        <f aca="false">-$E151*BZ35</f>
        <v>-0</v>
      </c>
      <c r="CA151" s="21" t="n">
        <f aca="false">-$E151*CA35</f>
        <v>-0</v>
      </c>
      <c r="CB151" s="21" t="n">
        <f aca="false">-$E151*CB35</f>
        <v>-0</v>
      </c>
      <c r="CC151" s="21" t="n">
        <f aca="false">-$E151*CC35</f>
        <v>-0</v>
      </c>
      <c r="CD151" s="21" t="n">
        <f aca="false">-$E151*CD35</f>
        <v>-0</v>
      </c>
      <c r="CE151" s="21" t="n">
        <f aca="false">-$E151*CE35</f>
        <v>-0</v>
      </c>
      <c r="CF151" s="21" t="n">
        <f aca="false">-$E151*CF35</f>
        <v>-0</v>
      </c>
      <c r="CG151" s="21" t="n">
        <f aca="false">-$E151*CG35</f>
        <v>-0</v>
      </c>
      <c r="CH151" s="21" t="n">
        <f aca="false">-$E151*CH35</f>
        <v>-0</v>
      </c>
      <c r="CI151" s="21" t="n">
        <f aca="false">-$E151*CI35</f>
        <v>-0</v>
      </c>
      <c r="CJ151" s="21" t="n">
        <f aca="false">-$E151*CJ35</f>
        <v>-0</v>
      </c>
      <c r="CK151" s="21" t="n">
        <f aca="false">-$E151*CK35</f>
        <v>-0</v>
      </c>
      <c r="CL151" s="21" t="n">
        <f aca="false">-$E151*CL35</f>
        <v>-0</v>
      </c>
      <c r="CM151" s="21" t="n">
        <f aca="false">-$E151*CM35</f>
        <v>-0</v>
      </c>
      <c r="CN151" s="21" t="n">
        <f aca="false">-$E151*CN35</f>
        <v>-0</v>
      </c>
      <c r="CO151" s="21" t="n">
        <f aca="false">-$E151*CO35</f>
        <v>-0</v>
      </c>
      <c r="CP151" s="21" t="n">
        <f aca="false">-$E151*CP35</f>
        <v>-0</v>
      </c>
      <c r="CQ151" s="21" t="n">
        <f aca="false">-$E151*CQ35</f>
        <v>-0</v>
      </c>
      <c r="CR151" s="21" t="n">
        <f aca="false">-$E151*CR35</f>
        <v>-0</v>
      </c>
      <c r="CS151" s="21" t="n">
        <f aca="false">-$E151*CS35</f>
        <v>-0</v>
      </c>
      <c r="CT151" s="21" t="n">
        <f aca="false">-$E151*CT35</f>
        <v>-0</v>
      </c>
      <c r="CU151" s="21" t="n">
        <f aca="false">-$E151*CU35</f>
        <v>-0</v>
      </c>
      <c r="CV151" s="21" t="n">
        <f aca="false">-$E151*CV35</f>
        <v>-0</v>
      </c>
      <c r="CW151" s="21" t="n">
        <f aca="false">-$E151*CW35</f>
        <v>-0</v>
      </c>
      <c r="CX151" s="21" t="n">
        <f aca="false">-$E151*CX35</f>
        <v>-0</v>
      </c>
      <c r="CY151" s="21" t="n">
        <f aca="false">-$E151*CY35</f>
        <v>-0</v>
      </c>
      <c r="CZ151" s="21" t="n">
        <f aca="false">-$E151*CZ35</f>
        <v>-0</v>
      </c>
      <c r="DA151" s="21" t="n">
        <f aca="false">-$E151*DA35</f>
        <v>-0</v>
      </c>
      <c r="DB151" s="21" t="n">
        <f aca="false">-$E151*DB35</f>
        <v>-0</v>
      </c>
      <c r="DC151" s="21" t="n">
        <f aca="false">-$E151*DC35</f>
        <v>-0</v>
      </c>
      <c r="DD151" s="21" t="n">
        <f aca="false">-$E151*DD35</f>
        <v>-0</v>
      </c>
      <c r="DE151" s="21" t="n">
        <f aca="false">-$E151*DE35</f>
        <v>-0</v>
      </c>
      <c r="DF151" s="21" t="n">
        <f aca="false">-$E151*DF35</f>
        <v>-0</v>
      </c>
      <c r="DG151" s="21" t="n">
        <f aca="false">-$E151*DG35</f>
        <v>-0</v>
      </c>
      <c r="DH151" s="21" t="n">
        <f aca="false">-$E151*DH35</f>
        <v>-0</v>
      </c>
      <c r="DI151" s="21" t="n">
        <f aca="false">-$E151*DI35</f>
        <v>-0</v>
      </c>
      <c r="DJ151" s="21" t="n">
        <f aca="false">-$E151*DJ35</f>
        <v>-0</v>
      </c>
      <c r="DK151" s="21" t="n">
        <f aca="false">-$E151*DK35</f>
        <v>-0</v>
      </c>
      <c r="DL151" s="21" t="n">
        <f aca="false">-$E151*DL35</f>
        <v>-0</v>
      </c>
      <c r="DM151" s="21" t="n">
        <f aca="false">-$E151*DM35</f>
        <v>-0</v>
      </c>
      <c r="DN151" s="21" t="n">
        <f aca="false">-$E151*DN35</f>
        <v>-0</v>
      </c>
      <c r="DO151" s="21" t="n">
        <f aca="false">-$E151*DO35</f>
        <v>-0</v>
      </c>
      <c r="DP151" s="21" t="n">
        <f aca="false">-$E151*DP35</f>
        <v>-0</v>
      </c>
      <c r="DQ151" s="21" t="n">
        <f aca="false">-$E151*DQ35</f>
        <v>-0</v>
      </c>
      <c r="DR151" s="21" t="n">
        <f aca="false">-$E151*DR35</f>
        <v>-0</v>
      </c>
      <c r="DS151" s="21" t="n">
        <f aca="false">-$E151*DS35</f>
        <v>-0</v>
      </c>
      <c r="DT151" s="21" t="n">
        <f aca="false">-$E151*DT35</f>
        <v>-0</v>
      </c>
      <c r="DU151" s="21" t="n">
        <f aca="false">-$E151*DU35</f>
        <v>-0</v>
      </c>
      <c r="DV151" s="21" t="n">
        <f aca="false">-$E151*DV35</f>
        <v>-0</v>
      </c>
      <c r="DW151" s="21" t="n">
        <f aca="false">-$E151*DW35</f>
        <v>-0</v>
      </c>
      <c r="DX151" s="21" t="n">
        <f aca="false">-$E151*DX35</f>
        <v>-0</v>
      </c>
      <c r="DY151" s="21" t="n">
        <f aca="false">-$E151*DY35</f>
        <v>-0</v>
      </c>
      <c r="DZ151" s="21" t="n">
        <f aca="false">-$E151*DZ35</f>
        <v>-0</v>
      </c>
      <c r="EA151" s="21" t="n">
        <f aca="false">-$E151*EA35</f>
        <v>-0</v>
      </c>
      <c r="EB151" s="21" t="n">
        <f aca="false">-$E151*EB35</f>
        <v>-0</v>
      </c>
      <c r="EC151" s="21" t="n">
        <f aca="false">-$E151*EC35</f>
        <v>-0</v>
      </c>
      <c r="ED151" s="21" t="n">
        <f aca="false">-$E151*ED35</f>
        <v>-0</v>
      </c>
      <c r="EE151" s="21" t="n">
        <f aca="false">-$E151*EE35</f>
        <v>-0</v>
      </c>
      <c r="EF151" s="21" t="n">
        <f aca="false">-$E151*EF35</f>
        <v>-0</v>
      </c>
      <c r="EG151" s="21" t="n">
        <f aca="false">-$E151*EG35</f>
        <v>-0</v>
      </c>
      <c r="EH151" s="21" t="n">
        <f aca="false">-$E151*EH35</f>
        <v>-0</v>
      </c>
      <c r="EI151" s="21" t="n">
        <f aca="false">-$E151*EI35</f>
        <v>-0</v>
      </c>
      <c r="EJ151" s="21" t="n">
        <f aca="false">-$E151*EJ35</f>
        <v>-0</v>
      </c>
      <c r="EK151" s="21" t="n">
        <f aca="false">-$E151*EK35</f>
        <v>-0</v>
      </c>
      <c r="EL151" s="21" t="n">
        <f aca="false">-$E151*EL35</f>
        <v>-0</v>
      </c>
      <c r="EM151" s="21" t="n">
        <f aca="false">-$E151*EM35</f>
        <v>-0</v>
      </c>
      <c r="EN151" s="21" t="n">
        <f aca="false">-$E151*EN35</f>
        <v>-0</v>
      </c>
      <c r="EO151" s="21" t="n">
        <f aca="false">-$E151*EO35</f>
        <v>-0</v>
      </c>
      <c r="EP151" s="21" t="n">
        <f aca="false">-$E151*EP35</f>
        <v>-0</v>
      </c>
      <c r="EQ151" s="21" t="n">
        <f aca="false">-$E151*EQ35</f>
        <v>-0</v>
      </c>
      <c r="ER151" s="21" t="n">
        <f aca="false">-$E151*ER35</f>
        <v>-0</v>
      </c>
      <c r="ES151" s="21" t="n">
        <f aca="false">-$E151*ES35</f>
        <v>-0</v>
      </c>
      <c r="ET151" s="21" t="n">
        <f aca="false">-$E151*ET35</f>
        <v>-0</v>
      </c>
      <c r="EU151" s="21" t="n">
        <f aca="false">-$E151*EU35</f>
        <v>-0</v>
      </c>
      <c r="EV151" s="21" t="n">
        <f aca="false">-$E151*EV35</f>
        <v>-0</v>
      </c>
      <c r="EW151" s="21" t="n">
        <f aca="false">-$E151*EW35</f>
        <v>-0</v>
      </c>
      <c r="EX151" s="21" t="n">
        <f aca="false">-$E151*EX35</f>
        <v>-0</v>
      </c>
      <c r="EY151" s="21" t="n">
        <f aca="false">-$E151*EY35</f>
        <v>-0</v>
      </c>
      <c r="EZ151" s="21" t="n">
        <f aca="false">-$E151*EZ35</f>
        <v>-0</v>
      </c>
      <c r="FA151" s="21" t="n">
        <f aca="false">-$E151*FA35</f>
        <v>-0</v>
      </c>
      <c r="FB151" s="21" t="n">
        <f aca="false">-$E151*FB35</f>
        <v>-0</v>
      </c>
      <c r="FC151" s="21" t="n">
        <f aca="false">-$E151*FC35</f>
        <v>-0</v>
      </c>
      <c r="FD151" s="21" t="n">
        <f aca="false">-$E151*FD35</f>
        <v>-0</v>
      </c>
      <c r="FE151" s="21" t="n">
        <f aca="false">-$E151*FE35</f>
        <v>-0</v>
      </c>
      <c r="FF151" s="21" t="n">
        <f aca="false">-$E151*FF35</f>
        <v>-0</v>
      </c>
      <c r="FG151" s="21" t="n">
        <f aca="false">-$E151*FG35</f>
        <v>-0</v>
      </c>
      <c r="FH151" s="21" t="n">
        <f aca="false">-$E151*FH35</f>
        <v>-0</v>
      </c>
    </row>
    <row r="152" customFormat="false" ht="15" hidden="false" customHeight="false" outlineLevel="0" collapsed="false">
      <c r="C152" s="1" t="s">
        <v>790</v>
      </c>
      <c r="D152" s="12" t="s">
        <v>358</v>
      </c>
      <c r="E152" s="45" t="n">
        <f aca="false">SUMIF($J120:$FH120,"&lt;0",$J$4:$FH$4)+1</f>
        <v>54149</v>
      </c>
      <c r="F152" s="45" t="n">
        <f aca="false">EDATE($E152-1,In_Dep_BESS_Years*Months_In_Year)</f>
        <v>57800</v>
      </c>
      <c r="I152" s="21" t="n">
        <f aca="false">SUM(J152:FH152)</f>
        <v>-34726.098</v>
      </c>
      <c r="J152" s="21" t="n">
        <f aca="false">$I120*MAX(0,MIN($F152,J$4)-MAX($E152,J$3)+1)/($F152-$E152+1)</f>
        <v>-0</v>
      </c>
      <c r="K152" s="21" t="n">
        <f aca="false">$I120*MAX(0,MIN($F152,K$4)-MAX($E152,K$3)+1)/($F152-$E152+1)</f>
        <v>-0</v>
      </c>
      <c r="L152" s="21" t="n">
        <f aca="false">$I120*MAX(0,MIN($F152,L$4)-MAX($E152,L$3)+1)/($F152-$E152+1)</f>
        <v>-0</v>
      </c>
      <c r="M152" s="21" t="n">
        <f aca="false">$I120*MAX(0,MIN($F152,M$4)-MAX($E152,M$3)+1)/($F152-$E152+1)</f>
        <v>-0</v>
      </c>
      <c r="N152" s="21" t="n">
        <f aca="false">$I120*MAX(0,MIN($F152,N$4)-MAX($E152,N$3)+1)/($F152-$E152+1)</f>
        <v>-0</v>
      </c>
      <c r="O152" s="21" t="n">
        <f aca="false">$I120*MAX(0,MIN($F152,O$4)-MAX($E152,O$3)+1)/($F152-$E152+1)</f>
        <v>-0</v>
      </c>
      <c r="P152" s="21" t="n">
        <f aca="false">$I120*MAX(0,MIN($F152,P$4)-MAX($E152,P$3)+1)/($F152-$E152+1)</f>
        <v>-0</v>
      </c>
      <c r="Q152" s="21" t="n">
        <f aca="false">$I120*MAX(0,MIN($F152,Q$4)-MAX($E152,Q$3)+1)/($F152-$E152+1)</f>
        <v>-0</v>
      </c>
      <c r="R152" s="21" t="n">
        <f aca="false">$I120*MAX(0,MIN($F152,R$4)-MAX($E152,R$3)+1)/($F152-$E152+1)</f>
        <v>-0</v>
      </c>
      <c r="S152" s="21" t="n">
        <f aca="false">$I120*MAX(0,MIN($F152,S$4)-MAX($E152,S$3)+1)/($F152-$E152+1)</f>
        <v>-0</v>
      </c>
      <c r="T152" s="21" t="n">
        <f aca="false">$I120*MAX(0,MIN($F152,T$4)-MAX($E152,T$3)+1)/($F152-$E152+1)</f>
        <v>-0</v>
      </c>
      <c r="U152" s="21" t="n">
        <f aca="false">$I120*MAX(0,MIN($F152,U$4)-MAX($E152,U$3)+1)/($F152-$E152+1)</f>
        <v>-0</v>
      </c>
      <c r="V152" s="21" t="n">
        <f aca="false">$I120*MAX(0,MIN($F152,V$4)-MAX($E152,V$3)+1)/($F152-$E152+1)</f>
        <v>-0</v>
      </c>
      <c r="W152" s="21" t="n">
        <f aca="false">$I120*MAX(0,MIN($F152,W$4)-MAX($E152,W$3)+1)/($F152-$E152+1)</f>
        <v>-0</v>
      </c>
      <c r="X152" s="21" t="n">
        <f aca="false">$I120*MAX(0,MIN($F152,X$4)-MAX($E152,X$3)+1)/($F152-$E152+1)</f>
        <v>-0</v>
      </c>
      <c r="Y152" s="21" t="n">
        <f aca="false">$I120*MAX(0,MIN($F152,Y$4)-MAX($E152,Y$3)+1)/($F152-$E152+1)</f>
        <v>-0</v>
      </c>
      <c r="Z152" s="21" t="n">
        <f aca="false">$I120*MAX(0,MIN($F152,Z$4)-MAX($E152,Z$3)+1)/($F152-$E152+1)</f>
        <v>-0</v>
      </c>
      <c r="AA152" s="21" t="n">
        <f aca="false">$I120*MAX(0,MIN($F152,AA$4)-MAX($E152,AA$3)+1)/($F152-$E152+1)</f>
        <v>-0</v>
      </c>
      <c r="AB152" s="21" t="n">
        <f aca="false">$I120*MAX(0,MIN($F152,AB$4)-MAX($E152,AB$3)+1)/($F152-$E152+1)</f>
        <v>-0</v>
      </c>
      <c r="AC152" s="21" t="n">
        <f aca="false">$I120*MAX(0,MIN($F152,AC$4)-MAX($E152,AC$3)+1)/($F152-$E152+1)</f>
        <v>-0</v>
      </c>
      <c r="AD152" s="21" t="n">
        <f aca="false">$I120*MAX(0,MIN($F152,AD$4)-MAX($E152,AD$3)+1)/($F152-$E152+1)</f>
        <v>-0</v>
      </c>
      <c r="AE152" s="21" t="n">
        <f aca="false">$I120*MAX(0,MIN($F152,AE$4)-MAX($E152,AE$3)+1)/($F152-$E152+1)</f>
        <v>-0</v>
      </c>
      <c r="AF152" s="21" t="n">
        <f aca="false">$I120*MAX(0,MIN($F152,AF$4)-MAX($E152,AF$3)+1)/($F152-$E152+1)</f>
        <v>-0</v>
      </c>
      <c r="AG152" s="21" t="n">
        <f aca="false">$I120*MAX(0,MIN($F152,AG$4)-MAX($E152,AG$3)+1)/($F152-$E152+1)</f>
        <v>-0</v>
      </c>
      <c r="AH152" s="21" t="n">
        <f aca="false">$I120*MAX(0,MIN($F152,AH$4)-MAX($E152,AH$3)+1)/($F152-$E152+1)</f>
        <v>-0</v>
      </c>
      <c r="AI152" s="21" t="n">
        <f aca="false">$I120*MAX(0,MIN($F152,AI$4)-MAX($E152,AI$3)+1)/($F152-$E152+1)</f>
        <v>-0</v>
      </c>
      <c r="AJ152" s="21" t="n">
        <f aca="false">$I120*MAX(0,MIN($F152,AJ$4)-MAX($E152,AJ$3)+1)/($F152-$E152+1)</f>
        <v>-0</v>
      </c>
      <c r="AK152" s="21" t="n">
        <f aca="false">$I120*MAX(0,MIN($F152,AK$4)-MAX($E152,AK$3)+1)/($F152-$E152+1)</f>
        <v>-0</v>
      </c>
      <c r="AL152" s="21" t="n">
        <f aca="false">$I120*MAX(0,MIN($F152,AL$4)-MAX($E152,AL$3)+1)/($F152-$E152+1)</f>
        <v>-0</v>
      </c>
      <c r="AM152" s="21" t="n">
        <f aca="false">$I120*MAX(0,MIN($F152,AM$4)-MAX($E152,AM$3)+1)/($F152-$E152+1)</f>
        <v>-0</v>
      </c>
      <c r="AN152" s="21" t="n">
        <f aca="false">$I120*MAX(0,MIN($F152,AN$4)-MAX($E152,AN$3)+1)/($F152-$E152+1)</f>
        <v>-0</v>
      </c>
      <c r="AO152" s="21" t="n">
        <f aca="false">$I120*MAX(0,MIN($F152,AO$4)-MAX($E152,AO$3)+1)/($F152-$E152+1)</f>
        <v>-0</v>
      </c>
      <c r="AP152" s="21" t="n">
        <f aca="false">$I120*MAX(0,MIN($F152,AP$4)-MAX($E152,AP$3)+1)/($F152-$E152+1)</f>
        <v>-0</v>
      </c>
      <c r="AQ152" s="21" t="n">
        <f aca="false">$I120*MAX(0,MIN($F152,AQ$4)-MAX($E152,AQ$3)+1)/($F152-$E152+1)</f>
        <v>-0</v>
      </c>
      <c r="AR152" s="21" t="n">
        <f aca="false">$I120*MAX(0,MIN($F152,AR$4)-MAX($E152,AR$3)+1)/($F152-$E152+1)</f>
        <v>-0</v>
      </c>
      <c r="AS152" s="21" t="n">
        <f aca="false">$I120*MAX(0,MIN($F152,AS$4)-MAX($E152,AS$3)+1)/($F152-$E152+1)</f>
        <v>-0</v>
      </c>
      <c r="AT152" s="21" t="n">
        <f aca="false">$I120*MAX(0,MIN($F152,AT$4)-MAX($E152,AT$3)+1)/($F152-$E152+1)</f>
        <v>-0</v>
      </c>
      <c r="AU152" s="21" t="n">
        <f aca="false">$I120*MAX(0,MIN($F152,AU$4)-MAX($E152,AU$3)+1)/($F152-$E152+1)</f>
        <v>-0</v>
      </c>
      <c r="AV152" s="21" t="n">
        <f aca="false">$I120*MAX(0,MIN($F152,AV$4)-MAX($E152,AV$3)+1)/($F152-$E152+1)</f>
        <v>-0</v>
      </c>
      <c r="AW152" s="21" t="n">
        <f aca="false">$I120*MAX(0,MIN($F152,AW$4)-MAX($E152,AW$3)+1)/($F152-$E152+1)</f>
        <v>-0</v>
      </c>
      <c r="AX152" s="21" t="n">
        <f aca="false">$I120*MAX(0,MIN($F152,AX$4)-MAX($E152,AX$3)+1)/($F152-$E152+1)</f>
        <v>-0</v>
      </c>
      <c r="AY152" s="21" t="n">
        <f aca="false">$I120*MAX(0,MIN($F152,AY$4)-MAX($E152,AY$3)+1)/($F152-$E152+1)</f>
        <v>-0</v>
      </c>
      <c r="AZ152" s="21" t="n">
        <f aca="false">$I120*MAX(0,MIN($F152,AZ$4)-MAX($E152,AZ$3)+1)/($F152-$E152+1)</f>
        <v>-0</v>
      </c>
      <c r="BA152" s="21" t="n">
        <f aca="false">$I120*MAX(0,MIN($F152,BA$4)-MAX($E152,BA$3)+1)/($F152-$E152+1)</f>
        <v>-0</v>
      </c>
      <c r="BB152" s="21" t="n">
        <f aca="false">$I120*MAX(0,MIN($F152,BB$4)-MAX($E152,BB$3)+1)/($F152-$E152+1)</f>
        <v>-0</v>
      </c>
      <c r="BC152" s="21" t="n">
        <f aca="false">$I120*MAX(0,MIN($F152,BC$4)-MAX($E152,BC$3)+1)/($F152-$E152+1)</f>
        <v>-0</v>
      </c>
      <c r="BD152" s="21" t="n">
        <f aca="false">$I120*MAX(0,MIN($F152,BD$4)-MAX($E152,BD$3)+1)/($F152-$E152+1)</f>
        <v>-0</v>
      </c>
      <c r="BE152" s="21" t="n">
        <f aca="false">$I120*MAX(0,MIN($F152,BE$4)-MAX($E152,BE$3)+1)/($F152-$E152+1)</f>
        <v>-0</v>
      </c>
      <c r="BF152" s="21" t="n">
        <f aca="false">$I120*MAX(0,MIN($F152,BF$4)-MAX($E152,BF$3)+1)/($F152-$E152+1)</f>
        <v>-0</v>
      </c>
      <c r="BG152" s="21" t="n">
        <f aca="false">$I120*MAX(0,MIN($F152,BG$4)-MAX($E152,BG$3)+1)/($F152-$E152+1)</f>
        <v>-0</v>
      </c>
      <c r="BH152" s="21" t="n">
        <f aca="false">$I120*MAX(0,MIN($F152,BH$4)-MAX($E152,BH$3)+1)/($F152-$E152+1)</f>
        <v>-0</v>
      </c>
      <c r="BI152" s="21" t="n">
        <f aca="false">$I120*MAX(0,MIN($F152,BI$4)-MAX($E152,BI$3)+1)/($F152-$E152+1)</f>
        <v>-0</v>
      </c>
      <c r="BJ152" s="21" t="n">
        <f aca="false">$I120*MAX(0,MIN($F152,BJ$4)-MAX($E152,BJ$3)+1)/($F152-$E152+1)</f>
        <v>-0</v>
      </c>
      <c r="BK152" s="21" t="n">
        <f aca="false">$I120*MAX(0,MIN($F152,BK$4)-MAX($E152,BK$3)+1)/($F152-$E152+1)</f>
        <v>-0</v>
      </c>
      <c r="BL152" s="21" t="n">
        <f aca="false">$I120*MAX(0,MIN($F152,BL$4)-MAX($E152,BL$3)+1)/($F152-$E152+1)</f>
        <v>-0</v>
      </c>
      <c r="BM152" s="21" t="n">
        <f aca="false">$I120*MAX(0,MIN($F152,BM$4)-MAX($E152,BM$3)+1)/($F152-$E152+1)</f>
        <v>-0</v>
      </c>
      <c r="BN152" s="21" t="n">
        <f aca="false">$I120*MAX(0,MIN($F152,BN$4)-MAX($E152,BN$3)+1)/($F152-$E152+1)</f>
        <v>-0</v>
      </c>
      <c r="BO152" s="21" t="n">
        <f aca="false">$I120*MAX(0,MIN($F152,BO$4)-MAX($E152,BO$3)+1)/($F152-$E152+1)</f>
        <v>-0</v>
      </c>
      <c r="BP152" s="21" t="n">
        <f aca="false">$I120*MAX(0,MIN($F152,BP$4)-MAX($E152,BP$3)+1)/($F152-$E152+1)</f>
        <v>-0</v>
      </c>
      <c r="BQ152" s="21" t="n">
        <f aca="false">$I120*MAX(0,MIN($F152,BQ$4)-MAX($E152,BQ$3)+1)/($F152-$E152+1)</f>
        <v>-0</v>
      </c>
      <c r="BR152" s="21" t="n">
        <f aca="false">$I120*MAX(0,MIN($F152,BR$4)-MAX($E152,BR$3)+1)/($F152-$E152+1)</f>
        <v>-0</v>
      </c>
      <c r="BS152" s="21" t="n">
        <f aca="false">$I120*MAX(0,MIN($F152,BS$4)-MAX($E152,BS$3)+1)/($F152-$E152+1)</f>
        <v>-0</v>
      </c>
      <c r="BT152" s="21" t="n">
        <f aca="false">$I120*MAX(0,MIN($F152,BT$4)-MAX($E152,BT$3)+1)/($F152-$E152+1)</f>
        <v>-0</v>
      </c>
      <c r="BU152" s="21" t="n">
        <f aca="false">$I120*MAX(0,MIN($F152,BU$4)-MAX($E152,BU$3)+1)/($F152-$E152+1)</f>
        <v>-0</v>
      </c>
      <c r="BV152" s="21" t="n">
        <f aca="false">$I120*MAX(0,MIN($F152,BV$4)-MAX($E152,BV$3)+1)/($F152-$E152+1)</f>
        <v>-0</v>
      </c>
      <c r="BW152" s="21" t="n">
        <f aca="false">$I120*MAX(0,MIN($F152,BW$4)-MAX($E152,BW$3)+1)/($F152-$E152+1)</f>
        <v>-0</v>
      </c>
      <c r="BX152" s="21" t="n">
        <f aca="false">$I120*MAX(0,MIN($F152,BX$4)-MAX($E152,BX$3)+1)/($F152-$E152+1)</f>
        <v>-0</v>
      </c>
      <c r="BY152" s="21" t="n">
        <f aca="false">$I120*MAX(0,MIN($F152,BY$4)-MAX($E152,BY$3)+1)/($F152-$E152+1)</f>
        <v>-0</v>
      </c>
      <c r="BZ152" s="21" t="n">
        <f aca="false">$I120*MAX(0,MIN($F152,BZ$4)-MAX($E152,BZ$3)+1)/($F152-$E152+1)</f>
        <v>-0</v>
      </c>
      <c r="CA152" s="21" t="n">
        <f aca="false">$I120*MAX(0,MIN($F152,CA$4)-MAX($E152,CA$3)+1)/($F152-$E152+1)</f>
        <v>-0</v>
      </c>
      <c r="CB152" s="21" t="n">
        <f aca="false">$I120*MAX(0,MIN($F152,CB$4)-MAX($E152,CB$3)+1)/($F152-$E152+1)</f>
        <v>-0</v>
      </c>
      <c r="CC152" s="21" t="n">
        <f aca="false">$I120*MAX(0,MIN($F152,CC$4)-MAX($E152,CC$3)+1)/($F152-$E152+1)</f>
        <v>-0</v>
      </c>
      <c r="CD152" s="21" t="n">
        <f aca="false">$I120*MAX(0,MIN($F152,CD$4)-MAX($E152,CD$3)+1)/($F152-$E152+1)</f>
        <v>-0</v>
      </c>
      <c r="CE152" s="21" t="n">
        <f aca="false">$I120*MAX(0,MIN($F152,CE$4)-MAX($E152,CE$3)+1)/($F152-$E152+1)</f>
        <v>-0</v>
      </c>
      <c r="CF152" s="21" t="n">
        <f aca="false">$I120*MAX(0,MIN($F152,CF$4)-MAX($E152,CF$3)+1)/($F152-$E152+1)</f>
        <v>-0</v>
      </c>
      <c r="CG152" s="21" t="n">
        <f aca="false">$I120*MAX(0,MIN($F152,CG$4)-MAX($E152,CG$3)+1)/($F152-$E152+1)</f>
        <v>-0</v>
      </c>
      <c r="CH152" s="21" t="n">
        <f aca="false">$I120*MAX(0,MIN($F152,CH$4)-MAX($E152,CH$3)+1)/($F152-$E152+1)</f>
        <v>-0</v>
      </c>
      <c r="CI152" s="21" t="n">
        <f aca="false">$I120*MAX(0,MIN($F152,CI$4)-MAX($E152,CI$3)+1)/($F152-$E152+1)</f>
        <v>-0</v>
      </c>
      <c r="CJ152" s="21" t="n">
        <f aca="false">$I120*MAX(0,MIN($F152,CJ$4)-MAX($E152,CJ$3)+1)/($F152-$E152+1)</f>
        <v>-0</v>
      </c>
      <c r="CK152" s="21" t="n">
        <f aca="false">$I120*MAX(0,MIN($F152,CK$4)-MAX($E152,CK$3)+1)/($F152-$E152+1)</f>
        <v>-0</v>
      </c>
      <c r="CL152" s="21" t="n">
        <f aca="false">$I120*MAX(0,MIN($F152,CL$4)-MAX($E152,CL$3)+1)/($F152-$E152+1)</f>
        <v>-0</v>
      </c>
      <c r="CM152" s="21" t="n">
        <f aca="false">$I120*MAX(0,MIN($F152,CM$4)-MAX($E152,CM$3)+1)/($F152-$E152+1)</f>
        <v>-0</v>
      </c>
      <c r="CN152" s="21" t="n">
        <f aca="false">$I120*MAX(0,MIN($F152,CN$4)-MAX($E152,CN$3)+1)/($F152-$E152+1)</f>
        <v>-0</v>
      </c>
      <c r="CO152" s="21" t="n">
        <f aca="false">$I120*MAX(0,MIN($F152,CO$4)-MAX($E152,CO$3)+1)/($F152-$E152+1)</f>
        <v>-0</v>
      </c>
      <c r="CP152" s="21" t="n">
        <f aca="false">$I120*MAX(0,MIN($F152,CP$4)-MAX($E152,CP$3)+1)/($F152-$E152+1)</f>
        <v>-0</v>
      </c>
      <c r="CQ152" s="21" t="n">
        <f aca="false">$I120*MAX(0,MIN($F152,CQ$4)-MAX($E152,CQ$3)+1)/($F152-$E152+1)</f>
        <v>-0</v>
      </c>
      <c r="CR152" s="21" t="n">
        <f aca="false">$I120*MAX(0,MIN($F152,CR$4)-MAX($E152,CR$3)+1)/($F152-$E152+1)</f>
        <v>-0</v>
      </c>
      <c r="CS152" s="21" t="n">
        <f aca="false">$I120*MAX(0,MIN($F152,CS$4)-MAX($E152,CS$3)+1)/($F152-$E152+1)</f>
        <v>-0</v>
      </c>
      <c r="CT152" s="21" t="n">
        <f aca="false">$I120*MAX(0,MIN($F152,CT$4)-MAX($E152,CT$3)+1)/($F152-$E152+1)</f>
        <v>-0</v>
      </c>
      <c r="CU152" s="21" t="n">
        <f aca="false">$I120*MAX(0,MIN($F152,CU$4)-MAX($E152,CU$3)+1)/($F152-$E152+1)</f>
        <v>-0</v>
      </c>
      <c r="CV152" s="21" t="n">
        <f aca="false">$I120*MAX(0,MIN($F152,CV$4)-MAX($E152,CV$3)+1)/($F152-$E152+1)</f>
        <v>-865.299813253012</v>
      </c>
      <c r="CW152" s="21" t="n">
        <f aca="false">$I120*MAX(0,MIN($F152,CW$4)-MAX($E152,CW$3)+1)/($F152-$E152+1)</f>
        <v>-874.808602409639</v>
      </c>
      <c r="CX152" s="21" t="n">
        <f aca="false">$I120*MAX(0,MIN($F152,CX$4)-MAX($E152,CX$3)+1)/($F152-$E152+1)</f>
        <v>-874.808602409639</v>
      </c>
      <c r="CY152" s="21" t="n">
        <f aca="false">$I120*MAX(0,MIN($F152,CY$4)-MAX($E152,CY$3)+1)/($F152-$E152+1)</f>
        <v>-855.791024096386</v>
      </c>
      <c r="CZ152" s="21" t="n">
        <f aca="false">$I120*MAX(0,MIN($F152,CZ$4)-MAX($E152,CZ$3)+1)/($F152-$E152+1)</f>
        <v>-865.299813253012</v>
      </c>
      <c r="DA152" s="21" t="n">
        <f aca="false">$I120*MAX(0,MIN($F152,DA$4)-MAX($E152,DA$3)+1)/($F152-$E152+1)</f>
        <v>-874.808602409639</v>
      </c>
      <c r="DB152" s="21" t="n">
        <f aca="false">$I120*MAX(0,MIN($F152,DB$4)-MAX($E152,DB$3)+1)/($F152-$E152+1)</f>
        <v>-874.808602409639</v>
      </c>
      <c r="DC152" s="21" t="n">
        <f aca="false">$I120*MAX(0,MIN($F152,DC$4)-MAX($E152,DC$3)+1)/($F152-$E152+1)</f>
        <v>-855.791024096386</v>
      </c>
      <c r="DD152" s="21" t="n">
        <f aca="false">$I120*MAX(0,MIN($F152,DD$4)-MAX($E152,DD$3)+1)/($F152-$E152+1)</f>
        <v>-865.299813253012</v>
      </c>
      <c r="DE152" s="21" t="n">
        <f aca="false">$I120*MAX(0,MIN($F152,DE$4)-MAX($E152,DE$3)+1)/($F152-$E152+1)</f>
        <v>-874.808602409639</v>
      </c>
      <c r="DF152" s="21" t="n">
        <f aca="false">$I120*MAX(0,MIN($F152,DF$4)-MAX($E152,DF$3)+1)/($F152-$E152+1)</f>
        <v>-874.808602409639</v>
      </c>
      <c r="DG152" s="21" t="n">
        <f aca="false">$I120*MAX(0,MIN($F152,DG$4)-MAX($E152,DG$3)+1)/($F152-$E152+1)</f>
        <v>-855.791024096386</v>
      </c>
      <c r="DH152" s="21" t="n">
        <f aca="false">$I120*MAX(0,MIN($F152,DH$4)-MAX($E152,DH$3)+1)/($F152-$E152+1)</f>
        <v>-865.299813253012</v>
      </c>
      <c r="DI152" s="21" t="n">
        <f aca="false">$I120*MAX(0,MIN($F152,DI$4)-MAX($E152,DI$3)+1)/($F152-$E152+1)</f>
        <v>-874.808602409639</v>
      </c>
      <c r="DJ152" s="21" t="n">
        <f aca="false">$I120*MAX(0,MIN($F152,DJ$4)-MAX($E152,DJ$3)+1)/($F152-$E152+1)</f>
        <v>-874.808602409639</v>
      </c>
      <c r="DK152" s="21" t="n">
        <f aca="false">$I120*MAX(0,MIN($F152,DK$4)-MAX($E152,DK$3)+1)/($F152-$E152+1)</f>
        <v>-865.299813253012</v>
      </c>
      <c r="DL152" s="21" t="n">
        <f aca="false">$I120*MAX(0,MIN($F152,DL$4)-MAX($E152,DL$3)+1)/($F152-$E152+1)</f>
        <v>-865.299813253012</v>
      </c>
      <c r="DM152" s="21" t="n">
        <f aca="false">$I120*MAX(0,MIN($F152,DM$4)-MAX($E152,DM$3)+1)/($F152-$E152+1)</f>
        <v>-874.808602409639</v>
      </c>
      <c r="DN152" s="21" t="n">
        <f aca="false">$I120*MAX(0,MIN($F152,DN$4)-MAX($E152,DN$3)+1)/($F152-$E152+1)</f>
        <v>-874.808602409639</v>
      </c>
      <c r="DO152" s="21" t="n">
        <f aca="false">$I120*MAX(0,MIN($F152,DO$4)-MAX($E152,DO$3)+1)/($F152-$E152+1)</f>
        <v>-855.791024096386</v>
      </c>
      <c r="DP152" s="21" t="n">
        <f aca="false">$I120*MAX(0,MIN($F152,DP$4)-MAX($E152,DP$3)+1)/($F152-$E152+1)</f>
        <v>-865.299813253012</v>
      </c>
      <c r="DQ152" s="21" t="n">
        <f aca="false">$I120*MAX(0,MIN($F152,DQ$4)-MAX($E152,DQ$3)+1)/($F152-$E152+1)</f>
        <v>-874.808602409639</v>
      </c>
      <c r="DR152" s="21" t="n">
        <f aca="false">$I120*MAX(0,MIN($F152,DR$4)-MAX($E152,DR$3)+1)/($F152-$E152+1)</f>
        <v>-874.808602409639</v>
      </c>
      <c r="DS152" s="21" t="n">
        <f aca="false">$I120*MAX(0,MIN($F152,DS$4)-MAX($E152,DS$3)+1)/($F152-$E152+1)</f>
        <v>-855.791024096386</v>
      </c>
      <c r="DT152" s="21" t="n">
        <f aca="false">$I120*MAX(0,MIN($F152,DT$4)-MAX($E152,DT$3)+1)/($F152-$E152+1)</f>
        <v>-865.299813253012</v>
      </c>
      <c r="DU152" s="21" t="n">
        <f aca="false">$I120*MAX(0,MIN($F152,DU$4)-MAX($E152,DU$3)+1)/($F152-$E152+1)</f>
        <v>-874.808602409639</v>
      </c>
      <c r="DV152" s="21" t="n">
        <f aca="false">$I120*MAX(0,MIN($F152,DV$4)-MAX($E152,DV$3)+1)/($F152-$E152+1)</f>
        <v>-874.808602409639</v>
      </c>
      <c r="DW152" s="21" t="n">
        <f aca="false">$I120*MAX(0,MIN($F152,DW$4)-MAX($E152,DW$3)+1)/($F152-$E152+1)</f>
        <v>-855.791024096386</v>
      </c>
      <c r="DX152" s="21" t="n">
        <f aca="false">$I120*MAX(0,MIN($F152,DX$4)-MAX($E152,DX$3)+1)/($F152-$E152+1)</f>
        <v>-865.299813253012</v>
      </c>
      <c r="DY152" s="21" t="n">
        <f aca="false">$I120*MAX(0,MIN($F152,DY$4)-MAX($E152,DY$3)+1)/($F152-$E152+1)</f>
        <v>-874.808602409639</v>
      </c>
      <c r="DZ152" s="21" t="n">
        <f aca="false">$I120*MAX(0,MIN($F152,DZ$4)-MAX($E152,DZ$3)+1)/($F152-$E152+1)</f>
        <v>-874.808602409639</v>
      </c>
      <c r="EA152" s="21" t="n">
        <f aca="false">$I120*MAX(0,MIN($F152,EA$4)-MAX($E152,EA$3)+1)/($F152-$E152+1)</f>
        <v>-865.299813253012</v>
      </c>
      <c r="EB152" s="21" t="n">
        <f aca="false">$I120*MAX(0,MIN($F152,EB$4)-MAX($E152,EB$3)+1)/($F152-$E152+1)</f>
        <v>-865.299813253012</v>
      </c>
      <c r="EC152" s="21" t="n">
        <f aca="false">$I120*MAX(0,MIN($F152,EC$4)-MAX($E152,EC$3)+1)/($F152-$E152+1)</f>
        <v>-874.808602409639</v>
      </c>
      <c r="ED152" s="21" t="n">
        <f aca="false">$I120*MAX(0,MIN($F152,ED$4)-MAX($E152,ED$3)+1)/($F152-$E152+1)</f>
        <v>-874.808602409639</v>
      </c>
      <c r="EE152" s="21" t="n">
        <f aca="false">$I120*MAX(0,MIN($F152,EE$4)-MAX($E152,EE$3)+1)/($F152-$E152+1)</f>
        <v>-855.791024096386</v>
      </c>
      <c r="EF152" s="21" t="n">
        <f aca="false">$I120*MAX(0,MIN($F152,EF$4)-MAX($E152,EF$3)+1)/($F152-$E152+1)</f>
        <v>-865.299813253012</v>
      </c>
      <c r="EG152" s="21" t="n">
        <f aca="false">$I120*MAX(0,MIN($F152,EG$4)-MAX($E152,EG$3)+1)/($F152-$E152+1)</f>
        <v>-874.808602409639</v>
      </c>
      <c r="EH152" s="21" t="n">
        <f aca="false">$I120*MAX(0,MIN($F152,EH$4)-MAX($E152,EH$3)+1)/($F152-$E152+1)</f>
        <v>-874.808602409639</v>
      </c>
      <c r="EI152" s="21" t="n">
        <f aca="false">$I120*MAX(0,MIN($F152,EI$4)-MAX($E152,EI$3)+1)/($F152-$E152+1)</f>
        <v>-855.791024096386</v>
      </c>
      <c r="EJ152" s="21" t="n">
        <f aca="false">$I120*MAX(0,MIN($F152,EJ$4)-MAX($E152,EJ$3)+1)/($F152-$E152+1)</f>
        <v>-0</v>
      </c>
      <c r="EK152" s="21" t="n">
        <f aca="false">$I120*MAX(0,MIN($F152,EK$4)-MAX($E152,EK$3)+1)/($F152-$E152+1)</f>
        <v>-0</v>
      </c>
      <c r="EL152" s="21" t="n">
        <f aca="false">$I120*MAX(0,MIN($F152,EL$4)-MAX($E152,EL$3)+1)/($F152-$E152+1)</f>
        <v>-0</v>
      </c>
      <c r="EM152" s="21" t="n">
        <f aca="false">$I120*MAX(0,MIN($F152,EM$4)-MAX($E152,EM$3)+1)/($F152-$E152+1)</f>
        <v>-0</v>
      </c>
      <c r="EN152" s="21" t="n">
        <f aca="false">$I120*MAX(0,MIN($F152,EN$4)-MAX($E152,EN$3)+1)/($F152-$E152+1)</f>
        <v>-0</v>
      </c>
      <c r="EO152" s="21" t="n">
        <f aca="false">$I120*MAX(0,MIN($F152,EO$4)-MAX($E152,EO$3)+1)/($F152-$E152+1)</f>
        <v>-0</v>
      </c>
      <c r="EP152" s="21" t="n">
        <f aca="false">$I120*MAX(0,MIN($F152,EP$4)-MAX($E152,EP$3)+1)/($F152-$E152+1)</f>
        <v>-0</v>
      </c>
      <c r="EQ152" s="21" t="n">
        <f aca="false">$I120*MAX(0,MIN($F152,EQ$4)-MAX($E152,EQ$3)+1)/($F152-$E152+1)</f>
        <v>-0</v>
      </c>
      <c r="ER152" s="21" t="n">
        <f aca="false">$I120*MAX(0,MIN($F152,ER$4)-MAX($E152,ER$3)+1)/($F152-$E152+1)</f>
        <v>-0</v>
      </c>
      <c r="ES152" s="21" t="n">
        <f aca="false">$I120*MAX(0,MIN($F152,ES$4)-MAX($E152,ES$3)+1)/($F152-$E152+1)</f>
        <v>-0</v>
      </c>
      <c r="ET152" s="21" t="n">
        <f aca="false">$I120*MAX(0,MIN($F152,ET$4)-MAX($E152,ET$3)+1)/($F152-$E152+1)</f>
        <v>-0</v>
      </c>
      <c r="EU152" s="21" t="n">
        <f aca="false">$I120*MAX(0,MIN($F152,EU$4)-MAX($E152,EU$3)+1)/($F152-$E152+1)</f>
        <v>-0</v>
      </c>
      <c r="EV152" s="21" t="n">
        <f aca="false">$I120*MAX(0,MIN($F152,EV$4)-MAX($E152,EV$3)+1)/($F152-$E152+1)</f>
        <v>-0</v>
      </c>
      <c r="EW152" s="21" t="n">
        <f aca="false">$I120*MAX(0,MIN($F152,EW$4)-MAX($E152,EW$3)+1)/($F152-$E152+1)</f>
        <v>-0</v>
      </c>
      <c r="EX152" s="21" t="n">
        <f aca="false">$I120*MAX(0,MIN($F152,EX$4)-MAX($E152,EX$3)+1)/($F152-$E152+1)</f>
        <v>-0</v>
      </c>
      <c r="EY152" s="21" t="n">
        <f aca="false">$I120*MAX(0,MIN($F152,EY$4)-MAX($E152,EY$3)+1)/($F152-$E152+1)</f>
        <v>-0</v>
      </c>
      <c r="EZ152" s="21" t="n">
        <f aca="false">$I120*MAX(0,MIN($F152,EZ$4)-MAX($E152,EZ$3)+1)/($F152-$E152+1)</f>
        <v>-0</v>
      </c>
      <c r="FA152" s="21" t="n">
        <f aca="false">$I120*MAX(0,MIN($F152,FA$4)-MAX($E152,FA$3)+1)/($F152-$E152+1)</f>
        <v>-0</v>
      </c>
      <c r="FB152" s="21" t="n">
        <f aca="false">$I120*MAX(0,MIN($F152,FB$4)-MAX($E152,FB$3)+1)/($F152-$E152+1)</f>
        <v>-0</v>
      </c>
      <c r="FC152" s="21" t="n">
        <f aca="false">$I120*MAX(0,MIN($F152,FC$4)-MAX($E152,FC$3)+1)/($F152-$E152+1)</f>
        <v>-0</v>
      </c>
      <c r="FD152" s="21" t="n">
        <f aca="false">$I120*MAX(0,MIN($F152,FD$4)-MAX($E152,FD$3)+1)/($F152-$E152+1)</f>
        <v>-0</v>
      </c>
      <c r="FE152" s="21" t="n">
        <f aca="false">$I120*MAX(0,MIN($F152,FE$4)-MAX($E152,FE$3)+1)/($F152-$E152+1)</f>
        <v>-0</v>
      </c>
      <c r="FF152" s="21" t="n">
        <f aca="false">$I120*MAX(0,MIN($F152,FF$4)-MAX($E152,FF$3)+1)/($F152-$E152+1)</f>
        <v>-0</v>
      </c>
      <c r="FG152" s="21" t="n">
        <f aca="false">$I120*MAX(0,MIN($F152,FG$4)-MAX($E152,FG$3)+1)/($F152-$E152+1)</f>
        <v>-0</v>
      </c>
      <c r="FH152" s="21" t="n">
        <f aca="false">$I120*MAX(0,MIN($F152,FH$4)-MAX($E152,FH$3)+1)/($F152-$E152+1)</f>
        <v>-0</v>
      </c>
    </row>
    <row r="153" customFormat="false" ht="15" hidden="false" customHeight="false" outlineLevel="0" collapsed="false">
      <c r="C153" s="1" t="s">
        <v>791</v>
      </c>
      <c r="D153" s="12" t="s">
        <v>358</v>
      </c>
      <c r="I153" s="21" t="n">
        <f aca="false">SUM(J153:FH153)</f>
        <v>111488.19677041</v>
      </c>
      <c r="J153" s="21" t="n">
        <f aca="false">J101+J149+J150+J151+J152+J133+J143+J144+J115</f>
        <v>0</v>
      </c>
      <c r="K153" s="21" t="n">
        <f aca="false">K101+K149+K150+K151+K152+K133+K143+K144+K115</f>
        <v>-5.41754075342466</v>
      </c>
      <c r="L153" s="21" t="n">
        <f aca="false">L101+L149+L150+L151+L152+L133+L143+L144+L115</f>
        <v>-7.30364753424658</v>
      </c>
      <c r="M153" s="21" t="n">
        <f aca="false">M101+M149+M150+M151+M152+M133+M143+M144+M115</f>
        <v>-7.38390739726027</v>
      </c>
      <c r="N153" s="21" t="n">
        <f aca="false">N101+N149+N150+N151+N152+N133+N143+N144+N115</f>
        <v>-7.38390739726027</v>
      </c>
      <c r="O153" s="21" t="n">
        <f aca="false">O101+O149+O150+O151+O152+O133+O143+O144+O115</f>
        <v>-7.22338767123288</v>
      </c>
      <c r="P153" s="21" t="n">
        <f aca="false">P101+P149+P150+P151+P152+P133+P143+P144+P115</f>
        <v>-563.845562971991</v>
      </c>
      <c r="Q153" s="21" t="n">
        <f aca="false">Q101+Q149+Q150+Q151+Q152+Q133+Q143+Q144+Q115</f>
        <v>-77.7026580821918</v>
      </c>
      <c r="R153" s="21" t="n">
        <f aca="false">R101+R149+R150+R151+R152+R133+R143+R144+R115</f>
        <v>-54.1778396712329</v>
      </c>
      <c r="S153" s="21" t="n">
        <f aca="false">S101+S149+S150+S151+S152+S133+S143+S144+S115</f>
        <v>-30.3198362465753</v>
      </c>
      <c r="T153" s="21" t="n">
        <f aca="false">T101+T149+T150+T151+T152+T133+T143+T144+T115</f>
        <v>841.216423631855</v>
      </c>
      <c r="U153" s="21" t="n">
        <f aca="false">U101+U149+U150+U151+U152+U133+U143+U144+U115</f>
        <v>857.858031871977</v>
      </c>
      <c r="V153" s="21" t="n">
        <f aca="false">V101+V149+V150+V151+V152+V133+V143+V144+V115</f>
        <v>860.928220605334</v>
      </c>
      <c r="W153" s="21" t="n">
        <f aca="false">W101+W149+W150+W151+W152+W133+W143+W144+W115</f>
        <v>509.360208615257</v>
      </c>
      <c r="X153" s="21" t="n">
        <f aca="false">X101+X149+X150+X151+X152+X133+X143+X144+X115</f>
        <v>522.595836879196</v>
      </c>
      <c r="Y153" s="21" t="n">
        <f aca="false">Y101+Y149+Y150+Y151+Y152+Y133+Y143+Y144+Y115</f>
        <v>535.845955439905</v>
      </c>
      <c r="Z153" s="21" t="n">
        <f aca="false">Z101+Z149+Z150+Z151+Z152+Z133+Z143+Z144+Z115</f>
        <v>539.230686769955</v>
      </c>
      <c r="AA153" s="21" t="n">
        <f aca="false">AA101+AA149+AA150+AA151+AA152+AA133+AA143+AA144+AA115</f>
        <v>318.123318243291</v>
      </c>
      <c r="AB153" s="21" t="n">
        <f aca="false">AB101+AB149+AB150+AB151+AB152+AB133+AB143+AB144+AB115</f>
        <v>329.363742157066</v>
      </c>
      <c r="AC153" s="21" t="n">
        <f aca="false">AC101+AC149+AC150+AC151+AC152+AC133+AC143+AC144+AC115</f>
        <v>340.624974419379</v>
      </c>
      <c r="AD153" s="21" t="n">
        <f aca="false">AD101+AD149+AD150+AD151+AD152+AD133+AD143+AD144+AD115</f>
        <v>344.359580561959</v>
      </c>
      <c r="AE153" s="21" t="n">
        <f aca="false">AE101+AE149+AE150+AE151+AE152+AE133+AE143+AE144+AE115</f>
        <v>393.164901810839</v>
      </c>
      <c r="AF153" s="21" t="n">
        <f aca="false">AF101+AF149+AF150+AF151+AF152+AF133+AF143+AF144+AF115</f>
        <v>405.240909950433</v>
      </c>
      <c r="AG153" s="21" t="n">
        <f aca="false">AG101+AG149+AG150+AG151+AG152+AG133+AG143+AG144+AG115</f>
        <v>417.340002936291</v>
      </c>
      <c r="AH153" s="21" t="n">
        <f aca="false">AH101+AH149+AH150+AH151+AH152+AH133+AH143+AH144+AH115</f>
        <v>421.303551592537</v>
      </c>
      <c r="AI153" s="21" t="n">
        <f aca="false">AI101+AI149+AI150+AI151+AI152+AI133+AI143+AI144+AI115</f>
        <v>418.842906577819</v>
      </c>
      <c r="AJ153" s="21" t="n">
        <f aca="false">AJ101+AJ149+AJ150+AJ151+AJ152+AJ133+AJ143+AJ144+AJ115</f>
        <v>423.038043915281</v>
      </c>
      <c r="AK153" s="21" t="n">
        <f aca="false">AK101+AK149+AK150+AK151+AK152+AK133+AK143+AK144+AK115</f>
        <v>435.438010945494</v>
      </c>
      <c r="AL153" s="21" t="n">
        <f aca="false">AL101+AL149+AL150+AL151+AL152+AL133+AL143+AL144+AL115</f>
        <v>439.744248526633</v>
      </c>
      <c r="AM153" s="21" t="n">
        <f aca="false">AM101+AM149+AM150+AM151+AM152+AM133+AM143+AM144+AM115</f>
        <v>399.813080538519</v>
      </c>
      <c r="AN153" s="21" t="n">
        <f aca="false">AN101+AN149+AN150+AN151+AN152+AN133+AN143+AN144+AN115</f>
        <v>412.091363569323</v>
      </c>
      <c r="AO153" s="21" t="n">
        <f aca="false">AO101+AO149+AO150+AO151+AO152+AO133+AO143+AO144+AO115</f>
        <v>424.401679945668</v>
      </c>
      <c r="AP153" s="21" t="n">
        <f aca="false">AP101+AP149+AP150+AP151+AP152+AP133+AP143+AP144+AP115</f>
        <v>428.987223181012</v>
      </c>
      <c r="AQ153" s="21" t="n">
        <f aca="false">AQ101+AQ149+AQ150+AQ151+AQ152+AQ133+AQ143+AQ144+AQ115</f>
        <v>326.761698259841</v>
      </c>
      <c r="AR153" s="21" t="n">
        <f aca="false">AR101+AR149+AR150+AR151+AR152+AR133+AR143+AR144+AR115</f>
        <v>338.323139972363</v>
      </c>
      <c r="AS153" s="21" t="n">
        <f aca="false">AS101+AS149+AS150+AS151+AS152+AS133+AS143+AS144+AS115</f>
        <v>349.922267687444</v>
      </c>
      <c r="AT153" s="21" t="n">
        <f aca="false">AT101+AT149+AT150+AT151+AT152+AT133+AT143+AT144+AT115</f>
        <v>354.869281221731</v>
      </c>
      <c r="AU153" s="21" t="n">
        <f aca="false">AU101+AU149+AU150+AU151+AU152+AU133+AU143+AU144+AU115</f>
        <v>348.425161966944</v>
      </c>
      <c r="AV153" s="21" t="n">
        <f aca="false">AV101+AV149+AV150+AV151+AV152+AV133+AV143+AV144+AV115</f>
        <v>360.270395073853</v>
      </c>
      <c r="AW153" s="21" t="n">
        <f aca="false">AW101+AW149+AW150+AW151+AW152+AW133+AW143+AW144+AW115</f>
        <v>372.157418595546</v>
      </c>
      <c r="AX153" s="21" t="n">
        <f aca="false">AX101+AX149+AX150+AX151+AX152+AX133+AX143+AX144+AX115</f>
        <v>377.425925928221</v>
      </c>
      <c r="AY153" s="21" t="n">
        <f aca="false">AY101+AY149+AY150+AY151+AY152+AY133+AY143+AY144+AY115</f>
        <v>336.987856401402</v>
      </c>
      <c r="AZ153" s="21" t="n">
        <f aca="false">AZ101+AZ149+AZ150+AZ151+AZ152+AZ133+AZ143+AZ144+AZ115</f>
        <v>342.443764308561</v>
      </c>
      <c r="BA153" s="21" t="n">
        <f aca="false">BA101+BA149+BA150+BA151+BA152+BA133+BA143+BA144+BA115</f>
        <v>354.176084063158</v>
      </c>
      <c r="BB153" s="21" t="n">
        <f aca="false">BB101+BB149+BB150+BB151+BB152+BB133+BB143+BB144+BB115</f>
        <v>359.774479036746</v>
      </c>
      <c r="BC153" s="21" t="n">
        <f aca="false">BC101+BC149+BC150+BC151+BC152+BC133+BC143+BC144+BC115</f>
        <v>409.456464261316</v>
      </c>
      <c r="BD153" s="21" t="n">
        <f aca="false">BD101+BD149+BD150+BD151+BD152+BD133+BD143+BD144+BD115</f>
        <v>421.997272614392</v>
      </c>
      <c r="BE153" s="21" t="n">
        <f aca="false">BE101+BE149+BE150+BE151+BE152+BE133+BE143+BE144+BE115</f>
        <v>434.586270788994</v>
      </c>
      <c r="BF153" s="21" t="n">
        <f aca="false">BF101+BF149+BF150+BF151+BF152+BF133+BF143+BF144+BF115</f>
        <v>440.469909666851</v>
      </c>
      <c r="BG153" s="21" t="n">
        <f aca="false">BG101+BG149+BG150+BG151+BG152+BG133+BG143+BG144+BG115</f>
        <v>425.926388983987</v>
      </c>
      <c r="BH153" s="21" t="n">
        <f aca="false">BH101+BH149+BH150+BH151+BH152+BH133+BH143+BH144+BH115</f>
        <v>986.872943498871</v>
      </c>
      <c r="BI153" s="21" t="n">
        <f aca="false">BI101+BI149+BI150+BI151+BI152+BI133+BI143+BI144+BI115</f>
        <v>1005.70312716249</v>
      </c>
      <c r="BJ153" s="21" t="n">
        <f aca="false">BJ101+BJ149+BJ150+BJ151+BJ152+BJ133+BJ143+BJ144+BJ115</f>
        <v>1011.9392654473</v>
      </c>
      <c r="BK153" s="21" t="n">
        <f aca="false">BK101+BK149+BK150+BK151+BK152+BK133+BK143+BK144+BK115</f>
        <v>994.93024055666</v>
      </c>
      <c r="BL153" s="21" t="n">
        <f aca="false">BL101+BL149+BL150+BL151+BL152+BL133+BL143+BL144+BL115</f>
        <v>1014.05808117559</v>
      </c>
      <c r="BM153" s="21" t="n">
        <f aca="false">BM101+BM149+BM150+BM151+BM152+BM133+BM143+BM144+BM115</f>
        <v>1033.24320764076</v>
      </c>
      <c r="BN153" s="21" t="n">
        <f aca="false">BN101+BN149+BN150+BN151+BN152+BN133+BN143+BN144+BN115</f>
        <v>1039.8707400497</v>
      </c>
      <c r="BO153" s="21" t="n">
        <f aca="false">BO101+BO149+BO150+BO151+BO152+BO133+BO143+BO144+BO115</f>
        <v>1018.84902906356</v>
      </c>
      <c r="BP153" s="21" t="n">
        <f aca="false">BP101+BP149+BP150+BP151+BP152+BP133+BP143+BP144+BP115</f>
        <v>1025.73200098932</v>
      </c>
      <c r="BQ153" s="21" t="n">
        <f aca="false">BQ101+BQ149+BQ150+BQ151+BQ152+BQ133+BQ143+BQ144+BQ115</f>
        <v>1045.12685174147</v>
      </c>
      <c r="BR153" s="21" t="n">
        <f aca="false">BR101+BR149+BR150+BR151+BR152+BR133+BR143+BR144+BR115</f>
        <v>1052.1883178325</v>
      </c>
      <c r="BS153" s="21" t="n">
        <f aca="false">BS101+BS149+BS150+BS151+BS152+BS133+BS143+BS144+BS115</f>
        <v>985.275615963283</v>
      </c>
      <c r="BT153" s="21" t="n">
        <f aca="false">BT101+BT149+BT150+BT151+BT152+BT133+BT143+BT144+BT115</f>
        <v>1004.45020853188</v>
      </c>
      <c r="BU153" s="21" t="n">
        <f aca="false">BU101+BU149+BU150+BU151+BU152+BU133+BU143+BU144+BU115</f>
        <v>1023.69420089437</v>
      </c>
      <c r="BV153" s="21" t="n">
        <f aca="false">BV101+BV149+BV150+BV151+BV152+BV133+BV143+BV144+BV115</f>
        <v>1031.20910021483</v>
      </c>
      <c r="BW153" s="21" t="n">
        <f aca="false">BW101+BW149+BW150+BW151+BW152+BW133+BW143+BW144+BW115</f>
        <v>1057.23956478921</v>
      </c>
      <c r="BX153" s="21" t="n">
        <f aca="false">BX101+BX149+BX150+BX151+BX152+BX133+BX143+BX144+BX115</f>
        <v>1077.24004858281</v>
      </c>
      <c r="BY153" s="21" t="n">
        <f aca="false">BY101+BY149+BY150+BY151+BY152+BY133+BY143+BY144+BY115</f>
        <v>1097.31461738723</v>
      </c>
      <c r="BZ153" s="21" t="n">
        <f aca="false">BZ101+BZ149+BZ150+BZ151+BZ152+BZ133+BZ143+BZ144+BZ115</f>
        <v>1105.24892366495</v>
      </c>
      <c r="CA153" s="21" t="n">
        <f aca="false">CA101+CA149+CA150+CA151+CA152+CA133+CA143+CA144+CA115</f>
        <v>1071.3265939756</v>
      </c>
      <c r="CB153" s="21" t="n">
        <f aca="false">CB101+CB149+CB150+CB151+CB152+CB133+CB143+CB144+CB115</f>
        <v>1091.52229672418</v>
      </c>
      <c r="CC153" s="21" t="n">
        <f aca="false">CC101+CC149+CC150+CC151+CC152+CC133+CC143+CC144+CC115</f>
        <v>1102.34015798506</v>
      </c>
      <c r="CD153" s="21" t="n">
        <f aca="false">CD101+CD149+CD150+CD151+CD152+CD133+CD143+CD144+CD115</f>
        <v>1101.15123170186</v>
      </c>
      <c r="CE153" s="21" t="n">
        <f aca="false">CE101+CE149+CE150+CE151+CE152+CE133+CE143+CE144+CE115</f>
        <v>1052.89642842893</v>
      </c>
      <c r="CF153" s="21" t="n">
        <f aca="false">CF101+CF149+CF150+CF151+CF152+CF133+CF143+CF144+CF115</f>
        <v>1051.73702023546</v>
      </c>
      <c r="CG153" s="21" t="n">
        <f aca="false">CG101+CG149+CG150+CG151+CG152+CG133+CG143+CG144+CG115</f>
        <v>1062.12329865764</v>
      </c>
      <c r="CH153" s="21" t="n">
        <f aca="false">CH101+CH149+CH150+CH151+CH152+CH133+CH143+CH144+CH115</f>
        <v>1060.94004783628</v>
      </c>
      <c r="CI153" s="21" t="n">
        <f aca="false">CI101+CI149+CI150+CI151+CI152+CI133+CI143+CI144+CI115</f>
        <v>1100.60048938835</v>
      </c>
      <c r="CJ153" s="21" t="n">
        <f aca="false">CJ101+CJ149+CJ150+CJ151+CJ152+CJ133+CJ143+CJ144+CJ115</f>
        <v>1111.6315480789</v>
      </c>
      <c r="CK153" s="21" t="n">
        <f aca="false">CK101+CK149+CK150+CK151+CK152+CK133+CK143+CK144+CK115</f>
        <v>1122.62373699207</v>
      </c>
      <c r="CL153" s="21" t="n">
        <f aca="false">CL101+CL149+CL150+CL151+CL152+CL133+CL143+CL144+CL115</f>
        <v>1121.38768041646</v>
      </c>
      <c r="CM153" s="21" t="n">
        <f aca="false">CM101+CM149+CM150+CM151+CM152+CM133+CM143+CM144+CM115</f>
        <v>1121.66754082291</v>
      </c>
      <c r="CN153" s="21" t="n">
        <f aca="false">CN101+CN149+CN150+CN151+CN152+CN133+CN143+CN144+CN115</f>
        <v>1132.91644731412</v>
      </c>
      <c r="CO153" s="21" t="n">
        <f aca="false">CO101+CO149+CO150+CO151+CO152+CO133+CO143+CO144+CO115</f>
        <v>1144.1259573465</v>
      </c>
      <c r="CP153" s="21" t="n">
        <f aca="false">CP101+CP149+CP150+CP151+CP152+CP133+CP143+CP144+CP115</f>
        <v>1142.87315233251</v>
      </c>
      <c r="CQ153" s="21" t="n">
        <f aca="false">CQ101+CQ149+CQ150+CQ151+CQ152+CQ133+CQ143+CQ144+CQ115</f>
        <v>1119.17617469551</v>
      </c>
      <c r="CR153" s="21" t="n">
        <f aca="false">CR101+CR149+CR150+CR151+CR152+CR133+CR143+CR144+CR115</f>
        <v>1130.38432368484</v>
      </c>
      <c r="CS153" s="21" t="n">
        <f aca="false">CS101+CS149+CS150+CS151+CS152+CS133+CS143+CS144+CS115</f>
        <v>1141.55265191018</v>
      </c>
      <c r="CT153" s="21" t="n">
        <f aca="false">CT101+CT149+CT150+CT151+CT152+CT133+CT143+CT144+CT115</f>
        <v>1140.28635401777</v>
      </c>
      <c r="CU153" s="21" t="n">
        <f aca="false">CU101+CU149+CU150+CU151+CU152+CU133+CU143+CU144+CU115</f>
        <v>1038.68379128971</v>
      </c>
      <c r="CV153" s="21" t="n">
        <f aca="false">CV101+CV149+CV150+CV151+CV152+CV133+CV143+CV144+CV115</f>
        <v>172.181949211598</v>
      </c>
      <c r="CW153" s="21" t="n">
        <f aca="false">CW101+CW149+CW150+CW151+CW152+CW133+CW143+CW144+CW115</f>
        <v>172.859730567191</v>
      </c>
      <c r="CX153" s="21" t="n">
        <f aca="false">CX101+CX149+CX150+CX151+CX152+CX133+CX143+CX144+CX115</f>
        <v>171.632982643027</v>
      </c>
      <c r="CY153" s="21" t="n">
        <f aca="false">CY101+CY149+CY150+CY151+CY152+CY133+CY143+CY144+CY115</f>
        <v>570.705107891969</v>
      </c>
      <c r="CZ153" s="21" t="n">
        <f aca="false">CZ101+CZ149+CZ150+CZ151+CZ152+CZ133+CZ143+CZ144+CZ115</f>
        <v>575.586666796226</v>
      </c>
      <c r="DA153" s="21" t="n">
        <f aca="false">DA101+DA149+DA150+DA151+DA152+DA133+DA143+DA144+DA115</f>
        <v>580.420861376297</v>
      </c>
      <c r="DB153" s="21" t="n">
        <f aca="false">DB101+DB149+DB150+DB151+DB152+DB133+DB143+DB144+DB115</f>
        <v>578.914678724749</v>
      </c>
      <c r="DC153" s="21" t="n">
        <f aca="false">DC101+DC149+DC150+DC151+DC152+DC133+DC143+DC144+DC115</f>
        <v>501.968451559515</v>
      </c>
      <c r="DD153" s="21" t="n">
        <f aca="false">DD101+DD149+DD150+DD151+DD152+DD133+DD143+DD144+DD115</f>
        <v>506.121782187248</v>
      </c>
      <c r="DE153" s="21" t="n">
        <f aca="false">DE101+DE149+DE150+DE151+DE152+DE133+DE143+DE144+DE115</f>
        <v>510.22890086686</v>
      </c>
      <c r="DF153" s="21" t="n">
        <f aca="false">DF101+DF149+DF150+DF151+DF152+DF133+DF143+DF144+DF115</f>
        <v>508.759363704612</v>
      </c>
      <c r="DG153" s="21" t="n">
        <f aca="false">DG101+DG149+DG150+DG151+DG152+DG133+DG143+DG144+DG115</f>
        <v>466.9879194387</v>
      </c>
      <c r="DH153" s="21" t="n">
        <f aca="false">DH101+DH149+DH150+DH151+DH152+DH133+DH143+DH144+DH115</f>
        <v>470.762279538224</v>
      </c>
      <c r="DI153" s="21" t="n">
        <f aca="false">DI101+DI149+DI150+DI151+DI152+DI133+DI143+DI144+DI115</f>
        <v>474.490742521267</v>
      </c>
      <c r="DJ153" s="21" t="n">
        <f aca="false">DJ101+DJ149+DJ150+DJ151+DJ152+DJ133+DJ143+DJ144+DJ115</f>
        <v>473.031216986211</v>
      </c>
      <c r="DK153" s="21" t="n">
        <f aca="false">DK101+DK149+DK150+DK151+DK152+DK133+DK143+DK144+DK115</f>
        <v>402.337086803052</v>
      </c>
      <c r="DL153" s="21" t="n">
        <f aca="false">DL101+DL149+DL150+DL151+DL152+DL133+DL143+DL144+DL115</f>
        <v>400.928964784857</v>
      </c>
      <c r="DM153" s="21" t="n">
        <f aca="false">DM101+DM149+DM150+DM151+DM152+DM133+DM143+DM144+DM115</f>
        <v>403.912247670946</v>
      </c>
      <c r="DN153" s="21" t="n">
        <f aca="false">DN101+DN149+DN150+DN151+DN152+DN133+DN143+DN144+DN115</f>
        <v>402.47516835411</v>
      </c>
      <c r="DO153" s="21" t="n">
        <f aca="false">DO101+DO149+DO150+DO151+DO152+DO133+DO143+DO144+DO115</f>
        <v>434.247268366105</v>
      </c>
      <c r="DP153" s="21" t="n">
        <f aca="false">DP101+DP149+DP150+DP151+DP152+DP133+DP143+DP144+DP115</f>
        <v>437.68016482425</v>
      </c>
      <c r="DQ153" s="21" t="n">
        <f aca="false">DQ101+DQ149+DQ150+DQ151+DQ152+DQ133+DQ143+DQ144+DQ115</f>
        <v>441.067888494593</v>
      </c>
      <c r="DR153" s="21" t="n">
        <f aca="false">DR101+DR149+DR150+DR151+DR152+DR133+DR143+DR144+DR115</f>
        <v>439.631396567823</v>
      </c>
      <c r="DS153" s="21" t="n">
        <f aca="false">DS101+DS149+DS150+DS151+DS152+DS133+DS143+DS144+DS115</f>
        <v>430.571428211061</v>
      </c>
      <c r="DT153" s="21" t="n">
        <f aca="false">DT101+DT149+DT150+DT151+DT152+DT133+DT143+DT144+DT115</f>
        <v>433.97100821262</v>
      </c>
      <c r="DU153" s="21" t="n">
        <f aca="false">DU101+DU149+DU150+DU151+DU152+DU133+DU143+DU144+DU115</f>
        <v>437.32565965202</v>
      </c>
      <c r="DV153" s="21" t="n">
        <f aca="false">DV101+DV149+DV150+DV151+DV152+DV133+DV143+DV144+DV115</f>
        <v>435.896934085935</v>
      </c>
      <c r="DW153" s="21" t="n">
        <f aca="false">DW101+DW149+DW150+DW151+DW152+DW133+DW143+DW144+DW115</f>
        <v>407.205260242234</v>
      </c>
      <c r="DX153" s="21" t="n">
        <f aca="false">DX101+DX149+DX150+DX151+DX152+DX133+DX143+DX144+DX115</f>
        <v>410.347089915134</v>
      </c>
      <c r="DY153" s="21" t="n">
        <f aca="false">DY101+DY149+DY150+DY151+DY152+DY133+DY143+DY144+DY115</f>
        <v>413.4440518294</v>
      </c>
      <c r="DZ153" s="21" t="n">
        <f aca="false">DZ101+DZ149+DZ150+DZ151+DZ152+DZ133+DZ143+DZ144+DZ115</f>
        <v>412.017259811754</v>
      </c>
      <c r="EA153" s="21" t="n">
        <f aca="false">EA101+EA149+EA150+EA151+EA152+EA133+EA143+EA144+EA115</f>
        <v>390.810225035266</v>
      </c>
      <c r="EB153" s="21" t="n">
        <f aca="false">EB101+EB149+EB150+EB151+EB152+EB133+EB143+EB144+EB115</f>
        <v>389.440278900033</v>
      </c>
      <c r="EC153" s="21" t="n">
        <f aca="false">EC101+EC149+EC150+EC151+EC152+EC133+EC143+EC144+EC115</f>
        <v>392.335878989041</v>
      </c>
      <c r="ED153" s="21" t="n">
        <f aca="false">ED101+ED149+ED150+ED151+ED152+ED133+ED143+ED144+ED115</f>
        <v>390.937760622391</v>
      </c>
      <c r="EE153" s="21" t="n">
        <f aca="false">EE101+EE149+EE150+EE151+EE152+EE133+EE143+EE144+EE115</f>
        <v>427.945859363302</v>
      </c>
      <c r="EF153" s="21" t="n">
        <f aca="false">EF101+EF149+EF150+EF151+EF152+EF133+EF143+EF144+EF115</f>
        <v>431.327032928016</v>
      </c>
      <c r="EG153" s="21" t="n">
        <f aca="false">EG101+EG149+EG150+EG151+EG152+EG133+EG143+EG144+EG115</f>
        <v>434.663627305227</v>
      </c>
      <c r="EH153" s="21" t="n">
        <f aca="false">EH101+EH149+EH150+EH151+EH152+EH133+EH143+EH144+EH115</f>
        <v>433.246011832178</v>
      </c>
      <c r="EI153" s="21" t="n">
        <f aca="false">EI101+EI149+EI150+EI151+EI152+EI133+EI143+EI144+EI115</f>
        <v>508.535643525814</v>
      </c>
      <c r="EJ153" s="21" t="n">
        <f aca="false">EJ101+EJ149+EJ150+EJ151+EJ152+EJ133+EJ143+EJ144+EJ115</f>
        <v>1700.66716106699</v>
      </c>
      <c r="EK153" s="21" t="n">
        <f aca="false">EK101+EK149+EK150+EK151+EK152+EK133+EK143+EK144+EK115</f>
        <v>1717.95351725671</v>
      </c>
      <c r="EL153" s="21" t="n">
        <f aca="false">EL101+EL149+EL150+EL151+EL152+EL133+EL143+EL144+EL115</f>
        <v>1716.53688089203</v>
      </c>
      <c r="EM153" s="21" t="n">
        <f aca="false">EM101+EM149+EM150+EM151+EM152+EM133+EM143+EM144+EM115</f>
        <v>1731.39375604141</v>
      </c>
      <c r="EN153" s="21" t="n">
        <f aca="false">EN101+EN149+EN150+EN151+EN152+EN133+EN143+EN144+EN115</f>
        <v>1749.23762002109</v>
      </c>
      <c r="EO153" s="21" t="n">
        <f aca="false">EO101+EO149+EO150+EO151+EO152+EO133+EO143+EO144+EO115</f>
        <v>1767.03625373652</v>
      </c>
      <c r="EP153" s="21" t="n">
        <f aca="false">EP101+EP149+EP150+EP151+EP152+EP133+EP143+EP144+EP115</f>
        <v>1765.59793406232</v>
      </c>
      <c r="EQ153" s="21" t="n">
        <f aca="false">EQ101+EQ149+EQ150+EQ151+EQ152+EQ133+EQ143+EQ144+EQ115</f>
        <v>1709.07654029094</v>
      </c>
      <c r="ER153" s="21" t="n">
        <f aca="false">ER101+ER149+ER150+ER151+ER152+ER133+ER143+ER144+ER115</f>
        <v>1707.67602271926</v>
      </c>
      <c r="ES153" s="21" t="n">
        <f aca="false">ES101+ES149+ES150+ES151+ES152+ES133+ES143+ES144+ES115</f>
        <v>1725.02684564002</v>
      </c>
      <c r="ET153" s="21" t="n">
        <f aca="false">ET101+ET149+ET150+ET151+ET152+ET133+ET143+ET144+ET115</f>
        <v>1723.5975271512</v>
      </c>
      <c r="EU153" s="21" t="n">
        <f aca="false">EU101+EU149+EU150+EU151+EU152+EU133+EU143+EU144+EU115</f>
        <v>1718.42544439273</v>
      </c>
      <c r="EV153" s="21" t="n">
        <f aca="false">EV101+EV149+EV150+EV151+EV152+EV133+EV143+EV144+EV115</f>
        <v>1736.11047491506</v>
      </c>
      <c r="EW153" s="21" t="n">
        <f aca="false">EW101+EW149+EW150+EW151+EW152+EW133+EW143+EW144+EW115</f>
        <v>1753.74979682413</v>
      </c>
      <c r="EX153" s="21" t="n">
        <f aca="false">EX101+EX149+EX150+EX151+EX152+EX133+EX143+EX144+EX115</f>
        <v>1752.29626568011</v>
      </c>
      <c r="EY153" s="21" t="n">
        <f aca="false">EY101+EY149+EY150+EY151+EY152+EY133+EY143+EY144+EY115</f>
        <v>1747.0376526301</v>
      </c>
      <c r="EZ153" s="21" t="n">
        <f aca="false">EZ101+EZ149+EZ150+EZ151+EZ152+EZ133+EZ143+EZ144+EZ115</f>
        <v>1765.01673513847</v>
      </c>
      <c r="FA153" s="21" t="n">
        <f aca="false">FA101+FA149+FA150+FA151+FA152+FA133+FA143+FA144+FA115</f>
        <v>1782.94933472967</v>
      </c>
      <c r="FB153" s="21" t="n">
        <f aca="false">FB101+FB149+FB150+FB151+FB152+FB133+FB143+FB144+FB115</f>
        <v>1781.47118076807</v>
      </c>
      <c r="FC153" s="21" t="n">
        <f aca="false">FC101+FC149+FC150+FC151+FC152+FC133+FC143+FC144+FC115</f>
        <v>1776.1245932992</v>
      </c>
      <c r="FD153" s="21" t="n">
        <f aca="false">FD101+FD149+FD150+FD151+FD152+FD133+FD143+FD144+FD115</f>
        <v>-2.72848410531879E-013</v>
      </c>
      <c r="FE153" s="21" t="n">
        <f aca="false">FE101+FE149+FE150+FE151+FE152+FE133+FE143+FE144+FE115</f>
        <v>-2.72848410531879E-013</v>
      </c>
      <c r="FF153" s="21" t="n">
        <f aca="false">FF101+FF149+FF150+FF151+FF152+FF133+FF143+FF144+FF115</f>
        <v>-2.72848410531879E-013</v>
      </c>
      <c r="FG153" s="21" t="n">
        <f aca="false">FG101+FG149+FG150+FG151+FG152+FG133+FG143+FG144+FG115</f>
        <v>-2.72848410531879E-013</v>
      </c>
      <c r="FH153" s="21" t="n">
        <f aca="false">FH101+FH149+FH150+FH151+FH152+FH133+FH143+FH144+FH115</f>
        <v>-2.72848410531879E-013</v>
      </c>
    </row>
    <row r="154" customFormat="false" ht="15" hidden="false" customHeight="false" outlineLevel="0" collapsed="false">
      <c r="C154" s="1" t="s">
        <v>792</v>
      </c>
      <c r="D154" s="12" t="s">
        <v>358</v>
      </c>
      <c r="J154" s="22" t="n">
        <f aca="false">I158</f>
        <v>0</v>
      </c>
      <c r="K154" s="22" t="n">
        <f aca="false">J158</f>
        <v>0</v>
      </c>
      <c r="L154" s="22" t="n">
        <f aca="false">K158</f>
        <v>5.41754075342466</v>
      </c>
      <c r="M154" s="22" t="n">
        <f aca="false">L158</f>
        <v>12.7211882876712</v>
      </c>
      <c r="N154" s="22" t="n">
        <f aca="false">M158</f>
        <v>20.1050956849315</v>
      </c>
      <c r="O154" s="22" t="n">
        <f aca="false">N158</f>
        <v>27.4890030821918</v>
      </c>
      <c r="P154" s="22" t="n">
        <f aca="false">O158</f>
        <v>34.7123907534247</v>
      </c>
      <c r="Q154" s="22" t="n">
        <f aca="false">P158</f>
        <v>598.557953725416</v>
      </c>
      <c r="R154" s="22" t="n">
        <f aca="false">Q158</f>
        <v>676.260611807607</v>
      </c>
      <c r="S154" s="22" t="n">
        <f aca="false">R158</f>
        <v>730.43845147884</v>
      </c>
      <c r="T154" s="22" t="n">
        <f aca="false">S158</f>
        <v>760.758287725416</v>
      </c>
      <c r="U154" s="22" t="n">
        <f aca="false">T158</f>
        <v>340.150075909488</v>
      </c>
      <c r="V154" s="22" t="n">
        <f aca="false">U158</f>
        <v>0</v>
      </c>
      <c r="W154" s="22" t="n">
        <f aca="false">V158</f>
        <v>0</v>
      </c>
      <c r="X154" s="22" t="n">
        <f aca="false">W158</f>
        <v>0</v>
      </c>
      <c r="Y154" s="22" t="n">
        <f aca="false">X158</f>
        <v>0</v>
      </c>
      <c r="Z154" s="22" t="n">
        <f aca="false">Y158</f>
        <v>0</v>
      </c>
      <c r="AA154" s="22" t="n">
        <f aca="false">Z158</f>
        <v>0</v>
      </c>
      <c r="AB154" s="22" t="n">
        <f aca="false">AA158</f>
        <v>0</v>
      </c>
      <c r="AC154" s="22" t="n">
        <f aca="false">AB158</f>
        <v>0</v>
      </c>
      <c r="AD154" s="22" t="n">
        <f aca="false">AC158</f>
        <v>0</v>
      </c>
      <c r="AE154" s="22" t="n">
        <f aca="false">AD158</f>
        <v>0</v>
      </c>
      <c r="AF154" s="22" t="n">
        <f aca="false">AE158</f>
        <v>0</v>
      </c>
      <c r="AG154" s="22" t="n">
        <f aca="false">AF158</f>
        <v>0</v>
      </c>
      <c r="AH154" s="22" t="n">
        <f aca="false">AG158</f>
        <v>0</v>
      </c>
      <c r="AI154" s="22" t="n">
        <f aca="false">AH158</f>
        <v>0</v>
      </c>
      <c r="AJ154" s="22" t="n">
        <f aca="false">AI158</f>
        <v>0</v>
      </c>
      <c r="AK154" s="22" t="n">
        <f aca="false">AJ158</f>
        <v>0</v>
      </c>
      <c r="AL154" s="22" t="n">
        <f aca="false">AK158</f>
        <v>0</v>
      </c>
      <c r="AM154" s="22" t="n">
        <f aca="false">AL158</f>
        <v>0</v>
      </c>
      <c r="AN154" s="22" t="n">
        <f aca="false">AM158</f>
        <v>0</v>
      </c>
      <c r="AO154" s="22" t="n">
        <f aca="false">AN158</f>
        <v>0</v>
      </c>
      <c r="AP154" s="22" t="n">
        <f aca="false">AO158</f>
        <v>0</v>
      </c>
      <c r="AQ154" s="22" t="n">
        <f aca="false">AP158</f>
        <v>0</v>
      </c>
      <c r="AR154" s="22" t="n">
        <f aca="false">AQ158</f>
        <v>0</v>
      </c>
      <c r="AS154" s="22" t="n">
        <f aca="false">AR158</f>
        <v>0</v>
      </c>
      <c r="AT154" s="22" t="n">
        <f aca="false">AS158</f>
        <v>0</v>
      </c>
      <c r="AU154" s="22" t="n">
        <f aca="false">AT158</f>
        <v>0</v>
      </c>
      <c r="AV154" s="22" t="n">
        <f aca="false">AU158</f>
        <v>0</v>
      </c>
      <c r="AW154" s="22" t="n">
        <f aca="false">AV158</f>
        <v>0</v>
      </c>
      <c r="AX154" s="22" t="n">
        <f aca="false">AW158</f>
        <v>0</v>
      </c>
      <c r="AY154" s="22" t="n">
        <f aca="false">AX158</f>
        <v>0</v>
      </c>
      <c r="AZ154" s="22" t="n">
        <f aca="false">AY158</f>
        <v>0</v>
      </c>
      <c r="BA154" s="22" t="n">
        <f aca="false">AZ158</f>
        <v>0</v>
      </c>
      <c r="BB154" s="22" t="n">
        <f aca="false">BA158</f>
        <v>0</v>
      </c>
      <c r="BC154" s="22" t="n">
        <f aca="false">BB158</f>
        <v>0</v>
      </c>
      <c r="BD154" s="22" t="n">
        <f aca="false">BC158</f>
        <v>0</v>
      </c>
      <c r="BE154" s="22" t="n">
        <f aca="false">BD158</f>
        <v>0</v>
      </c>
      <c r="BF154" s="22" t="n">
        <f aca="false">BE158</f>
        <v>0</v>
      </c>
      <c r="BG154" s="22" t="n">
        <f aca="false">BF158</f>
        <v>0</v>
      </c>
      <c r="BH154" s="22" t="n">
        <f aca="false">BG158</f>
        <v>0</v>
      </c>
      <c r="BI154" s="22" t="n">
        <f aca="false">BH158</f>
        <v>0</v>
      </c>
      <c r="BJ154" s="22" t="n">
        <f aca="false">BI158</f>
        <v>0</v>
      </c>
      <c r="BK154" s="22" t="n">
        <f aca="false">BJ158</f>
        <v>0</v>
      </c>
      <c r="BL154" s="22" t="n">
        <f aca="false">BK158</f>
        <v>0</v>
      </c>
      <c r="BM154" s="22" t="n">
        <f aca="false">BL158</f>
        <v>0</v>
      </c>
      <c r="BN154" s="22" t="n">
        <f aca="false">BM158</f>
        <v>0</v>
      </c>
      <c r="BO154" s="22" t="n">
        <f aca="false">BN158</f>
        <v>0</v>
      </c>
      <c r="BP154" s="22" t="n">
        <f aca="false">BO158</f>
        <v>0</v>
      </c>
      <c r="BQ154" s="22" t="n">
        <f aca="false">BP158</f>
        <v>0</v>
      </c>
      <c r="BR154" s="22" t="n">
        <f aca="false">BQ158</f>
        <v>0</v>
      </c>
      <c r="BS154" s="22" t="n">
        <f aca="false">BR158</f>
        <v>0</v>
      </c>
      <c r="BT154" s="22" t="n">
        <f aca="false">BS158</f>
        <v>0</v>
      </c>
      <c r="BU154" s="22" t="n">
        <f aca="false">BT158</f>
        <v>0</v>
      </c>
      <c r="BV154" s="22" t="n">
        <f aca="false">BU158</f>
        <v>0</v>
      </c>
      <c r="BW154" s="22" t="n">
        <f aca="false">BV158</f>
        <v>0</v>
      </c>
      <c r="BX154" s="22" t="n">
        <f aca="false">BW158</f>
        <v>0</v>
      </c>
      <c r="BY154" s="22" t="n">
        <f aca="false">BX158</f>
        <v>0</v>
      </c>
      <c r="BZ154" s="22" t="n">
        <f aca="false">BY158</f>
        <v>0</v>
      </c>
      <c r="CA154" s="22" t="n">
        <f aca="false">BZ158</f>
        <v>0</v>
      </c>
      <c r="CB154" s="22" t="n">
        <f aca="false">CA158</f>
        <v>0</v>
      </c>
      <c r="CC154" s="22" t="n">
        <f aca="false">CB158</f>
        <v>0</v>
      </c>
      <c r="CD154" s="22" t="n">
        <f aca="false">CC158</f>
        <v>0</v>
      </c>
      <c r="CE154" s="22" t="n">
        <f aca="false">CD158</f>
        <v>0</v>
      </c>
      <c r="CF154" s="22" t="n">
        <f aca="false">CE158</f>
        <v>0</v>
      </c>
      <c r="CG154" s="22" t="n">
        <f aca="false">CF158</f>
        <v>0</v>
      </c>
      <c r="CH154" s="22" t="n">
        <f aca="false">CG158</f>
        <v>0</v>
      </c>
      <c r="CI154" s="22" t="n">
        <f aca="false">CH158</f>
        <v>0</v>
      </c>
      <c r="CJ154" s="22" t="n">
        <f aca="false">CI158</f>
        <v>0</v>
      </c>
      <c r="CK154" s="22" t="n">
        <f aca="false">CJ158</f>
        <v>0</v>
      </c>
      <c r="CL154" s="22" t="n">
        <f aca="false">CK158</f>
        <v>0</v>
      </c>
      <c r="CM154" s="22" t="n">
        <f aca="false">CL158</f>
        <v>0</v>
      </c>
      <c r="CN154" s="22" t="n">
        <f aca="false">CM158</f>
        <v>0</v>
      </c>
      <c r="CO154" s="22" t="n">
        <f aca="false">CN158</f>
        <v>0</v>
      </c>
      <c r="CP154" s="22" t="n">
        <f aca="false">CO158</f>
        <v>0</v>
      </c>
      <c r="CQ154" s="22" t="n">
        <f aca="false">CP158</f>
        <v>0</v>
      </c>
      <c r="CR154" s="22" t="n">
        <f aca="false">CQ158</f>
        <v>0</v>
      </c>
      <c r="CS154" s="22" t="n">
        <f aca="false">CR158</f>
        <v>0</v>
      </c>
      <c r="CT154" s="22" t="n">
        <f aca="false">CS158</f>
        <v>0</v>
      </c>
      <c r="CU154" s="22" t="n">
        <f aca="false">CT158</f>
        <v>0</v>
      </c>
      <c r="CV154" s="22" t="n">
        <f aca="false">CU158</f>
        <v>0</v>
      </c>
      <c r="CW154" s="22" t="n">
        <f aca="false">CV158</f>
        <v>0</v>
      </c>
      <c r="CX154" s="22" t="n">
        <f aca="false">CW158</f>
        <v>0</v>
      </c>
      <c r="CY154" s="22" t="n">
        <f aca="false">CX158</f>
        <v>0</v>
      </c>
      <c r="CZ154" s="22" t="n">
        <f aca="false">CY158</f>
        <v>0</v>
      </c>
      <c r="DA154" s="22" t="n">
        <f aca="false">CZ158</f>
        <v>0</v>
      </c>
      <c r="DB154" s="22" t="n">
        <f aca="false">DA158</f>
        <v>0</v>
      </c>
      <c r="DC154" s="22" t="n">
        <f aca="false">DB158</f>
        <v>0</v>
      </c>
      <c r="DD154" s="22" t="n">
        <f aca="false">DC158</f>
        <v>0</v>
      </c>
      <c r="DE154" s="22" t="n">
        <f aca="false">DD158</f>
        <v>0</v>
      </c>
      <c r="DF154" s="22" t="n">
        <f aca="false">DE158</f>
        <v>0</v>
      </c>
      <c r="DG154" s="22" t="n">
        <f aca="false">DF158</f>
        <v>0</v>
      </c>
      <c r="DH154" s="22" t="n">
        <f aca="false">DG158</f>
        <v>0</v>
      </c>
      <c r="DI154" s="22" t="n">
        <f aca="false">DH158</f>
        <v>0</v>
      </c>
      <c r="DJ154" s="22" t="n">
        <f aca="false">DI158</f>
        <v>0</v>
      </c>
      <c r="DK154" s="22" t="n">
        <f aca="false">DJ158</f>
        <v>0</v>
      </c>
      <c r="DL154" s="22" t="n">
        <f aca="false">DK158</f>
        <v>0</v>
      </c>
      <c r="DM154" s="22" t="n">
        <f aca="false">DL158</f>
        <v>0</v>
      </c>
      <c r="DN154" s="22" t="n">
        <f aca="false">DM158</f>
        <v>0</v>
      </c>
      <c r="DO154" s="22" t="n">
        <f aca="false">DN158</f>
        <v>0</v>
      </c>
      <c r="DP154" s="22" t="n">
        <f aca="false">DO158</f>
        <v>0</v>
      </c>
      <c r="DQ154" s="22" t="n">
        <f aca="false">DP158</f>
        <v>0</v>
      </c>
      <c r="DR154" s="22" t="n">
        <f aca="false">DQ158</f>
        <v>0</v>
      </c>
      <c r="DS154" s="22" t="n">
        <f aca="false">DR158</f>
        <v>0</v>
      </c>
      <c r="DT154" s="22" t="n">
        <f aca="false">DS158</f>
        <v>0</v>
      </c>
      <c r="DU154" s="22" t="n">
        <f aca="false">DT158</f>
        <v>0</v>
      </c>
      <c r="DV154" s="22" t="n">
        <f aca="false">DU158</f>
        <v>0</v>
      </c>
      <c r="DW154" s="22" t="n">
        <f aca="false">DV158</f>
        <v>0</v>
      </c>
      <c r="DX154" s="22" t="n">
        <f aca="false">DW158</f>
        <v>0</v>
      </c>
      <c r="DY154" s="22" t="n">
        <f aca="false">DX158</f>
        <v>0</v>
      </c>
      <c r="DZ154" s="22" t="n">
        <f aca="false">DY158</f>
        <v>0</v>
      </c>
      <c r="EA154" s="22" t="n">
        <f aca="false">DZ158</f>
        <v>0</v>
      </c>
      <c r="EB154" s="22" t="n">
        <f aca="false">EA158</f>
        <v>0</v>
      </c>
      <c r="EC154" s="22" t="n">
        <f aca="false">EB158</f>
        <v>0</v>
      </c>
      <c r="ED154" s="22" t="n">
        <f aca="false">EC158</f>
        <v>0</v>
      </c>
      <c r="EE154" s="22" t="n">
        <f aca="false">ED158</f>
        <v>0</v>
      </c>
      <c r="EF154" s="22" t="n">
        <f aca="false">EE158</f>
        <v>0</v>
      </c>
      <c r="EG154" s="22" t="n">
        <f aca="false">EF158</f>
        <v>0</v>
      </c>
      <c r="EH154" s="22" t="n">
        <f aca="false">EG158</f>
        <v>0</v>
      </c>
      <c r="EI154" s="22" t="n">
        <f aca="false">EH158</f>
        <v>0</v>
      </c>
      <c r="EJ154" s="22" t="n">
        <f aca="false">EI158</f>
        <v>0</v>
      </c>
      <c r="EK154" s="22" t="n">
        <f aca="false">EJ158</f>
        <v>0</v>
      </c>
      <c r="EL154" s="22" t="n">
        <f aca="false">EK158</f>
        <v>0</v>
      </c>
      <c r="EM154" s="22" t="n">
        <f aca="false">EL158</f>
        <v>0</v>
      </c>
      <c r="EN154" s="22" t="n">
        <f aca="false">EM158</f>
        <v>0</v>
      </c>
      <c r="EO154" s="22" t="n">
        <f aca="false">EN158</f>
        <v>0</v>
      </c>
      <c r="EP154" s="22" t="n">
        <f aca="false">EO158</f>
        <v>0</v>
      </c>
      <c r="EQ154" s="22" t="n">
        <f aca="false">EP158</f>
        <v>0</v>
      </c>
      <c r="ER154" s="22" t="n">
        <f aca="false">EQ158</f>
        <v>0</v>
      </c>
      <c r="ES154" s="22" t="n">
        <f aca="false">ER158</f>
        <v>0</v>
      </c>
      <c r="ET154" s="22" t="n">
        <f aca="false">ES158</f>
        <v>0</v>
      </c>
      <c r="EU154" s="22" t="n">
        <f aca="false">ET158</f>
        <v>0</v>
      </c>
      <c r="EV154" s="22" t="n">
        <f aca="false">EU158</f>
        <v>0</v>
      </c>
      <c r="EW154" s="22" t="n">
        <f aca="false">EV158</f>
        <v>0</v>
      </c>
      <c r="EX154" s="22" t="n">
        <f aca="false">EW158</f>
        <v>0</v>
      </c>
      <c r="EY154" s="22" t="n">
        <f aca="false">EX158</f>
        <v>0</v>
      </c>
      <c r="EZ154" s="22" t="n">
        <f aca="false">EY158</f>
        <v>0</v>
      </c>
      <c r="FA154" s="22" t="n">
        <f aca="false">EZ158</f>
        <v>0</v>
      </c>
      <c r="FB154" s="22" t="n">
        <f aca="false">FA158</f>
        <v>0</v>
      </c>
      <c r="FC154" s="22" t="n">
        <f aca="false">FB158</f>
        <v>0</v>
      </c>
      <c r="FD154" s="22" t="n">
        <f aca="false">FC158</f>
        <v>0</v>
      </c>
      <c r="FE154" s="22" t="n">
        <f aca="false">FD158</f>
        <v>2.72848410531879E-013</v>
      </c>
      <c r="FF154" s="22" t="n">
        <f aca="false">FE158</f>
        <v>5.45696821063757E-013</v>
      </c>
      <c r="FG154" s="22" t="n">
        <f aca="false">FF158</f>
        <v>8.18545231595636E-013</v>
      </c>
      <c r="FH154" s="22" t="n">
        <f aca="false">FG158</f>
        <v>1.09139364212751E-012</v>
      </c>
    </row>
    <row r="155" customFormat="false" ht="15" hidden="false" customHeight="false" outlineLevel="0" collapsed="false">
      <c r="C155" s="1" t="s">
        <v>793</v>
      </c>
      <c r="D155" s="12" t="s">
        <v>358</v>
      </c>
      <c r="I155" s="21" t="n">
        <f aca="false">SUM(J155:FH155)</f>
        <v>760.758287725417</v>
      </c>
      <c r="J155" s="21" t="n">
        <f aca="false">MAX(0,-J153)</f>
        <v>-0</v>
      </c>
      <c r="K155" s="21" t="n">
        <f aca="false">MAX(0,-K153)</f>
        <v>5.41754075342466</v>
      </c>
      <c r="L155" s="21" t="n">
        <f aca="false">MAX(0,-L153)</f>
        <v>7.30364753424658</v>
      </c>
      <c r="M155" s="21" t="n">
        <f aca="false">MAX(0,-M153)</f>
        <v>7.38390739726027</v>
      </c>
      <c r="N155" s="21" t="n">
        <f aca="false">MAX(0,-N153)</f>
        <v>7.38390739726027</v>
      </c>
      <c r="O155" s="21" t="n">
        <f aca="false">MAX(0,-O153)</f>
        <v>7.22338767123288</v>
      </c>
      <c r="P155" s="21" t="n">
        <f aca="false">MAX(0,-P153)</f>
        <v>563.845562971991</v>
      </c>
      <c r="Q155" s="21" t="n">
        <f aca="false">MAX(0,-Q153)</f>
        <v>77.7026580821918</v>
      </c>
      <c r="R155" s="21" t="n">
        <f aca="false">MAX(0,-R153)</f>
        <v>54.1778396712329</v>
      </c>
      <c r="S155" s="21" t="n">
        <f aca="false">MAX(0,-S153)</f>
        <v>30.3198362465753</v>
      </c>
      <c r="T155" s="21" t="n">
        <f aca="false">MAX(0,-T153)</f>
        <v>0</v>
      </c>
      <c r="U155" s="21" t="n">
        <f aca="false">MAX(0,-U153)</f>
        <v>0</v>
      </c>
      <c r="V155" s="21" t="n">
        <f aca="false">MAX(0,-V153)</f>
        <v>0</v>
      </c>
      <c r="W155" s="21" t="n">
        <f aca="false">MAX(0,-W153)</f>
        <v>0</v>
      </c>
      <c r="X155" s="21" t="n">
        <f aca="false">MAX(0,-X153)</f>
        <v>0</v>
      </c>
      <c r="Y155" s="21" t="n">
        <f aca="false">MAX(0,-Y153)</f>
        <v>0</v>
      </c>
      <c r="Z155" s="21" t="n">
        <f aca="false">MAX(0,-Z153)</f>
        <v>0</v>
      </c>
      <c r="AA155" s="21" t="n">
        <f aca="false">MAX(0,-AA153)</f>
        <v>0</v>
      </c>
      <c r="AB155" s="21" t="n">
        <f aca="false">MAX(0,-AB153)</f>
        <v>0</v>
      </c>
      <c r="AC155" s="21" t="n">
        <f aca="false">MAX(0,-AC153)</f>
        <v>0</v>
      </c>
      <c r="AD155" s="21" t="n">
        <f aca="false">MAX(0,-AD153)</f>
        <v>0</v>
      </c>
      <c r="AE155" s="21" t="n">
        <f aca="false">MAX(0,-AE153)</f>
        <v>0</v>
      </c>
      <c r="AF155" s="21" t="n">
        <f aca="false">MAX(0,-AF153)</f>
        <v>0</v>
      </c>
      <c r="AG155" s="21" t="n">
        <f aca="false">MAX(0,-AG153)</f>
        <v>0</v>
      </c>
      <c r="AH155" s="21" t="n">
        <f aca="false">MAX(0,-AH153)</f>
        <v>0</v>
      </c>
      <c r="AI155" s="21" t="n">
        <f aca="false">MAX(0,-AI153)</f>
        <v>0</v>
      </c>
      <c r="AJ155" s="21" t="n">
        <f aca="false">MAX(0,-AJ153)</f>
        <v>0</v>
      </c>
      <c r="AK155" s="21" t="n">
        <f aca="false">MAX(0,-AK153)</f>
        <v>0</v>
      </c>
      <c r="AL155" s="21" t="n">
        <f aca="false">MAX(0,-AL153)</f>
        <v>0</v>
      </c>
      <c r="AM155" s="21" t="n">
        <f aca="false">MAX(0,-AM153)</f>
        <v>0</v>
      </c>
      <c r="AN155" s="21" t="n">
        <f aca="false">MAX(0,-AN153)</f>
        <v>0</v>
      </c>
      <c r="AO155" s="21" t="n">
        <f aca="false">MAX(0,-AO153)</f>
        <v>0</v>
      </c>
      <c r="AP155" s="21" t="n">
        <f aca="false">MAX(0,-AP153)</f>
        <v>0</v>
      </c>
      <c r="AQ155" s="21" t="n">
        <f aca="false">MAX(0,-AQ153)</f>
        <v>0</v>
      </c>
      <c r="AR155" s="21" t="n">
        <f aca="false">MAX(0,-AR153)</f>
        <v>0</v>
      </c>
      <c r="AS155" s="21" t="n">
        <f aca="false">MAX(0,-AS153)</f>
        <v>0</v>
      </c>
      <c r="AT155" s="21" t="n">
        <f aca="false">MAX(0,-AT153)</f>
        <v>0</v>
      </c>
      <c r="AU155" s="21" t="n">
        <f aca="false">MAX(0,-AU153)</f>
        <v>0</v>
      </c>
      <c r="AV155" s="21" t="n">
        <f aca="false">MAX(0,-AV153)</f>
        <v>0</v>
      </c>
      <c r="AW155" s="21" t="n">
        <f aca="false">MAX(0,-AW153)</f>
        <v>0</v>
      </c>
      <c r="AX155" s="21" t="n">
        <f aca="false">MAX(0,-AX153)</f>
        <v>0</v>
      </c>
      <c r="AY155" s="21" t="n">
        <f aca="false">MAX(0,-AY153)</f>
        <v>0</v>
      </c>
      <c r="AZ155" s="21" t="n">
        <f aca="false">MAX(0,-AZ153)</f>
        <v>0</v>
      </c>
      <c r="BA155" s="21" t="n">
        <f aca="false">MAX(0,-BA153)</f>
        <v>0</v>
      </c>
      <c r="BB155" s="21" t="n">
        <f aca="false">MAX(0,-BB153)</f>
        <v>0</v>
      </c>
      <c r="BC155" s="21" t="n">
        <f aca="false">MAX(0,-BC153)</f>
        <v>0</v>
      </c>
      <c r="BD155" s="21" t="n">
        <f aca="false">MAX(0,-BD153)</f>
        <v>0</v>
      </c>
      <c r="BE155" s="21" t="n">
        <f aca="false">MAX(0,-BE153)</f>
        <v>0</v>
      </c>
      <c r="BF155" s="21" t="n">
        <f aca="false">MAX(0,-BF153)</f>
        <v>0</v>
      </c>
      <c r="BG155" s="21" t="n">
        <f aca="false">MAX(0,-BG153)</f>
        <v>0</v>
      </c>
      <c r="BH155" s="21" t="n">
        <f aca="false">MAX(0,-BH153)</f>
        <v>0</v>
      </c>
      <c r="BI155" s="21" t="n">
        <f aca="false">MAX(0,-BI153)</f>
        <v>0</v>
      </c>
      <c r="BJ155" s="21" t="n">
        <f aca="false">MAX(0,-BJ153)</f>
        <v>0</v>
      </c>
      <c r="BK155" s="21" t="n">
        <f aca="false">MAX(0,-BK153)</f>
        <v>0</v>
      </c>
      <c r="BL155" s="21" t="n">
        <f aca="false">MAX(0,-BL153)</f>
        <v>0</v>
      </c>
      <c r="BM155" s="21" t="n">
        <f aca="false">MAX(0,-BM153)</f>
        <v>0</v>
      </c>
      <c r="BN155" s="21" t="n">
        <f aca="false">MAX(0,-BN153)</f>
        <v>0</v>
      </c>
      <c r="BO155" s="21" t="n">
        <f aca="false">MAX(0,-BO153)</f>
        <v>0</v>
      </c>
      <c r="BP155" s="21" t="n">
        <f aca="false">MAX(0,-BP153)</f>
        <v>0</v>
      </c>
      <c r="BQ155" s="21" t="n">
        <f aca="false">MAX(0,-BQ153)</f>
        <v>0</v>
      </c>
      <c r="BR155" s="21" t="n">
        <f aca="false">MAX(0,-BR153)</f>
        <v>0</v>
      </c>
      <c r="BS155" s="21" t="n">
        <f aca="false">MAX(0,-BS153)</f>
        <v>0</v>
      </c>
      <c r="BT155" s="21" t="n">
        <f aca="false">MAX(0,-BT153)</f>
        <v>0</v>
      </c>
      <c r="BU155" s="21" t="n">
        <f aca="false">MAX(0,-BU153)</f>
        <v>0</v>
      </c>
      <c r="BV155" s="21" t="n">
        <f aca="false">MAX(0,-BV153)</f>
        <v>0</v>
      </c>
      <c r="BW155" s="21" t="n">
        <f aca="false">MAX(0,-BW153)</f>
        <v>0</v>
      </c>
      <c r="BX155" s="21" t="n">
        <f aca="false">MAX(0,-BX153)</f>
        <v>0</v>
      </c>
      <c r="BY155" s="21" t="n">
        <f aca="false">MAX(0,-BY153)</f>
        <v>0</v>
      </c>
      <c r="BZ155" s="21" t="n">
        <f aca="false">MAX(0,-BZ153)</f>
        <v>0</v>
      </c>
      <c r="CA155" s="21" t="n">
        <f aca="false">MAX(0,-CA153)</f>
        <v>0</v>
      </c>
      <c r="CB155" s="21" t="n">
        <f aca="false">MAX(0,-CB153)</f>
        <v>0</v>
      </c>
      <c r="CC155" s="21" t="n">
        <f aca="false">MAX(0,-CC153)</f>
        <v>0</v>
      </c>
      <c r="CD155" s="21" t="n">
        <f aca="false">MAX(0,-CD153)</f>
        <v>0</v>
      </c>
      <c r="CE155" s="21" t="n">
        <f aca="false">MAX(0,-CE153)</f>
        <v>0</v>
      </c>
      <c r="CF155" s="21" t="n">
        <f aca="false">MAX(0,-CF153)</f>
        <v>0</v>
      </c>
      <c r="CG155" s="21" t="n">
        <f aca="false">MAX(0,-CG153)</f>
        <v>0</v>
      </c>
      <c r="CH155" s="21" t="n">
        <f aca="false">MAX(0,-CH153)</f>
        <v>0</v>
      </c>
      <c r="CI155" s="21" t="n">
        <f aca="false">MAX(0,-CI153)</f>
        <v>0</v>
      </c>
      <c r="CJ155" s="21" t="n">
        <f aca="false">MAX(0,-CJ153)</f>
        <v>0</v>
      </c>
      <c r="CK155" s="21" t="n">
        <f aca="false">MAX(0,-CK153)</f>
        <v>0</v>
      </c>
      <c r="CL155" s="21" t="n">
        <f aca="false">MAX(0,-CL153)</f>
        <v>0</v>
      </c>
      <c r="CM155" s="21" t="n">
        <f aca="false">MAX(0,-CM153)</f>
        <v>0</v>
      </c>
      <c r="CN155" s="21" t="n">
        <f aca="false">MAX(0,-CN153)</f>
        <v>0</v>
      </c>
      <c r="CO155" s="21" t="n">
        <f aca="false">MAX(0,-CO153)</f>
        <v>0</v>
      </c>
      <c r="CP155" s="21" t="n">
        <f aca="false">MAX(0,-CP153)</f>
        <v>0</v>
      </c>
      <c r="CQ155" s="21" t="n">
        <f aca="false">MAX(0,-CQ153)</f>
        <v>0</v>
      </c>
      <c r="CR155" s="21" t="n">
        <f aca="false">MAX(0,-CR153)</f>
        <v>0</v>
      </c>
      <c r="CS155" s="21" t="n">
        <f aca="false">MAX(0,-CS153)</f>
        <v>0</v>
      </c>
      <c r="CT155" s="21" t="n">
        <f aca="false">MAX(0,-CT153)</f>
        <v>0</v>
      </c>
      <c r="CU155" s="21" t="n">
        <f aca="false">MAX(0,-CU153)</f>
        <v>0</v>
      </c>
      <c r="CV155" s="21" t="n">
        <f aca="false">MAX(0,-CV153)</f>
        <v>0</v>
      </c>
      <c r="CW155" s="21" t="n">
        <f aca="false">MAX(0,-CW153)</f>
        <v>0</v>
      </c>
      <c r="CX155" s="21" t="n">
        <f aca="false">MAX(0,-CX153)</f>
        <v>0</v>
      </c>
      <c r="CY155" s="21" t="n">
        <f aca="false">MAX(0,-CY153)</f>
        <v>0</v>
      </c>
      <c r="CZ155" s="21" t="n">
        <f aca="false">MAX(0,-CZ153)</f>
        <v>0</v>
      </c>
      <c r="DA155" s="21" t="n">
        <f aca="false">MAX(0,-DA153)</f>
        <v>0</v>
      </c>
      <c r="DB155" s="21" t="n">
        <f aca="false">MAX(0,-DB153)</f>
        <v>0</v>
      </c>
      <c r="DC155" s="21" t="n">
        <f aca="false">MAX(0,-DC153)</f>
        <v>0</v>
      </c>
      <c r="DD155" s="21" t="n">
        <f aca="false">MAX(0,-DD153)</f>
        <v>0</v>
      </c>
      <c r="DE155" s="21" t="n">
        <f aca="false">MAX(0,-DE153)</f>
        <v>0</v>
      </c>
      <c r="DF155" s="21" t="n">
        <f aca="false">MAX(0,-DF153)</f>
        <v>0</v>
      </c>
      <c r="DG155" s="21" t="n">
        <f aca="false">MAX(0,-DG153)</f>
        <v>0</v>
      </c>
      <c r="DH155" s="21" t="n">
        <f aca="false">MAX(0,-DH153)</f>
        <v>0</v>
      </c>
      <c r="DI155" s="21" t="n">
        <f aca="false">MAX(0,-DI153)</f>
        <v>0</v>
      </c>
      <c r="DJ155" s="21" t="n">
        <f aca="false">MAX(0,-DJ153)</f>
        <v>0</v>
      </c>
      <c r="DK155" s="21" t="n">
        <f aca="false">MAX(0,-DK153)</f>
        <v>0</v>
      </c>
      <c r="DL155" s="21" t="n">
        <f aca="false">MAX(0,-DL153)</f>
        <v>0</v>
      </c>
      <c r="DM155" s="21" t="n">
        <f aca="false">MAX(0,-DM153)</f>
        <v>0</v>
      </c>
      <c r="DN155" s="21" t="n">
        <f aca="false">MAX(0,-DN153)</f>
        <v>0</v>
      </c>
      <c r="DO155" s="21" t="n">
        <f aca="false">MAX(0,-DO153)</f>
        <v>0</v>
      </c>
      <c r="DP155" s="21" t="n">
        <f aca="false">MAX(0,-DP153)</f>
        <v>0</v>
      </c>
      <c r="DQ155" s="21" t="n">
        <f aca="false">MAX(0,-DQ153)</f>
        <v>0</v>
      </c>
      <c r="DR155" s="21" t="n">
        <f aca="false">MAX(0,-DR153)</f>
        <v>0</v>
      </c>
      <c r="DS155" s="21" t="n">
        <f aca="false">MAX(0,-DS153)</f>
        <v>0</v>
      </c>
      <c r="DT155" s="21" t="n">
        <f aca="false">MAX(0,-DT153)</f>
        <v>0</v>
      </c>
      <c r="DU155" s="21" t="n">
        <f aca="false">MAX(0,-DU153)</f>
        <v>0</v>
      </c>
      <c r="DV155" s="21" t="n">
        <f aca="false">MAX(0,-DV153)</f>
        <v>0</v>
      </c>
      <c r="DW155" s="21" t="n">
        <f aca="false">MAX(0,-DW153)</f>
        <v>0</v>
      </c>
      <c r="DX155" s="21" t="n">
        <f aca="false">MAX(0,-DX153)</f>
        <v>0</v>
      </c>
      <c r="DY155" s="21" t="n">
        <f aca="false">MAX(0,-DY153)</f>
        <v>0</v>
      </c>
      <c r="DZ155" s="21" t="n">
        <f aca="false">MAX(0,-DZ153)</f>
        <v>0</v>
      </c>
      <c r="EA155" s="21" t="n">
        <f aca="false">MAX(0,-EA153)</f>
        <v>0</v>
      </c>
      <c r="EB155" s="21" t="n">
        <f aca="false">MAX(0,-EB153)</f>
        <v>0</v>
      </c>
      <c r="EC155" s="21" t="n">
        <f aca="false">MAX(0,-EC153)</f>
        <v>0</v>
      </c>
      <c r="ED155" s="21" t="n">
        <f aca="false">MAX(0,-ED153)</f>
        <v>0</v>
      </c>
      <c r="EE155" s="21" t="n">
        <f aca="false">MAX(0,-EE153)</f>
        <v>0</v>
      </c>
      <c r="EF155" s="21" t="n">
        <f aca="false">MAX(0,-EF153)</f>
        <v>0</v>
      </c>
      <c r="EG155" s="21" t="n">
        <f aca="false">MAX(0,-EG153)</f>
        <v>0</v>
      </c>
      <c r="EH155" s="21" t="n">
        <f aca="false">MAX(0,-EH153)</f>
        <v>0</v>
      </c>
      <c r="EI155" s="21" t="n">
        <f aca="false">MAX(0,-EI153)</f>
        <v>0</v>
      </c>
      <c r="EJ155" s="21" t="n">
        <f aca="false">MAX(0,-EJ153)</f>
        <v>0</v>
      </c>
      <c r="EK155" s="21" t="n">
        <f aca="false">MAX(0,-EK153)</f>
        <v>0</v>
      </c>
      <c r="EL155" s="21" t="n">
        <f aca="false">MAX(0,-EL153)</f>
        <v>0</v>
      </c>
      <c r="EM155" s="21" t="n">
        <f aca="false">MAX(0,-EM153)</f>
        <v>0</v>
      </c>
      <c r="EN155" s="21" t="n">
        <f aca="false">MAX(0,-EN153)</f>
        <v>0</v>
      </c>
      <c r="EO155" s="21" t="n">
        <f aca="false">MAX(0,-EO153)</f>
        <v>0</v>
      </c>
      <c r="EP155" s="21" t="n">
        <f aca="false">MAX(0,-EP153)</f>
        <v>0</v>
      </c>
      <c r="EQ155" s="21" t="n">
        <f aca="false">MAX(0,-EQ153)</f>
        <v>0</v>
      </c>
      <c r="ER155" s="21" t="n">
        <f aca="false">MAX(0,-ER153)</f>
        <v>0</v>
      </c>
      <c r="ES155" s="21" t="n">
        <f aca="false">MAX(0,-ES153)</f>
        <v>0</v>
      </c>
      <c r="ET155" s="21" t="n">
        <f aca="false">MAX(0,-ET153)</f>
        <v>0</v>
      </c>
      <c r="EU155" s="21" t="n">
        <f aca="false">MAX(0,-EU153)</f>
        <v>0</v>
      </c>
      <c r="EV155" s="21" t="n">
        <f aca="false">MAX(0,-EV153)</f>
        <v>0</v>
      </c>
      <c r="EW155" s="21" t="n">
        <f aca="false">MAX(0,-EW153)</f>
        <v>0</v>
      </c>
      <c r="EX155" s="21" t="n">
        <f aca="false">MAX(0,-EX153)</f>
        <v>0</v>
      </c>
      <c r="EY155" s="21" t="n">
        <f aca="false">MAX(0,-EY153)</f>
        <v>0</v>
      </c>
      <c r="EZ155" s="21" t="n">
        <f aca="false">MAX(0,-EZ153)</f>
        <v>0</v>
      </c>
      <c r="FA155" s="21" t="n">
        <f aca="false">MAX(0,-FA153)</f>
        <v>0</v>
      </c>
      <c r="FB155" s="21" t="n">
        <f aca="false">MAX(0,-FB153)</f>
        <v>0</v>
      </c>
      <c r="FC155" s="21" t="n">
        <f aca="false">MAX(0,-FC153)</f>
        <v>0</v>
      </c>
      <c r="FD155" s="21" t="n">
        <f aca="false">MAX(0,-FD153)</f>
        <v>2.72848410531879E-013</v>
      </c>
      <c r="FE155" s="21" t="n">
        <f aca="false">MAX(0,-FE153)</f>
        <v>2.72848410531879E-013</v>
      </c>
      <c r="FF155" s="21" t="n">
        <f aca="false">MAX(0,-FF153)</f>
        <v>2.72848410531879E-013</v>
      </c>
      <c r="FG155" s="21" t="n">
        <f aca="false">MAX(0,-FG153)</f>
        <v>2.72848410531879E-013</v>
      </c>
      <c r="FH155" s="21" t="n">
        <f aca="false">MAX(0,-FH153)</f>
        <v>2.72848410531879E-013</v>
      </c>
    </row>
    <row r="156" customFormat="false" ht="15" hidden="false" customHeight="false" outlineLevel="0" collapsed="false">
      <c r="C156" s="1" t="s">
        <v>794</v>
      </c>
      <c r="D156" s="12" t="s">
        <v>358</v>
      </c>
      <c r="I156" s="21" t="n">
        <f aca="false">SUM(J156:FH156)</f>
        <v>-760.758287725416</v>
      </c>
      <c r="J156" s="21" t="n">
        <f aca="false">-MIN(J154,In_Loss_Cap*MAX(0,J153))</f>
        <v>-0</v>
      </c>
      <c r="K156" s="21" t="n">
        <f aca="false">-MIN(K154,In_Loss_Cap*MAX(0,K153))</f>
        <v>-0</v>
      </c>
      <c r="L156" s="21" t="n">
        <f aca="false">-MIN(L154,In_Loss_Cap*MAX(0,L153))</f>
        <v>-0</v>
      </c>
      <c r="M156" s="21" t="n">
        <f aca="false">-MIN(M154,In_Loss_Cap*MAX(0,M153))</f>
        <v>-0</v>
      </c>
      <c r="N156" s="21" t="n">
        <f aca="false">-MIN(N154,In_Loss_Cap*MAX(0,N153))</f>
        <v>-0</v>
      </c>
      <c r="O156" s="21" t="n">
        <f aca="false">-MIN(O154,In_Loss_Cap*MAX(0,O153))</f>
        <v>-0</v>
      </c>
      <c r="P156" s="21" t="n">
        <f aca="false">-MIN(P154,In_Loss_Cap*MAX(0,P153))</f>
        <v>-0</v>
      </c>
      <c r="Q156" s="21" t="n">
        <f aca="false">-MIN(Q154,In_Loss_Cap*MAX(0,Q153))</f>
        <v>-0</v>
      </c>
      <c r="R156" s="21" t="n">
        <f aca="false">-MIN(R154,In_Loss_Cap*MAX(0,R153))</f>
        <v>-0</v>
      </c>
      <c r="S156" s="21" t="n">
        <f aca="false">-MIN(S154,In_Loss_Cap*MAX(0,S153))</f>
        <v>-0</v>
      </c>
      <c r="T156" s="21" t="n">
        <f aca="false">-MIN(T154,In_Loss_Cap*MAX(0,T153))</f>
        <v>-420.608211815927</v>
      </c>
      <c r="U156" s="21" t="n">
        <f aca="false">-MIN(U154,In_Loss_Cap*MAX(0,U153))</f>
        <v>-340.150075909488</v>
      </c>
      <c r="V156" s="21" t="n">
        <f aca="false">-MIN(V154,In_Loss_Cap*MAX(0,V153))</f>
        <v>-0</v>
      </c>
      <c r="W156" s="21" t="n">
        <f aca="false">-MIN(W154,In_Loss_Cap*MAX(0,W153))</f>
        <v>-0</v>
      </c>
      <c r="X156" s="21" t="n">
        <f aca="false">-MIN(X154,In_Loss_Cap*MAX(0,X153))</f>
        <v>-0</v>
      </c>
      <c r="Y156" s="21" t="n">
        <f aca="false">-MIN(Y154,In_Loss_Cap*MAX(0,Y153))</f>
        <v>-0</v>
      </c>
      <c r="Z156" s="21" t="n">
        <f aca="false">-MIN(Z154,In_Loss_Cap*MAX(0,Z153))</f>
        <v>-0</v>
      </c>
      <c r="AA156" s="21" t="n">
        <f aca="false">-MIN(AA154,In_Loss_Cap*MAX(0,AA153))</f>
        <v>-0</v>
      </c>
      <c r="AB156" s="21" t="n">
        <f aca="false">-MIN(AB154,In_Loss_Cap*MAX(0,AB153))</f>
        <v>-0</v>
      </c>
      <c r="AC156" s="21" t="n">
        <f aca="false">-MIN(AC154,In_Loss_Cap*MAX(0,AC153))</f>
        <v>-0</v>
      </c>
      <c r="AD156" s="21" t="n">
        <f aca="false">-MIN(AD154,In_Loss_Cap*MAX(0,AD153))</f>
        <v>-0</v>
      </c>
      <c r="AE156" s="21" t="n">
        <f aca="false">-MIN(AE154,In_Loss_Cap*MAX(0,AE153))</f>
        <v>-0</v>
      </c>
      <c r="AF156" s="21" t="n">
        <f aca="false">-MIN(AF154,In_Loss_Cap*MAX(0,AF153))</f>
        <v>-0</v>
      </c>
      <c r="AG156" s="21" t="n">
        <f aca="false">-MIN(AG154,In_Loss_Cap*MAX(0,AG153))</f>
        <v>-0</v>
      </c>
      <c r="AH156" s="21" t="n">
        <f aca="false">-MIN(AH154,In_Loss_Cap*MAX(0,AH153))</f>
        <v>-0</v>
      </c>
      <c r="AI156" s="21" t="n">
        <f aca="false">-MIN(AI154,In_Loss_Cap*MAX(0,AI153))</f>
        <v>-0</v>
      </c>
      <c r="AJ156" s="21" t="n">
        <f aca="false">-MIN(AJ154,In_Loss_Cap*MAX(0,AJ153))</f>
        <v>-0</v>
      </c>
      <c r="AK156" s="21" t="n">
        <f aca="false">-MIN(AK154,In_Loss_Cap*MAX(0,AK153))</f>
        <v>-0</v>
      </c>
      <c r="AL156" s="21" t="n">
        <f aca="false">-MIN(AL154,In_Loss_Cap*MAX(0,AL153))</f>
        <v>-0</v>
      </c>
      <c r="AM156" s="21" t="n">
        <f aca="false">-MIN(AM154,In_Loss_Cap*MAX(0,AM153))</f>
        <v>-0</v>
      </c>
      <c r="AN156" s="21" t="n">
        <f aca="false">-MIN(AN154,In_Loss_Cap*MAX(0,AN153))</f>
        <v>-0</v>
      </c>
      <c r="AO156" s="21" t="n">
        <f aca="false">-MIN(AO154,In_Loss_Cap*MAX(0,AO153))</f>
        <v>-0</v>
      </c>
      <c r="AP156" s="21" t="n">
        <f aca="false">-MIN(AP154,In_Loss_Cap*MAX(0,AP153))</f>
        <v>-0</v>
      </c>
      <c r="AQ156" s="21" t="n">
        <f aca="false">-MIN(AQ154,In_Loss_Cap*MAX(0,AQ153))</f>
        <v>-0</v>
      </c>
      <c r="AR156" s="21" t="n">
        <f aca="false">-MIN(AR154,In_Loss_Cap*MAX(0,AR153))</f>
        <v>-0</v>
      </c>
      <c r="AS156" s="21" t="n">
        <f aca="false">-MIN(AS154,In_Loss_Cap*MAX(0,AS153))</f>
        <v>-0</v>
      </c>
      <c r="AT156" s="21" t="n">
        <f aca="false">-MIN(AT154,In_Loss_Cap*MAX(0,AT153))</f>
        <v>-0</v>
      </c>
      <c r="AU156" s="21" t="n">
        <f aca="false">-MIN(AU154,In_Loss_Cap*MAX(0,AU153))</f>
        <v>-0</v>
      </c>
      <c r="AV156" s="21" t="n">
        <f aca="false">-MIN(AV154,In_Loss_Cap*MAX(0,AV153))</f>
        <v>-0</v>
      </c>
      <c r="AW156" s="21" t="n">
        <f aca="false">-MIN(AW154,In_Loss_Cap*MAX(0,AW153))</f>
        <v>-0</v>
      </c>
      <c r="AX156" s="21" t="n">
        <f aca="false">-MIN(AX154,In_Loss_Cap*MAX(0,AX153))</f>
        <v>-0</v>
      </c>
      <c r="AY156" s="21" t="n">
        <f aca="false">-MIN(AY154,In_Loss_Cap*MAX(0,AY153))</f>
        <v>-0</v>
      </c>
      <c r="AZ156" s="21" t="n">
        <f aca="false">-MIN(AZ154,In_Loss_Cap*MAX(0,AZ153))</f>
        <v>-0</v>
      </c>
      <c r="BA156" s="21" t="n">
        <f aca="false">-MIN(BA154,In_Loss_Cap*MAX(0,BA153))</f>
        <v>-0</v>
      </c>
      <c r="BB156" s="21" t="n">
        <f aca="false">-MIN(BB154,In_Loss_Cap*MAX(0,BB153))</f>
        <v>-0</v>
      </c>
      <c r="BC156" s="21" t="n">
        <f aca="false">-MIN(BC154,In_Loss_Cap*MAX(0,BC153))</f>
        <v>-0</v>
      </c>
      <c r="BD156" s="21" t="n">
        <f aca="false">-MIN(BD154,In_Loss_Cap*MAX(0,BD153))</f>
        <v>-0</v>
      </c>
      <c r="BE156" s="21" t="n">
        <f aca="false">-MIN(BE154,In_Loss_Cap*MAX(0,BE153))</f>
        <v>-0</v>
      </c>
      <c r="BF156" s="21" t="n">
        <f aca="false">-MIN(BF154,In_Loss_Cap*MAX(0,BF153))</f>
        <v>-0</v>
      </c>
      <c r="BG156" s="21" t="n">
        <f aca="false">-MIN(BG154,In_Loss_Cap*MAX(0,BG153))</f>
        <v>-0</v>
      </c>
      <c r="BH156" s="21" t="n">
        <f aca="false">-MIN(BH154,In_Loss_Cap*MAX(0,BH153))</f>
        <v>-0</v>
      </c>
      <c r="BI156" s="21" t="n">
        <f aca="false">-MIN(BI154,In_Loss_Cap*MAX(0,BI153))</f>
        <v>-0</v>
      </c>
      <c r="BJ156" s="21" t="n">
        <f aca="false">-MIN(BJ154,In_Loss_Cap*MAX(0,BJ153))</f>
        <v>-0</v>
      </c>
      <c r="BK156" s="21" t="n">
        <f aca="false">-MIN(BK154,In_Loss_Cap*MAX(0,BK153))</f>
        <v>-0</v>
      </c>
      <c r="BL156" s="21" t="n">
        <f aca="false">-MIN(BL154,In_Loss_Cap*MAX(0,BL153))</f>
        <v>-0</v>
      </c>
      <c r="BM156" s="21" t="n">
        <f aca="false">-MIN(BM154,In_Loss_Cap*MAX(0,BM153))</f>
        <v>-0</v>
      </c>
      <c r="BN156" s="21" t="n">
        <f aca="false">-MIN(BN154,In_Loss_Cap*MAX(0,BN153))</f>
        <v>-0</v>
      </c>
      <c r="BO156" s="21" t="n">
        <f aca="false">-MIN(BO154,In_Loss_Cap*MAX(0,BO153))</f>
        <v>-0</v>
      </c>
      <c r="BP156" s="21" t="n">
        <f aca="false">-MIN(BP154,In_Loss_Cap*MAX(0,BP153))</f>
        <v>-0</v>
      </c>
      <c r="BQ156" s="21" t="n">
        <f aca="false">-MIN(BQ154,In_Loss_Cap*MAX(0,BQ153))</f>
        <v>-0</v>
      </c>
      <c r="BR156" s="21" t="n">
        <f aca="false">-MIN(BR154,In_Loss_Cap*MAX(0,BR153))</f>
        <v>-0</v>
      </c>
      <c r="BS156" s="21" t="n">
        <f aca="false">-MIN(BS154,In_Loss_Cap*MAX(0,BS153))</f>
        <v>-0</v>
      </c>
      <c r="BT156" s="21" t="n">
        <f aca="false">-MIN(BT154,In_Loss_Cap*MAX(0,BT153))</f>
        <v>-0</v>
      </c>
      <c r="BU156" s="21" t="n">
        <f aca="false">-MIN(BU154,In_Loss_Cap*MAX(0,BU153))</f>
        <v>-0</v>
      </c>
      <c r="BV156" s="21" t="n">
        <f aca="false">-MIN(BV154,In_Loss_Cap*MAX(0,BV153))</f>
        <v>-0</v>
      </c>
      <c r="BW156" s="21" t="n">
        <f aca="false">-MIN(BW154,In_Loss_Cap*MAX(0,BW153))</f>
        <v>-0</v>
      </c>
      <c r="BX156" s="21" t="n">
        <f aca="false">-MIN(BX154,In_Loss_Cap*MAX(0,BX153))</f>
        <v>-0</v>
      </c>
      <c r="BY156" s="21" t="n">
        <f aca="false">-MIN(BY154,In_Loss_Cap*MAX(0,BY153))</f>
        <v>-0</v>
      </c>
      <c r="BZ156" s="21" t="n">
        <f aca="false">-MIN(BZ154,In_Loss_Cap*MAX(0,BZ153))</f>
        <v>-0</v>
      </c>
      <c r="CA156" s="21" t="n">
        <f aca="false">-MIN(CA154,In_Loss_Cap*MAX(0,CA153))</f>
        <v>-0</v>
      </c>
      <c r="CB156" s="21" t="n">
        <f aca="false">-MIN(CB154,In_Loss_Cap*MAX(0,CB153))</f>
        <v>-0</v>
      </c>
      <c r="CC156" s="21" t="n">
        <f aca="false">-MIN(CC154,In_Loss_Cap*MAX(0,CC153))</f>
        <v>-0</v>
      </c>
      <c r="CD156" s="21" t="n">
        <f aca="false">-MIN(CD154,In_Loss_Cap*MAX(0,CD153))</f>
        <v>-0</v>
      </c>
      <c r="CE156" s="21" t="n">
        <f aca="false">-MIN(CE154,In_Loss_Cap*MAX(0,CE153))</f>
        <v>-0</v>
      </c>
      <c r="CF156" s="21" t="n">
        <f aca="false">-MIN(CF154,In_Loss_Cap*MAX(0,CF153))</f>
        <v>-0</v>
      </c>
      <c r="CG156" s="21" t="n">
        <f aca="false">-MIN(CG154,In_Loss_Cap*MAX(0,CG153))</f>
        <v>-0</v>
      </c>
      <c r="CH156" s="21" t="n">
        <f aca="false">-MIN(CH154,In_Loss_Cap*MAX(0,CH153))</f>
        <v>-0</v>
      </c>
      <c r="CI156" s="21" t="n">
        <f aca="false">-MIN(CI154,In_Loss_Cap*MAX(0,CI153))</f>
        <v>-0</v>
      </c>
      <c r="CJ156" s="21" t="n">
        <f aca="false">-MIN(CJ154,In_Loss_Cap*MAX(0,CJ153))</f>
        <v>-0</v>
      </c>
      <c r="CK156" s="21" t="n">
        <f aca="false">-MIN(CK154,In_Loss_Cap*MAX(0,CK153))</f>
        <v>-0</v>
      </c>
      <c r="CL156" s="21" t="n">
        <f aca="false">-MIN(CL154,In_Loss_Cap*MAX(0,CL153))</f>
        <v>-0</v>
      </c>
      <c r="CM156" s="21" t="n">
        <f aca="false">-MIN(CM154,In_Loss_Cap*MAX(0,CM153))</f>
        <v>-0</v>
      </c>
      <c r="CN156" s="21" t="n">
        <f aca="false">-MIN(CN154,In_Loss_Cap*MAX(0,CN153))</f>
        <v>-0</v>
      </c>
      <c r="CO156" s="21" t="n">
        <f aca="false">-MIN(CO154,In_Loss_Cap*MAX(0,CO153))</f>
        <v>-0</v>
      </c>
      <c r="CP156" s="21" t="n">
        <f aca="false">-MIN(CP154,In_Loss_Cap*MAX(0,CP153))</f>
        <v>-0</v>
      </c>
      <c r="CQ156" s="21" t="n">
        <f aca="false">-MIN(CQ154,In_Loss_Cap*MAX(0,CQ153))</f>
        <v>-0</v>
      </c>
      <c r="CR156" s="21" t="n">
        <f aca="false">-MIN(CR154,In_Loss_Cap*MAX(0,CR153))</f>
        <v>-0</v>
      </c>
      <c r="CS156" s="21" t="n">
        <f aca="false">-MIN(CS154,In_Loss_Cap*MAX(0,CS153))</f>
        <v>-0</v>
      </c>
      <c r="CT156" s="21" t="n">
        <f aca="false">-MIN(CT154,In_Loss_Cap*MAX(0,CT153))</f>
        <v>-0</v>
      </c>
      <c r="CU156" s="21" t="n">
        <f aca="false">-MIN(CU154,In_Loss_Cap*MAX(0,CU153))</f>
        <v>-0</v>
      </c>
      <c r="CV156" s="21" t="n">
        <f aca="false">-MIN(CV154,In_Loss_Cap*MAX(0,CV153))</f>
        <v>-0</v>
      </c>
      <c r="CW156" s="21" t="n">
        <f aca="false">-MIN(CW154,In_Loss_Cap*MAX(0,CW153))</f>
        <v>-0</v>
      </c>
      <c r="CX156" s="21" t="n">
        <f aca="false">-MIN(CX154,In_Loss_Cap*MAX(0,CX153))</f>
        <v>-0</v>
      </c>
      <c r="CY156" s="21" t="n">
        <f aca="false">-MIN(CY154,In_Loss_Cap*MAX(0,CY153))</f>
        <v>-0</v>
      </c>
      <c r="CZ156" s="21" t="n">
        <f aca="false">-MIN(CZ154,In_Loss_Cap*MAX(0,CZ153))</f>
        <v>-0</v>
      </c>
      <c r="DA156" s="21" t="n">
        <f aca="false">-MIN(DA154,In_Loss_Cap*MAX(0,DA153))</f>
        <v>-0</v>
      </c>
      <c r="DB156" s="21" t="n">
        <f aca="false">-MIN(DB154,In_Loss_Cap*MAX(0,DB153))</f>
        <v>-0</v>
      </c>
      <c r="DC156" s="21" t="n">
        <f aca="false">-MIN(DC154,In_Loss_Cap*MAX(0,DC153))</f>
        <v>-0</v>
      </c>
      <c r="DD156" s="21" t="n">
        <f aca="false">-MIN(DD154,In_Loss_Cap*MAX(0,DD153))</f>
        <v>-0</v>
      </c>
      <c r="DE156" s="21" t="n">
        <f aca="false">-MIN(DE154,In_Loss_Cap*MAX(0,DE153))</f>
        <v>-0</v>
      </c>
      <c r="DF156" s="21" t="n">
        <f aca="false">-MIN(DF154,In_Loss_Cap*MAX(0,DF153))</f>
        <v>-0</v>
      </c>
      <c r="DG156" s="21" t="n">
        <f aca="false">-MIN(DG154,In_Loss_Cap*MAX(0,DG153))</f>
        <v>-0</v>
      </c>
      <c r="DH156" s="21" t="n">
        <f aca="false">-MIN(DH154,In_Loss_Cap*MAX(0,DH153))</f>
        <v>-0</v>
      </c>
      <c r="DI156" s="21" t="n">
        <f aca="false">-MIN(DI154,In_Loss_Cap*MAX(0,DI153))</f>
        <v>-0</v>
      </c>
      <c r="DJ156" s="21" t="n">
        <f aca="false">-MIN(DJ154,In_Loss_Cap*MAX(0,DJ153))</f>
        <v>-0</v>
      </c>
      <c r="DK156" s="21" t="n">
        <f aca="false">-MIN(DK154,In_Loss_Cap*MAX(0,DK153))</f>
        <v>-0</v>
      </c>
      <c r="DL156" s="21" t="n">
        <f aca="false">-MIN(DL154,In_Loss_Cap*MAX(0,DL153))</f>
        <v>-0</v>
      </c>
      <c r="DM156" s="21" t="n">
        <f aca="false">-MIN(DM154,In_Loss_Cap*MAX(0,DM153))</f>
        <v>-0</v>
      </c>
      <c r="DN156" s="21" t="n">
        <f aca="false">-MIN(DN154,In_Loss_Cap*MAX(0,DN153))</f>
        <v>-0</v>
      </c>
      <c r="DO156" s="21" t="n">
        <f aca="false">-MIN(DO154,In_Loss_Cap*MAX(0,DO153))</f>
        <v>-0</v>
      </c>
      <c r="DP156" s="21" t="n">
        <f aca="false">-MIN(DP154,In_Loss_Cap*MAX(0,DP153))</f>
        <v>-0</v>
      </c>
      <c r="DQ156" s="21" t="n">
        <f aca="false">-MIN(DQ154,In_Loss_Cap*MAX(0,DQ153))</f>
        <v>-0</v>
      </c>
      <c r="DR156" s="21" t="n">
        <f aca="false">-MIN(DR154,In_Loss_Cap*MAX(0,DR153))</f>
        <v>-0</v>
      </c>
      <c r="DS156" s="21" t="n">
        <f aca="false">-MIN(DS154,In_Loss_Cap*MAX(0,DS153))</f>
        <v>-0</v>
      </c>
      <c r="DT156" s="21" t="n">
        <f aca="false">-MIN(DT154,In_Loss_Cap*MAX(0,DT153))</f>
        <v>-0</v>
      </c>
      <c r="DU156" s="21" t="n">
        <f aca="false">-MIN(DU154,In_Loss_Cap*MAX(0,DU153))</f>
        <v>-0</v>
      </c>
      <c r="DV156" s="21" t="n">
        <f aca="false">-MIN(DV154,In_Loss_Cap*MAX(0,DV153))</f>
        <v>-0</v>
      </c>
      <c r="DW156" s="21" t="n">
        <f aca="false">-MIN(DW154,In_Loss_Cap*MAX(0,DW153))</f>
        <v>-0</v>
      </c>
      <c r="DX156" s="21" t="n">
        <f aca="false">-MIN(DX154,In_Loss_Cap*MAX(0,DX153))</f>
        <v>-0</v>
      </c>
      <c r="DY156" s="21" t="n">
        <f aca="false">-MIN(DY154,In_Loss_Cap*MAX(0,DY153))</f>
        <v>-0</v>
      </c>
      <c r="DZ156" s="21" t="n">
        <f aca="false">-MIN(DZ154,In_Loss_Cap*MAX(0,DZ153))</f>
        <v>-0</v>
      </c>
      <c r="EA156" s="21" t="n">
        <f aca="false">-MIN(EA154,In_Loss_Cap*MAX(0,EA153))</f>
        <v>-0</v>
      </c>
      <c r="EB156" s="21" t="n">
        <f aca="false">-MIN(EB154,In_Loss_Cap*MAX(0,EB153))</f>
        <v>-0</v>
      </c>
      <c r="EC156" s="21" t="n">
        <f aca="false">-MIN(EC154,In_Loss_Cap*MAX(0,EC153))</f>
        <v>-0</v>
      </c>
      <c r="ED156" s="21" t="n">
        <f aca="false">-MIN(ED154,In_Loss_Cap*MAX(0,ED153))</f>
        <v>-0</v>
      </c>
      <c r="EE156" s="21" t="n">
        <f aca="false">-MIN(EE154,In_Loss_Cap*MAX(0,EE153))</f>
        <v>-0</v>
      </c>
      <c r="EF156" s="21" t="n">
        <f aca="false">-MIN(EF154,In_Loss_Cap*MAX(0,EF153))</f>
        <v>-0</v>
      </c>
      <c r="EG156" s="21" t="n">
        <f aca="false">-MIN(EG154,In_Loss_Cap*MAX(0,EG153))</f>
        <v>-0</v>
      </c>
      <c r="EH156" s="21" t="n">
        <f aca="false">-MIN(EH154,In_Loss_Cap*MAX(0,EH153))</f>
        <v>-0</v>
      </c>
      <c r="EI156" s="21" t="n">
        <f aca="false">-MIN(EI154,In_Loss_Cap*MAX(0,EI153))</f>
        <v>-0</v>
      </c>
      <c r="EJ156" s="21" t="n">
        <f aca="false">-MIN(EJ154,In_Loss_Cap*MAX(0,EJ153))</f>
        <v>-0</v>
      </c>
      <c r="EK156" s="21" t="n">
        <f aca="false">-MIN(EK154,In_Loss_Cap*MAX(0,EK153))</f>
        <v>-0</v>
      </c>
      <c r="EL156" s="21" t="n">
        <f aca="false">-MIN(EL154,In_Loss_Cap*MAX(0,EL153))</f>
        <v>-0</v>
      </c>
      <c r="EM156" s="21" t="n">
        <f aca="false">-MIN(EM154,In_Loss_Cap*MAX(0,EM153))</f>
        <v>-0</v>
      </c>
      <c r="EN156" s="21" t="n">
        <f aca="false">-MIN(EN154,In_Loss_Cap*MAX(0,EN153))</f>
        <v>-0</v>
      </c>
      <c r="EO156" s="21" t="n">
        <f aca="false">-MIN(EO154,In_Loss_Cap*MAX(0,EO153))</f>
        <v>-0</v>
      </c>
      <c r="EP156" s="21" t="n">
        <f aca="false">-MIN(EP154,In_Loss_Cap*MAX(0,EP153))</f>
        <v>-0</v>
      </c>
      <c r="EQ156" s="21" t="n">
        <f aca="false">-MIN(EQ154,In_Loss_Cap*MAX(0,EQ153))</f>
        <v>-0</v>
      </c>
      <c r="ER156" s="21" t="n">
        <f aca="false">-MIN(ER154,In_Loss_Cap*MAX(0,ER153))</f>
        <v>-0</v>
      </c>
      <c r="ES156" s="21" t="n">
        <f aca="false">-MIN(ES154,In_Loss_Cap*MAX(0,ES153))</f>
        <v>-0</v>
      </c>
      <c r="ET156" s="21" t="n">
        <f aca="false">-MIN(ET154,In_Loss_Cap*MAX(0,ET153))</f>
        <v>-0</v>
      </c>
      <c r="EU156" s="21" t="n">
        <f aca="false">-MIN(EU154,In_Loss_Cap*MAX(0,EU153))</f>
        <v>-0</v>
      </c>
      <c r="EV156" s="21" t="n">
        <f aca="false">-MIN(EV154,In_Loss_Cap*MAX(0,EV153))</f>
        <v>-0</v>
      </c>
      <c r="EW156" s="21" t="n">
        <f aca="false">-MIN(EW154,In_Loss_Cap*MAX(0,EW153))</f>
        <v>-0</v>
      </c>
      <c r="EX156" s="21" t="n">
        <f aca="false">-MIN(EX154,In_Loss_Cap*MAX(0,EX153))</f>
        <v>-0</v>
      </c>
      <c r="EY156" s="21" t="n">
        <f aca="false">-MIN(EY154,In_Loss_Cap*MAX(0,EY153))</f>
        <v>-0</v>
      </c>
      <c r="EZ156" s="21" t="n">
        <f aca="false">-MIN(EZ154,In_Loss_Cap*MAX(0,EZ153))</f>
        <v>-0</v>
      </c>
      <c r="FA156" s="21" t="n">
        <f aca="false">-MIN(FA154,In_Loss_Cap*MAX(0,FA153))</f>
        <v>-0</v>
      </c>
      <c r="FB156" s="21" t="n">
        <f aca="false">-MIN(FB154,In_Loss_Cap*MAX(0,FB153))</f>
        <v>-0</v>
      </c>
      <c r="FC156" s="21" t="n">
        <f aca="false">-MIN(FC154,In_Loss_Cap*MAX(0,FC153))</f>
        <v>-0</v>
      </c>
      <c r="FD156" s="21" t="n">
        <f aca="false">-MIN(FD154,In_Loss_Cap*MAX(0,FD153))</f>
        <v>-0</v>
      </c>
      <c r="FE156" s="21" t="n">
        <f aca="false">-MIN(FE154,In_Loss_Cap*MAX(0,FE153))</f>
        <v>-0</v>
      </c>
      <c r="FF156" s="21" t="n">
        <f aca="false">-MIN(FF154,In_Loss_Cap*MAX(0,FF153))</f>
        <v>-0</v>
      </c>
      <c r="FG156" s="21" t="n">
        <f aca="false">-MIN(FG154,In_Loss_Cap*MAX(0,FG153))</f>
        <v>-0</v>
      </c>
      <c r="FH156" s="21" t="n">
        <f aca="false">-MIN(FH154,In_Loss_Cap*MAX(0,FH153))</f>
        <v>-0</v>
      </c>
    </row>
    <row r="157" customFormat="false" ht="15" hidden="false" customHeight="false" outlineLevel="0" collapsed="false">
      <c r="C157" s="1" t="s">
        <v>795</v>
      </c>
      <c r="D157" s="12" t="s">
        <v>358</v>
      </c>
      <c r="E157" s="45" t="n">
        <f aca="false">EDATE($E16,In_Loss_Years*Months_In_Year)</f>
        <v>48395</v>
      </c>
      <c r="I157" s="21" t="n">
        <f aca="false">SUM(J157:FH157)</f>
        <v>0</v>
      </c>
      <c r="J157" s="21" t="n">
        <f aca="false">-(J154+J155+J156)*N(AND(J$3&lt;=$E157,J$4&gt;=$E157))</f>
        <v>-0</v>
      </c>
      <c r="K157" s="21" t="n">
        <f aca="false">-(K154+K155+K156)*N(AND(K$3&lt;=$E157,K$4&gt;=$E157))</f>
        <v>-0</v>
      </c>
      <c r="L157" s="21" t="n">
        <f aca="false">-(L154+L155+L156)*N(AND(L$3&lt;=$E157,L$4&gt;=$E157))</f>
        <v>-0</v>
      </c>
      <c r="M157" s="21" t="n">
        <f aca="false">-(M154+M155+M156)*N(AND(M$3&lt;=$E157,M$4&gt;=$E157))</f>
        <v>-0</v>
      </c>
      <c r="N157" s="21" t="n">
        <f aca="false">-(N154+N155+N156)*N(AND(N$3&lt;=$E157,N$4&gt;=$E157))</f>
        <v>-0</v>
      </c>
      <c r="O157" s="21" t="n">
        <f aca="false">-(O154+O155+O156)*N(AND(O$3&lt;=$E157,O$4&gt;=$E157))</f>
        <v>-0</v>
      </c>
      <c r="P157" s="21" t="n">
        <f aca="false">-(P154+P155+P156)*N(AND(P$3&lt;=$E157,P$4&gt;=$E157))</f>
        <v>-0</v>
      </c>
      <c r="Q157" s="21" t="n">
        <f aca="false">-(Q154+Q155+Q156)*N(AND(Q$3&lt;=$E157,Q$4&gt;=$E157))</f>
        <v>-0</v>
      </c>
      <c r="R157" s="21" t="n">
        <f aca="false">-(R154+R155+R156)*N(AND(R$3&lt;=$E157,R$4&gt;=$E157))</f>
        <v>-0</v>
      </c>
      <c r="S157" s="21" t="n">
        <f aca="false">-(S154+S155+S156)*N(AND(S$3&lt;=$E157,S$4&gt;=$E157))</f>
        <v>-0</v>
      </c>
      <c r="T157" s="21" t="n">
        <f aca="false">-(T154+T155+T156)*N(AND(T$3&lt;=$E157,T$4&gt;=$E157))</f>
        <v>-0</v>
      </c>
      <c r="U157" s="21" t="n">
        <f aca="false">-(U154+U155+U156)*N(AND(U$3&lt;=$E157,U$4&gt;=$E157))</f>
        <v>-0</v>
      </c>
      <c r="V157" s="21" t="n">
        <f aca="false">-(V154+V155+V156)*N(AND(V$3&lt;=$E157,V$4&gt;=$E157))</f>
        <v>-0</v>
      </c>
      <c r="W157" s="21" t="n">
        <f aca="false">-(W154+W155+W156)*N(AND(W$3&lt;=$E157,W$4&gt;=$E157))</f>
        <v>-0</v>
      </c>
      <c r="X157" s="21" t="n">
        <f aca="false">-(X154+X155+X156)*N(AND(X$3&lt;=$E157,X$4&gt;=$E157))</f>
        <v>-0</v>
      </c>
      <c r="Y157" s="21" t="n">
        <f aca="false">-(Y154+Y155+Y156)*N(AND(Y$3&lt;=$E157,Y$4&gt;=$E157))</f>
        <v>-0</v>
      </c>
      <c r="Z157" s="21" t="n">
        <f aca="false">-(Z154+Z155+Z156)*N(AND(Z$3&lt;=$E157,Z$4&gt;=$E157))</f>
        <v>-0</v>
      </c>
      <c r="AA157" s="21" t="n">
        <f aca="false">-(AA154+AA155+AA156)*N(AND(AA$3&lt;=$E157,AA$4&gt;=$E157))</f>
        <v>-0</v>
      </c>
      <c r="AB157" s="21" t="n">
        <f aca="false">-(AB154+AB155+AB156)*N(AND(AB$3&lt;=$E157,AB$4&gt;=$E157))</f>
        <v>-0</v>
      </c>
      <c r="AC157" s="21" t="n">
        <f aca="false">-(AC154+AC155+AC156)*N(AND(AC$3&lt;=$E157,AC$4&gt;=$E157))</f>
        <v>-0</v>
      </c>
      <c r="AD157" s="21" t="n">
        <f aca="false">-(AD154+AD155+AD156)*N(AND(AD$3&lt;=$E157,AD$4&gt;=$E157))</f>
        <v>-0</v>
      </c>
      <c r="AE157" s="21" t="n">
        <f aca="false">-(AE154+AE155+AE156)*N(AND(AE$3&lt;=$E157,AE$4&gt;=$E157))</f>
        <v>-0</v>
      </c>
      <c r="AF157" s="21" t="n">
        <f aca="false">-(AF154+AF155+AF156)*N(AND(AF$3&lt;=$E157,AF$4&gt;=$E157))</f>
        <v>-0</v>
      </c>
      <c r="AG157" s="21" t="n">
        <f aca="false">-(AG154+AG155+AG156)*N(AND(AG$3&lt;=$E157,AG$4&gt;=$E157))</f>
        <v>-0</v>
      </c>
      <c r="AH157" s="21" t="n">
        <f aca="false">-(AH154+AH155+AH156)*N(AND(AH$3&lt;=$E157,AH$4&gt;=$E157))</f>
        <v>-0</v>
      </c>
      <c r="AI157" s="21" t="n">
        <f aca="false">-(AI154+AI155+AI156)*N(AND(AI$3&lt;=$E157,AI$4&gt;=$E157))</f>
        <v>-0</v>
      </c>
      <c r="AJ157" s="21" t="n">
        <f aca="false">-(AJ154+AJ155+AJ156)*N(AND(AJ$3&lt;=$E157,AJ$4&gt;=$E157))</f>
        <v>-0</v>
      </c>
      <c r="AK157" s="21" t="n">
        <f aca="false">-(AK154+AK155+AK156)*N(AND(AK$3&lt;=$E157,AK$4&gt;=$E157))</f>
        <v>-0</v>
      </c>
      <c r="AL157" s="21" t="n">
        <f aca="false">-(AL154+AL155+AL156)*N(AND(AL$3&lt;=$E157,AL$4&gt;=$E157))</f>
        <v>-0</v>
      </c>
      <c r="AM157" s="21" t="n">
        <f aca="false">-(AM154+AM155+AM156)*N(AND(AM$3&lt;=$E157,AM$4&gt;=$E157))</f>
        <v>-0</v>
      </c>
      <c r="AN157" s="21" t="n">
        <f aca="false">-(AN154+AN155+AN156)*N(AND(AN$3&lt;=$E157,AN$4&gt;=$E157))</f>
        <v>-0</v>
      </c>
      <c r="AO157" s="21" t="n">
        <f aca="false">-(AO154+AO155+AO156)*N(AND(AO$3&lt;=$E157,AO$4&gt;=$E157))</f>
        <v>-0</v>
      </c>
      <c r="AP157" s="21" t="n">
        <f aca="false">-(AP154+AP155+AP156)*N(AND(AP$3&lt;=$E157,AP$4&gt;=$E157))</f>
        <v>-0</v>
      </c>
      <c r="AQ157" s="21" t="n">
        <f aca="false">-(AQ154+AQ155+AQ156)*N(AND(AQ$3&lt;=$E157,AQ$4&gt;=$E157))</f>
        <v>-0</v>
      </c>
      <c r="AR157" s="21" t="n">
        <f aca="false">-(AR154+AR155+AR156)*N(AND(AR$3&lt;=$E157,AR$4&gt;=$E157))</f>
        <v>-0</v>
      </c>
      <c r="AS157" s="21" t="n">
        <f aca="false">-(AS154+AS155+AS156)*N(AND(AS$3&lt;=$E157,AS$4&gt;=$E157))</f>
        <v>-0</v>
      </c>
      <c r="AT157" s="21" t="n">
        <f aca="false">-(AT154+AT155+AT156)*N(AND(AT$3&lt;=$E157,AT$4&gt;=$E157))</f>
        <v>-0</v>
      </c>
      <c r="AU157" s="21" t="n">
        <f aca="false">-(AU154+AU155+AU156)*N(AND(AU$3&lt;=$E157,AU$4&gt;=$E157))</f>
        <v>-0</v>
      </c>
      <c r="AV157" s="21" t="n">
        <f aca="false">-(AV154+AV155+AV156)*N(AND(AV$3&lt;=$E157,AV$4&gt;=$E157))</f>
        <v>-0</v>
      </c>
      <c r="AW157" s="21" t="n">
        <f aca="false">-(AW154+AW155+AW156)*N(AND(AW$3&lt;=$E157,AW$4&gt;=$E157))</f>
        <v>-0</v>
      </c>
      <c r="AX157" s="21" t="n">
        <f aca="false">-(AX154+AX155+AX156)*N(AND(AX$3&lt;=$E157,AX$4&gt;=$E157))</f>
        <v>-0</v>
      </c>
      <c r="AY157" s="21" t="n">
        <f aca="false">-(AY154+AY155+AY156)*N(AND(AY$3&lt;=$E157,AY$4&gt;=$E157))</f>
        <v>-0</v>
      </c>
      <c r="AZ157" s="21" t="n">
        <f aca="false">-(AZ154+AZ155+AZ156)*N(AND(AZ$3&lt;=$E157,AZ$4&gt;=$E157))</f>
        <v>-0</v>
      </c>
      <c r="BA157" s="21" t="n">
        <f aca="false">-(BA154+BA155+BA156)*N(AND(BA$3&lt;=$E157,BA$4&gt;=$E157))</f>
        <v>-0</v>
      </c>
      <c r="BB157" s="21" t="n">
        <f aca="false">-(BB154+BB155+BB156)*N(AND(BB$3&lt;=$E157,BB$4&gt;=$E157))</f>
        <v>-0</v>
      </c>
      <c r="BC157" s="21" t="n">
        <f aca="false">-(BC154+BC155+BC156)*N(AND(BC$3&lt;=$E157,BC$4&gt;=$E157))</f>
        <v>-0</v>
      </c>
      <c r="BD157" s="21" t="n">
        <f aca="false">-(BD154+BD155+BD156)*N(AND(BD$3&lt;=$E157,BD$4&gt;=$E157))</f>
        <v>-0</v>
      </c>
      <c r="BE157" s="21" t="n">
        <f aca="false">-(BE154+BE155+BE156)*N(AND(BE$3&lt;=$E157,BE$4&gt;=$E157))</f>
        <v>-0</v>
      </c>
      <c r="BF157" s="21" t="n">
        <f aca="false">-(BF154+BF155+BF156)*N(AND(BF$3&lt;=$E157,BF$4&gt;=$E157))</f>
        <v>-0</v>
      </c>
      <c r="BG157" s="21" t="n">
        <f aca="false">-(BG154+BG155+BG156)*N(AND(BG$3&lt;=$E157,BG$4&gt;=$E157))</f>
        <v>-0</v>
      </c>
      <c r="BH157" s="21" t="n">
        <f aca="false">-(BH154+BH155+BH156)*N(AND(BH$3&lt;=$E157,BH$4&gt;=$E157))</f>
        <v>-0</v>
      </c>
      <c r="BI157" s="21" t="n">
        <f aca="false">-(BI154+BI155+BI156)*N(AND(BI$3&lt;=$E157,BI$4&gt;=$E157))</f>
        <v>-0</v>
      </c>
      <c r="BJ157" s="21" t="n">
        <f aca="false">-(BJ154+BJ155+BJ156)*N(AND(BJ$3&lt;=$E157,BJ$4&gt;=$E157))</f>
        <v>-0</v>
      </c>
      <c r="BK157" s="21" t="n">
        <f aca="false">-(BK154+BK155+BK156)*N(AND(BK$3&lt;=$E157,BK$4&gt;=$E157))</f>
        <v>-0</v>
      </c>
      <c r="BL157" s="21" t="n">
        <f aca="false">-(BL154+BL155+BL156)*N(AND(BL$3&lt;=$E157,BL$4&gt;=$E157))</f>
        <v>-0</v>
      </c>
      <c r="BM157" s="21" t="n">
        <f aca="false">-(BM154+BM155+BM156)*N(AND(BM$3&lt;=$E157,BM$4&gt;=$E157))</f>
        <v>-0</v>
      </c>
      <c r="BN157" s="21" t="n">
        <f aca="false">-(BN154+BN155+BN156)*N(AND(BN$3&lt;=$E157,BN$4&gt;=$E157))</f>
        <v>-0</v>
      </c>
      <c r="BO157" s="21" t="n">
        <f aca="false">-(BO154+BO155+BO156)*N(AND(BO$3&lt;=$E157,BO$4&gt;=$E157))</f>
        <v>-0</v>
      </c>
      <c r="BP157" s="21" t="n">
        <f aca="false">-(BP154+BP155+BP156)*N(AND(BP$3&lt;=$E157,BP$4&gt;=$E157))</f>
        <v>-0</v>
      </c>
      <c r="BQ157" s="21" t="n">
        <f aca="false">-(BQ154+BQ155+BQ156)*N(AND(BQ$3&lt;=$E157,BQ$4&gt;=$E157))</f>
        <v>-0</v>
      </c>
      <c r="BR157" s="21" t="n">
        <f aca="false">-(BR154+BR155+BR156)*N(AND(BR$3&lt;=$E157,BR$4&gt;=$E157))</f>
        <v>-0</v>
      </c>
      <c r="BS157" s="21" t="n">
        <f aca="false">-(BS154+BS155+BS156)*N(AND(BS$3&lt;=$E157,BS$4&gt;=$E157))</f>
        <v>-0</v>
      </c>
      <c r="BT157" s="21" t="n">
        <f aca="false">-(BT154+BT155+BT156)*N(AND(BT$3&lt;=$E157,BT$4&gt;=$E157))</f>
        <v>-0</v>
      </c>
      <c r="BU157" s="21" t="n">
        <f aca="false">-(BU154+BU155+BU156)*N(AND(BU$3&lt;=$E157,BU$4&gt;=$E157))</f>
        <v>-0</v>
      </c>
      <c r="BV157" s="21" t="n">
        <f aca="false">-(BV154+BV155+BV156)*N(AND(BV$3&lt;=$E157,BV$4&gt;=$E157))</f>
        <v>-0</v>
      </c>
      <c r="BW157" s="21" t="n">
        <f aca="false">-(BW154+BW155+BW156)*N(AND(BW$3&lt;=$E157,BW$4&gt;=$E157))</f>
        <v>-0</v>
      </c>
      <c r="BX157" s="21" t="n">
        <f aca="false">-(BX154+BX155+BX156)*N(AND(BX$3&lt;=$E157,BX$4&gt;=$E157))</f>
        <v>-0</v>
      </c>
      <c r="BY157" s="21" t="n">
        <f aca="false">-(BY154+BY155+BY156)*N(AND(BY$3&lt;=$E157,BY$4&gt;=$E157))</f>
        <v>-0</v>
      </c>
      <c r="BZ157" s="21" t="n">
        <f aca="false">-(BZ154+BZ155+BZ156)*N(AND(BZ$3&lt;=$E157,BZ$4&gt;=$E157))</f>
        <v>-0</v>
      </c>
      <c r="CA157" s="21" t="n">
        <f aca="false">-(CA154+CA155+CA156)*N(AND(CA$3&lt;=$E157,CA$4&gt;=$E157))</f>
        <v>-0</v>
      </c>
      <c r="CB157" s="21" t="n">
        <f aca="false">-(CB154+CB155+CB156)*N(AND(CB$3&lt;=$E157,CB$4&gt;=$E157))</f>
        <v>-0</v>
      </c>
      <c r="CC157" s="21" t="n">
        <f aca="false">-(CC154+CC155+CC156)*N(AND(CC$3&lt;=$E157,CC$4&gt;=$E157))</f>
        <v>-0</v>
      </c>
      <c r="CD157" s="21" t="n">
        <f aca="false">-(CD154+CD155+CD156)*N(AND(CD$3&lt;=$E157,CD$4&gt;=$E157))</f>
        <v>-0</v>
      </c>
      <c r="CE157" s="21" t="n">
        <f aca="false">-(CE154+CE155+CE156)*N(AND(CE$3&lt;=$E157,CE$4&gt;=$E157))</f>
        <v>-0</v>
      </c>
      <c r="CF157" s="21" t="n">
        <f aca="false">-(CF154+CF155+CF156)*N(AND(CF$3&lt;=$E157,CF$4&gt;=$E157))</f>
        <v>-0</v>
      </c>
      <c r="CG157" s="21" t="n">
        <f aca="false">-(CG154+CG155+CG156)*N(AND(CG$3&lt;=$E157,CG$4&gt;=$E157))</f>
        <v>-0</v>
      </c>
      <c r="CH157" s="21" t="n">
        <f aca="false">-(CH154+CH155+CH156)*N(AND(CH$3&lt;=$E157,CH$4&gt;=$E157))</f>
        <v>-0</v>
      </c>
      <c r="CI157" s="21" t="n">
        <f aca="false">-(CI154+CI155+CI156)*N(AND(CI$3&lt;=$E157,CI$4&gt;=$E157))</f>
        <v>-0</v>
      </c>
      <c r="CJ157" s="21" t="n">
        <f aca="false">-(CJ154+CJ155+CJ156)*N(AND(CJ$3&lt;=$E157,CJ$4&gt;=$E157))</f>
        <v>-0</v>
      </c>
      <c r="CK157" s="21" t="n">
        <f aca="false">-(CK154+CK155+CK156)*N(AND(CK$3&lt;=$E157,CK$4&gt;=$E157))</f>
        <v>-0</v>
      </c>
      <c r="CL157" s="21" t="n">
        <f aca="false">-(CL154+CL155+CL156)*N(AND(CL$3&lt;=$E157,CL$4&gt;=$E157))</f>
        <v>-0</v>
      </c>
      <c r="CM157" s="21" t="n">
        <f aca="false">-(CM154+CM155+CM156)*N(AND(CM$3&lt;=$E157,CM$4&gt;=$E157))</f>
        <v>-0</v>
      </c>
      <c r="CN157" s="21" t="n">
        <f aca="false">-(CN154+CN155+CN156)*N(AND(CN$3&lt;=$E157,CN$4&gt;=$E157))</f>
        <v>-0</v>
      </c>
      <c r="CO157" s="21" t="n">
        <f aca="false">-(CO154+CO155+CO156)*N(AND(CO$3&lt;=$E157,CO$4&gt;=$E157))</f>
        <v>-0</v>
      </c>
      <c r="CP157" s="21" t="n">
        <f aca="false">-(CP154+CP155+CP156)*N(AND(CP$3&lt;=$E157,CP$4&gt;=$E157))</f>
        <v>-0</v>
      </c>
      <c r="CQ157" s="21" t="n">
        <f aca="false">-(CQ154+CQ155+CQ156)*N(AND(CQ$3&lt;=$E157,CQ$4&gt;=$E157))</f>
        <v>-0</v>
      </c>
      <c r="CR157" s="21" t="n">
        <f aca="false">-(CR154+CR155+CR156)*N(AND(CR$3&lt;=$E157,CR$4&gt;=$E157))</f>
        <v>-0</v>
      </c>
      <c r="CS157" s="21" t="n">
        <f aca="false">-(CS154+CS155+CS156)*N(AND(CS$3&lt;=$E157,CS$4&gt;=$E157))</f>
        <v>-0</v>
      </c>
      <c r="CT157" s="21" t="n">
        <f aca="false">-(CT154+CT155+CT156)*N(AND(CT$3&lt;=$E157,CT$4&gt;=$E157))</f>
        <v>-0</v>
      </c>
      <c r="CU157" s="21" t="n">
        <f aca="false">-(CU154+CU155+CU156)*N(AND(CU$3&lt;=$E157,CU$4&gt;=$E157))</f>
        <v>-0</v>
      </c>
      <c r="CV157" s="21" t="n">
        <f aca="false">-(CV154+CV155+CV156)*N(AND(CV$3&lt;=$E157,CV$4&gt;=$E157))</f>
        <v>-0</v>
      </c>
      <c r="CW157" s="21" t="n">
        <f aca="false">-(CW154+CW155+CW156)*N(AND(CW$3&lt;=$E157,CW$4&gt;=$E157))</f>
        <v>-0</v>
      </c>
      <c r="CX157" s="21" t="n">
        <f aca="false">-(CX154+CX155+CX156)*N(AND(CX$3&lt;=$E157,CX$4&gt;=$E157))</f>
        <v>-0</v>
      </c>
      <c r="CY157" s="21" t="n">
        <f aca="false">-(CY154+CY155+CY156)*N(AND(CY$3&lt;=$E157,CY$4&gt;=$E157))</f>
        <v>-0</v>
      </c>
      <c r="CZ157" s="21" t="n">
        <f aca="false">-(CZ154+CZ155+CZ156)*N(AND(CZ$3&lt;=$E157,CZ$4&gt;=$E157))</f>
        <v>-0</v>
      </c>
      <c r="DA157" s="21" t="n">
        <f aca="false">-(DA154+DA155+DA156)*N(AND(DA$3&lt;=$E157,DA$4&gt;=$E157))</f>
        <v>-0</v>
      </c>
      <c r="DB157" s="21" t="n">
        <f aca="false">-(DB154+DB155+DB156)*N(AND(DB$3&lt;=$E157,DB$4&gt;=$E157))</f>
        <v>-0</v>
      </c>
      <c r="DC157" s="21" t="n">
        <f aca="false">-(DC154+DC155+DC156)*N(AND(DC$3&lt;=$E157,DC$4&gt;=$E157))</f>
        <v>-0</v>
      </c>
      <c r="DD157" s="21" t="n">
        <f aca="false">-(DD154+DD155+DD156)*N(AND(DD$3&lt;=$E157,DD$4&gt;=$E157))</f>
        <v>-0</v>
      </c>
      <c r="DE157" s="21" t="n">
        <f aca="false">-(DE154+DE155+DE156)*N(AND(DE$3&lt;=$E157,DE$4&gt;=$E157))</f>
        <v>-0</v>
      </c>
      <c r="DF157" s="21" t="n">
        <f aca="false">-(DF154+DF155+DF156)*N(AND(DF$3&lt;=$E157,DF$4&gt;=$E157))</f>
        <v>-0</v>
      </c>
      <c r="DG157" s="21" t="n">
        <f aca="false">-(DG154+DG155+DG156)*N(AND(DG$3&lt;=$E157,DG$4&gt;=$E157))</f>
        <v>-0</v>
      </c>
      <c r="DH157" s="21" t="n">
        <f aca="false">-(DH154+DH155+DH156)*N(AND(DH$3&lt;=$E157,DH$4&gt;=$E157))</f>
        <v>-0</v>
      </c>
      <c r="DI157" s="21" t="n">
        <f aca="false">-(DI154+DI155+DI156)*N(AND(DI$3&lt;=$E157,DI$4&gt;=$E157))</f>
        <v>-0</v>
      </c>
      <c r="DJ157" s="21" t="n">
        <f aca="false">-(DJ154+DJ155+DJ156)*N(AND(DJ$3&lt;=$E157,DJ$4&gt;=$E157))</f>
        <v>-0</v>
      </c>
      <c r="DK157" s="21" t="n">
        <f aca="false">-(DK154+DK155+DK156)*N(AND(DK$3&lt;=$E157,DK$4&gt;=$E157))</f>
        <v>-0</v>
      </c>
      <c r="DL157" s="21" t="n">
        <f aca="false">-(DL154+DL155+DL156)*N(AND(DL$3&lt;=$E157,DL$4&gt;=$E157))</f>
        <v>-0</v>
      </c>
      <c r="DM157" s="21" t="n">
        <f aca="false">-(DM154+DM155+DM156)*N(AND(DM$3&lt;=$E157,DM$4&gt;=$E157))</f>
        <v>-0</v>
      </c>
      <c r="DN157" s="21" t="n">
        <f aca="false">-(DN154+DN155+DN156)*N(AND(DN$3&lt;=$E157,DN$4&gt;=$E157))</f>
        <v>-0</v>
      </c>
      <c r="DO157" s="21" t="n">
        <f aca="false">-(DO154+DO155+DO156)*N(AND(DO$3&lt;=$E157,DO$4&gt;=$E157))</f>
        <v>-0</v>
      </c>
      <c r="DP157" s="21" t="n">
        <f aca="false">-(DP154+DP155+DP156)*N(AND(DP$3&lt;=$E157,DP$4&gt;=$E157))</f>
        <v>-0</v>
      </c>
      <c r="DQ157" s="21" t="n">
        <f aca="false">-(DQ154+DQ155+DQ156)*N(AND(DQ$3&lt;=$E157,DQ$4&gt;=$E157))</f>
        <v>-0</v>
      </c>
      <c r="DR157" s="21" t="n">
        <f aca="false">-(DR154+DR155+DR156)*N(AND(DR$3&lt;=$E157,DR$4&gt;=$E157))</f>
        <v>-0</v>
      </c>
      <c r="DS157" s="21" t="n">
        <f aca="false">-(DS154+DS155+DS156)*N(AND(DS$3&lt;=$E157,DS$4&gt;=$E157))</f>
        <v>-0</v>
      </c>
      <c r="DT157" s="21" t="n">
        <f aca="false">-(DT154+DT155+DT156)*N(AND(DT$3&lt;=$E157,DT$4&gt;=$E157))</f>
        <v>-0</v>
      </c>
      <c r="DU157" s="21" t="n">
        <f aca="false">-(DU154+DU155+DU156)*N(AND(DU$3&lt;=$E157,DU$4&gt;=$E157))</f>
        <v>-0</v>
      </c>
      <c r="DV157" s="21" t="n">
        <f aca="false">-(DV154+DV155+DV156)*N(AND(DV$3&lt;=$E157,DV$4&gt;=$E157))</f>
        <v>-0</v>
      </c>
      <c r="DW157" s="21" t="n">
        <f aca="false">-(DW154+DW155+DW156)*N(AND(DW$3&lt;=$E157,DW$4&gt;=$E157))</f>
        <v>-0</v>
      </c>
      <c r="DX157" s="21" t="n">
        <f aca="false">-(DX154+DX155+DX156)*N(AND(DX$3&lt;=$E157,DX$4&gt;=$E157))</f>
        <v>-0</v>
      </c>
      <c r="DY157" s="21" t="n">
        <f aca="false">-(DY154+DY155+DY156)*N(AND(DY$3&lt;=$E157,DY$4&gt;=$E157))</f>
        <v>-0</v>
      </c>
      <c r="DZ157" s="21" t="n">
        <f aca="false">-(DZ154+DZ155+DZ156)*N(AND(DZ$3&lt;=$E157,DZ$4&gt;=$E157))</f>
        <v>-0</v>
      </c>
      <c r="EA157" s="21" t="n">
        <f aca="false">-(EA154+EA155+EA156)*N(AND(EA$3&lt;=$E157,EA$4&gt;=$E157))</f>
        <v>-0</v>
      </c>
      <c r="EB157" s="21" t="n">
        <f aca="false">-(EB154+EB155+EB156)*N(AND(EB$3&lt;=$E157,EB$4&gt;=$E157))</f>
        <v>-0</v>
      </c>
      <c r="EC157" s="21" t="n">
        <f aca="false">-(EC154+EC155+EC156)*N(AND(EC$3&lt;=$E157,EC$4&gt;=$E157))</f>
        <v>-0</v>
      </c>
      <c r="ED157" s="21" t="n">
        <f aca="false">-(ED154+ED155+ED156)*N(AND(ED$3&lt;=$E157,ED$4&gt;=$E157))</f>
        <v>-0</v>
      </c>
      <c r="EE157" s="21" t="n">
        <f aca="false">-(EE154+EE155+EE156)*N(AND(EE$3&lt;=$E157,EE$4&gt;=$E157))</f>
        <v>-0</v>
      </c>
      <c r="EF157" s="21" t="n">
        <f aca="false">-(EF154+EF155+EF156)*N(AND(EF$3&lt;=$E157,EF$4&gt;=$E157))</f>
        <v>-0</v>
      </c>
      <c r="EG157" s="21" t="n">
        <f aca="false">-(EG154+EG155+EG156)*N(AND(EG$3&lt;=$E157,EG$4&gt;=$E157))</f>
        <v>-0</v>
      </c>
      <c r="EH157" s="21" t="n">
        <f aca="false">-(EH154+EH155+EH156)*N(AND(EH$3&lt;=$E157,EH$4&gt;=$E157))</f>
        <v>-0</v>
      </c>
      <c r="EI157" s="21" t="n">
        <f aca="false">-(EI154+EI155+EI156)*N(AND(EI$3&lt;=$E157,EI$4&gt;=$E157))</f>
        <v>-0</v>
      </c>
      <c r="EJ157" s="21" t="n">
        <f aca="false">-(EJ154+EJ155+EJ156)*N(AND(EJ$3&lt;=$E157,EJ$4&gt;=$E157))</f>
        <v>-0</v>
      </c>
      <c r="EK157" s="21" t="n">
        <f aca="false">-(EK154+EK155+EK156)*N(AND(EK$3&lt;=$E157,EK$4&gt;=$E157))</f>
        <v>-0</v>
      </c>
      <c r="EL157" s="21" t="n">
        <f aca="false">-(EL154+EL155+EL156)*N(AND(EL$3&lt;=$E157,EL$4&gt;=$E157))</f>
        <v>-0</v>
      </c>
      <c r="EM157" s="21" t="n">
        <f aca="false">-(EM154+EM155+EM156)*N(AND(EM$3&lt;=$E157,EM$4&gt;=$E157))</f>
        <v>-0</v>
      </c>
      <c r="EN157" s="21" t="n">
        <f aca="false">-(EN154+EN155+EN156)*N(AND(EN$3&lt;=$E157,EN$4&gt;=$E157))</f>
        <v>-0</v>
      </c>
      <c r="EO157" s="21" t="n">
        <f aca="false">-(EO154+EO155+EO156)*N(AND(EO$3&lt;=$E157,EO$4&gt;=$E157))</f>
        <v>-0</v>
      </c>
      <c r="EP157" s="21" t="n">
        <f aca="false">-(EP154+EP155+EP156)*N(AND(EP$3&lt;=$E157,EP$4&gt;=$E157))</f>
        <v>-0</v>
      </c>
      <c r="EQ157" s="21" t="n">
        <f aca="false">-(EQ154+EQ155+EQ156)*N(AND(EQ$3&lt;=$E157,EQ$4&gt;=$E157))</f>
        <v>-0</v>
      </c>
      <c r="ER157" s="21" t="n">
        <f aca="false">-(ER154+ER155+ER156)*N(AND(ER$3&lt;=$E157,ER$4&gt;=$E157))</f>
        <v>-0</v>
      </c>
      <c r="ES157" s="21" t="n">
        <f aca="false">-(ES154+ES155+ES156)*N(AND(ES$3&lt;=$E157,ES$4&gt;=$E157))</f>
        <v>-0</v>
      </c>
      <c r="ET157" s="21" t="n">
        <f aca="false">-(ET154+ET155+ET156)*N(AND(ET$3&lt;=$E157,ET$4&gt;=$E157))</f>
        <v>-0</v>
      </c>
      <c r="EU157" s="21" t="n">
        <f aca="false">-(EU154+EU155+EU156)*N(AND(EU$3&lt;=$E157,EU$4&gt;=$E157))</f>
        <v>-0</v>
      </c>
      <c r="EV157" s="21" t="n">
        <f aca="false">-(EV154+EV155+EV156)*N(AND(EV$3&lt;=$E157,EV$4&gt;=$E157))</f>
        <v>-0</v>
      </c>
      <c r="EW157" s="21" t="n">
        <f aca="false">-(EW154+EW155+EW156)*N(AND(EW$3&lt;=$E157,EW$4&gt;=$E157))</f>
        <v>-0</v>
      </c>
      <c r="EX157" s="21" t="n">
        <f aca="false">-(EX154+EX155+EX156)*N(AND(EX$3&lt;=$E157,EX$4&gt;=$E157))</f>
        <v>-0</v>
      </c>
      <c r="EY157" s="21" t="n">
        <f aca="false">-(EY154+EY155+EY156)*N(AND(EY$3&lt;=$E157,EY$4&gt;=$E157))</f>
        <v>-0</v>
      </c>
      <c r="EZ157" s="21" t="n">
        <f aca="false">-(EZ154+EZ155+EZ156)*N(AND(EZ$3&lt;=$E157,EZ$4&gt;=$E157))</f>
        <v>-0</v>
      </c>
      <c r="FA157" s="21" t="n">
        <f aca="false">-(FA154+FA155+FA156)*N(AND(FA$3&lt;=$E157,FA$4&gt;=$E157))</f>
        <v>-0</v>
      </c>
      <c r="FB157" s="21" t="n">
        <f aca="false">-(FB154+FB155+FB156)*N(AND(FB$3&lt;=$E157,FB$4&gt;=$E157))</f>
        <v>-0</v>
      </c>
      <c r="FC157" s="21" t="n">
        <f aca="false">-(FC154+FC155+FC156)*N(AND(FC$3&lt;=$E157,FC$4&gt;=$E157))</f>
        <v>-0</v>
      </c>
      <c r="FD157" s="21" t="n">
        <f aca="false">-(FD154+FD155+FD156)*N(AND(FD$3&lt;=$E157,FD$4&gt;=$E157))</f>
        <v>-0</v>
      </c>
      <c r="FE157" s="21" t="n">
        <f aca="false">-(FE154+FE155+FE156)*N(AND(FE$3&lt;=$E157,FE$4&gt;=$E157))</f>
        <v>-0</v>
      </c>
      <c r="FF157" s="21" t="n">
        <f aca="false">-(FF154+FF155+FF156)*N(AND(FF$3&lt;=$E157,FF$4&gt;=$E157))</f>
        <v>-0</v>
      </c>
      <c r="FG157" s="21" t="n">
        <f aca="false">-(FG154+FG155+FG156)*N(AND(FG$3&lt;=$E157,FG$4&gt;=$E157))</f>
        <v>-0</v>
      </c>
      <c r="FH157" s="21" t="n">
        <f aca="false">-(FH154+FH155+FH156)*N(AND(FH$3&lt;=$E157,FH$4&gt;=$E157))</f>
        <v>-0</v>
      </c>
    </row>
    <row r="158" customFormat="false" ht="15" hidden="false" customHeight="false" outlineLevel="0" collapsed="false">
      <c r="C158" s="1" t="s">
        <v>796</v>
      </c>
      <c r="D158" s="12" t="s">
        <v>358</v>
      </c>
      <c r="I158" s="65"/>
      <c r="J158" s="21" t="n">
        <f aca="false">SUM(J154:J157)</f>
        <v>0</v>
      </c>
      <c r="K158" s="21" t="n">
        <f aca="false">SUM(K154:K157)</f>
        <v>5.41754075342466</v>
      </c>
      <c r="L158" s="21" t="n">
        <f aca="false">SUM(L154:L157)</f>
        <v>12.7211882876712</v>
      </c>
      <c r="M158" s="21" t="n">
        <f aca="false">SUM(M154:M157)</f>
        <v>20.1050956849315</v>
      </c>
      <c r="N158" s="21" t="n">
        <f aca="false">SUM(N154:N157)</f>
        <v>27.4890030821918</v>
      </c>
      <c r="O158" s="21" t="n">
        <f aca="false">SUM(O154:O157)</f>
        <v>34.7123907534247</v>
      </c>
      <c r="P158" s="21" t="n">
        <f aca="false">SUM(P154:P157)</f>
        <v>598.557953725416</v>
      </c>
      <c r="Q158" s="21" t="n">
        <f aca="false">SUM(Q154:Q157)</f>
        <v>676.260611807607</v>
      </c>
      <c r="R158" s="21" t="n">
        <f aca="false">SUM(R154:R157)</f>
        <v>730.43845147884</v>
      </c>
      <c r="S158" s="21" t="n">
        <f aca="false">SUM(S154:S157)</f>
        <v>760.758287725416</v>
      </c>
      <c r="T158" s="21" t="n">
        <f aca="false">SUM(T154:T157)</f>
        <v>340.150075909488</v>
      </c>
      <c r="U158" s="21" t="n">
        <f aca="false">SUM(U154:U157)</f>
        <v>0</v>
      </c>
      <c r="V158" s="21" t="n">
        <f aca="false">SUM(V154:V157)</f>
        <v>0</v>
      </c>
      <c r="W158" s="21" t="n">
        <f aca="false">SUM(W154:W157)</f>
        <v>0</v>
      </c>
      <c r="X158" s="21" t="n">
        <f aca="false">SUM(X154:X157)</f>
        <v>0</v>
      </c>
      <c r="Y158" s="21" t="n">
        <f aca="false">SUM(Y154:Y157)</f>
        <v>0</v>
      </c>
      <c r="Z158" s="21" t="n">
        <f aca="false">SUM(Z154:Z157)</f>
        <v>0</v>
      </c>
      <c r="AA158" s="21" t="n">
        <f aca="false">SUM(AA154:AA157)</f>
        <v>0</v>
      </c>
      <c r="AB158" s="21" t="n">
        <f aca="false">SUM(AB154:AB157)</f>
        <v>0</v>
      </c>
      <c r="AC158" s="21" t="n">
        <f aca="false">SUM(AC154:AC157)</f>
        <v>0</v>
      </c>
      <c r="AD158" s="21" t="n">
        <f aca="false">SUM(AD154:AD157)</f>
        <v>0</v>
      </c>
      <c r="AE158" s="21" t="n">
        <f aca="false">SUM(AE154:AE157)</f>
        <v>0</v>
      </c>
      <c r="AF158" s="21" t="n">
        <f aca="false">SUM(AF154:AF157)</f>
        <v>0</v>
      </c>
      <c r="AG158" s="21" t="n">
        <f aca="false">SUM(AG154:AG157)</f>
        <v>0</v>
      </c>
      <c r="AH158" s="21" t="n">
        <f aca="false">SUM(AH154:AH157)</f>
        <v>0</v>
      </c>
      <c r="AI158" s="21" t="n">
        <f aca="false">SUM(AI154:AI157)</f>
        <v>0</v>
      </c>
      <c r="AJ158" s="21" t="n">
        <f aca="false">SUM(AJ154:AJ157)</f>
        <v>0</v>
      </c>
      <c r="AK158" s="21" t="n">
        <f aca="false">SUM(AK154:AK157)</f>
        <v>0</v>
      </c>
      <c r="AL158" s="21" t="n">
        <f aca="false">SUM(AL154:AL157)</f>
        <v>0</v>
      </c>
      <c r="AM158" s="21" t="n">
        <f aca="false">SUM(AM154:AM157)</f>
        <v>0</v>
      </c>
      <c r="AN158" s="21" t="n">
        <f aca="false">SUM(AN154:AN157)</f>
        <v>0</v>
      </c>
      <c r="AO158" s="21" t="n">
        <f aca="false">SUM(AO154:AO157)</f>
        <v>0</v>
      </c>
      <c r="AP158" s="21" t="n">
        <f aca="false">SUM(AP154:AP157)</f>
        <v>0</v>
      </c>
      <c r="AQ158" s="21" t="n">
        <f aca="false">SUM(AQ154:AQ157)</f>
        <v>0</v>
      </c>
      <c r="AR158" s="21" t="n">
        <f aca="false">SUM(AR154:AR157)</f>
        <v>0</v>
      </c>
      <c r="AS158" s="21" t="n">
        <f aca="false">SUM(AS154:AS157)</f>
        <v>0</v>
      </c>
      <c r="AT158" s="21" t="n">
        <f aca="false">SUM(AT154:AT157)</f>
        <v>0</v>
      </c>
      <c r="AU158" s="21" t="n">
        <f aca="false">SUM(AU154:AU157)</f>
        <v>0</v>
      </c>
      <c r="AV158" s="21" t="n">
        <f aca="false">SUM(AV154:AV157)</f>
        <v>0</v>
      </c>
      <c r="AW158" s="21" t="n">
        <f aca="false">SUM(AW154:AW157)</f>
        <v>0</v>
      </c>
      <c r="AX158" s="21" t="n">
        <f aca="false">SUM(AX154:AX157)</f>
        <v>0</v>
      </c>
      <c r="AY158" s="21" t="n">
        <f aca="false">SUM(AY154:AY157)</f>
        <v>0</v>
      </c>
      <c r="AZ158" s="21" t="n">
        <f aca="false">SUM(AZ154:AZ157)</f>
        <v>0</v>
      </c>
      <c r="BA158" s="21" t="n">
        <f aca="false">SUM(BA154:BA157)</f>
        <v>0</v>
      </c>
      <c r="BB158" s="21" t="n">
        <f aca="false">SUM(BB154:BB157)</f>
        <v>0</v>
      </c>
      <c r="BC158" s="21" t="n">
        <f aca="false">SUM(BC154:BC157)</f>
        <v>0</v>
      </c>
      <c r="BD158" s="21" t="n">
        <f aca="false">SUM(BD154:BD157)</f>
        <v>0</v>
      </c>
      <c r="BE158" s="21" t="n">
        <f aca="false">SUM(BE154:BE157)</f>
        <v>0</v>
      </c>
      <c r="BF158" s="21" t="n">
        <f aca="false">SUM(BF154:BF157)</f>
        <v>0</v>
      </c>
      <c r="BG158" s="21" t="n">
        <f aca="false">SUM(BG154:BG157)</f>
        <v>0</v>
      </c>
      <c r="BH158" s="21" t="n">
        <f aca="false">SUM(BH154:BH157)</f>
        <v>0</v>
      </c>
      <c r="BI158" s="21" t="n">
        <f aca="false">SUM(BI154:BI157)</f>
        <v>0</v>
      </c>
      <c r="BJ158" s="21" t="n">
        <f aca="false">SUM(BJ154:BJ157)</f>
        <v>0</v>
      </c>
      <c r="BK158" s="21" t="n">
        <f aca="false">SUM(BK154:BK157)</f>
        <v>0</v>
      </c>
      <c r="BL158" s="21" t="n">
        <f aca="false">SUM(BL154:BL157)</f>
        <v>0</v>
      </c>
      <c r="BM158" s="21" t="n">
        <f aca="false">SUM(BM154:BM157)</f>
        <v>0</v>
      </c>
      <c r="BN158" s="21" t="n">
        <f aca="false">SUM(BN154:BN157)</f>
        <v>0</v>
      </c>
      <c r="BO158" s="21" t="n">
        <f aca="false">SUM(BO154:BO157)</f>
        <v>0</v>
      </c>
      <c r="BP158" s="21" t="n">
        <f aca="false">SUM(BP154:BP157)</f>
        <v>0</v>
      </c>
      <c r="BQ158" s="21" t="n">
        <f aca="false">SUM(BQ154:BQ157)</f>
        <v>0</v>
      </c>
      <c r="BR158" s="21" t="n">
        <f aca="false">SUM(BR154:BR157)</f>
        <v>0</v>
      </c>
      <c r="BS158" s="21" t="n">
        <f aca="false">SUM(BS154:BS157)</f>
        <v>0</v>
      </c>
      <c r="BT158" s="21" t="n">
        <f aca="false">SUM(BT154:BT157)</f>
        <v>0</v>
      </c>
      <c r="BU158" s="21" t="n">
        <f aca="false">SUM(BU154:BU157)</f>
        <v>0</v>
      </c>
      <c r="BV158" s="21" t="n">
        <f aca="false">SUM(BV154:BV157)</f>
        <v>0</v>
      </c>
      <c r="BW158" s="21" t="n">
        <f aca="false">SUM(BW154:BW157)</f>
        <v>0</v>
      </c>
      <c r="BX158" s="21" t="n">
        <f aca="false">SUM(BX154:BX157)</f>
        <v>0</v>
      </c>
      <c r="BY158" s="21" t="n">
        <f aca="false">SUM(BY154:BY157)</f>
        <v>0</v>
      </c>
      <c r="BZ158" s="21" t="n">
        <f aca="false">SUM(BZ154:BZ157)</f>
        <v>0</v>
      </c>
      <c r="CA158" s="21" t="n">
        <f aca="false">SUM(CA154:CA157)</f>
        <v>0</v>
      </c>
      <c r="CB158" s="21" t="n">
        <f aca="false">SUM(CB154:CB157)</f>
        <v>0</v>
      </c>
      <c r="CC158" s="21" t="n">
        <f aca="false">SUM(CC154:CC157)</f>
        <v>0</v>
      </c>
      <c r="CD158" s="21" t="n">
        <f aca="false">SUM(CD154:CD157)</f>
        <v>0</v>
      </c>
      <c r="CE158" s="21" t="n">
        <f aca="false">SUM(CE154:CE157)</f>
        <v>0</v>
      </c>
      <c r="CF158" s="21" t="n">
        <f aca="false">SUM(CF154:CF157)</f>
        <v>0</v>
      </c>
      <c r="CG158" s="21" t="n">
        <f aca="false">SUM(CG154:CG157)</f>
        <v>0</v>
      </c>
      <c r="CH158" s="21" t="n">
        <f aca="false">SUM(CH154:CH157)</f>
        <v>0</v>
      </c>
      <c r="CI158" s="21" t="n">
        <f aca="false">SUM(CI154:CI157)</f>
        <v>0</v>
      </c>
      <c r="CJ158" s="21" t="n">
        <f aca="false">SUM(CJ154:CJ157)</f>
        <v>0</v>
      </c>
      <c r="CK158" s="21" t="n">
        <f aca="false">SUM(CK154:CK157)</f>
        <v>0</v>
      </c>
      <c r="CL158" s="21" t="n">
        <f aca="false">SUM(CL154:CL157)</f>
        <v>0</v>
      </c>
      <c r="CM158" s="21" t="n">
        <f aca="false">SUM(CM154:CM157)</f>
        <v>0</v>
      </c>
      <c r="CN158" s="21" t="n">
        <f aca="false">SUM(CN154:CN157)</f>
        <v>0</v>
      </c>
      <c r="CO158" s="21" t="n">
        <f aca="false">SUM(CO154:CO157)</f>
        <v>0</v>
      </c>
      <c r="CP158" s="21" t="n">
        <f aca="false">SUM(CP154:CP157)</f>
        <v>0</v>
      </c>
      <c r="CQ158" s="21" t="n">
        <f aca="false">SUM(CQ154:CQ157)</f>
        <v>0</v>
      </c>
      <c r="CR158" s="21" t="n">
        <f aca="false">SUM(CR154:CR157)</f>
        <v>0</v>
      </c>
      <c r="CS158" s="21" t="n">
        <f aca="false">SUM(CS154:CS157)</f>
        <v>0</v>
      </c>
      <c r="CT158" s="21" t="n">
        <f aca="false">SUM(CT154:CT157)</f>
        <v>0</v>
      </c>
      <c r="CU158" s="21" t="n">
        <f aca="false">SUM(CU154:CU157)</f>
        <v>0</v>
      </c>
      <c r="CV158" s="21" t="n">
        <f aca="false">SUM(CV154:CV157)</f>
        <v>0</v>
      </c>
      <c r="CW158" s="21" t="n">
        <f aca="false">SUM(CW154:CW157)</f>
        <v>0</v>
      </c>
      <c r="CX158" s="21" t="n">
        <f aca="false">SUM(CX154:CX157)</f>
        <v>0</v>
      </c>
      <c r="CY158" s="21" t="n">
        <f aca="false">SUM(CY154:CY157)</f>
        <v>0</v>
      </c>
      <c r="CZ158" s="21" t="n">
        <f aca="false">SUM(CZ154:CZ157)</f>
        <v>0</v>
      </c>
      <c r="DA158" s="21" t="n">
        <f aca="false">SUM(DA154:DA157)</f>
        <v>0</v>
      </c>
      <c r="DB158" s="21" t="n">
        <f aca="false">SUM(DB154:DB157)</f>
        <v>0</v>
      </c>
      <c r="DC158" s="21" t="n">
        <f aca="false">SUM(DC154:DC157)</f>
        <v>0</v>
      </c>
      <c r="DD158" s="21" t="n">
        <f aca="false">SUM(DD154:DD157)</f>
        <v>0</v>
      </c>
      <c r="DE158" s="21" t="n">
        <f aca="false">SUM(DE154:DE157)</f>
        <v>0</v>
      </c>
      <c r="DF158" s="21" t="n">
        <f aca="false">SUM(DF154:DF157)</f>
        <v>0</v>
      </c>
      <c r="DG158" s="21" t="n">
        <f aca="false">SUM(DG154:DG157)</f>
        <v>0</v>
      </c>
      <c r="DH158" s="21" t="n">
        <f aca="false">SUM(DH154:DH157)</f>
        <v>0</v>
      </c>
      <c r="DI158" s="21" t="n">
        <f aca="false">SUM(DI154:DI157)</f>
        <v>0</v>
      </c>
      <c r="DJ158" s="21" t="n">
        <f aca="false">SUM(DJ154:DJ157)</f>
        <v>0</v>
      </c>
      <c r="DK158" s="21" t="n">
        <f aca="false">SUM(DK154:DK157)</f>
        <v>0</v>
      </c>
      <c r="DL158" s="21" t="n">
        <f aca="false">SUM(DL154:DL157)</f>
        <v>0</v>
      </c>
      <c r="DM158" s="21" t="n">
        <f aca="false">SUM(DM154:DM157)</f>
        <v>0</v>
      </c>
      <c r="DN158" s="21" t="n">
        <f aca="false">SUM(DN154:DN157)</f>
        <v>0</v>
      </c>
      <c r="DO158" s="21" t="n">
        <f aca="false">SUM(DO154:DO157)</f>
        <v>0</v>
      </c>
      <c r="DP158" s="21" t="n">
        <f aca="false">SUM(DP154:DP157)</f>
        <v>0</v>
      </c>
      <c r="DQ158" s="21" t="n">
        <f aca="false">SUM(DQ154:DQ157)</f>
        <v>0</v>
      </c>
      <c r="DR158" s="21" t="n">
        <f aca="false">SUM(DR154:DR157)</f>
        <v>0</v>
      </c>
      <c r="DS158" s="21" t="n">
        <f aca="false">SUM(DS154:DS157)</f>
        <v>0</v>
      </c>
      <c r="DT158" s="21" t="n">
        <f aca="false">SUM(DT154:DT157)</f>
        <v>0</v>
      </c>
      <c r="DU158" s="21" t="n">
        <f aca="false">SUM(DU154:DU157)</f>
        <v>0</v>
      </c>
      <c r="DV158" s="21" t="n">
        <f aca="false">SUM(DV154:DV157)</f>
        <v>0</v>
      </c>
      <c r="DW158" s="21" t="n">
        <f aca="false">SUM(DW154:DW157)</f>
        <v>0</v>
      </c>
      <c r="DX158" s="21" t="n">
        <f aca="false">SUM(DX154:DX157)</f>
        <v>0</v>
      </c>
      <c r="DY158" s="21" t="n">
        <f aca="false">SUM(DY154:DY157)</f>
        <v>0</v>
      </c>
      <c r="DZ158" s="21" t="n">
        <f aca="false">SUM(DZ154:DZ157)</f>
        <v>0</v>
      </c>
      <c r="EA158" s="21" t="n">
        <f aca="false">SUM(EA154:EA157)</f>
        <v>0</v>
      </c>
      <c r="EB158" s="21" t="n">
        <f aca="false">SUM(EB154:EB157)</f>
        <v>0</v>
      </c>
      <c r="EC158" s="21" t="n">
        <f aca="false">SUM(EC154:EC157)</f>
        <v>0</v>
      </c>
      <c r="ED158" s="21" t="n">
        <f aca="false">SUM(ED154:ED157)</f>
        <v>0</v>
      </c>
      <c r="EE158" s="21" t="n">
        <f aca="false">SUM(EE154:EE157)</f>
        <v>0</v>
      </c>
      <c r="EF158" s="21" t="n">
        <f aca="false">SUM(EF154:EF157)</f>
        <v>0</v>
      </c>
      <c r="EG158" s="21" t="n">
        <f aca="false">SUM(EG154:EG157)</f>
        <v>0</v>
      </c>
      <c r="EH158" s="21" t="n">
        <f aca="false">SUM(EH154:EH157)</f>
        <v>0</v>
      </c>
      <c r="EI158" s="21" t="n">
        <f aca="false">SUM(EI154:EI157)</f>
        <v>0</v>
      </c>
      <c r="EJ158" s="21" t="n">
        <f aca="false">SUM(EJ154:EJ157)</f>
        <v>0</v>
      </c>
      <c r="EK158" s="21" t="n">
        <f aca="false">SUM(EK154:EK157)</f>
        <v>0</v>
      </c>
      <c r="EL158" s="21" t="n">
        <f aca="false">SUM(EL154:EL157)</f>
        <v>0</v>
      </c>
      <c r="EM158" s="21" t="n">
        <f aca="false">SUM(EM154:EM157)</f>
        <v>0</v>
      </c>
      <c r="EN158" s="21" t="n">
        <f aca="false">SUM(EN154:EN157)</f>
        <v>0</v>
      </c>
      <c r="EO158" s="21" t="n">
        <f aca="false">SUM(EO154:EO157)</f>
        <v>0</v>
      </c>
      <c r="EP158" s="21" t="n">
        <f aca="false">SUM(EP154:EP157)</f>
        <v>0</v>
      </c>
      <c r="EQ158" s="21" t="n">
        <f aca="false">SUM(EQ154:EQ157)</f>
        <v>0</v>
      </c>
      <c r="ER158" s="21" t="n">
        <f aca="false">SUM(ER154:ER157)</f>
        <v>0</v>
      </c>
      <c r="ES158" s="21" t="n">
        <f aca="false">SUM(ES154:ES157)</f>
        <v>0</v>
      </c>
      <c r="ET158" s="21" t="n">
        <f aca="false">SUM(ET154:ET157)</f>
        <v>0</v>
      </c>
      <c r="EU158" s="21" t="n">
        <f aca="false">SUM(EU154:EU157)</f>
        <v>0</v>
      </c>
      <c r="EV158" s="21" t="n">
        <f aca="false">SUM(EV154:EV157)</f>
        <v>0</v>
      </c>
      <c r="EW158" s="21" t="n">
        <f aca="false">SUM(EW154:EW157)</f>
        <v>0</v>
      </c>
      <c r="EX158" s="21" t="n">
        <f aca="false">SUM(EX154:EX157)</f>
        <v>0</v>
      </c>
      <c r="EY158" s="21" t="n">
        <f aca="false">SUM(EY154:EY157)</f>
        <v>0</v>
      </c>
      <c r="EZ158" s="21" t="n">
        <f aca="false">SUM(EZ154:EZ157)</f>
        <v>0</v>
      </c>
      <c r="FA158" s="21" t="n">
        <f aca="false">SUM(FA154:FA157)</f>
        <v>0</v>
      </c>
      <c r="FB158" s="21" t="n">
        <f aca="false">SUM(FB154:FB157)</f>
        <v>0</v>
      </c>
      <c r="FC158" s="21" t="n">
        <f aca="false">SUM(FC154:FC157)</f>
        <v>0</v>
      </c>
      <c r="FD158" s="21" t="n">
        <f aca="false">SUM(FD154:FD157)</f>
        <v>2.72848410531879E-013</v>
      </c>
      <c r="FE158" s="21" t="n">
        <f aca="false">SUM(FE154:FE157)</f>
        <v>5.45696821063757E-013</v>
      </c>
      <c r="FF158" s="21" t="n">
        <f aca="false">SUM(FF154:FF157)</f>
        <v>8.18545231595636E-013</v>
      </c>
      <c r="FG158" s="21" t="n">
        <f aca="false">SUM(FG154:FG157)</f>
        <v>1.09139364212751E-012</v>
      </c>
      <c r="FH158" s="21" t="n">
        <f aca="false">SUM(FH154:FH157)</f>
        <v>1.36424205265939E-012</v>
      </c>
    </row>
    <row r="159" customFormat="false" ht="15" hidden="false" customHeight="false" outlineLevel="0" collapsed="false">
      <c r="C159" s="1" t="s">
        <v>797</v>
      </c>
      <c r="D159" s="12" t="s">
        <v>358</v>
      </c>
      <c r="J159" s="21" t="n">
        <f aca="false">-In_CIT*(MAX(0,J153)+J156)-In_RH_On*In_RH_Rate*MAX(0,J153)</f>
        <v>-0</v>
      </c>
      <c r="K159" s="21" t="n">
        <f aca="false">-In_CIT*(MAX(0,K153)+K156)-In_RH_On*In_RH_Rate*MAX(0,K153)</f>
        <v>-0</v>
      </c>
      <c r="L159" s="21" t="n">
        <f aca="false">-In_CIT*(MAX(0,L153)+L156)-In_RH_On*In_RH_Rate*MAX(0,L153)</f>
        <v>-0</v>
      </c>
      <c r="M159" s="21" t="n">
        <f aca="false">-In_CIT*(MAX(0,M153)+M156)-In_RH_On*In_RH_Rate*MAX(0,M153)</f>
        <v>-0</v>
      </c>
      <c r="N159" s="21" t="n">
        <f aca="false">-In_CIT*(MAX(0,N153)+N156)-In_RH_On*In_RH_Rate*MAX(0,N153)</f>
        <v>-0</v>
      </c>
      <c r="O159" s="21" t="n">
        <f aca="false">-In_CIT*(MAX(0,O153)+O156)-In_RH_On*In_RH_Rate*MAX(0,O153)</f>
        <v>-0</v>
      </c>
      <c r="P159" s="21" t="n">
        <f aca="false">-In_CIT*(MAX(0,P153)+P156)-In_RH_On*In_RH_Rate*MAX(0,P153)</f>
        <v>-0</v>
      </c>
      <c r="Q159" s="21" t="n">
        <f aca="false">-In_CIT*(MAX(0,Q153)+Q156)-In_RH_On*In_RH_Rate*MAX(0,Q153)</f>
        <v>-0</v>
      </c>
      <c r="R159" s="21" t="n">
        <f aca="false">-In_CIT*(MAX(0,R153)+R156)-In_RH_On*In_RH_Rate*MAX(0,R153)</f>
        <v>-0</v>
      </c>
      <c r="S159" s="21" t="n">
        <f aca="false">-In_CIT*(MAX(0,S153)+S156)-In_RH_On*In_RH_Rate*MAX(0,S153)</f>
        <v>-0</v>
      </c>
      <c r="T159" s="21" t="n">
        <f aca="false">-In_CIT*(MAX(0,T153)+T156)-In_RH_On*In_RH_Rate*MAX(0,T153)</f>
        <v>-37.8547390634335</v>
      </c>
      <c r="U159" s="21" t="n">
        <f aca="false">-In_CIT*(MAX(0,U153)+U156)-In_RH_On*In_RH_Rate*MAX(0,U153)</f>
        <v>-46.5937160366239</v>
      </c>
      <c r="V159" s="21" t="n">
        <f aca="false">-In_CIT*(MAX(0,V153)+V156)-In_RH_On*In_RH_Rate*MAX(0,V153)</f>
        <v>-77.4835398544801</v>
      </c>
      <c r="W159" s="21" t="n">
        <f aca="false">-In_CIT*(MAX(0,W153)+W156)-In_RH_On*In_RH_Rate*MAX(0,W153)</f>
        <v>-45.8424187753731</v>
      </c>
      <c r="X159" s="21" t="n">
        <f aca="false">-In_CIT*(MAX(0,X153)+X156)-In_RH_On*In_RH_Rate*MAX(0,X153)</f>
        <v>-47.0336253191277</v>
      </c>
      <c r="Y159" s="21" t="n">
        <f aca="false">-In_CIT*(MAX(0,Y153)+Y156)-In_RH_On*In_RH_Rate*MAX(0,Y153)</f>
        <v>-48.2261359895915</v>
      </c>
      <c r="Z159" s="21" t="n">
        <f aca="false">-In_CIT*(MAX(0,Z153)+Z156)-In_RH_On*In_RH_Rate*MAX(0,Z153)</f>
        <v>-48.530761809296</v>
      </c>
      <c r="AA159" s="21" t="n">
        <f aca="false">-In_CIT*(MAX(0,AA153)+AA156)-In_RH_On*In_RH_Rate*MAX(0,AA153)</f>
        <v>-28.6310986418962</v>
      </c>
      <c r="AB159" s="21" t="n">
        <f aca="false">-In_CIT*(MAX(0,AB153)+AB156)-In_RH_On*In_RH_Rate*MAX(0,AB153)</f>
        <v>-29.6427367941359</v>
      </c>
      <c r="AC159" s="21" t="n">
        <f aca="false">-In_CIT*(MAX(0,AC153)+AC156)-In_RH_On*In_RH_Rate*MAX(0,AC153)</f>
        <v>-30.6562476977441</v>
      </c>
      <c r="AD159" s="21" t="n">
        <f aca="false">-In_CIT*(MAX(0,AD153)+AD156)-In_RH_On*In_RH_Rate*MAX(0,AD153)</f>
        <v>-30.9923622505763</v>
      </c>
      <c r="AE159" s="21" t="n">
        <f aca="false">-In_CIT*(MAX(0,AE153)+AE156)-In_RH_On*In_RH_Rate*MAX(0,AE153)</f>
        <v>-35.3848411629755</v>
      </c>
      <c r="AF159" s="21" t="n">
        <f aca="false">-In_CIT*(MAX(0,AF153)+AF156)-In_RH_On*In_RH_Rate*MAX(0,AF153)</f>
        <v>-36.471681895539</v>
      </c>
      <c r="AG159" s="21" t="n">
        <f aca="false">-In_CIT*(MAX(0,AG153)+AG156)-In_RH_On*In_RH_Rate*MAX(0,AG153)</f>
        <v>-37.5606002642662</v>
      </c>
      <c r="AH159" s="21" t="n">
        <f aca="false">-In_CIT*(MAX(0,AH153)+AH156)-In_RH_On*In_RH_Rate*MAX(0,AH153)</f>
        <v>-37.9173196433284</v>
      </c>
      <c r="AI159" s="21" t="n">
        <f aca="false">-In_CIT*(MAX(0,AI153)+AI156)-In_RH_On*In_RH_Rate*MAX(0,AI153)</f>
        <v>-37.6958615920037</v>
      </c>
      <c r="AJ159" s="21" t="n">
        <f aca="false">-In_CIT*(MAX(0,AJ153)+AJ156)-In_RH_On*In_RH_Rate*MAX(0,AJ153)</f>
        <v>-38.0734239523753</v>
      </c>
      <c r="AK159" s="21" t="n">
        <f aca="false">-In_CIT*(MAX(0,AK153)+AK156)-In_RH_On*In_RH_Rate*MAX(0,AK153)</f>
        <v>-39.1894209850945</v>
      </c>
      <c r="AL159" s="21" t="n">
        <f aca="false">-In_CIT*(MAX(0,AL153)+AL156)-In_RH_On*In_RH_Rate*MAX(0,AL153)</f>
        <v>-39.576982367397</v>
      </c>
      <c r="AM159" s="21" t="n">
        <f aca="false">-In_CIT*(MAX(0,AM153)+AM156)-In_RH_On*In_RH_Rate*MAX(0,AM153)</f>
        <v>-35.9831772484667</v>
      </c>
      <c r="AN159" s="21" t="n">
        <f aca="false">-In_CIT*(MAX(0,AN153)+AN156)-In_RH_On*In_RH_Rate*MAX(0,AN153)</f>
        <v>-37.088222721239</v>
      </c>
      <c r="AO159" s="21" t="n">
        <f aca="false">-In_CIT*(MAX(0,AO153)+AO156)-In_RH_On*In_RH_Rate*MAX(0,AO153)</f>
        <v>-38.1961511951101</v>
      </c>
      <c r="AP159" s="21" t="n">
        <f aca="false">-In_CIT*(MAX(0,AP153)+AP156)-In_RH_On*In_RH_Rate*MAX(0,AP153)</f>
        <v>-38.6088500862911</v>
      </c>
      <c r="AQ159" s="21" t="n">
        <f aca="false">-In_CIT*(MAX(0,AQ153)+AQ156)-In_RH_On*In_RH_Rate*MAX(0,AQ153)</f>
        <v>-29.4085528433857</v>
      </c>
      <c r="AR159" s="21" t="n">
        <f aca="false">-In_CIT*(MAX(0,AR153)+AR156)-In_RH_On*In_RH_Rate*MAX(0,AR153)</f>
        <v>-30.4490825975127</v>
      </c>
      <c r="AS159" s="21" t="n">
        <f aca="false">-In_CIT*(MAX(0,AS153)+AS156)-In_RH_On*In_RH_Rate*MAX(0,AS153)</f>
        <v>-31.49300409187</v>
      </c>
      <c r="AT159" s="21" t="n">
        <f aca="false">-In_CIT*(MAX(0,AT153)+AT156)-In_RH_On*In_RH_Rate*MAX(0,AT153)</f>
        <v>-31.9382353099558</v>
      </c>
      <c r="AU159" s="21" t="n">
        <f aca="false">-In_CIT*(MAX(0,AU153)+AU156)-In_RH_On*In_RH_Rate*MAX(0,AU153)</f>
        <v>-31.358264577025</v>
      </c>
      <c r="AV159" s="21" t="n">
        <f aca="false">-In_CIT*(MAX(0,AV153)+AV156)-In_RH_On*In_RH_Rate*MAX(0,AV153)</f>
        <v>-32.4243355566467</v>
      </c>
      <c r="AW159" s="21" t="n">
        <f aca="false">-In_CIT*(MAX(0,AW153)+AW156)-In_RH_On*In_RH_Rate*MAX(0,AW153)</f>
        <v>-33.4941676735991</v>
      </c>
      <c r="AX159" s="21" t="n">
        <f aca="false">-In_CIT*(MAX(0,AX153)+AX156)-In_RH_On*In_RH_Rate*MAX(0,AX153)</f>
        <v>-33.9683333335399</v>
      </c>
      <c r="AY159" s="21" t="n">
        <f aca="false">-In_CIT*(MAX(0,AY153)+AY156)-In_RH_On*In_RH_Rate*MAX(0,AY153)</f>
        <v>-30.3289070761262</v>
      </c>
      <c r="AZ159" s="21" t="n">
        <f aca="false">-In_CIT*(MAX(0,AZ153)+AZ156)-In_RH_On*In_RH_Rate*MAX(0,AZ153)</f>
        <v>-30.8199387877705</v>
      </c>
      <c r="BA159" s="21" t="n">
        <f aca="false">-In_CIT*(MAX(0,BA153)+BA156)-In_RH_On*In_RH_Rate*MAX(0,BA153)</f>
        <v>-31.8758475656843</v>
      </c>
      <c r="BB159" s="21" t="n">
        <f aca="false">-In_CIT*(MAX(0,BB153)+BB156)-In_RH_On*In_RH_Rate*MAX(0,BB153)</f>
        <v>-32.3797031133072</v>
      </c>
      <c r="BC159" s="21" t="n">
        <f aca="false">-In_CIT*(MAX(0,BC153)+BC156)-In_RH_On*In_RH_Rate*MAX(0,BC153)</f>
        <v>-36.8510817835184</v>
      </c>
      <c r="BD159" s="21" t="n">
        <f aca="false">-In_CIT*(MAX(0,BD153)+BD156)-In_RH_On*In_RH_Rate*MAX(0,BD153)</f>
        <v>-37.9797545352953</v>
      </c>
      <c r="BE159" s="21" t="n">
        <f aca="false">-In_CIT*(MAX(0,BE153)+BE156)-In_RH_On*In_RH_Rate*MAX(0,BE153)</f>
        <v>-39.1127643710095</v>
      </c>
      <c r="BF159" s="21" t="n">
        <f aca="false">-In_CIT*(MAX(0,BF153)+BF156)-In_RH_On*In_RH_Rate*MAX(0,BF153)</f>
        <v>-39.6422918700166</v>
      </c>
      <c r="BG159" s="21" t="n">
        <f aca="false">-In_CIT*(MAX(0,BG153)+BG156)-In_RH_On*In_RH_Rate*MAX(0,BG153)</f>
        <v>-38.3333750085588</v>
      </c>
      <c r="BH159" s="21" t="n">
        <f aca="false">-In_CIT*(MAX(0,BH153)+BH156)-In_RH_On*In_RH_Rate*MAX(0,BH153)</f>
        <v>-88.8185649148984</v>
      </c>
      <c r="BI159" s="21" t="n">
        <f aca="false">-In_CIT*(MAX(0,BI153)+BI156)-In_RH_On*In_RH_Rate*MAX(0,BI153)</f>
        <v>-90.5132814446243</v>
      </c>
      <c r="BJ159" s="21" t="n">
        <f aca="false">-In_CIT*(MAX(0,BJ153)+BJ156)-In_RH_On*In_RH_Rate*MAX(0,BJ153)</f>
        <v>-91.0745338902568</v>
      </c>
      <c r="BK159" s="21" t="n">
        <f aca="false">-In_CIT*(MAX(0,BK153)+BK156)-In_RH_On*In_RH_Rate*MAX(0,BK153)</f>
        <v>-89.5437216500994</v>
      </c>
      <c r="BL159" s="21" t="n">
        <f aca="false">-In_CIT*(MAX(0,BL153)+BL156)-In_RH_On*In_RH_Rate*MAX(0,BL153)</f>
        <v>-91.2652273058033</v>
      </c>
      <c r="BM159" s="21" t="n">
        <f aca="false">-In_CIT*(MAX(0,BM153)+BM156)-In_RH_On*In_RH_Rate*MAX(0,BM153)</f>
        <v>-92.9918886876685</v>
      </c>
      <c r="BN159" s="21" t="n">
        <f aca="false">-In_CIT*(MAX(0,BN153)+BN156)-In_RH_On*In_RH_Rate*MAX(0,BN153)</f>
        <v>-93.5883666044734</v>
      </c>
      <c r="BO159" s="21" t="n">
        <f aca="false">-In_CIT*(MAX(0,BO153)+BO156)-In_RH_On*In_RH_Rate*MAX(0,BO153)</f>
        <v>-91.6964126157202</v>
      </c>
      <c r="BP159" s="21" t="n">
        <f aca="false">-In_CIT*(MAX(0,BP153)+BP156)-In_RH_On*In_RH_Rate*MAX(0,BP153)</f>
        <v>-92.315880089039</v>
      </c>
      <c r="BQ159" s="21" t="n">
        <f aca="false">-In_CIT*(MAX(0,BQ153)+BQ156)-In_RH_On*In_RH_Rate*MAX(0,BQ153)</f>
        <v>-94.0614166567319</v>
      </c>
      <c r="BR159" s="21" t="n">
        <f aca="false">-In_CIT*(MAX(0,BR153)+BR156)-In_RH_On*In_RH_Rate*MAX(0,BR153)</f>
        <v>-94.6969486049248</v>
      </c>
      <c r="BS159" s="21" t="n">
        <f aca="false">-In_CIT*(MAX(0,BS153)+BS156)-In_RH_On*In_RH_Rate*MAX(0,BS153)</f>
        <v>-88.6748054366955</v>
      </c>
      <c r="BT159" s="21" t="n">
        <f aca="false">-In_CIT*(MAX(0,BT153)+BT156)-In_RH_On*In_RH_Rate*MAX(0,BT153)</f>
        <v>-90.4005187678691</v>
      </c>
      <c r="BU159" s="21" t="n">
        <f aca="false">-In_CIT*(MAX(0,BU153)+BU156)-In_RH_On*In_RH_Rate*MAX(0,BU153)</f>
        <v>-92.1324780804937</v>
      </c>
      <c r="BV159" s="21" t="n">
        <f aca="false">-In_CIT*(MAX(0,BV153)+BV156)-In_RH_On*In_RH_Rate*MAX(0,BV153)</f>
        <v>-92.8088190193348</v>
      </c>
      <c r="BW159" s="21" t="n">
        <f aca="false">-In_CIT*(MAX(0,BW153)+BW156)-In_RH_On*In_RH_Rate*MAX(0,BW153)</f>
        <v>-95.1515608310289</v>
      </c>
      <c r="BX159" s="21" t="n">
        <f aca="false">-In_CIT*(MAX(0,BX153)+BX156)-In_RH_On*In_RH_Rate*MAX(0,BX153)</f>
        <v>-96.9516043724531</v>
      </c>
      <c r="BY159" s="21" t="n">
        <f aca="false">-In_CIT*(MAX(0,BY153)+BY156)-In_RH_On*In_RH_Rate*MAX(0,BY153)</f>
        <v>-98.7583155648506</v>
      </c>
      <c r="BZ159" s="21" t="n">
        <f aca="false">-In_CIT*(MAX(0,BZ153)+BZ156)-In_RH_On*In_RH_Rate*MAX(0,BZ153)</f>
        <v>-99.4724031298452</v>
      </c>
      <c r="CA159" s="21" t="n">
        <f aca="false">-In_CIT*(MAX(0,CA153)+CA156)-In_RH_On*In_RH_Rate*MAX(0,CA153)</f>
        <v>-96.4193934578044</v>
      </c>
      <c r="CB159" s="21" t="n">
        <f aca="false">-In_CIT*(MAX(0,CB153)+CB156)-In_RH_On*In_RH_Rate*MAX(0,CB153)</f>
        <v>-98.2370067051766</v>
      </c>
      <c r="CC159" s="21" t="n">
        <f aca="false">-In_CIT*(MAX(0,CC153)+CC156)-In_RH_On*In_RH_Rate*MAX(0,CC153)</f>
        <v>-99.2106142186552</v>
      </c>
      <c r="CD159" s="21" t="n">
        <f aca="false">-In_CIT*(MAX(0,CD153)+CD156)-In_RH_On*In_RH_Rate*MAX(0,CD153)</f>
        <v>-99.1036108531672</v>
      </c>
      <c r="CE159" s="21" t="n">
        <f aca="false">-In_CIT*(MAX(0,CE153)+CE156)-In_RH_On*In_RH_Rate*MAX(0,CE153)</f>
        <v>-94.7606785586034</v>
      </c>
      <c r="CF159" s="21" t="n">
        <f aca="false">-In_CIT*(MAX(0,CF153)+CF156)-In_RH_On*In_RH_Rate*MAX(0,CF153)</f>
        <v>-94.6563318211915</v>
      </c>
      <c r="CG159" s="21" t="n">
        <f aca="false">-In_CIT*(MAX(0,CG153)+CG156)-In_RH_On*In_RH_Rate*MAX(0,CG153)</f>
        <v>-95.5910968791877</v>
      </c>
      <c r="CH159" s="21" t="n">
        <f aca="false">-In_CIT*(MAX(0,CH153)+CH156)-In_RH_On*In_RH_Rate*MAX(0,CH153)</f>
        <v>-95.4846043052656</v>
      </c>
      <c r="CI159" s="21" t="n">
        <f aca="false">-In_CIT*(MAX(0,CI153)+CI156)-In_RH_On*In_RH_Rate*MAX(0,CI153)</f>
        <v>-99.0540440449519</v>
      </c>
      <c r="CJ159" s="21" t="n">
        <f aca="false">-In_CIT*(MAX(0,CJ153)+CJ156)-In_RH_On*In_RH_Rate*MAX(0,CJ153)</f>
        <v>-100.046839327101</v>
      </c>
      <c r="CK159" s="21" t="n">
        <f aca="false">-In_CIT*(MAX(0,CK153)+CK156)-In_RH_On*In_RH_Rate*MAX(0,CK153)</f>
        <v>-101.036136329287</v>
      </c>
      <c r="CL159" s="21" t="n">
        <f aca="false">-In_CIT*(MAX(0,CL153)+CL156)-In_RH_On*In_RH_Rate*MAX(0,CL153)</f>
        <v>-100.924891237481</v>
      </c>
      <c r="CM159" s="21" t="n">
        <f aca="false">-In_CIT*(MAX(0,CM153)+CM156)-In_RH_On*In_RH_Rate*MAX(0,CM153)</f>
        <v>-100.950078674062</v>
      </c>
      <c r="CN159" s="21" t="n">
        <f aca="false">-In_CIT*(MAX(0,CN153)+CN156)-In_RH_On*In_RH_Rate*MAX(0,CN153)</f>
        <v>-101.962480258271</v>
      </c>
      <c r="CO159" s="21" t="n">
        <f aca="false">-In_CIT*(MAX(0,CO153)+CO156)-In_RH_On*In_RH_Rate*MAX(0,CO153)</f>
        <v>-102.971336161185</v>
      </c>
      <c r="CP159" s="21" t="n">
        <f aca="false">-In_CIT*(MAX(0,CP153)+CP156)-In_RH_On*In_RH_Rate*MAX(0,CP153)</f>
        <v>-102.858583709925</v>
      </c>
      <c r="CQ159" s="21" t="n">
        <f aca="false">-In_CIT*(MAX(0,CQ153)+CQ156)-In_RH_On*In_RH_Rate*MAX(0,CQ153)</f>
        <v>-100.725855722596</v>
      </c>
      <c r="CR159" s="21" t="n">
        <f aca="false">-In_CIT*(MAX(0,CR153)+CR156)-In_RH_On*In_RH_Rate*MAX(0,CR153)</f>
        <v>-101.734589131636</v>
      </c>
      <c r="CS159" s="21" t="n">
        <f aca="false">-In_CIT*(MAX(0,CS153)+CS156)-In_RH_On*In_RH_Rate*MAX(0,CS153)</f>
        <v>-102.739738671916</v>
      </c>
      <c r="CT159" s="21" t="n">
        <f aca="false">-In_CIT*(MAX(0,CT153)+CT156)-In_RH_On*In_RH_Rate*MAX(0,CT153)</f>
        <v>-102.625771861599</v>
      </c>
      <c r="CU159" s="21" t="n">
        <f aca="false">-In_CIT*(MAX(0,CU153)+CU156)-In_RH_On*In_RH_Rate*MAX(0,CU153)</f>
        <v>-93.4815412160738</v>
      </c>
      <c r="CV159" s="21" t="n">
        <f aca="false">-In_CIT*(MAX(0,CV153)+CV156)-In_RH_On*In_RH_Rate*MAX(0,CV153)</f>
        <v>-15.4963754290439</v>
      </c>
      <c r="CW159" s="21" t="n">
        <f aca="false">-In_CIT*(MAX(0,CW153)+CW156)-In_RH_On*In_RH_Rate*MAX(0,CW153)</f>
        <v>-15.5573757510472</v>
      </c>
      <c r="CX159" s="21" t="n">
        <f aca="false">-In_CIT*(MAX(0,CX153)+CX156)-In_RH_On*In_RH_Rate*MAX(0,CX153)</f>
        <v>-15.4469684378724</v>
      </c>
      <c r="CY159" s="21" t="n">
        <f aca="false">-In_CIT*(MAX(0,CY153)+CY156)-In_RH_On*In_RH_Rate*MAX(0,CY153)</f>
        <v>-51.3634597102772</v>
      </c>
      <c r="CZ159" s="21" t="n">
        <f aca="false">-In_CIT*(MAX(0,CZ153)+CZ156)-In_RH_On*In_RH_Rate*MAX(0,CZ153)</f>
        <v>-51.8028000116603</v>
      </c>
      <c r="DA159" s="21" t="n">
        <f aca="false">-In_CIT*(MAX(0,DA153)+DA156)-In_RH_On*In_RH_Rate*MAX(0,DA153)</f>
        <v>-52.2378775238667</v>
      </c>
      <c r="DB159" s="21" t="n">
        <f aca="false">-In_CIT*(MAX(0,DB153)+DB156)-In_RH_On*In_RH_Rate*MAX(0,DB153)</f>
        <v>-52.1023210852274</v>
      </c>
      <c r="DC159" s="21" t="n">
        <f aca="false">-In_CIT*(MAX(0,DC153)+DC156)-In_RH_On*In_RH_Rate*MAX(0,DC153)</f>
        <v>-45.1771606403563</v>
      </c>
      <c r="DD159" s="21" t="n">
        <f aca="false">-In_CIT*(MAX(0,DD153)+DD156)-In_RH_On*In_RH_Rate*MAX(0,DD153)</f>
        <v>-45.5509603968523</v>
      </c>
      <c r="DE159" s="21" t="n">
        <f aca="false">-In_CIT*(MAX(0,DE153)+DE156)-In_RH_On*In_RH_Rate*MAX(0,DE153)</f>
        <v>-45.9206010780174</v>
      </c>
      <c r="DF159" s="21" t="n">
        <f aca="false">-In_CIT*(MAX(0,DF153)+DF156)-In_RH_On*In_RH_Rate*MAX(0,DF153)</f>
        <v>-45.7883427334151</v>
      </c>
      <c r="DG159" s="21" t="n">
        <f aca="false">-In_CIT*(MAX(0,DG153)+DG156)-In_RH_On*In_RH_Rate*MAX(0,DG153)</f>
        <v>-42.028912749483</v>
      </c>
      <c r="DH159" s="21" t="n">
        <f aca="false">-In_CIT*(MAX(0,DH153)+DH156)-In_RH_On*In_RH_Rate*MAX(0,DH153)</f>
        <v>-42.3686051584401</v>
      </c>
      <c r="DI159" s="21" t="n">
        <f aca="false">-In_CIT*(MAX(0,DI153)+DI156)-In_RH_On*In_RH_Rate*MAX(0,DI153)</f>
        <v>-42.704166826914</v>
      </c>
      <c r="DJ159" s="21" t="n">
        <f aca="false">-In_CIT*(MAX(0,DJ153)+DJ156)-In_RH_On*In_RH_Rate*MAX(0,DJ153)</f>
        <v>-42.572809528759</v>
      </c>
      <c r="DK159" s="21" t="n">
        <f aca="false">-In_CIT*(MAX(0,DK153)+DK156)-In_RH_On*In_RH_Rate*MAX(0,DK153)</f>
        <v>-36.2103378122747</v>
      </c>
      <c r="DL159" s="21" t="n">
        <f aca="false">-In_CIT*(MAX(0,DL153)+DL156)-In_RH_On*In_RH_Rate*MAX(0,DL153)</f>
        <v>-36.0836068306371</v>
      </c>
      <c r="DM159" s="21" t="n">
        <f aca="false">-In_CIT*(MAX(0,DM153)+DM156)-In_RH_On*In_RH_Rate*MAX(0,DM153)</f>
        <v>-36.3521022903852</v>
      </c>
      <c r="DN159" s="21" t="n">
        <f aca="false">-In_CIT*(MAX(0,DN153)+DN156)-In_RH_On*In_RH_Rate*MAX(0,DN153)</f>
        <v>-36.2227651518699</v>
      </c>
      <c r="DO159" s="21" t="n">
        <f aca="false">-In_CIT*(MAX(0,DO153)+DO156)-In_RH_On*In_RH_Rate*MAX(0,DO153)</f>
        <v>-39.0822541529494</v>
      </c>
      <c r="DP159" s="21" t="n">
        <f aca="false">-In_CIT*(MAX(0,DP153)+DP156)-In_RH_On*In_RH_Rate*MAX(0,DP153)</f>
        <v>-39.3912148341825</v>
      </c>
      <c r="DQ159" s="21" t="n">
        <f aca="false">-In_CIT*(MAX(0,DQ153)+DQ156)-In_RH_On*In_RH_Rate*MAX(0,DQ153)</f>
        <v>-39.6961099645134</v>
      </c>
      <c r="DR159" s="21" t="n">
        <f aca="false">-In_CIT*(MAX(0,DR153)+DR156)-In_RH_On*In_RH_Rate*MAX(0,DR153)</f>
        <v>-39.5668256911041</v>
      </c>
      <c r="DS159" s="21" t="n">
        <f aca="false">-In_CIT*(MAX(0,DS153)+DS156)-In_RH_On*In_RH_Rate*MAX(0,DS153)</f>
        <v>-38.7514285389955</v>
      </c>
      <c r="DT159" s="21" t="n">
        <f aca="false">-In_CIT*(MAX(0,DT153)+DT156)-In_RH_On*In_RH_Rate*MAX(0,DT153)</f>
        <v>-39.0573907391358</v>
      </c>
      <c r="DU159" s="21" t="n">
        <f aca="false">-In_CIT*(MAX(0,DU153)+DU156)-In_RH_On*In_RH_Rate*MAX(0,DU153)</f>
        <v>-39.3593093686818</v>
      </c>
      <c r="DV159" s="21" t="n">
        <f aca="false">-In_CIT*(MAX(0,DV153)+DV156)-In_RH_On*In_RH_Rate*MAX(0,DV153)</f>
        <v>-39.2307240677341</v>
      </c>
      <c r="DW159" s="21" t="n">
        <f aca="false">-In_CIT*(MAX(0,DW153)+DW156)-In_RH_On*In_RH_Rate*MAX(0,DW153)</f>
        <v>-36.6484734218011</v>
      </c>
      <c r="DX159" s="21" t="n">
        <f aca="false">-In_CIT*(MAX(0,DX153)+DX156)-In_RH_On*In_RH_Rate*MAX(0,DX153)</f>
        <v>-36.931238092362</v>
      </c>
      <c r="DY159" s="21" t="n">
        <f aca="false">-In_CIT*(MAX(0,DY153)+DY156)-In_RH_On*In_RH_Rate*MAX(0,DY153)</f>
        <v>-37.209964664646</v>
      </c>
      <c r="DZ159" s="21" t="n">
        <f aca="false">-In_CIT*(MAX(0,DZ153)+DZ156)-In_RH_On*In_RH_Rate*MAX(0,DZ153)</f>
        <v>-37.0815533830579</v>
      </c>
      <c r="EA159" s="21" t="n">
        <f aca="false">-In_CIT*(MAX(0,EA153)+EA156)-In_RH_On*In_RH_Rate*MAX(0,EA153)</f>
        <v>-35.1729202531739</v>
      </c>
      <c r="EB159" s="21" t="n">
        <f aca="false">-In_CIT*(MAX(0,EB153)+EB156)-In_RH_On*In_RH_Rate*MAX(0,EB153)</f>
        <v>-35.049625101003</v>
      </c>
      <c r="EC159" s="21" t="n">
        <f aca="false">-In_CIT*(MAX(0,EC153)+EC156)-In_RH_On*In_RH_Rate*MAX(0,EC153)</f>
        <v>-35.3102291090137</v>
      </c>
      <c r="ED159" s="21" t="n">
        <f aca="false">-In_CIT*(MAX(0,ED153)+ED156)-In_RH_On*In_RH_Rate*MAX(0,ED153)</f>
        <v>-35.1843984560152</v>
      </c>
      <c r="EE159" s="21" t="n">
        <f aca="false">-In_CIT*(MAX(0,EE153)+EE156)-In_RH_On*In_RH_Rate*MAX(0,EE153)</f>
        <v>-38.5151273426972</v>
      </c>
      <c r="EF159" s="21" t="n">
        <f aca="false">-In_CIT*(MAX(0,EF153)+EF156)-In_RH_On*In_RH_Rate*MAX(0,EF153)</f>
        <v>-38.8194329635214</v>
      </c>
      <c r="EG159" s="21" t="n">
        <f aca="false">-In_CIT*(MAX(0,EG153)+EG156)-In_RH_On*In_RH_Rate*MAX(0,EG153)</f>
        <v>-39.1197264574704</v>
      </c>
      <c r="EH159" s="21" t="n">
        <f aca="false">-In_CIT*(MAX(0,EH153)+EH156)-In_RH_On*In_RH_Rate*MAX(0,EH153)</f>
        <v>-38.992141064896</v>
      </c>
      <c r="EI159" s="21" t="n">
        <f aca="false">-In_CIT*(MAX(0,EI153)+EI156)-In_RH_On*In_RH_Rate*MAX(0,EI153)</f>
        <v>-45.7682079173233</v>
      </c>
      <c r="EJ159" s="21" t="n">
        <f aca="false">-In_CIT*(MAX(0,EJ153)+EJ156)-In_RH_On*In_RH_Rate*MAX(0,EJ153)</f>
        <v>-153.060044496029</v>
      </c>
      <c r="EK159" s="21" t="n">
        <f aca="false">-In_CIT*(MAX(0,EK153)+EK156)-In_RH_On*In_RH_Rate*MAX(0,EK153)</f>
        <v>-154.615816553104</v>
      </c>
      <c r="EL159" s="21" t="n">
        <f aca="false">-In_CIT*(MAX(0,EL153)+EL156)-In_RH_On*In_RH_Rate*MAX(0,EL153)</f>
        <v>-154.488319280283</v>
      </c>
      <c r="EM159" s="21" t="n">
        <f aca="false">-In_CIT*(MAX(0,EM153)+EM156)-In_RH_On*In_RH_Rate*MAX(0,EM153)</f>
        <v>-155.825438043727</v>
      </c>
      <c r="EN159" s="21" t="n">
        <f aca="false">-In_CIT*(MAX(0,EN153)+EN156)-In_RH_On*In_RH_Rate*MAX(0,EN153)</f>
        <v>-157.431385801898</v>
      </c>
      <c r="EO159" s="21" t="n">
        <f aca="false">-In_CIT*(MAX(0,EO153)+EO156)-In_RH_On*In_RH_Rate*MAX(0,EO153)</f>
        <v>-159.033262836287</v>
      </c>
      <c r="EP159" s="21" t="n">
        <f aca="false">-In_CIT*(MAX(0,EP153)+EP156)-In_RH_On*In_RH_Rate*MAX(0,EP153)</f>
        <v>-158.903814065609</v>
      </c>
      <c r="EQ159" s="21" t="n">
        <f aca="false">-In_CIT*(MAX(0,EQ153)+EQ156)-In_RH_On*In_RH_Rate*MAX(0,EQ153)</f>
        <v>-153.816888626184</v>
      </c>
      <c r="ER159" s="21" t="n">
        <f aca="false">-In_CIT*(MAX(0,ER153)+ER156)-In_RH_On*In_RH_Rate*MAX(0,ER153)</f>
        <v>-153.690842044734</v>
      </c>
      <c r="ES159" s="21" t="n">
        <f aca="false">-In_CIT*(MAX(0,ES153)+ES156)-In_RH_On*In_RH_Rate*MAX(0,ES153)</f>
        <v>-155.252416107602</v>
      </c>
      <c r="ET159" s="21" t="n">
        <f aca="false">-In_CIT*(MAX(0,ET153)+ET156)-In_RH_On*In_RH_Rate*MAX(0,ET153)</f>
        <v>-155.123777443608</v>
      </c>
      <c r="EU159" s="21" t="n">
        <f aca="false">-In_CIT*(MAX(0,EU153)+EU156)-In_RH_On*In_RH_Rate*MAX(0,EU153)</f>
        <v>-154.658289995346</v>
      </c>
      <c r="EV159" s="21" t="n">
        <f aca="false">-In_CIT*(MAX(0,EV153)+EV156)-In_RH_On*In_RH_Rate*MAX(0,EV153)</f>
        <v>-156.249942742355</v>
      </c>
      <c r="EW159" s="21" t="n">
        <f aca="false">-In_CIT*(MAX(0,EW153)+EW156)-In_RH_On*In_RH_Rate*MAX(0,EW153)</f>
        <v>-157.837481714172</v>
      </c>
      <c r="EX159" s="21" t="n">
        <f aca="false">-In_CIT*(MAX(0,EX153)+EX156)-In_RH_On*In_RH_Rate*MAX(0,EX153)</f>
        <v>-157.70666391121</v>
      </c>
      <c r="EY159" s="21" t="n">
        <f aca="false">-In_CIT*(MAX(0,EY153)+EY156)-In_RH_On*In_RH_Rate*MAX(0,EY153)</f>
        <v>-157.233388736709</v>
      </c>
      <c r="EZ159" s="21" t="n">
        <f aca="false">-In_CIT*(MAX(0,EZ153)+EZ156)-In_RH_On*In_RH_Rate*MAX(0,EZ153)</f>
        <v>-158.851506162463</v>
      </c>
      <c r="FA159" s="21" t="n">
        <f aca="false">-In_CIT*(MAX(0,FA153)+FA156)-In_RH_On*In_RH_Rate*MAX(0,FA153)</f>
        <v>-160.465440125671</v>
      </c>
      <c r="FB159" s="21" t="n">
        <f aca="false">-In_CIT*(MAX(0,FB153)+FB156)-In_RH_On*In_RH_Rate*MAX(0,FB153)</f>
        <v>-160.332406269127</v>
      </c>
      <c r="FC159" s="21" t="n">
        <f aca="false">-In_CIT*(MAX(0,FC153)+FC156)-In_RH_On*In_RH_Rate*MAX(0,FC153)</f>
        <v>-159.851213396928</v>
      </c>
      <c r="FD159" s="21" t="n">
        <f aca="false">-In_CIT*(MAX(0,FD153)+FD156)-In_RH_On*In_RH_Rate*MAX(0,FD153)</f>
        <v>-0</v>
      </c>
      <c r="FE159" s="21" t="n">
        <f aca="false">-In_CIT*(MAX(0,FE153)+FE156)-In_RH_On*In_RH_Rate*MAX(0,FE153)</f>
        <v>-0</v>
      </c>
      <c r="FF159" s="21" t="n">
        <f aca="false">-In_CIT*(MAX(0,FF153)+FF156)-In_RH_On*In_RH_Rate*MAX(0,FF153)</f>
        <v>-0</v>
      </c>
      <c r="FG159" s="21" t="n">
        <f aca="false">-In_CIT*(MAX(0,FG153)+FG156)-In_RH_On*In_RH_Rate*MAX(0,FG153)</f>
        <v>-0</v>
      </c>
      <c r="FH159" s="21" t="n">
        <f aca="false">-In_CIT*(MAX(0,FH153)+FH156)-In_RH_On*In_RH_Rate*MAX(0,FH153)</f>
        <v>-0</v>
      </c>
    </row>
    <row r="160" customFormat="false" ht="15" hidden="false" customHeight="false" outlineLevel="0" collapsed="false">
      <c r="C160" s="1" t="s">
        <v>798</v>
      </c>
      <c r="D160" s="12" t="s">
        <v>358</v>
      </c>
      <c r="I160" s="21" t="n">
        <f aca="false">SUM(J160:FH160)</f>
        <v>3.5420555377641E-012</v>
      </c>
      <c r="J160" s="21" t="n">
        <f aca="false">ABS(J159-J124)</f>
        <v>0</v>
      </c>
      <c r="K160" s="21" t="n">
        <f aca="false">ABS(K159-K124)</f>
        <v>0</v>
      </c>
      <c r="L160" s="21" t="n">
        <f aca="false">ABS(L159-L124)</f>
        <v>0</v>
      </c>
      <c r="M160" s="21" t="n">
        <f aca="false">ABS(M159-M124)</f>
        <v>0</v>
      </c>
      <c r="N160" s="21" t="n">
        <f aca="false">ABS(N159-N124)</f>
        <v>0</v>
      </c>
      <c r="O160" s="21" t="n">
        <f aca="false">ABS(O159-O124)</f>
        <v>0</v>
      </c>
      <c r="P160" s="21" t="n">
        <f aca="false">ABS(P159-P124)</f>
        <v>0</v>
      </c>
      <c r="Q160" s="21" t="n">
        <f aca="false">ABS(Q159-Q124)</f>
        <v>0</v>
      </c>
      <c r="R160" s="21" t="n">
        <f aca="false">ABS(R159-R124)</f>
        <v>0</v>
      </c>
      <c r="S160" s="21" t="n">
        <f aca="false">ABS(S159-S124)</f>
        <v>0</v>
      </c>
      <c r="T160" s="21" t="n">
        <f aca="false">ABS(T159-T124)</f>
        <v>0</v>
      </c>
      <c r="U160" s="21" t="n">
        <f aca="false">ABS(U159-U124)</f>
        <v>2.48689957516035E-013</v>
      </c>
      <c r="V160" s="21" t="n">
        <f aca="false">ABS(V159-V124)</f>
        <v>0</v>
      </c>
      <c r="W160" s="21" t="n">
        <f aca="false">ABS(W159-W124)</f>
        <v>0</v>
      </c>
      <c r="X160" s="21" t="n">
        <f aca="false">ABS(X159-X124)</f>
        <v>0</v>
      </c>
      <c r="Y160" s="21" t="n">
        <f aca="false">ABS(Y159-Y124)</f>
        <v>0</v>
      </c>
      <c r="Z160" s="21" t="n">
        <f aca="false">ABS(Z159-Z124)</f>
        <v>0</v>
      </c>
      <c r="AA160" s="21" t="n">
        <f aca="false">ABS(AA159-AA124)</f>
        <v>0</v>
      </c>
      <c r="AB160" s="21" t="n">
        <f aca="false">ABS(AB159-AB124)</f>
        <v>0</v>
      </c>
      <c r="AC160" s="21" t="n">
        <f aca="false">ABS(AC159-AC124)</f>
        <v>0</v>
      </c>
      <c r="AD160" s="21" t="n">
        <f aca="false">ABS(AD159-AD124)</f>
        <v>0</v>
      </c>
      <c r="AE160" s="21" t="n">
        <f aca="false">ABS(AE159-AE124)</f>
        <v>0</v>
      </c>
      <c r="AF160" s="21" t="n">
        <f aca="false">ABS(AF159-AF124)</f>
        <v>1.84741111297626E-013</v>
      </c>
      <c r="AG160" s="21" t="n">
        <f aca="false">ABS(AG159-AG124)</f>
        <v>0</v>
      </c>
      <c r="AH160" s="21" t="n">
        <f aca="false">ABS(AH159-AH124)</f>
        <v>1.49213974509621E-013</v>
      </c>
      <c r="AI160" s="21" t="n">
        <f aca="false">ABS(AI159-AI124)</f>
        <v>0</v>
      </c>
      <c r="AJ160" s="21" t="n">
        <f aca="false">ABS(AJ159-AJ124)</f>
        <v>0</v>
      </c>
      <c r="AK160" s="21" t="n">
        <f aca="false">ABS(AK159-AK124)</f>
        <v>0</v>
      </c>
      <c r="AL160" s="21" t="n">
        <f aca="false">ABS(AL159-AL124)</f>
        <v>0</v>
      </c>
      <c r="AM160" s="21" t="n">
        <f aca="false">ABS(AM159-AM124)</f>
        <v>1.27897692436818E-013</v>
      </c>
      <c r="AN160" s="21" t="n">
        <f aca="false">ABS(AN159-AN124)</f>
        <v>0</v>
      </c>
      <c r="AO160" s="21" t="n">
        <f aca="false">ABS(AO159-AO124)</f>
        <v>0</v>
      </c>
      <c r="AP160" s="21" t="n">
        <f aca="false">ABS(AP159-AP124)</f>
        <v>2.1316282072803E-013</v>
      </c>
      <c r="AQ160" s="21" t="n">
        <f aca="false">ABS(AQ159-AQ124)</f>
        <v>0</v>
      </c>
      <c r="AR160" s="21" t="n">
        <f aca="false">ABS(AR159-AR124)</f>
        <v>0</v>
      </c>
      <c r="AS160" s="21" t="n">
        <f aca="false">ABS(AS159-AS124)</f>
        <v>0</v>
      </c>
      <c r="AT160" s="21" t="n">
        <f aca="false">ABS(AT159-AT124)</f>
        <v>1.17239551400417E-013</v>
      </c>
      <c r="AU160" s="21" t="n">
        <f aca="false">ABS(AU159-AU124)</f>
        <v>0</v>
      </c>
      <c r="AV160" s="21" t="n">
        <f aca="false">ABS(AV159-AV124)</f>
        <v>0</v>
      </c>
      <c r="AW160" s="21" t="n">
        <f aca="false">ABS(AW159-AW124)</f>
        <v>0</v>
      </c>
      <c r="AX160" s="21" t="n">
        <f aca="false">ABS(AX159-AX124)</f>
        <v>0</v>
      </c>
      <c r="AY160" s="21" t="n">
        <f aca="false">ABS(AY159-AY124)</f>
        <v>1.59872115546023E-013</v>
      </c>
      <c r="AZ160" s="21" t="n">
        <f aca="false">ABS(AZ159-AZ124)</f>
        <v>1.24344978758018E-013</v>
      </c>
      <c r="BA160" s="21" t="n">
        <f aca="false">ABS(BA159-BA124)</f>
        <v>1.49213974509621E-013</v>
      </c>
      <c r="BB160" s="21" t="n">
        <f aca="false">ABS(BB159-BB124)</f>
        <v>1.70530256582424E-013</v>
      </c>
      <c r="BC160" s="21" t="n">
        <f aca="false">ABS(BC159-BC124)</f>
        <v>0</v>
      </c>
      <c r="BD160" s="21" t="n">
        <f aca="false">ABS(BD159-BD124)</f>
        <v>0</v>
      </c>
      <c r="BE160" s="21" t="n">
        <f aca="false">ABS(BE159-BE124)</f>
        <v>0</v>
      </c>
      <c r="BF160" s="21" t="n">
        <f aca="false">ABS(BF159-BF124)</f>
        <v>0</v>
      </c>
      <c r="BG160" s="21" t="n">
        <f aca="false">ABS(BG159-BG124)</f>
        <v>0</v>
      </c>
      <c r="BH160" s="21" t="n">
        <f aca="false">ABS(BH159-BH124)</f>
        <v>0</v>
      </c>
      <c r="BI160" s="21" t="n">
        <f aca="false">ABS(BI159-BI124)</f>
        <v>0</v>
      </c>
      <c r="BJ160" s="21" t="n">
        <f aca="false">ABS(BJ159-BJ124)</f>
        <v>0</v>
      </c>
      <c r="BK160" s="21" t="n">
        <f aca="false">ABS(BK159-BK124)</f>
        <v>0</v>
      </c>
      <c r="BL160" s="21" t="n">
        <f aca="false">ABS(BL159-BL124)</f>
        <v>0</v>
      </c>
      <c r="BM160" s="21" t="n">
        <f aca="false">ABS(BM159-BM124)</f>
        <v>0</v>
      </c>
      <c r="BN160" s="21" t="n">
        <f aca="false">ABS(BN159-BN124)</f>
        <v>0</v>
      </c>
      <c r="BO160" s="21" t="n">
        <f aca="false">ABS(BO159-BO124)</f>
        <v>0</v>
      </c>
      <c r="BP160" s="21" t="n">
        <f aca="false">ABS(BP159-BP124)</f>
        <v>0</v>
      </c>
      <c r="BQ160" s="21" t="n">
        <f aca="false">ABS(BQ159-BQ124)</f>
        <v>0</v>
      </c>
      <c r="BR160" s="21" t="n">
        <f aca="false">ABS(BR159-BR124)</f>
        <v>0</v>
      </c>
      <c r="BS160" s="21" t="n">
        <f aca="false">ABS(BS159-BS124)</f>
        <v>0</v>
      </c>
      <c r="BT160" s="21" t="n">
        <f aca="false">ABS(BT159-BT124)</f>
        <v>0</v>
      </c>
      <c r="BU160" s="21" t="n">
        <f aca="false">ABS(BU159-BU124)</f>
        <v>0</v>
      </c>
      <c r="BV160" s="21" t="n">
        <f aca="false">ABS(BV159-BV124)</f>
        <v>0</v>
      </c>
      <c r="BW160" s="21" t="n">
        <f aca="false">ABS(BW159-BW124)</f>
        <v>0</v>
      </c>
      <c r="BX160" s="21" t="n">
        <f aca="false">ABS(BX159-BX124)</f>
        <v>0</v>
      </c>
      <c r="BY160" s="21" t="n">
        <f aca="false">ABS(BY159-BY124)</f>
        <v>0</v>
      </c>
      <c r="BZ160" s="21" t="n">
        <f aca="false">ABS(BZ159-BZ124)</f>
        <v>0</v>
      </c>
      <c r="CA160" s="21" t="n">
        <f aca="false">ABS(CA159-CA124)</f>
        <v>0</v>
      </c>
      <c r="CB160" s="21" t="n">
        <f aca="false">ABS(CB159-CB124)</f>
        <v>0</v>
      </c>
      <c r="CC160" s="21" t="n">
        <f aca="false">ABS(CC159-CC124)</f>
        <v>0</v>
      </c>
      <c r="CD160" s="21" t="n">
        <f aca="false">ABS(CD159-CD124)</f>
        <v>0</v>
      </c>
      <c r="CE160" s="21" t="n">
        <f aca="false">ABS(CE159-CE124)</f>
        <v>0</v>
      </c>
      <c r="CF160" s="21" t="n">
        <f aca="false">ABS(CF159-CF124)</f>
        <v>0</v>
      </c>
      <c r="CG160" s="21" t="n">
        <f aca="false">ABS(CG159-CG124)</f>
        <v>0</v>
      </c>
      <c r="CH160" s="21" t="n">
        <f aca="false">ABS(CH159-CH124)</f>
        <v>0</v>
      </c>
      <c r="CI160" s="21" t="n">
        <f aca="false">ABS(CI159-CI124)</f>
        <v>0</v>
      </c>
      <c r="CJ160" s="21" t="n">
        <f aca="false">ABS(CJ159-CJ124)</f>
        <v>3.97903932025656E-013</v>
      </c>
      <c r="CK160" s="21" t="n">
        <f aca="false">ABS(CK159-CK124)</f>
        <v>0</v>
      </c>
      <c r="CL160" s="21" t="n">
        <f aca="false">ABS(CL159-CL124)</f>
        <v>0</v>
      </c>
      <c r="CM160" s="21" t="n">
        <f aca="false">ABS(CM159-CM124)</f>
        <v>0</v>
      </c>
      <c r="CN160" s="21" t="n">
        <f aca="false">ABS(CN159-CN124)</f>
        <v>0</v>
      </c>
      <c r="CO160" s="21" t="n">
        <f aca="false">ABS(CO159-CO124)</f>
        <v>0</v>
      </c>
      <c r="CP160" s="21" t="n">
        <f aca="false">ABS(CP159-CP124)</f>
        <v>5.11590769747272E-013</v>
      </c>
      <c r="CQ160" s="21" t="n">
        <f aca="false">ABS(CQ159-CQ124)</f>
        <v>0</v>
      </c>
      <c r="CR160" s="21" t="n">
        <f aca="false">ABS(CR159-CR124)</f>
        <v>5.25801624462474E-013</v>
      </c>
      <c r="CS160" s="21" t="n">
        <f aca="false">ABS(CS159-CS124)</f>
        <v>0</v>
      </c>
      <c r="CT160" s="21" t="n">
        <f aca="false">ABS(CT159-CT124)</f>
        <v>0</v>
      </c>
      <c r="CU160" s="21" t="n">
        <f aca="false">ABS(CU159-CU124)</f>
        <v>0</v>
      </c>
      <c r="CV160" s="21" t="n">
        <f aca="false">ABS(CV159-CV124)</f>
        <v>6.03961325396085E-014</v>
      </c>
      <c r="CW160" s="21" t="n">
        <f aca="false">ABS(CW159-CW124)</f>
        <v>6.75015598972095E-014</v>
      </c>
      <c r="CX160" s="21" t="n">
        <f aca="false">ABS(CX159-CX124)</f>
        <v>0</v>
      </c>
      <c r="CY160" s="21" t="n">
        <f aca="false">ABS(CY159-CY124)</f>
        <v>0</v>
      </c>
      <c r="CZ160" s="21" t="n">
        <f aca="false">ABS(CZ159-CZ124)</f>
        <v>0</v>
      </c>
      <c r="DA160" s="21" t="n">
        <f aca="false">ABS(DA159-DA124)</f>
        <v>0</v>
      </c>
      <c r="DB160" s="21" t="n">
        <f aca="false">ABS(DB159-DB124)</f>
        <v>0</v>
      </c>
      <c r="DC160" s="21" t="n">
        <f aca="false">ABS(DC159-DC124)</f>
        <v>0</v>
      </c>
      <c r="DD160" s="21" t="n">
        <f aca="false">ABS(DD159-DD124)</f>
        <v>0</v>
      </c>
      <c r="DE160" s="21" t="n">
        <f aca="false">ABS(DE159-DE124)</f>
        <v>0</v>
      </c>
      <c r="DF160" s="21" t="n">
        <f aca="false">ABS(DF159-DF124)</f>
        <v>0</v>
      </c>
      <c r="DG160" s="21" t="n">
        <f aca="false">ABS(DG159-DG124)</f>
        <v>0</v>
      </c>
      <c r="DH160" s="21" t="n">
        <f aca="false">ABS(DH159-DH124)</f>
        <v>0</v>
      </c>
      <c r="DI160" s="21" t="n">
        <f aca="false">ABS(DI159-DI124)</f>
        <v>0</v>
      </c>
      <c r="DJ160" s="21" t="n">
        <f aca="false">ABS(DJ159-DJ124)</f>
        <v>0</v>
      </c>
      <c r="DK160" s="21" t="n">
        <f aca="false">ABS(DK159-DK124)</f>
        <v>0</v>
      </c>
      <c r="DL160" s="21" t="n">
        <f aca="false">ABS(DL159-DL124)</f>
        <v>0</v>
      </c>
      <c r="DM160" s="21" t="n">
        <f aca="false">ABS(DM159-DM124)</f>
        <v>0</v>
      </c>
      <c r="DN160" s="21" t="n">
        <f aca="false">ABS(DN159-DN124)</f>
        <v>0</v>
      </c>
      <c r="DO160" s="21" t="n">
        <f aca="false">ABS(DO159-DO124)</f>
        <v>0</v>
      </c>
      <c r="DP160" s="21" t="n">
        <f aca="false">ABS(DP159-DP124)</f>
        <v>1.63424829224823E-013</v>
      </c>
      <c r="DQ160" s="21" t="n">
        <f aca="false">ABS(DQ159-DQ124)</f>
        <v>1.70530256582424E-013</v>
      </c>
      <c r="DR160" s="21" t="n">
        <f aca="false">ABS(DR159-DR124)</f>
        <v>0</v>
      </c>
      <c r="DS160" s="21" t="n">
        <f aca="false">ABS(DS159-DS124)</f>
        <v>0</v>
      </c>
      <c r="DT160" s="21" t="n">
        <f aca="false">ABS(DT159-DT124)</f>
        <v>0</v>
      </c>
      <c r="DU160" s="21" t="n">
        <f aca="false">ABS(DU159-DU124)</f>
        <v>0</v>
      </c>
      <c r="DV160" s="21" t="n">
        <f aca="false">ABS(DV159-DV124)</f>
        <v>0</v>
      </c>
      <c r="DW160" s="21" t="n">
        <f aca="false">ABS(DW159-DW124)</f>
        <v>0</v>
      </c>
      <c r="DX160" s="21" t="n">
        <f aca="false">ABS(DX159-DX124)</f>
        <v>0</v>
      </c>
      <c r="DY160" s="21" t="n">
        <f aca="false">ABS(DY159-DY124)</f>
        <v>0</v>
      </c>
      <c r="DZ160" s="21" t="n">
        <f aca="false">ABS(DZ159-DZ124)</f>
        <v>0</v>
      </c>
      <c r="EA160" s="21" t="n">
        <f aca="false">ABS(EA159-EA124)</f>
        <v>0</v>
      </c>
      <c r="EB160" s="21" t="n">
        <f aca="false">ABS(EB159-EB124)</f>
        <v>0</v>
      </c>
      <c r="EC160" s="21" t="n">
        <f aca="false">ABS(EC159-EC124)</f>
        <v>0</v>
      </c>
      <c r="ED160" s="21" t="n">
        <f aca="false">ABS(ED159-ED124)</f>
        <v>0</v>
      </c>
      <c r="EE160" s="21" t="n">
        <f aca="false">ABS(EE159-EE124)</f>
        <v>0</v>
      </c>
      <c r="EF160" s="21" t="n">
        <f aca="false">ABS(EF159-EF124)</f>
        <v>0</v>
      </c>
      <c r="EG160" s="21" t="n">
        <f aca="false">ABS(EG159-EG124)</f>
        <v>0</v>
      </c>
      <c r="EH160" s="21" t="n">
        <f aca="false">ABS(EH159-EH124)</f>
        <v>0</v>
      </c>
      <c r="EI160" s="21" t="n">
        <f aca="false">ABS(EI159-EI124)</f>
        <v>0</v>
      </c>
      <c r="EJ160" s="21" t="n">
        <f aca="false">ABS(EJ159-EJ124)</f>
        <v>0</v>
      </c>
      <c r="EK160" s="21" t="n">
        <f aca="false">ABS(EK159-EK124)</f>
        <v>0</v>
      </c>
      <c r="EL160" s="21" t="n">
        <f aca="false">ABS(EL159-EL124)</f>
        <v>0</v>
      </c>
      <c r="EM160" s="21" t="n">
        <f aca="false">ABS(EM159-EM124)</f>
        <v>0</v>
      </c>
      <c r="EN160" s="21" t="n">
        <f aca="false">ABS(EN159-EN124)</f>
        <v>0</v>
      </c>
      <c r="EO160" s="21" t="n">
        <f aca="false">ABS(EO159-EO124)</f>
        <v>0</v>
      </c>
      <c r="EP160" s="21" t="n">
        <f aca="false">ABS(EP159-EP124)</f>
        <v>0</v>
      </c>
      <c r="EQ160" s="21" t="n">
        <f aca="false">ABS(EQ159-EQ124)</f>
        <v>0</v>
      </c>
      <c r="ER160" s="21" t="n">
        <f aca="false">ABS(ER159-ER124)</f>
        <v>0</v>
      </c>
      <c r="ES160" s="21" t="n">
        <f aca="false">ABS(ES159-ES124)</f>
        <v>0</v>
      </c>
      <c r="ET160" s="21" t="n">
        <f aca="false">ABS(ET159-ET124)</f>
        <v>0</v>
      </c>
      <c r="EU160" s="21" t="n">
        <f aca="false">ABS(EU159-EU124)</f>
        <v>0</v>
      </c>
      <c r="EV160" s="21" t="n">
        <f aca="false">ABS(EV159-EV124)</f>
        <v>0</v>
      </c>
      <c r="EW160" s="21" t="n">
        <f aca="false">ABS(EW159-EW124)</f>
        <v>0</v>
      </c>
      <c r="EX160" s="21" t="n">
        <f aca="false">ABS(EX159-EX124)</f>
        <v>0</v>
      </c>
      <c r="EY160" s="21" t="n">
        <f aca="false">ABS(EY159-EY124)</f>
        <v>0</v>
      </c>
      <c r="EZ160" s="21" t="n">
        <f aca="false">ABS(EZ159-EZ124)</f>
        <v>0</v>
      </c>
      <c r="FA160" s="21" t="n">
        <f aca="false">ABS(FA159-FA124)</f>
        <v>0</v>
      </c>
      <c r="FB160" s="21" t="n">
        <f aca="false">ABS(FB159-FB124)</f>
        <v>0</v>
      </c>
      <c r="FC160" s="21" t="n">
        <f aca="false">ABS(FC159-FC124)</f>
        <v>0</v>
      </c>
      <c r="FD160" s="21" t="n">
        <f aca="false">ABS(FD159-FD124)</f>
        <v>0</v>
      </c>
      <c r="FE160" s="21" t="n">
        <f aca="false">ABS(FE159-FE124)</f>
        <v>0</v>
      </c>
      <c r="FF160" s="21" t="n">
        <f aca="false">ABS(FF159-FF124)</f>
        <v>0</v>
      </c>
      <c r="FG160" s="21" t="n">
        <f aca="false">ABS(FG159-FG124)</f>
        <v>0</v>
      </c>
      <c r="FH160" s="21" t="n">
        <f aca="false">ABS(FH159-FH124)</f>
        <v>0</v>
      </c>
    </row>
    <row r="161" customFormat="false" ht="15" hidden="false" customHeight="false" outlineLevel="0" collapsed="false">
      <c r="A161" s="24"/>
      <c r="B161" s="24"/>
      <c r="C161" s="24" t="s">
        <v>799</v>
      </c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4"/>
      <c r="EH161" s="24"/>
      <c r="EI161" s="24"/>
      <c r="EJ161" s="24"/>
      <c r="EK161" s="24"/>
      <c r="EL161" s="24"/>
      <c r="EM161" s="24"/>
      <c r="EN161" s="24"/>
      <c r="EO161" s="24"/>
      <c r="EP161" s="24"/>
      <c r="EQ161" s="24"/>
      <c r="ER161" s="24"/>
      <c r="ES161" s="24"/>
      <c r="ET161" s="24"/>
      <c r="EU161" s="24"/>
      <c r="EV161" s="24"/>
      <c r="EW161" s="24"/>
      <c r="EX161" s="24"/>
      <c r="EY161" s="24"/>
      <c r="EZ161" s="24"/>
      <c r="FA161" s="24"/>
      <c r="FB161" s="24"/>
      <c r="FC161" s="24"/>
      <c r="FD161" s="24"/>
      <c r="FE161" s="24"/>
      <c r="FF161" s="24"/>
      <c r="FG161" s="24"/>
      <c r="FH161" s="24"/>
    </row>
    <row r="162" customFormat="false" ht="15" hidden="false" customHeight="false" outlineLevel="0" collapsed="false">
      <c r="C162" s="1" t="s">
        <v>800</v>
      </c>
      <c r="D162" s="12" t="s">
        <v>358</v>
      </c>
      <c r="I162" s="21" t="n">
        <f aca="false">SUM(J162:FH162)</f>
        <v>126182.723014863</v>
      </c>
      <c r="J162" s="21" t="n">
        <f aca="false">J101+J149+J151+J152+J115</f>
        <v>0</v>
      </c>
      <c r="K162" s="21" t="n">
        <f aca="false">K101+K149+K151+K152+K115</f>
        <v>-5.41754075342466</v>
      </c>
      <c r="L162" s="21" t="n">
        <f aca="false">L101+L149+L151+L152+L115</f>
        <v>-7.30364753424658</v>
      </c>
      <c r="M162" s="21" t="n">
        <f aca="false">M101+M149+M151+M152+M115</f>
        <v>-7.38390739726027</v>
      </c>
      <c r="N162" s="21" t="n">
        <f aca="false">N101+N149+N151+N152+N115</f>
        <v>-7.38390739726027</v>
      </c>
      <c r="O162" s="21" t="n">
        <f aca="false">O101+O149+O151+O152+O115</f>
        <v>-7.22338767123288</v>
      </c>
      <c r="P162" s="21" t="n">
        <f aca="false">P101+P149+P151+P152+P115</f>
        <v>-7.30364753424658</v>
      </c>
      <c r="Q162" s="21" t="n">
        <f aca="false">Q101+Q149+Q151+Q152+Q115</f>
        <v>-7.38390739726027</v>
      </c>
      <c r="R162" s="21" t="n">
        <f aca="false">R101+R149+R151+R152+R115</f>
        <v>-7.38390739726027</v>
      </c>
      <c r="S162" s="21" t="n">
        <f aca="false">S101+S149+S151+S152+S115</f>
        <v>-7.30364753424658</v>
      </c>
      <c r="T162" s="21" t="n">
        <f aca="false">T101+T149+T151+T152+T115</f>
        <v>1242.11532465</v>
      </c>
      <c r="U162" s="21" t="n">
        <f aca="false">U101+U149+U151+U152+U115</f>
        <v>1254.30586921888</v>
      </c>
      <c r="V162" s="21" t="n">
        <f aca="false">V101+V149+V151+V152+V115</f>
        <v>1252.83187166163</v>
      </c>
      <c r="W162" s="21" t="n">
        <f aca="false">W101+W149+W151+W152+W115</f>
        <v>896.588827944173</v>
      </c>
      <c r="X162" s="21" t="n">
        <f aca="false">X101+X149+X151+X152+X115</f>
        <v>905.202976785186</v>
      </c>
      <c r="Y162" s="21" t="n">
        <f aca="false">Y101+Y149+Y151+Y152+Y115</f>
        <v>913.773384660756</v>
      </c>
      <c r="Z162" s="21" t="n">
        <f aca="false">Z101+Z149+Z151+Z152+Z115</f>
        <v>912.382424598614</v>
      </c>
      <c r="AA162" s="21" t="n">
        <f aca="false">AA101+AA149+AA151+AA152+AA115</f>
        <v>686.365625429229</v>
      </c>
      <c r="AB162" s="21" t="n">
        <f aca="false">AB101+AB149+AB151+AB152+AB115</f>
        <v>692.747241018289</v>
      </c>
      <c r="AC162" s="21" t="n">
        <f aca="false">AC101+AC149+AC151+AC152+AC115</f>
        <v>699.088467082404</v>
      </c>
      <c r="AD162" s="21" t="n">
        <f aca="false">AD101+AD149+AD151+AD152+AD115</f>
        <v>697.804082625819</v>
      </c>
      <c r="AE162" s="21" t="n">
        <f aca="false">AE101+AE149+AE151+AE152+AE115</f>
        <v>741.453632784918</v>
      </c>
      <c r="AF162" s="21" t="n">
        <f aca="false">AF101+AF149+AF151+AF152+AF115</f>
        <v>748.42141289715</v>
      </c>
      <c r="AG162" s="21" t="n">
        <f aca="false">AG101+AG149+AG151+AG152+AG115</f>
        <v>755.347962235878</v>
      </c>
      <c r="AH162" s="21" t="n">
        <f aca="false">AH101+AH149+AH151+AH152+AH115</f>
        <v>754.036826125917</v>
      </c>
      <c r="AI162" s="21" t="n">
        <f aca="false">AI101+AI149+AI151+AI152+AI115</f>
        <v>746.19854123135</v>
      </c>
      <c r="AJ162" s="21" t="n">
        <f aca="false">AJ101+AJ149+AJ151+AJ152+AJ115</f>
        <v>744.986302513953</v>
      </c>
      <c r="AK162" s="21" t="n">
        <f aca="false">AK101+AK149+AK151+AK152+AK115</f>
        <v>751.948322842686</v>
      </c>
      <c r="AL162" s="21" t="n">
        <f aca="false">AL101+AL149+AL151+AL152+AL115</f>
        <v>750.711155065087</v>
      </c>
      <c r="AM162" s="21" t="n">
        <f aca="false">AM101+AM149+AM151+AM152+AM115</f>
        <v>705.093246043124</v>
      </c>
      <c r="AN162" s="21" t="n">
        <f aca="false">AN101+AN149+AN151+AN152+AN115</f>
        <v>711.725693978198</v>
      </c>
      <c r="AO162" s="21" t="n">
        <f aca="false">AO101+AO149+AO151+AO152+AO115</f>
        <v>718.31913955069</v>
      </c>
      <c r="AP162" s="21" t="n">
        <f aca="false">AP101+AP149+AP151+AP152+AP115</f>
        <v>717.078866773644</v>
      </c>
      <c r="AQ162" s="21" t="n">
        <f aca="false">AQ101+AQ149+AQ151+AQ152+AQ115</f>
        <v>608.880660031802</v>
      </c>
      <c r="AR162" s="21" t="n">
        <f aca="false">AR101+AR149+AR151+AR152+AR115</f>
        <v>614.506751601936</v>
      </c>
      <c r="AS162" s="21" t="n">
        <f aca="false">AS101+AS149+AS151+AS152+AS115</f>
        <v>620.095874528423</v>
      </c>
      <c r="AT162" s="21" t="n">
        <f aca="false">AT101+AT149+AT151+AT152+AT115</f>
        <v>618.920273890769</v>
      </c>
      <c r="AU162" s="21" t="n">
        <f aca="false">AU101+AU149+AU151+AU152+AU115</f>
        <v>606.202964678766</v>
      </c>
      <c r="AV162" s="21" t="n">
        <f aca="false">AV101+AV149+AV151+AV152+AV115</f>
        <v>611.808583155034</v>
      </c>
      <c r="AW162" s="21" t="n">
        <f aca="false">AW101+AW149+AW151+AW152+AW115</f>
        <v>617.377534093778</v>
      </c>
      <c r="AX162" s="21" t="n">
        <f aca="false">AX101+AX149+AX151+AX152+AX115</f>
        <v>616.211508612728</v>
      </c>
      <c r="AY162" s="21" t="n">
        <f aca="false">AY101+AY149+AY151+AY152+AY115</f>
        <v>569.221453057949</v>
      </c>
      <c r="AZ162" s="21" t="n">
        <f aca="false">AZ101+AZ149+AZ151+AZ152+AZ115</f>
        <v>568.080959435289</v>
      </c>
      <c r="BA162" s="21" t="n">
        <f aca="false">BA101+BA149+BA151+BA152+BA115</f>
        <v>573.171444195006</v>
      </c>
      <c r="BB162" s="21" t="n">
        <f aca="false">BB101+BB149+BB151+BB152+BB115</f>
        <v>572.007496912789</v>
      </c>
      <c r="BC162" s="21" t="n">
        <f aca="false">BC101+BC149+BC151+BC152+BC115</f>
        <v>614.76856749523</v>
      </c>
      <c r="BD162" s="21" t="n">
        <f aca="false">BD101+BD149+BD151+BD152+BD115</f>
        <v>620.413939974192</v>
      </c>
      <c r="BE162" s="21" t="n">
        <f aca="false">BE101+BE149+BE151+BE152+BE115</f>
        <v>626.020846556828</v>
      </c>
      <c r="BF162" s="21" t="n">
        <f aca="false">BF101+BF149+BF151+BF152+BF115</f>
        <v>624.79763337433</v>
      </c>
      <c r="BG162" s="21" t="n">
        <f aca="false">BG101+BG149+BG151+BG152+BG115</f>
        <v>602.98438187223</v>
      </c>
      <c r="BH162" s="21" t="n">
        <f aca="false">BH101+BH149+BH151+BH152+BH115</f>
        <v>1156.68232413368</v>
      </c>
      <c r="BI162" s="21" t="n">
        <f aca="false">BI101+BI149+BI151+BI152+BI115</f>
        <v>1168.17282512127</v>
      </c>
      <c r="BJ162" s="21" t="n">
        <f aca="false">BJ101+BJ149+BJ151+BJ152+BJ115</f>
        <v>1166.94005037311</v>
      </c>
      <c r="BK162" s="21" t="n">
        <f aca="false">BK101+BK149+BK151+BK152+BK115</f>
        <v>1142.29470792846</v>
      </c>
      <c r="BL162" s="21" t="n">
        <f aca="false">BL101+BL149+BL151+BL152+BL115</f>
        <v>1153.80276722501</v>
      </c>
      <c r="BM162" s="21" t="n">
        <f aca="false">BM101+BM149+BM151+BM152+BM115</f>
        <v>1165.27240233183</v>
      </c>
      <c r="BN162" s="21" t="n">
        <f aca="false">BN101+BN149+BN151+BN152+BN115</f>
        <v>1164.05051541696</v>
      </c>
      <c r="BO162" s="21" t="n">
        <f aca="false">BO101+BO149+BO151+BO152+BO115</f>
        <v>1135.04424581139</v>
      </c>
      <c r="BP162" s="21" t="n">
        <f aca="false">BP101+BP149+BP151+BP152+BP115</f>
        <v>1133.88033645847</v>
      </c>
      <c r="BQ162" s="21" t="n">
        <f aca="false">BQ101+BQ149+BQ151+BQ152+BQ115</f>
        <v>1145.16474147001</v>
      </c>
      <c r="BR162" s="21" t="n">
        <f aca="false">BR101+BR149+BR151+BR152+BR115</f>
        <v>1143.9768969252</v>
      </c>
      <c r="BS162" s="21" t="n">
        <f aca="false">BS101+BS149+BS151+BS152+BS115</f>
        <v>1068.63772492907</v>
      </c>
      <c r="BT162" s="21" t="n">
        <f aca="false">BT101+BT149+BT151+BT152+BT115</f>
        <v>1079.3925066952</v>
      </c>
      <c r="BU162" s="21" t="n">
        <f aca="false">BU101+BU149+BU151+BU152+BU115</f>
        <v>1090.11097785077</v>
      </c>
      <c r="BV162" s="21" t="n">
        <f aca="false">BV101+BV149+BV151+BV152+BV115</f>
        <v>1088.95630262573</v>
      </c>
      <c r="BW162" s="21" t="n">
        <f aca="false">BW101+BW149+BW151+BW152+BW115</f>
        <v>1106.13477986466</v>
      </c>
      <c r="BX162" s="21" t="n">
        <f aca="false">BX101+BX149+BX151+BX152+BX115</f>
        <v>1117.28461668217</v>
      </c>
      <c r="BY162" s="21" t="n">
        <f aca="false">BY101+BY149+BY151+BY152+BY115</f>
        <v>1128.39744265387</v>
      </c>
      <c r="BZ162" s="21" t="n">
        <f aca="false">BZ101+BZ149+BZ151+BZ152+BZ115</f>
        <v>1127.22049998996</v>
      </c>
      <c r="CA162" s="21" t="n">
        <f aca="false">CA101+CA149+CA151+CA152+CA115</f>
        <v>1083.9989876391</v>
      </c>
      <c r="CB162" s="21" t="n">
        <f aca="false">CB101+CB149+CB151+CB152+CB115</f>
        <v>1094.89125814394</v>
      </c>
      <c r="CC162" s="21" t="n">
        <f aca="false">CC101+CC149+CC151+CC152+CC115</f>
        <v>1105.74614095888</v>
      </c>
      <c r="CD162" s="21" t="n">
        <f aca="false">CD101+CD149+CD151+CD152+CD115</f>
        <v>1104.55721467568</v>
      </c>
      <c r="CE162" s="21" t="n">
        <f aca="false">CE101+CE149+CE151+CE152+CE115</f>
        <v>1056.26538984868</v>
      </c>
      <c r="CF162" s="21" t="n">
        <f aca="false">CF101+CF149+CF151+CF152+CF115</f>
        <v>1055.10598165522</v>
      </c>
      <c r="CG162" s="21" t="n">
        <f aca="false">CG101+CG149+CG151+CG152+CG115</f>
        <v>1065.52928163146</v>
      </c>
      <c r="CH162" s="21" t="n">
        <f aca="false">CH101+CH149+CH151+CH152+CH115</f>
        <v>1064.3460308101</v>
      </c>
      <c r="CI162" s="21" t="n">
        <f aca="false">CI101+CI149+CI151+CI152+CI115</f>
        <v>1103.93242925405</v>
      </c>
      <c r="CJ162" s="21" t="n">
        <f aca="false">CJ101+CJ149+CJ151+CJ152+CJ115</f>
        <v>1115.00050949866</v>
      </c>
      <c r="CK162" s="21" t="n">
        <f aca="false">CK101+CK149+CK151+CK152+CK115</f>
        <v>1126.02971996589</v>
      </c>
      <c r="CL162" s="21" t="n">
        <f aca="false">CL101+CL149+CL151+CL152+CL115</f>
        <v>1124.79366339028</v>
      </c>
      <c r="CM162" s="21" t="n">
        <f aca="false">CM101+CM149+CM151+CM152+CM115</f>
        <v>1124.99948068861</v>
      </c>
      <c r="CN162" s="21" t="n">
        <f aca="false">CN101+CN149+CN151+CN152+CN115</f>
        <v>1136.28540873388</v>
      </c>
      <c r="CO162" s="21" t="n">
        <f aca="false">CO101+CO149+CO151+CO152+CO115</f>
        <v>1147.53194032032</v>
      </c>
      <c r="CP162" s="21" t="n">
        <f aca="false">CP101+CP149+CP151+CP152+CP115</f>
        <v>1146.27913530633</v>
      </c>
      <c r="CQ162" s="21" t="n">
        <f aca="false">CQ101+CQ149+CQ151+CQ152+CQ115</f>
        <v>1122.5081145612</v>
      </c>
      <c r="CR162" s="21" t="n">
        <f aca="false">CR101+CR149+CR151+CR152+CR115</f>
        <v>1133.7532851046</v>
      </c>
      <c r="CS162" s="21" t="n">
        <f aca="false">CS101+CS149+CS151+CS152+CS115</f>
        <v>1144.958634884</v>
      </c>
      <c r="CT162" s="21" t="n">
        <f aca="false">CT101+CT149+CT151+CT152+CT115</f>
        <v>1143.69233699159</v>
      </c>
      <c r="CU162" s="21" t="n">
        <f aca="false">CU101+CU149+CU151+CU152+CU115</f>
        <v>1042.05275270947</v>
      </c>
      <c r="CV162" s="21" t="n">
        <f aca="false">CV101+CV149+CV151+CV152+CV115</f>
        <v>175.550910631355</v>
      </c>
      <c r="CW162" s="21" t="n">
        <f aca="false">CW101+CW149+CW151+CW152+CW115</f>
        <v>176.265713541011</v>
      </c>
      <c r="CX162" s="21" t="n">
        <f aca="false">CX101+CX149+CX151+CX152+CX115</f>
        <v>175.038965616847</v>
      </c>
      <c r="CY162" s="21" t="n">
        <f aca="false">CY101+CY149+CY151+CY152+CY115</f>
        <v>574.037047757662</v>
      </c>
      <c r="CZ162" s="21" t="n">
        <f aca="false">CZ101+CZ149+CZ151+CZ152+CZ115</f>
        <v>578.955628215982</v>
      </c>
      <c r="DA162" s="21" t="n">
        <f aca="false">DA101+DA149+DA151+DA152+DA115</f>
        <v>583.826844350117</v>
      </c>
      <c r="DB162" s="21" t="n">
        <f aca="false">DB101+DB149+DB151+DB152+DB115</f>
        <v>582.320661698568</v>
      </c>
      <c r="DC162" s="21" t="n">
        <f aca="false">DC101+DC149+DC151+DC152+DC115</f>
        <v>505.300391425208</v>
      </c>
      <c r="DD162" s="21" t="n">
        <f aca="false">DD101+DD149+DD151+DD152+DD115</f>
        <v>509.490743607004</v>
      </c>
      <c r="DE162" s="21" t="n">
        <f aca="false">DE101+DE149+DE151+DE152+DE115</f>
        <v>513.63488384068</v>
      </c>
      <c r="DF162" s="21" t="n">
        <f aca="false">DF101+DF149+DF151+DF152+DF115</f>
        <v>512.165346678432</v>
      </c>
      <c r="DG162" s="21" t="n">
        <f aca="false">DG101+DG149+DG151+DG152+DG115</f>
        <v>470.319859304393</v>
      </c>
      <c r="DH162" s="21" t="n">
        <f aca="false">DH101+DH149+DH151+DH152+DH115</f>
        <v>474.13124095798</v>
      </c>
      <c r="DI162" s="21" t="n">
        <f aca="false">DI101+DI149+DI151+DI152+DI115</f>
        <v>477.896725495086</v>
      </c>
      <c r="DJ162" s="21" t="n">
        <f aca="false">DJ101+DJ149+DJ151+DJ152+DJ115</f>
        <v>476.437199960031</v>
      </c>
      <c r="DK162" s="21" t="n">
        <f aca="false">DK101+DK149+DK151+DK152+DK115</f>
        <v>405.706048222809</v>
      </c>
      <c r="DL162" s="21" t="n">
        <f aca="false">DL101+DL149+DL151+DL152+DL115</f>
        <v>404.297926204614</v>
      </c>
      <c r="DM162" s="21" t="n">
        <f aca="false">DM101+DM149+DM151+DM152+DM115</f>
        <v>407.318230644766</v>
      </c>
      <c r="DN162" s="21" t="n">
        <f aca="false">DN101+DN149+DN151+DN152+DN115</f>
        <v>405.88115132793</v>
      </c>
      <c r="DO162" s="21" t="n">
        <f aca="false">DO101+DO149+DO151+DO152+DO115</f>
        <v>437.579208231798</v>
      </c>
      <c r="DP162" s="21" t="n">
        <f aca="false">DP101+DP149+DP151+DP152+DP115</f>
        <v>441.049126244006</v>
      </c>
      <c r="DQ162" s="21" t="n">
        <f aca="false">DQ101+DQ149+DQ151+DQ152+DQ115</f>
        <v>444.473871468413</v>
      </c>
      <c r="DR162" s="21" t="n">
        <f aca="false">DR101+DR149+DR151+DR152+DR115</f>
        <v>443.037379541643</v>
      </c>
      <c r="DS162" s="21" t="n">
        <f aca="false">DS101+DS149+DS151+DS152+DS115</f>
        <v>433.903368076754</v>
      </c>
      <c r="DT162" s="21" t="n">
        <f aca="false">DT101+DT149+DT151+DT152+DT115</f>
        <v>437.339969632376</v>
      </c>
      <c r="DU162" s="21" t="n">
        <f aca="false">DU101+DU149+DU151+DU152+DU115</f>
        <v>440.73164262584</v>
      </c>
      <c r="DV162" s="21" t="n">
        <f aca="false">DV101+DV149+DV151+DV152+DV115</f>
        <v>439.302917059754</v>
      </c>
      <c r="DW162" s="21" t="n">
        <f aca="false">DW101+DW149+DW151+DW152+DW115</f>
        <v>410.537200107927</v>
      </c>
      <c r="DX162" s="21" t="n">
        <f aca="false">DX101+DX149+DX151+DX152+DX115</f>
        <v>413.71605133489</v>
      </c>
      <c r="DY162" s="21" t="n">
        <f aca="false">DY101+DY149+DY151+DY152+DY115</f>
        <v>416.85003480322</v>
      </c>
      <c r="DZ162" s="21" t="n">
        <f aca="false">DZ101+DZ149+DZ151+DZ152+DZ115</f>
        <v>415.423242785574</v>
      </c>
      <c r="EA162" s="21" t="n">
        <f aca="false">EA101+EA149+EA151+EA152+EA115</f>
        <v>394.179186455022</v>
      </c>
      <c r="EB162" s="21" t="n">
        <f aca="false">EB101+EB149+EB151+EB152+EB115</f>
        <v>392.80924031979</v>
      </c>
      <c r="EC162" s="21" t="n">
        <f aca="false">EC101+EC149+EC151+EC152+EC115</f>
        <v>395.74186196286</v>
      </c>
      <c r="ED162" s="21" t="n">
        <f aca="false">ED101+ED149+ED151+ED152+ED115</f>
        <v>394.343743596211</v>
      </c>
      <c r="EE162" s="21" t="n">
        <f aca="false">EE101+EE149+EE151+EE152+EE115</f>
        <v>431.277799228996</v>
      </c>
      <c r="EF162" s="21" t="n">
        <f aca="false">EF101+EF149+EF151+EF152+EF115</f>
        <v>434.695994347772</v>
      </c>
      <c r="EG162" s="21" t="n">
        <f aca="false">EG101+EG149+EG151+EG152+EG115</f>
        <v>438.069610279046</v>
      </c>
      <c r="EH162" s="21" t="n">
        <f aca="false">EH101+EH149+EH151+EH152+EH115</f>
        <v>436.651994805998</v>
      </c>
      <c r="EI162" s="21" t="n">
        <f aca="false">EI101+EI149+EI151+EI152+EI115</f>
        <v>511.867583391507</v>
      </c>
      <c r="EJ162" s="21" t="n">
        <f aca="false">EJ101+EJ149+EJ151+EJ152+EJ115</f>
        <v>1700.66716106699</v>
      </c>
      <c r="EK162" s="21" t="n">
        <f aca="false">EK101+EK149+EK151+EK152+EK115</f>
        <v>1717.95351725671</v>
      </c>
      <c r="EL162" s="21" t="n">
        <f aca="false">EL101+EL149+EL151+EL152+EL115</f>
        <v>1716.53688089203</v>
      </c>
      <c r="EM162" s="21" t="n">
        <f aca="false">EM101+EM149+EM151+EM152+EM115</f>
        <v>1731.39375604141</v>
      </c>
      <c r="EN162" s="21" t="n">
        <f aca="false">EN101+EN149+EN151+EN152+EN115</f>
        <v>1749.23762002109</v>
      </c>
      <c r="EO162" s="21" t="n">
        <f aca="false">EO101+EO149+EO151+EO152+EO115</f>
        <v>1767.03625373652</v>
      </c>
      <c r="EP162" s="21" t="n">
        <f aca="false">EP101+EP149+EP151+EP152+EP115</f>
        <v>1765.59793406232</v>
      </c>
      <c r="EQ162" s="21" t="n">
        <f aca="false">EQ101+EQ149+EQ151+EQ152+EQ115</f>
        <v>1709.07654029094</v>
      </c>
      <c r="ER162" s="21" t="n">
        <f aca="false">ER101+ER149+ER151+ER152+ER115</f>
        <v>1707.67602271926</v>
      </c>
      <c r="ES162" s="21" t="n">
        <f aca="false">ES101+ES149+ES151+ES152+ES115</f>
        <v>1725.02684564002</v>
      </c>
      <c r="ET162" s="21" t="n">
        <f aca="false">ET101+ET149+ET151+ET152+ET115</f>
        <v>1723.5975271512</v>
      </c>
      <c r="EU162" s="21" t="n">
        <f aca="false">EU101+EU149+EU151+EU152+EU115</f>
        <v>1718.42544439273</v>
      </c>
      <c r="EV162" s="21" t="n">
        <f aca="false">EV101+EV149+EV151+EV152+EV115</f>
        <v>1736.11047491506</v>
      </c>
      <c r="EW162" s="21" t="n">
        <f aca="false">EW101+EW149+EW151+EW152+EW115</f>
        <v>1753.74979682413</v>
      </c>
      <c r="EX162" s="21" t="n">
        <f aca="false">EX101+EX149+EX151+EX152+EX115</f>
        <v>1752.29626568011</v>
      </c>
      <c r="EY162" s="21" t="n">
        <f aca="false">EY101+EY149+EY151+EY152+EY115</f>
        <v>1747.0376526301</v>
      </c>
      <c r="EZ162" s="21" t="n">
        <f aca="false">EZ101+EZ149+EZ151+EZ152+EZ115</f>
        <v>1765.01673513847</v>
      </c>
      <c r="FA162" s="21" t="n">
        <f aca="false">FA101+FA149+FA151+FA152+FA115</f>
        <v>1782.94933472967</v>
      </c>
      <c r="FB162" s="21" t="n">
        <f aca="false">FB101+FB149+FB151+FB152+FB115</f>
        <v>1781.47118076808</v>
      </c>
      <c r="FC162" s="21" t="n">
        <f aca="false">FC101+FC149+FC151+FC152+FC115</f>
        <v>1776.1245932992</v>
      </c>
      <c r="FD162" s="21" t="n">
        <f aca="false">FD101+FD149+FD151+FD152+FD115</f>
        <v>0</v>
      </c>
      <c r="FE162" s="21" t="n">
        <f aca="false">FE101+FE149+FE151+FE152+FE115</f>
        <v>0</v>
      </c>
      <c r="FF162" s="21" t="n">
        <f aca="false">FF101+FF149+FF151+FF152+FF115</f>
        <v>0</v>
      </c>
      <c r="FG162" s="21" t="n">
        <f aca="false">FG101+FG149+FG151+FG152+FG115</f>
        <v>0</v>
      </c>
      <c r="FH162" s="21" t="n">
        <f aca="false">FH101+FH149+FH151+FH152+FH115</f>
        <v>0</v>
      </c>
    </row>
    <row r="163" customFormat="false" ht="15" hidden="false" customHeight="false" outlineLevel="0" collapsed="false">
      <c r="C163" s="1" t="s">
        <v>801</v>
      </c>
      <c r="D163" s="12" t="s">
        <v>358</v>
      </c>
      <c r="J163" s="22" t="n">
        <f aca="false">I167</f>
        <v>0</v>
      </c>
      <c r="K163" s="22" t="n">
        <f aca="false">J167</f>
        <v>0</v>
      </c>
      <c r="L163" s="22" t="n">
        <f aca="false">K167</f>
        <v>5.41754075342466</v>
      </c>
      <c r="M163" s="22" t="n">
        <f aca="false">L167</f>
        <v>12.7211882876712</v>
      </c>
      <c r="N163" s="22" t="n">
        <f aca="false">M167</f>
        <v>20.1050956849315</v>
      </c>
      <c r="O163" s="22" t="n">
        <f aca="false">N167</f>
        <v>27.4890030821918</v>
      </c>
      <c r="P163" s="22" t="n">
        <f aca="false">O167</f>
        <v>34.7123907534247</v>
      </c>
      <c r="Q163" s="22" t="n">
        <f aca="false">P167</f>
        <v>42.0160382876712</v>
      </c>
      <c r="R163" s="22" t="n">
        <f aca="false">Q167</f>
        <v>49.3999456849315</v>
      </c>
      <c r="S163" s="22" t="n">
        <f aca="false">R167</f>
        <v>56.7838530821918</v>
      </c>
      <c r="T163" s="22" t="n">
        <f aca="false">S167</f>
        <v>64.0875006164384</v>
      </c>
      <c r="U163" s="22" t="n">
        <f aca="false">T167</f>
        <v>0</v>
      </c>
      <c r="V163" s="22" t="n">
        <f aca="false">U167</f>
        <v>0</v>
      </c>
      <c r="W163" s="22" t="n">
        <f aca="false">V167</f>
        <v>0</v>
      </c>
      <c r="X163" s="22" t="n">
        <f aca="false">W167</f>
        <v>0</v>
      </c>
      <c r="Y163" s="22" t="n">
        <f aca="false">X167</f>
        <v>0</v>
      </c>
      <c r="Z163" s="22" t="n">
        <f aca="false">Y167</f>
        <v>0</v>
      </c>
      <c r="AA163" s="22" t="n">
        <f aca="false">Z167</f>
        <v>0</v>
      </c>
      <c r="AB163" s="22" t="n">
        <f aca="false">AA167</f>
        <v>0</v>
      </c>
      <c r="AC163" s="22" t="n">
        <f aca="false">AB167</f>
        <v>0</v>
      </c>
      <c r="AD163" s="22" t="n">
        <f aca="false">AC167</f>
        <v>0</v>
      </c>
      <c r="AE163" s="22" t="n">
        <f aca="false">AD167</f>
        <v>0</v>
      </c>
      <c r="AF163" s="22" t="n">
        <f aca="false">AE167</f>
        <v>0</v>
      </c>
      <c r="AG163" s="22" t="n">
        <f aca="false">AF167</f>
        <v>0</v>
      </c>
      <c r="AH163" s="22" t="n">
        <f aca="false">AG167</f>
        <v>0</v>
      </c>
      <c r="AI163" s="22" t="n">
        <f aca="false">AH167</f>
        <v>0</v>
      </c>
      <c r="AJ163" s="22" t="n">
        <f aca="false">AI167</f>
        <v>0</v>
      </c>
      <c r="AK163" s="22" t="n">
        <f aca="false">AJ167</f>
        <v>0</v>
      </c>
      <c r="AL163" s="22" t="n">
        <f aca="false">AK167</f>
        <v>0</v>
      </c>
      <c r="AM163" s="22" t="n">
        <f aca="false">AL167</f>
        <v>0</v>
      </c>
      <c r="AN163" s="22" t="n">
        <f aca="false">AM167</f>
        <v>0</v>
      </c>
      <c r="AO163" s="22" t="n">
        <f aca="false">AN167</f>
        <v>0</v>
      </c>
      <c r="AP163" s="22" t="n">
        <f aca="false">AO167</f>
        <v>0</v>
      </c>
      <c r="AQ163" s="22" t="n">
        <f aca="false">AP167</f>
        <v>0</v>
      </c>
      <c r="AR163" s="22" t="n">
        <f aca="false">AQ167</f>
        <v>0</v>
      </c>
      <c r="AS163" s="22" t="n">
        <f aca="false">AR167</f>
        <v>0</v>
      </c>
      <c r="AT163" s="22" t="n">
        <f aca="false">AS167</f>
        <v>0</v>
      </c>
      <c r="AU163" s="22" t="n">
        <f aca="false">AT167</f>
        <v>0</v>
      </c>
      <c r="AV163" s="22" t="n">
        <f aca="false">AU167</f>
        <v>0</v>
      </c>
      <c r="AW163" s="22" t="n">
        <f aca="false">AV167</f>
        <v>0</v>
      </c>
      <c r="AX163" s="22" t="n">
        <f aca="false">AW167</f>
        <v>0</v>
      </c>
      <c r="AY163" s="22" t="n">
        <f aca="false">AX167</f>
        <v>0</v>
      </c>
      <c r="AZ163" s="22" t="n">
        <f aca="false">AY167</f>
        <v>0</v>
      </c>
      <c r="BA163" s="22" t="n">
        <f aca="false">AZ167</f>
        <v>0</v>
      </c>
      <c r="BB163" s="22" t="n">
        <f aca="false">BA167</f>
        <v>0</v>
      </c>
      <c r="BC163" s="22" t="n">
        <f aca="false">BB167</f>
        <v>0</v>
      </c>
      <c r="BD163" s="22" t="n">
        <f aca="false">BC167</f>
        <v>0</v>
      </c>
      <c r="BE163" s="22" t="n">
        <f aca="false">BD167</f>
        <v>0</v>
      </c>
      <c r="BF163" s="22" t="n">
        <f aca="false">BE167</f>
        <v>0</v>
      </c>
      <c r="BG163" s="22" t="n">
        <f aca="false">BF167</f>
        <v>0</v>
      </c>
      <c r="BH163" s="22" t="n">
        <f aca="false">BG167</f>
        <v>0</v>
      </c>
      <c r="BI163" s="22" t="n">
        <f aca="false">BH167</f>
        <v>0</v>
      </c>
      <c r="BJ163" s="22" t="n">
        <f aca="false">BI167</f>
        <v>0</v>
      </c>
      <c r="BK163" s="22" t="n">
        <f aca="false">BJ167</f>
        <v>0</v>
      </c>
      <c r="BL163" s="22" t="n">
        <f aca="false">BK167</f>
        <v>0</v>
      </c>
      <c r="BM163" s="22" t="n">
        <f aca="false">BL167</f>
        <v>0</v>
      </c>
      <c r="BN163" s="22" t="n">
        <f aca="false">BM167</f>
        <v>0</v>
      </c>
      <c r="BO163" s="22" t="n">
        <f aca="false">BN167</f>
        <v>0</v>
      </c>
      <c r="BP163" s="22" t="n">
        <f aca="false">BO167</f>
        <v>0</v>
      </c>
      <c r="BQ163" s="22" t="n">
        <f aca="false">BP167</f>
        <v>0</v>
      </c>
      <c r="BR163" s="22" t="n">
        <f aca="false">BQ167</f>
        <v>0</v>
      </c>
      <c r="BS163" s="22" t="n">
        <f aca="false">BR167</f>
        <v>0</v>
      </c>
      <c r="BT163" s="22" t="n">
        <f aca="false">BS167</f>
        <v>0</v>
      </c>
      <c r="BU163" s="22" t="n">
        <f aca="false">BT167</f>
        <v>0</v>
      </c>
      <c r="BV163" s="22" t="n">
        <f aca="false">BU167</f>
        <v>0</v>
      </c>
      <c r="BW163" s="22" t="n">
        <f aca="false">BV167</f>
        <v>0</v>
      </c>
      <c r="BX163" s="22" t="n">
        <f aca="false">BW167</f>
        <v>0</v>
      </c>
      <c r="BY163" s="22" t="n">
        <f aca="false">BX167</f>
        <v>0</v>
      </c>
      <c r="BZ163" s="22" t="n">
        <f aca="false">BY167</f>
        <v>0</v>
      </c>
      <c r="CA163" s="22" t="n">
        <f aca="false">BZ167</f>
        <v>0</v>
      </c>
      <c r="CB163" s="22" t="n">
        <f aca="false">CA167</f>
        <v>0</v>
      </c>
      <c r="CC163" s="22" t="n">
        <f aca="false">CB167</f>
        <v>0</v>
      </c>
      <c r="CD163" s="22" t="n">
        <f aca="false">CC167</f>
        <v>0</v>
      </c>
      <c r="CE163" s="22" t="n">
        <f aca="false">CD167</f>
        <v>0</v>
      </c>
      <c r="CF163" s="22" t="n">
        <f aca="false">CE167</f>
        <v>0</v>
      </c>
      <c r="CG163" s="22" t="n">
        <f aca="false">CF167</f>
        <v>0</v>
      </c>
      <c r="CH163" s="22" t="n">
        <f aca="false">CG167</f>
        <v>0</v>
      </c>
      <c r="CI163" s="22" t="n">
        <f aca="false">CH167</f>
        <v>0</v>
      </c>
      <c r="CJ163" s="22" t="n">
        <f aca="false">CI167</f>
        <v>0</v>
      </c>
      <c r="CK163" s="22" t="n">
        <f aca="false">CJ167</f>
        <v>0</v>
      </c>
      <c r="CL163" s="22" t="n">
        <f aca="false">CK167</f>
        <v>0</v>
      </c>
      <c r="CM163" s="22" t="n">
        <f aca="false">CL167</f>
        <v>0</v>
      </c>
      <c r="CN163" s="22" t="n">
        <f aca="false">CM167</f>
        <v>0</v>
      </c>
      <c r="CO163" s="22" t="n">
        <f aca="false">CN167</f>
        <v>0</v>
      </c>
      <c r="CP163" s="22" t="n">
        <f aca="false">CO167</f>
        <v>0</v>
      </c>
      <c r="CQ163" s="22" t="n">
        <f aca="false">CP167</f>
        <v>0</v>
      </c>
      <c r="CR163" s="22" t="n">
        <f aca="false">CQ167</f>
        <v>0</v>
      </c>
      <c r="CS163" s="22" t="n">
        <f aca="false">CR167</f>
        <v>0</v>
      </c>
      <c r="CT163" s="22" t="n">
        <f aca="false">CS167</f>
        <v>0</v>
      </c>
      <c r="CU163" s="22" t="n">
        <f aca="false">CT167</f>
        <v>0</v>
      </c>
      <c r="CV163" s="22" t="n">
        <f aca="false">CU167</f>
        <v>0</v>
      </c>
      <c r="CW163" s="22" t="n">
        <f aca="false">CV167</f>
        <v>0</v>
      </c>
      <c r="CX163" s="22" t="n">
        <f aca="false">CW167</f>
        <v>0</v>
      </c>
      <c r="CY163" s="22" t="n">
        <f aca="false">CX167</f>
        <v>0</v>
      </c>
      <c r="CZ163" s="22" t="n">
        <f aca="false">CY167</f>
        <v>0</v>
      </c>
      <c r="DA163" s="22" t="n">
        <f aca="false">CZ167</f>
        <v>0</v>
      </c>
      <c r="DB163" s="22" t="n">
        <f aca="false">DA167</f>
        <v>0</v>
      </c>
      <c r="DC163" s="22" t="n">
        <f aca="false">DB167</f>
        <v>0</v>
      </c>
      <c r="DD163" s="22" t="n">
        <f aca="false">DC167</f>
        <v>0</v>
      </c>
      <c r="DE163" s="22" t="n">
        <f aca="false">DD167</f>
        <v>0</v>
      </c>
      <c r="DF163" s="22" t="n">
        <f aca="false">DE167</f>
        <v>0</v>
      </c>
      <c r="DG163" s="22" t="n">
        <f aca="false">DF167</f>
        <v>0</v>
      </c>
      <c r="DH163" s="22" t="n">
        <f aca="false">DG167</f>
        <v>0</v>
      </c>
      <c r="DI163" s="22" t="n">
        <f aca="false">DH167</f>
        <v>0</v>
      </c>
      <c r="DJ163" s="22" t="n">
        <f aca="false">DI167</f>
        <v>0</v>
      </c>
      <c r="DK163" s="22" t="n">
        <f aca="false">DJ167</f>
        <v>0</v>
      </c>
      <c r="DL163" s="22" t="n">
        <f aca="false">DK167</f>
        <v>0</v>
      </c>
      <c r="DM163" s="22" t="n">
        <f aca="false">DL167</f>
        <v>0</v>
      </c>
      <c r="DN163" s="22" t="n">
        <f aca="false">DM167</f>
        <v>0</v>
      </c>
      <c r="DO163" s="22" t="n">
        <f aca="false">DN167</f>
        <v>0</v>
      </c>
      <c r="DP163" s="22" t="n">
        <f aca="false">DO167</f>
        <v>0</v>
      </c>
      <c r="DQ163" s="22" t="n">
        <f aca="false">DP167</f>
        <v>0</v>
      </c>
      <c r="DR163" s="22" t="n">
        <f aca="false">DQ167</f>
        <v>0</v>
      </c>
      <c r="DS163" s="22" t="n">
        <f aca="false">DR167</f>
        <v>0</v>
      </c>
      <c r="DT163" s="22" t="n">
        <f aca="false">DS167</f>
        <v>0</v>
      </c>
      <c r="DU163" s="22" t="n">
        <f aca="false">DT167</f>
        <v>0</v>
      </c>
      <c r="DV163" s="22" t="n">
        <f aca="false">DU167</f>
        <v>0</v>
      </c>
      <c r="DW163" s="22" t="n">
        <f aca="false">DV167</f>
        <v>0</v>
      </c>
      <c r="DX163" s="22" t="n">
        <f aca="false">DW167</f>
        <v>0</v>
      </c>
      <c r="DY163" s="22" t="n">
        <f aca="false">DX167</f>
        <v>0</v>
      </c>
      <c r="DZ163" s="22" t="n">
        <f aca="false">DY167</f>
        <v>0</v>
      </c>
      <c r="EA163" s="22" t="n">
        <f aca="false">DZ167</f>
        <v>0</v>
      </c>
      <c r="EB163" s="22" t="n">
        <f aca="false">EA167</f>
        <v>0</v>
      </c>
      <c r="EC163" s="22" t="n">
        <f aca="false">EB167</f>
        <v>0</v>
      </c>
      <c r="ED163" s="22" t="n">
        <f aca="false">EC167</f>
        <v>0</v>
      </c>
      <c r="EE163" s="22" t="n">
        <f aca="false">ED167</f>
        <v>0</v>
      </c>
      <c r="EF163" s="22" t="n">
        <f aca="false">EE167</f>
        <v>0</v>
      </c>
      <c r="EG163" s="22" t="n">
        <f aca="false">EF167</f>
        <v>0</v>
      </c>
      <c r="EH163" s="22" t="n">
        <f aca="false">EG167</f>
        <v>0</v>
      </c>
      <c r="EI163" s="22" t="n">
        <f aca="false">EH167</f>
        <v>0</v>
      </c>
      <c r="EJ163" s="22" t="n">
        <f aca="false">EI167</f>
        <v>0</v>
      </c>
      <c r="EK163" s="22" t="n">
        <f aca="false">EJ167</f>
        <v>0</v>
      </c>
      <c r="EL163" s="22" t="n">
        <f aca="false">EK167</f>
        <v>0</v>
      </c>
      <c r="EM163" s="22" t="n">
        <f aca="false">EL167</f>
        <v>0</v>
      </c>
      <c r="EN163" s="22" t="n">
        <f aca="false">EM167</f>
        <v>0</v>
      </c>
      <c r="EO163" s="22" t="n">
        <f aca="false">EN167</f>
        <v>0</v>
      </c>
      <c r="EP163" s="22" t="n">
        <f aca="false">EO167</f>
        <v>0</v>
      </c>
      <c r="EQ163" s="22" t="n">
        <f aca="false">EP167</f>
        <v>0</v>
      </c>
      <c r="ER163" s="22" t="n">
        <f aca="false">EQ167</f>
        <v>0</v>
      </c>
      <c r="ES163" s="22" t="n">
        <f aca="false">ER167</f>
        <v>0</v>
      </c>
      <c r="ET163" s="22" t="n">
        <f aca="false">ES167</f>
        <v>0</v>
      </c>
      <c r="EU163" s="22" t="n">
        <f aca="false">ET167</f>
        <v>0</v>
      </c>
      <c r="EV163" s="22" t="n">
        <f aca="false">EU167</f>
        <v>0</v>
      </c>
      <c r="EW163" s="22" t="n">
        <f aca="false">EV167</f>
        <v>0</v>
      </c>
      <c r="EX163" s="22" t="n">
        <f aca="false">EW167</f>
        <v>0</v>
      </c>
      <c r="EY163" s="22" t="n">
        <f aca="false">EX167</f>
        <v>0</v>
      </c>
      <c r="EZ163" s="22" t="n">
        <f aca="false">EY167</f>
        <v>0</v>
      </c>
      <c r="FA163" s="22" t="n">
        <f aca="false">EZ167</f>
        <v>0</v>
      </c>
      <c r="FB163" s="22" t="n">
        <f aca="false">FA167</f>
        <v>0</v>
      </c>
      <c r="FC163" s="22" t="n">
        <f aca="false">FB167</f>
        <v>0</v>
      </c>
      <c r="FD163" s="22" t="n">
        <f aca="false">FC167</f>
        <v>0</v>
      </c>
      <c r="FE163" s="22" t="n">
        <f aca="false">FD167</f>
        <v>0</v>
      </c>
      <c r="FF163" s="22" t="n">
        <f aca="false">FE167</f>
        <v>0</v>
      </c>
      <c r="FG163" s="22" t="n">
        <f aca="false">FF167</f>
        <v>0</v>
      </c>
      <c r="FH163" s="22" t="n">
        <f aca="false">FG167</f>
        <v>0</v>
      </c>
    </row>
    <row r="164" customFormat="false" ht="15" hidden="false" customHeight="false" outlineLevel="0" collapsed="false">
      <c r="C164" s="1" t="s">
        <v>793</v>
      </c>
      <c r="D164" s="12" t="s">
        <v>358</v>
      </c>
      <c r="I164" s="21" t="n">
        <f aca="false">SUM(J164:FH164)</f>
        <v>64.0875006164384</v>
      </c>
      <c r="J164" s="21" t="n">
        <f aca="false">MAX(0,-J162)</f>
        <v>-0</v>
      </c>
      <c r="K164" s="21" t="n">
        <f aca="false">MAX(0,-K162)</f>
        <v>5.41754075342466</v>
      </c>
      <c r="L164" s="21" t="n">
        <f aca="false">MAX(0,-L162)</f>
        <v>7.30364753424658</v>
      </c>
      <c r="M164" s="21" t="n">
        <f aca="false">MAX(0,-M162)</f>
        <v>7.38390739726027</v>
      </c>
      <c r="N164" s="21" t="n">
        <f aca="false">MAX(0,-N162)</f>
        <v>7.38390739726027</v>
      </c>
      <c r="O164" s="21" t="n">
        <f aca="false">MAX(0,-O162)</f>
        <v>7.22338767123288</v>
      </c>
      <c r="P164" s="21" t="n">
        <f aca="false">MAX(0,-P162)</f>
        <v>7.30364753424658</v>
      </c>
      <c r="Q164" s="21" t="n">
        <f aca="false">MAX(0,-Q162)</f>
        <v>7.38390739726027</v>
      </c>
      <c r="R164" s="21" t="n">
        <f aca="false">MAX(0,-R162)</f>
        <v>7.38390739726027</v>
      </c>
      <c r="S164" s="21" t="n">
        <f aca="false">MAX(0,-S162)</f>
        <v>7.30364753424658</v>
      </c>
      <c r="T164" s="21" t="n">
        <f aca="false">MAX(0,-T162)</f>
        <v>0</v>
      </c>
      <c r="U164" s="21" t="n">
        <f aca="false">MAX(0,-U162)</f>
        <v>0</v>
      </c>
      <c r="V164" s="21" t="n">
        <f aca="false">MAX(0,-V162)</f>
        <v>0</v>
      </c>
      <c r="W164" s="21" t="n">
        <f aca="false">MAX(0,-W162)</f>
        <v>0</v>
      </c>
      <c r="X164" s="21" t="n">
        <f aca="false">MAX(0,-X162)</f>
        <v>0</v>
      </c>
      <c r="Y164" s="21" t="n">
        <f aca="false">MAX(0,-Y162)</f>
        <v>0</v>
      </c>
      <c r="Z164" s="21" t="n">
        <f aca="false">MAX(0,-Z162)</f>
        <v>0</v>
      </c>
      <c r="AA164" s="21" t="n">
        <f aca="false">MAX(0,-AA162)</f>
        <v>0</v>
      </c>
      <c r="AB164" s="21" t="n">
        <f aca="false">MAX(0,-AB162)</f>
        <v>0</v>
      </c>
      <c r="AC164" s="21" t="n">
        <f aca="false">MAX(0,-AC162)</f>
        <v>0</v>
      </c>
      <c r="AD164" s="21" t="n">
        <f aca="false">MAX(0,-AD162)</f>
        <v>0</v>
      </c>
      <c r="AE164" s="21" t="n">
        <f aca="false">MAX(0,-AE162)</f>
        <v>0</v>
      </c>
      <c r="AF164" s="21" t="n">
        <f aca="false">MAX(0,-AF162)</f>
        <v>0</v>
      </c>
      <c r="AG164" s="21" t="n">
        <f aca="false">MAX(0,-AG162)</f>
        <v>0</v>
      </c>
      <c r="AH164" s="21" t="n">
        <f aca="false">MAX(0,-AH162)</f>
        <v>0</v>
      </c>
      <c r="AI164" s="21" t="n">
        <f aca="false">MAX(0,-AI162)</f>
        <v>0</v>
      </c>
      <c r="AJ164" s="21" t="n">
        <f aca="false">MAX(0,-AJ162)</f>
        <v>0</v>
      </c>
      <c r="AK164" s="21" t="n">
        <f aca="false">MAX(0,-AK162)</f>
        <v>0</v>
      </c>
      <c r="AL164" s="21" t="n">
        <f aca="false">MAX(0,-AL162)</f>
        <v>0</v>
      </c>
      <c r="AM164" s="21" t="n">
        <f aca="false">MAX(0,-AM162)</f>
        <v>0</v>
      </c>
      <c r="AN164" s="21" t="n">
        <f aca="false">MAX(0,-AN162)</f>
        <v>0</v>
      </c>
      <c r="AO164" s="21" t="n">
        <f aca="false">MAX(0,-AO162)</f>
        <v>0</v>
      </c>
      <c r="AP164" s="21" t="n">
        <f aca="false">MAX(0,-AP162)</f>
        <v>0</v>
      </c>
      <c r="AQ164" s="21" t="n">
        <f aca="false">MAX(0,-AQ162)</f>
        <v>0</v>
      </c>
      <c r="AR164" s="21" t="n">
        <f aca="false">MAX(0,-AR162)</f>
        <v>0</v>
      </c>
      <c r="AS164" s="21" t="n">
        <f aca="false">MAX(0,-AS162)</f>
        <v>0</v>
      </c>
      <c r="AT164" s="21" t="n">
        <f aca="false">MAX(0,-AT162)</f>
        <v>0</v>
      </c>
      <c r="AU164" s="21" t="n">
        <f aca="false">MAX(0,-AU162)</f>
        <v>0</v>
      </c>
      <c r="AV164" s="21" t="n">
        <f aca="false">MAX(0,-AV162)</f>
        <v>0</v>
      </c>
      <c r="AW164" s="21" t="n">
        <f aca="false">MAX(0,-AW162)</f>
        <v>0</v>
      </c>
      <c r="AX164" s="21" t="n">
        <f aca="false">MAX(0,-AX162)</f>
        <v>0</v>
      </c>
      <c r="AY164" s="21" t="n">
        <f aca="false">MAX(0,-AY162)</f>
        <v>0</v>
      </c>
      <c r="AZ164" s="21" t="n">
        <f aca="false">MAX(0,-AZ162)</f>
        <v>0</v>
      </c>
      <c r="BA164" s="21" t="n">
        <f aca="false">MAX(0,-BA162)</f>
        <v>0</v>
      </c>
      <c r="BB164" s="21" t="n">
        <f aca="false">MAX(0,-BB162)</f>
        <v>0</v>
      </c>
      <c r="BC164" s="21" t="n">
        <f aca="false">MAX(0,-BC162)</f>
        <v>0</v>
      </c>
      <c r="BD164" s="21" t="n">
        <f aca="false">MAX(0,-BD162)</f>
        <v>0</v>
      </c>
      <c r="BE164" s="21" t="n">
        <f aca="false">MAX(0,-BE162)</f>
        <v>0</v>
      </c>
      <c r="BF164" s="21" t="n">
        <f aca="false">MAX(0,-BF162)</f>
        <v>0</v>
      </c>
      <c r="BG164" s="21" t="n">
        <f aca="false">MAX(0,-BG162)</f>
        <v>0</v>
      </c>
      <c r="BH164" s="21" t="n">
        <f aca="false">MAX(0,-BH162)</f>
        <v>0</v>
      </c>
      <c r="BI164" s="21" t="n">
        <f aca="false">MAX(0,-BI162)</f>
        <v>0</v>
      </c>
      <c r="BJ164" s="21" t="n">
        <f aca="false">MAX(0,-BJ162)</f>
        <v>0</v>
      </c>
      <c r="BK164" s="21" t="n">
        <f aca="false">MAX(0,-BK162)</f>
        <v>0</v>
      </c>
      <c r="BL164" s="21" t="n">
        <f aca="false">MAX(0,-BL162)</f>
        <v>0</v>
      </c>
      <c r="BM164" s="21" t="n">
        <f aca="false">MAX(0,-BM162)</f>
        <v>0</v>
      </c>
      <c r="BN164" s="21" t="n">
        <f aca="false">MAX(0,-BN162)</f>
        <v>0</v>
      </c>
      <c r="BO164" s="21" t="n">
        <f aca="false">MAX(0,-BO162)</f>
        <v>0</v>
      </c>
      <c r="BP164" s="21" t="n">
        <f aca="false">MAX(0,-BP162)</f>
        <v>0</v>
      </c>
      <c r="BQ164" s="21" t="n">
        <f aca="false">MAX(0,-BQ162)</f>
        <v>0</v>
      </c>
      <c r="BR164" s="21" t="n">
        <f aca="false">MAX(0,-BR162)</f>
        <v>0</v>
      </c>
      <c r="BS164" s="21" t="n">
        <f aca="false">MAX(0,-BS162)</f>
        <v>0</v>
      </c>
      <c r="BT164" s="21" t="n">
        <f aca="false">MAX(0,-BT162)</f>
        <v>0</v>
      </c>
      <c r="BU164" s="21" t="n">
        <f aca="false">MAX(0,-BU162)</f>
        <v>0</v>
      </c>
      <c r="BV164" s="21" t="n">
        <f aca="false">MAX(0,-BV162)</f>
        <v>0</v>
      </c>
      <c r="BW164" s="21" t="n">
        <f aca="false">MAX(0,-BW162)</f>
        <v>0</v>
      </c>
      <c r="BX164" s="21" t="n">
        <f aca="false">MAX(0,-BX162)</f>
        <v>0</v>
      </c>
      <c r="BY164" s="21" t="n">
        <f aca="false">MAX(0,-BY162)</f>
        <v>0</v>
      </c>
      <c r="BZ164" s="21" t="n">
        <f aca="false">MAX(0,-BZ162)</f>
        <v>0</v>
      </c>
      <c r="CA164" s="21" t="n">
        <f aca="false">MAX(0,-CA162)</f>
        <v>0</v>
      </c>
      <c r="CB164" s="21" t="n">
        <f aca="false">MAX(0,-CB162)</f>
        <v>0</v>
      </c>
      <c r="CC164" s="21" t="n">
        <f aca="false">MAX(0,-CC162)</f>
        <v>0</v>
      </c>
      <c r="CD164" s="21" t="n">
        <f aca="false">MAX(0,-CD162)</f>
        <v>0</v>
      </c>
      <c r="CE164" s="21" t="n">
        <f aca="false">MAX(0,-CE162)</f>
        <v>0</v>
      </c>
      <c r="CF164" s="21" t="n">
        <f aca="false">MAX(0,-CF162)</f>
        <v>0</v>
      </c>
      <c r="CG164" s="21" t="n">
        <f aca="false">MAX(0,-CG162)</f>
        <v>0</v>
      </c>
      <c r="CH164" s="21" t="n">
        <f aca="false">MAX(0,-CH162)</f>
        <v>0</v>
      </c>
      <c r="CI164" s="21" t="n">
        <f aca="false">MAX(0,-CI162)</f>
        <v>0</v>
      </c>
      <c r="CJ164" s="21" t="n">
        <f aca="false">MAX(0,-CJ162)</f>
        <v>0</v>
      </c>
      <c r="CK164" s="21" t="n">
        <f aca="false">MAX(0,-CK162)</f>
        <v>0</v>
      </c>
      <c r="CL164" s="21" t="n">
        <f aca="false">MAX(0,-CL162)</f>
        <v>0</v>
      </c>
      <c r="CM164" s="21" t="n">
        <f aca="false">MAX(0,-CM162)</f>
        <v>0</v>
      </c>
      <c r="CN164" s="21" t="n">
        <f aca="false">MAX(0,-CN162)</f>
        <v>0</v>
      </c>
      <c r="CO164" s="21" t="n">
        <f aca="false">MAX(0,-CO162)</f>
        <v>0</v>
      </c>
      <c r="CP164" s="21" t="n">
        <f aca="false">MAX(0,-CP162)</f>
        <v>0</v>
      </c>
      <c r="CQ164" s="21" t="n">
        <f aca="false">MAX(0,-CQ162)</f>
        <v>0</v>
      </c>
      <c r="CR164" s="21" t="n">
        <f aca="false">MAX(0,-CR162)</f>
        <v>0</v>
      </c>
      <c r="CS164" s="21" t="n">
        <f aca="false">MAX(0,-CS162)</f>
        <v>0</v>
      </c>
      <c r="CT164" s="21" t="n">
        <f aca="false">MAX(0,-CT162)</f>
        <v>0</v>
      </c>
      <c r="CU164" s="21" t="n">
        <f aca="false">MAX(0,-CU162)</f>
        <v>0</v>
      </c>
      <c r="CV164" s="21" t="n">
        <f aca="false">MAX(0,-CV162)</f>
        <v>0</v>
      </c>
      <c r="CW164" s="21" t="n">
        <f aca="false">MAX(0,-CW162)</f>
        <v>0</v>
      </c>
      <c r="CX164" s="21" t="n">
        <f aca="false">MAX(0,-CX162)</f>
        <v>0</v>
      </c>
      <c r="CY164" s="21" t="n">
        <f aca="false">MAX(0,-CY162)</f>
        <v>0</v>
      </c>
      <c r="CZ164" s="21" t="n">
        <f aca="false">MAX(0,-CZ162)</f>
        <v>0</v>
      </c>
      <c r="DA164" s="21" t="n">
        <f aca="false">MAX(0,-DA162)</f>
        <v>0</v>
      </c>
      <c r="DB164" s="21" t="n">
        <f aca="false">MAX(0,-DB162)</f>
        <v>0</v>
      </c>
      <c r="DC164" s="21" t="n">
        <f aca="false">MAX(0,-DC162)</f>
        <v>0</v>
      </c>
      <c r="DD164" s="21" t="n">
        <f aca="false">MAX(0,-DD162)</f>
        <v>0</v>
      </c>
      <c r="DE164" s="21" t="n">
        <f aca="false">MAX(0,-DE162)</f>
        <v>0</v>
      </c>
      <c r="DF164" s="21" t="n">
        <f aca="false">MAX(0,-DF162)</f>
        <v>0</v>
      </c>
      <c r="DG164" s="21" t="n">
        <f aca="false">MAX(0,-DG162)</f>
        <v>0</v>
      </c>
      <c r="DH164" s="21" t="n">
        <f aca="false">MAX(0,-DH162)</f>
        <v>0</v>
      </c>
      <c r="DI164" s="21" t="n">
        <f aca="false">MAX(0,-DI162)</f>
        <v>0</v>
      </c>
      <c r="DJ164" s="21" t="n">
        <f aca="false">MAX(0,-DJ162)</f>
        <v>0</v>
      </c>
      <c r="DK164" s="21" t="n">
        <f aca="false">MAX(0,-DK162)</f>
        <v>0</v>
      </c>
      <c r="DL164" s="21" t="n">
        <f aca="false">MAX(0,-DL162)</f>
        <v>0</v>
      </c>
      <c r="DM164" s="21" t="n">
        <f aca="false">MAX(0,-DM162)</f>
        <v>0</v>
      </c>
      <c r="DN164" s="21" t="n">
        <f aca="false">MAX(0,-DN162)</f>
        <v>0</v>
      </c>
      <c r="DO164" s="21" t="n">
        <f aca="false">MAX(0,-DO162)</f>
        <v>0</v>
      </c>
      <c r="DP164" s="21" t="n">
        <f aca="false">MAX(0,-DP162)</f>
        <v>0</v>
      </c>
      <c r="DQ164" s="21" t="n">
        <f aca="false">MAX(0,-DQ162)</f>
        <v>0</v>
      </c>
      <c r="DR164" s="21" t="n">
        <f aca="false">MAX(0,-DR162)</f>
        <v>0</v>
      </c>
      <c r="DS164" s="21" t="n">
        <f aca="false">MAX(0,-DS162)</f>
        <v>0</v>
      </c>
      <c r="DT164" s="21" t="n">
        <f aca="false">MAX(0,-DT162)</f>
        <v>0</v>
      </c>
      <c r="DU164" s="21" t="n">
        <f aca="false">MAX(0,-DU162)</f>
        <v>0</v>
      </c>
      <c r="DV164" s="21" t="n">
        <f aca="false">MAX(0,-DV162)</f>
        <v>0</v>
      </c>
      <c r="DW164" s="21" t="n">
        <f aca="false">MAX(0,-DW162)</f>
        <v>0</v>
      </c>
      <c r="DX164" s="21" t="n">
        <f aca="false">MAX(0,-DX162)</f>
        <v>0</v>
      </c>
      <c r="DY164" s="21" t="n">
        <f aca="false">MAX(0,-DY162)</f>
        <v>0</v>
      </c>
      <c r="DZ164" s="21" t="n">
        <f aca="false">MAX(0,-DZ162)</f>
        <v>0</v>
      </c>
      <c r="EA164" s="21" t="n">
        <f aca="false">MAX(0,-EA162)</f>
        <v>0</v>
      </c>
      <c r="EB164" s="21" t="n">
        <f aca="false">MAX(0,-EB162)</f>
        <v>0</v>
      </c>
      <c r="EC164" s="21" t="n">
        <f aca="false">MAX(0,-EC162)</f>
        <v>0</v>
      </c>
      <c r="ED164" s="21" t="n">
        <f aca="false">MAX(0,-ED162)</f>
        <v>0</v>
      </c>
      <c r="EE164" s="21" t="n">
        <f aca="false">MAX(0,-EE162)</f>
        <v>0</v>
      </c>
      <c r="EF164" s="21" t="n">
        <f aca="false">MAX(0,-EF162)</f>
        <v>0</v>
      </c>
      <c r="EG164" s="21" t="n">
        <f aca="false">MAX(0,-EG162)</f>
        <v>0</v>
      </c>
      <c r="EH164" s="21" t="n">
        <f aca="false">MAX(0,-EH162)</f>
        <v>0</v>
      </c>
      <c r="EI164" s="21" t="n">
        <f aca="false">MAX(0,-EI162)</f>
        <v>0</v>
      </c>
      <c r="EJ164" s="21" t="n">
        <f aca="false">MAX(0,-EJ162)</f>
        <v>0</v>
      </c>
      <c r="EK164" s="21" t="n">
        <f aca="false">MAX(0,-EK162)</f>
        <v>0</v>
      </c>
      <c r="EL164" s="21" t="n">
        <f aca="false">MAX(0,-EL162)</f>
        <v>0</v>
      </c>
      <c r="EM164" s="21" t="n">
        <f aca="false">MAX(0,-EM162)</f>
        <v>0</v>
      </c>
      <c r="EN164" s="21" t="n">
        <f aca="false">MAX(0,-EN162)</f>
        <v>0</v>
      </c>
      <c r="EO164" s="21" t="n">
        <f aca="false">MAX(0,-EO162)</f>
        <v>0</v>
      </c>
      <c r="EP164" s="21" t="n">
        <f aca="false">MAX(0,-EP162)</f>
        <v>0</v>
      </c>
      <c r="EQ164" s="21" t="n">
        <f aca="false">MAX(0,-EQ162)</f>
        <v>0</v>
      </c>
      <c r="ER164" s="21" t="n">
        <f aca="false">MAX(0,-ER162)</f>
        <v>0</v>
      </c>
      <c r="ES164" s="21" t="n">
        <f aca="false">MAX(0,-ES162)</f>
        <v>0</v>
      </c>
      <c r="ET164" s="21" t="n">
        <f aca="false">MAX(0,-ET162)</f>
        <v>0</v>
      </c>
      <c r="EU164" s="21" t="n">
        <f aca="false">MAX(0,-EU162)</f>
        <v>0</v>
      </c>
      <c r="EV164" s="21" t="n">
        <f aca="false">MAX(0,-EV162)</f>
        <v>0</v>
      </c>
      <c r="EW164" s="21" t="n">
        <f aca="false">MAX(0,-EW162)</f>
        <v>0</v>
      </c>
      <c r="EX164" s="21" t="n">
        <f aca="false">MAX(0,-EX162)</f>
        <v>0</v>
      </c>
      <c r="EY164" s="21" t="n">
        <f aca="false">MAX(0,-EY162)</f>
        <v>0</v>
      </c>
      <c r="EZ164" s="21" t="n">
        <f aca="false">MAX(0,-EZ162)</f>
        <v>0</v>
      </c>
      <c r="FA164" s="21" t="n">
        <f aca="false">MAX(0,-FA162)</f>
        <v>0</v>
      </c>
      <c r="FB164" s="21" t="n">
        <f aca="false">MAX(0,-FB162)</f>
        <v>0</v>
      </c>
      <c r="FC164" s="21" t="n">
        <f aca="false">MAX(0,-FC162)</f>
        <v>0</v>
      </c>
      <c r="FD164" s="21" t="n">
        <f aca="false">MAX(0,-FD162)</f>
        <v>-0</v>
      </c>
      <c r="FE164" s="21" t="n">
        <f aca="false">MAX(0,-FE162)</f>
        <v>-0</v>
      </c>
      <c r="FF164" s="21" t="n">
        <f aca="false">MAX(0,-FF162)</f>
        <v>-0</v>
      </c>
      <c r="FG164" s="21" t="n">
        <f aca="false">MAX(0,-FG162)</f>
        <v>-0</v>
      </c>
      <c r="FH164" s="21" t="n">
        <f aca="false">MAX(0,-FH162)</f>
        <v>-0</v>
      </c>
    </row>
    <row r="165" customFormat="false" ht="15" hidden="false" customHeight="false" outlineLevel="0" collapsed="false">
      <c r="C165" s="1" t="s">
        <v>794</v>
      </c>
      <c r="D165" s="12" t="s">
        <v>358</v>
      </c>
      <c r="I165" s="21" t="n">
        <f aca="false">SUM(J165:FH165)</f>
        <v>-64.0875006164384</v>
      </c>
      <c r="J165" s="21" t="n">
        <f aca="false">-MIN(J163,In_Loss_Cap*MAX(0,J162))</f>
        <v>-0</v>
      </c>
      <c r="K165" s="21" t="n">
        <f aca="false">-MIN(K163,In_Loss_Cap*MAX(0,K162))</f>
        <v>-0</v>
      </c>
      <c r="L165" s="21" t="n">
        <f aca="false">-MIN(L163,In_Loss_Cap*MAX(0,L162))</f>
        <v>-0</v>
      </c>
      <c r="M165" s="21" t="n">
        <f aca="false">-MIN(M163,In_Loss_Cap*MAX(0,M162))</f>
        <v>-0</v>
      </c>
      <c r="N165" s="21" t="n">
        <f aca="false">-MIN(N163,In_Loss_Cap*MAX(0,N162))</f>
        <v>-0</v>
      </c>
      <c r="O165" s="21" t="n">
        <f aca="false">-MIN(O163,In_Loss_Cap*MAX(0,O162))</f>
        <v>-0</v>
      </c>
      <c r="P165" s="21" t="n">
        <f aca="false">-MIN(P163,In_Loss_Cap*MAX(0,P162))</f>
        <v>-0</v>
      </c>
      <c r="Q165" s="21" t="n">
        <f aca="false">-MIN(Q163,In_Loss_Cap*MAX(0,Q162))</f>
        <v>-0</v>
      </c>
      <c r="R165" s="21" t="n">
        <f aca="false">-MIN(R163,In_Loss_Cap*MAX(0,R162))</f>
        <v>-0</v>
      </c>
      <c r="S165" s="21" t="n">
        <f aca="false">-MIN(S163,In_Loss_Cap*MAX(0,S162))</f>
        <v>-0</v>
      </c>
      <c r="T165" s="21" t="n">
        <f aca="false">-MIN(T163,In_Loss_Cap*MAX(0,T162))</f>
        <v>-64.0875006164384</v>
      </c>
      <c r="U165" s="21" t="n">
        <f aca="false">-MIN(U163,In_Loss_Cap*MAX(0,U162))</f>
        <v>-0</v>
      </c>
      <c r="V165" s="21" t="n">
        <f aca="false">-MIN(V163,In_Loss_Cap*MAX(0,V162))</f>
        <v>-0</v>
      </c>
      <c r="W165" s="21" t="n">
        <f aca="false">-MIN(W163,In_Loss_Cap*MAX(0,W162))</f>
        <v>-0</v>
      </c>
      <c r="X165" s="21" t="n">
        <f aca="false">-MIN(X163,In_Loss_Cap*MAX(0,X162))</f>
        <v>-0</v>
      </c>
      <c r="Y165" s="21" t="n">
        <f aca="false">-MIN(Y163,In_Loss_Cap*MAX(0,Y162))</f>
        <v>-0</v>
      </c>
      <c r="Z165" s="21" t="n">
        <f aca="false">-MIN(Z163,In_Loss_Cap*MAX(0,Z162))</f>
        <v>-0</v>
      </c>
      <c r="AA165" s="21" t="n">
        <f aca="false">-MIN(AA163,In_Loss_Cap*MAX(0,AA162))</f>
        <v>-0</v>
      </c>
      <c r="AB165" s="21" t="n">
        <f aca="false">-MIN(AB163,In_Loss_Cap*MAX(0,AB162))</f>
        <v>-0</v>
      </c>
      <c r="AC165" s="21" t="n">
        <f aca="false">-MIN(AC163,In_Loss_Cap*MAX(0,AC162))</f>
        <v>-0</v>
      </c>
      <c r="AD165" s="21" t="n">
        <f aca="false">-MIN(AD163,In_Loss_Cap*MAX(0,AD162))</f>
        <v>-0</v>
      </c>
      <c r="AE165" s="21" t="n">
        <f aca="false">-MIN(AE163,In_Loss_Cap*MAX(0,AE162))</f>
        <v>-0</v>
      </c>
      <c r="AF165" s="21" t="n">
        <f aca="false">-MIN(AF163,In_Loss_Cap*MAX(0,AF162))</f>
        <v>-0</v>
      </c>
      <c r="AG165" s="21" t="n">
        <f aca="false">-MIN(AG163,In_Loss_Cap*MAX(0,AG162))</f>
        <v>-0</v>
      </c>
      <c r="AH165" s="21" t="n">
        <f aca="false">-MIN(AH163,In_Loss_Cap*MAX(0,AH162))</f>
        <v>-0</v>
      </c>
      <c r="AI165" s="21" t="n">
        <f aca="false">-MIN(AI163,In_Loss_Cap*MAX(0,AI162))</f>
        <v>-0</v>
      </c>
      <c r="AJ165" s="21" t="n">
        <f aca="false">-MIN(AJ163,In_Loss_Cap*MAX(0,AJ162))</f>
        <v>-0</v>
      </c>
      <c r="AK165" s="21" t="n">
        <f aca="false">-MIN(AK163,In_Loss_Cap*MAX(0,AK162))</f>
        <v>-0</v>
      </c>
      <c r="AL165" s="21" t="n">
        <f aca="false">-MIN(AL163,In_Loss_Cap*MAX(0,AL162))</f>
        <v>-0</v>
      </c>
      <c r="AM165" s="21" t="n">
        <f aca="false">-MIN(AM163,In_Loss_Cap*MAX(0,AM162))</f>
        <v>-0</v>
      </c>
      <c r="AN165" s="21" t="n">
        <f aca="false">-MIN(AN163,In_Loss_Cap*MAX(0,AN162))</f>
        <v>-0</v>
      </c>
      <c r="AO165" s="21" t="n">
        <f aca="false">-MIN(AO163,In_Loss_Cap*MAX(0,AO162))</f>
        <v>-0</v>
      </c>
      <c r="AP165" s="21" t="n">
        <f aca="false">-MIN(AP163,In_Loss_Cap*MAX(0,AP162))</f>
        <v>-0</v>
      </c>
      <c r="AQ165" s="21" t="n">
        <f aca="false">-MIN(AQ163,In_Loss_Cap*MAX(0,AQ162))</f>
        <v>-0</v>
      </c>
      <c r="AR165" s="21" t="n">
        <f aca="false">-MIN(AR163,In_Loss_Cap*MAX(0,AR162))</f>
        <v>-0</v>
      </c>
      <c r="AS165" s="21" t="n">
        <f aca="false">-MIN(AS163,In_Loss_Cap*MAX(0,AS162))</f>
        <v>-0</v>
      </c>
      <c r="AT165" s="21" t="n">
        <f aca="false">-MIN(AT163,In_Loss_Cap*MAX(0,AT162))</f>
        <v>-0</v>
      </c>
      <c r="AU165" s="21" t="n">
        <f aca="false">-MIN(AU163,In_Loss_Cap*MAX(0,AU162))</f>
        <v>-0</v>
      </c>
      <c r="AV165" s="21" t="n">
        <f aca="false">-MIN(AV163,In_Loss_Cap*MAX(0,AV162))</f>
        <v>-0</v>
      </c>
      <c r="AW165" s="21" t="n">
        <f aca="false">-MIN(AW163,In_Loss_Cap*MAX(0,AW162))</f>
        <v>-0</v>
      </c>
      <c r="AX165" s="21" t="n">
        <f aca="false">-MIN(AX163,In_Loss_Cap*MAX(0,AX162))</f>
        <v>-0</v>
      </c>
      <c r="AY165" s="21" t="n">
        <f aca="false">-MIN(AY163,In_Loss_Cap*MAX(0,AY162))</f>
        <v>-0</v>
      </c>
      <c r="AZ165" s="21" t="n">
        <f aca="false">-MIN(AZ163,In_Loss_Cap*MAX(0,AZ162))</f>
        <v>-0</v>
      </c>
      <c r="BA165" s="21" t="n">
        <f aca="false">-MIN(BA163,In_Loss_Cap*MAX(0,BA162))</f>
        <v>-0</v>
      </c>
      <c r="BB165" s="21" t="n">
        <f aca="false">-MIN(BB163,In_Loss_Cap*MAX(0,BB162))</f>
        <v>-0</v>
      </c>
      <c r="BC165" s="21" t="n">
        <f aca="false">-MIN(BC163,In_Loss_Cap*MAX(0,BC162))</f>
        <v>-0</v>
      </c>
      <c r="BD165" s="21" t="n">
        <f aca="false">-MIN(BD163,In_Loss_Cap*MAX(0,BD162))</f>
        <v>-0</v>
      </c>
      <c r="BE165" s="21" t="n">
        <f aca="false">-MIN(BE163,In_Loss_Cap*MAX(0,BE162))</f>
        <v>-0</v>
      </c>
      <c r="BF165" s="21" t="n">
        <f aca="false">-MIN(BF163,In_Loss_Cap*MAX(0,BF162))</f>
        <v>-0</v>
      </c>
      <c r="BG165" s="21" t="n">
        <f aca="false">-MIN(BG163,In_Loss_Cap*MAX(0,BG162))</f>
        <v>-0</v>
      </c>
      <c r="BH165" s="21" t="n">
        <f aca="false">-MIN(BH163,In_Loss_Cap*MAX(0,BH162))</f>
        <v>-0</v>
      </c>
      <c r="BI165" s="21" t="n">
        <f aca="false">-MIN(BI163,In_Loss_Cap*MAX(0,BI162))</f>
        <v>-0</v>
      </c>
      <c r="BJ165" s="21" t="n">
        <f aca="false">-MIN(BJ163,In_Loss_Cap*MAX(0,BJ162))</f>
        <v>-0</v>
      </c>
      <c r="BK165" s="21" t="n">
        <f aca="false">-MIN(BK163,In_Loss_Cap*MAX(0,BK162))</f>
        <v>-0</v>
      </c>
      <c r="BL165" s="21" t="n">
        <f aca="false">-MIN(BL163,In_Loss_Cap*MAX(0,BL162))</f>
        <v>-0</v>
      </c>
      <c r="BM165" s="21" t="n">
        <f aca="false">-MIN(BM163,In_Loss_Cap*MAX(0,BM162))</f>
        <v>-0</v>
      </c>
      <c r="BN165" s="21" t="n">
        <f aca="false">-MIN(BN163,In_Loss_Cap*MAX(0,BN162))</f>
        <v>-0</v>
      </c>
      <c r="BO165" s="21" t="n">
        <f aca="false">-MIN(BO163,In_Loss_Cap*MAX(0,BO162))</f>
        <v>-0</v>
      </c>
      <c r="BP165" s="21" t="n">
        <f aca="false">-MIN(BP163,In_Loss_Cap*MAX(0,BP162))</f>
        <v>-0</v>
      </c>
      <c r="BQ165" s="21" t="n">
        <f aca="false">-MIN(BQ163,In_Loss_Cap*MAX(0,BQ162))</f>
        <v>-0</v>
      </c>
      <c r="BR165" s="21" t="n">
        <f aca="false">-MIN(BR163,In_Loss_Cap*MAX(0,BR162))</f>
        <v>-0</v>
      </c>
      <c r="BS165" s="21" t="n">
        <f aca="false">-MIN(BS163,In_Loss_Cap*MAX(0,BS162))</f>
        <v>-0</v>
      </c>
      <c r="BT165" s="21" t="n">
        <f aca="false">-MIN(BT163,In_Loss_Cap*MAX(0,BT162))</f>
        <v>-0</v>
      </c>
      <c r="BU165" s="21" t="n">
        <f aca="false">-MIN(BU163,In_Loss_Cap*MAX(0,BU162))</f>
        <v>-0</v>
      </c>
      <c r="BV165" s="21" t="n">
        <f aca="false">-MIN(BV163,In_Loss_Cap*MAX(0,BV162))</f>
        <v>-0</v>
      </c>
      <c r="BW165" s="21" t="n">
        <f aca="false">-MIN(BW163,In_Loss_Cap*MAX(0,BW162))</f>
        <v>-0</v>
      </c>
      <c r="BX165" s="21" t="n">
        <f aca="false">-MIN(BX163,In_Loss_Cap*MAX(0,BX162))</f>
        <v>-0</v>
      </c>
      <c r="BY165" s="21" t="n">
        <f aca="false">-MIN(BY163,In_Loss_Cap*MAX(0,BY162))</f>
        <v>-0</v>
      </c>
      <c r="BZ165" s="21" t="n">
        <f aca="false">-MIN(BZ163,In_Loss_Cap*MAX(0,BZ162))</f>
        <v>-0</v>
      </c>
      <c r="CA165" s="21" t="n">
        <f aca="false">-MIN(CA163,In_Loss_Cap*MAX(0,CA162))</f>
        <v>-0</v>
      </c>
      <c r="CB165" s="21" t="n">
        <f aca="false">-MIN(CB163,In_Loss_Cap*MAX(0,CB162))</f>
        <v>-0</v>
      </c>
      <c r="CC165" s="21" t="n">
        <f aca="false">-MIN(CC163,In_Loss_Cap*MAX(0,CC162))</f>
        <v>-0</v>
      </c>
      <c r="CD165" s="21" t="n">
        <f aca="false">-MIN(CD163,In_Loss_Cap*MAX(0,CD162))</f>
        <v>-0</v>
      </c>
      <c r="CE165" s="21" t="n">
        <f aca="false">-MIN(CE163,In_Loss_Cap*MAX(0,CE162))</f>
        <v>-0</v>
      </c>
      <c r="CF165" s="21" t="n">
        <f aca="false">-MIN(CF163,In_Loss_Cap*MAX(0,CF162))</f>
        <v>-0</v>
      </c>
      <c r="CG165" s="21" t="n">
        <f aca="false">-MIN(CG163,In_Loss_Cap*MAX(0,CG162))</f>
        <v>-0</v>
      </c>
      <c r="CH165" s="21" t="n">
        <f aca="false">-MIN(CH163,In_Loss_Cap*MAX(0,CH162))</f>
        <v>-0</v>
      </c>
      <c r="CI165" s="21" t="n">
        <f aca="false">-MIN(CI163,In_Loss_Cap*MAX(0,CI162))</f>
        <v>-0</v>
      </c>
      <c r="CJ165" s="21" t="n">
        <f aca="false">-MIN(CJ163,In_Loss_Cap*MAX(0,CJ162))</f>
        <v>-0</v>
      </c>
      <c r="CK165" s="21" t="n">
        <f aca="false">-MIN(CK163,In_Loss_Cap*MAX(0,CK162))</f>
        <v>-0</v>
      </c>
      <c r="CL165" s="21" t="n">
        <f aca="false">-MIN(CL163,In_Loss_Cap*MAX(0,CL162))</f>
        <v>-0</v>
      </c>
      <c r="CM165" s="21" t="n">
        <f aca="false">-MIN(CM163,In_Loss_Cap*MAX(0,CM162))</f>
        <v>-0</v>
      </c>
      <c r="CN165" s="21" t="n">
        <f aca="false">-MIN(CN163,In_Loss_Cap*MAX(0,CN162))</f>
        <v>-0</v>
      </c>
      <c r="CO165" s="21" t="n">
        <f aca="false">-MIN(CO163,In_Loss_Cap*MAX(0,CO162))</f>
        <v>-0</v>
      </c>
      <c r="CP165" s="21" t="n">
        <f aca="false">-MIN(CP163,In_Loss_Cap*MAX(0,CP162))</f>
        <v>-0</v>
      </c>
      <c r="CQ165" s="21" t="n">
        <f aca="false">-MIN(CQ163,In_Loss_Cap*MAX(0,CQ162))</f>
        <v>-0</v>
      </c>
      <c r="CR165" s="21" t="n">
        <f aca="false">-MIN(CR163,In_Loss_Cap*MAX(0,CR162))</f>
        <v>-0</v>
      </c>
      <c r="CS165" s="21" t="n">
        <f aca="false">-MIN(CS163,In_Loss_Cap*MAX(0,CS162))</f>
        <v>-0</v>
      </c>
      <c r="CT165" s="21" t="n">
        <f aca="false">-MIN(CT163,In_Loss_Cap*MAX(0,CT162))</f>
        <v>-0</v>
      </c>
      <c r="CU165" s="21" t="n">
        <f aca="false">-MIN(CU163,In_Loss_Cap*MAX(0,CU162))</f>
        <v>-0</v>
      </c>
      <c r="CV165" s="21" t="n">
        <f aca="false">-MIN(CV163,In_Loss_Cap*MAX(0,CV162))</f>
        <v>-0</v>
      </c>
      <c r="CW165" s="21" t="n">
        <f aca="false">-MIN(CW163,In_Loss_Cap*MAX(0,CW162))</f>
        <v>-0</v>
      </c>
      <c r="CX165" s="21" t="n">
        <f aca="false">-MIN(CX163,In_Loss_Cap*MAX(0,CX162))</f>
        <v>-0</v>
      </c>
      <c r="CY165" s="21" t="n">
        <f aca="false">-MIN(CY163,In_Loss_Cap*MAX(0,CY162))</f>
        <v>-0</v>
      </c>
      <c r="CZ165" s="21" t="n">
        <f aca="false">-MIN(CZ163,In_Loss_Cap*MAX(0,CZ162))</f>
        <v>-0</v>
      </c>
      <c r="DA165" s="21" t="n">
        <f aca="false">-MIN(DA163,In_Loss_Cap*MAX(0,DA162))</f>
        <v>-0</v>
      </c>
      <c r="DB165" s="21" t="n">
        <f aca="false">-MIN(DB163,In_Loss_Cap*MAX(0,DB162))</f>
        <v>-0</v>
      </c>
      <c r="DC165" s="21" t="n">
        <f aca="false">-MIN(DC163,In_Loss_Cap*MAX(0,DC162))</f>
        <v>-0</v>
      </c>
      <c r="DD165" s="21" t="n">
        <f aca="false">-MIN(DD163,In_Loss_Cap*MAX(0,DD162))</f>
        <v>-0</v>
      </c>
      <c r="DE165" s="21" t="n">
        <f aca="false">-MIN(DE163,In_Loss_Cap*MAX(0,DE162))</f>
        <v>-0</v>
      </c>
      <c r="DF165" s="21" t="n">
        <f aca="false">-MIN(DF163,In_Loss_Cap*MAX(0,DF162))</f>
        <v>-0</v>
      </c>
      <c r="DG165" s="21" t="n">
        <f aca="false">-MIN(DG163,In_Loss_Cap*MAX(0,DG162))</f>
        <v>-0</v>
      </c>
      <c r="DH165" s="21" t="n">
        <f aca="false">-MIN(DH163,In_Loss_Cap*MAX(0,DH162))</f>
        <v>-0</v>
      </c>
      <c r="DI165" s="21" t="n">
        <f aca="false">-MIN(DI163,In_Loss_Cap*MAX(0,DI162))</f>
        <v>-0</v>
      </c>
      <c r="DJ165" s="21" t="n">
        <f aca="false">-MIN(DJ163,In_Loss_Cap*MAX(0,DJ162))</f>
        <v>-0</v>
      </c>
      <c r="DK165" s="21" t="n">
        <f aca="false">-MIN(DK163,In_Loss_Cap*MAX(0,DK162))</f>
        <v>-0</v>
      </c>
      <c r="DL165" s="21" t="n">
        <f aca="false">-MIN(DL163,In_Loss_Cap*MAX(0,DL162))</f>
        <v>-0</v>
      </c>
      <c r="DM165" s="21" t="n">
        <f aca="false">-MIN(DM163,In_Loss_Cap*MAX(0,DM162))</f>
        <v>-0</v>
      </c>
      <c r="DN165" s="21" t="n">
        <f aca="false">-MIN(DN163,In_Loss_Cap*MAX(0,DN162))</f>
        <v>-0</v>
      </c>
      <c r="DO165" s="21" t="n">
        <f aca="false">-MIN(DO163,In_Loss_Cap*MAX(0,DO162))</f>
        <v>-0</v>
      </c>
      <c r="DP165" s="21" t="n">
        <f aca="false">-MIN(DP163,In_Loss_Cap*MAX(0,DP162))</f>
        <v>-0</v>
      </c>
      <c r="DQ165" s="21" t="n">
        <f aca="false">-MIN(DQ163,In_Loss_Cap*MAX(0,DQ162))</f>
        <v>-0</v>
      </c>
      <c r="DR165" s="21" t="n">
        <f aca="false">-MIN(DR163,In_Loss_Cap*MAX(0,DR162))</f>
        <v>-0</v>
      </c>
      <c r="DS165" s="21" t="n">
        <f aca="false">-MIN(DS163,In_Loss_Cap*MAX(0,DS162))</f>
        <v>-0</v>
      </c>
      <c r="DT165" s="21" t="n">
        <f aca="false">-MIN(DT163,In_Loss_Cap*MAX(0,DT162))</f>
        <v>-0</v>
      </c>
      <c r="DU165" s="21" t="n">
        <f aca="false">-MIN(DU163,In_Loss_Cap*MAX(0,DU162))</f>
        <v>-0</v>
      </c>
      <c r="DV165" s="21" t="n">
        <f aca="false">-MIN(DV163,In_Loss_Cap*MAX(0,DV162))</f>
        <v>-0</v>
      </c>
      <c r="DW165" s="21" t="n">
        <f aca="false">-MIN(DW163,In_Loss_Cap*MAX(0,DW162))</f>
        <v>-0</v>
      </c>
      <c r="DX165" s="21" t="n">
        <f aca="false">-MIN(DX163,In_Loss_Cap*MAX(0,DX162))</f>
        <v>-0</v>
      </c>
      <c r="DY165" s="21" t="n">
        <f aca="false">-MIN(DY163,In_Loss_Cap*MAX(0,DY162))</f>
        <v>-0</v>
      </c>
      <c r="DZ165" s="21" t="n">
        <f aca="false">-MIN(DZ163,In_Loss_Cap*MAX(0,DZ162))</f>
        <v>-0</v>
      </c>
      <c r="EA165" s="21" t="n">
        <f aca="false">-MIN(EA163,In_Loss_Cap*MAX(0,EA162))</f>
        <v>-0</v>
      </c>
      <c r="EB165" s="21" t="n">
        <f aca="false">-MIN(EB163,In_Loss_Cap*MAX(0,EB162))</f>
        <v>-0</v>
      </c>
      <c r="EC165" s="21" t="n">
        <f aca="false">-MIN(EC163,In_Loss_Cap*MAX(0,EC162))</f>
        <v>-0</v>
      </c>
      <c r="ED165" s="21" t="n">
        <f aca="false">-MIN(ED163,In_Loss_Cap*MAX(0,ED162))</f>
        <v>-0</v>
      </c>
      <c r="EE165" s="21" t="n">
        <f aca="false">-MIN(EE163,In_Loss_Cap*MAX(0,EE162))</f>
        <v>-0</v>
      </c>
      <c r="EF165" s="21" t="n">
        <f aca="false">-MIN(EF163,In_Loss_Cap*MAX(0,EF162))</f>
        <v>-0</v>
      </c>
      <c r="EG165" s="21" t="n">
        <f aca="false">-MIN(EG163,In_Loss_Cap*MAX(0,EG162))</f>
        <v>-0</v>
      </c>
      <c r="EH165" s="21" t="n">
        <f aca="false">-MIN(EH163,In_Loss_Cap*MAX(0,EH162))</f>
        <v>-0</v>
      </c>
      <c r="EI165" s="21" t="n">
        <f aca="false">-MIN(EI163,In_Loss_Cap*MAX(0,EI162))</f>
        <v>-0</v>
      </c>
      <c r="EJ165" s="21" t="n">
        <f aca="false">-MIN(EJ163,In_Loss_Cap*MAX(0,EJ162))</f>
        <v>-0</v>
      </c>
      <c r="EK165" s="21" t="n">
        <f aca="false">-MIN(EK163,In_Loss_Cap*MAX(0,EK162))</f>
        <v>-0</v>
      </c>
      <c r="EL165" s="21" t="n">
        <f aca="false">-MIN(EL163,In_Loss_Cap*MAX(0,EL162))</f>
        <v>-0</v>
      </c>
      <c r="EM165" s="21" t="n">
        <f aca="false">-MIN(EM163,In_Loss_Cap*MAX(0,EM162))</f>
        <v>-0</v>
      </c>
      <c r="EN165" s="21" t="n">
        <f aca="false">-MIN(EN163,In_Loss_Cap*MAX(0,EN162))</f>
        <v>-0</v>
      </c>
      <c r="EO165" s="21" t="n">
        <f aca="false">-MIN(EO163,In_Loss_Cap*MAX(0,EO162))</f>
        <v>-0</v>
      </c>
      <c r="EP165" s="21" t="n">
        <f aca="false">-MIN(EP163,In_Loss_Cap*MAX(0,EP162))</f>
        <v>-0</v>
      </c>
      <c r="EQ165" s="21" t="n">
        <f aca="false">-MIN(EQ163,In_Loss_Cap*MAX(0,EQ162))</f>
        <v>-0</v>
      </c>
      <c r="ER165" s="21" t="n">
        <f aca="false">-MIN(ER163,In_Loss_Cap*MAX(0,ER162))</f>
        <v>-0</v>
      </c>
      <c r="ES165" s="21" t="n">
        <f aca="false">-MIN(ES163,In_Loss_Cap*MAX(0,ES162))</f>
        <v>-0</v>
      </c>
      <c r="ET165" s="21" t="n">
        <f aca="false">-MIN(ET163,In_Loss_Cap*MAX(0,ET162))</f>
        <v>-0</v>
      </c>
      <c r="EU165" s="21" t="n">
        <f aca="false">-MIN(EU163,In_Loss_Cap*MAX(0,EU162))</f>
        <v>-0</v>
      </c>
      <c r="EV165" s="21" t="n">
        <f aca="false">-MIN(EV163,In_Loss_Cap*MAX(0,EV162))</f>
        <v>-0</v>
      </c>
      <c r="EW165" s="21" t="n">
        <f aca="false">-MIN(EW163,In_Loss_Cap*MAX(0,EW162))</f>
        <v>-0</v>
      </c>
      <c r="EX165" s="21" t="n">
        <f aca="false">-MIN(EX163,In_Loss_Cap*MAX(0,EX162))</f>
        <v>-0</v>
      </c>
      <c r="EY165" s="21" t="n">
        <f aca="false">-MIN(EY163,In_Loss_Cap*MAX(0,EY162))</f>
        <v>-0</v>
      </c>
      <c r="EZ165" s="21" t="n">
        <f aca="false">-MIN(EZ163,In_Loss_Cap*MAX(0,EZ162))</f>
        <v>-0</v>
      </c>
      <c r="FA165" s="21" t="n">
        <f aca="false">-MIN(FA163,In_Loss_Cap*MAX(0,FA162))</f>
        <v>-0</v>
      </c>
      <c r="FB165" s="21" t="n">
        <f aca="false">-MIN(FB163,In_Loss_Cap*MAX(0,FB162))</f>
        <v>-0</v>
      </c>
      <c r="FC165" s="21" t="n">
        <f aca="false">-MIN(FC163,In_Loss_Cap*MAX(0,FC162))</f>
        <v>-0</v>
      </c>
      <c r="FD165" s="21" t="n">
        <f aca="false">-MIN(FD163,In_Loss_Cap*MAX(0,FD162))</f>
        <v>-0</v>
      </c>
      <c r="FE165" s="21" t="n">
        <f aca="false">-MIN(FE163,In_Loss_Cap*MAX(0,FE162))</f>
        <v>-0</v>
      </c>
      <c r="FF165" s="21" t="n">
        <f aca="false">-MIN(FF163,In_Loss_Cap*MAX(0,FF162))</f>
        <v>-0</v>
      </c>
      <c r="FG165" s="21" t="n">
        <f aca="false">-MIN(FG163,In_Loss_Cap*MAX(0,FG162))</f>
        <v>-0</v>
      </c>
      <c r="FH165" s="21" t="n">
        <f aca="false">-MIN(FH163,In_Loss_Cap*MAX(0,FH162))</f>
        <v>-0</v>
      </c>
    </row>
    <row r="166" customFormat="false" ht="15" hidden="false" customHeight="false" outlineLevel="0" collapsed="false">
      <c r="C166" s="1" t="s">
        <v>802</v>
      </c>
      <c r="D166" s="12" t="s">
        <v>358</v>
      </c>
      <c r="I166" s="21" t="n">
        <f aca="false">SUM(J166:FH166)</f>
        <v>0</v>
      </c>
      <c r="J166" s="21" t="n">
        <f aca="false">-(J163+J164+J165)*N(AND(J$3&lt;=$E157,J$4&gt;=$E157))</f>
        <v>-0</v>
      </c>
      <c r="K166" s="21" t="n">
        <f aca="false">-(K163+K164+K165)*N(AND(K$3&lt;=$E157,K$4&gt;=$E157))</f>
        <v>-0</v>
      </c>
      <c r="L166" s="21" t="n">
        <f aca="false">-(L163+L164+L165)*N(AND(L$3&lt;=$E157,L$4&gt;=$E157))</f>
        <v>-0</v>
      </c>
      <c r="M166" s="21" t="n">
        <f aca="false">-(M163+M164+M165)*N(AND(M$3&lt;=$E157,M$4&gt;=$E157))</f>
        <v>-0</v>
      </c>
      <c r="N166" s="21" t="n">
        <f aca="false">-(N163+N164+N165)*N(AND(N$3&lt;=$E157,N$4&gt;=$E157))</f>
        <v>-0</v>
      </c>
      <c r="O166" s="21" t="n">
        <f aca="false">-(O163+O164+O165)*N(AND(O$3&lt;=$E157,O$4&gt;=$E157))</f>
        <v>-0</v>
      </c>
      <c r="P166" s="21" t="n">
        <f aca="false">-(P163+P164+P165)*N(AND(P$3&lt;=$E157,P$4&gt;=$E157))</f>
        <v>-0</v>
      </c>
      <c r="Q166" s="21" t="n">
        <f aca="false">-(Q163+Q164+Q165)*N(AND(Q$3&lt;=$E157,Q$4&gt;=$E157))</f>
        <v>-0</v>
      </c>
      <c r="R166" s="21" t="n">
        <f aca="false">-(R163+R164+R165)*N(AND(R$3&lt;=$E157,R$4&gt;=$E157))</f>
        <v>-0</v>
      </c>
      <c r="S166" s="21" t="n">
        <f aca="false">-(S163+S164+S165)*N(AND(S$3&lt;=$E157,S$4&gt;=$E157))</f>
        <v>-0</v>
      </c>
      <c r="T166" s="21" t="n">
        <f aca="false">-(T163+T164+T165)*N(AND(T$3&lt;=$E157,T$4&gt;=$E157))</f>
        <v>-0</v>
      </c>
      <c r="U166" s="21" t="n">
        <f aca="false">-(U163+U164+U165)*N(AND(U$3&lt;=$E157,U$4&gt;=$E157))</f>
        <v>-0</v>
      </c>
      <c r="V166" s="21" t="n">
        <f aca="false">-(V163+V164+V165)*N(AND(V$3&lt;=$E157,V$4&gt;=$E157))</f>
        <v>-0</v>
      </c>
      <c r="W166" s="21" t="n">
        <f aca="false">-(W163+W164+W165)*N(AND(W$3&lt;=$E157,W$4&gt;=$E157))</f>
        <v>-0</v>
      </c>
      <c r="X166" s="21" t="n">
        <f aca="false">-(X163+X164+X165)*N(AND(X$3&lt;=$E157,X$4&gt;=$E157))</f>
        <v>-0</v>
      </c>
      <c r="Y166" s="21" t="n">
        <f aca="false">-(Y163+Y164+Y165)*N(AND(Y$3&lt;=$E157,Y$4&gt;=$E157))</f>
        <v>-0</v>
      </c>
      <c r="Z166" s="21" t="n">
        <f aca="false">-(Z163+Z164+Z165)*N(AND(Z$3&lt;=$E157,Z$4&gt;=$E157))</f>
        <v>-0</v>
      </c>
      <c r="AA166" s="21" t="n">
        <f aca="false">-(AA163+AA164+AA165)*N(AND(AA$3&lt;=$E157,AA$4&gt;=$E157))</f>
        <v>-0</v>
      </c>
      <c r="AB166" s="21" t="n">
        <f aca="false">-(AB163+AB164+AB165)*N(AND(AB$3&lt;=$E157,AB$4&gt;=$E157))</f>
        <v>-0</v>
      </c>
      <c r="AC166" s="21" t="n">
        <f aca="false">-(AC163+AC164+AC165)*N(AND(AC$3&lt;=$E157,AC$4&gt;=$E157))</f>
        <v>-0</v>
      </c>
      <c r="AD166" s="21" t="n">
        <f aca="false">-(AD163+AD164+AD165)*N(AND(AD$3&lt;=$E157,AD$4&gt;=$E157))</f>
        <v>-0</v>
      </c>
      <c r="AE166" s="21" t="n">
        <f aca="false">-(AE163+AE164+AE165)*N(AND(AE$3&lt;=$E157,AE$4&gt;=$E157))</f>
        <v>-0</v>
      </c>
      <c r="AF166" s="21" t="n">
        <f aca="false">-(AF163+AF164+AF165)*N(AND(AF$3&lt;=$E157,AF$4&gt;=$E157))</f>
        <v>-0</v>
      </c>
      <c r="AG166" s="21" t="n">
        <f aca="false">-(AG163+AG164+AG165)*N(AND(AG$3&lt;=$E157,AG$4&gt;=$E157))</f>
        <v>-0</v>
      </c>
      <c r="AH166" s="21" t="n">
        <f aca="false">-(AH163+AH164+AH165)*N(AND(AH$3&lt;=$E157,AH$4&gt;=$E157))</f>
        <v>-0</v>
      </c>
      <c r="AI166" s="21" t="n">
        <f aca="false">-(AI163+AI164+AI165)*N(AND(AI$3&lt;=$E157,AI$4&gt;=$E157))</f>
        <v>-0</v>
      </c>
      <c r="AJ166" s="21" t="n">
        <f aca="false">-(AJ163+AJ164+AJ165)*N(AND(AJ$3&lt;=$E157,AJ$4&gt;=$E157))</f>
        <v>-0</v>
      </c>
      <c r="AK166" s="21" t="n">
        <f aca="false">-(AK163+AK164+AK165)*N(AND(AK$3&lt;=$E157,AK$4&gt;=$E157))</f>
        <v>-0</v>
      </c>
      <c r="AL166" s="21" t="n">
        <f aca="false">-(AL163+AL164+AL165)*N(AND(AL$3&lt;=$E157,AL$4&gt;=$E157))</f>
        <v>-0</v>
      </c>
      <c r="AM166" s="21" t="n">
        <f aca="false">-(AM163+AM164+AM165)*N(AND(AM$3&lt;=$E157,AM$4&gt;=$E157))</f>
        <v>-0</v>
      </c>
      <c r="AN166" s="21" t="n">
        <f aca="false">-(AN163+AN164+AN165)*N(AND(AN$3&lt;=$E157,AN$4&gt;=$E157))</f>
        <v>-0</v>
      </c>
      <c r="AO166" s="21" t="n">
        <f aca="false">-(AO163+AO164+AO165)*N(AND(AO$3&lt;=$E157,AO$4&gt;=$E157))</f>
        <v>-0</v>
      </c>
      <c r="AP166" s="21" t="n">
        <f aca="false">-(AP163+AP164+AP165)*N(AND(AP$3&lt;=$E157,AP$4&gt;=$E157))</f>
        <v>-0</v>
      </c>
      <c r="AQ166" s="21" t="n">
        <f aca="false">-(AQ163+AQ164+AQ165)*N(AND(AQ$3&lt;=$E157,AQ$4&gt;=$E157))</f>
        <v>-0</v>
      </c>
      <c r="AR166" s="21" t="n">
        <f aca="false">-(AR163+AR164+AR165)*N(AND(AR$3&lt;=$E157,AR$4&gt;=$E157))</f>
        <v>-0</v>
      </c>
      <c r="AS166" s="21" t="n">
        <f aca="false">-(AS163+AS164+AS165)*N(AND(AS$3&lt;=$E157,AS$4&gt;=$E157))</f>
        <v>-0</v>
      </c>
      <c r="AT166" s="21" t="n">
        <f aca="false">-(AT163+AT164+AT165)*N(AND(AT$3&lt;=$E157,AT$4&gt;=$E157))</f>
        <v>-0</v>
      </c>
      <c r="AU166" s="21" t="n">
        <f aca="false">-(AU163+AU164+AU165)*N(AND(AU$3&lt;=$E157,AU$4&gt;=$E157))</f>
        <v>-0</v>
      </c>
      <c r="AV166" s="21" t="n">
        <f aca="false">-(AV163+AV164+AV165)*N(AND(AV$3&lt;=$E157,AV$4&gt;=$E157))</f>
        <v>-0</v>
      </c>
      <c r="AW166" s="21" t="n">
        <f aca="false">-(AW163+AW164+AW165)*N(AND(AW$3&lt;=$E157,AW$4&gt;=$E157))</f>
        <v>-0</v>
      </c>
      <c r="AX166" s="21" t="n">
        <f aca="false">-(AX163+AX164+AX165)*N(AND(AX$3&lt;=$E157,AX$4&gt;=$E157))</f>
        <v>-0</v>
      </c>
      <c r="AY166" s="21" t="n">
        <f aca="false">-(AY163+AY164+AY165)*N(AND(AY$3&lt;=$E157,AY$4&gt;=$E157))</f>
        <v>-0</v>
      </c>
      <c r="AZ166" s="21" t="n">
        <f aca="false">-(AZ163+AZ164+AZ165)*N(AND(AZ$3&lt;=$E157,AZ$4&gt;=$E157))</f>
        <v>-0</v>
      </c>
      <c r="BA166" s="21" t="n">
        <f aca="false">-(BA163+BA164+BA165)*N(AND(BA$3&lt;=$E157,BA$4&gt;=$E157))</f>
        <v>-0</v>
      </c>
      <c r="BB166" s="21" t="n">
        <f aca="false">-(BB163+BB164+BB165)*N(AND(BB$3&lt;=$E157,BB$4&gt;=$E157))</f>
        <v>-0</v>
      </c>
      <c r="BC166" s="21" t="n">
        <f aca="false">-(BC163+BC164+BC165)*N(AND(BC$3&lt;=$E157,BC$4&gt;=$E157))</f>
        <v>-0</v>
      </c>
      <c r="BD166" s="21" t="n">
        <f aca="false">-(BD163+BD164+BD165)*N(AND(BD$3&lt;=$E157,BD$4&gt;=$E157))</f>
        <v>-0</v>
      </c>
      <c r="BE166" s="21" t="n">
        <f aca="false">-(BE163+BE164+BE165)*N(AND(BE$3&lt;=$E157,BE$4&gt;=$E157))</f>
        <v>-0</v>
      </c>
      <c r="BF166" s="21" t="n">
        <f aca="false">-(BF163+BF164+BF165)*N(AND(BF$3&lt;=$E157,BF$4&gt;=$E157))</f>
        <v>-0</v>
      </c>
      <c r="BG166" s="21" t="n">
        <f aca="false">-(BG163+BG164+BG165)*N(AND(BG$3&lt;=$E157,BG$4&gt;=$E157))</f>
        <v>-0</v>
      </c>
      <c r="BH166" s="21" t="n">
        <f aca="false">-(BH163+BH164+BH165)*N(AND(BH$3&lt;=$E157,BH$4&gt;=$E157))</f>
        <v>-0</v>
      </c>
      <c r="BI166" s="21" t="n">
        <f aca="false">-(BI163+BI164+BI165)*N(AND(BI$3&lt;=$E157,BI$4&gt;=$E157))</f>
        <v>-0</v>
      </c>
      <c r="BJ166" s="21" t="n">
        <f aca="false">-(BJ163+BJ164+BJ165)*N(AND(BJ$3&lt;=$E157,BJ$4&gt;=$E157))</f>
        <v>-0</v>
      </c>
      <c r="BK166" s="21" t="n">
        <f aca="false">-(BK163+BK164+BK165)*N(AND(BK$3&lt;=$E157,BK$4&gt;=$E157))</f>
        <v>-0</v>
      </c>
      <c r="BL166" s="21" t="n">
        <f aca="false">-(BL163+BL164+BL165)*N(AND(BL$3&lt;=$E157,BL$4&gt;=$E157))</f>
        <v>-0</v>
      </c>
      <c r="BM166" s="21" t="n">
        <f aca="false">-(BM163+BM164+BM165)*N(AND(BM$3&lt;=$E157,BM$4&gt;=$E157))</f>
        <v>-0</v>
      </c>
      <c r="BN166" s="21" t="n">
        <f aca="false">-(BN163+BN164+BN165)*N(AND(BN$3&lt;=$E157,BN$4&gt;=$E157))</f>
        <v>-0</v>
      </c>
      <c r="BO166" s="21" t="n">
        <f aca="false">-(BO163+BO164+BO165)*N(AND(BO$3&lt;=$E157,BO$4&gt;=$E157))</f>
        <v>-0</v>
      </c>
      <c r="BP166" s="21" t="n">
        <f aca="false">-(BP163+BP164+BP165)*N(AND(BP$3&lt;=$E157,BP$4&gt;=$E157))</f>
        <v>-0</v>
      </c>
      <c r="BQ166" s="21" t="n">
        <f aca="false">-(BQ163+BQ164+BQ165)*N(AND(BQ$3&lt;=$E157,BQ$4&gt;=$E157))</f>
        <v>-0</v>
      </c>
      <c r="BR166" s="21" t="n">
        <f aca="false">-(BR163+BR164+BR165)*N(AND(BR$3&lt;=$E157,BR$4&gt;=$E157))</f>
        <v>-0</v>
      </c>
      <c r="BS166" s="21" t="n">
        <f aca="false">-(BS163+BS164+BS165)*N(AND(BS$3&lt;=$E157,BS$4&gt;=$E157))</f>
        <v>-0</v>
      </c>
      <c r="BT166" s="21" t="n">
        <f aca="false">-(BT163+BT164+BT165)*N(AND(BT$3&lt;=$E157,BT$4&gt;=$E157))</f>
        <v>-0</v>
      </c>
      <c r="BU166" s="21" t="n">
        <f aca="false">-(BU163+BU164+BU165)*N(AND(BU$3&lt;=$E157,BU$4&gt;=$E157))</f>
        <v>-0</v>
      </c>
      <c r="BV166" s="21" t="n">
        <f aca="false">-(BV163+BV164+BV165)*N(AND(BV$3&lt;=$E157,BV$4&gt;=$E157))</f>
        <v>-0</v>
      </c>
      <c r="BW166" s="21" t="n">
        <f aca="false">-(BW163+BW164+BW165)*N(AND(BW$3&lt;=$E157,BW$4&gt;=$E157))</f>
        <v>-0</v>
      </c>
      <c r="BX166" s="21" t="n">
        <f aca="false">-(BX163+BX164+BX165)*N(AND(BX$3&lt;=$E157,BX$4&gt;=$E157))</f>
        <v>-0</v>
      </c>
      <c r="BY166" s="21" t="n">
        <f aca="false">-(BY163+BY164+BY165)*N(AND(BY$3&lt;=$E157,BY$4&gt;=$E157))</f>
        <v>-0</v>
      </c>
      <c r="BZ166" s="21" t="n">
        <f aca="false">-(BZ163+BZ164+BZ165)*N(AND(BZ$3&lt;=$E157,BZ$4&gt;=$E157))</f>
        <v>-0</v>
      </c>
      <c r="CA166" s="21" t="n">
        <f aca="false">-(CA163+CA164+CA165)*N(AND(CA$3&lt;=$E157,CA$4&gt;=$E157))</f>
        <v>-0</v>
      </c>
      <c r="CB166" s="21" t="n">
        <f aca="false">-(CB163+CB164+CB165)*N(AND(CB$3&lt;=$E157,CB$4&gt;=$E157))</f>
        <v>-0</v>
      </c>
      <c r="CC166" s="21" t="n">
        <f aca="false">-(CC163+CC164+CC165)*N(AND(CC$3&lt;=$E157,CC$4&gt;=$E157))</f>
        <v>-0</v>
      </c>
      <c r="CD166" s="21" t="n">
        <f aca="false">-(CD163+CD164+CD165)*N(AND(CD$3&lt;=$E157,CD$4&gt;=$E157))</f>
        <v>-0</v>
      </c>
      <c r="CE166" s="21" t="n">
        <f aca="false">-(CE163+CE164+CE165)*N(AND(CE$3&lt;=$E157,CE$4&gt;=$E157))</f>
        <v>-0</v>
      </c>
      <c r="CF166" s="21" t="n">
        <f aca="false">-(CF163+CF164+CF165)*N(AND(CF$3&lt;=$E157,CF$4&gt;=$E157))</f>
        <v>-0</v>
      </c>
      <c r="CG166" s="21" t="n">
        <f aca="false">-(CG163+CG164+CG165)*N(AND(CG$3&lt;=$E157,CG$4&gt;=$E157))</f>
        <v>-0</v>
      </c>
      <c r="CH166" s="21" t="n">
        <f aca="false">-(CH163+CH164+CH165)*N(AND(CH$3&lt;=$E157,CH$4&gt;=$E157))</f>
        <v>-0</v>
      </c>
      <c r="CI166" s="21" t="n">
        <f aca="false">-(CI163+CI164+CI165)*N(AND(CI$3&lt;=$E157,CI$4&gt;=$E157))</f>
        <v>-0</v>
      </c>
      <c r="CJ166" s="21" t="n">
        <f aca="false">-(CJ163+CJ164+CJ165)*N(AND(CJ$3&lt;=$E157,CJ$4&gt;=$E157))</f>
        <v>-0</v>
      </c>
      <c r="CK166" s="21" t="n">
        <f aca="false">-(CK163+CK164+CK165)*N(AND(CK$3&lt;=$E157,CK$4&gt;=$E157))</f>
        <v>-0</v>
      </c>
      <c r="CL166" s="21" t="n">
        <f aca="false">-(CL163+CL164+CL165)*N(AND(CL$3&lt;=$E157,CL$4&gt;=$E157))</f>
        <v>-0</v>
      </c>
      <c r="CM166" s="21" t="n">
        <f aca="false">-(CM163+CM164+CM165)*N(AND(CM$3&lt;=$E157,CM$4&gt;=$E157))</f>
        <v>-0</v>
      </c>
      <c r="CN166" s="21" t="n">
        <f aca="false">-(CN163+CN164+CN165)*N(AND(CN$3&lt;=$E157,CN$4&gt;=$E157))</f>
        <v>-0</v>
      </c>
      <c r="CO166" s="21" t="n">
        <f aca="false">-(CO163+CO164+CO165)*N(AND(CO$3&lt;=$E157,CO$4&gt;=$E157))</f>
        <v>-0</v>
      </c>
      <c r="CP166" s="21" t="n">
        <f aca="false">-(CP163+CP164+CP165)*N(AND(CP$3&lt;=$E157,CP$4&gt;=$E157))</f>
        <v>-0</v>
      </c>
      <c r="CQ166" s="21" t="n">
        <f aca="false">-(CQ163+CQ164+CQ165)*N(AND(CQ$3&lt;=$E157,CQ$4&gt;=$E157))</f>
        <v>-0</v>
      </c>
      <c r="CR166" s="21" t="n">
        <f aca="false">-(CR163+CR164+CR165)*N(AND(CR$3&lt;=$E157,CR$4&gt;=$E157))</f>
        <v>-0</v>
      </c>
      <c r="CS166" s="21" t="n">
        <f aca="false">-(CS163+CS164+CS165)*N(AND(CS$3&lt;=$E157,CS$4&gt;=$E157))</f>
        <v>-0</v>
      </c>
      <c r="CT166" s="21" t="n">
        <f aca="false">-(CT163+CT164+CT165)*N(AND(CT$3&lt;=$E157,CT$4&gt;=$E157))</f>
        <v>-0</v>
      </c>
      <c r="CU166" s="21" t="n">
        <f aca="false">-(CU163+CU164+CU165)*N(AND(CU$3&lt;=$E157,CU$4&gt;=$E157))</f>
        <v>-0</v>
      </c>
      <c r="CV166" s="21" t="n">
        <f aca="false">-(CV163+CV164+CV165)*N(AND(CV$3&lt;=$E157,CV$4&gt;=$E157))</f>
        <v>-0</v>
      </c>
      <c r="CW166" s="21" t="n">
        <f aca="false">-(CW163+CW164+CW165)*N(AND(CW$3&lt;=$E157,CW$4&gt;=$E157))</f>
        <v>-0</v>
      </c>
      <c r="CX166" s="21" t="n">
        <f aca="false">-(CX163+CX164+CX165)*N(AND(CX$3&lt;=$E157,CX$4&gt;=$E157))</f>
        <v>-0</v>
      </c>
      <c r="CY166" s="21" t="n">
        <f aca="false">-(CY163+CY164+CY165)*N(AND(CY$3&lt;=$E157,CY$4&gt;=$E157))</f>
        <v>-0</v>
      </c>
      <c r="CZ166" s="21" t="n">
        <f aca="false">-(CZ163+CZ164+CZ165)*N(AND(CZ$3&lt;=$E157,CZ$4&gt;=$E157))</f>
        <v>-0</v>
      </c>
      <c r="DA166" s="21" t="n">
        <f aca="false">-(DA163+DA164+DA165)*N(AND(DA$3&lt;=$E157,DA$4&gt;=$E157))</f>
        <v>-0</v>
      </c>
      <c r="DB166" s="21" t="n">
        <f aca="false">-(DB163+DB164+DB165)*N(AND(DB$3&lt;=$E157,DB$4&gt;=$E157))</f>
        <v>-0</v>
      </c>
      <c r="DC166" s="21" t="n">
        <f aca="false">-(DC163+DC164+DC165)*N(AND(DC$3&lt;=$E157,DC$4&gt;=$E157))</f>
        <v>-0</v>
      </c>
      <c r="DD166" s="21" t="n">
        <f aca="false">-(DD163+DD164+DD165)*N(AND(DD$3&lt;=$E157,DD$4&gt;=$E157))</f>
        <v>-0</v>
      </c>
      <c r="DE166" s="21" t="n">
        <f aca="false">-(DE163+DE164+DE165)*N(AND(DE$3&lt;=$E157,DE$4&gt;=$E157))</f>
        <v>-0</v>
      </c>
      <c r="DF166" s="21" t="n">
        <f aca="false">-(DF163+DF164+DF165)*N(AND(DF$3&lt;=$E157,DF$4&gt;=$E157))</f>
        <v>-0</v>
      </c>
      <c r="DG166" s="21" t="n">
        <f aca="false">-(DG163+DG164+DG165)*N(AND(DG$3&lt;=$E157,DG$4&gt;=$E157))</f>
        <v>-0</v>
      </c>
      <c r="DH166" s="21" t="n">
        <f aca="false">-(DH163+DH164+DH165)*N(AND(DH$3&lt;=$E157,DH$4&gt;=$E157))</f>
        <v>-0</v>
      </c>
      <c r="DI166" s="21" t="n">
        <f aca="false">-(DI163+DI164+DI165)*N(AND(DI$3&lt;=$E157,DI$4&gt;=$E157))</f>
        <v>-0</v>
      </c>
      <c r="DJ166" s="21" t="n">
        <f aca="false">-(DJ163+DJ164+DJ165)*N(AND(DJ$3&lt;=$E157,DJ$4&gt;=$E157))</f>
        <v>-0</v>
      </c>
      <c r="DK166" s="21" t="n">
        <f aca="false">-(DK163+DK164+DK165)*N(AND(DK$3&lt;=$E157,DK$4&gt;=$E157))</f>
        <v>-0</v>
      </c>
      <c r="DL166" s="21" t="n">
        <f aca="false">-(DL163+DL164+DL165)*N(AND(DL$3&lt;=$E157,DL$4&gt;=$E157))</f>
        <v>-0</v>
      </c>
      <c r="DM166" s="21" t="n">
        <f aca="false">-(DM163+DM164+DM165)*N(AND(DM$3&lt;=$E157,DM$4&gt;=$E157))</f>
        <v>-0</v>
      </c>
      <c r="DN166" s="21" t="n">
        <f aca="false">-(DN163+DN164+DN165)*N(AND(DN$3&lt;=$E157,DN$4&gt;=$E157))</f>
        <v>-0</v>
      </c>
      <c r="DO166" s="21" t="n">
        <f aca="false">-(DO163+DO164+DO165)*N(AND(DO$3&lt;=$E157,DO$4&gt;=$E157))</f>
        <v>-0</v>
      </c>
      <c r="DP166" s="21" t="n">
        <f aca="false">-(DP163+DP164+DP165)*N(AND(DP$3&lt;=$E157,DP$4&gt;=$E157))</f>
        <v>-0</v>
      </c>
      <c r="DQ166" s="21" t="n">
        <f aca="false">-(DQ163+DQ164+DQ165)*N(AND(DQ$3&lt;=$E157,DQ$4&gt;=$E157))</f>
        <v>-0</v>
      </c>
      <c r="DR166" s="21" t="n">
        <f aca="false">-(DR163+DR164+DR165)*N(AND(DR$3&lt;=$E157,DR$4&gt;=$E157))</f>
        <v>-0</v>
      </c>
      <c r="DS166" s="21" t="n">
        <f aca="false">-(DS163+DS164+DS165)*N(AND(DS$3&lt;=$E157,DS$4&gt;=$E157))</f>
        <v>-0</v>
      </c>
      <c r="DT166" s="21" t="n">
        <f aca="false">-(DT163+DT164+DT165)*N(AND(DT$3&lt;=$E157,DT$4&gt;=$E157))</f>
        <v>-0</v>
      </c>
      <c r="DU166" s="21" t="n">
        <f aca="false">-(DU163+DU164+DU165)*N(AND(DU$3&lt;=$E157,DU$4&gt;=$E157))</f>
        <v>-0</v>
      </c>
      <c r="DV166" s="21" t="n">
        <f aca="false">-(DV163+DV164+DV165)*N(AND(DV$3&lt;=$E157,DV$4&gt;=$E157))</f>
        <v>-0</v>
      </c>
      <c r="DW166" s="21" t="n">
        <f aca="false">-(DW163+DW164+DW165)*N(AND(DW$3&lt;=$E157,DW$4&gt;=$E157))</f>
        <v>-0</v>
      </c>
      <c r="DX166" s="21" t="n">
        <f aca="false">-(DX163+DX164+DX165)*N(AND(DX$3&lt;=$E157,DX$4&gt;=$E157))</f>
        <v>-0</v>
      </c>
      <c r="DY166" s="21" t="n">
        <f aca="false">-(DY163+DY164+DY165)*N(AND(DY$3&lt;=$E157,DY$4&gt;=$E157))</f>
        <v>-0</v>
      </c>
      <c r="DZ166" s="21" t="n">
        <f aca="false">-(DZ163+DZ164+DZ165)*N(AND(DZ$3&lt;=$E157,DZ$4&gt;=$E157))</f>
        <v>-0</v>
      </c>
      <c r="EA166" s="21" t="n">
        <f aca="false">-(EA163+EA164+EA165)*N(AND(EA$3&lt;=$E157,EA$4&gt;=$E157))</f>
        <v>-0</v>
      </c>
      <c r="EB166" s="21" t="n">
        <f aca="false">-(EB163+EB164+EB165)*N(AND(EB$3&lt;=$E157,EB$4&gt;=$E157))</f>
        <v>-0</v>
      </c>
      <c r="EC166" s="21" t="n">
        <f aca="false">-(EC163+EC164+EC165)*N(AND(EC$3&lt;=$E157,EC$4&gt;=$E157))</f>
        <v>-0</v>
      </c>
      <c r="ED166" s="21" t="n">
        <f aca="false">-(ED163+ED164+ED165)*N(AND(ED$3&lt;=$E157,ED$4&gt;=$E157))</f>
        <v>-0</v>
      </c>
      <c r="EE166" s="21" t="n">
        <f aca="false">-(EE163+EE164+EE165)*N(AND(EE$3&lt;=$E157,EE$4&gt;=$E157))</f>
        <v>-0</v>
      </c>
      <c r="EF166" s="21" t="n">
        <f aca="false">-(EF163+EF164+EF165)*N(AND(EF$3&lt;=$E157,EF$4&gt;=$E157))</f>
        <v>-0</v>
      </c>
      <c r="EG166" s="21" t="n">
        <f aca="false">-(EG163+EG164+EG165)*N(AND(EG$3&lt;=$E157,EG$4&gt;=$E157))</f>
        <v>-0</v>
      </c>
      <c r="EH166" s="21" t="n">
        <f aca="false">-(EH163+EH164+EH165)*N(AND(EH$3&lt;=$E157,EH$4&gt;=$E157))</f>
        <v>-0</v>
      </c>
      <c r="EI166" s="21" t="n">
        <f aca="false">-(EI163+EI164+EI165)*N(AND(EI$3&lt;=$E157,EI$4&gt;=$E157))</f>
        <v>-0</v>
      </c>
      <c r="EJ166" s="21" t="n">
        <f aca="false">-(EJ163+EJ164+EJ165)*N(AND(EJ$3&lt;=$E157,EJ$4&gt;=$E157))</f>
        <v>-0</v>
      </c>
      <c r="EK166" s="21" t="n">
        <f aca="false">-(EK163+EK164+EK165)*N(AND(EK$3&lt;=$E157,EK$4&gt;=$E157))</f>
        <v>-0</v>
      </c>
      <c r="EL166" s="21" t="n">
        <f aca="false">-(EL163+EL164+EL165)*N(AND(EL$3&lt;=$E157,EL$4&gt;=$E157))</f>
        <v>-0</v>
      </c>
      <c r="EM166" s="21" t="n">
        <f aca="false">-(EM163+EM164+EM165)*N(AND(EM$3&lt;=$E157,EM$4&gt;=$E157))</f>
        <v>-0</v>
      </c>
      <c r="EN166" s="21" t="n">
        <f aca="false">-(EN163+EN164+EN165)*N(AND(EN$3&lt;=$E157,EN$4&gt;=$E157))</f>
        <v>-0</v>
      </c>
      <c r="EO166" s="21" t="n">
        <f aca="false">-(EO163+EO164+EO165)*N(AND(EO$3&lt;=$E157,EO$4&gt;=$E157))</f>
        <v>-0</v>
      </c>
      <c r="EP166" s="21" t="n">
        <f aca="false">-(EP163+EP164+EP165)*N(AND(EP$3&lt;=$E157,EP$4&gt;=$E157))</f>
        <v>-0</v>
      </c>
      <c r="EQ166" s="21" t="n">
        <f aca="false">-(EQ163+EQ164+EQ165)*N(AND(EQ$3&lt;=$E157,EQ$4&gt;=$E157))</f>
        <v>-0</v>
      </c>
      <c r="ER166" s="21" t="n">
        <f aca="false">-(ER163+ER164+ER165)*N(AND(ER$3&lt;=$E157,ER$4&gt;=$E157))</f>
        <v>-0</v>
      </c>
      <c r="ES166" s="21" t="n">
        <f aca="false">-(ES163+ES164+ES165)*N(AND(ES$3&lt;=$E157,ES$4&gt;=$E157))</f>
        <v>-0</v>
      </c>
      <c r="ET166" s="21" t="n">
        <f aca="false">-(ET163+ET164+ET165)*N(AND(ET$3&lt;=$E157,ET$4&gt;=$E157))</f>
        <v>-0</v>
      </c>
      <c r="EU166" s="21" t="n">
        <f aca="false">-(EU163+EU164+EU165)*N(AND(EU$3&lt;=$E157,EU$4&gt;=$E157))</f>
        <v>-0</v>
      </c>
      <c r="EV166" s="21" t="n">
        <f aca="false">-(EV163+EV164+EV165)*N(AND(EV$3&lt;=$E157,EV$4&gt;=$E157))</f>
        <v>-0</v>
      </c>
      <c r="EW166" s="21" t="n">
        <f aca="false">-(EW163+EW164+EW165)*N(AND(EW$3&lt;=$E157,EW$4&gt;=$E157))</f>
        <v>-0</v>
      </c>
      <c r="EX166" s="21" t="n">
        <f aca="false">-(EX163+EX164+EX165)*N(AND(EX$3&lt;=$E157,EX$4&gt;=$E157))</f>
        <v>-0</v>
      </c>
      <c r="EY166" s="21" t="n">
        <f aca="false">-(EY163+EY164+EY165)*N(AND(EY$3&lt;=$E157,EY$4&gt;=$E157))</f>
        <v>-0</v>
      </c>
      <c r="EZ166" s="21" t="n">
        <f aca="false">-(EZ163+EZ164+EZ165)*N(AND(EZ$3&lt;=$E157,EZ$4&gt;=$E157))</f>
        <v>-0</v>
      </c>
      <c r="FA166" s="21" t="n">
        <f aca="false">-(FA163+FA164+FA165)*N(AND(FA$3&lt;=$E157,FA$4&gt;=$E157))</f>
        <v>-0</v>
      </c>
      <c r="FB166" s="21" t="n">
        <f aca="false">-(FB163+FB164+FB165)*N(AND(FB$3&lt;=$E157,FB$4&gt;=$E157))</f>
        <v>-0</v>
      </c>
      <c r="FC166" s="21" t="n">
        <f aca="false">-(FC163+FC164+FC165)*N(AND(FC$3&lt;=$E157,FC$4&gt;=$E157))</f>
        <v>-0</v>
      </c>
      <c r="FD166" s="21" t="n">
        <f aca="false">-(FD163+FD164+FD165)*N(AND(FD$3&lt;=$E157,FD$4&gt;=$E157))</f>
        <v>-0</v>
      </c>
      <c r="FE166" s="21" t="n">
        <f aca="false">-(FE163+FE164+FE165)*N(AND(FE$3&lt;=$E157,FE$4&gt;=$E157))</f>
        <v>-0</v>
      </c>
      <c r="FF166" s="21" t="n">
        <f aca="false">-(FF163+FF164+FF165)*N(AND(FF$3&lt;=$E157,FF$4&gt;=$E157))</f>
        <v>-0</v>
      </c>
      <c r="FG166" s="21" t="n">
        <f aca="false">-(FG163+FG164+FG165)*N(AND(FG$3&lt;=$E157,FG$4&gt;=$E157))</f>
        <v>-0</v>
      </c>
      <c r="FH166" s="21" t="n">
        <f aca="false">-(FH163+FH164+FH165)*N(AND(FH$3&lt;=$E157,FH$4&gt;=$E157))</f>
        <v>-0</v>
      </c>
    </row>
    <row r="167" customFormat="false" ht="15" hidden="false" customHeight="false" outlineLevel="0" collapsed="false">
      <c r="C167" s="1" t="s">
        <v>803</v>
      </c>
      <c r="D167" s="12" t="s">
        <v>358</v>
      </c>
      <c r="I167" s="65"/>
      <c r="J167" s="21" t="n">
        <f aca="false">SUM(J163:J166)</f>
        <v>0</v>
      </c>
      <c r="K167" s="21" t="n">
        <f aca="false">SUM(K163:K166)</f>
        <v>5.41754075342466</v>
      </c>
      <c r="L167" s="21" t="n">
        <f aca="false">SUM(L163:L166)</f>
        <v>12.7211882876712</v>
      </c>
      <c r="M167" s="21" t="n">
        <f aca="false">SUM(M163:M166)</f>
        <v>20.1050956849315</v>
      </c>
      <c r="N167" s="21" t="n">
        <f aca="false">SUM(N163:N166)</f>
        <v>27.4890030821918</v>
      </c>
      <c r="O167" s="21" t="n">
        <f aca="false">SUM(O163:O166)</f>
        <v>34.7123907534247</v>
      </c>
      <c r="P167" s="21" t="n">
        <f aca="false">SUM(P163:P166)</f>
        <v>42.0160382876712</v>
      </c>
      <c r="Q167" s="21" t="n">
        <f aca="false">SUM(Q163:Q166)</f>
        <v>49.3999456849315</v>
      </c>
      <c r="R167" s="21" t="n">
        <f aca="false">SUM(R163:R166)</f>
        <v>56.7838530821918</v>
      </c>
      <c r="S167" s="21" t="n">
        <f aca="false">SUM(S163:S166)</f>
        <v>64.0875006164384</v>
      </c>
      <c r="T167" s="21" t="n">
        <f aca="false">SUM(T163:T166)</f>
        <v>0</v>
      </c>
      <c r="U167" s="21" t="n">
        <f aca="false">SUM(U163:U166)</f>
        <v>0</v>
      </c>
      <c r="V167" s="21" t="n">
        <f aca="false">SUM(V163:V166)</f>
        <v>0</v>
      </c>
      <c r="W167" s="21" t="n">
        <f aca="false">SUM(W163:W166)</f>
        <v>0</v>
      </c>
      <c r="X167" s="21" t="n">
        <f aca="false">SUM(X163:X166)</f>
        <v>0</v>
      </c>
      <c r="Y167" s="21" t="n">
        <f aca="false">SUM(Y163:Y166)</f>
        <v>0</v>
      </c>
      <c r="Z167" s="21" t="n">
        <f aca="false">SUM(Z163:Z166)</f>
        <v>0</v>
      </c>
      <c r="AA167" s="21" t="n">
        <f aca="false">SUM(AA163:AA166)</f>
        <v>0</v>
      </c>
      <c r="AB167" s="21" t="n">
        <f aca="false">SUM(AB163:AB166)</f>
        <v>0</v>
      </c>
      <c r="AC167" s="21" t="n">
        <f aca="false">SUM(AC163:AC166)</f>
        <v>0</v>
      </c>
      <c r="AD167" s="21" t="n">
        <f aca="false">SUM(AD163:AD166)</f>
        <v>0</v>
      </c>
      <c r="AE167" s="21" t="n">
        <f aca="false">SUM(AE163:AE166)</f>
        <v>0</v>
      </c>
      <c r="AF167" s="21" t="n">
        <f aca="false">SUM(AF163:AF166)</f>
        <v>0</v>
      </c>
      <c r="AG167" s="21" t="n">
        <f aca="false">SUM(AG163:AG166)</f>
        <v>0</v>
      </c>
      <c r="AH167" s="21" t="n">
        <f aca="false">SUM(AH163:AH166)</f>
        <v>0</v>
      </c>
      <c r="AI167" s="21" t="n">
        <f aca="false">SUM(AI163:AI166)</f>
        <v>0</v>
      </c>
      <c r="AJ167" s="21" t="n">
        <f aca="false">SUM(AJ163:AJ166)</f>
        <v>0</v>
      </c>
      <c r="AK167" s="21" t="n">
        <f aca="false">SUM(AK163:AK166)</f>
        <v>0</v>
      </c>
      <c r="AL167" s="21" t="n">
        <f aca="false">SUM(AL163:AL166)</f>
        <v>0</v>
      </c>
      <c r="AM167" s="21" t="n">
        <f aca="false">SUM(AM163:AM166)</f>
        <v>0</v>
      </c>
      <c r="AN167" s="21" t="n">
        <f aca="false">SUM(AN163:AN166)</f>
        <v>0</v>
      </c>
      <c r="AO167" s="21" t="n">
        <f aca="false">SUM(AO163:AO166)</f>
        <v>0</v>
      </c>
      <c r="AP167" s="21" t="n">
        <f aca="false">SUM(AP163:AP166)</f>
        <v>0</v>
      </c>
      <c r="AQ167" s="21" t="n">
        <f aca="false">SUM(AQ163:AQ166)</f>
        <v>0</v>
      </c>
      <c r="AR167" s="21" t="n">
        <f aca="false">SUM(AR163:AR166)</f>
        <v>0</v>
      </c>
      <c r="AS167" s="21" t="n">
        <f aca="false">SUM(AS163:AS166)</f>
        <v>0</v>
      </c>
      <c r="AT167" s="21" t="n">
        <f aca="false">SUM(AT163:AT166)</f>
        <v>0</v>
      </c>
      <c r="AU167" s="21" t="n">
        <f aca="false">SUM(AU163:AU166)</f>
        <v>0</v>
      </c>
      <c r="AV167" s="21" t="n">
        <f aca="false">SUM(AV163:AV166)</f>
        <v>0</v>
      </c>
      <c r="AW167" s="21" t="n">
        <f aca="false">SUM(AW163:AW166)</f>
        <v>0</v>
      </c>
      <c r="AX167" s="21" t="n">
        <f aca="false">SUM(AX163:AX166)</f>
        <v>0</v>
      </c>
      <c r="AY167" s="21" t="n">
        <f aca="false">SUM(AY163:AY166)</f>
        <v>0</v>
      </c>
      <c r="AZ167" s="21" t="n">
        <f aca="false">SUM(AZ163:AZ166)</f>
        <v>0</v>
      </c>
      <c r="BA167" s="21" t="n">
        <f aca="false">SUM(BA163:BA166)</f>
        <v>0</v>
      </c>
      <c r="BB167" s="21" t="n">
        <f aca="false">SUM(BB163:BB166)</f>
        <v>0</v>
      </c>
      <c r="BC167" s="21" t="n">
        <f aca="false">SUM(BC163:BC166)</f>
        <v>0</v>
      </c>
      <c r="BD167" s="21" t="n">
        <f aca="false">SUM(BD163:BD166)</f>
        <v>0</v>
      </c>
      <c r="BE167" s="21" t="n">
        <f aca="false">SUM(BE163:BE166)</f>
        <v>0</v>
      </c>
      <c r="BF167" s="21" t="n">
        <f aca="false">SUM(BF163:BF166)</f>
        <v>0</v>
      </c>
      <c r="BG167" s="21" t="n">
        <f aca="false">SUM(BG163:BG166)</f>
        <v>0</v>
      </c>
      <c r="BH167" s="21" t="n">
        <f aca="false">SUM(BH163:BH166)</f>
        <v>0</v>
      </c>
      <c r="BI167" s="21" t="n">
        <f aca="false">SUM(BI163:BI166)</f>
        <v>0</v>
      </c>
      <c r="BJ167" s="21" t="n">
        <f aca="false">SUM(BJ163:BJ166)</f>
        <v>0</v>
      </c>
      <c r="BK167" s="21" t="n">
        <f aca="false">SUM(BK163:BK166)</f>
        <v>0</v>
      </c>
      <c r="BL167" s="21" t="n">
        <f aca="false">SUM(BL163:BL166)</f>
        <v>0</v>
      </c>
      <c r="BM167" s="21" t="n">
        <f aca="false">SUM(BM163:BM166)</f>
        <v>0</v>
      </c>
      <c r="BN167" s="21" t="n">
        <f aca="false">SUM(BN163:BN166)</f>
        <v>0</v>
      </c>
      <c r="BO167" s="21" t="n">
        <f aca="false">SUM(BO163:BO166)</f>
        <v>0</v>
      </c>
      <c r="BP167" s="21" t="n">
        <f aca="false">SUM(BP163:BP166)</f>
        <v>0</v>
      </c>
      <c r="BQ167" s="21" t="n">
        <f aca="false">SUM(BQ163:BQ166)</f>
        <v>0</v>
      </c>
      <c r="BR167" s="21" t="n">
        <f aca="false">SUM(BR163:BR166)</f>
        <v>0</v>
      </c>
      <c r="BS167" s="21" t="n">
        <f aca="false">SUM(BS163:BS166)</f>
        <v>0</v>
      </c>
      <c r="BT167" s="21" t="n">
        <f aca="false">SUM(BT163:BT166)</f>
        <v>0</v>
      </c>
      <c r="BU167" s="21" t="n">
        <f aca="false">SUM(BU163:BU166)</f>
        <v>0</v>
      </c>
      <c r="BV167" s="21" t="n">
        <f aca="false">SUM(BV163:BV166)</f>
        <v>0</v>
      </c>
      <c r="BW167" s="21" t="n">
        <f aca="false">SUM(BW163:BW166)</f>
        <v>0</v>
      </c>
      <c r="BX167" s="21" t="n">
        <f aca="false">SUM(BX163:BX166)</f>
        <v>0</v>
      </c>
      <c r="BY167" s="21" t="n">
        <f aca="false">SUM(BY163:BY166)</f>
        <v>0</v>
      </c>
      <c r="BZ167" s="21" t="n">
        <f aca="false">SUM(BZ163:BZ166)</f>
        <v>0</v>
      </c>
      <c r="CA167" s="21" t="n">
        <f aca="false">SUM(CA163:CA166)</f>
        <v>0</v>
      </c>
      <c r="CB167" s="21" t="n">
        <f aca="false">SUM(CB163:CB166)</f>
        <v>0</v>
      </c>
      <c r="CC167" s="21" t="n">
        <f aca="false">SUM(CC163:CC166)</f>
        <v>0</v>
      </c>
      <c r="CD167" s="21" t="n">
        <f aca="false">SUM(CD163:CD166)</f>
        <v>0</v>
      </c>
      <c r="CE167" s="21" t="n">
        <f aca="false">SUM(CE163:CE166)</f>
        <v>0</v>
      </c>
      <c r="CF167" s="21" t="n">
        <f aca="false">SUM(CF163:CF166)</f>
        <v>0</v>
      </c>
      <c r="CG167" s="21" t="n">
        <f aca="false">SUM(CG163:CG166)</f>
        <v>0</v>
      </c>
      <c r="CH167" s="21" t="n">
        <f aca="false">SUM(CH163:CH166)</f>
        <v>0</v>
      </c>
      <c r="CI167" s="21" t="n">
        <f aca="false">SUM(CI163:CI166)</f>
        <v>0</v>
      </c>
      <c r="CJ167" s="21" t="n">
        <f aca="false">SUM(CJ163:CJ166)</f>
        <v>0</v>
      </c>
      <c r="CK167" s="21" t="n">
        <f aca="false">SUM(CK163:CK166)</f>
        <v>0</v>
      </c>
      <c r="CL167" s="21" t="n">
        <f aca="false">SUM(CL163:CL166)</f>
        <v>0</v>
      </c>
      <c r="CM167" s="21" t="n">
        <f aca="false">SUM(CM163:CM166)</f>
        <v>0</v>
      </c>
      <c r="CN167" s="21" t="n">
        <f aca="false">SUM(CN163:CN166)</f>
        <v>0</v>
      </c>
      <c r="CO167" s="21" t="n">
        <f aca="false">SUM(CO163:CO166)</f>
        <v>0</v>
      </c>
      <c r="CP167" s="21" t="n">
        <f aca="false">SUM(CP163:CP166)</f>
        <v>0</v>
      </c>
      <c r="CQ167" s="21" t="n">
        <f aca="false">SUM(CQ163:CQ166)</f>
        <v>0</v>
      </c>
      <c r="CR167" s="21" t="n">
        <f aca="false">SUM(CR163:CR166)</f>
        <v>0</v>
      </c>
      <c r="CS167" s="21" t="n">
        <f aca="false">SUM(CS163:CS166)</f>
        <v>0</v>
      </c>
      <c r="CT167" s="21" t="n">
        <f aca="false">SUM(CT163:CT166)</f>
        <v>0</v>
      </c>
      <c r="CU167" s="21" t="n">
        <f aca="false">SUM(CU163:CU166)</f>
        <v>0</v>
      </c>
      <c r="CV167" s="21" t="n">
        <f aca="false">SUM(CV163:CV166)</f>
        <v>0</v>
      </c>
      <c r="CW167" s="21" t="n">
        <f aca="false">SUM(CW163:CW166)</f>
        <v>0</v>
      </c>
      <c r="CX167" s="21" t="n">
        <f aca="false">SUM(CX163:CX166)</f>
        <v>0</v>
      </c>
      <c r="CY167" s="21" t="n">
        <f aca="false">SUM(CY163:CY166)</f>
        <v>0</v>
      </c>
      <c r="CZ167" s="21" t="n">
        <f aca="false">SUM(CZ163:CZ166)</f>
        <v>0</v>
      </c>
      <c r="DA167" s="21" t="n">
        <f aca="false">SUM(DA163:DA166)</f>
        <v>0</v>
      </c>
      <c r="DB167" s="21" t="n">
        <f aca="false">SUM(DB163:DB166)</f>
        <v>0</v>
      </c>
      <c r="DC167" s="21" t="n">
        <f aca="false">SUM(DC163:DC166)</f>
        <v>0</v>
      </c>
      <c r="DD167" s="21" t="n">
        <f aca="false">SUM(DD163:DD166)</f>
        <v>0</v>
      </c>
      <c r="DE167" s="21" t="n">
        <f aca="false">SUM(DE163:DE166)</f>
        <v>0</v>
      </c>
      <c r="DF167" s="21" t="n">
        <f aca="false">SUM(DF163:DF166)</f>
        <v>0</v>
      </c>
      <c r="DG167" s="21" t="n">
        <f aca="false">SUM(DG163:DG166)</f>
        <v>0</v>
      </c>
      <c r="DH167" s="21" t="n">
        <f aca="false">SUM(DH163:DH166)</f>
        <v>0</v>
      </c>
      <c r="DI167" s="21" t="n">
        <f aca="false">SUM(DI163:DI166)</f>
        <v>0</v>
      </c>
      <c r="DJ167" s="21" t="n">
        <f aca="false">SUM(DJ163:DJ166)</f>
        <v>0</v>
      </c>
      <c r="DK167" s="21" t="n">
        <f aca="false">SUM(DK163:DK166)</f>
        <v>0</v>
      </c>
      <c r="DL167" s="21" t="n">
        <f aca="false">SUM(DL163:DL166)</f>
        <v>0</v>
      </c>
      <c r="DM167" s="21" t="n">
        <f aca="false">SUM(DM163:DM166)</f>
        <v>0</v>
      </c>
      <c r="DN167" s="21" t="n">
        <f aca="false">SUM(DN163:DN166)</f>
        <v>0</v>
      </c>
      <c r="DO167" s="21" t="n">
        <f aca="false">SUM(DO163:DO166)</f>
        <v>0</v>
      </c>
      <c r="DP167" s="21" t="n">
        <f aca="false">SUM(DP163:DP166)</f>
        <v>0</v>
      </c>
      <c r="DQ167" s="21" t="n">
        <f aca="false">SUM(DQ163:DQ166)</f>
        <v>0</v>
      </c>
      <c r="DR167" s="21" t="n">
        <f aca="false">SUM(DR163:DR166)</f>
        <v>0</v>
      </c>
      <c r="DS167" s="21" t="n">
        <f aca="false">SUM(DS163:DS166)</f>
        <v>0</v>
      </c>
      <c r="DT167" s="21" t="n">
        <f aca="false">SUM(DT163:DT166)</f>
        <v>0</v>
      </c>
      <c r="DU167" s="21" t="n">
        <f aca="false">SUM(DU163:DU166)</f>
        <v>0</v>
      </c>
      <c r="DV167" s="21" t="n">
        <f aca="false">SUM(DV163:DV166)</f>
        <v>0</v>
      </c>
      <c r="DW167" s="21" t="n">
        <f aca="false">SUM(DW163:DW166)</f>
        <v>0</v>
      </c>
      <c r="DX167" s="21" t="n">
        <f aca="false">SUM(DX163:DX166)</f>
        <v>0</v>
      </c>
      <c r="DY167" s="21" t="n">
        <f aca="false">SUM(DY163:DY166)</f>
        <v>0</v>
      </c>
      <c r="DZ167" s="21" t="n">
        <f aca="false">SUM(DZ163:DZ166)</f>
        <v>0</v>
      </c>
      <c r="EA167" s="21" t="n">
        <f aca="false">SUM(EA163:EA166)</f>
        <v>0</v>
      </c>
      <c r="EB167" s="21" t="n">
        <f aca="false">SUM(EB163:EB166)</f>
        <v>0</v>
      </c>
      <c r="EC167" s="21" t="n">
        <f aca="false">SUM(EC163:EC166)</f>
        <v>0</v>
      </c>
      <c r="ED167" s="21" t="n">
        <f aca="false">SUM(ED163:ED166)</f>
        <v>0</v>
      </c>
      <c r="EE167" s="21" t="n">
        <f aca="false">SUM(EE163:EE166)</f>
        <v>0</v>
      </c>
      <c r="EF167" s="21" t="n">
        <f aca="false">SUM(EF163:EF166)</f>
        <v>0</v>
      </c>
      <c r="EG167" s="21" t="n">
        <f aca="false">SUM(EG163:EG166)</f>
        <v>0</v>
      </c>
      <c r="EH167" s="21" t="n">
        <f aca="false">SUM(EH163:EH166)</f>
        <v>0</v>
      </c>
      <c r="EI167" s="21" t="n">
        <f aca="false">SUM(EI163:EI166)</f>
        <v>0</v>
      </c>
      <c r="EJ167" s="21" t="n">
        <f aca="false">SUM(EJ163:EJ166)</f>
        <v>0</v>
      </c>
      <c r="EK167" s="21" t="n">
        <f aca="false">SUM(EK163:EK166)</f>
        <v>0</v>
      </c>
      <c r="EL167" s="21" t="n">
        <f aca="false">SUM(EL163:EL166)</f>
        <v>0</v>
      </c>
      <c r="EM167" s="21" t="n">
        <f aca="false">SUM(EM163:EM166)</f>
        <v>0</v>
      </c>
      <c r="EN167" s="21" t="n">
        <f aca="false">SUM(EN163:EN166)</f>
        <v>0</v>
      </c>
      <c r="EO167" s="21" t="n">
        <f aca="false">SUM(EO163:EO166)</f>
        <v>0</v>
      </c>
      <c r="EP167" s="21" t="n">
        <f aca="false">SUM(EP163:EP166)</f>
        <v>0</v>
      </c>
      <c r="EQ167" s="21" t="n">
        <f aca="false">SUM(EQ163:EQ166)</f>
        <v>0</v>
      </c>
      <c r="ER167" s="21" t="n">
        <f aca="false">SUM(ER163:ER166)</f>
        <v>0</v>
      </c>
      <c r="ES167" s="21" t="n">
        <f aca="false">SUM(ES163:ES166)</f>
        <v>0</v>
      </c>
      <c r="ET167" s="21" t="n">
        <f aca="false">SUM(ET163:ET166)</f>
        <v>0</v>
      </c>
      <c r="EU167" s="21" t="n">
        <f aca="false">SUM(EU163:EU166)</f>
        <v>0</v>
      </c>
      <c r="EV167" s="21" t="n">
        <f aca="false">SUM(EV163:EV166)</f>
        <v>0</v>
      </c>
      <c r="EW167" s="21" t="n">
        <f aca="false">SUM(EW163:EW166)</f>
        <v>0</v>
      </c>
      <c r="EX167" s="21" t="n">
        <f aca="false">SUM(EX163:EX166)</f>
        <v>0</v>
      </c>
      <c r="EY167" s="21" t="n">
        <f aca="false">SUM(EY163:EY166)</f>
        <v>0</v>
      </c>
      <c r="EZ167" s="21" t="n">
        <f aca="false">SUM(EZ163:EZ166)</f>
        <v>0</v>
      </c>
      <c r="FA167" s="21" t="n">
        <f aca="false">SUM(FA163:FA166)</f>
        <v>0</v>
      </c>
      <c r="FB167" s="21" t="n">
        <f aca="false">SUM(FB163:FB166)</f>
        <v>0</v>
      </c>
      <c r="FC167" s="21" t="n">
        <f aca="false">SUM(FC163:FC166)</f>
        <v>0</v>
      </c>
      <c r="FD167" s="21" t="n">
        <f aca="false">SUM(FD163:FD166)</f>
        <v>0</v>
      </c>
      <c r="FE167" s="21" t="n">
        <f aca="false">SUM(FE163:FE166)</f>
        <v>0</v>
      </c>
      <c r="FF167" s="21" t="n">
        <f aca="false">SUM(FF163:FF166)</f>
        <v>0</v>
      </c>
      <c r="FG167" s="21" t="n">
        <f aca="false">SUM(FG163:FG166)</f>
        <v>0</v>
      </c>
      <c r="FH167" s="21" t="n">
        <f aca="false">SUM(FH163:FH166)</f>
        <v>0</v>
      </c>
    </row>
    <row r="168" customFormat="false" ht="15" hidden="false" customHeight="false" outlineLevel="0" collapsed="false">
      <c r="C168" s="28" t="s">
        <v>804</v>
      </c>
      <c r="D168" s="12" t="s">
        <v>358</v>
      </c>
      <c r="I168" s="63" t="n">
        <f aca="false">SUM(J168:FH168)</f>
        <v>-11356.4450713377</v>
      </c>
      <c r="J168" s="63" t="n">
        <f aca="false">-In_CIT*(MAX(0,J162)+J165)-In_RH_On*In_RH_Rate*MAX(0,J162)</f>
        <v>-0</v>
      </c>
      <c r="K168" s="63" t="n">
        <f aca="false">-In_CIT*(MAX(0,K162)+K165)-In_RH_On*In_RH_Rate*MAX(0,K162)</f>
        <v>-0</v>
      </c>
      <c r="L168" s="63" t="n">
        <f aca="false">-In_CIT*(MAX(0,L162)+L165)-In_RH_On*In_RH_Rate*MAX(0,L162)</f>
        <v>-0</v>
      </c>
      <c r="M168" s="63" t="n">
        <f aca="false">-In_CIT*(MAX(0,M162)+M165)-In_RH_On*In_RH_Rate*MAX(0,M162)</f>
        <v>-0</v>
      </c>
      <c r="N168" s="63" t="n">
        <f aca="false">-In_CIT*(MAX(0,N162)+N165)-In_RH_On*In_RH_Rate*MAX(0,N162)</f>
        <v>-0</v>
      </c>
      <c r="O168" s="63" t="n">
        <f aca="false">-In_CIT*(MAX(0,O162)+O165)-In_RH_On*In_RH_Rate*MAX(0,O162)</f>
        <v>-0</v>
      </c>
      <c r="P168" s="63" t="n">
        <f aca="false">-In_CIT*(MAX(0,P162)+P165)-In_RH_On*In_RH_Rate*MAX(0,P162)</f>
        <v>-0</v>
      </c>
      <c r="Q168" s="63" t="n">
        <f aca="false">-In_CIT*(MAX(0,Q162)+Q165)-In_RH_On*In_RH_Rate*MAX(0,Q162)</f>
        <v>-0</v>
      </c>
      <c r="R168" s="63" t="n">
        <f aca="false">-In_CIT*(MAX(0,R162)+R165)-In_RH_On*In_RH_Rate*MAX(0,R162)</f>
        <v>-0</v>
      </c>
      <c r="S168" s="63" t="n">
        <f aca="false">-In_CIT*(MAX(0,S162)+S165)-In_RH_On*In_RH_Rate*MAX(0,S162)</f>
        <v>-0</v>
      </c>
      <c r="T168" s="63" t="n">
        <f aca="false">-In_CIT*(MAX(0,T162)+T165)-In_RH_On*In_RH_Rate*MAX(0,T162)</f>
        <v>-106.022504163021</v>
      </c>
      <c r="U168" s="63" t="n">
        <f aca="false">-In_CIT*(MAX(0,U162)+U165)-In_RH_On*In_RH_Rate*MAX(0,U162)</f>
        <v>-112.8875282297</v>
      </c>
      <c r="V168" s="63" t="n">
        <f aca="false">-In_CIT*(MAX(0,V162)+V165)-In_RH_On*In_RH_Rate*MAX(0,V162)</f>
        <v>-112.754868449546</v>
      </c>
      <c r="W168" s="63" t="n">
        <f aca="false">-In_CIT*(MAX(0,W162)+W165)-In_RH_On*In_RH_Rate*MAX(0,W162)</f>
        <v>-80.6929945149756</v>
      </c>
      <c r="X168" s="63" t="n">
        <f aca="false">-In_CIT*(MAX(0,X162)+X165)-In_RH_On*In_RH_Rate*MAX(0,X162)</f>
        <v>-81.4682679106667</v>
      </c>
      <c r="Y168" s="63" t="n">
        <f aca="false">-In_CIT*(MAX(0,Y162)+Y165)-In_RH_On*In_RH_Rate*MAX(0,Y162)</f>
        <v>-82.239604619468</v>
      </c>
      <c r="Z168" s="63" t="n">
        <f aca="false">-In_CIT*(MAX(0,Z162)+Z165)-In_RH_On*In_RH_Rate*MAX(0,Z162)</f>
        <v>-82.1144182138752</v>
      </c>
      <c r="AA168" s="63" t="n">
        <f aca="false">-In_CIT*(MAX(0,AA162)+AA165)-In_RH_On*In_RH_Rate*MAX(0,AA162)</f>
        <v>-61.7729062886306</v>
      </c>
      <c r="AB168" s="63" t="n">
        <f aca="false">-In_CIT*(MAX(0,AB162)+AB165)-In_RH_On*In_RH_Rate*MAX(0,AB162)</f>
        <v>-62.347251691646</v>
      </c>
      <c r="AC168" s="63" t="n">
        <f aca="false">-In_CIT*(MAX(0,AC162)+AC165)-In_RH_On*In_RH_Rate*MAX(0,AC162)</f>
        <v>-62.9179620374164</v>
      </c>
      <c r="AD168" s="63" t="n">
        <f aca="false">-In_CIT*(MAX(0,AD162)+AD165)-In_RH_On*In_RH_Rate*MAX(0,AD162)</f>
        <v>-62.8023674363238</v>
      </c>
      <c r="AE168" s="63" t="n">
        <f aca="false">-In_CIT*(MAX(0,AE162)+AE165)-In_RH_On*In_RH_Rate*MAX(0,AE162)</f>
        <v>-66.7308269506426</v>
      </c>
      <c r="AF168" s="63" t="n">
        <f aca="false">-In_CIT*(MAX(0,AF162)+AF165)-In_RH_On*In_RH_Rate*MAX(0,AF162)</f>
        <v>-67.3579271607435</v>
      </c>
      <c r="AG168" s="63" t="n">
        <f aca="false">-In_CIT*(MAX(0,AG162)+AG165)-In_RH_On*In_RH_Rate*MAX(0,AG162)</f>
        <v>-67.981316601229</v>
      </c>
      <c r="AH168" s="63" t="n">
        <f aca="false">-In_CIT*(MAX(0,AH162)+AH165)-In_RH_On*In_RH_Rate*MAX(0,AH162)</f>
        <v>-67.8633143513325</v>
      </c>
      <c r="AI168" s="63" t="n">
        <f aca="false">-In_CIT*(MAX(0,AI162)+AI165)-In_RH_On*In_RH_Rate*MAX(0,AI162)</f>
        <v>-67.1578687108215</v>
      </c>
      <c r="AJ168" s="63" t="n">
        <f aca="false">-In_CIT*(MAX(0,AJ162)+AJ165)-In_RH_On*In_RH_Rate*MAX(0,AJ162)</f>
        <v>-67.0487672262558</v>
      </c>
      <c r="AK168" s="63" t="n">
        <f aca="false">-In_CIT*(MAX(0,AK162)+AK165)-In_RH_On*In_RH_Rate*MAX(0,AK162)</f>
        <v>-67.6753490558418</v>
      </c>
      <c r="AL168" s="63" t="n">
        <f aca="false">-In_CIT*(MAX(0,AL162)+AL165)-In_RH_On*In_RH_Rate*MAX(0,AL162)</f>
        <v>-67.5640039558578</v>
      </c>
      <c r="AM168" s="63" t="n">
        <f aca="false">-In_CIT*(MAX(0,AM162)+AM165)-In_RH_On*In_RH_Rate*MAX(0,AM162)</f>
        <v>-63.4583921438812</v>
      </c>
      <c r="AN168" s="63" t="n">
        <f aca="false">-In_CIT*(MAX(0,AN162)+AN165)-In_RH_On*In_RH_Rate*MAX(0,AN162)</f>
        <v>-64.0553124580378</v>
      </c>
      <c r="AO168" s="63" t="n">
        <f aca="false">-In_CIT*(MAX(0,AO162)+AO165)-In_RH_On*In_RH_Rate*MAX(0,AO162)</f>
        <v>-64.6487225595621</v>
      </c>
      <c r="AP168" s="63" t="n">
        <f aca="false">-In_CIT*(MAX(0,AP162)+AP165)-In_RH_On*In_RH_Rate*MAX(0,AP162)</f>
        <v>-64.537098009628</v>
      </c>
      <c r="AQ168" s="63" t="n">
        <f aca="false">-In_CIT*(MAX(0,AQ162)+AQ165)-In_RH_On*In_RH_Rate*MAX(0,AQ162)</f>
        <v>-54.7992594028622</v>
      </c>
      <c r="AR168" s="63" t="n">
        <f aca="false">-In_CIT*(MAX(0,AR162)+AR165)-In_RH_On*In_RH_Rate*MAX(0,AR162)</f>
        <v>-55.3056076441742</v>
      </c>
      <c r="AS168" s="63" t="n">
        <f aca="false">-In_CIT*(MAX(0,AS162)+AS165)-In_RH_On*In_RH_Rate*MAX(0,AS162)</f>
        <v>-55.808628707558</v>
      </c>
      <c r="AT168" s="63" t="n">
        <f aca="false">-In_CIT*(MAX(0,AT162)+AT165)-In_RH_On*In_RH_Rate*MAX(0,AT162)</f>
        <v>-55.7028246501692</v>
      </c>
      <c r="AU168" s="63" t="n">
        <f aca="false">-In_CIT*(MAX(0,AU162)+AU165)-In_RH_On*In_RH_Rate*MAX(0,AU162)</f>
        <v>-54.5582668210889</v>
      </c>
      <c r="AV168" s="63" t="n">
        <f aca="false">-In_CIT*(MAX(0,AV162)+AV165)-In_RH_On*In_RH_Rate*MAX(0,AV162)</f>
        <v>-55.062772483953</v>
      </c>
      <c r="AW168" s="63" t="n">
        <f aca="false">-In_CIT*(MAX(0,AW162)+AW165)-In_RH_On*In_RH_Rate*MAX(0,AW162)</f>
        <v>-55.56397806844</v>
      </c>
      <c r="AX168" s="63" t="n">
        <f aca="false">-In_CIT*(MAX(0,AX162)+AX165)-In_RH_On*In_RH_Rate*MAX(0,AX162)</f>
        <v>-55.4590357751456</v>
      </c>
      <c r="AY168" s="63" t="n">
        <f aca="false">-In_CIT*(MAX(0,AY162)+AY165)-In_RH_On*In_RH_Rate*MAX(0,AY162)</f>
        <v>-51.2299307752154</v>
      </c>
      <c r="AZ168" s="63" t="n">
        <f aca="false">-In_CIT*(MAX(0,AZ162)+AZ165)-In_RH_On*In_RH_Rate*MAX(0,AZ162)</f>
        <v>-51.127286349176</v>
      </c>
      <c r="BA168" s="63" t="n">
        <f aca="false">-In_CIT*(MAX(0,BA162)+BA165)-In_RH_On*In_RH_Rate*MAX(0,BA162)</f>
        <v>-51.5854299775505</v>
      </c>
      <c r="BB168" s="63" t="n">
        <f aca="false">-In_CIT*(MAX(0,BB162)+BB165)-In_RH_On*In_RH_Rate*MAX(0,BB162)</f>
        <v>-51.480674722151</v>
      </c>
      <c r="BC168" s="63" t="n">
        <f aca="false">-In_CIT*(MAX(0,BC162)+BC165)-In_RH_On*In_RH_Rate*MAX(0,BC162)</f>
        <v>-55.3291710745707</v>
      </c>
      <c r="BD168" s="63" t="n">
        <f aca="false">-In_CIT*(MAX(0,BD162)+BD165)-In_RH_On*In_RH_Rate*MAX(0,BD162)</f>
        <v>-55.8372545976773</v>
      </c>
      <c r="BE168" s="63" t="n">
        <f aca="false">-In_CIT*(MAX(0,BE162)+BE165)-In_RH_On*In_RH_Rate*MAX(0,BE162)</f>
        <v>-56.3418761901145</v>
      </c>
      <c r="BF168" s="63" t="n">
        <f aca="false">-In_CIT*(MAX(0,BF162)+BF165)-In_RH_On*In_RH_Rate*MAX(0,BF162)</f>
        <v>-56.2317870036897</v>
      </c>
      <c r="BG168" s="63" t="n">
        <f aca="false">-In_CIT*(MAX(0,BG162)+BG165)-In_RH_On*In_RH_Rate*MAX(0,BG162)</f>
        <v>-54.2685943685007</v>
      </c>
      <c r="BH168" s="63" t="n">
        <f aca="false">-In_CIT*(MAX(0,BH162)+BH165)-In_RH_On*In_RH_Rate*MAX(0,BH162)</f>
        <v>-104.101409172031</v>
      </c>
      <c r="BI168" s="63" t="n">
        <f aca="false">-In_CIT*(MAX(0,BI162)+BI165)-In_RH_On*In_RH_Rate*MAX(0,BI162)</f>
        <v>-105.135554260914</v>
      </c>
      <c r="BJ168" s="63" t="n">
        <f aca="false">-In_CIT*(MAX(0,BJ162)+BJ165)-In_RH_On*In_RH_Rate*MAX(0,BJ162)</f>
        <v>-105.02460453358</v>
      </c>
      <c r="BK168" s="63" t="n">
        <f aca="false">-In_CIT*(MAX(0,BK162)+BK165)-In_RH_On*In_RH_Rate*MAX(0,BK162)</f>
        <v>-102.806523713562</v>
      </c>
      <c r="BL168" s="63" t="n">
        <f aca="false">-In_CIT*(MAX(0,BL162)+BL165)-In_RH_On*In_RH_Rate*MAX(0,BL162)</f>
        <v>-103.842249050251</v>
      </c>
      <c r="BM168" s="63" t="n">
        <f aca="false">-In_CIT*(MAX(0,BM162)+BM165)-In_RH_On*In_RH_Rate*MAX(0,BM162)</f>
        <v>-104.874516209865</v>
      </c>
      <c r="BN168" s="63" t="n">
        <f aca="false">-In_CIT*(MAX(0,BN162)+BN165)-In_RH_On*In_RH_Rate*MAX(0,BN162)</f>
        <v>-104.764546387526</v>
      </c>
      <c r="BO168" s="63" t="n">
        <f aca="false">-In_CIT*(MAX(0,BO162)+BO165)-In_RH_On*In_RH_Rate*MAX(0,BO162)</f>
        <v>-102.153982123025</v>
      </c>
      <c r="BP168" s="63" t="n">
        <f aca="false">-In_CIT*(MAX(0,BP162)+BP165)-In_RH_On*In_RH_Rate*MAX(0,BP162)</f>
        <v>-102.049230281262</v>
      </c>
      <c r="BQ168" s="63" t="n">
        <f aca="false">-In_CIT*(MAX(0,BQ162)+BQ165)-In_RH_On*In_RH_Rate*MAX(0,BQ162)</f>
        <v>-103.064826732301</v>
      </c>
      <c r="BR168" s="63" t="n">
        <f aca="false">-In_CIT*(MAX(0,BR162)+BR165)-In_RH_On*In_RH_Rate*MAX(0,BR162)</f>
        <v>-102.957920723268</v>
      </c>
      <c r="BS168" s="63" t="n">
        <f aca="false">-In_CIT*(MAX(0,BS162)+BS165)-In_RH_On*In_RH_Rate*MAX(0,BS162)</f>
        <v>-96.1773952436159</v>
      </c>
      <c r="BT168" s="63" t="n">
        <f aca="false">-In_CIT*(MAX(0,BT162)+BT165)-In_RH_On*In_RH_Rate*MAX(0,BT162)</f>
        <v>-97.1453256025676</v>
      </c>
      <c r="BU168" s="63" t="n">
        <f aca="false">-In_CIT*(MAX(0,BU162)+BU165)-In_RH_On*In_RH_Rate*MAX(0,BU162)</f>
        <v>-98.1099880065693</v>
      </c>
      <c r="BV168" s="63" t="n">
        <f aca="false">-In_CIT*(MAX(0,BV162)+BV165)-In_RH_On*In_RH_Rate*MAX(0,BV162)</f>
        <v>-98.0060672363155</v>
      </c>
      <c r="BW168" s="63" t="n">
        <f aca="false">-In_CIT*(MAX(0,BW162)+BW165)-In_RH_On*In_RH_Rate*MAX(0,BW162)</f>
        <v>-99.5521301878198</v>
      </c>
      <c r="BX168" s="63" t="n">
        <f aca="false">-In_CIT*(MAX(0,BX162)+BX165)-In_RH_On*In_RH_Rate*MAX(0,BX162)</f>
        <v>-100.555615501395</v>
      </c>
      <c r="BY168" s="63" t="n">
        <f aca="false">-In_CIT*(MAX(0,BY162)+BY165)-In_RH_On*In_RH_Rate*MAX(0,BY162)</f>
        <v>-101.555769838848</v>
      </c>
      <c r="BZ168" s="63" t="n">
        <f aca="false">-In_CIT*(MAX(0,BZ162)+BZ165)-In_RH_On*In_RH_Rate*MAX(0,BZ162)</f>
        <v>-101.449844999097</v>
      </c>
      <c r="CA168" s="63" t="n">
        <f aca="false">-In_CIT*(MAX(0,CA162)+CA165)-In_RH_On*In_RH_Rate*MAX(0,CA162)</f>
        <v>-97.5599088875194</v>
      </c>
      <c r="CB168" s="63" t="n">
        <f aca="false">-In_CIT*(MAX(0,CB162)+CB165)-In_RH_On*In_RH_Rate*MAX(0,CB162)</f>
        <v>-98.5402132329547</v>
      </c>
      <c r="CC168" s="63" t="n">
        <f aca="false">-In_CIT*(MAX(0,CC162)+CC165)-In_RH_On*In_RH_Rate*MAX(0,CC162)</f>
        <v>-99.517152686299</v>
      </c>
      <c r="CD168" s="63" t="n">
        <f aca="false">-In_CIT*(MAX(0,CD162)+CD165)-In_RH_On*In_RH_Rate*MAX(0,CD162)</f>
        <v>-99.4101493208109</v>
      </c>
      <c r="CE168" s="63" t="n">
        <f aca="false">-In_CIT*(MAX(0,CE162)+CE165)-In_RH_On*In_RH_Rate*MAX(0,CE162)</f>
        <v>-95.0638850863815</v>
      </c>
      <c r="CF168" s="63" t="n">
        <f aca="false">-In_CIT*(MAX(0,CF162)+CF165)-In_RH_On*In_RH_Rate*MAX(0,CF162)</f>
        <v>-94.9595383489696</v>
      </c>
      <c r="CG168" s="63" t="n">
        <f aca="false">-In_CIT*(MAX(0,CG162)+CG165)-In_RH_On*In_RH_Rate*MAX(0,CG162)</f>
        <v>-95.8976353468314</v>
      </c>
      <c r="CH168" s="63" t="n">
        <f aca="false">-In_CIT*(MAX(0,CH162)+CH165)-In_RH_On*In_RH_Rate*MAX(0,CH162)</f>
        <v>-95.7911427729094</v>
      </c>
      <c r="CI168" s="63" t="n">
        <f aca="false">-In_CIT*(MAX(0,CI162)+CI165)-In_RH_On*In_RH_Rate*MAX(0,CI162)</f>
        <v>-99.3539186328643</v>
      </c>
      <c r="CJ168" s="63" t="n">
        <f aca="false">-In_CIT*(MAX(0,CJ162)+CJ165)-In_RH_On*In_RH_Rate*MAX(0,CJ162)</f>
        <v>-100.350045854879</v>
      </c>
      <c r="CK168" s="63" t="n">
        <f aca="false">-In_CIT*(MAX(0,CK162)+CK165)-In_RH_On*In_RH_Rate*MAX(0,CK162)</f>
        <v>-101.342674796931</v>
      </c>
      <c r="CL168" s="63" t="n">
        <f aca="false">-In_CIT*(MAX(0,CL162)+CL165)-In_RH_On*In_RH_Rate*MAX(0,CL162)</f>
        <v>-101.231429705125</v>
      </c>
      <c r="CM168" s="63" t="n">
        <f aca="false">-In_CIT*(MAX(0,CM162)+CM165)-In_RH_On*In_RH_Rate*MAX(0,CM162)</f>
        <v>-101.249953261975</v>
      </c>
      <c r="CN168" s="63" t="n">
        <f aca="false">-In_CIT*(MAX(0,CN162)+CN165)-In_RH_On*In_RH_Rate*MAX(0,CN162)</f>
        <v>-102.265686786049</v>
      </c>
      <c r="CO168" s="63" t="n">
        <f aca="false">-In_CIT*(MAX(0,CO162)+CO165)-In_RH_On*In_RH_Rate*MAX(0,CO162)</f>
        <v>-103.277874628829</v>
      </c>
      <c r="CP168" s="63" t="n">
        <f aca="false">-In_CIT*(MAX(0,CP162)+CP165)-In_RH_On*In_RH_Rate*MAX(0,CP162)</f>
        <v>-103.165122177569</v>
      </c>
      <c r="CQ168" s="63" t="n">
        <f aca="false">-In_CIT*(MAX(0,CQ162)+CQ165)-In_RH_On*In_RH_Rate*MAX(0,CQ162)</f>
        <v>-101.025730310508</v>
      </c>
      <c r="CR168" s="63" t="n">
        <f aca="false">-In_CIT*(MAX(0,CR162)+CR165)-In_RH_On*In_RH_Rate*MAX(0,CR162)</f>
        <v>-102.037795659414</v>
      </c>
      <c r="CS168" s="63" t="n">
        <f aca="false">-In_CIT*(MAX(0,CS162)+CS165)-In_RH_On*In_RH_Rate*MAX(0,CS162)</f>
        <v>-103.04627713956</v>
      </c>
      <c r="CT168" s="63" t="n">
        <f aca="false">-In_CIT*(MAX(0,CT162)+CT165)-In_RH_On*In_RH_Rate*MAX(0,CT162)</f>
        <v>-102.932310329243</v>
      </c>
      <c r="CU168" s="63" t="n">
        <f aca="false">-In_CIT*(MAX(0,CU162)+CU165)-In_RH_On*In_RH_Rate*MAX(0,CU162)</f>
        <v>-93.7847477438519</v>
      </c>
      <c r="CV168" s="63" t="n">
        <f aca="false">-In_CIT*(MAX(0,CV162)+CV165)-In_RH_On*In_RH_Rate*MAX(0,CV162)</f>
        <v>-15.799581956822</v>
      </c>
      <c r="CW168" s="63" t="n">
        <f aca="false">-In_CIT*(MAX(0,CW162)+CW165)-In_RH_On*In_RH_Rate*MAX(0,CW162)</f>
        <v>-15.863914218691</v>
      </c>
      <c r="CX168" s="63" t="n">
        <f aca="false">-In_CIT*(MAX(0,CX162)+CX165)-In_RH_On*In_RH_Rate*MAX(0,CX162)</f>
        <v>-15.7535069055162</v>
      </c>
      <c r="CY168" s="63" t="n">
        <f aca="false">-In_CIT*(MAX(0,CY162)+CY165)-In_RH_On*In_RH_Rate*MAX(0,CY162)</f>
        <v>-51.6633342981896</v>
      </c>
      <c r="CZ168" s="63" t="n">
        <f aca="false">-In_CIT*(MAX(0,CZ162)+CZ165)-In_RH_On*In_RH_Rate*MAX(0,CZ162)</f>
        <v>-52.1060065394384</v>
      </c>
      <c r="DA168" s="63" t="n">
        <f aca="false">-In_CIT*(MAX(0,DA162)+DA165)-In_RH_On*In_RH_Rate*MAX(0,DA162)</f>
        <v>-52.5444159915105</v>
      </c>
      <c r="DB168" s="63" t="n">
        <f aca="false">-In_CIT*(MAX(0,DB162)+DB165)-In_RH_On*In_RH_Rate*MAX(0,DB162)</f>
        <v>-52.4088595528711</v>
      </c>
      <c r="DC168" s="63" t="n">
        <f aca="false">-In_CIT*(MAX(0,DC162)+DC165)-In_RH_On*In_RH_Rate*MAX(0,DC162)</f>
        <v>-45.4770352282687</v>
      </c>
      <c r="DD168" s="63" t="n">
        <f aca="false">-In_CIT*(MAX(0,DD162)+DD165)-In_RH_On*In_RH_Rate*MAX(0,DD162)</f>
        <v>-45.8541669246304</v>
      </c>
      <c r="DE168" s="63" t="n">
        <f aca="false">-In_CIT*(MAX(0,DE162)+DE165)-In_RH_On*In_RH_Rate*MAX(0,DE162)</f>
        <v>-46.2271395456612</v>
      </c>
      <c r="DF168" s="63" t="n">
        <f aca="false">-In_CIT*(MAX(0,DF162)+DF165)-In_RH_On*In_RH_Rate*MAX(0,DF162)</f>
        <v>-46.0948812010589</v>
      </c>
      <c r="DG168" s="63" t="n">
        <f aca="false">-In_CIT*(MAX(0,DG162)+DG165)-In_RH_On*In_RH_Rate*MAX(0,DG162)</f>
        <v>-42.3287873373954</v>
      </c>
      <c r="DH168" s="63" t="n">
        <f aca="false">-In_CIT*(MAX(0,DH162)+DH165)-In_RH_On*In_RH_Rate*MAX(0,DH162)</f>
        <v>-42.6718116862182</v>
      </c>
      <c r="DI168" s="63" t="n">
        <f aca="false">-In_CIT*(MAX(0,DI162)+DI165)-In_RH_On*In_RH_Rate*MAX(0,DI162)</f>
        <v>-43.0107052945578</v>
      </c>
      <c r="DJ168" s="63" t="n">
        <f aca="false">-In_CIT*(MAX(0,DJ162)+DJ165)-In_RH_On*In_RH_Rate*MAX(0,DJ162)</f>
        <v>-42.8793479964027</v>
      </c>
      <c r="DK168" s="63" t="n">
        <f aca="false">-In_CIT*(MAX(0,DK162)+DK165)-In_RH_On*In_RH_Rate*MAX(0,DK162)</f>
        <v>-36.5135443400528</v>
      </c>
      <c r="DL168" s="63" t="n">
        <f aca="false">-In_CIT*(MAX(0,DL162)+DL165)-In_RH_On*In_RH_Rate*MAX(0,DL162)</f>
        <v>-36.3868133584152</v>
      </c>
      <c r="DM168" s="63" t="n">
        <f aca="false">-In_CIT*(MAX(0,DM162)+DM165)-In_RH_On*In_RH_Rate*MAX(0,DM162)</f>
        <v>-36.658640758029</v>
      </c>
      <c r="DN168" s="63" t="n">
        <f aca="false">-In_CIT*(MAX(0,DN162)+DN165)-In_RH_On*In_RH_Rate*MAX(0,DN162)</f>
        <v>-36.5293036195137</v>
      </c>
      <c r="DO168" s="63" t="n">
        <f aca="false">-In_CIT*(MAX(0,DO162)+DO165)-In_RH_On*In_RH_Rate*MAX(0,DO162)</f>
        <v>-39.3821287408618</v>
      </c>
      <c r="DP168" s="63" t="n">
        <f aca="false">-In_CIT*(MAX(0,DP162)+DP165)-In_RH_On*In_RH_Rate*MAX(0,DP162)</f>
        <v>-39.6944213619606</v>
      </c>
      <c r="DQ168" s="63" t="n">
        <f aca="false">-In_CIT*(MAX(0,DQ162)+DQ165)-In_RH_On*In_RH_Rate*MAX(0,DQ162)</f>
        <v>-40.0026484321572</v>
      </c>
      <c r="DR168" s="63" t="n">
        <f aca="false">-In_CIT*(MAX(0,DR162)+DR165)-In_RH_On*In_RH_Rate*MAX(0,DR162)</f>
        <v>-39.8733641587479</v>
      </c>
      <c r="DS168" s="63" t="n">
        <f aca="false">-In_CIT*(MAX(0,DS162)+DS165)-In_RH_On*In_RH_Rate*MAX(0,DS162)</f>
        <v>-39.0513031269079</v>
      </c>
      <c r="DT168" s="63" t="n">
        <f aca="false">-In_CIT*(MAX(0,DT162)+DT165)-In_RH_On*In_RH_Rate*MAX(0,DT162)</f>
        <v>-39.3605972669139</v>
      </c>
      <c r="DU168" s="63" t="n">
        <f aca="false">-In_CIT*(MAX(0,DU162)+DU165)-In_RH_On*In_RH_Rate*MAX(0,DU162)</f>
        <v>-39.6658478363256</v>
      </c>
      <c r="DV168" s="63" t="n">
        <f aca="false">-In_CIT*(MAX(0,DV162)+DV165)-In_RH_On*In_RH_Rate*MAX(0,DV162)</f>
        <v>-39.5372625353779</v>
      </c>
      <c r="DW168" s="63" t="n">
        <f aca="false">-In_CIT*(MAX(0,DW162)+DW165)-In_RH_On*In_RH_Rate*MAX(0,DW162)</f>
        <v>-36.9483480097135</v>
      </c>
      <c r="DX168" s="63" t="n">
        <f aca="false">-In_CIT*(MAX(0,DX162)+DX165)-In_RH_On*In_RH_Rate*MAX(0,DX162)</f>
        <v>-37.2344446201401</v>
      </c>
      <c r="DY168" s="63" t="n">
        <f aca="false">-In_CIT*(MAX(0,DY162)+DY165)-In_RH_On*In_RH_Rate*MAX(0,DY162)</f>
        <v>-37.5165031322898</v>
      </c>
      <c r="DZ168" s="63" t="n">
        <f aca="false">-In_CIT*(MAX(0,DZ162)+DZ165)-In_RH_On*In_RH_Rate*MAX(0,DZ162)</f>
        <v>-37.3880918507016</v>
      </c>
      <c r="EA168" s="63" t="n">
        <f aca="false">-In_CIT*(MAX(0,EA162)+EA165)-In_RH_On*In_RH_Rate*MAX(0,EA162)</f>
        <v>-35.476126780952</v>
      </c>
      <c r="EB168" s="63" t="n">
        <f aca="false">-In_CIT*(MAX(0,EB162)+EB165)-In_RH_On*In_RH_Rate*MAX(0,EB162)</f>
        <v>-35.3528316287811</v>
      </c>
      <c r="EC168" s="63" t="n">
        <f aca="false">-In_CIT*(MAX(0,EC162)+EC165)-In_RH_On*In_RH_Rate*MAX(0,EC162)</f>
        <v>-35.6167675766574</v>
      </c>
      <c r="ED168" s="63" t="n">
        <f aca="false">-In_CIT*(MAX(0,ED162)+ED165)-In_RH_On*In_RH_Rate*MAX(0,ED162)</f>
        <v>-35.490936923659</v>
      </c>
      <c r="EE168" s="63" t="n">
        <f aca="false">-In_CIT*(MAX(0,EE162)+EE165)-In_RH_On*In_RH_Rate*MAX(0,EE162)</f>
        <v>-38.8150019306096</v>
      </c>
      <c r="EF168" s="63" t="n">
        <f aca="false">-In_CIT*(MAX(0,EF162)+EF165)-In_RH_On*In_RH_Rate*MAX(0,EF162)</f>
        <v>-39.1226394912995</v>
      </c>
      <c r="EG168" s="63" t="n">
        <f aca="false">-In_CIT*(MAX(0,EG162)+EG165)-In_RH_On*In_RH_Rate*MAX(0,EG162)</f>
        <v>-39.4262649251142</v>
      </c>
      <c r="EH168" s="63" t="n">
        <f aca="false">-In_CIT*(MAX(0,EH162)+EH165)-In_RH_On*In_RH_Rate*MAX(0,EH162)</f>
        <v>-39.2986795325398</v>
      </c>
      <c r="EI168" s="63" t="n">
        <f aca="false">-In_CIT*(MAX(0,EI162)+EI165)-In_RH_On*In_RH_Rate*MAX(0,EI162)</f>
        <v>-46.0680825052357</v>
      </c>
      <c r="EJ168" s="63" t="n">
        <f aca="false">-In_CIT*(MAX(0,EJ162)+EJ165)-In_RH_On*In_RH_Rate*MAX(0,EJ162)</f>
        <v>-153.060044496029</v>
      </c>
      <c r="EK168" s="63" t="n">
        <f aca="false">-In_CIT*(MAX(0,EK162)+EK165)-In_RH_On*In_RH_Rate*MAX(0,EK162)</f>
        <v>-154.615816553104</v>
      </c>
      <c r="EL168" s="63" t="n">
        <f aca="false">-In_CIT*(MAX(0,EL162)+EL165)-In_RH_On*In_RH_Rate*MAX(0,EL162)</f>
        <v>-154.488319280283</v>
      </c>
      <c r="EM168" s="63" t="n">
        <f aca="false">-In_CIT*(MAX(0,EM162)+EM165)-In_RH_On*In_RH_Rate*MAX(0,EM162)</f>
        <v>-155.825438043727</v>
      </c>
      <c r="EN168" s="63" t="n">
        <f aca="false">-In_CIT*(MAX(0,EN162)+EN165)-In_RH_On*In_RH_Rate*MAX(0,EN162)</f>
        <v>-157.431385801898</v>
      </c>
      <c r="EO168" s="63" t="n">
        <f aca="false">-In_CIT*(MAX(0,EO162)+EO165)-In_RH_On*In_RH_Rate*MAX(0,EO162)</f>
        <v>-159.033262836287</v>
      </c>
      <c r="EP168" s="63" t="n">
        <f aca="false">-In_CIT*(MAX(0,EP162)+EP165)-In_RH_On*In_RH_Rate*MAX(0,EP162)</f>
        <v>-158.903814065609</v>
      </c>
      <c r="EQ168" s="63" t="n">
        <f aca="false">-In_CIT*(MAX(0,EQ162)+EQ165)-In_RH_On*In_RH_Rate*MAX(0,EQ162)</f>
        <v>-153.816888626184</v>
      </c>
      <c r="ER168" s="63" t="n">
        <f aca="false">-In_CIT*(MAX(0,ER162)+ER165)-In_RH_On*In_RH_Rate*MAX(0,ER162)</f>
        <v>-153.690842044734</v>
      </c>
      <c r="ES168" s="63" t="n">
        <f aca="false">-In_CIT*(MAX(0,ES162)+ES165)-In_RH_On*In_RH_Rate*MAX(0,ES162)</f>
        <v>-155.252416107602</v>
      </c>
      <c r="ET168" s="63" t="n">
        <f aca="false">-In_CIT*(MAX(0,ET162)+ET165)-In_RH_On*In_RH_Rate*MAX(0,ET162)</f>
        <v>-155.123777443608</v>
      </c>
      <c r="EU168" s="63" t="n">
        <f aca="false">-In_CIT*(MAX(0,EU162)+EU165)-In_RH_On*In_RH_Rate*MAX(0,EU162)</f>
        <v>-154.658289995346</v>
      </c>
      <c r="EV168" s="63" t="n">
        <f aca="false">-In_CIT*(MAX(0,EV162)+EV165)-In_RH_On*In_RH_Rate*MAX(0,EV162)</f>
        <v>-156.249942742355</v>
      </c>
      <c r="EW168" s="63" t="n">
        <f aca="false">-In_CIT*(MAX(0,EW162)+EW165)-In_RH_On*In_RH_Rate*MAX(0,EW162)</f>
        <v>-157.837481714172</v>
      </c>
      <c r="EX168" s="63" t="n">
        <f aca="false">-In_CIT*(MAX(0,EX162)+EX165)-In_RH_On*In_RH_Rate*MAX(0,EX162)</f>
        <v>-157.70666391121</v>
      </c>
      <c r="EY168" s="63" t="n">
        <f aca="false">-In_CIT*(MAX(0,EY162)+EY165)-In_RH_On*In_RH_Rate*MAX(0,EY162)</f>
        <v>-157.233388736709</v>
      </c>
      <c r="EZ168" s="63" t="n">
        <f aca="false">-In_CIT*(MAX(0,EZ162)+EZ165)-In_RH_On*In_RH_Rate*MAX(0,EZ162)</f>
        <v>-158.851506162463</v>
      </c>
      <c r="FA168" s="63" t="n">
        <f aca="false">-In_CIT*(MAX(0,FA162)+FA165)-In_RH_On*In_RH_Rate*MAX(0,FA162)</f>
        <v>-160.465440125671</v>
      </c>
      <c r="FB168" s="63" t="n">
        <f aca="false">-In_CIT*(MAX(0,FB162)+FB165)-In_RH_On*In_RH_Rate*MAX(0,FB162)</f>
        <v>-160.332406269127</v>
      </c>
      <c r="FC168" s="63" t="n">
        <f aca="false">-In_CIT*(MAX(0,FC162)+FC165)-In_RH_On*In_RH_Rate*MAX(0,FC162)</f>
        <v>-159.851213396928</v>
      </c>
      <c r="FD168" s="63" t="n">
        <f aca="false">-In_CIT*(MAX(0,FD162)+FD165)-In_RH_On*In_RH_Rate*MAX(0,FD162)</f>
        <v>-0</v>
      </c>
      <c r="FE168" s="63" t="n">
        <f aca="false">-In_CIT*(MAX(0,FE162)+FE165)-In_RH_On*In_RH_Rate*MAX(0,FE162)</f>
        <v>-0</v>
      </c>
      <c r="FF168" s="63" t="n">
        <f aca="false">-In_CIT*(MAX(0,FF162)+FF165)-In_RH_On*In_RH_Rate*MAX(0,FF162)</f>
        <v>-0</v>
      </c>
      <c r="FG168" s="63" t="n">
        <f aca="false">-In_CIT*(MAX(0,FG162)+FG165)-In_RH_On*In_RH_Rate*MAX(0,FG162)</f>
        <v>-0</v>
      </c>
      <c r="FH168" s="63" t="n">
        <f aca="false">-In_CIT*(MAX(0,FH162)+FH165)-In_RH_On*In_RH_Rate*MAX(0,FH162)</f>
        <v>-0</v>
      </c>
    </row>
    <row r="170" customFormat="false" ht="15" hidden="false" customHeight="false" outlineLevel="0" collapsed="false">
      <c r="A170" s="10" t="s">
        <v>14</v>
      </c>
      <c r="B170" s="10"/>
      <c r="C170" s="10" t="s">
        <v>805</v>
      </c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  <c r="EM170" s="10"/>
      <c r="EN170" s="10"/>
      <c r="EO170" s="10"/>
      <c r="EP170" s="10"/>
      <c r="EQ170" s="10"/>
      <c r="ER170" s="10"/>
      <c r="ES170" s="10"/>
      <c r="ET170" s="10"/>
      <c r="EU170" s="10"/>
      <c r="EV170" s="10"/>
      <c r="EW170" s="10"/>
      <c r="EX170" s="10"/>
      <c r="EY170" s="10"/>
      <c r="EZ170" s="10"/>
      <c r="FA170" s="10"/>
      <c r="FB170" s="10"/>
      <c r="FC170" s="10"/>
      <c r="FD170" s="10"/>
      <c r="FE170" s="10"/>
      <c r="FF170" s="10"/>
      <c r="FG170" s="10"/>
      <c r="FH170" s="10"/>
    </row>
    <row r="171" customFormat="false" ht="15" hidden="false" customHeight="false" outlineLevel="0" collapsed="false">
      <c r="C171" s="1" t="s">
        <v>147</v>
      </c>
      <c r="D171" s="12" t="s">
        <v>358</v>
      </c>
      <c r="I171" s="21" t="n">
        <f aca="false">SUM(J171:FH171)</f>
        <v>-5725.08750061644</v>
      </c>
      <c r="J171" s="21" t="n">
        <f aca="false">J104+J105+J106+J107+J109+J110+J111+J112+J115</f>
        <v>-2749.35227272727</v>
      </c>
      <c r="K171" s="21" t="n">
        <f aca="false">K104+K105+K106+K107+K109+K110+K111+K112+K115</f>
        <v>818.684731973848</v>
      </c>
      <c r="L171" s="21" t="n">
        <f aca="false">L104+L105+L106+L107+L109+L110+L111+L112+L115</f>
        <v>-684.462738443338</v>
      </c>
      <c r="M171" s="21" t="n">
        <f aca="false">M104+M105+M106+M107+M109+M110+M111+M112+M115</f>
        <v>-226.929361942715</v>
      </c>
      <c r="N171" s="21" t="n">
        <f aca="false">N104+N105+N106+N107+N109+N110+N111+N112+N115</f>
        <v>-1835.41287842623</v>
      </c>
      <c r="O171" s="21" t="n">
        <f aca="false">O104+O105+O106+O107+O109+O110+O111+O112+O115</f>
        <v>-1580.73987118772</v>
      </c>
      <c r="P171" s="21" t="n">
        <f aca="false">P104+P105+P106+P107+P109+P110+P111+P112+P115</f>
        <v>-7.30364753424658</v>
      </c>
      <c r="Q171" s="21" t="n">
        <f aca="false">Q104+Q105+Q106+Q107+Q109+Q110+Q111+Q112+Q115</f>
        <v>-7.38390739726027</v>
      </c>
      <c r="R171" s="21" t="n">
        <f aca="false">R104+R105+R106+R107+R109+R110+R111+R112+R115</f>
        <v>-7.38390739726027</v>
      </c>
      <c r="S171" s="21" t="n">
        <f aca="false">S104+S105+S106+S107+S109+S110+S111+S112+S115</f>
        <v>555.196352465753</v>
      </c>
      <c r="T171" s="21" t="n">
        <f aca="false">T104+T105+T106+T107+T109+T110+T111+T112+T115</f>
        <v>0</v>
      </c>
      <c r="U171" s="21" t="n">
        <f aca="false">U104+U105+U106+U107+U109+U110+U111+U112+U115</f>
        <v>0</v>
      </c>
      <c r="V171" s="21" t="n">
        <f aca="false">V104+V105+V106+V107+V109+V110+V111+V112+V115</f>
        <v>0</v>
      </c>
      <c r="W171" s="21" t="n">
        <f aca="false">W104+W105+W106+W107+W109+W110+W111+W112+W115</f>
        <v>0</v>
      </c>
      <c r="X171" s="21" t="n">
        <f aca="false">X104+X105+X106+X107+X109+X110+X111+X112+X115</f>
        <v>0</v>
      </c>
      <c r="Y171" s="21" t="n">
        <f aca="false">Y104+Y105+Y106+Y107+Y109+Y110+Y111+Y112+Y115</f>
        <v>0</v>
      </c>
      <c r="Z171" s="21" t="n">
        <f aca="false">Z104+Z105+Z106+Z107+Z109+Z110+Z111+Z112+Z115</f>
        <v>0</v>
      </c>
      <c r="AA171" s="21" t="n">
        <f aca="false">AA104+AA105+AA106+AA107+AA109+AA110+AA111+AA112+AA115</f>
        <v>0</v>
      </c>
      <c r="AB171" s="21" t="n">
        <f aca="false">AB104+AB105+AB106+AB107+AB109+AB110+AB111+AB112+AB115</f>
        <v>0</v>
      </c>
      <c r="AC171" s="21" t="n">
        <f aca="false">AC104+AC105+AC106+AC107+AC109+AC110+AC111+AC112+AC115</f>
        <v>0</v>
      </c>
      <c r="AD171" s="21" t="n">
        <f aca="false">AD104+AD105+AD106+AD107+AD109+AD110+AD111+AD112+AD115</f>
        <v>0</v>
      </c>
      <c r="AE171" s="21" t="n">
        <f aca="false">AE104+AE105+AE106+AE107+AE109+AE110+AE111+AE112+AE115</f>
        <v>0</v>
      </c>
      <c r="AF171" s="21" t="n">
        <f aca="false">AF104+AF105+AF106+AF107+AF109+AF110+AF111+AF112+AF115</f>
        <v>0</v>
      </c>
      <c r="AG171" s="21" t="n">
        <f aca="false">AG104+AG105+AG106+AG107+AG109+AG110+AG111+AG112+AG115</f>
        <v>0</v>
      </c>
      <c r="AH171" s="21" t="n">
        <f aca="false">AH104+AH105+AH106+AH107+AH109+AH110+AH111+AH112+AH115</f>
        <v>0</v>
      </c>
      <c r="AI171" s="21" t="n">
        <f aca="false">AI104+AI105+AI106+AI107+AI109+AI110+AI111+AI112+AI115</f>
        <v>0</v>
      </c>
      <c r="AJ171" s="21" t="n">
        <f aca="false">AJ104+AJ105+AJ106+AJ107+AJ109+AJ110+AJ111+AJ112+AJ115</f>
        <v>0</v>
      </c>
      <c r="AK171" s="21" t="n">
        <f aca="false">AK104+AK105+AK106+AK107+AK109+AK110+AK111+AK112+AK115</f>
        <v>0</v>
      </c>
      <c r="AL171" s="21" t="n">
        <f aca="false">AL104+AL105+AL106+AL107+AL109+AL110+AL111+AL112+AL115</f>
        <v>0</v>
      </c>
      <c r="AM171" s="21" t="n">
        <f aca="false">AM104+AM105+AM106+AM107+AM109+AM110+AM111+AM112+AM115</f>
        <v>0</v>
      </c>
      <c r="AN171" s="21" t="n">
        <f aca="false">AN104+AN105+AN106+AN107+AN109+AN110+AN111+AN112+AN115</f>
        <v>0</v>
      </c>
      <c r="AO171" s="21" t="n">
        <f aca="false">AO104+AO105+AO106+AO107+AO109+AO110+AO111+AO112+AO115</f>
        <v>0</v>
      </c>
      <c r="AP171" s="21" t="n">
        <f aca="false">AP104+AP105+AP106+AP107+AP109+AP110+AP111+AP112+AP115</f>
        <v>0</v>
      </c>
      <c r="AQ171" s="21" t="n">
        <f aca="false">AQ104+AQ105+AQ106+AQ107+AQ109+AQ110+AQ111+AQ112+AQ115</f>
        <v>0</v>
      </c>
      <c r="AR171" s="21" t="n">
        <f aca="false">AR104+AR105+AR106+AR107+AR109+AR110+AR111+AR112+AR115</f>
        <v>0</v>
      </c>
      <c r="AS171" s="21" t="n">
        <f aca="false">AS104+AS105+AS106+AS107+AS109+AS110+AS111+AS112+AS115</f>
        <v>0</v>
      </c>
      <c r="AT171" s="21" t="n">
        <f aca="false">AT104+AT105+AT106+AT107+AT109+AT110+AT111+AT112+AT115</f>
        <v>0</v>
      </c>
      <c r="AU171" s="21" t="n">
        <f aca="false">AU104+AU105+AU106+AU107+AU109+AU110+AU111+AU112+AU115</f>
        <v>0</v>
      </c>
      <c r="AV171" s="21" t="n">
        <f aca="false">AV104+AV105+AV106+AV107+AV109+AV110+AV111+AV112+AV115</f>
        <v>0</v>
      </c>
      <c r="AW171" s="21" t="n">
        <f aca="false">AW104+AW105+AW106+AW107+AW109+AW110+AW111+AW112+AW115</f>
        <v>0</v>
      </c>
      <c r="AX171" s="21" t="n">
        <f aca="false">AX104+AX105+AX106+AX107+AX109+AX110+AX111+AX112+AX115</f>
        <v>0</v>
      </c>
      <c r="AY171" s="21" t="n">
        <f aca="false">AY104+AY105+AY106+AY107+AY109+AY110+AY111+AY112+AY115</f>
        <v>0</v>
      </c>
      <c r="AZ171" s="21" t="n">
        <f aca="false">AZ104+AZ105+AZ106+AZ107+AZ109+AZ110+AZ111+AZ112+AZ115</f>
        <v>0</v>
      </c>
      <c r="BA171" s="21" t="n">
        <f aca="false">BA104+BA105+BA106+BA107+BA109+BA110+BA111+BA112+BA115</f>
        <v>0</v>
      </c>
      <c r="BB171" s="21" t="n">
        <f aca="false">BB104+BB105+BB106+BB107+BB109+BB110+BB111+BB112+BB115</f>
        <v>0</v>
      </c>
      <c r="BC171" s="21" t="n">
        <f aca="false">BC104+BC105+BC106+BC107+BC109+BC110+BC111+BC112+BC115</f>
        <v>0</v>
      </c>
      <c r="BD171" s="21" t="n">
        <f aca="false">BD104+BD105+BD106+BD107+BD109+BD110+BD111+BD112+BD115</f>
        <v>0</v>
      </c>
      <c r="BE171" s="21" t="n">
        <f aca="false">BE104+BE105+BE106+BE107+BE109+BE110+BE111+BE112+BE115</f>
        <v>0</v>
      </c>
      <c r="BF171" s="21" t="n">
        <f aca="false">BF104+BF105+BF106+BF107+BF109+BF110+BF111+BF112+BF115</f>
        <v>0</v>
      </c>
      <c r="BG171" s="21" t="n">
        <f aca="false">BG104+BG105+BG106+BG107+BG109+BG110+BG111+BG112+BG115</f>
        <v>0</v>
      </c>
      <c r="BH171" s="21" t="n">
        <f aca="false">BH104+BH105+BH106+BH107+BH109+BH110+BH111+BH112+BH115</f>
        <v>0</v>
      </c>
      <c r="BI171" s="21" t="n">
        <f aca="false">BI104+BI105+BI106+BI107+BI109+BI110+BI111+BI112+BI115</f>
        <v>0</v>
      </c>
      <c r="BJ171" s="21" t="n">
        <f aca="false">BJ104+BJ105+BJ106+BJ107+BJ109+BJ110+BJ111+BJ112+BJ115</f>
        <v>0</v>
      </c>
      <c r="BK171" s="21" t="n">
        <f aca="false">BK104+BK105+BK106+BK107+BK109+BK110+BK111+BK112+BK115</f>
        <v>0</v>
      </c>
      <c r="BL171" s="21" t="n">
        <f aca="false">BL104+BL105+BL106+BL107+BL109+BL110+BL111+BL112+BL115</f>
        <v>0</v>
      </c>
      <c r="BM171" s="21" t="n">
        <f aca="false">BM104+BM105+BM106+BM107+BM109+BM110+BM111+BM112+BM115</f>
        <v>0</v>
      </c>
      <c r="BN171" s="21" t="n">
        <f aca="false">BN104+BN105+BN106+BN107+BN109+BN110+BN111+BN112+BN115</f>
        <v>0</v>
      </c>
      <c r="BO171" s="21" t="n">
        <f aca="false">BO104+BO105+BO106+BO107+BO109+BO110+BO111+BO112+BO115</f>
        <v>0</v>
      </c>
      <c r="BP171" s="21" t="n">
        <f aca="false">BP104+BP105+BP106+BP107+BP109+BP110+BP111+BP112+BP115</f>
        <v>0</v>
      </c>
      <c r="BQ171" s="21" t="n">
        <f aca="false">BQ104+BQ105+BQ106+BQ107+BQ109+BQ110+BQ111+BQ112+BQ115</f>
        <v>0</v>
      </c>
      <c r="BR171" s="21" t="n">
        <f aca="false">BR104+BR105+BR106+BR107+BR109+BR110+BR111+BR112+BR115</f>
        <v>0</v>
      </c>
      <c r="BS171" s="21" t="n">
        <f aca="false">BS104+BS105+BS106+BS107+BS109+BS110+BS111+BS112+BS115</f>
        <v>0</v>
      </c>
      <c r="BT171" s="21" t="n">
        <f aca="false">BT104+BT105+BT106+BT107+BT109+BT110+BT111+BT112+BT115</f>
        <v>0</v>
      </c>
      <c r="BU171" s="21" t="n">
        <f aca="false">BU104+BU105+BU106+BU107+BU109+BU110+BU111+BU112+BU115</f>
        <v>0</v>
      </c>
      <c r="BV171" s="21" t="n">
        <f aca="false">BV104+BV105+BV106+BV107+BV109+BV110+BV111+BV112+BV115</f>
        <v>0</v>
      </c>
      <c r="BW171" s="21" t="n">
        <f aca="false">BW104+BW105+BW106+BW107+BW109+BW110+BW111+BW112+BW115</f>
        <v>0</v>
      </c>
      <c r="BX171" s="21" t="n">
        <f aca="false">BX104+BX105+BX106+BX107+BX109+BX110+BX111+BX112+BX115</f>
        <v>0</v>
      </c>
      <c r="BY171" s="21" t="n">
        <f aca="false">BY104+BY105+BY106+BY107+BY109+BY110+BY111+BY112+BY115</f>
        <v>0</v>
      </c>
      <c r="BZ171" s="21" t="n">
        <f aca="false">BZ104+BZ105+BZ106+BZ107+BZ109+BZ110+BZ111+BZ112+BZ115</f>
        <v>0</v>
      </c>
      <c r="CA171" s="21" t="n">
        <f aca="false">CA104+CA105+CA106+CA107+CA109+CA110+CA111+CA112+CA115</f>
        <v>0</v>
      </c>
      <c r="CB171" s="21" t="n">
        <f aca="false">CB104+CB105+CB106+CB107+CB109+CB110+CB111+CB112+CB115</f>
        <v>0</v>
      </c>
      <c r="CC171" s="21" t="n">
        <f aca="false">CC104+CC105+CC106+CC107+CC109+CC110+CC111+CC112+CC115</f>
        <v>0</v>
      </c>
      <c r="CD171" s="21" t="n">
        <f aca="false">CD104+CD105+CD106+CD107+CD109+CD110+CD111+CD112+CD115</f>
        <v>0</v>
      </c>
      <c r="CE171" s="21" t="n">
        <f aca="false">CE104+CE105+CE106+CE107+CE109+CE110+CE111+CE112+CE115</f>
        <v>0</v>
      </c>
      <c r="CF171" s="21" t="n">
        <f aca="false">CF104+CF105+CF106+CF107+CF109+CF110+CF111+CF112+CF115</f>
        <v>0</v>
      </c>
      <c r="CG171" s="21" t="n">
        <f aca="false">CG104+CG105+CG106+CG107+CG109+CG110+CG111+CG112+CG115</f>
        <v>0</v>
      </c>
      <c r="CH171" s="21" t="n">
        <f aca="false">CH104+CH105+CH106+CH107+CH109+CH110+CH111+CH112+CH115</f>
        <v>0</v>
      </c>
      <c r="CI171" s="21" t="n">
        <f aca="false">CI104+CI105+CI106+CI107+CI109+CI110+CI111+CI112+CI115</f>
        <v>0</v>
      </c>
      <c r="CJ171" s="21" t="n">
        <f aca="false">CJ104+CJ105+CJ106+CJ107+CJ109+CJ110+CJ111+CJ112+CJ115</f>
        <v>0</v>
      </c>
      <c r="CK171" s="21" t="n">
        <f aca="false">CK104+CK105+CK106+CK107+CK109+CK110+CK111+CK112+CK115</f>
        <v>0</v>
      </c>
      <c r="CL171" s="21" t="n">
        <f aca="false">CL104+CL105+CL106+CL107+CL109+CL110+CL111+CL112+CL115</f>
        <v>0</v>
      </c>
      <c r="CM171" s="21" t="n">
        <f aca="false">CM104+CM105+CM106+CM107+CM109+CM110+CM111+CM112+CM115</f>
        <v>0</v>
      </c>
      <c r="CN171" s="21" t="n">
        <f aca="false">CN104+CN105+CN106+CN107+CN109+CN110+CN111+CN112+CN115</f>
        <v>0</v>
      </c>
      <c r="CO171" s="21" t="n">
        <f aca="false">CO104+CO105+CO106+CO107+CO109+CO110+CO111+CO112+CO115</f>
        <v>0</v>
      </c>
      <c r="CP171" s="21" t="n">
        <f aca="false">CP104+CP105+CP106+CP107+CP109+CP110+CP111+CP112+CP115</f>
        <v>0</v>
      </c>
      <c r="CQ171" s="21" t="n">
        <f aca="false">CQ104+CQ105+CQ106+CQ107+CQ109+CQ110+CQ111+CQ112+CQ115</f>
        <v>0</v>
      </c>
      <c r="CR171" s="21" t="n">
        <f aca="false">CR104+CR105+CR106+CR107+CR109+CR110+CR111+CR112+CR115</f>
        <v>0</v>
      </c>
      <c r="CS171" s="21" t="n">
        <f aca="false">CS104+CS105+CS106+CS107+CS109+CS110+CS111+CS112+CS115</f>
        <v>0</v>
      </c>
      <c r="CT171" s="21" t="n">
        <f aca="false">CT104+CT105+CT106+CT107+CT109+CT110+CT111+CT112+CT115</f>
        <v>0</v>
      </c>
      <c r="CU171" s="21" t="n">
        <f aca="false">CU104+CU105+CU106+CU107+CU109+CU110+CU111+CU112+CU115</f>
        <v>0</v>
      </c>
      <c r="CV171" s="21" t="n">
        <f aca="false">CV104+CV105+CV106+CV107+CV109+CV110+CV111+CV112+CV115</f>
        <v>0</v>
      </c>
      <c r="CW171" s="21" t="n">
        <f aca="false">CW104+CW105+CW106+CW107+CW109+CW110+CW111+CW112+CW115</f>
        <v>0</v>
      </c>
      <c r="CX171" s="21" t="n">
        <f aca="false">CX104+CX105+CX106+CX107+CX109+CX110+CX111+CX112+CX115</f>
        <v>0</v>
      </c>
      <c r="CY171" s="21" t="n">
        <f aca="false">CY104+CY105+CY106+CY107+CY109+CY110+CY111+CY112+CY115</f>
        <v>0</v>
      </c>
      <c r="CZ171" s="21" t="n">
        <f aca="false">CZ104+CZ105+CZ106+CZ107+CZ109+CZ110+CZ111+CZ112+CZ115</f>
        <v>0</v>
      </c>
      <c r="DA171" s="21" t="n">
        <f aca="false">DA104+DA105+DA106+DA107+DA109+DA110+DA111+DA112+DA115</f>
        <v>0</v>
      </c>
      <c r="DB171" s="21" t="n">
        <f aca="false">DB104+DB105+DB106+DB107+DB109+DB110+DB111+DB112+DB115</f>
        <v>0</v>
      </c>
      <c r="DC171" s="21" t="n">
        <f aca="false">DC104+DC105+DC106+DC107+DC109+DC110+DC111+DC112+DC115</f>
        <v>0</v>
      </c>
      <c r="DD171" s="21" t="n">
        <f aca="false">DD104+DD105+DD106+DD107+DD109+DD110+DD111+DD112+DD115</f>
        <v>0</v>
      </c>
      <c r="DE171" s="21" t="n">
        <f aca="false">DE104+DE105+DE106+DE107+DE109+DE110+DE111+DE112+DE115</f>
        <v>0</v>
      </c>
      <c r="DF171" s="21" t="n">
        <f aca="false">DF104+DF105+DF106+DF107+DF109+DF110+DF111+DF112+DF115</f>
        <v>0</v>
      </c>
      <c r="DG171" s="21" t="n">
        <f aca="false">DG104+DG105+DG106+DG107+DG109+DG110+DG111+DG112+DG115</f>
        <v>0</v>
      </c>
      <c r="DH171" s="21" t="n">
        <f aca="false">DH104+DH105+DH106+DH107+DH109+DH110+DH111+DH112+DH115</f>
        <v>0</v>
      </c>
      <c r="DI171" s="21" t="n">
        <f aca="false">DI104+DI105+DI106+DI107+DI109+DI110+DI111+DI112+DI115</f>
        <v>0</v>
      </c>
      <c r="DJ171" s="21" t="n">
        <f aca="false">DJ104+DJ105+DJ106+DJ107+DJ109+DJ110+DJ111+DJ112+DJ115</f>
        <v>0</v>
      </c>
      <c r="DK171" s="21" t="n">
        <f aca="false">DK104+DK105+DK106+DK107+DK109+DK110+DK111+DK112+DK115</f>
        <v>0</v>
      </c>
      <c r="DL171" s="21" t="n">
        <f aca="false">DL104+DL105+DL106+DL107+DL109+DL110+DL111+DL112+DL115</f>
        <v>0</v>
      </c>
      <c r="DM171" s="21" t="n">
        <f aca="false">DM104+DM105+DM106+DM107+DM109+DM110+DM111+DM112+DM115</f>
        <v>0</v>
      </c>
      <c r="DN171" s="21" t="n">
        <f aca="false">DN104+DN105+DN106+DN107+DN109+DN110+DN111+DN112+DN115</f>
        <v>0</v>
      </c>
      <c r="DO171" s="21" t="n">
        <f aca="false">DO104+DO105+DO106+DO107+DO109+DO110+DO111+DO112+DO115</f>
        <v>0</v>
      </c>
      <c r="DP171" s="21" t="n">
        <f aca="false">DP104+DP105+DP106+DP107+DP109+DP110+DP111+DP112+DP115</f>
        <v>0</v>
      </c>
      <c r="DQ171" s="21" t="n">
        <f aca="false">DQ104+DQ105+DQ106+DQ107+DQ109+DQ110+DQ111+DQ112+DQ115</f>
        <v>0</v>
      </c>
      <c r="DR171" s="21" t="n">
        <f aca="false">DR104+DR105+DR106+DR107+DR109+DR110+DR111+DR112+DR115</f>
        <v>0</v>
      </c>
      <c r="DS171" s="21" t="n">
        <f aca="false">DS104+DS105+DS106+DS107+DS109+DS110+DS111+DS112+DS115</f>
        <v>0</v>
      </c>
      <c r="DT171" s="21" t="n">
        <f aca="false">DT104+DT105+DT106+DT107+DT109+DT110+DT111+DT112+DT115</f>
        <v>0</v>
      </c>
      <c r="DU171" s="21" t="n">
        <f aca="false">DU104+DU105+DU106+DU107+DU109+DU110+DU111+DU112+DU115</f>
        <v>0</v>
      </c>
      <c r="DV171" s="21" t="n">
        <f aca="false">DV104+DV105+DV106+DV107+DV109+DV110+DV111+DV112+DV115</f>
        <v>0</v>
      </c>
      <c r="DW171" s="21" t="n">
        <f aca="false">DW104+DW105+DW106+DW107+DW109+DW110+DW111+DW112+DW115</f>
        <v>0</v>
      </c>
      <c r="DX171" s="21" t="n">
        <f aca="false">DX104+DX105+DX106+DX107+DX109+DX110+DX111+DX112+DX115</f>
        <v>0</v>
      </c>
      <c r="DY171" s="21" t="n">
        <f aca="false">DY104+DY105+DY106+DY107+DY109+DY110+DY111+DY112+DY115</f>
        <v>0</v>
      </c>
      <c r="DZ171" s="21" t="n">
        <f aca="false">DZ104+DZ105+DZ106+DZ107+DZ109+DZ110+DZ111+DZ112+DZ115</f>
        <v>0</v>
      </c>
      <c r="EA171" s="21" t="n">
        <f aca="false">EA104+EA105+EA106+EA107+EA109+EA110+EA111+EA112+EA115</f>
        <v>0</v>
      </c>
      <c r="EB171" s="21" t="n">
        <f aca="false">EB104+EB105+EB106+EB107+EB109+EB110+EB111+EB112+EB115</f>
        <v>0</v>
      </c>
      <c r="EC171" s="21" t="n">
        <f aca="false">EC104+EC105+EC106+EC107+EC109+EC110+EC111+EC112+EC115</f>
        <v>0</v>
      </c>
      <c r="ED171" s="21" t="n">
        <f aca="false">ED104+ED105+ED106+ED107+ED109+ED110+ED111+ED112+ED115</f>
        <v>0</v>
      </c>
      <c r="EE171" s="21" t="n">
        <f aca="false">EE104+EE105+EE106+EE107+EE109+EE110+EE111+EE112+EE115</f>
        <v>0</v>
      </c>
      <c r="EF171" s="21" t="n">
        <f aca="false">EF104+EF105+EF106+EF107+EF109+EF110+EF111+EF112+EF115</f>
        <v>0</v>
      </c>
      <c r="EG171" s="21" t="n">
        <f aca="false">EG104+EG105+EG106+EG107+EG109+EG110+EG111+EG112+EG115</f>
        <v>0</v>
      </c>
      <c r="EH171" s="21" t="n">
        <f aca="false">EH104+EH105+EH106+EH107+EH109+EH110+EH111+EH112+EH115</f>
        <v>0</v>
      </c>
      <c r="EI171" s="21" t="n">
        <f aca="false">EI104+EI105+EI106+EI107+EI109+EI110+EI111+EI112+EI115</f>
        <v>0</v>
      </c>
      <c r="EJ171" s="21" t="n">
        <f aca="false">EJ104+EJ105+EJ106+EJ107+EJ109+EJ110+EJ111+EJ112+EJ115</f>
        <v>0</v>
      </c>
      <c r="EK171" s="21" t="n">
        <f aca="false">EK104+EK105+EK106+EK107+EK109+EK110+EK111+EK112+EK115</f>
        <v>0</v>
      </c>
      <c r="EL171" s="21" t="n">
        <f aca="false">EL104+EL105+EL106+EL107+EL109+EL110+EL111+EL112+EL115</f>
        <v>0</v>
      </c>
      <c r="EM171" s="21" t="n">
        <f aca="false">EM104+EM105+EM106+EM107+EM109+EM110+EM111+EM112+EM115</f>
        <v>0</v>
      </c>
      <c r="EN171" s="21" t="n">
        <f aca="false">EN104+EN105+EN106+EN107+EN109+EN110+EN111+EN112+EN115</f>
        <v>0</v>
      </c>
      <c r="EO171" s="21" t="n">
        <f aca="false">EO104+EO105+EO106+EO107+EO109+EO110+EO111+EO112+EO115</f>
        <v>0</v>
      </c>
      <c r="EP171" s="21" t="n">
        <f aca="false">EP104+EP105+EP106+EP107+EP109+EP110+EP111+EP112+EP115</f>
        <v>0</v>
      </c>
      <c r="EQ171" s="21" t="n">
        <f aca="false">EQ104+EQ105+EQ106+EQ107+EQ109+EQ110+EQ111+EQ112+EQ115</f>
        <v>0</v>
      </c>
      <c r="ER171" s="21" t="n">
        <f aca="false">ER104+ER105+ER106+ER107+ER109+ER110+ER111+ER112+ER115</f>
        <v>0</v>
      </c>
      <c r="ES171" s="21" t="n">
        <f aca="false">ES104+ES105+ES106+ES107+ES109+ES110+ES111+ES112+ES115</f>
        <v>0</v>
      </c>
      <c r="ET171" s="21" t="n">
        <f aca="false">ET104+ET105+ET106+ET107+ET109+ET110+ET111+ET112+ET115</f>
        <v>0</v>
      </c>
      <c r="EU171" s="21" t="n">
        <f aca="false">EU104+EU105+EU106+EU107+EU109+EU110+EU111+EU112+EU115</f>
        <v>0</v>
      </c>
      <c r="EV171" s="21" t="n">
        <f aca="false">EV104+EV105+EV106+EV107+EV109+EV110+EV111+EV112+EV115</f>
        <v>0</v>
      </c>
      <c r="EW171" s="21" t="n">
        <f aca="false">EW104+EW105+EW106+EW107+EW109+EW110+EW111+EW112+EW115</f>
        <v>0</v>
      </c>
      <c r="EX171" s="21" t="n">
        <f aca="false">EX104+EX105+EX106+EX107+EX109+EX110+EX111+EX112+EX115</f>
        <v>0</v>
      </c>
      <c r="EY171" s="21" t="n">
        <f aca="false">EY104+EY105+EY106+EY107+EY109+EY110+EY111+EY112+EY115</f>
        <v>0</v>
      </c>
      <c r="EZ171" s="21" t="n">
        <f aca="false">EZ104+EZ105+EZ106+EZ107+EZ109+EZ110+EZ111+EZ112+EZ115</f>
        <v>0</v>
      </c>
      <c r="FA171" s="21" t="n">
        <f aca="false">FA104+FA105+FA106+FA107+FA109+FA110+FA111+FA112+FA115</f>
        <v>0</v>
      </c>
      <c r="FB171" s="21" t="n">
        <f aca="false">FB104+FB105+FB106+FB107+FB109+FB110+FB111+FB112+FB115</f>
        <v>0</v>
      </c>
      <c r="FC171" s="21" t="n">
        <f aca="false">FC104+FC105+FC106+FC107+FC109+FC110+FC111+FC112+FC115</f>
        <v>0</v>
      </c>
      <c r="FD171" s="21" t="n">
        <f aca="false">FD104+FD105+FD106+FD107+FD109+FD110+FD111+FD112+FD115</f>
        <v>0</v>
      </c>
      <c r="FE171" s="21" t="n">
        <f aca="false">FE104+FE105+FE106+FE107+FE109+FE110+FE111+FE112+FE115</f>
        <v>0</v>
      </c>
      <c r="FF171" s="21" t="n">
        <f aca="false">FF104+FF105+FF106+FF107+FF109+FF110+FF111+FF112+FF115</f>
        <v>0</v>
      </c>
      <c r="FG171" s="21" t="n">
        <f aca="false">FG104+FG105+FG106+FG107+FG109+FG110+FG111+FG112+FG115</f>
        <v>0</v>
      </c>
      <c r="FH171" s="21" t="n">
        <f aca="false">FH104+FH105+FH106+FH107+FH109+FH110+FH111+FH112+FH115</f>
        <v>0</v>
      </c>
    </row>
    <row r="172" customFormat="false" ht="15" hidden="false" customHeight="false" outlineLevel="0" collapsed="false">
      <c r="C172" s="1" t="s">
        <v>806</v>
      </c>
      <c r="D172" s="12" t="s">
        <v>358</v>
      </c>
      <c r="I172" s="21" t="n">
        <f aca="false">SUM(J172:FH172)</f>
        <v>123868.723014863</v>
      </c>
      <c r="J172" s="21" t="n">
        <f aca="false">J171+J119+J108+J120+J101</f>
        <v>-2749.35227272727</v>
      </c>
      <c r="K172" s="21" t="n">
        <f aca="false">K171+K119+K108+K120+K101</f>
        <v>818.684731973848</v>
      </c>
      <c r="L172" s="21" t="n">
        <f aca="false">L171+L119+L108+L120+L101</f>
        <v>-684.462738443338</v>
      </c>
      <c r="M172" s="21" t="n">
        <f aca="false">M171+M119+M108+M120+M101</f>
        <v>-226.929361942715</v>
      </c>
      <c r="N172" s="21" t="n">
        <f aca="false">N171+N119+N108+N120+N101</f>
        <v>-1835.41287842623</v>
      </c>
      <c r="O172" s="21" t="n">
        <f aca="false">O171+O119+O108+O120+O101</f>
        <v>-1580.73987118772</v>
      </c>
      <c r="P172" s="21" t="n">
        <f aca="false">P171+P119+P108+P120+P101</f>
        <v>-732.303647534247</v>
      </c>
      <c r="Q172" s="21" t="n">
        <f aca="false">Q171+Q119+Q108+Q120+Q101</f>
        <v>-18862.3657255791</v>
      </c>
      <c r="R172" s="21" t="n">
        <f aca="false">R171+R119+R108+R120+R101</f>
        <v>-18862.3657255791</v>
      </c>
      <c r="S172" s="21" t="n">
        <f aca="false">S171+S119+S108+S120+S101</f>
        <v>-18094.8400111706</v>
      </c>
      <c r="T172" s="21" t="n">
        <f aca="false">T171+T119+T108+T120+T101</f>
        <v>2109.49327415909</v>
      </c>
      <c r="U172" s="21" t="n">
        <f aca="false">U171+U119+U108+U120+U101</f>
        <v>2131.21544454675</v>
      </c>
      <c r="V172" s="21" t="n">
        <f aca="false">V171+V119+V108+V120+V101</f>
        <v>2129.7414469895</v>
      </c>
      <c r="W172" s="21" t="n">
        <f aca="false">W171+W119+W108+W120+W101</f>
        <v>1754.43515163448</v>
      </c>
      <c r="X172" s="21" t="n">
        <f aca="false">X171+X119+X108+X120+X101</f>
        <v>1772.58092629427</v>
      </c>
      <c r="Y172" s="21" t="n">
        <f aca="false">Y171+Y119+Y108+Y120+Y101</f>
        <v>1790.68295998863</v>
      </c>
      <c r="Z172" s="21" t="n">
        <f aca="false">Z171+Z119+Z108+Z120+Z101</f>
        <v>1789.29199992648</v>
      </c>
      <c r="AA172" s="21" t="n">
        <f aca="false">AA171+AA119+AA108+AA120+AA101</f>
        <v>1544.21194911954</v>
      </c>
      <c r="AB172" s="21" t="n">
        <f aca="false">AB171+AB119+AB108+AB120+AB101</f>
        <v>1560.12519052738</v>
      </c>
      <c r="AC172" s="21" t="n">
        <f aca="false">AC171+AC119+AC108+AC120+AC101</f>
        <v>1575.99804241027</v>
      </c>
      <c r="AD172" s="21" t="n">
        <f aca="false">AD171+AD119+AD108+AD120+AD101</f>
        <v>1574.71365795369</v>
      </c>
      <c r="AE172" s="21" t="n">
        <f aca="false">AE171+AE119+AE108+AE120+AE101</f>
        <v>1599.29995647523</v>
      </c>
      <c r="AF172" s="21" t="n">
        <f aca="false">AF171+AF119+AF108+AF120+AF101</f>
        <v>1615.79936240624</v>
      </c>
      <c r="AG172" s="21" t="n">
        <f aca="false">AG171+AG119+AG108+AG120+AG101</f>
        <v>1632.25753756375</v>
      </c>
      <c r="AH172" s="21" t="n">
        <f aca="false">AH171+AH119+AH108+AH120+AH101</f>
        <v>1630.94640145379</v>
      </c>
      <c r="AI172" s="21" t="n">
        <f aca="false">AI171+AI119+AI108+AI120+AI101</f>
        <v>1613.57649074044</v>
      </c>
      <c r="AJ172" s="21" t="n">
        <f aca="false">AJ171+AJ119+AJ108+AJ120+AJ101</f>
        <v>1612.36425202304</v>
      </c>
      <c r="AK172" s="21" t="n">
        <f aca="false">AK171+AK119+AK108+AK120+AK101</f>
        <v>1628.85789817056</v>
      </c>
      <c r="AL172" s="21" t="n">
        <f aca="false">AL171+AL119+AL108+AL120+AL101</f>
        <v>1627.62073039296</v>
      </c>
      <c r="AM172" s="21" t="n">
        <f aca="false">AM171+AM119+AM108+AM120+AM101</f>
        <v>1562.93956973343</v>
      </c>
      <c r="AN172" s="21" t="n">
        <f aca="false">AN171+AN119+AN108+AN120+AN101</f>
        <v>1579.10364348729</v>
      </c>
      <c r="AO172" s="21" t="n">
        <f aca="false">AO171+AO119+AO108+AO120+AO101</f>
        <v>1595.22871487856</v>
      </c>
      <c r="AP172" s="21" t="n">
        <f aca="false">AP171+AP119+AP108+AP120+AP101</f>
        <v>1593.98844210151</v>
      </c>
      <c r="AQ172" s="21" t="n">
        <f aca="false">AQ171+AQ119+AQ108+AQ120+AQ101</f>
        <v>1466.72698372211</v>
      </c>
      <c r="AR172" s="21" t="n">
        <f aca="false">AR171+AR119+AR108+AR120+AR101</f>
        <v>1481.88470111102</v>
      </c>
      <c r="AS172" s="21" t="n">
        <f aca="false">AS171+AS119+AS108+AS120+AS101</f>
        <v>1497.00544985629</v>
      </c>
      <c r="AT172" s="21" t="n">
        <f aca="false">AT171+AT119+AT108+AT120+AT101</f>
        <v>1495.82984921864</v>
      </c>
      <c r="AU172" s="21" t="n">
        <f aca="false">AU171+AU119+AU108+AU120+AU101</f>
        <v>1464.04928836907</v>
      </c>
      <c r="AV172" s="21" t="n">
        <f aca="false">AV171+AV119+AV108+AV120+AV101</f>
        <v>1479.18653266412</v>
      </c>
      <c r="AW172" s="21" t="n">
        <f aca="false">AW171+AW119+AW108+AW120+AW101</f>
        <v>1494.28710942165</v>
      </c>
      <c r="AX172" s="21" t="n">
        <f aca="false">AX171+AX119+AX108+AX120+AX101</f>
        <v>1493.1210839406</v>
      </c>
      <c r="AY172" s="21" t="n">
        <f aca="false">AY171+AY119+AY108+AY120+AY101</f>
        <v>1436.59940256704</v>
      </c>
      <c r="AZ172" s="21" t="n">
        <f aca="false">AZ171+AZ119+AZ108+AZ120+AZ101</f>
        <v>1435.45890894438</v>
      </c>
      <c r="BA172" s="21" t="n">
        <f aca="false">BA171+BA119+BA108+BA120+BA101</f>
        <v>1450.08101952288</v>
      </c>
      <c r="BB172" s="21" t="n">
        <f aca="false">BB171+BB119+BB108+BB120+BB101</f>
        <v>1448.91707224066</v>
      </c>
      <c r="BC172" s="21" t="n">
        <f aca="false">BC171+BC119+BC108+BC120+BC101</f>
        <v>1472.61489118554</v>
      </c>
      <c r="BD172" s="21" t="n">
        <f aca="false">BD171+BD119+BD108+BD120+BD101</f>
        <v>1487.79188948328</v>
      </c>
      <c r="BE172" s="21" t="n">
        <f aca="false">BE171+BE119+BE108+BE120+BE101</f>
        <v>1502.9304218847</v>
      </c>
      <c r="BF172" s="21" t="n">
        <f aca="false">BF171+BF119+BF108+BF120+BF101</f>
        <v>1501.7072087022</v>
      </c>
      <c r="BG172" s="21" t="n">
        <f aca="false">BG171+BG119+BG108+BG120+BG101</f>
        <v>1460.83070556254</v>
      </c>
      <c r="BH172" s="21" t="n">
        <f aca="false">BH171+BH119+BH108+BH120+BH101</f>
        <v>1475.86750255843</v>
      </c>
      <c r="BI172" s="21" t="n">
        <f aca="false">BI171+BI119+BI108+BI120+BI101</f>
        <v>1490.86553297926</v>
      </c>
      <c r="BJ172" s="21" t="n">
        <f aca="false">BJ171+BJ119+BJ108+BJ120+BJ101</f>
        <v>1489.6327582311</v>
      </c>
      <c r="BK172" s="21" t="n">
        <f aca="false">BK171+BK119+BK108+BK120+BK101</f>
        <v>1457.97235691998</v>
      </c>
      <c r="BL172" s="21" t="n">
        <f aca="false">BL171+BL119+BL108+BL120+BL101</f>
        <v>1472.98794564976</v>
      </c>
      <c r="BM172" s="21" t="n">
        <f aca="false">BM171+BM119+BM108+BM120+BM101</f>
        <v>1487.96511018982</v>
      </c>
      <c r="BN172" s="21" t="n">
        <f aca="false">BN171+BN119+BN108+BN120+BN101</f>
        <v>1486.74322327495</v>
      </c>
      <c r="BO172" s="21" t="n">
        <f aca="false">BO171+BO119+BO108+BO120+BO101</f>
        <v>1454.22942423614</v>
      </c>
      <c r="BP172" s="21" t="n">
        <f aca="false">BP171+BP119+BP108+BP120+BP101</f>
        <v>1453.06551488322</v>
      </c>
      <c r="BQ172" s="21" t="n">
        <f aca="false">BQ171+BQ119+BQ108+BQ120+BQ101</f>
        <v>1467.85744932801</v>
      </c>
      <c r="BR172" s="21" t="n">
        <f aca="false">BR171+BR119+BR108+BR120+BR101</f>
        <v>1466.66960478319</v>
      </c>
      <c r="BS172" s="21" t="n">
        <f aca="false">BS171+BS119+BS108+BS120+BS101</f>
        <v>1384.31537392058</v>
      </c>
      <c r="BT172" s="21" t="n">
        <f aca="false">BT171+BT119+BT108+BT120+BT101</f>
        <v>1398.57768511995</v>
      </c>
      <c r="BU172" s="21" t="n">
        <f aca="false">BU171+BU119+BU108+BU120+BU101</f>
        <v>1412.80368570876</v>
      </c>
      <c r="BV172" s="21" t="n">
        <f aca="false">BV171+BV119+BV108+BV120+BV101</f>
        <v>1411.64901048372</v>
      </c>
      <c r="BW172" s="21" t="n">
        <f aca="false">BW171+BW119+BW108+BW120+BW101</f>
        <v>1421.81242885618</v>
      </c>
      <c r="BX172" s="21" t="n">
        <f aca="false">BX171+BX119+BX108+BX120+BX101</f>
        <v>1436.46979510692</v>
      </c>
      <c r="BY172" s="21" t="n">
        <f aca="false">BY171+BY119+BY108+BY120+BY101</f>
        <v>1451.09015051186</v>
      </c>
      <c r="BZ172" s="21" t="n">
        <f aca="false">BZ171+BZ119+BZ108+BZ120+BZ101</f>
        <v>1449.91320784795</v>
      </c>
      <c r="CA172" s="21" t="n">
        <f aca="false">CA171+CA119+CA108+CA120+CA101</f>
        <v>1399.67663663062</v>
      </c>
      <c r="CB172" s="21" t="n">
        <f aca="false">CB171+CB119+CB108+CB120+CB101</f>
        <v>1414.07643656869</v>
      </c>
      <c r="CC172" s="21" t="n">
        <f aca="false">CC171+CC119+CC108+CC120+CC101</f>
        <v>1428.43884881687</v>
      </c>
      <c r="CD172" s="21" t="n">
        <f aca="false">CD171+CD119+CD108+CD120+CD101</f>
        <v>1427.24992253367</v>
      </c>
      <c r="CE172" s="21" t="n">
        <f aca="false">CE171+CE119+CE108+CE120+CE101</f>
        <v>1375.45056827343</v>
      </c>
      <c r="CF172" s="21" t="n">
        <f aca="false">CF171+CF119+CF108+CF120+CF101</f>
        <v>1374.29116007997</v>
      </c>
      <c r="CG172" s="21" t="n">
        <f aca="false">CG171+CG119+CG108+CG120+CG101</f>
        <v>1388.22198948945</v>
      </c>
      <c r="CH172" s="21" t="n">
        <f aca="false">CH171+CH119+CH108+CH120+CH101</f>
        <v>1387.03873866809</v>
      </c>
      <c r="CI172" s="21" t="n">
        <f aca="false">CI171+CI119+CI108+CI120+CI101</f>
        <v>1419.61007824556</v>
      </c>
      <c r="CJ172" s="21" t="n">
        <f aca="false">CJ171+CJ119+CJ108+CJ120+CJ101</f>
        <v>1434.18568792341</v>
      </c>
      <c r="CK172" s="21" t="n">
        <f aca="false">CK171+CK119+CK108+CK120+CK101</f>
        <v>1448.72242782388</v>
      </c>
      <c r="CL172" s="21" t="n">
        <f aca="false">CL171+CL119+CL108+CL120+CL101</f>
        <v>1447.48637124827</v>
      </c>
      <c r="CM172" s="21" t="n">
        <f aca="false">CM171+CM119+CM108+CM120+CM101</f>
        <v>1440.67712968012</v>
      </c>
      <c r="CN172" s="21" t="n">
        <f aca="false">CN171+CN119+CN108+CN120+CN101</f>
        <v>1455.47058715863</v>
      </c>
      <c r="CO172" s="21" t="n">
        <f aca="false">CO171+CO119+CO108+CO120+CO101</f>
        <v>1470.22464817831</v>
      </c>
      <c r="CP172" s="21" t="n">
        <f aca="false">CP171+CP119+CP108+CP120+CP101</f>
        <v>1468.97184316432</v>
      </c>
      <c r="CQ172" s="21" t="n">
        <f aca="false">CQ171+CQ119+CQ108+CQ120+CQ101</f>
        <v>1438.18576355271</v>
      </c>
      <c r="CR172" s="21" t="n">
        <f aca="false">CR171+CR119+CR108+CR120+CR101</f>
        <v>1452.93846352935</v>
      </c>
      <c r="CS172" s="21" t="n">
        <f aca="false">CS171+CS119+CS108+CS120+CS101</f>
        <v>1467.65134274199</v>
      </c>
      <c r="CT172" s="21" t="n">
        <f aca="false">CT171+CT119+CT108+CT120+CT101</f>
        <v>1466.38504484958</v>
      </c>
      <c r="CU172" s="21" t="n">
        <f aca="false">CU171+CU119+CU108+CU120+CU101</f>
        <v>-33364.8600688658</v>
      </c>
      <c r="CV172" s="21" t="n">
        <f aca="false">CV171+CV119+CV108+CV120+CV101</f>
        <v>1360.03590230912</v>
      </c>
      <c r="CW172" s="21" t="n">
        <f aca="false">CW171+CW119+CW108+CW120+CW101</f>
        <v>1373.76702380864</v>
      </c>
      <c r="CX172" s="21" t="n">
        <f aca="false">CX171+CX119+CX108+CX120+CX101</f>
        <v>1372.54027588448</v>
      </c>
      <c r="CY172" s="21" t="n">
        <f aca="false">CY171+CY119+CY108+CY120+CY101</f>
        <v>1745.50572084556</v>
      </c>
      <c r="CZ172" s="21" t="n">
        <f aca="false">CZ171+CZ119+CZ108+CZ120+CZ101</f>
        <v>1763.44061989375</v>
      </c>
      <c r="DA172" s="21" t="n">
        <f aca="false">DA171+DA119+DA108+DA120+DA101</f>
        <v>1781.32815461775</v>
      </c>
      <c r="DB172" s="21" t="n">
        <f aca="false">DB171+DB119+DB108+DB120+DB101</f>
        <v>1779.8219719662</v>
      </c>
      <c r="DC172" s="21" t="n">
        <f aca="false">DC171+DC119+DC108+DC120+DC101</f>
        <v>1676.76906451311</v>
      </c>
      <c r="DD172" s="21" t="n">
        <f aca="false">DD171+DD119+DD108+DD120+DD101</f>
        <v>1693.97573528477</v>
      </c>
      <c r="DE172" s="21" t="n">
        <f aca="false">DE171+DE119+DE108+DE120+DE101</f>
        <v>1711.13619410831</v>
      </c>
      <c r="DF172" s="21" t="n">
        <f aca="false">DF171+DF119+DF108+DF120+DF101</f>
        <v>1709.66665694606</v>
      </c>
      <c r="DG172" s="21" t="n">
        <f aca="false">DG171+DG119+DG108+DG120+DG101</f>
        <v>1641.78853239229</v>
      </c>
      <c r="DH172" s="21" t="n">
        <f aca="false">DH171+DH119+DH108+DH120+DH101</f>
        <v>1658.61623263574</v>
      </c>
      <c r="DI172" s="21" t="n">
        <f aca="false">DI171+DI119+DI108+DI120+DI101</f>
        <v>1675.39803576272</v>
      </c>
      <c r="DJ172" s="21" t="n">
        <f aca="false">DJ171+DJ119+DJ108+DJ120+DJ101</f>
        <v>1673.93851022766</v>
      </c>
      <c r="DK172" s="21" t="n">
        <f aca="false">DK171+DK119+DK108+DK120+DK101</f>
        <v>1590.19103990057</v>
      </c>
      <c r="DL172" s="21" t="n">
        <f aca="false">DL171+DL119+DL108+DL120+DL101</f>
        <v>1588.78291788238</v>
      </c>
      <c r="DM172" s="21" t="n">
        <f aca="false">DM171+DM119+DM108+DM120+DM101</f>
        <v>1604.8195409124</v>
      </c>
      <c r="DN172" s="21" t="n">
        <f aca="false">DN171+DN119+DN108+DN120+DN101</f>
        <v>1603.38246159556</v>
      </c>
      <c r="DO172" s="21" t="n">
        <f aca="false">DO171+DO119+DO108+DO120+DO101</f>
        <v>1609.0478813197</v>
      </c>
      <c r="DP172" s="21" t="n">
        <f aca="false">DP171+DP119+DP108+DP120+DP101</f>
        <v>1625.53411792177</v>
      </c>
      <c r="DQ172" s="21" t="n">
        <f aca="false">DQ171+DQ119+DQ108+DQ120+DQ101</f>
        <v>1641.97518173604</v>
      </c>
      <c r="DR172" s="21" t="n">
        <f aca="false">DR171+DR119+DR108+DR120+DR101</f>
        <v>1640.53868980927</v>
      </c>
      <c r="DS172" s="21" t="n">
        <f aca="false">DS171+DS119+DS108+DS120+DS101</f>
        <v>1605.37204116465</v>
      </c>
      <c r="DT172" s="21" t="n">
        <f aca="false">DT171+DT119+DT108+DT120+DT101</f>
        <v>1621.82496131014</v>
      </c>
      <c r="DU172" s="21" t="n">
        <f aca="false">DU171+DU119+DU108+DU120+DU101</f>
        <v>1638.23295289347</v>
      </c>
      <c r="DV172" s="21" t="n">
        <f aca="false">DV171+DV119+DV108+DV120+DV101</f>
        <v>1636.80422732738</v>
      </c>
      <c r="DW172" s="21" t="n">
        <f aca="false">DW171+DW119+DW108+DW120+DW101</f>
        <v>1582.00587319583</v>
      </c>
      <c r="DX172" s="21" t="n">
        <f aca="false">DX171+DX119+DX108+DX120+DX101</f>
        <v>1598.20104301265</v>
      </c>
      <c r="DY172" s="21" t="n">
        <f aca="false">DY171+DY119+DY108+DY120+DY101</f>
        <v>1614.35134507085</v>
      </c>
      <c r="DZ172" s="21" t="n">
        <f aca="false">DZ171+DZ119+DZ108+DZ120+DZ101</f>
        <v>1612.9245530532</v>
      </c>
      <c r="EA172" s="21" t="n">
        <f aca="false">EA171+EA119+EA108+EA120+EA101</f>
        <v>1578.66417813279</v>
      </c>
      <c r="EB172" s="21" t="n">
        <f aca="false">EB171+EB119+EB108+EB120+EB101</f>
        <v>1577.29423199755</v>
      </c>
      <c r="EC172" s="21" t="n">
        <f aca="false">EC171+EC119+EC108+EC120+EC101</f>
        <v>1593.24317223049</v>
      </c>
      <c r="ED172" s="21" t="n">
        <f aca="false">ED171+ED119+ED108+ED120+ED101</f>
        <v>1591.84505386384</v>
      </c>
      <c r="EE172" s="21" t="n">
        <f aca="false">EE171+EE119+EE108+EE120+EE101</f>
        <v>1602.74647231689</v>
      </c>
      <c r="EF172" s="21" t="n">
        <f aca="false">EF171+EF119+EF108+EF120+EF101</f>
        <v>1619.18098602554</v>
      </c>
      <c r="EG172" s="21" t="n">
        <f aca="false">EG171+EG119+EG108+EG120+EG101</f>
        <v>1635.57092054668</v>
      </c>
      <c r="EH172" s="21" t="n">
        <f aca="false">EH171+EH119+EH108+EH120+EH101</f>
        <v>1634.15330507363</v>
      </c>
      <c r="EI172" s="21" t="n">
        <f aca="false">EI171+EI119+EI108+EI120+EI101</f>
        <v>1683.33625647941</v>
      </c>
      <c r="EJ172" s="21" t="n">
        <f aca="false">EJ171+EJ119+EJ108+EJ120+EJ101</f>
        <v>1700.66716106699</v>
      </c>
      <c r="EK172" s="21" t="n">
        <f aca="false">EK171+EK119+EK108+EK120+EK101</f>
        <v>1717.95351725671</v>
      </c>
      <c r="EL172" s="21" t="n">
        <f aca="false">EL171+EL119+EL108+EL120+EL101</f>
        <v>1716.53688089203</v>
      </c>
      <c r="EM172" s="21" t="n">
        <f aca="false">EM171+EM119+EM108+EM120+EM101</f>
        <v>1731.39375604141</v>
      </c>
      <c r="EN172" s="21" t="n">
        <f aca="false">EN171+EN119+EN108+EN120+EN101</f>
        <v>1749.23762002109</v>
      </c>
      <c r="EO172" s="21" t="n">
        <f aca="false">EO171+EO119+EO108+EO120+EO101</f>
        <v>1767.03625373652</v>
      </c>
      <c r="EP172" s="21" t="n">
        <f aca="false">EP171+EP119+EP108+EP120+EP101</f>
        <v>1765.59793406232</v>
      </c>
      <c r="EQ172" s="21" t="n">
        <f aca="false">EQ171+EQ119+EQ108+EQ120+EQ101</f>
        <v>1709.07654029094</v>
      </c>
      <c r="ER172" s="21" t="n">
        <f aca="false">ER171+ER119+ER108+ER120+ER101</f>
        <v>1707.67602271926</v>
      </c>
      <c r="ES172" s="21" t="n">
        <f aca="false">ES171+ES119+ES108+ES120+ES101</f>
        <v>1725.02684564002</v>
      </c>
      <c r="ET172" s="21" t="n">
        <f aca="false">ET171+ET119+ET108+ET120+ET101</f>
        <v>1723.5975271512</v>
      </c>
      <c r="EU172" s="21" t="n">
        <f aca="false">EU171+EU119+EU108+EU120+EU101</f>
        <v>1718.42544439273</v>
      </c>
      <c r="EV172" s="21" t="n">
        <f aca="false">EV171+EV119+EV108+EV120+EV101</f>
        <v>1736.11047491506</v>
      </c>
      <c r="EW172" s="21" t="n">
        <f aca="false">EW171+EW119+EW108+EW120+EW101</f>
        <v>1753.74979682413</v>
      </c>
      <c r="EX172" s="21" t="n">
        <f aca="false">EX171+EX119+EX108+EX120+EX101</f>
        <v>1752.29626568011</v>
      </c>
      <c r="EY172" s="21" t="n">
        <f aca="false">EY171+EY119+EY108+EY120+EY101</f>
        <v>1747.0376526301</v>
      </c>
      <c r="EZ172" s="21" t="n">
        <f aca="false">EZ171+EZ119+EZ108+EZ120+EZ101</f>
        <v>1765.01673513847</v>
      </c>
      <c r="FA172" s="21" t="n">
        <f aca="false">FA171+FA119+FA108+FA120+FA101</f>
        <v>1782.94933472967</v>
      </c>
      <c r="FB172" s="21" t="n">
        <f aca="false">FB171+FB119+FB108+FB120+FB101</f>
        <v>1781.47118076808</v>
      </c>
      <c r="FC172" s="21" t="n">
        <f aca="false">FC171+FC119+FC108+FC120+FC101</f>
        <v>1776.1245932992</v>
      </c>
      <c r="FD172" s="21" t="n">
        <f aca="false">FD171+FD119+FD108+FD120+FD101</f>
        <v>0</v>
      </c>
      <c r="FE172" s="21" t="n">
        <f aca="false">FE171+FE119+FE108+FE120+FE101</f>
        <v>0</v>
      </c>
      <c r="FF172" s="21" t="n">
        <f aca="false">FF171+FF119+FF108+FF120+FF101</f>
        <v>0</v>
      </c>
      <c r="FG172" s="21" t="n">
        <f aca="false">FG171+FG119+FG108+FG120+FG101</f>
        <v>0</v>
      </c>
      <c r="FH172" s="21" t="n">
        <f aca="false">FH171+FH119+FH108+FH120+FH101</f>
        <v>0</v>
      </c>
    </row>
    <row r="173" customFormat="false" ht="15" hidden="false" customHeight="false" outlineLevel="0" collapsed="false">
      <c r="C173" s="28" t="s">
        <v>807</v>
      </c>
      <c r="D173" s="12" t="s">
        <v>358</v>
      </c>
      <c r="I173" s="63" t="n">
        <f aca="false">SUM(J173:FH173)</f>
        <v>112512.277943525</v>
      </c>
      <c r="J173" s="63" t="n">
        <f aca="false">J172+J168</f>
        <v>-2749.35227272727</v>
      </c>
      <c r="K173" s="63" t="n">
        <f aca="false">K172+K168</f>
        <v>818.684731973848</v>
      </c>
      <c r="L173" s="63" t="n">
        <f aca="false">L172+L168</f>
        <v>-684.462738443338</v>
      </c>
      <c r="M173" s="63" t="n">
        <f aca="false">M172+M168</f>
        <v>-226.929361942715</v>
      </c>
      <c r="N173" s="63" t="n">
        <f aca="false">N172+N168</f>
        <v>-1835.41287842623</v>
      </c>
      <c r="O173" s="63" t="n">
        <f aca="false">O172+O168</f>
        <v>-1580.73987118772</v>
      </c>
      <c r="P173" s="63" t="n">
        <f aca="false">P172+P168</f>
        <v>-732.303647534247</v>
      </c>
      <c r="Q173" s="63" t="n">
        <f aca="false">Q172+Q168</f>
        <v>-18862.3657255791</v>
      </c>
      <c r="R173" s="63" t="n">
        <f aca="false">R172+R168</f>
        <v>-18862.3657255791</v>
      </c>
      <c r="S173" s="63" t="n">
        <f aca="false">S172+S168</f>
        <v>-18094.8400111706</v>
      </c>
      <c r="T173" s="63" t="n">
        <f aca="false">T172+T168</f>
        <v>2003.47076999607</v>
      </c>
      <c r="U173" s="63" t="n">
        <f aca="false">U172+U168</f>
        <v>2018.32791631705</v>
      </c>
      <c r="V173" s="63" t="n">
        <f aca="false">V172+V168</f>
        <v>2016.98657853995</v>
      </c>
      <c r="W173" s="63" t="n">
        <f aca="false">W172+W168</f>
        <v>1673.74215711951</v>
      </c>
      <c r="X173" s="63" t="n">
        <f aca="false">X172+X168</f>
        <v>1691.11265838361</v>
      </c>
      <c r="Y173" s="63" t="n">
        <f aca="false">Y172+Y168</f>
        <v>1708.44335536916</v>
      </c>
      <c r="Z173" s="63" t="n">
        <f aca="false">Z172+Z168</f>
        <v>1707.17758171261</v>
      </c>
      <c r="AA173" s="63" t="n">
        <f aca="false">AA172+AA168</f>
        <v>1482.43904283091</v>
      </c>
      <c r="AB173" s="63" t="n">
        <f aca="false">AB172+AB168</f>
        <v>1497.77793883573</v>
      </c>
      <c r="AC173" s="63" t="n">
        <f aca="false">AC172+AC168</f>
        <v>1513.08008037286</v>
      </c>
      <c r="AD173" s="63" t="n">
        <f aca="false">AD172+AD168</f>
        <v>1511.91129051737</v>
      </c>
      <c r="AE173" s="63" t="n">
        <f aca="false">AE172+AE168</f>
        <v>1532.56912952458</v>
      </c>
      <c r="AF173" s="63" t="n">
        <f aca="false">AF172+AF168</f>
        <v>1548.4414352455</v>
      </c>
      <c r="AG173" s="63" t="n">
        <f aca="false">AG172+AG168</f>
        <v>1564.27622096252</v>
      </c>
      <c r="AH173" s="63" t="n">
        <f aca="false">AH172+AH168</f>
        <v>1563.08308710245</v>
      </c>
      <c r="AI173" s="63" t="n">
        <f aca="false">AI172+AI168</f>
        <v>1546.41862202962</v>
      </c>
      <c r="AJ173" s="63" t="n">
        <f aca="false">AJ172+AJ168</f>
        <v>1545.31548479679</v>
      </c>
      <c r="AK173" s="63" t="n">
        <f aca="false">AK172+AK168</f>
        <v>1561.18254911471</v>
      </c>
      <c r="AL173" s="63" t="n">
        <f aca="false">AL172+AL168</f>
        <v>1560.0567264371</v>
      </c>
      <c r="AM173" s="63" t="n">
        <f aca="false">AM172+AM168</f>
        <v>1499.48117758955</v>
      </c>
      <c r="AN173" s="63" t="n">
        <f aca="false">AN172+AN168</f>
        <v>1515.04833102925</v>
      </c>
      <c r="AO173" s="63" t="n">
        <f aca="false">AO172+AO168</f>
        <v>1530.579992319</v>
      </c>
      <c r="AP173" s="63" t="n">
        <f aca="false">AP172+AP168</f>
        <v>1529.45134409189</v>
      </c>
      <c r="AQ173" s="63" t="n">
        <f aca="false">AQ172+AQ168</f>
        <v>1411.92772431925</v>
      </c>
      <c r="AR173" s="63" t="n">
        <f aca="false">AR172+AR168</f>
        <v>1426.57909346685</v>
      </c>
      <c r="AS173" s="63" t="n">
        <f aca="false">AS172+AS168</f>
        <v>1441.19682114873</v>
      </c>
      <c r="AT173" s="63" t="n">
        <f aca="false">AT172+AT168</f>
        <v>1440.12702456847</v>
      </c>
      <c r="AU173" s="63" t="n">
        <f aca="false">AU172+AU168</f>
        <v>1409.49102154798</v>
      </c>
      <c r="AV173" s="63" t="n">
        <f aca="false">AV172+AV168</f>
        <v>1424.12376018017</v>
      </c>
      <c r="AW173" s="63" t="n">
        <f aca="false">AW172+AW168</f>
        <v>1438.72313135321</v>
      </c>
      <c r="AX173" s="63" t="n">
        <f aca="false">AX172+AX168</f>
        <v>1437.66204816545</v>
      </c>
      <c r="AY173" s="63" t="n">
        <f aca="false">AY172+AY168</f>
        <v>1385.36947179182</v>
      </c>
      <c r="AZ173" s="63" t="n">
        <f aca="false">AZ172+AZ168</f>
        <v>1384.3316225952</v>
      </c>
      <c r="BA173" s="63" t="n">
        <f aca="false">BA172+BA168</f>
        <v>1398.49558954533</v>
      </c>
      <c r="BB173" s="63" t="n">
        <f aca="false">BB172+BB168</f>
        <v>1397.43639751851</v>
      </c>
      <c r="BC173" s="63" t="n">
        <f aca="false">BC172+BC168</f>
        <v>1417.28572011097</v>
      </c>
      <c r="BD173" s="63" t="n">
        <f aca="false">BD172+BD168</f>
        <v>1431.9546348856</v>
      </c>
      <c r="BE173" s="63" t="n">
        <f aca="false">BE172+BE168</f>
        <v>1446.58854569458</v>
      </c>
      <c r="BF173" s="63" t="n">
        <f aca="false">BF172+BF168</f>
        <v>1445.47542169851</v>
      </c>
      <c r="BG173" s="63" t="n">
        <f aca="false">BG172+BG168</f>
        <v>1406.56211119404</v>
      </c>
      <c r="BH173" s="63" t="n">
        <f aca="false">BH172+BH168</f>
        <v>1371.7660933864</v>
      </c>
      <c r="BI173" s="63" t="n">
        <f aca="false">BI172+BI168</f>
        <v>1385.72997871835</v>
      </c>
      <c r="BJ173" s="63" t="n">
        <f aca="false">BJ172+BJ168</f>
        <v>1384.60815369752</v>
      </c>
      <c r="BK173" s="63" t="n">
        <f aca="false">BK172+BK168</f>
        <v>1355.16583320642</v>
      </c>
      <c r="BL173" s="63" t="n">
        <f aca="false">BL172+BL168</f>
        <v>1369.14569659951</v>
      </c>
      <c r="BM173" s="63" t="n">
        <f aca="false">BM172+BM168</f>
        <v>1383.09059397996</v>
      </c>
      <c r="BN173" s="63" t="n">
        <f aca="false">BN172+BN168</f>
        <v>1381.97867688742</v>
      </c>
      <c r="BO173" s="63" t="n">
        <f aca="false">BO172+BO168</f>
        <v>1352.07544211311</v>
      </c>
      <c r="BP173" s="63" t="n">
        <f aca="false">BP172+BP168</f>
        <v>1351.01628460196</v>
      </c>
      <c r="BQ173" s="63" t="n">
        <f aca="false">BQ172+BQ168</f>
        <v>1364.7926225957</v>
      </c>
      <c r="BR173" s="63" t="n">
        <f aca="false">BR172+BR168</f>
        <v>1363.71168405992</v>
      </c>
      <c r="BS173" s="63" t="n">
        <f aca="false">BS172+BS168</f>
        <v>1288.13797867696</v>
      </c>
      <c r="BT173" s="63" t="n">
        <f aca="false">BT172+BT168</f>
        <v>1301.43235951738</v>
      </c>
      <c r="BU173" s="63" t="n">
        <f aca="false">BU172+BU168</f>
        <v>1314.69369770219</v>
      </c>
      <c r="BV173" s="63" t="n">
        <f aca="false">BV172+BV168</f>
        <v>1313.6429432474</v>
      </c>
      <c r="BW173" s="63" t="n">
        <f aca="false">BW172+BW168</f>
        <v>1322.26029866836</v>
      </c>
      <c r="BX173" s="63" t="n">
        <f aca="false">BX172+BX168</f>
        <v>1335.91417960553</v>
      </c>
      <c r="BY173" s="63" t="n">
        <f aca="false">BY172+BY168</f>
        <v>1349.53438067301</v>
      </c>
      <c r="BZ173" s="63" t="n">
        <f aca="false">BZ172+BZ168</f>
        <v>1348.46336284886</v>
      </c>
      <c r="CA173" s="63" t="n">
        <f aca="false">CA172+CA168</f>
        <v>1302.1167277431</v>
      </c>
      <c r="CB173" s="63" t="n">
        <f aca="false">CB172+CB168</f>
        <v>1315.53622333574</v>
      </c>
      <c r="CC173" s="63" t="n">
        <f aca="false">CC172+CC168</f>
        <v>1328.92169613057</v>
      </c>
      <c r="CD173" s="63" t="n">
        <f aca="false">CD172+CD168</f>
        <v>1327.83977321286</v>
      </c>
      <c r="CE173" s="63" t="n">
        <f aca="false">CE172+CE168</f>
        <v>1280.38668318705</v>
      </c>
      <c r="CF173" s="63" t="n">
        <f aca="false">CF172+CF168</f>
        <v>1279.331621731</v>
      </c>
      <c r="CG173" s="63" t="n">
        <f aca="false">CG172+CG168</f>
        <v>1292.32435414262</v>
      </c>
      <c r="CH173" s="63" t="n">
        <f aca="false">CH172+CH168</f>
        <v>1291.24759589519</v>
      </c>
      <c r="CI173" s="63" t="n">
        <f aca="false">CI172+CI168</f>
        <v>1320.2561596127</v>
      </c>
      <c r="CJ173" s="63" t="n">
        <f aca="false">CJ172+CJ168</f>
        <v>1333.83564206853</v>
      </c>
      <c r="CK173" s="63" t="n">
        <f aca="false">CK172+CK168</f>
        <v>1347.37975302695</v>
      </c>
      <c r="CL173" s="63" t="n">
        <f aca="false">CL172+CL168</f>
        <v>1346.25494154314</v>
      </c>
      <c r="CM173" s="63" t="n">
        <f aca="false">CM172+CM168</f>
        <v>1339.42717641814</v>
      </c>
      <c r="CN173" s="63" t="n">
        <f aca="false">CN172+CN168</f>
        <v>1353.20490037258</v>
      </c>
      <c r="CO173" s="63" t="n">
        <f aca="false">CO172+CO168</f>
        <v>1366.94677354948</v>
      </c>
      <c r="CP173" s="63" t="n">
        <f aca="false">CP172+CP168</f>
        <v>1365.80672098675</v>
      </c>
      <c r="CQ173" s="63" t="n">
        <f aca="false">CQ172+CQ168</f>
        <v>1337.16003324221</v>
      </c>
      <c r="CR173" s="63" t="n">
        <f aca="false">CR172+CR168</f>
        <v>1350.90066786993</v>
      </c>
      <c r="CS173" s="63" t="n">
        <f aca="false">CS172+CS168</f>
        <v>1364.60506560243</v>
      </c>
      <c r="CT173" s="63" t="n">
        <f aca="false">CT172+CT168</f>
        <v>1363.45273452033</v>
      </c>
      <c r="CU173" s="63" t="n">
        <f aca="false">CU172+CU168</f>
        <v>-33458.6448166096</v>
      </c>
      <c r="CV173" s="63" t="n">
        <f aca="false">CV172+CV168</f>
        <v>1344.2363203523</v>
      </c>
      <c r="CW173" s="63" t="n">
        <f aca="false">CW172+CW168</f>
        <v>1357.90310958995</v>
      </c>
      <c r="CX173" s="63" t="n">
        <f aca="false">CX172+CX168</f>
        <v>1356.78676897896</v>
      </c>
      <c r="CY173" s="63" t="n">
        <f aca="false">CY172+CY168</f>
        <v>1693.84238654737</v>
      </c>
      <c r="CZ173" s="63" t="n">
        <f aca="false">CZ172+CZ168</f>
        <v>1711.33461335431</v>
      </c>
      <c r="DA173" s="63" t="n">
        <f aca="false">DA172+DA168</f>
        <v>1728.78373862624</v>
      </c>
      <c r="DB173" s="63" t="n">
        <f aca="false">DB172+DB168</f>
        <v>1727.41311241333</v>
      </c>
      <c r="DC173" s="63" t="n">
        <f aca="false">DC172+DC168</f>
        <v>1631.29202928484</v>
      </c>
      <c r="DD173" s="63" t="n">
        <f aca="false">DD172+DD168</f>
        <v>1648.12156836014</v>
      </c>
      <c r="DE173" s="63" t="n">
        <f aca="false">DE172+DE168</f>
        <v>1664.90905456265</v>
      </c>
      <c r="DF173" s="63" t="n">
        <f aca="false">DF172+DF168</f>
        <v>1663.571775745</v>
      </c>
      <c r="DG173" s="63" t="n">
        <f aca="false">DG172+DG168</f>
        <v>1599.4597450549</v>
      </c>
      <c r="DH173" s="63" t="n">
        <f aca="false">DH172+DH168</f>
        <v>1615.94442094953</v>
      </c>
      <c r="DI173" s="63" t="n">
        <f aca="false">DI172+DI168</f>
        <v>1632.38733046816</v>
      </c>
      <c r="DJ173" s="63" t="n">
        <f aca="false">DJ172+DJ168</f>
        <v>1631.05916223126</v>
      </c>
      <c r="DK173" s="63" t="n">
        <f aca="false">DK172+DK168</f>
        <v>1553.67749556052</v>
      </c>
      <c r="DL173" s="63" t="n">
        <f aca="false">DL172+DL168</f>
        <v>1552.39610452396</v>
      </c>
      <c r="DM173" s="63" t="n">
        <f aca="false">DM172+DM168</f>
        <v>1568.16090015437</v>
      </c>
      <c r="DN173" s="63" t="n">
        <f aca="false">DN172+DN168</f>
        <v>1566.85315797604</v>
      </c>
      <c r="DO173" s="63" t="n">
        <f aca="false">DO172+DO168</f>
        <v>1569.66575257883</v>
      </c>
      <c r="DP173" s="63" t="n">
        <f aca="false">DP172+DP168</f>
        <v>1585.83969655981</v>
      </c>
      <c r="DQ173" s="63" t="n">
        <f aca="false">DQ172+DQ168</f>
        <v>1601.97253330388</v>
      </c>
      <c r="DR173" s="63" t="n">
        <f aca="false">DR172+DR168</f>
        <v>1600.66532565052</v>
      </c>
      <c r="DS173" s="63" t="n">
        <f aca="false">DS172+DS168</f>
        <v>1566.32073803774</v>
      </c>
      <c r="DT173" s="63" t="n">
        <f aca="false">DT172+DT168</f>
        <v>1582.46436404323</v>
      </c>
      <c r="DU173" s="63" t="n">
        <f aca="false">DU172+DU168</f>
        <v>1598.56710505714</v>
      </c>
      <c r="DV173" s="63" t="n">
        <f aca="false">DV172+DV168</f>
        <v>1597.26696479201</v>
      </c>
      <c r="DW173" s="63" t="n">
        <f aca="false">DW172+DW168</f>
        <v>1545.05752518611</v>
      </c>
      <c r="DX173" s="63" t="n">
        <f aca="false">DX172+DX168</f>
        <v>1560.96659839251</v>
      </c>
      <c r="DY173" s="63" t="n">
        <f aca="false">DY172+DY168</f>
        <v>1576.83484193856</v>
      </c>
      <c r="DZ173" s="63" t="n">
        <f aca="false">DZ172+DZ168</f>
        <v>1575.5364612025</v>
      </c>
      <c r="EA173" s="63" t="n">
        <f aca="false">EA172+EA168</f>
        <v>1543.18805135183</v>
      </c>
      <c r="EB173" s="63" t="n">
        <f aca="false">EB172+EB168</f>
        <v>1541.94140036877</v>
      </c>
      <c r="EC173" s="63" t="n">
        <f aca="false">EC172+EC168</f>
        <v>1557.62640465383</v>
      </c>
      <c r="ED173" s="63" t="n">
        <f aca="false">ED172+ED168</f>
        <v>1556.35411694018</v>
      </c>
      <c r="EE173" s="63" t="n">
        <f aca="false">EE172+EE168</f>
        <v>1563.93147038628</v>
      </c>
      <c r="EF173" s="63" t="n">
        <f aca="false">EF172+EF168</f>
        <v>1580.05834653424</v>
      </c>
      <c r="EG173" s="63" t="n">
        <f aca="false">EG172+EG168</f>
        <v>1596.14465562156</v>
      </c>
      <c r="EH173" s="63" t="n">
        <f aca="false">EH172+EH168</f>
        <v>1594.85462554109</v>
      </c>
      <c r="EI173" s="63" t="n">
        <f aca="false">EI172+EI168</f>
        <v>1637.26817397417</v>
      </c>
      <c r="EJ173" s="63" t="n">
        <f aca="false">EJ172+EJ168</f>
        <v>1547.60711657096</v>
      </c>
      <c r="EK173" s="63" t="n">
        <f aca="false">EK172+EK168</f>
        <v>1563.33770070361</v>
      </c>
      <c r="EL173" s="63" t="n">
        <f aca="false">EL172+EL168</f>
        <v>1562.04856161175</v>
      </c>
      <c r="EM173" s="63" t="n">
        <f aca="false">EM172+EM168</f>
        <v>1575.56831799768</v>
      </c>
      <c r="EN173" s="63" t="n">
        <f aca="false">EN172+EN168</f>
        <v>1591.80623421919</v>
      </c>
      <c r="EO173" s="63" t="n">
        <f aca="false">EO172+EO168</f>
        <v>1608.00299090023</v>
      </c>
      <c r="EP173" s="63" t="n">
        <f aca="false">EP172+EP168</f>
        <v>1606.69411999671</v>
      </c>
      <c r="EQ173" s="63" t="n">
        <f aca="false">EQ172+EQ168</f>
        <v>1555.25965166475</v>
      </c>
      <c r="ER173" s="63" t="n">
        <f aca="false">ER172+ER168</f>
        <v>1553.98518067453</v>
      </c>
      <c r="ES173" s="63" t="n">
        <f aca="false">ES172+ES168</f>
        <v>1569.77442953242</v>
      </c>
      <c r="ET173" s="63" t="n">
        <f aca="false">ET172+ET168</f>
        <v>1568.4737497076</v>
      </c>
      <c r="EU173" s="63" t="n">
        <f aca="false">EU172+EU168</f>
        <v>1563.76715439739</v>
      </c>
      <c r="EV173" s="63" t="n">
        <f aca="false">EV172+EV168</f>
        <v>1579.86053217271</v>
      </c>
      <c r="EW173" s="63" t="n">
        <f aca="false">EW172+EW168</f>
        <v>1595.91231510996</v>
      </c>
      <c r="EX173" s="63" t="n">
        <f aca="false">EX172+EX168</f>
        <v>1594.5896017689</v>
      </c>
      <c r="EY173" s="63" t="n">
        <f aca="false">EY172+EY168</f>
        <v>1589.80426389339</v>
      </c>
      <c r="EZ173" s="63" t="n">
        <f aca="false">EZ172+EZ168</f>
        <v>1606.16522897601</v>
      </c>
      <c r="FA173" s="63" t="n">
        <f aca="false">FA172+FA168</f>
        <v>1622.483894604</v>
      </c>
      <c r="FB173" s="63" t="n">
        <f aca="false">FB172+FB168</f>
        <v>1621.13877449895</v>
      </c>
      <c r="FC173" s="63" t="n">
        <f aca="false">FC172+FC168</f>
        <v>1616.27337990227</v>
      </c>
      <c r="FD173" s="63" t="n">
        <f aca="false">FD172+FD168</f>
        <v>0</v>
      </c>
      <c r="FE173" s="63" t="n">
        <f aca="false">FE172+FE168</f>
        <v>0</v>
      </c>
      <c r="FF173" s="63" t="n">
        <f aca="false">FF172+FF168</f>
        <v>0</v>
      </c>
      <c r="FG173" s="63" t="n">
        <f aca="false">FG172+FG168</f>
        <v>0</v>
      </c>
      <c r="FH173" s="63" t="n">
        <f aca="false">FH172+FH168</f>
        <v>0</v>
      </c>
    </row>
    <row r="174" customFormat="false" ht="15" hidden="false" customHeight="false" outlineLevel="0" collapsed="false">
      <c r="C174" s="28" t="s">
        <v>119</v>
      </c>
      <c r="D174" s="12" t="s">
        <v>32</v>
      </c>
      <c r="E174" s="33" t="n">
        <f aca="false">XIRR($J173:$FH173,$J$4:$FH$4)</f>
        <v>0.080220470614452</v>
      </c>
    </row>
    <row r="175" customFormat="false" ht="15" hidden="false" customHeight="false" outlineLevel="0" collapsed="false">
      <c r="C175" s="28" t="s">
        <v>120</v>
      </c>
      <c r="D175" s="12" t="s">
        <v>32</v>
      </c>
      <c r="E175" s="33" t="n">
        <f aca="false">XIRR($J172:$FH172,$J$4:$FH$4)</f>
        <v>0.0865130150661013</v>
      </c>
    </row>
    <row r="176" customFormat="false" ht="15" hidden="false" customHeight="false" outlineLevel="0" collapsed="false">
      <c r="C176" s="1" t="s">
        <v>808</v>
      </c>
      <c r="D176" s="12" t="s">
        <v>358</v>
      </c>
      <c r="I176" s="21" t="n">
        <f aca="false">SUM(J176:FH176)</f>
        <v>-14694.5262444534</v>
      </c>
      <c r="J176" s="21" t="n">
        <f aca="false">J139+J143+J144+J137+J145</f>
        <v>0</v>
      </c>
      <c r="K176" s="21" t="n">
        <f aca="false">K139+K143+K144+K137+K145</f>
        <v>0</v>
      </c>
      <c r="L176" s="21" t="n">
        <f aca="false">L139+L143+L144+L137+L145</f>
        <v>0</v>
      </c>
      <c r="M176" s="21" t="n">
        <f aca="false">M139+M143+M144+M137+M145</f>
        <v>0</v>
      </c>
      <c r="N176" s="21" t="n">
        <f aca="false">N139+N143+N144+N137+N145</f>
        <v>0</v>
      </c>
      <c r="O176" s="21" t="n">
        <f aca="false">O139+O143+O144+O137+O145</f>
        <v>0</v>
      </c>
      <c r="P176" s="21" t="n">
        <f aca="false">P139+P143+P144+P137+P145</f>
        <v>-157.791915437744</v>
      </c>
      <c r="Q176" s="21" t="n">
        <f aca="false">Q139+Q143+Q144+Q137+Q145</f>
        <v>10299.9212493151</v>
      </c>
      <c r="R176" s="21" t="n">
        <f aca="false">R139+R143+R144+R137+R145</f>
        <v>10323.446067726</v>
      </c>
      <c r="S176" s="21" t="n">
        <f aca="false">S139+S143+S144+S137+S145</f>
        <v>8721.35029604286</v>
      </c>
      <c r="T176" s="21" t="n">
        <f aca="false">T139+T143+T144+T137+T145</f>
        <v>-756.576757622406</v>
      </c>
      <c r="U176" s="21" t="n">
        <f aca="false">U139+U143+U144+U137+U145</f>
        <v>-756.576757622406</v>
      </c>
      <c r="V176" s="21" t="n">
        <f aca="false">V139+V143+V144+V137+V145</f>
        <v>-756.576757622406</v>
      </c>
      <c r="W176" s="21" t="n">
        <f aca="false">W139+W143+W144+W137+W145</f>
        <v>-756.576757622406</v>
      </c>
      <c r="X176" s="21" t="n">
        <f aca="false">X139+X143+X144+X137+X145</f>
        <v>-756.576757622406</v>
      </c>
      <c r="Y176" s="21" t="n">
        <f aca="false">Y139+Y143+Y144+Y137+Y145</f>
        <v>-756.576757622406</v>
      </c>
      <c r="Z176" s="21" t="n">
        <f aca="false">Z139+Z143+Z144+Z137+Z145</f>
        <v>-756.576757622406</v>
      </c>
      <c r="AA176" s="21" t="n">
        <f aca="false">AA139+AA143+AA144+AA137+AA145</f>
        <v>-756.576757622406</v>
      </c>
      <c r="AB176" s="21" t="n">
        <f aca="false">AB139+AB143+AB144+AB137+AB145</f>
        <v>-756.576757622406</v>
      </c>
      <c r="AC176" s="21" t="n">
        <f aca="false">AC139+AC143+AC144+AC137+AC145</f>
        <v>-756.576757622406</v>
      </c>
      <c r="AD176" s="21" t="n">
        <f aca="false">AD139+AD143+AD144+AD137+AD145</f>
        <v>-756.576757622406</v>
      </c>
      <c r="AE176" s="21" t="n">
        <f aca="false">AE139+AE143+AE144+AE137+AE145</f>
        <v>-756.576757622406</v>
      </c>
      <c r="AF176" s="21" t="n">
        <f aca="false">AF139+AF143+AF144+AF137+AF145</f>
        <v>-756.576757622406</v>
      </c>
      <c r="AG176" s="21" t="n">
        <f aca="false">AG139+AG143+AG144+AG137+AG145</f>
        <v>-756.576757622406</v>
      </c>
      <c r="AH176" s="21" t="n">
        <f aca="false">AH139+AH143+AH144+AH137+AH145</f>
        <v>-756.576757622406</v>
      </c>
      <c r="AI176" s="21" t="n">
        <f aca="false">AI139+AI143+AI144+AI137+AI145</f>
        <v>-756.576757622406</v>
      </c>
      <c r="AJ176" s="21" t="n">
        <f aca="false">AJ139+AJ143+AJ144+AJ137+AJ145</f>
        <v>-756.576757622406</v>
      </c>
      <c r="AK176" s="21" t="n">
        <f aca="false">AK139+AK143+AK144+AK137+AK145</f>
        <v>-756.576757622406</v>
      </c>
      <c r="AL176" s="21" t="n">
        <f aca="false">AL139+AL143+AL144+AL137+AL145</f>
        <v>-756.576757622406</v>
      </c>
      <c r="AM176" s="21" t="n">
        <f aca="false">AM139+AM143+AM144+AM137+AM145</f>
        <v>-756.576757622406</v>
      </c>
      <c r="AN176" s="21" t="n">
        <f aca="false">AN139+AN143+AN144+AN137+AN145</f>
        <v>-756.576757622406</v>
      </c>
      <c r="AO176" s="21" t="n">
        <f aca="false">AO139+AO143+AO144+AO137+AO145</f>
        <v>-756.576757622406</v>
      </c>
      <c r="AP176" s="21" t="n">
        <f aca="false">AP139+AP143+AP144+AP137+AP145</f>
        <v>-756.576757622406</v>
      </c>
      <c r="AQ176" s="21" t="n">
        <f aca="false">AQ139+AQ143+AQ144+AQ137+AQ145</f>
        <v>-756.576757622406</v>
      </c>
      <c r="AR176" s="21" t="n">
        <f aca="false">AR139+AR143+AR144+AR137+AR145</f>
        <v>-756.576757622406</v>
      </c>
      <c r="AS176" s="21" t="n">
        <f aca="false">AS139+AS143+AS144+AS137+AS145</f>
        <v>-756.576757622406</v>
      </c>
      <c r="AT176" s="21" t="n">
        <f aca="false">AT139+AT143+AT144+AT137+AT145</f>
        <v>-756.576757622406</v>
      </c>
      <c r="AU176" s="21" t="n">
        <f aca="false">AU139+AU143+AU144+AU137+AU145</f>
        <v>-756.576757622406</v>
      </c>
      <c r="AV176" s="21" t="n">
        <f aca="false">AV139+AV143+AV144+AV137+AV145</f>
        <v>-756.576757622406</v>
      </c>
      <c r="AW176" s="21" t="n">
        <f aca="false">AW139+AW143+AW144+AW137+AW145</f>
        <v>-756.576757622406</v>
      </c>
      <c r="AX176" s="21" t="n">
        <f aca="false">AX139+AX143+AX144+AX137+AX145</f>
        <v>-756.576757622406</v>
      </c>
      <c r="AY176" s="21" t="n">
        <f aca="false">AY139+AY143+AY144+AY137+AY145</f>
        <v>-756.576757622406</v>
      </c>
      <c r="AZ176" s="21" t="n">
        <f aca="false">AZ139+AZ143+AZ144+AZ137+AZ145</f>
        <v>-756.576757622406</v>
      </c>
      <c r="BA176" s="21" t="n">
        <f aca="false">BA139+BA143+BA144+BA137+BA145</f>
        <v>-756.576757622406</v>
      </c>
      <c r="BB176" s="21" t="n">
        <f aca="false">BB139+BB143+BB144+BB137+BB145</f>
        <v>-756.576757622406</v>
      </c>
      <c r="BC176" s="21" t="n">
        <f aca="false">BC139+BC143+BC144+BC137+BC145</f>
        <v>-756.576757622406</v>
      </c>
      <c r="BD176" s="21" t="n">
        <f aca="false">BD139+BD143+BD144+BD137+BD145</f>
        <v>-756.576757622406</v>
      </c>
      <c r="BE176" s="21" t="n">
        <f aca="false">BE139+BE143+BE144+BE137+BE145</f>
        <v>-756.576757622406</v>
      </c>
      <c r="BF176" s="21" t="n">
        <f aca="false">BF139+BF143+BF144+BF137+BF145</f>
        <v>-756.576757622406</v>
      </c>
      <c r="BG176" s="21" t="n">
        <f aca="false">BG139+BG143+BG144+BG137+BG145</f>
        <v>-756.576757622406</v>
      </c>
      <c r="BH176" s="21" t="n">
        <f aca="false">BH139+BH143+BH144+BH137+BH145</f>
        <v>-756.576757622406</v>
      </c>
      <c r="BI176" s="21" t="n">
        <f aca="false">BI139+BI143+BI144+BI137+BI145</f>
        <v>-756.576757622406</v>
      </c>
      <c r="BJ176" s="21" t="n">
        <f aca="false">BJ139+BJ143+BJ144+BJ137+BJ145</f>
        <v>-756.576757622406</v>
      </c>
      <c r="BK176" s="21" t="n">
        <f aca="false">BK139+BK143+BK144+BK137+BK145</f>
        <v>-756.576757622406</v>
      </c>
      <c r="BL176" s="21" t="n">
        <f aca="false">BL139+BL143+BL144+BL137+BL145</f>
        <v>-756.576757622406</v>
      </c>
      <c r="BM176" s="21" t="n">
        <f aca="false">BM139+BM143+BM144+BM137+BM145</f>
        <v>-756.576757622406</v>
      </c>
      <c r="BN176" s="21" t="n">
        <f aca="false">BN139+BN143+BN144+BN137+BN145</f>
        <v>-756.576757622406</v>
      </c>
      <c r="BO176" s="21" t="n">
        <f aca="false">BO139+BO143+BO144+BO137+BO145</f>
        <v>-756.576757622406</v>
      </c>
      <c r="BP176" s="21" t="n">
        <f aca="false">BP139+BP143+BP144+BP137+BP145</f>
        <v>-756.576757622406</v>
      </c>
      <c r="BQ176" s="21" t="n">
        <f aca="false">BQ139+BQ143+BQ144+BQ137+BQ145</f>
        <v>-756.576757622406</v>
      </c>
      <c r="BR176" s="21" t="n">
        <f aca="false">BR139+BR143+BR144+BR137+BR145</f>
        <v>-756.576757622406</v>
      </c>
      <c r="BS176" s="21" t="n">
        <f aca="false">BS139+BS143+BS144+BS137+BS145</f>
        <v>-756.576757622406</v>
      </c>
      <c r="BT176" s="21" t="n">
        <f aca="false">BT139+BT143+BT144+BT137+BT145</f>
        <v>-756.576757622406</v>
      </c>
      <c r="BU176" s="21" t="n">
        <f aca="false">BU139+BU143+BU144+BU137+BU145</f>
        <v>-756.576757622406</v>
      </c>
      <c r="BV176" s="21" t="n">
        <f aca="false">BV139+BV143+BV144+BV137+BV145</f>
        <v>-756.576757622406</v>
      </c>
      <c r="BW176" s="21" t="n">
        <f aca="false">BW139+BW143+BW144+BW137+BW145</f>
        <v>-756.576757622406</v>
      </c>
      <c r="BX176" s="21" t="n">
        <f aca="false">BX139+BX143+BX144+BX137+BX145</f>
        <v>-756.576757622406</v>
      </c>
      <c r="BY176" s="21" t="n">
        <f aca="false">BY139+BY143+BY144+BY137+BY145</f>
        <v>-756.576757622406</v>
      </c>
      <c r="BZ176" s="21" t="n">
        <f aca="false">BZ139+BZ143+BZ144+BZ137+BZ145</f>
        <v>-756.576757622406</v>
      </c>
      <c r="CA176" s="21" t="n">
        <f aca="false">CA139+CA143+CA144+CA137+CA145</f>
        <v>756.576757622406</v>
      </c>
      <c r="CB176" s="21" t="n">
        <f aca="false">CB139+CB143+CB144+CB137+CB145</f>
        <v>-2.72848410531879E-013</v>
      </c>
      <c r="CC176" s="21" t="n">
        <f aca="false">CC139+CC143+CC144+CC137+CC145</f>
        <v>-2.72848410531879E-013</v>
      </c>
      <c r="CD176" s="21" t="n">
        <f aca="false">CD139+CD143+CD144+CD137+CD145</f>
        <v>-2.72848410531879E-013</v>
      </c>
      <c r="CE176" s="21" t="n">
        <f aca="false">CE139+CE143+CE144+CE137+CE145</f>
        <v>-2.72848410531879E-013</v>
      </c>
      <c r="CF176" s="21" t="n">
        <f aca="false">CF139+CF143+CF144+CF137+CF145</f>
        <v>-2.72848410531879E-013</v>
      </c>
      <c r="CG176" s="21" t="n">
        <f aca="false">CG139+CG143+CG144+CG137+CG145</f>
        <v>-2.72848410531879E-013</v>
      </c>
      <c r="CH176" s="21" t="n">
        <f aca="false">CH139+CH143+CH144+CH137+CH145</f>
        <v>-2.72848410531879E-013</v>
      </c>
      <c r="CI176" s="21" t="n">
        <f aca="false">CI139+CI143+CI144+CI137+CI145</f>
        <v>-2.72848410531879E-013</v>
      </c>
      <c r="CJ176" s="21" t="n">
        <f aca="false">CJ139+CJ143+CJ144+CJ137+CJ145</f>
        <v>-2.72848410531879E-013</v>
      </c>
      <c r="CK176" s="21" t="n">
        <f aca="false">CK139+CK143+CK144+CK137+CK145</f>
        <v>-2.72848410531879E-013</v>
      </c>
      <c r="CL176" s="21" t="n">
        <f aca="false">CL139+CL143+CL144+CL137+CL145</f>
        <v>-2.72848410531879E-013</v>
      </c>
      <c r="CM176" s="21" t="n">
        <f aca="false">CM139+CM143+CM144+CM137+CM145</f>
        <v>-2.72848410531879E-013</v>
      </c>
      <c r="CN176" s="21" t="n">
        <f aca="false">CN139+CN143+CN144+CN137+CN145</f>
        <v>-2.72848410531879E-013</v>
      </c>
      <c r="CO176" s="21" t="n">
        <f aca="false">CO139+CO143+CO144+CO137+CO145</f>
        <v>-2.72848410531879E-013</v>
      </c>
      <c r="CP176" s="21" t="n">
        <f aca="false">CP139+CP143+CP144+CP137+CP145</f>
        <v>-2.72848410531879E-013</v>
      </c>
      <c r="CQ176" s="21" t="n">
        <f aca="false">CQ139+CQ143+CQ144+CQ137+CQ145</f>
        <v>-2.72848410531879E-013</v>
      </c>
      <c r="CR176" s="21" t="n">
        <f aca="false">CR139+CR143+CR144+CR137+CR145</f>
        <v>-2.72848410531879E-013</v>
      </c>
      <c r="CS176" s="21" t="n">
        <f aca="false">CS139+CS143+CS144+CS137+CS145</f>
        <v>-2.72848410531879E-013</v>
      </c>
      <c r="CT176" s="21" t="n">
        <f aca="false">CT139+CT143+CT144+CT137+CT145</f>
        <v>-2.72848410531879E-013</v>
      </c>
      <c r="CU176" s="21" t="n">
        <f aca="false">CU139+CU143+CU144+CU137+CU145</f>
        <v>-2.72848410531879E-013</v>
      </c>
      <c r="CV176" s="21" t="n">
        <f aca="false">CV139+CV143+CV144+CV137+CV145</f>
        <v>-2.72848410531879E-013</v>
      </c>
      <c r="CW176" s="21" t="n">
        <f aca="false">CW139+CW143+CW144+CW137+CW145</f>
        <v>-2.72848410531879E-013</v>
      </c>
      <c r="CX176" s="21" t="n">
        <f aca="false">CX139+CX143+CX144+CX137+CX145</f>
        <v>-2.72848410531879E-013</v>
      </c>
      <c r="CY176" s="21" t="n">
        <f aca="false">CY139+CY143+CY144+CY137+CY145</f>
        <v>-2.72848410531879E-013</v>
      </c>
      <c r="CZ176" s="21" t="n">
        <f aca="false">CZ139+CZ143+CZ144+CZ137+CZ145</f>
        <v>-2.72848410531879E-013</v>
      </c>
      <c r="DA176" s="21" t="n">
        <f aca="false">DA139+DA143+DA144+DA137+DA145</f>
        <v>-2.72848410531879E-013</v>
      </c>
      <c r="DB176" s="21" t="n">
        <f aca="false">DB139+DB143+DB144+DB137+DB145</f>
        <v>-2.72848410531879E-013</v>
      </c>
      <c r="DC176" s="21" t="n">
        <f aca="false">DC139+DC143+DC144+DC137+DC145</f>
        <v>-2.72848410531879E-013</v>
      </c>
      <c r="DD176" s="21" t="n">
        <f aca="false">DD139+DD143+DD144+DD137+DD145</f>
        <v>-2.72848410531879E-013</v>
      </c>
      <c r="DE176" s="21" t="n">
        <f aca="false">DE139+DE143+DE144+DE137+DE145</f>
        <v>-2.72848410531879E-013</v>
      </c>
      <c r="DF176" s="21" t="n">
        <f aca="false">DF139+DF143+DF144+DF137+DF145</f>
        <v>-2.72848410531879E-013</v>
      </c>
      <c r="DG176" s="21" t="n">
        <f aca="false">DG139+DG143+DG144+DG137+DG145</f>
        <v>-2.72848410531879E-013</v>
      </c>
      <c r="DH176" s="21" t="n">
        <f aca="false">DH139+DH143+DH144+DH137+DH145</f>
        <v>-2.72848410531879E-013</v>
      </c>
      <c r="DI176" s="21" t="n">
        <f aca="false">DI139+DI143+DI144+DI137+DI145</f>
        <v>-2.72848410531879E-013</v>
      </c>
      <c r="DJ176" s="21" t="n">
        <f aca="false">DJ139+DJ143+DJ144+DJ137+DJ145</f>
        <v>-2.72848410531879E-013</v>
      </c>
      <c r="DK176" s="21" t="n">
        <f aca="false">DK139+DK143+DK144+DK137+DK145</f>
        <v>-2.72848410531879E-013</v>
      </c>
      <c r="DL176" s="21" t="n">
        <f aca="false">DL139+DL143+DL144+DL137+DL145</f>
        <v>-2.72848410531879E-013</v>
      </c>
      <c r="DM176" s="21" t="n">
        <f aca="false">DM139+DM143+DM144+DM137+DM145</f>
        <v>-2.72848410531879E-013</v>
      </c>
      <c r="DN176" s="21" t="n">
        <f aca="false">DN139+DN143+DN144+DN137+DN145</f>
        <v>-2.72848410531879E-013</v>
      </c>
      <c r="DO176" s="21" t="n">
        <f aca="false">DO139+DO143+DO144+DO137+DO145</f>
        <v>-2.72848410531879E-013</v>
      </c>
      <c r="DP176" s="21" t="n">
        <f aca="false">DP139+DP143+DP144+DP137+DP145</f>
        <v>-2.72848410531879E-013</v>
      </c>
      <c r="DQ176" s="21" t="n">
        <f aca="false">DQ139+DQ143+DQ144+DQ137+DQ145</f>
        <v>-2.72848410531879E-013</v>
      </c>
      <c r="DR176" s="21" t="n">
        <f aca="false">DR139+DR143+DR144+DR137+DR145</f>
        <v>-2.72848410531879E-013</v>
      </c>
      <c r="DS176" s="21" t="n">
        <f aca="false">DS139+DS143+DS144+DS137+DS145</f>
        <v>-2.72848410531879E-013</v>
      </c>
      <c r="DT176" s="21" t="n">
        <f aca="false">DT139+DT143+DT144+DT137+DT145</f>
        <v>-2.72848410531879E-013</v>
      </c>
      <c r="DU176" s="21" t="n">
        <f aca="false">DU139+DU143+DU144+DU137+DU145</f>
        <v>-2.72848410531879E-013</v>
      </c>
      <c r="DV176" s="21" t="n">
        <f aca="false">DV139+DV143+DV144+DV137+DV145</f>
        <v>-2.72848410531879E-013</v>
      </c>
      <c r="DW176" s="21" t="n">
        <f aca="false">DW139+DW143+DW144+DW137+DW145</f>
        <v>-2.72848410531879E-013</v>
      </c>
      <c r="DX176" s="21" t="n">
        <f aca="false">DX139+DX143+DX144+DX137+DX145</f>
        <v>-2.72848410531879E-013</v>
      </c>
      <c r="DY176" s="21" t="n">
        <f aca="false">DY139+DY143+DY144+DY137+DY145</f>
        <v>-2.72848410531879E-013</v>
      </c>
      <c r="DZ176" s="21" t="n">
        <f aca="false">DZ139+DZ143+DZ144+DZ137+DZ145</f>
        <v>-2.72848410531879E-013</v>
      </c>
      <c r="EA176" s="21" t="n">
        <f aca="false">EA139+EA143+EA144+EA137+EA145</f>
        <v>-2.72848410531879E-013</v>
      </c>
      <c r="EB176" s="21" t="n">
        <f aca="false">EB139+EB143+EB144+EB137+EB145</f>
        <v>-2.72848410531879E-013</v>
      </c>
      <c r="EC176" s="21" t="n">
        <f aca="false">EC139+EC143+EC144+EC137+EC145</f>
        <v>-2.72848410531879E-013</v>
      </c>
      <c r="ED176" s="21" t="n">
        <f aca="false">ED139+ED143+ED144+ED137+ED145</f>
        <v>-2.72848410531879E-013</v>
      </c>
      <c r="EE176" s="21" t="n">
        <f aca="false">EE139+EE143+EE144+EE137+EE145</f>
        <v>-2.72848410531879E-013</v>
      </c>
      <c r="EF176" s="21" t="n">
        <f aca="false">EF139+EF143+EF144+EF137+EF145</f>
        <v>-2.72848410531879E-013</v>
      </c>
      <c r="EG176" s="21" t="n">
        <f aca="false">EG139+EG143+EG144+EG137+EG145</f>
        <v>-2.72848410531879E-013</v>
      </c>
      <c r="EH176" s="21" t="n">
        <f aca="false">EH139+EH143+EH144+EH137+EH145</f>
        <v>-2.72848410531879E-013</v>
      </c>
      <c r="EI176" s="21" t="n">
        <f aca="false">EI139+EI143+EI144+EI137+EI145</f>
        <v>-2.72848410531879E-013</v>
      </c>
      <c r="EJ176" s="21" t="n">
        <f aca="false">EJ139+EJ143+EJ144+EJ137+EJ145</f>
        <v>-2.72848410531879E-013</v>
      </c>
      <c r="EK176" s="21" t="n">
        <f aca="false">EK139+EK143+EK144+EK137+EK145</f>
        <v>-2.72848410531879E-013</v>
      </c>
      <c r="EL176" s="21" t="n">
        <f aca="false">EL139+EL143+EL144+EL137+EL145</f>
        <v>-2.72848410531879E-013</v>
      </c>
      <c r="EM176" s="21" t="n">
        <f aca="false">EM139+EM143+EM144+EM137+EM145</f>
        <v>-2.72848410531879E-013</v>
      </c>
      <c r="EN176" s="21" t="n">
        <f aca="false">EN139+EN143+EN144+EN137+EN145</f>
        <v>-2.72848410531879E-013</v>
      </c>
      <c r="EO176" s="21" t="n">
        <f aca="false">EO139+EO143+EO144+EO137+EO145</f>
        <v>-2.72848410531879E-013</v>
      </c>
      <c r="EP176" s="21" t="n">
        <f aca="false">EP139+EP143+EP144+EP137+EP145</f>
        <v>-2.72848410531879E-013</v>
      </c>
      <c r="EQ176" s="21" t="n">
        <f aca="false">EQ139+EQ143+EQ144+EQ137+EQ145</f>
        <v>-2.72848410531879E-013</v>
      </c>
      <c r="ER176" s="21" t="n">
        <f aca="false">ER139+ER143+ER144+ER137+ER145</f>
        <v>-2.72848410531879E-013</v>
      </c>
      <c r="ES176" s="21" t="n">
        <f aca="false">ES139+ES143+ES144+ES137+ES145</f>
        <v>-2.72848410531879E-013</v>
      </c>
      <c r="ET176" s="21" t="n">
        <f aca="false">ET139+ET143+ET144+ET137+ET145</f>
        <v>-2.72848410531879E-013</v>
      </c>
      <c r="EU176" s="21" t="n">
        <f aca="false">EU139+EU143+EU144+EU137+EU145</f>
        <v>-2.72848410531879E-013</v>
      </c>
      <c r="EV176" s="21" t="n">
        <f aca="false">EV139+EV143+EV144+EV137+EV145</f>
        <v>-2.72848410531879E-013</v>
      </c>
      <c r="EW176" s="21" t="n">
        <f aca="false">EW139+EW143+EW144+EW137+EW145</f>
        <v>-2.72848410531879E-013</v>
      </c>
      <c r="EX176" s="21" t="n">
        <f aca="false">EX139+EX143+EX144+EX137+EX145</f>
        <v>-2.72848410531879E-013</v>
      </c>
      <c r="EY176" s="21" t="n">
        <f aca="false">EY139+EY143+EY144+EY137+EY145</f>
        <v>-2.72848410531879E-013</v>
      </c>
      <c r="EZ176" s="21" t="n">
        <f aca="false">EZ139+EZ143+EZ144+EZ137+EZ145</f>
        <v>-2.72848410531879E-013</v>
      </c>
      <c r="FA176" s="21" t="n">
        <f aca="false">FA139+FA143+FA144+FA137+FA145</f>
        <v>-2.72848410531879E-013</v>
      </c>
      <c r="FB176" s="21" t="n">
        <f aca="false">FB139+FB143+FB144+FB137+FB145</f>
        <v>-2.72848410531879E-013</v>
      </c>
      <c r="FC176" s="21" t="n">
        <f aca="false">FC139+FC143+FC144+FC137+FC145</f>
        <v>-2.72848410531879E-013</v>
      </c>
      <c r="FD176" s="21" t="n">
        <f aca="false">FD139+FD143+FD144+FD137+FD145</f>
        <v>-2.72848410531879E-013</v>
      </c>
      <c r="FE176" s="21" t="n">
        <f aca="false">FE139+FE143+FE144+FE137+FE145</f>
        <v>-2.72848410531879E-013</v>
      </c>
      <c r="FF176" s="21" t="n">
        <f aca="false">FF139+FF143+FF144+FF137+FF145</f>
        <v>-2.72848410531879E-013</v>
      </c>
      <c r="FG176" s="21" t="n">
        <f aca="false">FG139+FG143+FG144+FG137+FG145</f>
        <v>-2.72848410531879E-013</v>
      </c>
      <c r="FH176" s="21" t="n">
        <f aca="false">FH139+FH143+FH144+FH137+FH145</f>
        <v>-2.72848410531879E-013</v>
      </c>
    </row>
    <row r="177" customFormat="false" ht="15" hidden="false" customHeight="false" outlineLevel="0" collapsed="false">
      <c r="C177" s="28" t="s">
        <v>809</v>
      </c>
      <c r="D177" s="12" t="s">
        <v>358</v>
      </c>
      <c r="I177" s="63" t="n">
        <f aca="false">SUM(J177:FH177)</f>
        <v>99140.2590610727</v>
      </c>
      <c r="J177" s="63" t="n">
        <f aca="false">J172+J159+J176</f>
        <v>-2749.35227272727</v>
      </c>
      <c r="K177" s="63" t="n">
        <f aca="false">K172+K159+K176</f>
        <v>818.684731973848</v>
      </c>
      <c r="L177" s="63" t="n">
        <f aca="false">L172+L159+L176</f>
        <v>-684.462738443338</v>
      </c>
      <c r="M177" s="63" t="n">
        <f aca="false">M172+M159+M176</f>
        <v>-226.929361942715</v>
      </c>
      <c r="N177" s="63" t="n">
        <f aca="false">N172+N159+N176</f>
        <v>-1835.41287842623</v>
      </c>
      <c r="O177" s="63" t="n">
        <f aca="false">O172+O159+O176</f>
        <v>-1580.73987118772</v>
      </c>
      <c r="P177" s="63" t="n">
        <f aca="false">P172+P159+P176</f>
        <v>-890.095562971991</v>
      </c>
      <c r="Q177" s="63" t="n">
        <f aca="false">Q172+Q159+Q176</f>
        <v>-8562.44447626401</v>
      </c>
      <c r="R177" s="63" t="n">
        <f aca="false">R172+R159+R176</f>
        <v>-8538.91965785305</v>
      </c>
      <c r="S177" s="63" t="n">
        <f aca="false">S172+S159+S176</f>
        <v>-9373.48971512775</v>
      </c>
      <c r="T177" s="63" t="n">
        <f aca="false">T172+T159+T176</f>
        <v>1315.06177747325</v>
      </c>
      <c r="U177" s="63" t="n">
        <f aca="false">U172+U159+U176</f>
        <v>1328.04497088772</v>
      </c>
      <c r="V177" s="63" t="n">
        <f aca="false">V172+V159+V176</f>
        <v>1295.68114951261</v>
      </c>
      <c r="W177" s="63" t="n">
        <f aca="false">W172+W159+W176</f>
        <v>952.015975236701</v>
      </c>
      <c r="X177" s="63" t="n">
        <f aca="false">X172+X159+X176</f>
        <v>968.970543352741</v>
      </c>
      <c r="Y177" s="63" t="n">
        <f aca="false">Y172+Y159+Y176</f>
        <v>985.880066376628</v>
      </c>
      <c r="Z177" s="63" t="n">
        <f aca="false">Z172+Z159+Z176</f>
        <v>984.184480494781</v>
      </c>
      <c r="AA177" s="63" t="n">
        <f aca="false">AA172+AA159+AA176</f>
        <v>759.004092855234</v>
      </c>
      <c r="AB177" s="63" t="n">
        <f aca="false">AB172+AB159+AB176</f>
        <v>773.905696110835</v>
      </c>
      <c r="AC177" s="63" t="n">
        <f aca="false">AC172+AC159+AC176</f>
        <v>788.765037090124</v>
      </c>
      <c r="AD177" s="63" t="n">
        <f aca="false">AD172+AD159+AD176</f>
        <v>787.144538080707</v>
      </c>
      <c r="AE177" s="63" t="n">
        <f aca="false">AE172+AE159+AE176</f>
        <v>807.338357689843</v>
      </c>
      <c r="AF177" s="63" t="n">
        <f aca="false">AF172+AF159+AF176</f>
        <v>822.750922888294</v>
      </c>
      <c r="AG177" s="63" t="n">
        <f aca="false">AG172+AG159+AG176</f>
        <v>838.120179677075</v>
      </c>
      <c r="AH177" s="63" t="n">
        <f aca="false">AH172+AH159+AH176</f>
        <v>836.452324188052</v>
      </c>
      <c r="AI177" s="63" t="n">
        <f aca="false">AI172+AI159+AI176</f>
        <v>819.303871526028</v>
      </c>
      <c r="AJ177" s="63" t="n">
        <f aca="false">AJ172+AJ159+AJ176</f>
        <v>817.71407044826</v>
      </c>
      <c r="AK177" s="63" t="n">
        <f aca="false">AK172+AK159+AK176</f>
        <v>833.091719563055</v>
      </c>
      <c r="AL177" s="63" t="n">
        <f aca="false">AL172+AL159+AL176</f>
        <v>831.466990403154</v>
      </c>
      <c r="AM177" s="63" t="n">
        <f aca="false">AM172+AM159+AM176</f>
        <v>770.379634862559</v>
      </c>
      <c r="AN177" s="63" t="n">
        <f aca="false">AN172+AN159+AN176</f>
        <v>785.438663143641</v>
      </c>
      <c r="AO177" s="63" t="n">
        <f aca="false">AO172+AO159+AO176</f>
        <v>800.455806061043</v>
      </c>
      <c r="AP177" s="63" t="n">
        <f aca="false">AP172+AP159+AP176</f>
        <v>798.802834392817</v>
      </c>
      <c r="AQ177" s="63" t="n">
        <f aca="false">AQ172+AQ159+AQ176</f>
        <v>680.741673256317</v>
      </c>
      <c r="AR177" s="63" t="n">
        <f aca="false">AR172+AR159+AR176</f>
        <v>694.858860891106</v>
      </c>
      <c r="AS177" s="63" t="n">
        <f aca="false">AS172+AS159+AS176</f>
        <v>708.935688142016</v>
      </c>
      <c r="AT177" s="63" t="n">
        <f aca="false">AT172+AT159+AT176</f>
        <v>707.314856286277</v>
      </c>
      <c r="AU177" s="63" t="n">
        <f aca="false">AU172+AU159+AU176</f>
        <v>676.114266169642</v>
      </c>
      <c r="AV177" s="63" t="n">
        <f aca="false">AV172+AV159+AV176</f>
        <v>690.185439485069</v>
      </c>
      <c r="AW177" s="63" t="n">
        <f aca="false">AW172+AW159+AW176</f>
        <v>704.216184125643</v>
      </c>
      <c r="AX177" s="63" t="n">
        <f aca="false">AX172+AX159+AX176</f>
        <v>702.575992984652</v>
      </c>
      <c r="AY177" s="63" t="n">
        <f aca="false">AY172+AY159+AY176</f>
        <v>649.693737868505</v>
      </c>
      <c r="AZ177" s="63" t="n">
        <f aca="false">AZ172+AZ159+AZ176</f>
        <v>648.0622125342</v>
      </c>
      <c r="BA177" s="63" t="n">
        <f aca="false">BA172+BA159+BA176</f>
        <v>661.628414334785</v>
      </c>
      <c r="BB177" s="63" t="n">
        <f aca="false">BB172+BB159+BB176</f>
        <v>659.960611504946</v>
      </c>
      <c r="BC177" s="63" t="n">
        <f aca="false">BC172+BC159+BC176</f>
        <v>679.187051779613</v>
      </c>
      <c r="BD177" s="63" t="n">
        <f aca="false">BD172+BD159+BD176</f>
        <v>693.235377325579</v>
      </c>
      <c r="BE177" s="63" t="n">
        <f aca="false">BE172+BE159+BE176</f>
        <v>707.240899891282</v>
      </c>
      <c r="BF177" s="63" t="n">
        <f aca="false">BF172+BF159+BF176</f>
        <v>705.488159209777</v>
      </c>
      <c r="BG177" s="63" t="n">
        <f aca="false">BG172+BG159+BG176</f>
        <v>665.920572931573</v>
      </c>
      <c r="BH177" s="63" t="n">
        <f aca="false">BH172+BH159+BH176</f>
        <v>630.472180021126</v>
      </c>
      <c r="BI177" s="63" t="n">
        <f aca="false">BI172+BI159+BI176</f>
        <v>643.775493912231</v>
      </c>
      <c r="BJ177" s="63" t="n">
        <f aca="false">BJ172+BJ159+BJ176</f>
        <v>641.981466718436</v>
      </c>
      <c r="BK177" s="63" t="n">
        <f aca="false">BK172+BK159+BK176</f>
        <v>611.851877647471</v>
      </c>
      <c r="BL177" s="63" t="n">
        <f aca="false">BL172+BL159+BL176</f>
        <v>625.145960721548</v>
      </c>
      <c r="BM177" s="63" t="n">
        <f aca="false">BM172+BM159+BM176</f>
        <v>638.396463879745</v>
      </c>
      <c r="BN177" s="63" t="n">
        <f aca="false">BN172+BN159+BN176</f>
        <v>636.578099048069</v>
      </c>
      <c r="BO177" s="63" t="n">
        <f aca="false">BO172+BO159+BO176</f>
        <v>605.95625399801</v>
      </c>
      <c r="BP177" s="63" t="n">
        <f aca="false">BP172+BP159+BP176</f>
        <v>604.172877171777</v>
      </c>
      <c r="BQ177" s="63" t="n">
        <f aca="false">BQ172+BQ159+BQ176</f>
        <v>617.219275048867</v>
      </c>
      <c r="BR177" s="63" t="n">
        <f aca="false">BR172+BR159+BR176</f>
        <v>615.39589855586</v>
      </c>
      <c r="BS177" s="63" t="n">
        <f aca="false">BS172+BS159+BS176</f>
        <v>539.063810861477</v>
      </c>
      <c r="BT177" s="63" t="n">
        <f aca="false">BT172+BT159+BT176</f>
        <v>551.600408729672</v>
      </c>
      <c r="BU177" s="63" t="n">
        <f aca="false">BU172+BU159+BU176</f>
        <v>564.09445000586</v>
      </c>
      <c r="BV177" s="63" t="n">
        <f aca="false">BV172+BV159+BV176</f>
        <v>562.263433841977</v>
      </c>
      <c r="BW177" s="63" t="n">
        <f aca="false">BW172+BW159+BW176</f>
        <v>570.084110402741</v>
      </c>
      <c r="BX177" s="63" t="n">
        <f aca="false">BX172+BX159+BX176</f>
        <v>582.941433112063</v>
      </c>
      <c r="BY177" s="63" t="n">
        <f aca="false">BY172+BY159+BY176</f>
        <v>595.7550773246</v>
      </c>
      <c r="BZ177" s="63" t="n">
        <f aca="false">BZ172+BZ159+BZ176</f>
        <v>593.864047095703</v>
      </c>
      <c r="CA177" s="63" t="n">
        <f aca="false">CA172+CA159+CA176</f>
        <v>2059.83400079522</v>
      </c>
      <c r="CB177" s="63" t="n">
        <f aca="false">CB172+CB159+CB176</f>
        <v>1315.83942986352</v>
      </c>
      <c r="CC177" s="63" t="n">
        <f aca="false">CC172+CC159+CC176</f>
        <v>1329.22823459821</v>
      </c>
      <c r="CD177" s="63" t="n">
        <f aca="false">CD172+CD159+CD176</f>
        <v>1328.1463116805</v>
      </c>
      <c r="CE177" s="63" t="n">
        <f aca="false">CE172+CE159+CE176</f>
        <v>1280.68988971483</v>
      </c>
      <c r="CF177" s="63" t="n">
        <f aca="false">CF172+CF159+CF176</f>
        <v>1279.63482825878</v>
      </c>
      <c r="CG177" s="63" t="n">
        <f aca="false">CG172+CG159+CG176</f>
        <v>1292.63089261026</v>
      </c>
      <c r="CH177" s="63" t="n">
        <f aca="false">CH172+CH159+CH176</f>
        <v>1291.55413436283</v>
      </c>
      <c r="CI177" s="63" t="n">
        <f aca="false">CI172+CI159+CI176</f>
        <v>1320.55603420061</v>
      </c>
      <c r="CJ177" s="63" t="n">
        <f aca="false">CJ172+CJ159+CJ176</f>
        <v>1334.13884859631</v>
      </c>
      <c r="CK177" s="63" t="n">
        <f aca="false">CK172+CK159+CK176</f>
        <v>1347.6862914946</v>
      </c>
      <c r="CL177" s="63" t="n">
        <f aca="false">CL172+CL159+CL176</f>
        <v>1346.56148001079</v>
      </c>
      <c r="CM177" s="63" t="n">
        <f aca="false">CM172+CM159+CM176</f>
        <v>1339.72705100606</v>
      </c>
      <c r="CN177" s="63" t="n">
        <f aca="false">CN172+CN159+CN176</f>
        <v>1353.50810690036</v>
      </c>
      <c r="CO177" s="63" t="n">
        <f aca="false">CO172+CO159+CO176</f>
        <v>1367.25331201713</v>
      </c>
      <c r="CP177" s="63" t="n">
        <f aca="false">CP172+CP159+CP176</f>
        <v>1366.11325945439</v>
      </c>
      <c r="CQ177" s="63" t="n">
        <f aca="false">CQ172+CQ159+CQ176</f>
        <v>1337.45990783012</v>
      </c>
      <c r="CR177" s="63" t="n">
        <f aca="false">CR172+CR159+CR176</f>
        <v>1351.20387439771</v>
      </c>
      <c r="CS177" s="63" t="n">
        <f aca="false">CS172+CS159+CS176</f>
        <v>1364.91160407007</v>
      </c>
      <c r="CT177" s="63" t="n">
        <f aca="false">CT172+CT159+CT176</f>
        <v>1363.75927298798</v>
      </c>
      <c r="CU177" s="63" t="n">
        <f aca="false">CU172+CU159+CU176</f>
        <v>-33458.3416100819</v>
      </c>
      <c r="CV177" s="63" t="n">
        <f aca="false">CV172+CV159+CV176</f>
        <v>1344.53952688007</v>
      </c>
      <c r="CW177" s="63" t="n">
        <f aca="false">CW172+CW159+CW176</f>
        <v>1358.20964805759</v>
      </c>
      <c r="CX177" s="63" t="n">
        <f aca="false">CX172+CX159+CX176</f>
        <v>1357.0933074466</v>
      </c>
      <c r="CY177" s="63" t="n">
        <f aca="false">CY172+CY159+CY176</f>
        <v>1694.14226113528</v>
      </c>
      <c r="CZ177" s="63" t="n">
        <f aca="false">CZ172+CZ159+CZ176</f>
        <v>1711.63781988209</v>
      </c>
      <c r="DA177" s="63" t="n">
        <f aca="false">DA172+DA159+DA176</f>
        <v>1729.09027709388</v>
      </c>
      <c r="DB177" s="63" t="n">
        <f aca="false">DB172+DB159+DB176</f>
        <v>1727.71965088097</v>
      </c>
      <c r="DC177" s="63" t="n">
        <f aca="false">DC172+DC159+DC176</f>
        <v>1631.59190387275</v>
      </c>
      <c r="DD177" s="63" t="n">
        <f aca="false">DD172+DD159+DD176</f>
        <v>1648.42477488791</v>
      </c>
      <c r="DE177" s="63" t="n">
        <f aca="false">DE172+DE159+DE176</f>
        <v>1665.21559303029</v>
      </c>
      <c r="DF177" s="63" t="n">
        <f aca="false">DF172+DF159+DF176</f>
        <v>1663.87831421265</v>
      </c>
      <c r="DG177" s="63" t="n">
        <f aca="false">DG172+DG159+DG176</f>
        <v>1599.75961964281</v>
      </c>
      <c r="DH177" s="63" t="n">
        <f aca="false">DH172+DH159+DH176</f>
        <v>1616.2476274773</v>
      </c>
      <c r="DI177" s="63" t="n">
        <f aca="false">DI172+DI159+DI176</f>
        <v>1632.6938689358</v>
      </c>
      <c r="DJ177" s="63" t="n">
        <f aca="false">DJ172+DJ159+DJ176</f>
        <v>1631.3657006989</v>
      </c>
      <c r="DK177" s="63" t="n">
        <f aca="false">DK172+DK159+DK176</f>
        <v>1553.9807020883</v>
      </c>
      <c r="DL177" s="63" t="n">
        <f aca="false">DL172+DL159+DL176</f>
        <v>1552.69931105174</v>
      </c>
      <c r="DM177" s="63" t="n">
        <f aca="false">DM172+DM159+DM176</f>
        <v>1568.46743862201</v>
      </c>
      <c r="DN177" s="63" t="n">
        <f aca="false">DN172+DN159+DN176</f>
        <v>1567.15969644369</v>
      </c>
      <c r="DO177" s="63" t="n">
        <f aca="false">DO172+DO159+DO176</f>
        <v>1569.96562716675</v>
      </c>
      <c r="DP177" s="63" t="n">
        <f aca="false">DP172+DP159+DP176</f>
        <v>1586.14290308759</v>
      </c>
      <c r="DQ177" s="63" t="n">
        <f aca="false">DQ172+DQ159+DQ176</f>
        <v>1602.27907177153</v>
      </c>
      <c r="DR177" s="63" t="n">
        <f aca="false">DR172+DR159+DR176</f>
        <v>1600.97186411817</v>
      </c>
      <c r="DS177" s="63" t="n">
        <f aca="false">DS172+DS159+DS176</f>
        <v>1566.62061262566</v>
      </c>
      <c r="DT177" s="63" t="n">
        <f aca="false">DT172+DT159+DT176</f>
        <v>1582.767570571</v>
      </c>
      <c r="DU177" s="63" t="n">
        <f aca="false">DU172+DU159+DU176</f>
        <v>1598.87364352479</v>
      </c>
      <c r="DV177" s="63" t="n">
        <f aca="false">DV172+DV159+DV176</f>
        <v>1597.57350325965</v>
      </c>
      <c r="DW177" s="63" t="n">
        <f aca="false">DW172+DW159+DW176</f>
        <v>1545.35739977402</v>
      </c>
      <c r="DX177" s="63" t="n">
        <f aca="false">DX172+DX159+DX176</f>
        <v>1561.26980492029</v>
      </c>
      <c r="DY177" s="63" t="n">
        <f aca="false">DY172+DY159+DY176</f>
        <v>1577.1413804062</v>
      </c>
      <c r="DZ177" s="63" t="n">
        <f aca="false">DZ172+DZ159+DZ176</f>
        <v>1575.84299967014</v>
      </c>
      <c r="EA177" s="63" t="n">
        <f aca="false">EA172+EA159+EA176</f>
        <v>1543.49125787961</v>
      </c>
      <c r="EB177" s="63" t="n">
        <f aca="false">EB172+EB159+EB176</f>
        <v>1542.24460689655</v>
      </c>
      <c r="EC177" s="63" t="n">
        <f aca="false">EC172+EC159+EC176</f>
        <v>1557.93294312148</v>
      </c>
      <c r="ED177" s="63" t="n">
        <f aca="false">ED172+ED159+ED176</f>
        <v>1556.66065540782</v>
      </c>
      <c r="EE177" s="63" t="n">
        <f aca="false">EE172+EE159+EE176</f>
        <v>1564.2313449742</v>
      </c>
      <c r="EF177" s="63" t="n">
        <f aca="false">EF172+EF159+EF176</f>
        <v>1580.36155306201</v>
      </c>
      <c r="EG177" s="63" t="n">
        <f aca="false">EG172+EG159+EG176</f>
        <v>1596.4511940892</v>
      </c>
      <c r="EH177" s="63" t="n">
        <f aca="false">EH172+EH159+EH176</f>
        <v>1595.16116400873</v>
      </c>
      <c r="EI177" s="63" t="n">
        <f aca="false">EI172+EI159+EI176</f>
        <v>1637.56804856208</v>
      </c>
      <c r="EJ177" s="63" t="n">
        <f aca="false">EJ172+EJ159+EJ176</f>
        <v>1547.60711657096</v>
      </c>
      <c r="EK177" s="63" t="n">
        <f aca="false">EK172+EK159+EK176</f>
        <v>1563.33770070361</v>
      </c>
      <c r="EL177" s="63" t="n">
        <f aca="false">EL172+EL159+EL176</f>
        <v>1562.04856161175</v>
      </c>
      <c r="EM177" s="63" t="n">
        <f aca="false">EM172+EM159+EM176</f>
        <v>1575.56831799768</v>
      </c>
      <c r="EN177" s="63" t="n">
        <f aca="false">EN172+EN159+EN176</f>
        <v>1591.80623421919</v>
      </c>
      <c r="EO177" s="63" t="n">
        <f aca="false">EO172+EO159+EO176</f>
        <v>1608.00299090023</v>
      </c>
      <c r="EP177" s="63" t="n">
        <f aca="false">EP172+EP159+EP176</f>
        <v>1606.69411999671</v>
      </c>
      <c r="EQ177" s="63" t="n">
        <f aca="false">EQ172+EQ159+EQ176</f>
        <v>1555.25965166475</v>
      </c>
      <c r="ER177" s="63" t="n">
        <f aca="false">ER172+ER159+ER176</f>
        <v>1553.98518067453</v>
      </c>
      <c r="ES177" s="63" t="n">
        <f aca="false">ES172+ES159+ES176</f>
        <v>1569.77442953242</v>
      </c>
      <c r="ET177" s="63" t="n">
        <f aca="false">ET172+ET159+ET176</f>
        <v>1568.4737497076</v>
      </c>
      <c r="EU177" s="63" t="n">
        <f aca="false">EU172+EU159+EU176</f>
        <v>1563.76715439739</v>
      </c>
      <c r="EV177" s="63" t="n">
        <f aca="false">EV172+EV159+EV176</f>
        <v>1579.8605321727</v>
      </c>
      <c r="EW177" s="63" t="n">
        <f aca="false">EW172+EW159+EW176</f>
        <v>1595.91231510996</v>
      </c>
      <c r="EX177" s="63" t="n">
        <f aca="false">EX172+EX159+EX176</f>
        <v>1594.5896017689</v>
      </c>
      <c r="EY177" s="63" t="n">
        <f aca="false">EY172+EY159+EY176</f>
        <v>1589.80426389339</v>
      </c>
      <c r="EZ177" s="63" t="n">
        <f aca="false">EZ172+EZ159+EZ176</f>
        <v>1606.16522897601</v>
      </c>
      <c r="FA177" s="63" t="n">
        <f aca="false">FA172+FA159+FA176</f>
        <v>1622.483894604</v>
      </c>
      <c r="FB177" s="63" t="n">
        <f aca="false">FB172+FB159+FB176</f>
        <v>1621.13877449895</v>
      </c>
      <c r="FC177" s="63" t="n">
        <f aca="false">FC172+FC159+FC176</f>
        <v>1616.27337990227</v>
      </c>
      <c r="FD177" s="63" t="n">
        <f aca="false">FD172+FD159+FD176</f>
        <v>-2.72848410531879E-013</v>
      </c>
      <c r="FE177" s="63" t="n">
        <f aca="false">FE172+FE159+FE176</f>
        <v>-2.72848410531879E-013</v>
      </c>
      <c r="FF177" s="63" t="n">
        <f aca="false">FF172+FF159+FF176</f>
        <v>-2.72848410531879E-013</v>
      </c>
      <c r="FG177" s="63" t="n">
        <f aca="false">FG172+FG159+FG176</f>
        <v>-2.72848410531879E-013</v>
      </c>
      <c r="FH177" s="63" t="n">
        <f aca="false">FH172+FH159+FH176</f>
        <v>-2.72848410531879E-013</v>
      </c>
    </row>
    <row r="178" customFormat="false" ht="15" hidden="false" customHeight="false" outlineLevel="0" collapsed="false">
      <c r="A178" s="24"/>
      <c r="B178" s="24"/>
      <c r="C178" s="24" t="s">
        <v>810</v>
      </c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24"/>
      <c r="EU178" s="24"/>
      <c r="EV178" s="24"/>
      <c r="EW178" s="24"/>
      <c r="EX178" s="24"/>
      <c r="EY178" s="24"/>
      <c r="EZ178" s="24"/>
      <c r="FA178" s="24"/>
      <c r="FB178" s="24"/>
      <c r="FC178" s="24"/>
      <c r="FD178" s="24"/>
      <c r="FE178" s="24"/>
      <c r="FF178" s="24"/>
      <c r="FG178" s="24"/>
      <c r="FH178" s="24"/>
    </row>
    <row r="179" customFormat="false" ht="15" hidden="false" customHeight="false" outlineLevel="0" collapsed="false">
      <c r="C179" s="1" t="s">
        <v>811</v>
      </c>
      <c r="D179" s="12" t="s">
        <v>358</v>
      </c>
      <c r="E179" s="21" t="n">
        <f aca="false">-SUMIF($J$4:$FH$4,"&lt;="&amp;$F16,$J171:$FH171)</f>
        <v>5725.08750061644</v>
      </c>
    </row>
    <row r="180" customFormat="false" ht="15" hidden="false" customHeight="false" outlineLevel="0" collapsed="false">
      <c r="C180" s="1" t="s">
        <v>812</v>
      </c>
      <c r="D180" s="12" t="s">
        <v>358</v>
      </c>
      <c r="E180" s="21" t="n">
        <f aca="false">-($I119+$I108)</f>
        <v>57085</v>
      </c>
    </row>
    <row r="181" customFormat="false" ht="15" hidden="false" customHeight="false" outlineLevel="0" collapsed="false">
      <c r="C181" s="1" t="s">
        <v>149</v>
      </c>
      <c r="D181" s="12" t="s">
        <v>358</v>
      </c>
      <c r="E181" s="21" t="n">
        <f aca="false">$I140-$I143-$I144</f>
        <v>1102.31595498007</v>
      </c>
    </row>
    <row r="182" customFormat="false" ht="15" hidden="false" customHeight="false" outlineLevel="0" collapsed="false">
      <c r="C182" s="28" t="s">
        <v>150</v>
      </c>
      <c r="D182" s="12" t="s">
        <v>358</v>
      </c>
      <c r="E182" s="63" t="n">
        <f aca="false">SUM($E179:$E181)</f>
        <v>63912.4034555965</v>
      </c>
    </row>
    <row r="183" customFormat="false" ht="15" hidden="false" customHeight="false" outlineLevel="0" collapsed="false">
      <c r="C183" s="1" t="s">
        <v>813</v>
      </c>
      <c r="D183" s="12" t="s">
        <v>358</v>
      </c>
      <c r="E183" s="21" t="n">
        <f aca="false">$E182-$E142</f>
        <v>32110.0082877254</v>
      </c>
      <c r="F183" s="21" t="n">
        <f aca="false">$E183+$E145</f>
        <v>33623.1618029702</v>
      </c>
    </row>
    <row r="184" customFormat="false" ht="15" hidden="false" customHeight="false" outlineLevel="0" collapsed="false">
      <c r="C184" s="1" t="s">
        <v>814</v>
      </c>
      <c r="D184" s="12" t="s">
        <v>32</v>
      </c>
      <c r="E184" s="23" t="n">
        <f aca="false">$E142/$E182</f>
        <v>0.497593478705053</v>
      </c>
      <c r="F184" s="21" t="n">
        <f aca="false">$F183+SUMIF($J$4:$FH$4,"&lt;="&amp;$E22,$J177:$FH177)</f>
        <v>0</v>
      </c>
    </row>
    <row r="185" customFormat="false" ht="15" hidden="false" customHeight="false" outlineLevel="0" collapsed="false">
      <c r="C185" s="1" t="s">
        <v>815</v>
      </c>
      <c r="D185" s="12" t="s">
        <v>358</v>
      </c>
      <c r="E185" s="21" t="n">
        <f aca="false">-($I104+$I105+$I106+$I107+$I109)</f>
        <v>5661</v>
      </c>
    </row>
    <row r="187" customFormat="false" ht="15" hidden="false" customHeight="false" outlineLevel="0" collapsed="false">
      <c r="A187" s="10" t="s">
        <v>14</v>
      </c>
      <c r="B187" s="10"/>
      <c r="C187" s="10" t="s">
        <v>816</v>
      </c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</row>
    <row r="188" customFormat="false" ht="15" hidden="false" customHeight="false" outlineLevel="0" collapsed="false">
      <c r="A188" s="24"/>
      <c r="B188" s="24"/>
      <c r="C188" s="24" t="s">
        <v>817</v>
      </c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4"/>
      <c r="EF188" s="24"/>
      <c r="EG188" s="24"/>
      <c r="EH188" s="24"/>
      <c r="EI188" s="24"/>
      <c r="EJ188" s="24"/>
      <c r="EK188" s="24"/>
      <c r="EL188" s="24"/>
      <c r="EM188" s="24"/>
      <c r="EN188" s="24"/>
      <c r="EO188" s="24"/>
      <c r="EP188" s="24"/>
      <c r="EQ188" s="24"/>
      <c r="ER188" s="24"/>
      <c r="ES188" s="24"/>
      <c r="ET188" s="24"/>
      <c r="EU188" s="24"/>
      <c r="EV188" s="24"/>
      <c r="EW188" s="24"/>
      <c r="EX188" s="24"/>
      <c r="EY188" s="24"/>
      <c r="EZ188" s="24"/>
      <c r="FA188" s="24"/>
      <c r="FB188" s="24"/>
      <c r="FC188" s="24"/>
      <c r="FD188" s="24"/>
      <c r="FE188" s="24"/>
      <c r="FF188" s="24"/>
      <c r="FG188" s="24"/>
      <c r="FH188" s="24"/>
    </row>
    <row r="189" customFormat="false" ht="15" hidden="false" customHeight="false" outlineLevel="0" collapsed="false">
      <c r="C189" s="1" t="s">
        <v>818</v>
      </c>
      <c r="D189" s="12" t="s">
        <v>358</v>
      </c>
      <c r="I189" s="21" t="n">
        <f aca="false">SUM(J189:FH189)</f>
        <v>1347.5</v>
      </c>
      <c r="J189" s="21" t="n">
        <f aca="false">J20*(In_EW_Reimbursed*-$E107+$E111)</f>
        <v>0</v>
      </c>
      <c r="K189" s="21" t="n">
        <f aca="false">K20*(In_EW_Reimbursed*-$E107+$E111)</f>
        <v>0</v>
      </c>
      <c r="L189" s="21" t="n">
        <f aca="false">L20*(In_EW_Reimbursed*-$E107+$E111)</f>
        <v>0</v>
      </c>
      <c r="M189" s="21" t="n">
        <f aca="false">M20*(In_EW_Reimbursed*-$E107+$E111)</f>
        <v>0</v>
      </c>
      <c r="N189" s="21" t="n">
        <f aca="false">N20*(In_EW_Reimbursed*-$E107+$E111)</f>
        <v>0</v>
      </c>
      <c r="O189" s="21" t="n">
        <f aca="false">O20*(In_EW_Reimbursed*-$E107+$E111)</f>
        <v>1347.5</v>
      </c>
      <c r="P189" s="21" t="n">
        <f aca="false">P20*(In_EW_Reimbursed*-$E107+$E111)</f>
        <v>0</v>
      </c>
      <c r="Q189" s="21" t="n">
        <f aca="false">Q20*(In_EW_Reimbursed*-$E107+$E111)</f>
        <v>0</v>
      </c>
      <c r="R189" s="21" t="n">
        <f aca="false">R20*(In_EW_Reimbursed*-$E107+$E111)</f>
        <v>0</v>
      </c>
      <c r="S189" s="21" t="n">
        <f aca="false">S20*(In_EW_Reimbursed*-$E107+$E111)</f>
        <v>0</v>
      </c>
      <c r="T189" s="21" t="n">
        <f aca="false">T20*(In_EW_Reimbursed*-$E107+$E111)</f>
        <v>0</v>
      </c>
      <c r="U189" s="21" t="n">
        <f aca="false">U20*(In_EW_Reimbursed*-$E107+$E111)</f>
        <v>0</v>
      </c>
      <c r="V189" s="21" t="n">
        <f aca="false">V20*(In_EW_Reimbursed*-$E107+$E111)</f>
        <v>0</v>
      </c>
      <c r="W189" s="21" t="n">
        <f aca="false">W20*(In_EW_Reimbursed*-$E107+$E111)</f>
        <v>0</v>
      </c>
      <c r="X189" s="21" t="n">
        <f aca="false">X20*(In_EW_Reimbursed*-$E107+$E111)</f>
        <v>0</v>
      </c>
      <c r="Y189" s="21" t="n">
        <f aca="false">Y20*(In_EW_Reimbursed*-$E107+$E111)</f>
        <v>0</v>
      </c>
      <c r="Z189" s="21" t="n">
        <f aca="false">Z20*(In_EW_Reimbursed*-$E107+$E111)</f>
        <v>0</v>
      </c>
      <c r="AA189" s="21" t="n">
        <f aca="false">AA20*(In_EW_Reimbursed*-$E107+$E111)</f>
        <v>0</v>
      </c>
      <c r="AB189" s="21" t="n">
        <f aca="false">AB20*(In_EW_Reimbursed*-$E107+$E111)</f>
        <v>0</v>
      </c>
      <c r="AC189" s="21" t="n">
        <f aca="false">AC20*(In_EW_Reimbursed*-$E107+$E111)</f>
        <v>0</v>
      </c>
      <c r="AD189" s="21" t="n">
        <f aca="false">AD20*(In_EW_Reimbursed*-$E107+$E111)</f>
        <v>0</v>
      </c>
      <c r="AE189" s="21" t="n">
        <f aca="false">AE20*(In_EW_Reimbursed*-$E107+$E111)</f>
        <v>0</v>
      </c>
      <c r="AF189" s="21" t="n">
        <f aca="false">AF20*(In_EW_Reimbursed*-$E107+$E111)</f>
        <v>0</v>
      </c>
      <c r="AG189" s="21" t="n">
        <f aca="false">AG20*(In_EW_Reimbursed*-$E107+$E111)</f>
        <v>0</v>
      </c>
      <c r="AH189" s="21" t="n">
        <f aca="false">AH20*(In_EW_Reimbursed*-$E107+$E111)</f>
        <v>0</v>
      </c>
      <c r="AI189" s="21" t="n">
        <f aca="false">AI20*(In_EW_Reimbursed*-$E107+$E111)</f>
        <v>0</v>
      </c>
      <c r="AJ189" s="21" t="n">
        <f aca="false">AJ20*(In_EW_Reimbursed*-$E107+$E111)</f>
        <v>0</v>
      </c>
      <c r="AK189" s="21" t="n">
        <f aca="false">AK20*(In_EW_Reimbursed*-$E107+$E111)</f>
        <v>0</v>
      </c>
      <c r="AL189" s="21" t="n">
        <f aca="false">AL20*(In_EW_Reimbursed*-$E107+$E111)</f>
        <v>0</v>
      </c>
      <c r="AM189" s="21" t="n">
        <f aca="false">AM20*(In_EW_Reimbursed*-$E107+$E111)</f>
        <v>0</v>
      </c>
      <c r="AN189" s="21" t="n">
        <f aca="false">AN20*(In_EW_Reimbursed*-$E107+$E111)</f>
        <v>0</v>
      </c>
      <c r="AO189" s="21" t="n">
        <f aca="false">AO20*(In_EW_Reimbursed*-$E107+$E111)</f>
        <v>0</v>
      </c>
      <c r="AP189" s="21" t="n">
        <f aca="false">AP20*(In_EW_Reimbursed*-$E107+$E111)</f>
        <v>0</v>
      </c>
      <c r="AQ189" s="21" t="n">
        <f aca="false">AQ20*(In_EW_Reimbursed*-$E107+$E111)</f>
        <v>0</v>
      </c>
      <c r="AR189" s="21" t="n">
        <f aca="false">AR20*(In_EW_Reimbursed*-$E107+$E111)</f>
        <v>0</v>
      </c>
      <c r="AS189" s="21" t="n">
        <f aca="false">AS20*(In_EW_Reimbursed*-$E107+$E111)</f>
        <v>0</v>
      </c>
      <c r="AT189" s="21" t="n">
        <f aca="false">AT20*(In_EW_Reimbursed*-$E107+$E111)</f>
        <v>0</v>
      </c>
      <c r="AU189" s="21" t="n">
        <f aca="false">AU20*(In_EW_Reimbursed*-$E107+$E111)</f>
        <v>0</v>
      </c>
      <c r="AV189" s="21" t="n">
        <f aca="false">AV20*(In_EW_Reimbursed*-$E107+$E111)</f>
        <v>0</v>
      </c>
      <c r="AW189" s="21" t="n">
        <f aca="false">AW20*(In_EW_Reimbursed*-$E107+$E111)</f>
        <v>0</v>
      </c>
      <c r="AX189" s="21" t="n">
        <f aca="false">AX20*(In_EW_Reimbursed*-$E107+$E111)</f>
        <v>0</v>
      </c>
      <c r="AY189" s="21" t="n">
        <f aca="false">AY20*(In_EW_Reimbursed*-$E107+$E111)</f>
        <v>0</v>
      </c>
      <c r="AZ189" s="21" t="n">
        <f aca="false">AZ20*(In_EW_Reimbursed*-$E107+$E111)</f>
        <v>0</v>
      </c>
      <c r="BA189" s="21" t="n">
        <f aca="false">BA20*(In_EW_Reimbursed*-$E107+$E111)</f>
        <v>0</v>
      </c>
      <c r="BB189" s="21" t="n">
        <f aca="false">BB20*(In_EW_Reimbursed*-$E107+$E111)</f>
        <v>0</v>
      </c>
      <c r="BC189" s="21" t="n">
        <f aca="false">BC20*(In_EW_Reimbursed*-$E107+$E111)</f>
        <v>0</v>
      </c>
      <c r="BD189" s="21" t="n">
        <f aca="false">BD20*(In_EW_Reimbursed*-$E107+$E111)</f>
        <v>0</v>
      </c>
      <c r="BE189" s="21" t="n">
        <f aca="false">BE20*(In_EW_Reimbursed*-$E107+$E111)</f>
        <v>0</v>
      </c>
      <c r="BF189" s="21" t="n">
        <f aca="false">BF20*(In_EW_Reimbursed*-$E107+$E111)</f>
        <v>0</v>
      </c>
      <c r="BG189" s="21" t="n">
        <f aca="false">BG20*(In_EW_Reimbursed*-$E107+$E111)</f>
        <v>0</v>
      </c>
      <c r="BH189" s="21" t="n">
        <f aca="false">BH20*(In_EW_Reimbursed*-$E107+$E111)</f>
        <v>0</v>
      </c>
      <c r="BI189" s="21" t="n">
        <f aca="false">BI20*(In_EW_Reimbursed*-$E107+$E111)</f>
        <v>0</v>
      </c>
      <c r="BJ189" s="21" t="n">
        <f aca="false">BJ20*(In_EW_Reimbursed*-$E107+$E111)</f>
        <v>0</v>
      </c>
      <c r="BK189" s="21" t="n">
        <f aca="false">BK20*(In_EW_Reimbursed*-$E107+$E111)</f>
        <v>0</v>
      </c>
      <c r="BL189" s="21" t="n">
        <f aca="false">BL20*(In_EW_Reimbursed*-$E107+$E111)</f>
        <v>0</v>
      </c>
      <c r="BM189" s="21" t="n">
        <f aca="false">BM20*(In_EW_Reimbursed*-$E107+$E111)</f>
        <v>0</v>
      </c>
      <c r="BN189" s="21" t="n">
        <f aca="false">BN20*(In_EW_Reimbursed*-$E107+$E111)</f>
        <v>0</v>
      </c>
      <c r="BO189" s="21" t="n">
        <f aca="false">BO20*(In_EW_Reimbursed*-$E107+$E111)</f>
        <v>0</v>
      </c>
      <c r="BP189" s="21" t="n">
        <f aca="false">BP20*(In_EW_Reimbursed*-$E107+$E111)</f>
        <v>0</v>
      </c>
      <c r="BQ189" s="21" t="n">
        <f aca="false">BQ20*(In_EW_Reimbursed*-$E107+$E111)</f>
        <v>0</v>
      </c>
      <c r="BR189" s="21" t="n">
        <f aca="false">BR20*(In_EW_Reimbursed*-$E107+$E111)</f>
        <v>0</v>
      </c>
      <c r="BS189" s="21" t="n">
        <f aca="false">BS20*(In_EW_Reimbursed*-$E107+$E111)</f>
        <v>0</v>
      </c>
      <c r="BT189" s="21" t="n">
        <f aca="false">BT20*(In_EW_Reimbursed*-$E107+$E111)</f>
        <v>0</v>
      </c>
      <c r="BU189" s="21" t="n">
        <f aca="false">BU20*(In_EW_Reimbursed*-$E107+$E111)</f>
        <v>0</v>
      </c>
      <c r="BV189" s="21" t="n">
        <f aca="false">BV20*(In_EW_Reimbursed*-$E107+$E111)</f>
        <v>0</v>
      </c>
      <c r="BW189" s="21" t="n">
        <f aca="false">BW20*(In_EW_Reimbursed*-$E107+$E111)</f>
        <v>0</v>
      </c>
      <c r="BX189" s="21" t="n">
        <f aca="false">BX20*(In_EW_Reimbursed*-$E107+$E111)</f>
        <v>0</v>
      </c>
      <c r="BY189" s="21" t="n">
        <f aca="false">BY20*(In_EW_Reimbursed*-$E107+$E111)</f>
        <v>0</v>
      </c>
      <c r="BZ189" s="21" t="n">
        <f aca="false">BZ20*(In_EW_Reimbursed*-$E107+$E111)</f>
        <v>0</v>
      </c>
      <c r="CA189" s="21" t="n">
        <f aca="false">CA20*(In_EW_Reimbursed*-$E107+$E111)</f>
        <v>0</v>
      </c>
      <c r="CB189" s="21" t="n">
        <f aca="false">CB20*(In_EW_Reimbursed*-$E107+$E111)</f>
        <v>0</v>
      </c>
      <c r="CC189" s="21" t="n">
        <f aca="false">CC20*(In_EW_Reimbursed*-$E107+$E111)</f>
        <v>0</v>
      </c>
      <c r="CD189" s="21" t="n">
        <f aca="false">CD20*(In_EW_Reimbursed*-$E107+$E111)</f>
        <v>0</v>
      </c>
      <c r="CE189" s="21" t="n">
        <f aca="false">CE20*(In_EW_Reimbursed*-$E107+$E111)</f>
        <v>0</v>
      </c>
      <c r="CF189" s="21" t="n">
        <f aca="false">CF20*(In_EW_Reimbursed*-$E107+$E111)</f>
        <v>0</v>
      </c>
      <c r="CG189" s="21" t="n">
        <f aca="false">CG20*(In_EW_Reimbursed*-$E107+$E111)</f>
        <v>0</v>
      </c>
      <c r="CH189" s="21" t="n">
        <f aca="false">CH20*(In_EW_Reimbursed*-$E107+$E111)</f>
        <v>0</v>
      </c>
      <c r="CI189" s="21" t="n">
        <f aca="false">CI20*(In_EW_Reimbursed*-$E107+$E111)</f>
        <v>0</v>
      </c>
      <c r="CJ189" s="21" t="n">
        <f aca="false">CJ20*(In_EW_Reimbursed*-$E107+$E111)</f>
        <v>0</v>
      </c>
      <c r="CK189" s="21" t="n">
        <f aca="false">CK20*(In_EW_Reimbursed*-$E107+$E111)</f>
        <v>0</v>
      </c>
      <c r="CL189" s="21" t="n">
        <f aca="false">CL20*(In_EW_Reimbursed*-$E107+$E111)</f>
        <v>0</v>
      </c>
      <c r="CM189" s="21" t="n">
        <f aca="false">CM20*(In_EW_Reimbursed*-$E107+$E111)</f>
        <v>0</v>
      </c>
      <c r="CN189" s="21" t="n">
        <f aca="false">CN20*(In_EW_Reimbursed*-$E107+$E111)</f>
        <v>0</v>
      </c>
      <c r="CO189" s="21" t="n">
        <f aca="false">CO20*(In_EW_Reimbursed*-$E107+$E111)</f>
        <v>0</v>
      </c>
      <c r="CP189" s="21" t="n">
        <f aca="false">CP20*(In_EW_Reimbursed*-$E107+$E111)</f>
        <v>0</v>
      </c>
      <c r="CQ189" s="21" t="n">
        <f aca="false">CQ20*(In_EW_Reimbursed*-$E107+$E111)</f>
        <v>0</v>
      </c>
      <c r="CR189" s="21" t="n">
        <f aca="false">CR20*(In_EW_Reimbursed*-$E107+$E111)</f>
        <v>0</v>
      </c>
      <c r="CS189" s="21" t="n">
        <f aca="false">CS20*(In_EW_Reimbursed*-$E107+$E111)</f>
        <v>0</v>
      </c>
      <c r="CT189" s="21" t="n">
        <f aca="false">CT20*(In_EW_Reimbursed*-$E107+$E111)</f>
        <v>0</v>
      </c>
      <c r="CU189" s="21" t="n">
        <f aca="false">CU20*(In_EW_Reimbursed*-$E107+$E111)</f>
        <v>0</v>
      </c>
      <c r="CV189" s="21" t="n">
        <f aca="false">CV20*(In_EW_Reimbursed*-$E107+$E111)</f>
        <v>0</v>
      </c>
      <c r="CW189" s="21" t="n">
        <f aca="false">CW20*(In_EW_Reimbursed*-$E107+$E111)</f>
        <v>0</v>
      </c>
      <c r="CX189" s="21" t="n">
        <f aca="false">CX20*(In_EW_Reimbursed*-$E107+$E111)</f>
        <v>0</v>
      </c>
      <c r="CY189" s="21" t="n">
        <f aca="false">CY20*(In_EW_Reimbursed*-$E107+$E111)</f>
        <v>0</v>
      </c>
      <c r="CZ189" s="21" t="n">
        <f aca="false">CZ20*(In_EW_Reimbursed*-$E107+$E111)</f>
        <v>0</v>
      </c>
      <c r="DA189" s="21" t="n">
        <f aca="false">DA20*(In_EW_Reimbursed*-$E107+$E111)</f>
        <v>0</v>
      </c>
      <c r="DB189" s="21" t="n">
        <f aca="false">DB20*(In_EW_Reimbursed*-$E107+$E111)</f>
        <v>0</v>
      </c>
      <c r="DC189" s="21" t="n">
        <f aca="false">DC20*(In_EW_Reimbursed*-$E107+$E111)</f>
        <v>0</v>
      </c>
      <c r="DD189" s="21" t="n">
        <f aca="false">DD20*(In_EW_Reimbursed*-$E107+$E111)</f>
        <v>0</v>
      </c>
      <c r="DE189" s="21" t="n">
        <f aca="false">DE20*(In_EW_Reimbursed*-$E107+$E111)</f>
        <v>0</v>
      </c>
      <c r="DF189" s="21" t="n">
        <f aca="false">DF20*(In_EW_Reimbursed*-$E107+$E111)</f>
        <v>0</v>
      </c>
      <c r="DG189" s="21" t="n">
        <f aca="false">DG20*(In_EW_Reimbursed*-$E107+$E111)</f>
        <v>0</v>
      </c>
      <c r="DH189" s="21" t="n">
        <f aca="false">DH20*(In_EW_Reimbursed*-$E107+$E111)</f>
        <v>0</v>
      </c>
      <c r="DI189" s="21" t="n">
        <f aca="false">DI20*(In_EW_Reimbursed*-$E107+$E111)</f>
        <v>0</v>
      </c>
      <c r="DJ189" s="21" t="n">
        <f aca="false">DJ20*(In_EW_Reimbursed*-$E107+$E111)</f>
        <v>0</v>
      </c>
      <c r="DK189" s="21" t="n">
        <f aca="false">DK20*(In_EW_Reimbursed*-$E107+$E111)</f>
        <v>0</v>
      </c>
      <c r="DL189" s="21" t="n">
        <f aca="false">DL20*(In_EW_Reimbursed*-$E107+$E111)</f>
        <v>0</v>
      </c>
      <c r="DM189" s="21" t="n">
        <f aca="false">DM20*(In_EW_Reimbursed*-$E107+$E111)</f>
        <v>0</v>
      </c>
      <c r="DN189" s="21" t="n">
        <f aca="false">DN20*(In_EW_Reimbursed*-$E107+$E111)</f>
        <v>0</v>
      </c>
      <c r="DO189" s="21" t="n">
        <f aca="false">DO20*(In_EW_Reimbursed*-$E107+$E111)</f>
        <v>0</v>
      </c>
      <c r="DP189" s="21" t="n">
        <f aca="false">DP20*(In_EW_Reimbursed*-$E107+$E111)</f>
        <v>0</v>
      </c>
      <c r="DQ189" s="21" t="n">
        <f aca="false">DQ20*(In_EW_Reimbursed*-$E107+$E111)</f>
        <v>0</v>
      </c>
      <c r="DR189" s="21" t="n">
        <f aca="false">DR20*(In_EW_Reimbursed*-$E107+$E111)</f>
        <v>0</v>
      </c>
      <c r="DS189" s="21" t="n">
        <f aca="false">DS20*(In_EW_Reimbursed*-$E107+$E111)</f>
        <v>0</v>
      </c>
      <c r="DT189" s="21" t="n">
        <f aca="false">DT20*(In_EW_Reimbursed*-$E107+$E111)</f>
        <v>0</v>
      </c>
      <c r="DU189" s="21" t="n">
        <f aca="false">DU20*(In_EW_Reimbursed*-$E107+$E111)</f>
        <v>0</v>
      </c>
      <c r="DV189" s="21" t="n">
        <f aca="false">DV20*(In_EW_Reimbursed*-$E107+$E111)</f>
        <v>0</v>
      </c>
      <c r="DW189" s="21" t="n">
        <f aca="false">DW20*(In_EW_Reimbursed*-$E107+$E111)</f>
        <v>0</v>
      </c>
      <c r="DX189" s="21" t="n">
        <f aca="false">DX20*(In_EW_Reimbursed*-$E107+$E111)</f>
        <v>0</v>
      </c>
      <c r="DY189" s="21" t="n">
        <f aca="false">DY20*(In_EW_Reimbursed*-$E107+$E111)</f>
        <v>0</v>
      </c>
      <c r="DZ189" s="21" t="n">
        <f aca="false">DZ20*(In_EW_Reimbursed*-$E107+$E111)</f>
        <v>0</v>
      </c>
      <c r="EA189" s="21" t="n">
        <f aca="false">EA20*(In_EW_Reimbursed*-$E107+$E111)</f>
        <v>0</v>
      </c>
      <c r="EB189" s="21" t="n">
        <f aca="false">EB20*(In_EW_Reimbursed*-$E107+$E111)</f>
        <v>0</v>
      </c>
      <c r="EC189" s="21" t="n">
        <f aca="false">EC20*(In_EW_Reimbursed*-$E107+$E111)</f>
        <v>0</v>
      </c>
      <c r="ED189" s="21" t="n">
        <f aca="false">ED20*(In_EW_Reimbursed*-$E107+$E111)</f>
        <v>0</v>
      </c>
      <c r="EE189" s="21" t="n">
        <f aca="false">EE20*(In_EW_Reimbursed*-$E107+$E111)</f>
        <v>0</v>
      </c>
      <c r="EF189" s="21" t="n">
        <f aca="false">EF20*(In_EW_Reimbursed*-$E107+$E111)</f>
        <v>0</v>
      </c>
      <c r="EG189" s="21" t="n">
        <f aca="false">EG20*(In_EW_Reimbursed*-$E107+$E111)</f>
        <v>0</v>
      </c>
      <c r="EH189" s="21" t="n">
        <f aca="false">EH20*(In_EW_Reimbursed*-$E107+$E111)</f>
        <v>0</v>
      </c>
      <c r="EI189" s="21" t="n">
        <f aca="false">EI20*(In_EW_Reimbursed*-$E107+$E111)</f>
        <v>0</v>
      </c>
      <c r="EJ189" s="21" t="n">
        <f aca="false">EJ20*(In_EW_Reimbursed*-$E107+$E111)</f>
        <v>0</v>
      </c>
      <c r="EK189" s="21" t="n">
        <f aca="false">EK20*(In_EW_Reimbursed*-$E107+$E111)</f>
        <v>0</v>
      </c>
      <c r="EL189" s="21" t="n">
        <f aca="false">EL20*(In_EW_Reimbursed*-$E107+$E111)</f>
        <v>0</v>
      </c>
      <c r="EM189" s="21" t="n">
        <f aca="false">EM20*(In_EW_Reimbursed*-$E107+$E111)</f>
        <v>0</v>
      </c>
      <c r="EN189" s="21" t="n">
        <f aca="false">EN20*(In_EW_Reimbursed*-$E107+$E111)</f>
        <v>0</v>
      </c>
      <c r="EO189" s="21" t="n">
        <f aca="false">EO20*(In_EW_Reimbursed*-$E107+$E111)</f>
        <v>0</v>
      </c>
      <c r="EP189" s="21" t="n">
        <f aca="false">EP20*(In_EW_Reimbursed*-$E107+$E111)</f>
        <v>0</v>
      </c>
      <c r="EQ189" s="21" t="n">
        <f aca="false">EQ20*(In_EW_Reimbursed*-$E107+$E111)</f>
        <v>0</v>
      </c>
      <c r="ER189" s="21" t="n">
        <f aca="false">ER20*(In_EW_Reimbursed*-$E107+$E111)</f>
        <v>0</v>
      </c>
      <c r="ES189" s="21" t="n">
        <f aca="false">ES20*(In_EW_Reimbursed*-$E107+$E111)</f>
        <v>0</v>
      </c>
      <c r="ET189" s="21" t="n">
        <f aca="false">ET20*(In_EW_Reimbursed*-$E107+$E111)</f>
        <v>0</v>
      </c>
      <c r="EU189" s="21" t="n">
        <f aca="false">EU20*(In_EW_Reimbursed*-$E107+$E111)</f>
        <v>0</v>
      </c>
      <c r="EV189" s="21" t="n">
        <f aca="false">EV20*(In_EW_Reimbursed*-$E107+$E111)</f>
        <v>0</v>
      </c>
      <c r="EW189" s="21" t="n">
        <f aca="false">EW20*(In_EW_Reimbursed*-$E107+$E111)</f>
        <v>0</v>
      </c>
      <c r="EX189" s="21" t="n">
        <f aca="false">EX20*(In_EW_Reimbursed*-$E107+$E111)</f>
        <v>0</v>
      </c>
      <c r="EY189" s="21" t="n">
        <f aca="false">EY20*(In_EW_Reimbursed*-$E107+$E111)</f>
        <v>0</v>
      </c>
      <c r="EZ189" s="21" t="n">
        <f aca="false">EZ20*(In_EW_Reimbursed*-$E107+$E111)</f>
        <v>0</v>
      </c>
      <c r="FA189" s="21" t="n">
        <f aca="false">FA20*(In_EW_Reimbursed*-$E107+$E111)</f>
        <v>0</v>
      </c>
      <c r="FB189" s="21" t="n">
        <f aca="false">FB20*(In_EW_Reimbursed*-$E107+$E111)</f>
        <v>0</v>
      </c>
      <c r="FC189" s="21" t="n">
        <f aca="false">FC20*(In_EW_Reimbursed*-$E107+$E111)</f>
        <v>0</v>
      </c>
      <c r="FD189" s="21" t="n">
        <f aca="false">FD20*(In_EW_Reimbursed*-$E107+$E111)</f>
        <v>0</v>
      </c>
      <c r="FE189" s="21" t="n">
        <f aca="false">FE20*(In_EW_Reimbursed*-$E107+$E111)</f>
        <v>0</v>
      </c>
      <c r="FF189" s="21" t="n">
        <f aca="false">FF20*(In_EW_Reimbursed*-$E107+$E111)</f>
        <v>0</v>
      </c>
      <c r="FG189" s="21" t="n">
        <f aca="false">FG20*(In_EW_Reimbursed*-$E107+$E111)</f>
        <v>0</v>
      </c>
      <c r="FH189" s="21" t="n">
        <f aca="false">FH20*(In_EW_Reimbursed*-$E107+$E111)</f>
        <v>0</v>
      </c>
    </row>
    <row r="190" customFormat="false" ht="15" hidden="false" customHeight="false" outlineLevel="0" collapsed="false">
      <c r="C190" s="1" t="s">
        <v>819</v>
      </c>
      <c r="D190" s="12" t="s">
        <v>358</v>
      </c>
      <c r="E190" s="21" t="n">
        <f aca="false">IF(In_Fix_Reimb=1,-SUMIF($J$3:$FH$3,"&lt;="&amp;$E20,$J109:$FH109),-$I109)</f>
        <v>3182</v>
      </c>
      <c r="I190" s="21" t="n">
        <f aca="false">SUM(J190:FH190)</f>
        <v>3182</v>
      </c>
      <c r="J190" s="21" t="n">
        <f aca="false">In_PreRtB_Reimbursed*(J20*$E190-In_Fix_Reimb*J25*J109)</f>
        <v>0</v>
      </c>
      <c r="K190" s="21" t="n">
        <f aca="false">In_PreRtB_Reimbursed*(K20*$E190-In_Fix_Reimb*K25*K109)</f>
        <v>0</v>
      </c>
      <c r="L190" s="21" t="n">
        <f aca="false">In_PreRtB_Reimbursed*(L20*$E190-In_Fix_Reimb*L25*L109)</f>
        <v>0</v>
      </c>
      <c r="M190" s="21" t="n">
        <f aca="false">In_PreRtB_Reimbursed*(M20*$E190-In_Fix_Reimb*M25*M109)</f>
        <v>0</v>
      </c>
      <c r="N190" s="21" t="n">
        <f aca="false">In_PreRtB_Reimbursed*(N20*$E190-In_Fix_Reimb*N25*N109)</f>
        <v>0</v>
      </c>
      <c r="O190" s="21" t="n">
        <f aca="false">In_PreRtB_Reimbursed*(O20*$E190-In_Fix_Reimb*O25*O109)</f>
        <v>3182</v>
      </c>
      <c r="P190" s="21" t="n">
        <f aca="false">In_PreRtB_Reimbursed*(P20*$E190-In_Fix_Reimb*P25*P109)</f>
        <v>0</v>
      </c>
      <c r="Q190" s="21" t="n">
        <f aca="false">In_PreRtB_Reimbursed*(Q20*$E190-In_Fix_Reimb*Q25*Q109)</f>
        <v>0</v>
      </c>
      <c r="R190" s="21" t="n">
        <f aca="false">In_PreRtB_Reimbursed*(R20*$E190-In_Fix_Reimb*R25*R109)</f>
        <v>0</v>
      </c>
      <c r="S190" s="21" t="n">
        <f aca="false">In_PreRtB_Reimbursed*(S20*$E190-In_Fix_Reimb*S25*S109)</f>
        <v>0</v>
      </c>
      <c r="T190" s="21" t="n">
        <f aca="false">In_PreRtB_Reimbursed*(T20*$E190-In_Fix_Reimb*T25*T109)</f>
        <v>0</v>
      </c>
      <c r="U190" s="21" t="n">
        <f aca="false">In_PreRtB_Reimbursed*(U20*$E190-In_Fix_Reimb*U25*U109)</f>
        <v>0</v>
      </c>
      <c r="V190" s="21" t="n">
        <f aca="false">In_PreRtB_Reimbursed*(V20*$E190-In_Fix_Reimb*V25*V109)</f>
        <v>0</v>
      </c>
      <c r="W190" s="21" t="n">
        <f aca="false">In_PreRtB_Reimbursed*(W20*$E190-In_Fix_Reimb*W25*W109)</f>
        <v>0</v>
      </c>
      <c r="X190" s="21" t="n">
        <f aca="false">In_PreRtB_Reimbursed*(X20*$E190-In_Fix_Reimb*X25*X109)</f>
        <v>0</v>
      </c>
      <c r="Y190" s="21" t="n">
        <f aca="false">In_PreRtB_Reimbursed*(Y20*$E190-In_Fix_Reimb*Y25*Y109)</f>
        <v>0</v>
      </c>
      <c r="Z190" s="21" t="n">
        <f aca="false">In_PreRtB_Reimbursed*(Z20*$E190-In_Fix_Reimb*Z25*Z109)</f>
        <v>0</v>
      </c>
      <c r="AA190" s="21" t="n">
        <f aca="false">In_PreRtB_Reimbursed*(AA20*$E190-In_Fix_Reimb*AA25*AA109)</f>
        <v>0</v>
      </c>
      <c r="AB190" s="21" t="n">
        <f aca="false">In_PreRtB_Reimbursed*(AB20*$E190-In_Fix_Reimb*AB25*AB109)</f>
        <v>0</v>
      </c>
      <c r="AC190" s="21" t="n">
        <f aca="false">In_PreRtB_Reimbursed*(AC20*$E190-In_Fix_Reimb*AC25*AC109)</f>
        <v>0</v>
      </c>
      <c r="AD190" s="21" t="n">
        <f aca="false">In_PreRtB_Reimbursed*(AD20*$E190-In_Fix_Reimb*AD25*AD109)</f>
        <v>0</v>
      </c>
      <c r="AE190" s="21" t="n">
        <f aca="false">In_PreRtB_Reimbursed*(AE20*$E190-In_Fix_Reimb*AE25*AE109)</f>
        <v>0</v>
      </c>
      <c r="AF190" s="21" t="n">
        <f aca="false">In_PreRtB_Reimbursed*(AF20*$E190-In_Fix_Reimb*AF25*AF109)</f>
        <v>0</v>
      </c>
      <c r="AG190" s="21" t="n">
        <f aca="false">In_PreRtB_Reimbursed*(AG20*$E190-In_Fix_Reimb*AG25*AG109)</f>
        <v>0</v>
      </c>
      <c r="AH190" s="21" t="n">
        <f aca="false">In_PreRtB_Reimbursed*(AH20*$E190-In_Fix_Reimb*AH25*AH109)</f>
        <v>0</v>
      </c>
      <c r="AI190" s="21" t="n">
        <f aca="false">In_PreRtB_Reimbursed*(AI20*$E190-In_Fix_Reimb*AI25*AI109)</f>
        <v>0</v>
      </c>
      <c r="AJ190" s="21" t="n">
        <f aca="false">In_PreRtB_Reimbursed*(AJ20*$E190-In_Fix_Reimb*AJ25*AJ109)</f>
        <v>0</v>
      </c>
      <c r="AK190" s="21" t="n">
        <f aca="false">In_PreRtB_Reimbursed*(AK20*$E190-In_Fix_Reimb*AK25*AK109)</f>
        <v>0</v>
      </c>
      <c r="AL190" s="21" t="n">
        <f aca="false">In_PreRtB_Reimbursed*(AL20*$E190-In_Fix_Reimb*AL25*AL109)</f>
        <v>0</v>
      </c>
      <c r="AM190" s="21" t="n">
        <f aca="false">In_PreRtB_Reimbursed*(AM20*$E190-In_Fix_Reimb*AM25*AM109)</f>
        <v>0</v>
      </c>
      <c r="AN190" s="21" t="n">
        <f aca="false">In_PreRtB_Reimbursed*(AN20*$E190-In_Fix_Reimb*AN25*AN109)</f>
        <v>0</v>
      </c>
      <c r="AO190" s="21" t="n">
        <f aca="false">In_PreRtB_Reimbursed*(AO20*$E190-In_Fix_Reimb*AO25*AO109)</f>
        <v>0</v>
      </c>
      <c r="AP190" s="21" t="n">
        <f aca="false">In_PreRtB_Reimbursed*(AP20*$E190-In_Fix_Reimb*AP25*AP109)</f>
        <v>0</v>
      </c>
      <c r="AQ190" s="21" t="n">
        <f aca="false">In_PreRtB_Reimbursed*(AQ20*$E190-In_Fix_Reimb*AQ25*AQ109)</f>
        <v>0</v>
      </c>
      <c r="AR190" s="21" t="n">
        <f aca="false">In_PreRtB_Reimbursed*(AR20*$E190-In_Fix_Reimb*AR25*AR109)</f>
        <v>0</v>
      </c>
      <c r="AS190" s="21" t="n">
        <f aca="false">In_PreRtB_Reimbursed*(AS20*$E190-In_Fix_Reimb*AS25*AS109)</f>
        <v>0</v>
      </c>
      <c r="AT190" s="21" t="n">
        <f aca="false">In_PreRtB_Reimbursed*(AT20*$E190-In_Fix_Reimb*AT25*AT109)</f>
        <v>0</v>
      </c>
      <c r="AU190" s="21" t="n">
        <f aca="false">In_PreRtB_Reimbursed*(AU20*$E190-In_Fix_Reimb*AU25*AU109)</f>
        <v>0</v>
      </c>
      <c r="AV190" s="21" t="n">
        <f aca="false">In_PreRtB_Reimbursed*(AV20*$E190-In_Fix_Reimb*AV25*AV109)</f>
        <v>0</v>
      </c>
      <c r="AW190" s="21" t="n">
        <f aca="false">In_PreRtB_Reimbursed*(AW20*$E190-In_Fix_Reimb*AW25*AW109)</f>
        <v>0</v>
      </c>
      <c r="AX190" s="21" t="n">
        <f aca="false">In_PreRtB_Reimbursed*(AX20*$E190-In_Fix_Reimb*AX25*AX109)</f>
        <v>0</v>
      </c>
      <c r="AY190" s="21" t="n">
        <f aca="false">In_PreRtB_Reimbursed*(AY20*$E190-In_Fix_Reimb*AY25*AY109)</f>
        <v>0</v>
      </c>
      <c r="AZ190" s="21" t="n">
        <f aca="false">In_PreRtB_Reimbursed*(AZ20*$E190-In_Fix_Reimb*AZ25*AZ109)</f>
        <v>0</v>
      </c>
      <c r="BA190" s="21" t="n">
        <f aca="false">In_PreRtB_Reimbursed*(BA20*$E190-In_Fix_Reimb*BA25*BA109)</f>
        <v>0</v>
      </c>
      <c r="BB190" s="21" t="n">
        <f aca="false">In_PreRtB_Reimbursed*(BB20*$E190-In_Fix_Reimb*BB25*BB109)</f>
        <v>0</v>
      </c>
      <c r="BC190" s="21" t="n">
        <f aca="false">In_PreRtB_Reimbursed*(BC20*$E190-In_Fix_Reimb*BC25*BC109)</f>
        <v>0</v>
      </c>
      <c r="BD190" s="21" t="n">
        <f aca="false">In_PreRtB_Reimbursed*(BD20*$E190-In_Fix_Reimb*BD25*BD109)</f>
        <v>0</v>
      </c>
      <c r="BE190" s="21" t="n">
        <f aca="false">In_PreRtB_Reimbursed*(BE20*$E190-In_Fix_Reimb*BE25*BE109)</f>
        <v>0</v>
      </c>
      <c r="BF190" s="21" t="n">
        <f aca="false">In_PreRtB_Reimbursed*(BF20*$E190-In_Fix_Reimb*BF25*BF109)</f>
        <v>0</v>
      </c>
      <c r="BG190" s="21" t="n">
        <f aca="false">In_PreRtB_Reimbursed*(BG20*$E190-In_Fix_Reimb*BG25*BG109)</f>
        <v>0</v>
      </c>
      <c r="BH190" s="21" t="n">
        <f aca="false">In_PreRtB_Reimbursed*(BH20*$E190-In_Fix_Reimb*BH25*BH109)</f>
        <v>0</v>
      </c>
      <c r="BI190" s="21" t="n">
        <f aca="false">In_PreRtB_Reimbursed*(BI20*$E190-In_Fix_Reimb*BI25*BI109)</f>
        <v>0</v>
      </c>
      <c r="BJ190" s="21" t="n">
        <f aca="false">In_PreRtB_Reimbursed*(BJ20*$E190-In_Fix_Reimb*BJ25*BJ109)</f>
        <v>0</v>
      </c>
      <c r="BK190" s="21" t="n">
        <f aca="false">In_PreRtB_Reimbursed*(BK20*$E190-In_Fix_Reimb*BK25*BK109)</f>
        <v>0</v>
      </c>
      <c r="BL190" s="21" t="n">
        <f aca="false">In_PreRtB_Reimbursed*(BL20*$E190-In_Fix_Reimb*BL25*BL109)</f>
        <v>0</v>
      </c>
      <c r="BM190" s="21" t="n">
        <f aca="false">In_PreRtB_Reimbursed*(BM20*$E190-In_Fix_Reimb*BM25*BM109)</f>
        <v>0</v>
      </c>
      <c r="BN190" s="21" t="n">
        <f aca="false">In_PreRtB_Reimbursed*(BN20*$E190-In_Fix_Reimb*BN25*BN109)</f>
        <v>0</v>
      </c>
      <c r="BO190" s="21" t="n">
        <f aca="false">In_PreRtB_Reimbursed*(BO20*$E190-In_Fix_Reimb*BO25*BO109)</f>
        <v>0</v>
      </c>
      <c r="BP190" s="21" t="n">
        <f aca="false">In_PreRtB_Reimbursed*(BP20*$E190-In_Fix_Reimb*BP25*BP109)</f>
        <v>0</v>
      </c>
      <c r="BQ190" s="21" t="n">
        <f aca="false">In_PreRtB_Reimbursed*(BQ20*$E190-In_Fix_Reimb*BQ25*BQ109)</f>
        <v>0</v>
      </c>
      <c r="BR190" s="21" t="n">
        <f aca="false">In_PreRtB_Reimbursed*(BR20*$E190-In_Fix_Reimb*BR25*BR109)</f>
        <v>0</v>
      </c>
      <c r="BS190" s="21" t="n">
        <f aca="false">In_PreRtB_Reimbursed*(BS20*$E190-In_Fix_Reimb*BS25*BS109)</f>
        <v>0</v>
      </c>
      <c r="BT190" s="21" t="n">
        <f aca="false">In_PreRtB_Reimbursed*(BT20*$E190-In_Fix_Reimb*BT25*BT109)</f>
        <v>0</v>
      </c>
      <c r="BU190" s="21" t="n">
        <f aca="false">In_PreRtB_Reimbursed*(BU20*$E190-In_Fix_Reimb*BU25*BU109)</f>
        <v>0</v>
      </c>
      <c r="BV190" s="21" t="n">
        <f aca="false">In_PreRtB_Reimbursed*(BV20*$E190-In_Fix_Reimb*BV25*BV109)</f>
        <v>0</v>
      </c>
      <c r="BW190" s="21" t="n">
        <f aca="false">In_PreRtB_Reimbursed*(BW20*$E190-In_Fix_Reimb*BW25*BW109)</f>
        <v>0</v>
      </c>
      <c r="BX190" s="21" t="n">
        <f aca="false">In_PreRtB_Reimbursed*(BX20*$E190-In_Fix_Reimb*BX25*BX109)</f>
        <v>0</v>
      </c>
      <c r="BY190" s="21" t="n">
        <f aca="false">In_PreRtB_Reimbursed*(BY20*$E190-In_Fix_Reimb*BY25*BY109)</f>
        <v>0</v>
      </c>
      <c r="BZ190" s="21" t="n">
        <f aca="false">In_PreRtB_Reimbursed*(BZ20*$E190-In_Fix_Reimb*BZ25*BZ109)</f>
        <v>0</v>
      </c>
      <c r="CA190" s="21" t="n">
        <f aca="false">In_PreRtB_Reimbursed*(CA20*$E190-In_Fix_Reimb*CA25*CA109)</f>
        <v>0</v>
      </c>
      <c r="CB190" s="21" t="n">
        <f aca="false">In_PreRtB_Reimbursed*(CB20*$E190-In_Fix_Reimb*CB25*CB109)</f>
        <v>0</v>
      </c>
      <c r="CC190" s="21" t="n">
        <f aca="false">In_PreRtB_Reimbursed*(CC20*$E190-In_Fix_Reimb*CC25*CC109)</f>
        <v>0</v>
      </c>
      <c r="CD190" s="21" t="n">
        <f aca="false">In_PreRtB_Reimbursed*(CD20*$E190-In_Fix_Reimb*CD25*CD109)</f>
        <v>0</v>
      </c>
      <c r="CE190" s="21" t="n">
        <f aca="false">In_PreRtB_Reimbursed*(CE20*$E190-In_Fix_Reimb*CE25*CE109)</f>
        <v>0</v>
      </c>
      <c r="CF190" s="21" t="n">
        <f aca="false">In_PreRtB_Reimbursed*(CF20*$E190-In_Fix_Reimb*CF25*CF109)</f>
        <v>0</v>
      </c>
      <c r="CG190" s="21" t="n">
        <f aca="false">In_PreRtB_Reimbursed*(CG20*$E190-In_Fix_Reimb*CG25*CG109)</f>
        <v>0</v>
      </c>
      <c r="CH190" s="21" t="n">
        <f aca="false">In_PreRtB_Reimbursed*(CH20*$E190-In_Fix_Reimb*CH25*CH109)</f>
        <v>0</v>
      </c>
      <c r="CI190" s="21" t="n">
        <f aca="false">In_PreRtB_Reimbursed*(CI20*$E190-In_Fix_Reimb*CI25*CI109)</f>
        <v>0</v>
      </c>
      <c r="CJ190" s="21" t="n">
        <f aca="false">In_PreRtB_Reimbursed*(CJ20*$E190-In_Fix_Reimb*CJ25*CJ109)</f>
        <v>0</v>
      </c>
      <c r="CK190" s="21" t="n">
        <f aca="false">In_PreRtB_Reimbursed*(CK20*$E190-In_Fix_Reimb*CK25*CK109)</f>
        <v>0</v>
      </c>
      <c r="CL190" s="21" t="n">
        <f aca="false">In_PreRtB_Reimbursed*(CL20*$E190-In_Fix_Reimb*CL25*CL109)</f>
        <v>0</v>
      </c>
      <c r="CM190" s="21" t="n">
        <f aca="false">In_PreRtB_Reimbursed*(CM20*$E190-In_Fix_Reimb*CM25*CM109)</f>
        <v>0</v>
      </c>
      <c r="CN190" s="21" t="n">
        <f aca="false">In_PreRtB_Reimbursed*(CN20*$E190-In_Fix_Reimb*CN25*CN109)</f>
        <v>0</v>
      </c>
      <c r="CO190" s="21" t="n">
        <f aca="false">In_PreRtB_Reimbursed*(CO20*$E190-In_Fix_Reimb*CO25*CO109)</f>
        <v>0</v>
      </c>
      <c r="CP190" s="21" t="n">
        <f aca="false">In_PreRtB_Reimbursed*(CP20*$E190-In_Fix_Reimb*CP25*CP109)</f>
        <v>0</v>
      </c>
      <c r="CQ190" s="21" t="n">
        <f aca="false">In_PreRtB_Reimbursed*(CQ20*$E190-In_Fix_Reimb*CQ25*CQ109)</f>
        <v>0</v>
      </c>
      <c r="CR190" s="21" t="n">
        <f aca="false">In_PreRtB_Reimbursed*(CR20*$E190-In_Fix_Reimb*CR25*CR109)</f>
        <v>0</v>
      </c>
      <c r="CS190" s="21" t="n">
        <f aca="false">In_PreRtB_Reimbursed*(CS20*$E190-In_Fix_Reimb*CS25*CS109)</f>
        <v>0</v>
      </c>
      <c r="CT190" s="21" t="n">
        <f aca="false">In_PreRtB_Reimbursed*(CT20*$E190-In_Fix_Reimb*CT25*CT109)</f>
        <v>0</v>
      </c>
      <c r="CU190" s="21" t="n">
        <f aca="false">In_PreRtB_Reimbursed*(CU20*$E190-In_Fix_Reimb*CU25*CU109)</f>
        <v>0</v>
      </c>
      <c r="CV190" s="21" t="n">
        <f aca="false">In_PreRtB_Reimbursed*(CV20*$E190-In_Fix_Reimb*CV25*CV109)</f>
        <v>0</v>
      </c>
      <c r="CW190" s="21" t="n">
        <f aca="false">In_PreRtB_Reimbursed*(CW20*$E190-In_Fix_Reimb*CW25*CW109)</f>
        <v>0</v>
      </c>
      <c r="CX190" s="21" t="n">
        <f aca="false">In_PreRtB_Reimbursed*(CX20*$E190-In_Fix_Reimb*CX25*CX109)</f>
        <v>0</v>
      </c>
      <c r="CY190" s="21" t="n">
        <f aca="false">In_PreRtB_Reimbursed*(CY20*$E190-In_Fix_Reimb*CY25*CY109)</f>
        <v>0</v>
      </c>
      <c r="CZ190" s="21" t="n">
        <f aca="false">In_PreRtB_Reimbursed*(CZ20*$E190-In_Fix_Reimb*CZ25*CZ109)</f>
        <v>0</v>
      </c>
      <c r="DA190" s="21" t="n">
        <f aca="false">In_PreRtB_Reimbursed*(DA20*$E190-In_Fix_Reimb*DA25*DA109)</f>
        <v>0</v>
      </c>
      <c r="DB190" s="21" t="n">
        <f aca="false">In_PreRtB_Reimbursed*(DB20*$E190-In_Fix_Reimb*DB25*DB109)</f>
        <v>0</v>
      </c>
      <c r="DC190" s="21" t="n">
        <f aca="false">In_PreRtB_Reimbursed*(DC20*$E190-In_Fix_Reimb*DC25*DC109)</f>
        <v>0</v>
      </c>
      <c r="DD190" s="21" t="n">
        <f aca="false">In_PreRtB_Reimbursed*(DD20*$E190-In_Fix_Reimb*DD25*DD109)</f>
        <v>0</v>
      </c>
      <c r="DE190" s="21" t="n">
        <f aca="false">In_PreRtB_Reimbursed*(DE20*$E190-In_Fix_Reimb*DE25*DE109)</f>
        <v>0</v>
      </c>
      <c r="DF190" s="21" t="n">
        <f aca="false">In_PreRtB_Reimbursed*(DF20*$E190-In_Fix_Reimb*DF25*DF109)</f>
        <v>0</v>
      </c>
      <c r="DG190" s="21" t="n">
        <f aca="false">In_PreRtB_Reimbursed*(DG20*$E190-In_Fix_Reimb*DG25*DG109)</f>
        <v>0</v>
      </c>
      <c r="DH190" s="21" t="n">
        <f aca="false">In_PreRtB_Reimbursed*(DH20*$E190-In_Fix_Reimb*DH25*DH109)</f>
        <v>0</v>
      </c>
      <c r="DI190" s="21" t="n">
        <f aca="false">In_PreRtB_Reimbursed*(DI20*$E190-In_Fix_Reimb*DI25*DI109)</f>
        <v>0</v>
      </c>
      <c r="DJ190" s="21" t="n">
        <f aca="false">In_PreRtB_Reimbursed*(DJ20*$E190-In_Fix_Reimb*DJ25*DJ109)</f>
        <v>0</v>
      </c>
      <c r="DK190" s="21" t="n">
        <f aca="false">In_PreRtB_Reimbursed*(DK20*$E190-In_Fix_Reimb*DK25*DK109)</f>
        <v>0</v>
      </c>
      <c r="DL190" s="21" t="n">
        <f aca="false">In_PreRtB_Reimbursed*(DL20*$E190-In_Fix_Reimb*DL25*DL109)</f>
        <v>0</v>
      </c>
      <c r="DM190" s="21" t="n">
        <f aca="false">In_PreRtB_Reimbursed*(DM20*$E190-In_Fix_Reimb*DM25*DM109)</f>
        <v>0</v>
      </c>
      <c r="DN190" s="21" t="n">
        <f aca="false">In_PreRtB_Reimbursed*(DN20*$E190-In_Fix_Reimb*DN25*DN109)</f>
        <v>0</v>
      </c>
      <c r="DO190" s="21" t="n">
        <f aca="false">In_PreRtB_Reimbursed*(DO20*$E190-In_Fix_Reimb*DO25*DO109)</f>
        <v>0</v>
      </c>
      <c r="DP190" s="21" t="n">
        <f aca="false">In_PreRtB_Reimbursed*(DP20*$E190-In_Fix_Reimb*DP25*DP109)</f>
        <v>0</v>
      </c>
      <c r="DQ190" s="21" t="n">
        <f aca="false">In_PreRtB_Reimbursed*(DQ20*$E190-In_Fix_Reimb*DQ25*DQ109)</f>
        <v>0</v>
      </c>
      <c r="DR190" s="21" t="n">
        <f aca="false">In_PreRtB_Reimbursed*(DR20*$E190-In_Fix_Reimb*DR25*DR109)</f>
        <v>0</v>
      </c>
      <c r="DS190" s="21" t="n">
        <f aca="false">In_PreRtB_Reimbursed*(DS20*$E190-In_Fix_Reimb*DS25*DS109)</f>
        <v>0</v>
      </c>
      <c r="DT190" s="21" t="n">
        <f aca="false">In_PreRtB_Reimbursed*(DT20*$E190-In_Fix_Reimb*DT25*DT109)</f>
        <v>0</v>
      </c>
      <c r="DU190" s="21" t="n">
        <f aca="false">In_PreRtB_Reimbursed*(DU20*$E190-In_Fix_Reimb*DU25*DU109)</f>
        <v>0</v>
      </c>
      <c r="DV190" s="21" t="n">
        <f aca="false">In_PreRtB_Reimbursed*(DV20*$E190-In_Fix_Reimb*DV25*DV109)</f>
        <v>0</v>
      </c>
      <c r="DW190" s="21" t="n">
        <f aca="false">In_PreRtB_Reimbursed*(DW20*$E190-In_Fix_Reimb*DW25*DW109)</f>
        <v>0</v>
      </c>
      <c r="DX190" s="21" t="n">
        <f aca="false">In_PreRtB_Reimbursed*(DX20*$E190-In_Fix_Reimb*DX25*DX109)</f>
        <v>0</v>
      </c>
      <c r="DY190" s="21" t="n">
        <f aca="false">In_PreRtB_Reimbursed*(DY20*$E190-In_Fix_Reimb*DY25*DY109)</f>
        <v>0</v>
      </c>
      <c r="DZ190" s="21" t="n">
        <f aca="false">In_PreRtB_Reimbursed*(DZ20*$E190-In_Fix_Reimb*DZ25*DZ109)</f>
        <v>0</v>
      </c>
      <c r="EA190" s="21" t="n">
        <f aca="false">In_PreRtB_Reimbursed*(EA20*$E190-In_Fix_Reimb*EA25*EA109)</f>
        <v>0</v>
      </c>
      <c r="EB190" s="21" t="n">
        <f aca="false">In_PreRtB_Reimbursed*(EB20*$E190-In_Fix_Reimb*EB25*EB109)</f>
        <v>0</v>
      </c>
      <c r="EC190" s="21" t="n">
        <f aca="false">In_PreRtB_Reimbursed*(EC20*$E190-In_Fix_Reimb*EC25*EC109)</f>
        <v>0</v>
      </c>
      <c r="ED190" s="21" t="n">
        <f aca="false">In_PreRtB_Reimbursed*(ED20*$E190-In_Fix_Reimb*ED25*ED109)</f>
        <v>0</v>
      </c>
      <c r="EE190" s="21" t="n">
        <f aca="false">In_PreRtB_Reimbursed*(EE20*$E190-In_Fix_Reimb*EE25*EE109)</f>
        <v>0</v>
      </c>
      <c r="EF190" s="21" t="n">
        <f aca="false">In_PreRtB_Reimbursed*(EF20*$E190-In_Fix_Reimb*EF25*EF109)</f>
        <v>0</v>
      </c>
      <c r="EG190" s="21" t="n">
        <f aca="false">In_PreRtB_Reimbursed*(EG20*$E190-In_Fix_Reimb*EG25*EG109)</f>
        <v>0</v>
      </c>
      <c r="EH190" s="21" t="n">
        <f aca="false">In_PreRtB_Reimbursed*(EH20*$E190-In_Fix_Reimb*EH25*EH109)</f>
        <v>0</v>
      </c>
      <c r="EI190" s="21" t="n">
        <f aca="false">In_PreRtB_Reimbursed*(EI20*$E190-In_Fix_Reimb*EI25*EI109)</f>
        <v>0</v>
      </c>
      <c r="EJ190" s="21" t="n">
        <f aca="false">In_PreRtB_Reimbursed*(EJ20*$E190-In_Fix_Reimb*EJ25*EJ109)</f>
        <v>0</v>
      </c>
      <c r="EK190" s="21" t="n">
        <f aca="false">In_PreRtB_Reimbursed*(EK20*$E190-In_Fix_Reimb*EK25*EK109)</f>
        <v>0</v>
      </c>
      <c r="EL190" s="21" t="n">
        <f aca="false">In_PreRtB_Reimbursed*(EL20*$E190-In_Fix_Reimb*EL25*EL109)</f>
        <v>0</v>
      </c>
      <c r="EM190" s="21" t="n">
        <f aca="false">In_PreRtB_Reimbursed*(EM20*$E190-In_Fix_Reimb*EM25*EM109)</f>
        <v>0</v>
      </c>
      <c r="EN190" s="21" t="n">
        <f aca="false">In_PreRtB_Reimbursed*(EN20*$E190-In_Fix_Reimb*EN25*EN109)</f>
        <v>0</v>
      </c>
      <c r="EO190" s="21" t="n">
        <f aca="false">In_PreRtB_Reimbursed*(EO20*$E190-In_Fix_Reimb*EO25*EO109)</f>
        <v>0</v>
      </c>
      <c r="EP190" s="21" t="n">
        <f aca="false">In_PreRtB_Reimbursed*(EP20*$E190-In_Fix_Reimb*EP25*EP109)</f>
        <v>0</v>
      </c>
      <c r="EQ190" s="21" t="n">
        <f aca="false">In_PreRtB_Reimbursed*(EQ20*$E190-In_Fix_Reimb*EQ25*EQ109)</f>
        <v>0</v>
      </c>
      <c r="ER190" s="21" t="n">
        <f aca="false">In_PreRtB_Reimbursed*(ER20*$E190-In_Fix_Reimb*ER25*ER109)</f>
        <v>0</v>
      </c>
      <c r="ES190" s="21" t="n">
        <f aca="false">In_PreRtB_Reimbursed*(ES20*$E190-In_Fix_Reimb*ES25*ES109)</f>
        <v>0</v>
      </c>
      <c r="ET190" s="21" t="n">
        <f aca="false">In_PreRtB_Reimbursed*(ET20*$E190-In_Fix_Reimb*ET25*ET109)</f>
        <v>0</v>
      </c>
      <c r="EU190" s="21" t="n">
        <f aca="false">In_PreRtB_Reimbursed*(EU20*$E190-In_Fix_Reimb*EU25*EU109)</f>
        <v>0</v>
      </c>
      <c r="EV190" s="21" t="n">
        <f aca="false">In_PreRtB_Reimbursed*(EV20*$E190-In_Fix_Reimb*EV25*EV109)</f>
        <v>0</v>
      </c>
      <c r="EW190" s="21" t="n">
        <f aca="false">In_PreRtB_Reimbursed*(EW20*$E190-In_Fix_Reimb*EW25*EW109)</f>
        <v>0</v>
      </c>
      <c r="EX190" s="21" t="n">
        <f aca="false">In_PreRtB_Reimbursed*(EX20*$E190-In_Fix_Reimb*EX25*EX109)</f>
        <v>0</v>
      </c>
      <c r="EY190" s="21" t="n">
        <f aca="false">In_PreRtB_Reimbursed*(EY20*$E190-In_Fix_Reimb*EY25*EY109)</f>
        <v>0</v>
      </c>
      <c r="EZ190" s="21" t="n">
        <f aca="false">In_PreRtB_Reimbursed*(EZ20*$E190-In_Fix_Reimb*EZ25*EZ109)</f>
        <v>0</v>
      </c>
      <c r="FA190" s="21" t="n">
        <f aca="false">In_PreRtB_Reimbursed*(FA20*$E190-In_Fix_Reimb*FA25*FA109)</f>
        <v>0</v>
      </c>
      <c r="FB190" s="21" t="n">
        <f aca="false">In_PreRtB_Reimbursed*(FB20*$E190-In_Fix_Reimb*FB25*FB109)</f>
        <v>0</v>
      </c>
      <c r="FC190" s="21" t="n">
        <f aca="false">In_PreRtB_Reimbursed*(FC20*$E190-In_Fix_Reimb*FC25*FC109)</f>
        <v>0</v>
      </c>
      <c r="FD190" s="21" t="n">
        <f aca="false">In_PreRtB_Reimbursed*(FD20*$E190-In_Fix_Reimb*FD25*FD109)</f>
        <v>0</v>
      </c>
      <c r="FE190" s="21" t="n">
        <f aca="false">In_PreRtB_Reimbursed*(FE20*$E190-In_Fix_Reimb*FE25*FE109)</f>
        <v>0</v>
      </c>
      <c r="FF190" s="21" t="n">
        <f aca="false">In_PreRtB_Reimbursed*(FF20*$E190-In_Fix_Reimb*FF25*FF109)</f>
        <v>0</v>
      </c>
      <c r="FG190" s="21" t="n">
        <f aca="false">In_PreRtB_Reimbursed*(FG20*$E190-In_Fix_Reimb*FG25*FG109)</f>
        <v>0</v>
      </c>
      <c r="FH190" s="21" t="n">
        <f aca="false">In_PreRtB_Reimbursed*(FH20*$E190-In_Fix_Reimb*FH25*FH109)</f>
        <v>0</v>
      </c>
    </row>
    <row r="191" customFormat="false" ht="15" hidden="false" customHeight="false" outlineLevel="0" collapsed="false">
      <c r="C191" s="1" t="s">
        <v>820</v>
      </c>
      <c r="D191" s="12" t="s">
        <v>358</v>
      </c>
      <c r="I191" s="21" t="n">
        <f aca="false">SUM(J191:FH191)</f>
        <v>114240.990334279</v>
      </c>
      <c r="J191" s="21" t="n">
        <f aca="false">J25*(J173-J171+J115+J112+J107)-J189-J190</f>
        <v>-0</v>
      </c>
      <c r="K191" s="21" t="n">
        <f aca="false">K25*(K173-K171+K115+K112+K107)-K189-K190</f>
        <v>-0</v>
      </c>
      <c r="L191" s="21" t="n">
        <f aca="false">L25*(L173-L171+L115+L112+L107)-L189-L190</f>
        <v>-0</v>
      </c>
      <c r="M191" s="21" t="n">
        <f aca="false">M25*(M173-M171+M115+M112+M107)-M189-M190</f>
        <v>-0</v>
      </c>
      <c r="N191" s="21" t="n">
        <f aca="false">N25*(N173-N171+N115+N112+N107)-N189-N190</f>
        <v>-0</v>
      </c>
      <c r="O191" s="21" t="n">
        <f aca="false">O25*(O173-O171+O115+O112+O107)-O189-O190</f>
        <v>-4529.5</v>
      </c>
      <c r="P191" s="21" t="n">
        <f aca="false">P25*(P173-P171+P115+P112+P107)-P189-P190</f>
        <v>-732.303647534247</v>
      </c>
      <c r="Q191" s="21" t="n">
        <f aca="false">Q25*(Q173-Q171+Q115+Q112+Q107)-Q189-Q190</f>
        <v>-18862.3657255791</v>
      </c>
      <c r="R191" s="21" t="n">
        <f aca="false">R25*(R173-R171+R115+R112+R107)-R189-R190</f>
        <v>-18862.3657255791</v>
      </c>
      <c r="S191" s="21" t="n">
        <f aca="false">S25*(S173-S171+S115+S112+S107)-S189-S190</f>
        <v>-18094.8400111706</v>
      </c>
      <c r="T191" s="21" t="n">
        <f aca="false">T25*(T173-T171+T115+T112+T107)-T189-T190</f>
        <v>2003.47076999607</v>
      </c>
      <c r="U191" s="21" t="n">
        <f aca="false">U25*(U173-U171+U115+U112+U107)-U189-U190</f>
        <v>2018.32791631705</v>
      </c>
      <c r="V191" s="21" t="n">
        <f aca="false">V25*(V173-V171+V115+V112+V107)-V189-V190</f>
        <v>2016.98657853995</v>
      </c>
      <c r="W191" s="21" t="n">
        <f aca="false">W25*(W173-W171+W115+W112+W107)-W189-W190</f>
        <v>1673.74215711951</v>
      </c>
      <c r="X191" s="21" t="n">
        <f aca="false">X25*(X173-X171+X115+X112+X107)-X189-X190</f>
        <v>1691.11265838361</v>
      </c>
      <c r="Y191" s="21" t="n">
        <f aca="false">Y25*(Y173-Y171+Y115+Y112+Y107)-Y189-Y190</f>
        <v>1708.44335536916</v>
      </c>
      <c r="Z191" s="21" t="n">
        <f aca="false">Z25*(Z173-Z171+Z115+Z112+Z107)-Z189-Z190</f>
        <v>1707.17758171261</v>
      </c>
      <c r="AA191" s="21" t="n">
        <f aca="false">AA25*(AA173-AA171+AA115+AA112+AA107)-AA189-AA190</f>
        <v>1482.43904283091</v>
      </c>
      <c r="AB191" s="21" t="n">
        <f aca="false">AB25*(AB173-AB171+AB115+AB112+AB107)-AB189-AB190</f>
        <v>1497.77793883573</v>
      </c>
      <c r="AC191" s="21" t="n">
        <f aca="false">AC25*(AC173-AC171+AC115+AC112+AC107)-AC189-AC190</f>
        <v>1513.08008037286</v>
      </c>
      <c r="AD191" s="21" t="n">
        <f aca="false">AD25*(AD173-AD171+AD115+AD112+AD107)-AD189-AD190</f>
        <v>1511.91129051737</v>
      </c>
      <c r="AE191" s="21" t="n">
        <f aca="false">AE25*(AE173-AE171+AE115+AE112+AE107)-AE189-AE190</f>
        <v>1532.56912952458</v>
      </c>
      <c r="AF191" s="21" t="n">
        <f aca="false">AF25*(AF173-AF171+AF115+AF112+AF107)-AF189-AF190</f>
        <v>1548.4414352455</v>
      </c>
      <c r="AG191" s="21" t="n">
        <f aca="false">AG25*(AG173-AG171+AG115+AG112+AG107)-AG189-AG190</f>
        <v>1564.27622096252</v>
      </c>
      <c r="AH191" s="21" t="n">
        <f aca="false">AH25*(AH173-AH171+AH115+AH112+AH107)-AH189-AH190</f>
        <v>1563.08308710245</v>
      </c>
      <c r="AI191" s="21" t="n">
        <f aca="false">AI25*(AI173-AI171+AI115+AI112+AI107)-AI189-AI190</f>
        <v>1546.41862202962</v>
      </c>
      <c r="AJ191" s="21" t="n">
        <f aca="false">AJ25*(AJ173-AJ171+AJ115+AJ112+AJ107)-AJ189-AJ190</f>
        <v>1545.31548479679</v>
      </c>
      <c r="AK191" s="21" t="n">
        <f aca="false">AK25*(AK173-AK171+AK115+AK112+AK107)-AK189-AK190</f>
        <v>1561.18254911471</v>
      </c>
      <c r="AL191" s="21" t="n">
        <f aca="false">AL25*(AL173-AL171+AL115+AL112+AL107)-AL189-AL190</f>
        <v>1560.0567264371</v>
      </c>
      <c r="AM191" s="21" t="n">
        <f aca="false">AM25*(AM173-AM171+AM115+AM112+AM107)-AM189-AM190</f>
        <v>1499.48117758955</v>
      </c>
      <c r="AN191" s="21" t="n">
        <f aca="false">AN25*(AN173-AN171+AN115+AN112+AN107)-AN189-AN190</f>
        <v>1515.04833102925</v>
      </c>
      <c r="AO191" s="21" t="n">
        <f aca="false">AO25*(AO173-AO171+AO115+AO112+AO107)-AO189-AO190</f>
        <v>1530.579992319</v>
      </c>
      <c r="AP191" s="21" t="n">
        <f aca="false">AP25*(AP173-AP171+AP115+AP112+AP107)-AP189-AP190</f>
        <v>1529.45134409189</v>
      </c>
      <c r="AQ191" s="21" t="n">
        <f aca="false">AQ25*(AQ173-AQ171+AQ115+AQ112+AQ107)-AQ189-AQ190</f>
        <v>1411.92772431925</v>
      </c>
      <c r="AR191" s="21" t="n">
        <f aca="false">AR25*(AR173-AR171+AR115+AR112+AR107)-AR189-AR190</f>
        <v>1426.57909346685</v>
      </c>
      <c r="AS191" s="21" t="n">
        <f aca="false">AS25*(AS173-AS171+AS115+AS112+AS107)-AS189-AS190</f>
        <v>1441.19682114873</v>
      </c>
      <c r="AT191" s="21" t="n">
        <f aca="false">AT25*(AT173-AT171+AT115+AT112+AT107)-AT189-AT190</f>
        <v>1440.12702456847</v>
      </c>
      <c r="AU191" s="21" t="n">
        <f aca="false">AU25*(AU173-AU171+AU115+AU112+AU107)-AU189-AU190</f>
        <v>1409.49102154798</v>
      </c>
      <c r="AV191" s="21" t="n">
        <f aca="false">AV25*(AV173-AV171+AV115+AV112+AV107)-AV189-AV190</f>
        <v>1424.12376018017</v>
      </c>
      <c r="AW191" s="21" t="n">
        <f aca="false">AW25*(AW173-AW171+AW115+AW112+AW107)-AW189-AW190</f>
        <v>1438.72313135321</v>
      </c>
      <c r="AX191" s="21" t="n">
        <f aca="false">AX25*(AX173-AX171+AX115+AX112+AX107)-AX189-AX190</f>
        <v>1437.66204816545</v>
      </c>
      <c r="AY191" s="21" t="n">
        <f aca="false">AY25*(AY173-AY171+AY115+AY112+AY107)-AY189-AY190</f>
        <v>1385.36947179182</v>
      </c>
      <c r="AZ191" s="21" t="n">
        <f aca="false">AZ25*(AZ173-AZ171+AZ115+AZ112+AZ107)-AZ189-AZ190</f>
        <v>1384.3316225952</v>
      </c>
      <c r="BA191" s="21" t="n">
        <f aca="false">BA25*(BA173-BA171+BA115+BA112+BA107)-BA189-BA190</f>
        <v>1398.49558954533</v>
      </c>
      <c r="BB191" s="21" t="n">
        <f aca="false">BB25*(BB173-BB171+BB115+BB112+BB107)-BB189-BB190</f>
        <v>1397.43639751851</v>
      </c>
      <c r="BC191" s="21" t="n">
        <f aca="false">BC25*(BC173-BC171+BC115+BC112+BC107)-BC189-BC190</f>
        <v>1417.28572011097</v>
      </c>
      <c r="BD191" s="21" t="n">
        <f aca="false">BD25*(BD173-BD171+BD115+BD112+BD107)-BD189-BD190</f>
        <v>1431.9546348856</v>
      </c>
      <c r="BE191" s="21" t="n">
        <f aca="false">BE25*(BE173-BE171+BE115+BE112+BE107)-BE189-BE190</f>
        <v>1446.58854569458</v>
      </c>
      <c r="BF191" s="21" t="n">
        <f aca="false">BF25*(BF173-BF171+BF115+BF112+BF107)-BF189-BF190</f>
        <v>1445.47542169851</v>
      </c>
      <c r="BG191" s="21" t="n">
        <f aca="false">BG25*(BG173-BG171+BG115+BG112+BG107)-BG189-BG190</f>
        <v>1406.56211119404</v>
      </c>
      <c r="BH191" s="21" t="n">
        <f aca="false">BH25*(BH173-BH171+BH115+BH112+BH107)-BH189-BH190</f>
        <v>1371.7660933864</v>
      </c>
      <c r="BI191" s="21" t="n">
        <f aca="false">BI25*(BI173-BI171+BI115+BI112+BI107)-BI189-BI190</f>
        <v>1385.72997871835</v>
      </c>
      <c r="BJ191" s="21" t="n">
        <f aca="false">BJ25*(BJ173-BJ171+BJ115+BJ112+BJ107)-BJ189-BJ190</f>
        <v>1384.60815369752</v>
      </c>
      <c r="BK191" s="21" t="n">
        <f aca="false">BK25*(BK173-BK171+BK115+BK112+BK107)-BK189-BK190</f>
        <v>1355.16583320642</v>
      </c>
      <c r="BL191" s="21" t="n">
        <f aca="false">BL25*(BL173-BL171+BL115+BL112+BL107)-BL189-BL190</f>
        <v>1369.14569659951</v>
      </c>
      <c r="BM191" s="21" t="n">
        <f aca="false">BM25*(BM173-BM171+BM115+BM112+BM107)-BM189-BM190</f>
        <v>1383.09059397996</v>
      </c>
      <c r="BN191" s="21" t="n">
        <f aca="false">BN25*(BN173-BN171+BN115+BN112+BN107)-BN189-BN190</f>
        <v>1381.97867688742</v>
      </c>
      <c r="BO191" s="21" t="n">
        <f aca="false">BO25*(BO173-BO171+BO115+BO112+BO107)-BO189-BO190</f>
        <v>1352.07544211311</v>
      </c>
      <c r="BP191" s="21" t="n">
        <f aca="false">BP25*(BP173-BP171+BP115+BP112+BP107)-BP189-BP190</f>
        <v>1351.01628460196</v>
      </c>
      <c r="BQ191" s="21" t="n">
        <f aca="false">BQ25*(BQ173-BQ171+BQ115+BQ112+BQ107)-BQ189-BQ190</f>
        <v>1364.7926225957</v>
      </c>
      <c r="BR191" s="21" t="n">
        <f aca="false">BR25*(BR173-BR171+BR115+BR112+BR107)-BR189-BR190</f>
        <v>1363.71168405992</v>
      </c>
      <c r="BS191" s="21" t="n">
        <f aca="false">BS25*(BS173-BS171+BS115+BS112+BS107)-BS189-BS190</f>
        <v>1288.13797867696</v>
      </c>
      <c r="BT191" s="21" t="n">
        <f aca="false">BT25*(BT173-BT171+BT115+BT112+BT107)-BT189-BT190</f>
        <v>1301.43235951738</v>
      </c>
      <c r="BU191" s="21" t="n">
        <f aca="false">BU25*(BU173-BU171+BU115+BU112+BU107)-BU189-BU190</f>
        <v>1314.69369770219</v>
      </c>
      <c r="BV191" s="21" t="n">
        <f aca="false">BV25*(BV173-BV171+BV115+BV112+BV107)-BV189-BV190</f>
        <v>1313.6429432474</v>
      </c>
      <c r="BW191" s="21" t="n">
        <f aca="false">BW25*(BW173-BW171+BW115+BW112+BW107)-BW189-BW190</f>
        <v>1322.26029866836</v>
      </c>
      <c r="BX191" s="21" t="n">
        <f aca="false">BX25*(BX173-BX171+BX115+BX112+BX107)-BX189-BX190</f>
        <v>1335.91417960553</v>
      </c>
      <c r="BY191" s="21" t="n">
        <f aca="false">BY25*(BY173-BY171+BY115+BY112+BY107)-BY189-BY190</f>
        <v>1349.53438067301</v>
      </c>
      <c r="BZ191" s="21" t="n">
        <f aca="false">BZ25*(BZ173-BZ171+BZ115+BZ112+BZ107)-BZ189-BZ190</f>
        <v>1348.46336284886</v>
      </c>
      <c r="CA191" s="21" t="n">
        <f aca="false">CA25*(CA173-CA171+CA115+CA112+CA107)-CA189-CA190</f>
        <v>1302.1167277431</v>
      </c>
      <c r="CB191" s="21" t="n">
        <f aca="false">CB25*(CB173-CB171+CB115+CB112+CB107)-CB189-CB190</f>
        <v>1315.53622333574</v>
      </c>
      <c r="CC191" s="21" t="n">
        <f aca="false">CC25*(CC173-CC171+CC115+CC112+CC107)-CC189-CC190</f>
        <v>1328.92169613057</v>
      </c>
      <c r="CD191" s="21" t="n">
        <f aca="false">CD25*(CD173-CD171+CD115+CD112+CD107)-CD189-CD190</f>
        <v>1327.83977321286</v>
      </c>
      <c r="CE191" s="21" t="n">
        <f aca="false">CE25*(CE173-CE171+CE115+CE112+CE107)-CE189-CE190</f>
        <v>1280.38668318705</v>
      </c>
      <c r="CF191" s="21" t="n">
        <f aca="false">CF25*(CF173-CF171+CF115+CF112+CF107)-CF189-CF190</f>
        <v>1279.331621731</v>
      </c>
      <c r="CG191" s="21" t="n">
        <f aca="false">CG25*(CG173-CG171+CG115+CG112+CG107)-CG189-CG190</f>
        <v>1292.32435414262</v>
      </c>
      <c r="CH191" s="21" t="n">
        <f aca="false">CH25*(CH173-CH171+CH115+CH112+CH107)-CH189-CH190</f>
        <v>1291.24759589519</v>
      </c>
      <c r="CI191" s="21" t="n">
        <f aca="false">CI25*(CI173-CI171+CI115+CI112+CI107)-CI189-CI190</f>
        <v>1320.2561596127</v>
      </c>
      <c r="CJ191" s="21" t="n">
        <f aca="false">CJ25*(CJ173-CJ171+CJ115+CJ112+CJ107)-CJ189-CJ190</f>
        <v>1333.83564206853</v>
      </c>
      <c r="CK191" s="21" t="n">
        <f aca="false">CK25*(CK173-CK171+CK115+CK112+CK107)-CK189-CK190</f>
        <v>1347.37975302695</v>
      </c>
      <c r="CL191" s="21" t="n">
        <f aca="false">CL25*(CL173-CL171+CL115+CL112+CL107)-CL189-CL190</f>
        <v>1346.25494154314</v>
      </c>
      <c r="CM191" s="21" t="n">
        <f aca="false">CM25*(CM173-CM171+CM115+CM112+CM107)-CM189-CM190</f>
        <v>1339.42717641814</v>
      </c>
      <c r="CN191" s="21" t="n">
        <f aca="false">CN25*(CN173-CN171+CN115+CN112+CN107)-CN189-CN190</f>
        <v>1353.20490037258</v>
      </c>
      <c r="CO191" s="21" t="n">
        <f aca="false">CO25*(CO173-CO171+CO115+CO112+CO107)-CO189-CO190</f>
        <v>1366.94677354948</v>
      </c>
      <c r="CP191" s="21" t="n">
        <f aca="false">CP25*(CP173-CP171+CP115+CP112+CP107)-CP189-CP190</f>
        <v>1365.80672098675</v>
      </c>
      <c r="CQ191" s="21" t="n">
        <f aca="false">CQ25*(CQ173-CQ171+CQ115+CQ112+CQ107)-CQ189-CQ190</f>
        <v>1337.16003324221</v>
      </c>
      <c r="CR191" s="21" t="n">
        <f aca="false">CR25*(CR173-CR171+CR115+CR112+CR107)-CR189-CR190</f>
        <v>1350.90066786993</v>
      </c>
      <c r="CS191" s="21" t="n">
        <f aca="false">CS25*(CS173-CS171+CS115+CS112+CS107)-CS189-CS190</f>
        <v>1364.60506560243</v>
      </c>
      <c r="CT191" s="21" t="n">
        <f aca="false">CT25*(CT173-CT171+CT115+CT112+CT107)-CT189-CT190</f>
        <v>1363.45273452033</v>
      </c>
      <c r="CU191" s="21" t="n">
        <f aca="false">CU25*(CU173-CU171+CU115+CU112+CU107)-CU189-CU190</f>
        <v>-33458.6448166096</v>
      </c>
      <c r="CV191" s="21" t="n">
        <f aca="false">CV25*(CV173-CV171+CV115+CV112+CV107)-CV189-CV190</f>
        <v>1344.2363203523</v>
      </c>
      <c r="CW191" s="21" t="n">
        <f aca="false">CW25*(CW173-CW171+CW115+CW112+CW107)-CW189-CW190</f>
        <v>1357.90310958995</v>
      </c>
      <c r="CX191" s="21" t="n">
        <f aca="false">CX25*(CX173-CX171+CX115+CX112+CX107)-CX189-CX190</f>
        <v>1356.78676897896</v>
      </c>
      <c r="CY191" s="21" t="n">
        <f aca="false">CY25*(CY173-CY171+CY115+CY112+CY107)-CY189-CY190</f>
        <v>1693.84238654737</v>
      </c>
      <c r="CZ191" s="21" t="n">
        <f aca="false">CZ25*(CZ173-CZ171+CZ115+CZ112+CZ107)-CZ189-CZ190</f>
        <v>1711.33461335431</v>
      </c>
      <c r="DA191" s="21" t="n">
        <f aca="false">DA25*(DA173-DA171+DA115+DA112+DA107)-DA189-DA190</f>
        <v>1728.78373862624</v>
      </c>
      <c r="DB191" s="21" t="n">
        <f aca="false">DB25*(DB173-DB171+DB115+DB112+DB107)-DB189-DB190</f>
        <v>1727.41311241333</v>
      </c>
      <c r="DC191" s="21" t="n">
        <f aca="false">DC25*(DC173-DC171+DC115+DC112+DC107)-DC189-DC190</f>
        <v>1631.29202928484</v>
      </c>
      <c r="DD191" s="21" t="n">
        <f aca="false">DD25*(DD173-DD171+DD115+DD112+DD107)-DD189-DD190</f>
        <v>1648.12156836014</v>
      </c>
      <c r="DE191" s="21" t="n">
        <f aca="false">DE25*(DE173-DE171+DE115+DE112+DE107)-DE189-DE190</f>
        <v>1664.90905456265</v>
      </c>
      <c r="DF191" s="21" t="n">
        <f aca="false">DF25*(DF173-DF171+DF115+DF112+DF107)-DF189-DF190</f>
        <v>1663.571775745</v>
      </c>
      <c r="DG191" s="21" t="n">
        <f aca="false">DG25*(DG173-DG171+DG115+DG112+DG107)-DG189-DG190</f>
        <v>1599.4597450549</v>
      </c>
      <c r="DH191" s="21" t="n">
        <f aca="false">DH25*(DH173-DH171+DH115+DH112+DH107)-DH189-DH190</f>
        <v>1615.94442094953</v>
      </c>
      <c r="DI191" s="21" t="n">
        <f aca="false">DI25*(DI173-DI171+DI115+DI112+DI107)-DI189-DI190</f>
        <v>1632.38733046816</v>
      </c>
      <c r="DJ191" s="21" t="n">
        <f aca="false">DJ25*(DJ173-DJ171+DJ115+DJ112+DJ107)-DJ189-DJ190</f>
        <v>1631.05916223126</v>
      </c>
      <c r="DK191" s="21" t="n">
        <f aca="false">DK25*(DK173-DK171+DK115+DK112+DK107)-DK189-DK190</f>
        <v>1553.67749556052</v>
      </c>
      <c r="DL191" s="21" t="n">
        <f aca="false">DL25*(DL173-DL171+DL115+DL112+DL107)-DL189-DL190</f>
        <v>1552.39610452396</v>
      </c>
      <c r="DM191" s="21" t="n">
        <f aca="false">DM25*(DM173-DM171+DM115+DM112+DM107)-DM189-DM190</f>
        <v>1568.16090015437</v>
      </c>
      <c r="DN191" s="21" t="n">
        <f aca="false">DN25*(DN173-DN171+DN115+DN112+DN107)-DN189-DN190</f>
        <v>1566.85315797604</v>
      </c>
      <c r="DO191" s="21" t="n">
        <f aca="false">DO25*(DO173-DO171+DO115+DO112+DO107)-DO189-DO190</f>
        <v>1569.66575257883</v>
      </c>
      <c r="DP191" s="21" t="n">
        <f aca="false">DP25*(DP173-DP171+DP115+DP112+DP107)-DP189-DP190</f>
        <v>1585.83969655981</v>
      </c>
      <c r="DQ191" s="21" t="n">
        <f aca="false">DQ25*(DQ173-DQ171+DQ115+DQ112+DQ107)-DQ189-DQ190</f>
        <v>1601.97253330388</v>
      </c>
      <c r="DR191" s="21" t="n">
        <f aca="false">DR25*(DR173-DR171+DR115+DR112+DR107)-DR189-DR190</f>
        <v>1600.66532565052</v>
      </c>
      <c r="DS191" s="21" t="n">
        <f aca="false">DS25*(DS173-DS171+DS115+DS112+DS107)-DS189-DS190</f>
        <v>1566.32073803774</v>
      </c>
      <c r="DT191" s="21" t="n">
        <f aca="false">DT25*(DT173-DT171+DT115+DT112+DT107)-DT189-DT190</f>
        <v>1582.46436404323</v>
      </c>
      <c r="DU191" s="21" t="n">
        <f aca="false">DU25*(DU173-DU171+DU115+DU112+DU107)-DU189-DU190</f>
        <v>1598.56710505714</v>
      </c>
      <c r="DV191" s="21" t="n">
        <f aca="false">DV25*(DV173-DV171+DV115+DV112+DV107)-DV189-DV190</f>
        <v>1597.26696479201</v>
      </c>
      <c r="DW191" s="21" t="n">
        <f aca="false">DW25*(DW173-DW171+DW115+DW112+DW107)-DW189-DW190</f>
        <v>1545.05752518611</v>
      </c>
      <c r="DX191" s="21" t="n">
        <f aca="false">DX25*(DX173-DX171+DX115+DX112+DX107)-DX189-DX190</f>
        <v>1560.96659839251</v>
      </c>
      <c r="DY191" s="21" t="n">
        <f aca="false">DY25*(DY173-DY171+DY115+DY112+DY107)-DY189-DY190</f>
        <v>1576.83484193856</v>
      </c>
      <c r="DZ191" s="21" t="n">
        <f aca="false">DZ25*(DZ173-DZ171+DZ115+DZ112+DZ107)-DZ189-DZ190</f>
        <v>1575.5364612025</v>
      </c>
      <c r="EA191" s="21" t="n">
        <f aca="false">EA25*(EA173-EA171+EA115+EA112+EA107)-EA189-EA190</f>
        <v>1543.18805135183</v>
      </c>
      <c r="EB191" s="21" t="n">
        <f aca="false">EB25*(EB173-EB171+EB115+EB112+EB107)-EB189-EB190</f>
        <v>1541.94140036877</v>
      </c>
      <c r="EC191" s="21" t="n">
        <f aca="false">EC25*(EC173-EC171+EC115+EC112+EC107)-EC189-EC190</f>
        <v>1557.62640465383</v>
      </c>
      <c r="ED191" s="21" t="n">
        <f aca="false">ED25*(ED173-ED171+ED115+ED112+ED107)-ED189-ED190</f>
        <v>1556.35411694018</v>
      </c>
      <c r="EE191" s="21" t="n">
        <f aca="false">EE25*(EE173-EE171+EE115+EE112+EE107)-EE189-EE190</f>
        <v>1563.93147038628</v>
      </c>
      <c r="EF191" s="21" t="n">
        <f aca="false">EF25*(EF173-EF171+EF115+EF112+EF107)-EF189-EF190</f>
        <v>1580.05834653424</v>
      </c>
      <c r="EG191" s="21" t="n">
        <f aca="false">EG25*(EG173-EG171+EG115+EG112+EG107)-EG189-EG190</f>
        <v>1596.14465562156</v>
      </c>
      <c r="EH191" s="21" t="n">
        <f aca="false">EH25*(EH173-EH171+EH115+EH112+EH107)-EH189-EH190</f>
        <v>1594.85462554109</v>
      </c>
      <c r="EI191" s="21" t="n">
        <f aca="false">EI25*(EI173-EI171+EI115+EI112+EI107)-EI189-EI190</f>
        <v>1637.26817397417</v>
      </c>
      <c r="EJ191" s="21" t="n">
        <f aca="false">EJ25*(EJ173-EJ171+EJ115+EJ112+EJ107)-EJ189-EJ190</f>
        <v>1547.60711657096</v>
      </c>
      <c r="EK191" s="21" t="n">
        <f aca="false">EK25*(EK173-EK171+EK115+EK112+EK107)-EK189-EK190</f>
        <v>1563.33770070361</v>
      </c>
      <c r="EL191" s="21" t="n">
        <f aca="false">EL25*(EL173-EL171+EL115+EL112+EL107)-EL189-EL190</f>
        <v>1562.04856161175</v>
      </c>
      <c r="EM191" s="21" t="n">
        <f aca="false">EM25*(EM173-EM171+EM115+EM112+EM107)-EM189-EM190</f>
        <v>1575.56831799768</v>
      </c>
      <c r="EN191" s="21" t="n">
        <f aca="false">EN25*(EN173-EN171+EN115+EN112+EN107)-EN189-EN190</f>
        <v>1591.80623421919</v>
      </c>
      <c r="EO191" s="21" t="n">
        <f aca="false">EO25*(EO173-EO171+EO115+EO112+EO107)-EO189-EO190</f>
        <v>1608.00299090023</v>
      </c>
      <c r="EP191" s="21" t="n">
        <f aca="false">EP25*(EP173-EP171+EP115+EP112+EP107)-EP189-EP190</f>
        <v>1606.69411999671</v>
      </c>
      <c r="EQ191" s="21" t="n">
        <f aca="false">EQ25*(EQ173-EQ171+EQ115+EQ112+EQ107)-EQ189-EQ190</f>
        <v>1555.25965166475</v>
      </c>
      <c r="ER191" s="21" t="n">
        <f aca="false">ER25*(ER173-ER171+ER115+ER112+ER107)-ER189-ER190</f>
        <v>1553.98518067453</v>
      </c>
      <c r="ES191" s="21" t="n">
        <f aca="false">ES25*(ES173-ES171+ES115+ES112+ES107)-ES189-ES190</f>
        <v>1569.77442953242</v>
      </c>
      <c r="ET191" s="21" t="n">
        <f aca="false">ET25*(ET173-ET171+ET115+ET112+ET107)-ET189-ET190</f>
        <v>1568.4737497076</v>
      </c>
      <c r="EU191" s="21" t="n">
        <f aca="false">EU25*(EU173-EU171+EU115+EU112+EU107)-EU189-EU190</f>
        <v>1563.76715439739</v>
      </c>
      <c r="EV191" s="21" t="n">
        <f aca="false">EV25*(EV173-EV171+EV115+EV112+EV107)-EV189-EV190</f>
        <v>1579.86053217271</v>
      </c>
      <c r="EW191" s="21" t="n">
        <f aca="false">EW25*(EW173-EW171+EW115+EW112+EW107)-EW189-EW190</f>
        <v>1595.91231510996</v>
      </c>
      <c r="EX191" s="21" t="n">
        <f aca="false">EX25*(EX173-EX171+EX115+EX112+EX107)-EX189-EX190</f>
        <v>1594.5896017689</v>
      </c>
      <c r="EY191" s="21" t="n">
        <f aca="false">EY25*(EY173-EY171+EY115+EY112+EY107)-EY189-EY190</f>
        <v>1589.80426389339</v>
      </c>
      <c r="EZ191" s="21" t="n">
        <f aca="false">EZ25*(EZ173-EZ171+EZ115+EZ112+EZ107)-EZ189-EZ190</f>
        <v>1606.16522897601</v>
      </c>
      <c r="FA191" s="21" t="n">
        <f aca="false">FA25*(FA173-FA171+FA115+FA112+FA107)-FA189-FA190</f>
        <v>1622.483894604</v>
      </c>
      <c r="FB191" s="21" t="n">
        <f aca="false">FB25*(FB173-FB171+FB115+FB112+FB107)-FB189-FB190</f>
        <v>1621.13877449895</v>
      </c>
      <c r="FC191" s="21" t="n">
        <f aca="false">FC25*(FC173-FC171+FC115+FC112+FC107)-FC189-FC190</f>
        <v>1616.27337990227</v>
      </c>
      <c r="FD191" s="21" t="n">
        <f aca="false">FD25*(FD173-FD171+FD115+FD112+FD107)-FD189-FD190</f>
        <v>0</v>
      </c>
      <c r="FE191" s="21" t="n">
        <f aca="false">FE25*(FE173-FE171+FE115+FE112+FE107)-FE189-FE190</f>
        <v>0</v>
      </c>
      <c r="FF191" s="21" t="n">
        <f aca="false">FF25*(FF173-FF171+FF115+FF112+FF107)-FF189-FF190</f>
        <v>0</v>
      </c>
      <c r="FG191" s="21" t="n">
        <f aca="false">FG25*(FG173-FG171+FG115+FG112+FG107)-FG189-FG190</f>
        <v>0</v>
      </c>
      <c r="FH191" s="21" t="n">
        <f aca="false">FH25*(FH173-FH171+FH115+FH112+FH107)-FH189-FH190</f>
        <v>0</v>
      </c>
    </row>
    <row r="192" customFormat="false" ht="15" hidden="false" customHeight="false" outlineLevel="0" collapsed="false">
      <c r="C192" s="28" t="s">
        <v>821</v>
      </c>
      <c r="D192" s="12" t="s">
        <v>27</v>
      </c>
      <c r="E192" s="29" t="n">
        <f aca="false">MAX(0,$F192)</f>
        <v>34.0057109609795</v>
      </c>
      <c r="F192" s="29" t="n">
        <f aca="false">XNPV(In_Buyer_IRR_RtB,INDEX($J191:$FH191,$E23):$FH$191,INDEX($J$4:$FH$4,$E23):$FH$4)/$E13</f>
        <v>34.0057109609795</v>
      </c>
    </row>
    <row r="193" customFormat="false" ht="15" hidden="false" customHeight="false" outlineLevel="0" collapsed="false">
      <c r="C193" s="1" t="s">
        <v>822</v>
      </c>
      <c r="D193" s="12" t="s">
        <v>27</v>
      </c>
      <c r="E193" s="19" t="n">
        <f aca="false">($I189+$I190)/$E13</f>
        <v>71.8968253968254</v>
      </c>
      <c r="F193" s="19" t="n">
        <f aca="false">$E192+$E193</f>
        <v>105.902536357805</v>
      </c>
    </row>
    <row r="194" customFormat="false" ht="15" hidden="false" customHeight="false" outlineLevel="0" collapsed="false">
      <c r="C194" s="28" t="s">
        <v>823</v>
      </c>
      <c r="D194" s="12" t="s">
        <v>358</v>
      </c>
      <c r="E194" s="29" t="n">
        <f aca="false">IF(In_RtB_Price&gt;0,In_RtB_Price,$E192)*(1+In_Price_Step)</f>
        <v>90</v>
      </c>
      <c r="F194" s="63" t="n">
        <f aca="false">$E194*$E13</f>
        <v>5670</v>
      </c>
    </row>
    <row r="195" customFormat="false" ht="15" hidden="false" customHeight="false" outlineLevel="0" collapsed="false">
      <c r="C195" s="1" t="s">
        <v>824</v>
      </c>
      <c r="D195" s="12" t="s">
        <v>358</v>
      </c>
      <c r="I195" s="21" t="n">
        <f aca="false">SUM(J195:FH195)</f>
        <v>108570.990334279</v>
      </c>
      <c r="J195" s="21" t="n">
        <f aca="false">J191-$F194*J20</f>
        <v>-0</v>
      </c>
      <c r="K195" s="21" t="n">
        <f aca="false">K191-$F194*K20</f>
        <v>-0</v>
      </c>
      <c r="L195" s="21" t="n">
        <f aca="false">L191-$F194*L20</f>
        <v>-0</v>
      </c>
      <c r="M195" s="21" t="n">
        <f aca="false">M191-$F194*M20</f>
        <v>-0</v>
      </c>
      <c r="N195" s="21" t="n">
        <f aca="false">N191-$F194*N20</f>
        <v>-0</v>
      </c>
      <c r="O195" s="21" t="n">
        <f aca="false">O191-$F194*O20</f>
        <v>-10199.5</v>
      </c>
      <c r="P195" s="21" t="n">
        <f aca="false">P191-$F194*P20</f>
        <v>-732.303647534247</v>
      </c>
      <c r="Q195" s="21" t="n">
        <f aca="false">Q191-$F194*Q20</f>
        <v>-18862.3657255791</v>
      </c>
      <c r="R195" s="21" t="n">
        <f aca="false">R191-$F194*R20</f>
        <v>-18862.3657255791</v>
      </c>
      <c r="S195" s="21" t="n">
        <f aca="false">S191-$F194*S20</f>
        <v>-18094.8400111706</v>
      </c>
      <c r="T195" s="21" t="n">
        <f aca="false">T191-$F194*T20</f>
        <v>2003.47076999607</v>
      </c>
      <c r="U195" s="21" t="n">
        <f aca="false">U191-$F194*U20</f>
        <v>2018.32791631705</v>
      </c>
      <c r="V195" s="21" t="n">
        <f aca="false">V191-$F194*V20</f>
        <v>2016.98657853995</v>
      </c>
      <c r="W195" s="21" t="n">
        <f aca="false">W191-$F194*W20</f>
        <v>1673.74215711951</v>
      </c>
      <c r="X195" s="21" t="n">
        <f aca="false">X191-$F194*X20</f>
        <v>1691.11265838361</v>
      </c>
      <c r="Y195" s="21" t="n">
        <f aca="false">Y191-$F194*Y20</f>
        <v>1708.44335536916</v>
      </c>
      <c r="Z195" s="21" t="n">
        <f aca="false">Z191-$F194*Z20</f>
        <v>1707.17758171261</v>
      </c>
      <c r="AA195" s="21" t="n">
        <f aca="false">AA191-$F194*AA20</f>
        <v>1482.43904283091</v>
      </c>
      <c r="AB195" s="21" t="n">
        <f aca="false">AB191-$F194*AB20</f>
        <v>1497.77793883573</v>
      </c>
      <c r="AC195" s="21" t="n">
        <f aca="false">AC191-$F194*AC20</f>
        <v>1513.08008037286</v>
      </c>
      <c r="AD195" s="21" t="n">
        <f aca="false">AD191-$F194*AD20</f>
        <v>1511.91129051737</v>
      </c>
      <c r="AE195" s="21" t="n">
        <f aca="false">AE191-$F194*AE20</f>
        <v>1532.56912952458</v>
      </c>
      <c r="AF195" s="21" t="n">
        <f aca="false">AF191-$F194*AF20</f>
        <v>1548.4414352455</v>
      </c>
      <c r="AG195" s="21" t="n">
        <f aca="false">AG191-$F194*AG20</f>
        <v>1564.27622096252</v>
      </c>
      <c r="AH195" s="21" t="n">
        <f aca="false">AH191-$F194*AH20</f>
        <v>1563.08308710245</v>
      </c>
      <c r="AI195" s="21" t="n">
        <f aca="false">AI191-$F194*AI20</f>
        <v>1546.41862202962</v>
      </c>
      <c r="AJ195" s="21" t="n">
        <f aca="false">AJ191-$F194*AJ20</f>
        <v>1545.31548479679</v>
      </c>
      <c r="AK195" s="21" t="n">
        <f aca="false">AK191-$F194*AK20</f>
        <v>1561.18254911471</v>
      </c>
      <c r="AL195" s="21" t="n">
        <f aca="false">AL191-$F194*AL20</f>
        <v>1560.0567264371</v>
      </c>
      <c r="AM195" s="21" t="n">
        <f aca="false">AM191-$F194*AM20</f>
        <v>1499.48117758955</v>
      </c>
      <c r="AN195" s="21" t="n">
        <f aca="false">AN191-$F194*AN20</f>
        <v>1515.04833102925</v>
      </c>
      <c r="AO195" s="21" t="n">
        <f aca="false">AO191-$F194*AO20</f>
        <v>1530.579992319</v>
      </c>
      <c r="AP195" s="21" t="n">
        <f aca="false">AP191-$F194*AP20</f>
        <v>1529.45134409189</v>
      </c>
      <c r="AQ195" s="21" t="n">
        <f aca="false">AQ191-$F194*AQ20</f>
        <v>1411.92772431925</v>
      </c>
      <c r="AR195" s="21" t="n">
        <f aca="false">AR191-$F194*AR20</f>
        <v>1426.57909346685</v>
      </c>
      <c r="AS195" s="21" t="n">
        <f aca="false">AS191-$F194*AS20</f>
        <v>1441.19682114873</v>
      </c>
      <c r="AT195" s="21" t="n">
        <f aca="false">AT191-$F194*AT20</f>
        <v>1440.12702456847</v>
      </c>
      <c r="AU195" s="21" t="n">
        <f aca="false">AU191-$F194*AU20</f>
        <v>1409.49102154798</v>
      </c>
      <c r="AV195" s="21" t="n">
        <f aca="false">AV191-$F194*AV20</f>
        <v>1424.12376018017</v>
      </c>
      <c r="AW195" s="21" t="n">
        <f aca="false">AW191-$F194*AW20</f>
        <v>1438.72313135321</v>
      </c>
      <c r="AX195" s="21" t="n">
        <f aca="false">AX191-$F194*AX20</f>
        <v>1437.66204816545</v>
      </c>
      <c r="AY195" s="21" t="n">
        <f aca="false">AY191-$F194*AY20</f>
        <v>1385.36947179182</v>
      </c>
      <c r="AZ195" s="21" t="n">
        <f aca="false">AZ191-$F194*AZ20</f>
        <v>1384.3316225952</v>
      </c>
      <c r="BA195" s="21" t="n">
        <f aca="false">BA191-$F194*BA20</f>
        <v>1398.49558954533</v>
      </c>
      <c r="BB195" s="21" t="n">
        <f aca="false">BB191-$F194*BB20</f>
        <v>1397.43639751851</v>
      </c>
      <c r="BC195" s="21" t="n">
        <f aca="false">BC191-$F194*BC20</f>
        <v>1417.28572011097</v>
      </c>
      <c r="BD195" s="21" t="n">
        <f aca="false">BD191-$F194*BD20</f>
        <v>1431.9546348856</v>
      </c>
      <c r="BE195" s="21" t="n">
        <f aca="false">BE191-$F194*BE20</f>
        <v>1446.58854569458</v>
      </c>
      <c r="BF195" s="21" t="n">
        <f aca="false">BF191-$F194*BF20</f>
        <v>1445.47542169851</v>
      </c>
      <c r="BG195" s="21" t="n">
        <f aca="false">BG191-$F194*BG20</f>
        <v>1406.56211119404</v>
      </c>
      <c r="BH195" s="21" t="n">
        <f aca="false">BH191-$F194*BH20</f>
        <v>1371.7660933864</v>
      </c>
      <c r="BI195" s="21" t="n">
        <f aca="false">BI191-$F194*BI20</f>
        <v>1385.72997871835</v>
      </c>
      <c r="BJ195" s="21" t="n">
        <f aca="false">BJ191-$F194*BJ20</f>
        <v>1384.60815369752</v>
      </c>
      <c r="BK195" s="21" t="n">
        <f aca="false">BK191-$F194*BK20</f>
        <v>1355.16583320642</v>
      </c>
      <c r="BL195" s="21" t="n">
        <f aca="false">BL191-$F194*BL20</f>
        <v>1369.14569659951</v>
      </c>
      <c r="BM195" s="21" t="n">
        <f aca="false">BM191-$F194*BM20</f>
        <v>1383.09059397996</v>
      </c>
      <c r="BN195" s="21" t="n">
        <f aca="false">BN191-$F194*BN20</f>
        <v>1381.97867688742</v>
      </c>
      <c r="BO195" s="21" t="n">
        <f aca="false">BO191-$F194*BO20</f>
        <v>1352.07544211311</v>
      </c>
      <c r="BP195" s="21" t="n">
        <f aca="false">BP191-$F194*BP20</f>
        <v>1351.01628460196</v>
      </c>
      <c r="BQ195" s="21" t="n">
        <f aca="false">BQ191-$F194*BQ20</f>
        <v>1364.7926225957</v>
      </c>
      <c r="BR195" s="21" t="n">
        <f aca="false">BR191-$F194*BR20</f>
        <v>1363.71168405992</v>
      </c>
      <c r="BS195" s="21" t="n">
        <f aca="false">BS191-$F194*BS20</f>
        <v>1288.13797867696</v>
      </c>
      <c r="BT195" s="21" t="n">
        <f aca="false">BT191-$F194*BT20</f>
        <v>1301.43235951738</v>
      </c>
      <c r="BU195" s="21" t="n">
        <f aca="false">BU191-$F194*BU20</f>
        <v>1314.69369770219</v>
      </c>
      <c r="BV195" s="21" t="n">
        <f aca="false">BV191-$F194*BV20</f>
        <v>1313.6429432474</v>
      </c>
      <c r="BW195" s="21" t="n">
        <f aca="false">BW191-$F194*BW20</f>
        <v>1322.26029866836</v>
      </c>
      <c r="BX195" s="21" t="n">
        <f aca="false">BX191-$F194*BX20</f>
        <v>1335.91417960553</v>
      </c>
      <c r="BY195" s="21" t="n">
        <f aca="false">BY191-$F194*BY20</f>
        <v>1349.53438067301</v>
      </c>
      <c r="BZ195" s="21" t="n">
        <f aca="false">BZ191-$F194*BZ20</f>
        <v>1348.46336284886</v>
      </c>
      <c r="CA195" s="21" t="n">
        <f aca="false">CA191-$F194*CA20</f>
        <v>1302.1167277431</v>
      </c>
      <c r="CB195" s="21" t="n">
        <f aca="false">CB191-$F194*CB20</f>
        <v>1315.53622333574</v>
      </c>
      <c r="CC195" s="21" t="n">
        <f aca="false">CC191-$F194*CC20</f>
        <v>1328.92169613057</v>
      </c>
      <c r="CD195" s="21" t="n">
        <f aca="false">CD191-$F194*CD20</f>
        <v>1327.83977321286</v>
      </c>
      <c r="CE195" s="21" t="n">
        <f aca="false">CE191-$F194*CE20</f>
        <v>1280.38668318705</v>
      </c>
      <c r="CF195" s="21" t="n">
        <f aca="false">CF191-$F194*CF20</f>
        <v>1279.331621731</v>
      </c>
      <c r="CG195" s="21" t="n">
        <f aca="false">CG191-$F194*CG20</f>
        <v>1292.32435414262</v>
      </c>
      <c r="CH195" s="21" t="n">
        <f aca="false">CH191-$F194*CH20</f>
        <v>1291.24759589519</v>
      </c>
      <c r="CI195" s="21" t="n">
        <f aca="false">CI191-$F194*CI20</f>
        <v>1320.2561596127</v>
      </c>
      <c r="CJ195" s="21" t="n">
        <f aca="false">CJ191-$F194*CJ20</f>
        <v>1333.83564206853</v>
      </c>
      <c r="CK195" s="21" t="n">
        <f aca="false">CK191-$F194*CK20</f>
        <v>1347.37975302695</v>
      </c>
      <c r="CL195" s="21" t="n">
        <f aca="false">CL191-$F194*CL20</f>
        <v>1346.25494154314</v>
      </c>
      <c r="CM195" s="21" t="n">
        <f aca="false">CM191-$F194*CM20</f>
        <v>1339.42717641814</v>
      </c>
      <c r="CN195" s="21" t="n">
        <f aca="false">CN191-$F194*CN20</f>
        <v>1353.20490037258</v>
      </c>
      <c r="CO195" s="21" t="n">
        <f aca="false">CO191-$F194*CO20</f>
        <v>1366.94677354948</v>
      </c>
      <c r="CP195" s="21" t="n">
        <f aca="false">CP191-$F194*CP20</f>
        <v>1365.80672098675</v>
      </c>
      <c r="CQ195" s="21" t="n">
        <f aca="false">CQ191-$F194*CQ20</f>
        <v>1337.16003324221</v>
      </c>
      <c r="CR195" s="21" t="n">
        <f aca="false">CR191-$F194*CR20</f>
        <v>1350.90066786993</v>
      </c>
      <c r="CS195" s="21" t="n">
        <f aca="false">CS191-$F194*CS20</f>
        <v>1364.60506560243</v>
      </c>
      <c r="CT195" s="21" t="n">
        <f aca="false">CT191-$F194*CT20</f>
        <v>1363.45273452033</v>
      </c>
      <c r="CU195" s="21" t="n">
        <f aca="false">CU191-$F194*CU20</f>
        <v>-33458.6448166096</v>
      </c>
      <c r="CV195" s="21" t="n">
        <f aca="false">CV191-$F194*CV20</f>
        <v>1344.2363203523</v>
      </c>
      <c r="CW195" s="21" t="n">
        <f aca="false">CW191-$F194*CW20</f>
        <v>1357.90310958995</v>
      </c>
      <c r="CX195" s="21" t="n">
        <f aca="false">CX191-$F194*CX20</f>
        <v>1356.78676897896</v>
      </c>
      <c r="CY195" s="21" t="n">
        <f aca="false">CY191-$F194*CY20</f>
        <v>1693.84238654737</v>
      </c>
      <c r="CZ195" s="21" t="n">
        <f aca="false">CZ191-$F194*CZ20</f>
        <v>1711.33461335431</v>
      </c>
      <c r="DA195" s="21" t="n">
        <f aca="false">DA191-$F194*DA20</f>
        <v>1728.78373862624</v>
      </c>
      <c r="DB195" s="21" t="n">
        <f aca="false">DB191-$F194*DB20</f>
        <v>1727.41311241333</v>
      </c>
      <c r="DC195" s="21" t="n">
        <f aca="false">DC191-$F194*DC20</f>
        <v>1631.29202928484</v>
      </c>
      <c r="DD195" s="21" t="n">
        <f aca="false">DD191-$F194*DD20</f>
        <v>1648.12156836014</v>
      </c>
      <c r="DE195" s="21" t="n">
        <f aca="false">DE191-$F194*DE20</f>
        <v>1664.90905456265</v>
      </c>
      <c r="DF195" s="21" t="n">
        <f aca="false">DF191-$F194*DF20</f>
        <v>1663.571775745</v>
      </c>
      <c r="DG195" s="21" t="n">
        <f aca="false">DG191-$F194*DG20</f>
        <v>1599.4597450549</v>
      </c>
      <c r="DH195" s="21" t="n">
        <f aca="false">DH191-$F194*DH20</f>
        <v>1615.94442094953</v>
      </c>
      <c r="DI195" s="21" t="n">
        <f aca="false">DI191-$F194*DI20</f>
        <v>1632.38733046816</v>
      </c>
      <c r="DJ195" s="21" t="n">
        <f aca="false">DJ191-$F194*DJ20</f>
        <v>1631.05916223126</v>
      </c>
      <c r="DK195" s="21" t="n">
        <f aca="false">DK191-$F194*DK20</f>
        <v>1553.67749556052</v>
      </c>
      <c r="DL195" s="21" t="n">
        <f aca="false">DL191-$F194*DL20</f>
        <v>1552.39610452396</v>
      </c>
      <c r="DM195" s="21" t="n">
        <f aca="false">DM191-$F194*DM20</f>
        <v>1568.16090015437</v>
      </c>
      <c r="DN195" s="21" t="n">
        <f aca="false">DN191-$F194*DN20</f>
        <v>1566.85315797604</v>
      </c>
      <c r="DO195" s="21" t="n">
        <f aca="false">DO191-$F194*DO20</f>
        <v>1569.66575257883</v>
      </c>
      <c r="DP195" s="21" t="n">
        <f aca="false">DP191-$F194*DP20</f>
        <v>1585.83969655981</v>
      </c>
      <c r="DQ195" s="21" t="n">
        <f aca="false">DQ191-$F194*DQ20</f>
        <v>1601.97253330388</v>
      </c>
      <c r="DR195" s="21" t="n">
        <f aca="false">DR191-$F194*DR20</f>
        <v>1600.66532565052</v>
      </c>
      <c r="DS195" s="21" t="n">
        <f aca="false">DS191-$F194*DS20</f>
        <v>1566.32073803774</v>
      </c>
      <c r="DT195" s="21" t="n">
        <f aca="false">DT191-$F194*DT20</f>
        <v>1582.46436404323</v>
      </c>
      <c r="DU195" s="21" t="n">
        <f aca="false">DU191-$F194*DU20</f>
        <v>1598.56710505714</v>
      </c>
      <c r="DV195" s="21" t="n">
        <f aca="false">DV191-$F194*DV20</f>
        <v>1597.26696479201</v>
      </c>
      <c r="DW195" s="21" t="n">
        <f aca="false">DW191-$F194*DW20</f>
        <v>1545.05752518611</v>
      </c>
      <c r="DX195" s="21" t="n">
        <f aca="false">DX191-$F194*DX20</f>
        <v>1560.96659839251</v>
      </c>
      <c r="DY195" s="21" t="n">
        <f aca="false">DY191-$F194*DY20</f>
        <v>1576.83484193856</v>
      </c>
      <c r="DZ195" s="21" t="n">
        <f aca="false">DZ191-$F194*DZ20</f>
        <v>1575.5364612025</v>
      </c>
      <c r="EA195" s="21" t="n">
        <f aca="false">EA191-$F194*EA20</f>
        <v>1543.18805135183</v>
      </c>
      <c r="EB195" s="21" t="n">
        <f aca="false">EB191-$F194*EB20</f>
        <v>1541.94140036877</v>
      </c>
      <c r="EC195" s="21" t="n">
        <f aca="false">EC191-$F194*EC20</f>
        <v>1557.62640465383</v>
      </c>
      <c r="ED195" s="21" t="n">
        <f aca="false">ED191-$F194*ED20</f>
        <v>1556.35411694018</v>
      </c>
      <c r="EE195" s="21" t="n">
        <f aca="false">EE191-$F194*EE20</f>
        <v>1563.93147038628</v>
      </c>
      <c r="EF195" s="21" t="n">
        <f aca="false">EF191-$F194*EF20</f>
        <v>1580.05834653424</v>
      </c>
      <c r="EG195" s="21" t="n">
        <f aca="false">EG191-$F194*EG20</f>
        <v>1596.14465562156</v>
      </c>
      <c r="EH195" s="21" t="n">
        <f aca="false">EH191-$F194*EH20</f>
        <v>1594.85462554109</v>
      </c>
      <c r="EI195" s="21" t="n">
        <f aca="false">EI191-$F194*EI20</f>
        <v>1637.26817397417</v>
      </c>
      <c r="EJ195" s="21" t="n">
        <f aca="false">EJ191-$F194*EJ20</f>
        <v>1547.60711657096</v>
      </c>
      <c r="EK195" s="21" t="n">
        <f aca="false">EK191-$F194*EK20</f>
        <v>1563.33770070361</v>
      </c>
      <c r="EL195" s="21" t="n">
        <f aca="false">EL191-$F194*EL20</f>
        <v>1562.04856161175</v>
      </c>
      <c r="EM195" s="21" t="n">
        <f aca="false">EM191-$F194*EM20</f>
        <v>1575.56831799768</v>
      </c>
      <c r="EN195" s="21" t="n">
        <f aca="false">EN191-$F194*EN20</f>
        <v>1591.80623421919</v>
      </c>
      <c r="EO195" s="21" t="n">
        <f aca="false">EO191-$F194*EO20</f>
        <v>1608.00299090023</v>
      </c>
      <c r="EP195" s="21" t="n">
        <f aca="false">EP191-$F194*EP20</f>
        <v>1606.69411999671</v>
      </c>
      <c r="EQ195" s="21" t="n">
        <f aca="false">EQ191-$F194*EQ20</f>
        <v>1555.25965166475</v>
      </c>
      <c r="ER195" s="21" t="n">
        <f aca="false">ER191-$F194*ER20</f>
        <v>1553.98518067453</v>
      </c>
      <c r="ES195" s="21" t="n">
        <f aca="false">ES191-$F194*ES20</f>
        <v>1569.77442953242</v>
      </c>
      <c r="ET195" s="21" t="n">
        <f aca="false">ET191-$F194*ET20</f>
        <v>1568.4737497076</v>
      </c>
      <c r="EU195" s="21" t="n">
        <f aca="false">EU191-$F194*EU20</f>
        <v>1563.76715439739</v>
      </c>
      <c r="EV195" s="21" t="n">
        <f aca="false">EV191-$F194*EV20</f>
        <v>1579.86053217271</v>
      </c>
      <c r="EW195" s="21" t="n">
        <f aca="false">EW191-$F194*EW20</f>
        <v>1595.91231510996</v>
      </c>
      <c r="EX195" s="21" t="n">
        <f aca="false">EX191-$F194*EX20</f>
        <v>1594.5896017689</v>
      </c>
      <c r="EY195" s="21" t="n">
        <f aca="false">EY191-$F194*EY20</f>
        <v>1589.80426389339</v>
      </c>
      <c r="EZ195" s="21" t="n">
        <f aca="false">EZ191-$F194*EZ20</f>
        <v>1606.16522897601</v>
      </c>
      <c r="FA195" s="21" t="n">
        <f aca="false">FA191-$F194*FA20</f>
        <v>1622.483894604</v>
      </c>
      <c r="FB195" s="21" t="n">
        <f aca="false">FB191-$F194*FB20</f>
        <v>1621.13877449895</v>
      </c>
      <c r="FC195" s="21" t="n">
        <f aca="false">FC191-$F194*FC20</f>
        <v>1616.27337990227</v>
      </c>
      <c r="FD195" s="21" t="n">
        <f aca="false">FD191-$F194*FD20</f>
        <v>0</v>
      </c>
      <c r="FE195" s="21" t="n">
        <f aca="false">FE191-$F194*FE20</f>
        <v>0</v>
      </c>
      <c r="FF195" s="21" t="n">
        <f aca="false">FF191-$F194*FF20</f>
        <v>0</v>
      </c>
      <c r="FG195" s="21" t="n">
        <f aca="false">FG191-$F194*FG20</f>
        <v>0</v>
      </c>
      <c r="FH195" s="21" t="n">
        <f aca="false">FH191-$F194*FH20</f>
        <v>0</v>
      </c>
    </row>
    <row r="196" customFormat="false" ht="15" hidden="false" customHeight="false" outlineLevel="0" collapsed="false">
      <c r="C196" s="28" t="s">
        <v>825</v>
      </c>
      <c r="D196" s="12" t="s">
        <v>32</v>
      </c>
      <c r="E196" s="33" t="n">
        <f aca="false">XIRR(INDEX($J195:$FH195,$E23):$FH195,INDEX($J$4:$FH$4,$E23):$FH$4)</f>
        <v>0.0737277773237787</v>
      </c>
    </row>
    <row r="197" customFormat="false" ht="15" hidden="false" customHeight="false" outlineLevel="0" collapsed="false">
      <c r="C197" s="1" t="s">
        <v>826</v>
      </c>
      <c r="D197" s="12" t="s">
        <v>358</v>
      </c>
      <c r="I197" s="21" t="n">
        <f aca="false">SUM(J197:FH197)</f>
        <v>119927.435405616</v>
      </c>
      <c r="J197" s="21" t="n">
        <f aca="false">J195-J25*J168</f>
        <v>0</v>
      </c>
      <c r="K197" s="21" t="n">
        <f aca="false">K195-K25*K168</f>
        <v>0</v>
      </c>
      <c r="L197" s="21" t="n">
        <f aca="false">L195-L25*L168</f>
        <v>0</v>
      </c>
      <c r="M197" s="21" t="n">
        <f aca="false">M195-M25*M168</f>
        <v>0</v>
      </c>
      <c r="N197" s="21" t="n">
        <f aca="false">N195-N25*N168</f>
        <v>0</v>
      </c>
      <c r="O197" s="21" t="n">
        <f aca="false">O195-O25*O168</f>
        <v>-10199.5</v>
      </c>
      <c r="P197" s="21" t="n">
        <f aca="false">P195-P25*P168</f>
        <v>-732.303647534247</v>
      </c>
      <c r="Q197" s="21" t="n">
        <f aca="false">Q195-Q25*Q168</f>
        <v>-18862.3657255791</v>
      </c>
      <c r="R197" s="21" t="n">
        <f aca="false">R195-R25*R168</f>
        <v>-18862.3657255791</v>
      </c>
      <c r="S197" s="21" t="n">
        <f aca="false">S195-S25*S168</f>
        <v>-18094.8400111706</v>
      </c>
      <c r="T197" s="21" t="n">
        <f aca="false">T195-T25*T168</f>
        <v>2109.49327415909</v>
      </c>
      <c r="U197" s="21" t="n">
        <f aca="false">U195-U25*U168</f>
        <v>2131.21544454675</v>
      </c>
      <c r="V197" s="21" t="n">
        <f aca="false">V195-V25*V168</f>
        <v>2129.7414469895</v>
      </c>
      <c r="W197" s="21" t="n">
        <f aca="false">W195-W25*W168</f>
        <v>1754.43515163448</v>
      </c>
      <c r="X197" s="21" t="n">
        <f aca="false">X195-X25*X168</f>
        <v>1772.58092629427</v>
      </c>
      <c r="Y197" s="21" t="n">
        <f aca="false">Y195-Y25*Y168</f>
        <v>1790.68295998863</v>
      </c>
      <c r="Z197" s="21" t="n">
        <f aca="false">Z195-Z25*Z168</f>
        <v>1789.29199992648</v>
      </c>
      <c r="AA197" s="21" t="n">
        <f aca="false">AA195-AA25*AA168</f>
        <v>1544.21194911954</v>
      </c>
      <c r="AB197" s="21" t="n">
        <f aca="false">AB195-AB25*AB168</f>
        <v>1560.12519052738</v>
      </c>
      <c r="AC197" s="21" t="n">
        <f aca="false">AC195-AC25*AC168</f>
        <v>1575.99804241027</v>
      </c>
      <c r="AD197" s="21" t="n">
        <f aca="false">AD195-AD25*AD168</f>
        <v>1574.71365795369</v>
      </c>
      <c r="AE197" s="21" t="n">
        <f aca="false">AE195-AE25*AE168</f>
        <v>1599.29995647523</v>
      </c>
      <c r="AF197" s="21" t="n">
        <f aca="false">AF195-AF25*AF168</f>
        <v>1615.79936240624</v>
      </c>
      <c r="AG197" s="21" t="n">
        <f aca="false">AG195-AG25*AG168</f>
        <v>1632.25753756375</v>
      </c>
      <c r="AH197" s="21" t="n">
        <f aca="false">AH195-AH25*AH168</f>
        <v>1630.94640145379</v>
      </c>
      <c r="AI197" s="21" t="n">
        <f aca="false">AI195-AI25*AI168</f>
        <v>1613.57649074044</v>
      </c>
      <c r="AJ197" s="21" t="n">
        <f aca="false">AJ195-AJ25*AJ168</f>
        <v>1612.36425202304</v>
      </c>
      <c r="AK197" s="21" t="n">
        <f aca="false">AK195-AK25*AK168</f>
        <v>1628.85789817056</v>
      </c>
      <c r="AL197" s="21" t="n">
        <f aca="false">AL195-AL25*AL168</f>
        <v>1627.62073039296</v>
      </c>
      <c r="AM197" s="21" t="n">
        <f aca="false">AM195-AM25*AM168</f>
        <v>1562.93956973343</v>
      </c>
      <c r="AN197" s="21" t="n">
        <f aca="false">AN195-AN25*AN168</f>
        <v>1579.10364348729</v>
      </c>
      <c r="AO197" s="21" t="n">
        <f aca="false">AO195-AO25*AO168</f>
        <v>1595.22871487856</v>
      </c>
      <c r="AP197" s="21" t="n">
        <f aca="false">AP195-AP25*AP168</f>
        <v>1593.98844210151</v>
      </c>
      <c r="AQ197" s="21" t="n">
        <f aca="false">AQ195-AQ25*AQ168</f>
        <v>1466.72698372211</v>
      </c>
      <c r="AR197" s="21" t="n">
        <f aca="false">AR195-AR25*AR168</f>
        <v>1481.88470111102</v>
      </c>
      <c r="AS197" s="21" t="n">
        <f aca="false">AS195-AS25*AS168</f>
        <v>1497.00544985629</v>
      </c>
      <c r="AT197" s="21" t="n">
        <f aca="false">AT195-AT25*AT168</f>
        <v>1495.82984921864</v>
      </c>
      <c r="AU197" s="21" t="n">
        <f aca="false">AU195-AU25*AU168</f>
        <v>1464.04928836907</v>
      </c>
      <c r="AV197" s="21" t="n">
        <f aca="false">AV195-AV25*AV168</f>
        <v>1479.18653266412</v>
      </c>
      <c r="AW197" s="21" t="n">
        <f aca="false">AW195-AW25*AW168</f>
        <v>1494.28710942165</v>
      </c>
      <c r="AX197" s="21" t="n">
        <f aca="false">AX195-AX25*AX168</f>
        <v>1493.1210839406</v>
      </c>
      <c r="AY197" s="21" t="n">
        <f aca="false">AY195-AY25*AY168</f>
        <v>1436.59940256704</v>
      </c>
      <c r="AZ197" s="21" t="n">
        <f aca="false">AZ195-AZ25*AZ168</f>
        <v>1435.45890894438</v>
      </c>
      <c r="BA197" s="21" t="n">
        <f aca="false">BA195-BA25*BA168</f>
        <v>1450.08101952288</v>
      </c>
      <c r="BB197" s="21" t="n">
        <f aca="false">BB195-BB25*BB168</f>
        <v>1448.91707224066</v>
      </c>
      <c r="BC197" s="21" t="n">
        <f aca="false">BC195-BC25*BC168</f>
        <v>1472.61489118554</v>
      </c>
      <c r="BD197" s="21" t="n">
        <f aca="false">BD195-BD25*BD168</f>
        <v>1487.79188948328</v>
      </c>
      <c r="BE197" s="21" t="n">
        <f aca="false">BE195-BE25*BE168</f>
        <v>1502.9304218847</v>
      </c>
      <c r="BF197" s="21" t="n">
        <f aca="false">BF195-BF25*BF168</f>
        <v>1501.7072087022</v>
      </c>
      <c r="BG197" s="21" t="n">
        <f aca="false">BG195-BG25*BG168</f>
        <v>1460.83070556254</v>
      </c>
      <c r="BH197" s="21" t="n">
        <f aca="false">BH195-BH25*BH168</f>
        <v>1475.86750255843</v>
      </c>
      <c r="BI197" s="21" t="n">
        <f aca="false">BI195-BI25*BI168</f>
        <v>1490.86553297926</v>
      </c>
      <c r="BJ197" s="21" t="n">
        <f aca="false">BJ195-BJ25*BJ168</f>
        <v>1489.6327582311</v>
      </c>
      <c r="BK197" s="21" t="n">
        <f aca="false">BK195-BK25*BK168</f>
        <v>1457.97235691998</v>
      </c>
      <c r="BL197" s="21" t="n">
        <f aca="false">BL195-BL25*BL168</f>
        <v>1472.98794564976</v>
      </c>
      <c r="BM197" s="21" t="n">
        <f aca="false">BM195-BM25*BM168</f>
        <v>1487.96511018982</v>
      </c>
      <c r="BN197" s="21" t="n">
        <f aca="false">BN195-BN25*BN168</f>
        <v>1486.74322327495</v>
      </c>
      <c r="BO197" s="21" t="n">
        <f aca="false">BO195-BO25*BO168</f>
        <v>1454.22942423614</v>
      </c>
      <c r="BP197" s="21" t="n">
        <f aca="false">BP195-BP25*BP168</f>
        <v>1453.06551488322</v>
      </c>
      <c r="BQ197" s="21" t="n">
        <f aca="false">BQ195-BQ25*BQ168</f>
        <v>1467.85744932801</v>
      </c>
      <c r="BR197" s="21" t="n">
        <f aca="false">BR195-BR25*BR168</f>
        <v>1466.66960478319</v>
      </c>
      <c r="BS197" s="21" t="n">
        <f aca="false">BS195-BS25*BS168</f>
        <v>1384.31537392058</v>
      </c>
      <c r="BT197" s="21" t="n">
        <f aca="false">BT195-BT25*BT168</f>
        <v>1398.57768511995</v>
      </c>
      <c r="BU197" s="21" t="n">
        <f aca="false">BU195-BU25*BU168</f>
        <v>1412.80368570876</v>
      </c>
      <c r="BV197" s="21" t="n">
        <f aca="false">BV195-BV25*BV168</f>
        <v>1411.64901048372</v>
      </c>
      <c r="BW197" s="21" t="n">
        <f aca="false">BW195-BW25*BW168</f>
        <v>1421.81242885618</v>
      </c>
      <c r="BX197" s="21" t="n">
        <f aca="false">BX195-BX25*BX168</f>
        <v>1436.46979510692</v>
      </c>
      <c r="BY197" s="21" t="n">
        <f aca="false">BY195-BY25*BY168</f>
        <v>1451.09015051186</v>
      </c>
      <c r="BZ197" s="21" t="n">
        <f aca="false">BZ195-BZ25*BZ168</f>
        <v>1449.91320784795</v>
      </c>
      <c r="CA197" s="21" t="n">
        <f aca="false">CA195-CA25*CA168</f>
        <v>1399.67663663062</v>
      </c>
      <c r="CB197" s="21" t="n">
        <f aca="false">CB195-CB25*CB168</f>
        <v>1414.07643656869</v>
      </c>
      <c r="CC197" s="21" t="n">
        <f aca="false">CC195-CC25*CC168</f>
        <v>1428.43884881687</v>
      </c>
      <c r="CD197" s="21" t="n">
        <f aca="false">CD195-CD25*CD168</f>
        <v>1427.24992253367</v>
      </c>
      <c r="CE197" s="21" t="n">
        <f aca="false">CE195-CE25*CE168</f>
        <v>1375.45056827343</v>
      </c>
      <c r="CF197" s="21" t="n">
        <f aca="false">CF195-CF25*CF168</f>
        <v>1374.29116007997</v>
      </c>
      <c r="CG197" s="21" t="n">
        <f aca="false">CG195-CG25*CG168</f>
        <v>1388.22198948945</v>
      </c>
      <c r="CH197" s="21" t="n">
        <f aca="false">CH195-CH25*CH168</f>
        <v>1387.03873866809</v>
      </c>
      <c r="CI197" s="21" t="n">
        <f aca="false">CI195-CI25*CI168</f>
        <v>1419.61007824556</v>
      </c>
      <c r="CJ197" s="21" t="n">
        <f aca="false">CJ195-CJ25*CJ168</f>
        <v>1434.18568792341</v>
      </c>
      <c r="CK197" s="21" t="n">
        <f aca="false">CK195-CK25*CK168</f>
        <v>1448.72242782388</v>
      </c>
      <c r="CL197" s="21" t="n">
        <f aca="false">CL195-CL25*CL168</f>
        <v>1447.48637124827</v>
      </c>
      <c r="CM197" s="21" t="n">
        <f aca="false">CM195-CM25*CM168</f>
        <v>1440.67712968012</v>
      </c>
      <c r="CN197" s="21" t="n">
        <f aca="false">CN195-CN25*CN168</f>
        <v>1455.47058715863</v>
      </c>
      <c r="CO197" s="21" t="n">
        <f aca="false">CO195-CO25*CO168</f>
        <v>1470.22464817831</v>
      </c>
      <c r="CP197" s="21" t="n">
        <f aca="false">CP195-CP25*CP168</f>
        <v>1468.97184316432</v>
      </c>
      <c r="CQ197" s="21" t="n">
        <f aca="false">CQ195-CQ25*CQ168</f>
        <v>1438.18576355271</v>
      </c>
      <c r="CR197" s="21" t="n">
        <f aca="false">CR195-CR25*CR168</f>
        <v>1452.93846352935</v>
      </c>
      <c r="CS197" s="21" t="n">
        <f aca="false">CS195-CS25*CS168</f>
        <v>1467.65134274199</v>
      </c>
      <c r="CT197" s="21" t="n">
        <f aca="false">CT195-CT25*CT168</f>
        <v>1466.38504484958</v>
      </c>
      <c r="CU197" s="21" t="n">
        <f aca="false">CU195-CU25*CU168</f>
        <v>-33364.8600688658</v>
      </c>
      <c r="CV197" s="21" t="n">
        <f aca="false">CV195-CV25*CV168</f>
        <v>1360.03590230912</v>
      </c>
      <c r="CW197" s="21" t="n">
        <f aca="false">CW195-CW25*CW168</f>
        <v>1373.76702380864</v>
      </c>
      <c r="CX197" s="21" t="n">
        <f aca="false">CX195-CX25*CX168</f>
        <v>1372.54027588448</v>
      </c>
      <c r="CY197" s="21" t="n">
        <f aca="false">CY195-CY25*CY168</f>
        <v>1745.50572084556</v>
      </c>
      <c r="CZ197" s="21" t="n">
        <f aca="false">CZ195-CZ25*CZ168</f>
        <v>1763.44061989375</v>
      </c>
      <c r="DA197" s="21" t="n">
        <f aca="false">DA195-DA25*DA168</f>
        <v>1781.32815461775</v>
      </c>
      <c r="DB197" s="21" t="n">
        <f aca="false">DB195-DB25*DB168</f>
        <v>1779.8219719662</v>
      </c>
      <c r="DC197" s="21" t="n">
        <f aca="false">DC195-DC25*DC168</f>
        <v>1676.76906451311</v>
      </c>
      <c r="DD197" s="21" t="n">
        <f aca="false">DD195-DD25*DD168</f>
        <v>1693.97573528477</v>
      </c>
      <c r="DE197" s="21" t="n">
        <f aca="false">DE195-DE25*DE168</f>
        <v>1711.13619410831</v>
      </c>
      <c r="DF197" s="21" t="n">
        <f aca="false">DF195-DF25*DF168</f>
        <v>1709.66665694606</v>
      </c>
      <c r="DG197" s="21" t="n">
        <f aca="false">DG195-DG25*DG168</f>
        <v>1641.78853239229</v>
      </c>
      <c r="DH197" s="21" t="n">
        <f aca="false">DH195-DH25*DH168</f>
        <v>1658.61623263574</v>
      </c>
      <c r="DI197" s="21" t="n">
        <f aca="false">DI195-DI25*DI168</f>
        <v>1675.39803576272</v>
      </c>
      <c r="DJ197" s="21" t="n">
        <f aca="false">DJ195-DJ25*DJ168</f>
        <v>1673.93851022766</v>
      </c>
      <c r="DK197" s="21" t="n">
        <f aca="false">DK195-DK25*DK168</f>
        <v>1590.19103990057</v>
      </c>
      <c r="DL197" s="21" t="n">
        <f aca="false">DL195-DL25*DL168</f>
        <v>1588.78291788238</v>
      </c>
      <c r="DM197" s="21" t="n">
        <f aca="false">DM195-DM25*DM168</f>
        <v>1604.8195409124</v>
      </c>
      <c r="DN197" s="21" t="n">
        <f aca="false">DN195-DN25*DN168</f>
        <v>1603.38246159556</v>
      </c>
      <c r="DO197" s="21" t="n">
        <f aca="false">DO195-DO25*DO168</f>
        <v>1609.0478813197</v>
      </c>
      <c r="DP197" s="21" t="n">
        <f aca="false">DP195-DP25*DP168</f>
        <v>1625.53411792177</v>
      </c>
      <c r="DQ197" s="21" t="n">
        <f aca="false">DQ195-DQ25*DQ168</f>
        <v>1641.97518173604</v>
      </c>
      <c r="DR197" s="21" t="n">
        <f aca="false">DR195-DR25*DR168</f>
        <v>1640.53868980927</v>
      </c>
      <c r="DS197" s="21" t="n">
        <f aca="false">DS195-DS25*DS168</f>
        <v>1605.37204116465</v>
      </c>
      <c r="DT197" s="21" t="n">
        <f aca="false">DT195-DT25*DT168</f>
        <v>1621.82496131014</v>
      </c>
      <c r="DU197" s="21" t="n">
        <f aca="false">DU195-DU25*DU168</f>
        <v>1638.23295289347</v>
      </c>
      <c r="DV197" s="21" t="n">
        <f aca="false">DV195-DV25*DV168</f>
        <v>1636.80422732738</v>
      </c>
      <c r="DW197" s="21" t="n">
        <f aca="false">DW195-DW25*DW168</f>
        <v>1582.00587319583</v>
      </c>
      <c r="DX197" s="21" t="n">
        <f aca="false">DX195-DX25*DX168</f>
        <v>1598.20104301265</v>
      </c>
      <c r="DY197" s="21" t="n">
        <f aca="false">DY195-DY25*DY168</f>
        <v>1614.35134507085</v>
      </c>
      <c r="DZ197" s="21" t="n">
        <f aca="false">DZ195-DZ25*DZ168</f>
        <v>1612.9245530532</v>
      </c>
      <c r="EA197" s="21" t="n">
        <f aca="false">EA195-EA25*EA168</f>
        <v>1578.66417813279</v>
      </c>
      <c r="EB197" s="21" t="n">
        <f aca="false">EB195-EB25*EB168</f>
        <v>1577.29423199755</v>
      </c>
      <c r="EC197" s="21" t="n">
        <f aca="false">EC195-EC25*EC168</f>
        <v>1593.24317223049</v>
      </c>
      <c r="ED197" s="21" t="n">
        <f aca="false">ED195-ED25*ED168</f>
        <v>1591.84505386384</v>
      </c>
      <c r="EE197" s="21" t="n">
        <f aca="false">EE195-EE25*EE168</f>
        <v>1602.74647231689</v>
      </c>
      <c r="EF197" s="21" t="n">
        <f aca="false">EF195-EF25*EF168</f>
        <v>1619.18098602554</v>
      </c>
      <c r="EG197" s="21" t="n">
        <f aca="false">EG195-EG25*EG168</f>
        <v>1635.57092054668</v>
      </c>
      <c r="EH197" s="21" t="n">
        <f aca="false">EH195-EH25*EH168</f>
        <v>1634.15330507363</v>
      </c>
      <c r="EI197" s="21" t="n">
        <f aca="false">EI195-EI25*EI168</f>
        <v>1683.33625647941</v>
      </c>
      <c r="EJ197" s="21" t="n">
        <f aca="false">EJ195-EJ25*EJ168</f>
        <v>1700.66716106699</v>
      </c>
      <c r="EK197" s="21" t="n">
        <f aca="false">EK195-EK25*EK168</f>
        <v>1717.95351725671</v>
      </c>
      <c r="EL197" s="21" t="n">
        <f aca="false">EL195-EL25*EL168</f>
        <v>1716.53688089203</v>
      </c>
      <c r="EM197" s="21" t="n">
        <f aca="false">EM195-EM25*EM168</f>
        <v>1731.39375604141</v>
      </c>
      <c r="EN197" s="21" t="n">
        <f aca="false">EN195-EN25*EN168</f>
        <v>1749.23762002109</v>
      </c>
      <c r="EO197" s="21" t="n">
        <f aca="false">EO195-EO25*EO168</f>
        <v>1767.03625373652</v>
      </c>
      <c r="EP197" s="21" t="n">
        <f aca="false">EP195-EP25*EP168</f>
        <v>1765.59793406232</v>
      </c>
      <c r="EQ197" s="21" t="n">
        <f aca="false">EQ195-EQ25*EQ168</f>
        <v>1709.07654029094</v>
      </c>
      <c r="ER197" s="21" t="n">
        <f aca="false">ER195-ER25*ER168</f>
        <v>1707.67602271926</v>
      </c>
      <c r="ES197" s="21" t="n">
        <f aca="false">ES195-ES25*ES168</f>
        <v>1725.02684564002</v>
      </c>
      <c r="ET197" s="21" t="n">
        <f aca="false">ET195-ET25*ET168</f>
        <v>1723.5975271512</v>
      </c>
      <c r="EU197" s="21" t="n">
        <f aca="false">EU195-EU25*EU168</f>
        <v>1718.42544439273</v>
      </c>
      <c r="EV197" s="21" t="n">
        <f aca="false">EV195-EV25*EV168</f>
        <v>1736.11047491506</v>
      </c>
      <c r="EW197" s="21" t="n">
        <f aca="false">EW195-EW25*EW168</f>
        <v>1753.74979682413</v>
      </c>
      <c r="EX197" s="21" t="n">
        <f aca="false">EX195-EX25*EX168</f>
        <v>1752.29626568011</v>
      </c>
      <c r="EY197" s="21" t="n">
        <f aca="false">EY195-EY25*EY168</f>
        <v>1747.0376526301</v>
      </c>
      <c r="EZ197" s="21" t="n">
        <f aca="false">EZ195-EZ25*EZ168</f>
        <v>1765.01673513847</v>
      </c>
      <c r="FA197" s="21" t="n">
        <f aca="false">FA195-FA25*FA168</f>
        <v>1782.94933472967</v>
      </c>
      <c r="FB197" s="21" t="n">
        <f aca="false">FB195-FB25*FB168</f>
        <v>1781.47118076808</v>
      </c>
      <c r="FC197" s="21" t="n">
        <f aca="false">FC195-FC25*FC168</f>
        <v>1776.1245932992</v>
      </c>
      <c r="FD197" s="21" t="n">
        <f aca="false">FD195-FD25*FD168</f>
        <v>0</v>
      </c>
      <c r="FE197" s="21" t="n">
        <f aca="false">FE195-FE25*FE168</f>
        <v>0</v>
      </c>
      <c r="FF197" s="21" t="n">
        <f aca="false">FF195-FF25*FF168</f>
        <v>0</v>
      </c>
      <c r="FG197" s="21" t="n">
        <f aca="false">FG195-FG25*FG168</f>
        <v>0</v>
      </c>
      <c r="FH197" s="21" t="n">
        <f aca="false">FH195-FH25*FH168</f>
        <v>0</v>
      </c>
    </row>
    <row r="198" customFormat="false" ht="15" hidden="false" customHeight="false" outlineLevel="0" collapsed="false">
      <c r="C198" s="28" t="s">
        <v>827</v>
      </c>
      <c r="D198" s="12" t="s">
        <v>32</v>
      </c>
      <c r="E198" s="33" t="n">
        <f aca="false">XIRR(INDEX($J197:$FH197,$E23):$FH197,INDEX($J$4:$FH$4,$E23):$FH$4)</f>
        <v>0.0797722570760663</v>
      </c>
    </row>
    <row r="199" customFormat="false" ht="15" hidden="false" customHeight="false" outlineLevel="0" collapsed="false">
      <c r="C199" s="1" t="s">
        <v>828</v>
      </c>
      <c r="D199" s="12" t="s">
        <v>358</v>
      </c>
      <c r="E199" s="21" t="n">
        <f aca="false">-SUMIF($J$4:$FH$4,"&lt;="&amp;$E22,$J199:$FH199)</f>
        <v>37564.4494122168</v>
      </c>
      <c r="I199" s="21" t="n">
        <f aca="false">SUM(J199:FH199)</f>
        <v>95198.9714518261</v>
      </c>
      <c r="J199" s="21" t="n">
        <f aca="false">J195+J25*(J176+J159-J168)</f>
        <v>0</v>
      </c>
      <c r="K199" s="21" t="n">
        <f aca="false">K195+K25*(K176+K159-K168)</f>
        <v>0</v>
      </c>
      <c r="L199" s="21" t="n">
        <f aca="false">L195+L25*(L176+L159-L168)</f>
        <v>0</v>
      </c>
      <c r="M199" s="21" t="n">
        <f aca="false">M195+M25*(M176+M159-M168)</f>
        <v>0</v>
      </c>
      <c r="N199" s="21" t="n">
        <f aca="false">N195+N25*(N176+N159-N168)</f>
        <v>0</v>
      </c>
      <c r="O199" s="21" t="n">
        <f aca="false">O195+O25*(O176+O159-O168)</f>
        <v>-10199.5</v>
      </c>
      <c r="P199" s="21" t="n">
        <f aca="false">P195+P25*(P176+P159-P168)</f>
        <v>-890.095562971991</v>
      </c>
      <c r="Q199" s="21" t="n">
        <f aca="false">Q195+Q25*(Q176+Q159-Q168)</f>
        <v>-8562.44447626401</v>
      </c>
      <c r="R199" s="21" t="n">
        <f aca="false">R195+R25*(R176+R159-R168)</f>
        <v>-8538.91965785305</v>
      </c>
      <c r="S199" s="21" t="n">
        <f aca="false">S195+S25*(S176+S159-S168)</f>
        <v>-9373.48971512775</v>
      </c>
      <c r="T199" s="21" t="n">
        <f aca="false">T195+T25*(T176+T159-T168)</f>
        <v>1315.06177747325</v>
      </c>
      <c r="U199" s="21" t="n">
        <f aca="false">U195+U25*(U176+U159-U168)</f>
        <v>1328.04497088772</v>
      </c>
      <c r="V199" s="21" t="n">
        <f aca="false">V195+V25*(V176+V159-V168)</f>
        <v>1295.68114951261</v>
      </c>
      <c r="W199" s="21" t="n">
        <f aca="false">W195+W25*(W176+W159-W168)</f>
        <v>952.015975236701</v>
      </c>
      <c r="X199" s="21" t="n">
        <f aca="false">X195+X25*(X176+X159-X168)</f>
        <v>968.970543352741</v>
      </c>
      <c r="Y199" s="21" t="n">
        <f aca="false">Y195+Y25*(Y176+Y159-Y168)</f>
        <v>985.880066376628</v>
      </c>
      <c r="Z199" s="21" t="n">
        <f aca="false">Z195+Z25*(Z176+Z159-Z168)</f>
        <v>984.184480494781</v>
      </c>
      <c r="AA199" s="21" t="n">
        <f aca="false">AA195+AA25*(AA176+AA159-AA168)</f>
        <v>759.004092855234</v>
      </c>
      <c r="AB199" s="21" t="n">
        <f aca="false">AB195+AB25*(AB176+AB159-AB168)</f>
        <v>773.905696110835</v>
      </c>
      <c r="AC199" s="21" t="n">
        <f aca="false">AC195+AC25*(AC176+AC159-AC168)</f>
        <v>788.765037090123</v>
      </c>
      <c r="AD199" s="21" t="n">
        <f aca="false">AD195+AD25*(AD176+AD159-AD168)</f>
        <v>787.144538080707</v>
      </c>
      <c r="AE199" s="21" t="n">
        <f aca="false">AE195+AE25*(AE176+AE159-AE168)</f>
        <v>807.338357689843</v>
      </c>
      <c r="AF199" s="21" t="n">
        <f aca="false">AF195+AF25*(AF176+AF159-AF168)</f>
        <v>822.750922888294</v>
      </c>
      <c r="AG199" s="21" t="n">
        <f aca="false">AG195+AG25*(AG176+AG159-AG168)</f>
        <v>838.120179677075</v>
      </c>
      <c r="AH199" s="21" t="n">
        <f aca="false">AH195+AH25*(AH176+AH159-AH168)</f>
        <v>836.452324188052</v>
      </c>
      <c r="AI199" s="21" t="n">
        <f aca="false">AI195+AI25*(AI176+AI159-AI168)</f>
        <v>819.303871526028</v>
      </c>
      <c r="AJ199" s="21" t="n">
        <f aca="false">AJ195+AJ25*(AJ176+AJ159-AJ168)</f>
        <v>817.714070448261</v>
      </c>
      <c r="AK199" s="21" t="n">
        <f aca="false">AK195+AK25*(AK176+AK159-AK168)</f>
        <v>833.091719563055</v>
      </c>
      <c r="AL199" s="21" t="n">
        <f aca="false">AL195+AL25*(AL176+AL159-AL168)</f>
        <v>831.466990403154</v>
      </c>
      <c r="AM199" s="21" t="n">
        <f aca="false">AM195+AM25*(AM176+AM159-AM168)</f>
        <v>770.379634862559</v>
      </c>
      <c r="AN199" s="21" t="n">
        <f aca="false">AN195+AN25*(AN176+AN159-AN168)</f>
        <v>785.438663143641</v>
      </c>
      <c r="AO199" s="21" t="n">
        <f aca="false">AO195+AO25*(AO176+AO159-AO168)</f>
        <v>800.455806061043</v>
      </c>
      <c r="AP199" s="21" t="n">
        <f aca="false">AP195+AP25*(AP176+AP159-AP168)</f>
        <v>798.802834392817</v>
      </c>
      <c r="AQ199" s="21" t="n">
        <f aca="false">AQ195+AQ25*(AQ176+AQ159-AQ168)</f>
        <v>680.741673256317</v>
      </c>
      <c r="AR199" s="21" t="n">
        <f aca="false">AR195+AR25*(AR176+AR159-AR168)</f>
        <v>694.858860891105</v>
      </c>
      <c r="AS199" s="21" t="n">
        <f aca="false">AS195+AS25*(AS176+AS159-AS168)</f>
        <v>708.935688142016</v>
      </c>
      <c r="AT199" s="21" t="n">
        <f aca="false">AT195+AT25*(AT176+AT159-AT168)</f>
        <v>707.314856286277</v>
      </c>
      <c r="AU199" s="21" t="n">
        <f aca="false">AU195+AU25*(AU176+AU159-AU168)</f>
        <v>676.114266169642</v>
      </c>
      <c r="AV199" s="21" t="n">
        <f aca="false">AV195+AV25*(AV176+AV159-AV168)</f>
        <v>690.185439485069</v>
      </c>
      <c r="AW199" s="21" t="n">
        <f aca="false">AW195+AW25*(AW176+AW159-AW168)</f>
        <v>704.216184125643</v>
      </c>
      <c r="AX199" s="21" t="n">
        <f aca="false">AX195+AX25*(AX176+AX159-AX168)</f>
        <v>702.575992984652</v>
      </c>
      <c r="AY199" s="21" t="n">
        <f aca="false">AY195+AY25*(AY176+AY159-AY168)</f>
        <v>649.693737868505</v>
      </c>
      <c r="AZ199" s="21" t="n">
        <f aca="false">AZ195+AZ25*(AZ176+AZ159-AZ168)</f>
        <v>648.062212534201</v>
      </c>
      <c r="BA199" s="21" t="n">
        <f aca="false">BA195+BA25*(BA176+BA159-BA168)</f>
        <v>661.628414334785</v>
      </c>
      <c r="BB199" s="21" t="n">
        <f aca="false">BB195+BB25*(BB176+BB159-BB168)</f>
        <v>659.960611504946</v>
      </c>
      <c r="BC199" s="21" t="n">
        <f aca="false">BC195+BC25*(BC176+BC159-BC168)</f>
        <v>679.187051779613</v>
      </c>
      <c r="BD199" s="21" t="n">
        <f aca="false">BD195+BD25*(BD176+BD159-BD168)</f>
        <v>693.235377325579</v>
      </c>
      <c r="BE199" s="21" t="n">
        <f aca="false">BE195+BE25*(BE176+BE159-BE168)</f>
        <v>707.240899891282</v>
      </c>
      <c r="BF199" s="21" t="n">
        <f aca="false">BF195+BF25*(BF176+BF159-BF168)</f>
        <v>705.488159209777</v>
      </c>
      <c r="BG199" s="21" t="n">
        <f aca="false">BG195+BG25*(BG176+BG159-BG168)</f>
        <v>665.920572931572</v>
      </c>
      <c r="BH199" s="21" t="n">
        <f aca="false">BH195+BH25*(BH176+BH159-BH168)</f>
        <v>630.472180021126</v>
      </c>
      <c r="BI199" s="21" t="n">
        <f aca="false">BI195+BI25*(BI176+BI159-BI168)</f>
        <v>643.775493912231</v>
      </c>
      <c r="BJ199" s="21" t="n">
        <f aca="false">BJ195+BJ25*(BJ176+BJ159-BJ168)</f>
        <v>641.981466718436</v>
      </c>
      <c r="BK199" s="21" t="n">
        <f aca="false">BK195+BK25*(BK176+BK159-BK168)</f>
        <v>611.851877647471</v>
      </c>
      <c r="BL199" s="21" t="n">
        <f aca="false">BL195+BL25*(BL176+BL159-BL168)</f>
        <v>625.145960721548</v>
      </c>
      <c r="BM199" s="21" t="n">
        <f aca="false">BM195+BM25*(BM176+BM159-BM168)</f>
        <v>638.396463879745</v>
      </c>
      <c r="BN199" s="21" t="n">
        <f aca="false">BN195+BN25*(BN176+BN159-BN168)</f>
        <v>636.578099048069</v>
      </c>
      <c r="BO199" s="21" t="n">
        <f aca="false">BO195+BO25*(BO176+BO159-BO168)</f>
        <v>605.95625399801</v>
      </c>
      <c r="BP199" s="21" t="n">
        <f aca="false">BP195+BP25*(BP176+BP159-BP168)</f>
        <v>604.172877171777</v>
      </c>
      <c r="BQ199" s="21" t="n">
        <f aca="false">BQ195+BQ25*(BQ176+BQ159-BQ168)</f>
        <v>617.219275048867</v>
      </c>
      <c r="BR199" s="21" t="n">
        <f aca="false">BR195+BR25*(BR176+BR159-BR168)</f>
        <v>615.39589855586</v>
      </c>
      <c r="BS199" s="21" t="n">
        <f aca="false">BS195+BS25*(BS176+BS159-BS168)</f>
        <v>539.063810861477</v>
      </c>
      <c r="BT199" s="21" t="n">
        <f aca="false">BT195+BT25*(BT176+BT159-BT168)</f>
        <v>551.600408729672</v>
      </c>
      <c r="BU199" s="21" t="n">
        <f aca="false">BU195+BU25*(BU176+BU159-BU168)</f>
        <v>564.094450005861</v>
      </c>
      <c r="BV199" s="21" t="n">
        <f aca="false">BV195+BV25*(BV176+BV159-BV168)</f>
        <v>562.263433841977</v>
      </c>
      <c r="BW199" s="21" t="n">
        <f aca="false">BW195+BW25*(BW176+BW159-BW168)</f>
        <v>570.084110402741</v>
      </c>
      <c r="BX199" s="21" t="n">
        <f aca="false">BX195+BX25*(BX176+BX159-BX168)</f>
        <v>582.941433112063</v>
      </c>
      <c r="BY199" s="21" t="n">
        <f aca="false">BY195+BY25*(BY176+BY159-BY168)</f>
        <v>595.7550773246</v>
      </c>
      <c r="BZ199" s="21" t="n">
        <f aca="false">BZ195+BZ25*(BZ176+BZ159-BZ168)</f>
        <v>593.864047095703</v>
      </c>
      <c r="CA199" s="21" t="n">
        <f aca="false">CA195+CA25*(CA176+CA159-CA168)</f>
        <v>2059.83400079522</v>
      </c>
      <c r="CB199" s="21" t="n">
        <f aca="false">CB195+CB25*(CB176+CB159-CB168)</f>
        <v>1315.83942986352</v>
      </c>
      <c r="CC199" s="21" t="n">
        <f aca="false">CC195+CC25*(CC176+CC159-CC168)</f>
        <v>1329.22823459821</v>
      </c>
      <c r="CD199" s="21" t="n">
        <f aca="false">CD195+CD25*(CD176+CD159-CD168)</f>
        <v>1328.1463116805</v>
      </c>
      <c r="CE199" s="21" t="n">
        <f aca="false">CE195+CE25*(CE176+CE159-CE168)</f>
        <v>1280.68988971483</v>
      </c>
      <c r="CF199" s="21" t="n">
        <f aca="false">CF195+CF25*(CF176+CF159-CF168)</f>
        <v>1279.63482825878</v>
      </c>
      <c r="CG199" s="21" t="n">
        <f aca="false">CG195+CG25*(CG176+CG159-CG168)</f>
        <v>1292.63089261026</v>
      </c>
      <c r="CH199" s="21" t="n">
        <f aca="false">CH195+CH25*(CH176+CH159-CH168)</f>
        <v>1291.55413436283</v>
      </c>
      <c r="CI199" s="21" t="n">
        <f aca="false">CI195+CI25*(CI176+CI159-CI168)</f>
        <v>1320.55603420061</v>
      </c>
      <c r="CJ199" s="21" t="n">
        <f aca="false">CJ195+CJ25*(CJ176+CJ159-CJ168)</f>
        <v>1334.13884859631</v>
      </c>
      <c r="CK199" s="21" t="n">
        <f aca="false">CK195+CK25*(CK176+CK159-CK168)</f>
        <v>1347.6862914946</v>
      </c>
      <c r="CL199" s="21" t="n">
        <f aca="false">CL195+CL25*(CL176+CL159-CL168)</f>
        <v>1346.56148001079</v>
      </c>
      <c r="CM199" s="21" t="n">
        <f aca="false">CM195+CM25*(CM176+CM159-CM168)</f>
        <v>1339.72705100606</v>
      </c>
      <c r="CN199" s="21" t="n">
        <f aca="false">CN195+CN25*(CN176+CN159-CN168)</f>
        <v>1353.50810690036</v>
      </c>
      <c r="CO199" s="21" t="n">
        <f aca="false">CO195+CO25*(CO176+CO159-CO168)</f>
        <v>1367.25331201713</v>
      </c>
      <c r="CP199" s="21" t="n">
        <f aca="false">CP195+CP25*(CP176+CP159-CP168)</f>
        <v>1366.11325945439</v>
      </c>
      <c r="CQ199" s="21" t="n">
        <f aca="false">CQ195+CQ25*(CQ176+CQ159-CQ168)</f>
        <v>1337.45990783012</v>
      </c>
      <c r="CR199" s="21" t="n">
        <f aca="false">CR195+CR25*(CR176+CR159-CR168)</f>
        <v>1351.20387439771</v>
      </c>
      <c r="CS199" s="21" t="n">
        <f aca="false">CS195+CS25*(CS176+CS159-CS168)</f>
        <v>1364.91160407007</v>
      </c>
      <c r="CT199" s="21" t="n">
        <f aca="false">CT195+CT25*(CT176+CT159-CT168)</f>
        <v>1363.75927298798</v>
      </c>
      <c r="CU199" s="21" t="n">
        <f aca="false">CU195+CU25*(CU176+CU159-CU168)</f>
        <v>-33458.3416100819</v>
      </c>
      <c r="CV199" s="21" t="n">
        <f aca="false">CV195+CV25*(CV176+CV159-CV168)</f>
        <v>1344.53952688007</v>
      </c>
      <c r="CW199" s="21" t="n">
        <f aca="false">CW195+CW25*(CW176+CW159-CW168)</f>
        <v>1358.20964805759</v>
      </c>
      <c r="CX199" s="21" t="n">
        <f aca="false">CX195+CX25*(CX176+CX159-CX168)</f>
        <v>1357.0933074466</v>
      </c>
      <c r="CY199" s="21" t="n">
        <f aca="false">CY195+CY25*(CY176+CY159-CY168)</f>
        <v>1694.14226113528</v>
      </c>
      <c r="CZ199" s="21" t="n">
        <f aca="false">CZ195+CZ25*(CZ176+CZ159-CZ168)</f>
        <v>1711.63781988209</v>
      </c>
      <c r="DA199" s="21" t="n">
        <f aca="false">DA195+DA25*(DA176+DA159-DA168)</f>
        <v>1729.09027709388</v>
      </c>
      <c r="DB199" s="21" t="n">
        <f aca="false">DB195+DB25*(DB176+DB159-DB168)</f>
        <v>1727.71965088097</v>
      </c>
      <c r="DC199" s="21" t="n">
        <f aca="false">DC195+DC25*(DC176+DC159-DC168)</f>
        <v>1631.59190387275</v>
      </c>
      <c r="DD199" s="21" t="n">
        <f aca="false">DD195+DD25*(DD176+DD159-DD168)</f>
        <v>1648.42477488791</v>
      </c>
      <c r="DE199" s="21" t="n">
        <f aca="false">DE195+DE25*(DE176+DE159-DE168)</f>
        <v>1665.21559303029</v>
      </c>
      <c r="DF199" s="21" t="n">
        <f aca="false">DF195+DF25*(DF176+DF159-DF168)</f>
        <v>1663.87831421265</v>
      </c>
      <c r="DG199" s="21" t="n">
        <f aca="false">DG195+DG25*(DG176+DG159-DG168)</f>
        <v>1599.75961964281</v>
      </c>
      <c r="DH199" s="21" t="n">
        <f aca="false">DH195+DH25*(DH176+DH159-DH168)</f>
        <v>1616.2476274773</v>
      </c>
      <c r="DI199" s="21" t="n">
        <f aca="false">DI195+DI25*(DI176+DI159-DI168)</f>
        <v>1632.6938689358</v>
      </c>
      <c r="DJ199" s="21" t="n">
        <f aca="false">DJ195+DJ25*(DJ176+DJ159-DJ168)</f>
        <v>1631.3657006989</v>
      </c>
      <c r="DK199" s="21" t="n">
        <f aca="false">DK195+DK25*(DK176+DK159-DK168)</f>
        <v>1553.9807020883</v>
      </c>
      <c r="DL199" s="21" t="n">
        <f aca="false">DL195+DL25*(DL176+DL159-DL168)</f>
        <v>1552.69931105174</v>
      </c>
      <c r="DM199" s="21" t="n">
        <f aca="false">DM195+DM25*(DM176+DM159-DM168)</f>
        <v>1568.46743862201</v>
      </c>
      <c r="DN199" s="21" t="n">
        <f aca="false">DN195+DN25*(DN176+DN159-DN168)</f>
        <v>1567.15969644369</v>
      </c>
      <c r="DO199" s="21" t="n">
        <f aca="false">DO195+DO25*(DO176+DO159-DO168)</f>
        <v>1569.96562716675</v>
      </c>
      <c r="DP199" s="21" t="n">
        <f aca="false">DP195+DP25*(DP176+DP159-DP168)</f>
        <v>1586.14290308759</v>
      </c>
      <c r="DQ199" s="21" t="n">
        <f aca="false">DQ195+DQ25*(DQ176+DQ159-DQ168)</f>
        <v>1602.27907177153</v>
      </c>
      <c r="DR199" s="21" t="n">
        <f aca="false">DR195+DR25*(DR176+DR159-DR168)</f>
        <v>1600.97186411817</v>
      </c>
      <c r="DS199" s="21" t="n">
        <f aca="false">DS195+DS25*(DS176+DS159-DS168)</f>
        <v>1566.62061262566</v>
      </c>
      <c r="DT199" s="21" t="n">
        <f aca="false">DT195+DT25*(DT176+DT159-DT168)</f>
        <v>1582.767570571</v>
      </c>
      <c r="DU199" s="21" t="n">
        <f aca="false">DU195+DU25*(DU176+DU159-DU168)</f>
        <v>1598.87364352479</v>
      </c>
      <c r="DV199" s="21" t="n">
        <f aca="false">DV195+DV25*(DV176+DV159-DV168)</f>
        <v>1597.57350325965</v>
      </c>
      <c r="DW199" s="21" t="n">
        <f aca="false">DW195+DW25*(DW176+DW159-DW168)</f>
        <v>1545.35739977402</v>
      </c>
      <c r="DX199" s="21" t="n">
        <f aca="false">DX195+DX25*(DX176+DX159-DX168)</f>
        <v>1561.26980492029</v>
      </c>
      <c r="DY199" s="21" t="n">
        <f aca="false">DY195+DY25*(DY176+DY159-DY168)</f>
        <v>1577.1413804062</v>
      </c>
      <c r="DZ199" s="21" t="n">
        <f aca="false">DZ195+DZ25*(DZ176+DZ159-DZ168)</f>
        <v>1575.84299967014</v>
      </c>
      <c r="EA199" s="21" t="n">
        <f aca="false">EA195+EA25*(EA176+EA159-EA168)</f>
        <v>1543.49125787961</v>
      </c>
      <c r="EB199" s="21" t="n">
        <f aca="false">EB195+EB25*(EB176+EB159-EB168)</f>
        <v>1542.24460689655</v>
      </c>
      <c r="EC199" s="21" t="n">
        <f aca="false">EC195+EC25*(EC176+EC159-EC168)</f>
        <v>1557.93294312148</v>
      </c>
      <c r="ED199" s="21" t="n">
        <f aca="false">ED195+ED25*(ED176+ED159-ED168)</f>
        <v>1556.66065540782</v>
      </c>
      <c r="EE199" s="21" t="n">
        <f aca="false">EE195+EE25*(EE176+EE159-EE168)</f>
        <v>1564.2313449742</v>
      </c>
      <c r="EF199" s="21" t="n">
        <f aca="false">EF195+EF25*(EF176+EF159-EF168)</f>
        <v>1580.36155306201</v>
      </c>
      <c r="EG199" s="21" t="n">
        <f aca="false">EG195+EG25*(EG176+EG159-EG168)</f>
        <v>1596.4511940892</v>
      </c>
      <c r="EH199" s="21" t="n">
        <f aca="false">EH195+EH25*(EH176+EH159-EH168)</f>
        <v>1595.16116400873</v>
      </c>
      <c r="EI199" s="21" t="n">
        <f aca="false">EI195+EI25*(EI176+EI159-EI168)</f>
        <v>1637.56804856208</v>
      </c>
      <c r="EJ199" s="21" t="n">
        <f aca="false">EJ195+EJ25*(EJ176+EJ159-EJ168)</f>
        <v>1547.60711657096</v>
      </c>
      <c r="EK199" s="21" t="n">
        <f aca="false">EK195+EK25*(EK176+EK159-EK168)</f>
        <v>1563.33770070361</v>
      </c>
      <c r="EL199" s="21" t="n">
        <f aca="false">EL195+EL25*(EL176+EL159-EL168)</f>
        <v>1562.04856161175</v>
      </c>
      <c r="EM199" s="21" t="n">
        <f aca="false">EM195+EM25*(EM176+EM159-EM168)</f>
        <v>1575.56831799768</v>
      </c>
      <c r="EN199" s="21" t="n">
        <f aca="false">EN195+EN25*(EN176+EN159-EN168)</f>
        <v>1591.80623421919</v>
      </c>
      <c r="EO199" s="21" t="n">
        <f aca="false">EO195+EO25*(EO176+EO159-EO168)</f>
        <v>1608.00299090023</v>
      </c>
      <c r="EP199" s="21" t="n">
        <f aca="false">EP195+EP25*(EP176+EP159-EP168)</f>
        <v>1606.69411999671</v>
      </c>
      <c r="EQ199" s="21" t="n">
        <f aca="false">EQ195+EQ25*(EQ176+EQ159-EQ168)</f>
        <v>1555.25965166475</v>
      </c>
      <c r="ER199" s="21" t="n">
        <f aca="false">ER195+ER25*(ER176+ER159-ER168)</f>
        <v>1553.98518067453</v>
      </c>
      <c r="ES199" s="21" t="n">
        <f aca="false">ES195+ES25*(ES176+ES159-ES168)</f>
        <v>1569.77442953242</v>
      </c>
      <c r="ET199" s="21" t="n">
        <f aca="false">ET195+ET25*(ET176+ET159-ET168)</f>
        <v>1568.4737497076</v>
      </c>
      <c r="EU199" s="21" t="n">
        <f aca="false">EU195+EU25*(EU176+EU159-EU168)</f>
        <v>1563.76715439739</v>
      </c>
      <c r="EV199" s="21" t="n">
        <f aca="false">EV195+EV25*(EV176+EV159-EV168)</f>
        <v>1579.86053217271</v>
      </c>
      <c r="EW199" s="21" t="n">
        <f aca="false">EW195+EW25*(EW176+EW159-EW168)</f>
        <v>1595.91231510996</v>
      </c>
      <c r="EX199" s="21" t="n">
        <f aca="false">EX195+EX25*(EX176+EX159-EX168)</f>
        <v>1594.5896017689</v>
      </c>
      <c r="EY199" s="21" t="n">
        <f aca="false">EY195+EY25*(EY176+EY159-EY168)</f>
        <v>1589.80426389339</v>
      </c>
      <c r="EZ199" s="21" t="n">
        <f aca="false">EZ195+EZ25*(EZ176+EZ159-EZ168)</f>
        <v>1606.16522897601</v>
      </c>
      <c r="FA199" s="21" t="n">
        <f aca="false">FA195+FA25*(FA176+FA159-FA168)</f>
        <v>1622.483894604</v>
      </c>
      <c r="FB199" s="21" t="n">
        <f aca="false">FB195+FB25*(FB176+FB159-FB168)</f>
        <v>1621.13877449895</v>
      </c>
      <c r="FC199" s="21" t="n">
        <f aca="false">FC195+FC25*(FC176+FC159-FC168)</f>
        <v>1616.27337990227</v>
      </c>
      <c r="FD199" s="21" t="n">
        <f aca="false">FD195+FD25*(FD176+FD159-FD168)</f>
        <v>-2.72848410531879E-013</v>
      </c>
      <c r="FE199" s="21" t="n">
        <f aca="false">FE195+FE25*(FE176+FE159-FE168)</f>
        <v>-2.72848410531879E-013</v>
      </c>
      <c r="FF199" s="21" t="n">
        <f aca="false">FF195+FF25*(FF176+FF159-FF168)</f>
        <v>-2.72848410531879E-013</v>
      </c>
      <c r="FG199" s="21" t="n">
        <f aca="false">FG195+FG25*(FG176+FG159-FG168)</f>
        <v>-2.72848410531879E-013</v>
      </c>
      <c r="FH199" s="21" t="n">
        <f aca="false">FH195+FH25*(FH176+FH159-FH168)</f>
        <v>-2.72848410531879E-013</v>
      </c>
    </row>
    <row r="200" customFormat="false" ht="15" hidden="false" customHeight="false" outlineLevel="0" collapsed="false">
      <c r="C200" s="28" t="s">
        <v>829</v>
      </c>
      <c r="D200" s="12" t="s">
        <v>32</v>
      </c>
      <c r="E200" s="33" t="n">
        <f aca="false">XIRR(INDEX($J199:$FH199,$E23):$FH199,INDEX($J$4:$FH$4,$E23):$FH$4)</f>
        <v>0.0816624328090234</v>
      </c>
    </row>
    <row r="201" customFormat="false" ht="15" hidden="false" customHeight="false" outlineLevel="0" collapsed="false">
      <c r="A201" s="24"/>
      <c r="B201" s="24"/>
      <c r="C201" s="24" t="s">
        <v>830</v>
      </c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24"/>
      <c r="DX201" s="24"/>
      <c r="DY201" s="24"/>
      <c r="DZ201" s="24"/>
      <c r="EA201" s="24"/>
      <c r="EB201" s="24"/>
      <c r="EC201" s="24"/>
      <c r="ED201" s="24"/>
      <c r="EE201" s="24"/>
      <c r="EF201" s="24"/>
      <c r="EG201" s="24"/>
      <c r="EH201" s="24"/>
      <c r="EI201" s="24"/>
      <c r="EJ201" s="24"/>
      <c r="EK201" s="24"/>
      <c r="EL201" s="24"/>
      <c r="EM201" s="24"/>
      <c r="EN201" s="24"/>
      <c r="EO201" s="24"/>
      <c r="EP201" s="24"/>
      <c r="EQ201" s="24"/>
      <c r="ER201" s="24"/>
      <c r="ES201" s="24"/>
      <c r="ET201" s="24"/>
      <c r="EU201" s="24"/>
      <c r="EV201" s="24"/>
      <c r="EW201" s="24"/>
      <c r="EX201" s="24"/>
      <c r="EY201" s="24"/>
      <c r="EZ201" s="24"/>
      <c r="FA201" s="24"/>
      <c r="FB201" s="24"/>
      <c r="FC201" s="24"/>
      <c r="FD201" s="24"/>
      <c r="FE201" s="24"/>
      <c r="FF201" s="24"/>
      <c r="FG201" s="24"/>
      <c r="FH201" s="24"/>
    </row>
    <row r="202" customFormat="false" ht="15" hidden="false" customHeight="false" outlineLevel="0" collapsed="false">
      <c r="C202" s="1" t="s">
        <v>831</v>
      </c>
      <c r="D202" s="12" t="s">
        <v>358</v>
      </c>
      <c r="I202" s="21" t="n">
        <f aca="false">SUM(J202:FH202)</f>
        <v>175322.365444142</v>
      </c>
      <c r="J202" s="21" t="n">
        <f aca="false">J26*(J101+J168+J120)</f>
        <v>0</v>
      </c>
      <c r="K202" s="21" t="n">
        <f aca="false">K26*(K101+K168+K120)</f>
        <v>0</v>
      </c>
      <c r="L202" s="21" t="n">
        <f aca="false">L26*(L101+L168+L120)</f>
        <v>0</v>
      </c>
      <c r="M202" s="21" t="n">
        <f aca="false">M26*(M101+M168+M120)</f>
        <v>0</v>
      </c>
      <c r="N202" s="21" t="n">
        <f aca="false">N26*(N101+N168+N120)</f>
        <v>0</v>
      </c>
      <c r="O202" s="21" t="n">
        <f aca="false">O26*(O101+O168+O120)</f>
        <v>0</v>
      </c>
      <c r="P202" s="21" t="n">
        <f aca="false">P26*(P101+P168+P120)</f>
        <v>0</v>
      </c>
      <c r="Q202" s="21" t="n">
        <f aca="false">Q26*(Q101+Q168+Q120)</f>
        <v>0</v>
      </c>
      <c r="R202" s="21" t="n">
        <f aca="false">R26*(R101+R168+R120)</f>
        <v>0</v>
      </c>
      <c r="S202" s="21" t="n">
        <f aca="false">S26*(S101+S168+S120)</f>
        <v>0</v>
      </c>
      <c r="T202" s="21" t="n">
        <f aca="false">T26*(T101+T168+T120)</f>
        <v>2003.47076999607</v>
      </c>
      <c r="U202" s="21" t="n">
        <f aca="false">U26*(U101+U168+U120)</f>
        <v>2018.32791631705</v>
      </c>
      <c r="V202" s="21" t="n">
        <f aca="false">V26*(V101+V168+V120)</f>
        <v>2016.98657853995</v>
      </c>
      <c r="W202" s="21" t="n">
        <f aca="false">W26*(W101+W168+W120)</f>
        <v>1673.74215711951</v>
      </c>
      <c r="X202" s="21" t="n">
        <f aca="false">X26*(X101+X168+X120)</f>
        <v>1691.11265838361</v>
      </c>
      <c r="Y202" s="21" t="n">
        <f aca="false">Y26*(Y101+Y168+Y120)</f>
        <v>1708.44335536916</v>
      </c>
      <c r="Z202" s="21" t="n">
        <f aca="false">Z26*(Z101+Z168+Z120)</f>
        <v>1707.17758171261</v>
      </c>
      <c r="AA202" s="21" t="n">
        <f aca="false">AA26*(AA101+AA168+AA120)</f>
        <v>1482.43904283091</v>
      </c>
      <c r="AB202" s="21" t="n">
        <f aca="false">AB26*(AB101+AB168+AB120)</f>
        <v>1497.77793883573</v>
      </c>
      <c r="AC202" s="21" t="n">
        <f aca="false">AC26*(AC101+AC168+AC120)</f>
        <v>1513.08008037286</v>
      </c>
      <c r="AD202" s="21" t="n">
        <f aca="false">AD26*(AD101+AD168+AD120)</f>
        <v>1511.91129051737</v>
      </c>
      <c r="AE202" s="21" t="n">
        <f aca="false">AE26*(AE101+AE168+AE120)</f>
        <v>1532.56912952458</v>
      </c>
      <c r="AF202" s="21" t="n">
        <f aca="false">AF26*(AF101+AF168+AF120)</f>
        <v>1548.4414352455</v>
      </c>
      <c r="AG202" s="21" t="n">
        <f aca="false">AG26*(AG101+AG168+AG120)</f>
        <v>1564.27622096252</v>
      </c>
      <c r="AH202" s="21" t="n">
        <f aca="false">AH26*(AH101+AH168+AH120)</f>
        <v>1563.08308710245</v>
      </c>
      <c r="AI202" s="21" t="n">
        <f aca="false">AI26*(AI101+AI168+AI120)</f>
        <v>1546.41862202962</v>
      </c>
      <c r="AJ202" s="21" t="n">
        <f aca="false">AJ26*(AJ101+AJ168+AJ120)</f>
        <v>1545.31548479679</v>
      </c>
      <c r="AK202" s="21" t="n">
        <f aca="false">AK26*(AK101+AK168+AK120)</f>
        <v>1561.18254911471</v>
      </c>
      <c r="AL202" s="21" t="n">
        <f aca="false">AL26*(AL101+AL168+AL120)</f>
        <v>1560.0567264371</v>
      </c>
      <c r="AM202" s="21" t="n">
        <f aca="false">AM26*(AM101+AM168+AM120)</f>
        <v>1499.48117758955</v>
      </c>
      <c r="AN202" s="21" t="n">
        <f aca="false">AN26*(AN101+AN168+AN120)</f>
        <v>1515.04833102925</v>
      </c>
      <c r="AO202" s="21" t="n">
        <f aca="false">AO26*(AO101+AO168+AO120)</f>
        <v>1530.579992319</v>
      </c>
      <c r="AP202" s="21" t="n">
        <f aca="false">AP26*(AP101+AP168+AP120)</f>
        <v>1529.45134409189</v>
      </c>
      <c r="AQ202" s="21" t="n">
        <f aca="false">AQ26*(AQ101+AQ168+AQ120)</f>
        <v>1411.92772431925</v>
      </c>
      <c r="AR202" s="21" t="n">
        <f aca="false">AR26*(AR101+AR168+AR120)</f>
        <v>1426.57909346685</v>
      </c>
      <c r="AS202" s="21" t="n">
        <f aca="false">AS26*(AS101+AS168+AS120)</f>
        <v>1441.19682114873</v>
      </c>
      <c r="AT202" s="21" t="n">
        <f aca="false">AT26*(AT101+AT168+AT120)</f>
        <v>1440.12702456847</v>
      </c>
      <c r="AU202" s="21" t="n">
        <f aca="false">AU26*(AU101+AU168+AU120)</f>
        <v>1409.49102154798</v>
      </c>
      <c r="AV202" s="21" t="n">
        <f aca="false">AV26*(AV101+AV168+AV120)</f>
        <v>1424.12376018017</v>
      </c>
      <c r="AW202" s="21" t="n">
        <f aca="false">AW26*(AW101+AW168+AW120)</f>
        <v>1438.72313135321</v>
      </c>
      <c r="AX202" s="21" t="n">
        <f aca="false">AX26*(AX101+AX168+AX120)</f>
        <v>1437.66204816545</v>
      </c>
      <c r="AY202" s="21" t="n">
        <f aca="false">AY26*(AY101+AY168+AY120)</f>
        <v>1385.36947179182</v>
      </c>
      <c r="AZ202" s="21" t="n">
        <f aca="false">AZ26*(AZ101+AZ168+AZ120)</f>
        <v>1384.3316225952</v>
      </c>
      <c r="BA202" s="21" t="n">
        <f aca="false">BA26*(BA101+BA168+BA120)</f>
        <v>1398.49558954533</v>
      </c>
      <c r="BB202" s="21" t="n">
        <f aca="false">BB26*(BB101+BB168+BB120)</f>
        <v>1397.43639751851</v>
      </c>
      <c r="BC202" s="21" t="n">
        <f aca="false">BC26*(BC101+BC168+BC120)</f>
        <v>1417.28572011097</v>
      </c>
      <c r="BD202" s="21" t="n">
        <f aca="false">BD26*(BD101+BD168+BD120)</f>
        <v>1431.9546348856</v>
      </c>
      <c r="BE202" s="21" t="n">
        <f aca="false">BE26*(BE101+BE168+BE120)</f>
        <v>1446.58854569458</v>
      </c>
      <c r="BF202" s="21" t="n">
        <f aca="false">BF26*(BF101+BF168+BF120)</f>
        <v>1445.47542169851</v>
      </c>
      <c r="BG202" s="21" t="n">
        <f aca="false">BG26*(BG101+BG168+BG120)</f>
        <v>1406.56211119404</v>
      </c>
      <c r="BH202" s="21" t="n">
        <f aca="false">BH26*(BH101+BH168+BH120)</f>
        <v>1371.7660933864</v>
      </c>
      <c r="BI202" s="21" t="n">
        <f aca="false">BI26*(BI101+BI168+BI120)</f>
        <v>1385.72997871835</v>
      </c>
      <c r="BJ202" s="21" t="n">
        <f aca="false">BJ26*(BJ101+BJ168+BJ120)</f>
        <v>1384.60815369752</v>
      </c>
      <c r="BK202" s="21" t="n">
        <f aca="false">BK26*(BK101+BK168+BK120)</f>
        <v>1355.16583320642</v>
      </c>
      <c r="BL202" s="21" t="n">
        <f aca="false">BL26*(BL101+BL168+BL120)</f>
        <v>1369.14569659951</v>
      </c>
      <c r="BM202" s="21" t="n">
        <f aca="false">BM26*(BM101+BM168+BM120)</f>
        <v>1383.09059397996</v>
      </c>
      <c r="BN202" s="21" t="n">
        <f aca="false">BN26*(BN101+BN168+BN120)</f>
        <v>1381.97867688742</v>
      </c>
      <c r="BO202" s="21" t="n">
        <f aca="false">BO26*(BO101+BO168+BO120)</f>
        <v>1352.07544211311</v>
      </c>
      <c r="BP202" s="21" t="n">
        <f aca="false">BP26*(BP101+BP168+BP120)</f>
        <v>1351.01628460196</v>
      </c>
      <c r="BQ202" s="21" t="n">
        <f aca="false">BQ26*(BQ101+BQ168+BQ120)</f>
        <v>1364.7926225957</v>
      </c>
      <c r="BR202" s="21" t="n">
        <f aca="false">BR26*(BR101+BR168+BR120)</f>
        <v>1363.71168405992</v>
      </c>
      <c r="BS202" s="21" t="n">
        <f aca="false">BS26*(BS101+BS168+BS120)</f>
        <v>1288.13797867696</v>
      </c>
      <c r="BT202" s="21" t="n">
        <f aca="false">BT26*(BT101+BT168+BT120)</f>
        <v>1301.43235951738</v>
      </c>
      <c r="BU202" s="21" t="n">
        <f aca="false">BU26*(BU101+BU168+BU120)</f>
        <v>1314.69369770219</v>
      </c>
      <c r="BV202" s="21" t="n">
        <f aca="false">BV26*(BV101+BV168+BV120)</f>
        <v>1313.6429432474</v>
      </c>
      <c r="BW202" s="21" t="n">
        <f aca="false">BW26*(BW101+BW168+BW120)</f>
        <v>1322.26029866836</v>
      </c>
      <c r="BX202" s="21" t="n">
        <f aca="false">BX26*(BX101+BX168+BX120)</f>
        <v>1335.91417960553</v>
      </c>
      <c r="BY202" s="21" t="n">
        <f aca="false">BY26*(BY101+BY168+BY120)</f>
        <v>1349.53438067301</v>
      </c>
      <c r="BZ202" s="21" t="n">
        <f aca="false">BZ26*(BZ101+BZ168+BZ120)</f>
        <v>1348.46336284886</v>
      </c>
      <c r="CA202" s="21" t="n">
        <f aca="false">CA26*(CA101+CA168+CA120)</f>
        <v>1302.1167277431</v>
      </c>
      <c r="CB202" s="21" t="n">
        <f aca="false">CB26*(CB101+CB168+CB120)</f>
        <v>1315.53622333574</v>
      </c>
      <c r="CC202" s="21" t="n">
        <f aca="false">CC26*(CC101+CC168+CC120)</f>
        <v>1328.92169613057</v>
      </c>
      <c r="CD202" s="21" t="n">
        <f aca="false">CD26*(CD101+CD168+CD120)</f>
        <v>1327.83977321286</v>
      </c>
      <c r="CE202" s="21" t="n">
        <f aca="false">CE26*(CE101+CE168+CE120)</f>
        <v>1280.38668318705</v>
      </c>
      <c r="CF202" s="21" t="n">
        <f aca="false">CF26*(CF101+CF168+CF120)</f>
        <v>1279.331621731</v>
      </c>
      <c r="CG202" s="21" t="n">
        <f aca="false">CG26*(CG101+CG168+CG120)</f>
        <v>1292.32435414262</v>
      </c>
      <c r="CH202" s="21" t="n">
        <f aca="false">CH26*(CH101+CH168+CH120)</f>
        <v>1291.24759589519</v>
      </c>
      <c r="CI202" s="21" t="n">
        <f aca="false">CI26*(CI101+CI168+CI120)</f>
        <v>1320.2561596127</v>
      </c>
      <c r="CJ202" s="21" t="n">
        <f aca="false">CJ26*(CJ101+CJ168+CJ120)</f>
        <v>1333.83564206853</v>
      </c>
      <c r="CK202" s="21" t="n">
        <f aca="false">CK26*(CK101+CK168+CK120)</f>
        <v>1347.37975302695</v>
      </c>
      <c r="CL202" s="21" t="n">
        <f aca="false">CL26*(CL101+CL168+CL120)</f>
        <v>1346.25494154314</v>
      </c>
      <c r="CM202" s="21" t="n">
        <f aca="false">CM26*(CM101+CM168+CM120)</f>
        <v>1339.42717641814</v>
      </c>
      <c r="CN202" s="21" t="n">
        <f aca="false">CN26*(CN101+CN168+CN120)</f>
        <v>1353.20490037258</v>
      </c>
      <c r="CO202" s="21" t="n">
        <f aca="false">CO26*(CO101+CO168+CO120)</f>
        <v>1366.94677354948</v>
      </c>
      <c r="CP202" s="21" t="n">
        <f aca="false">CP26*(CP101+CP168+CP120)</f>
        <v>1365.80672098675</v>
      </c>
      <c r="CQ202" s="21" t="n">
        <f aca="false">CQ26*(CQ101+CQ168+CQ120)</f>
        <v>1337.16003324221</v>
      </c>
      <c r="CR202" s="21" t="n">
        <f aca="false">CR26*(CR101+CR168+CR120)</f>
        <v>1350.90066786993</v>
      </c>
      <c r="CS202" s="21" t="n">
        <f aca="false">CS26*(CS101+CS168+CS120)</f>
        <v>1364.60506560243</v>
      </c>
      <c r="CT202" s="21" t="n">
        <f aca="false">CT26*(CT101+CT168+CT120)</f>
        <v>1363.45273452033</v>
      </c>
      <c r="CU202" s="21" t="n">
        <f aca="false">CU26*(CU101+CU168+CU120)</f>
        <v>-33458.6448166096</v>
      </c>
      <c r="CV202" s="21" t="n">
        <f aca="false">CV26*(CV101+CV168+CV120)</f>
        <v>1344.2363203523</v>
      </c>
      <c r="CW202" s="21" t="n">
        <f aca="false">CW26*(CW101+CW168+CW120)</f>
        <v>1357.90310958995</v>
      </c>
      <c r="CX202" s="21" t="n">
        <f aca="false">CX26*(CX101+CX168+CX120)</f>
        <v>1356.78676897896</v>
      </c>
      <c r="CY202" s="21" t="n">
        <f aca="false">CY26*(CY101+CY168+CY120)</f>
        <v>1693.84238654737</v>
      </c>
      <c r="CZ202" s="21" t="n">
        <f aca="false">CZ26*(CZ101+CZ168+CZ120)</f>
        <v>1711.33461335431</v>
      </c>
      <c r="DA202" s="21" t="n">
        <f aca="false">DA26*(DA101+DA168+DA120)</f>
        <v>1728.78373862624</v>
      </c>
      <c r="DB202" s="21" t="n">
        <f aca="false">DB26*(DB101+DB168+DB120)</f>
        <v>1727.41311241333</v>
      </c>
      <c r="DC202" s="21" t="n">
        <f aca="false">DC26*(DC101+DC168+DC120)</f>
        <v>1631.29202928484</v>
      </c>
      <c r="DD202" s="21" t="n">
        <f aca="false">DD26*(DD101+DD168+DD120)</f>
        <v>1648.12156836014</v>
      </c>
      <c r="DE202" s="21" t="n">
        <f aca="false">DE26*(DE101+DE168+DE120)</f>
        <v>1664.90905456265</v>
      </c>
      <c r="DF202" s="21" t="n">
        <f aca="false">DF26*(DF101+DF168+DF120)</f>
        <v>1663.571775745</v>
      </c>
      <c r="DG202" s="21" t="n">
        <f aca="false">DG26*(DG101+DG168+DG120)</f>
        <v>1599.4597450549</v>
      </c>
      <c r="DH202" s="21" t="n">
        <f aca="false">DH26*(DH101+DH168+DH120)</f>
        <v>1615.94442094953</v>
      </c>
      <c r="DI202" s="21" t="n">
        <f aca="false">DI26*(DI101+DI168+DI120)</f>
        <v>1632.38733046816</v>
      </c>
      <c r="DJ202" s="21" t="n">
        <f aca="false">DJ26*(DJ101+DJ168+DJ120)</f>
        <v>1631.05916223126</v>
      </c>
      <c r="DK202" s="21" t="n">
        <f aca="false">DK26*(DK101+DK168+DK120)</f>
        <v>1553.67749556052</v>
      </c>
      <c r="DL202" s="21" t="n">
        <f aca="false">DL26*(DL101+DL168+DL120)</f>
        <v>1552.39610452396</v>
      </c>
      <c r="DM202" s="21" t="n">
        <f aca="false">DM26*(DM101+DM168+DM120)</f>
        <v>1568.16090015437</v>
      </c>
      <c r="DN202" s="21" t="n">
        <f aca="false">DN26*(DN101+DN168+DN120)</f>
        <v>1566.85315797604</v>
      </c>
      <c r="DO202" s="21" t="n">
        <f aca="false">DO26*(DO101+DO168+DO120)</f>
        <v>1569.66575257883</v>
      </c>
      <c r="DP202" s="21" t="n">
        <f aca="false">DP26*(DP101+DP168+DP120)</f>
        <v>1585.83969655981</v>
      </c>
      <c r="DQ202" s="21" t="n">
        <f aca="false">DQ26*(DQ101+DQ168+DQ120)</f>
        <v>1601.97253330388</v>
      </c>
      <c r="DR202" s="21" t="n">
        <f aca="false">DR26*(DR101+DR168+DR120)</f>
        <v>1600.66532565052</v>
      </c>
      <c r="DS202" s="21" t="n">
        <f aca="false">DS26*(DS101+DS168+DS120)</f>
        <v>1566.32073803774</v>
      </c>
      <c r="DT202" s="21" t="n">
        <f aca="false">DT26*(DT101+DT168+DT120)</f>
        <v>1582.46436404323</v>
      </c>
      <c r="DU202" s="21" t="n">
        <f aca="false">DU26*(DU101+DU168+DU120)</f>
        <v>1598.56710505714</v>
      </c>
      <c r="DV202" s="21" t="n">
        <f aca="false">DV26*(DV101+DV168+DV120)</f>
        <v>1597.26696479201</v>
      </c>
      <c r="DW202" s="21" t="n">
        <f aca="false">DW26*(DW101+DW168+DW120)</f>
        <v>1545.05752518611</v>
      </c>
      <c r="DX202" s="21" t="n">
        <f aca="false">DX26*(DX101+DX168+DX120)</f>
        <v>1560.96659839251</v>
      </c>
      <c r="DY202" s="21" t="n">
        <f aca="false">DY26*(DY101+DY168+DY120)</f>
        <v>1576.83484193856</v>
      </c>
      <c r="DZ202" s="21" t="n">
        <f aca="false">DZ26*(DZ101+DZ168+DZ120)</f>
        <v>1575.5364612025</v>
      </c>
      <c r="EA202" s="21" t="n">
        <f aca="false">EA26*(EA101+EA168+EA120)</f>
        <v>1543.18805135183</v>
      </c>
      <c r="EB202" s="21" t="n">
        <f aca="false">EB26*(EB101+EB168+EB120)</f>
        <v>1541.94140036877</v>
      </c>
      <c r="EC202" s="21" t="n">
        <f aca="false">EC26*(EC101+EC168+EC120)</f>
        <v>1557.62640465383</v>
      </c>
      <c r="ED202" s="21" t="n">
        <f aca="false">ED26*(ED101+ED168+ED120)</f>
        <v>1556.35411694018</v>
      </c>
      <c r="EE202" s="21" t="n">
        <f aca="false">EE26*(EE101+EE168+EE120)</f>
        <v>1563.93147038628</v>
      </c>
      <c r="EF202" s="21" t="n">
        <f aca="false">EF26*(EF101+EF168+EF120)</f>
        <v>1580.05834653424</v>
      </c>
      <c r="EG202" s="21" t="n">
        <f aca="false">EG26*(EG101+EG168+EG120)</f>
        <v>1596.14465562156</v>
      </c>
      <c r="EH202" s="21" t="n">
        <f aca="false">EH26*(EH101+EH168+EH120)</f>
        <v>1594.85462554109</v>
      </c>
      <c r="EI202" s="21" t="n">
        <f aca="false">EI26*(EI101+EI168+EI120)</f>
        <v>1637.26817397417</v>
      </c>
      <c r="EJ202" s="21" t="n">
        <f aca="false">EJ26*(EJ101+EJ168+EJ120)</f>
        <v>1547.60711657096</v>
      </c>
      <c r="EK202" s="21" t="n">
        <f aca="false">EK26*(EK101+EK168+EK120)</f>
        <v>1563.33770070361</v>
      </c>
      <c r="EL202" s="21" t="n">
        <f aca="false">EL26*(EL101+EL168+EL120)</f>
        <v>1562.04856161175</v>
      </c>
      <c r="EM202" s="21" t="n">
        <f aca="false">EM26*(EM101+EM168+EM120)</f>
        <v>1575.56831799768</v>
      </c>
      <c r="EN202" s="21" t="n">
        <f aca="false">EN26*(EN101+EN168+EN120)</f>
        <v>1591.80623421919</v>
      </c>
      <c r="EO202" s="21" t="n">
        <f aca="false">EO26*(EO101+EO168+EO120)</f>
        <v>1608.00299090023</v>
      </c>
      <c r="EP202" s="21" t="n">
        <f aca="false">EP26*(EP101+EP168+EP120)</f>
        <v>1606.69411999671</v>
      </c>
      <c r="EQ202" s="21" t="n">
        <f aca="false">EQ26*(EQ101+EQ168+EQ120)</f>
        <v>1555.25965166475</v>
      </c>
      <c r="ER202" s="21" t="n">
        <f aca="false">ER26*(ER101+ER168+ER120)</f>
        <v>1553.98518067453</v>
      </c>
      <c r="ES202" s="21" t="n">
        <f aca="false">ES26*(ES101+ES168+ES120)</f>
        <v>1569.77442953242</v>
      </c>
      <c r="ET202" s="21" t="n">
        <f aca="false">ET26*(ET101+ET168+ET120)</f>
        <v>1568.4737497076</v>
      </c>
      <c r="EU202" s="21" t="n">
        <f aca="false">EU26*(EU101+EU168+EU120)</f>
        <v>1563.76715439739</v>
      </c>
      <c r="EV202" s="21" t="n">
        <f aca="false">EV26*(EV101+EV168+EV120)</f>
        <v>1579.86053217271</v>
      </c>
      <c r="EW202" s="21" t="n">
        <f aca="false">EW26*(EW101+EW168+EW120)</f>
        <v>1595.91231510996</v>
      </c>
      <c r="EX202" s="21" t="n">
        <f aca="false">EX26*(EX101+EX168+EX120)</f>
        <v>1594.5896017689</v>
      </c>
      <c r="EY202" s="21" t="n">
        <f aca="false">EY26*(EY101+EY168+EY120)</f>
        <v>1589.80426389339</v>
      </c>
      <c r="EZ202" s="21" t="n">
        <f aca="false">EZ26*(EZ101+EZ168+EZ120)</f>
        <v>1606.16522897601</v>
      </c>
      <c r="FA202" s="21" t="n">
        <f aca="false">FA26*(FA101+FA168+FA120)</f>
        <v>1622.483894604</v>
      </c>
      <c r="FB202" s="21" t="n">
        <f aca="false">FB26*(FB101+FB168+FB120)</f>
        <v>1621.13877449895</v>
      </c>
      <c r="FC202" s="21" t="n">
        <f aca="false">FC26*(FC101+FC168+FC120)</f>
        <v>1616.27337990227</v>
      </c>
      <c r="FD202" s="21" t="n">
        <f aca="false">FD26*(FD101+FD168+FD120)</f>
        <v>0</v>
      </c>
      <c r="FE202" s="21" t="n">
        <f aca="false">FE26*(FE101+FE168+FE120)</f>
        <v>0</v>
      </c>
      <c r="FF202" s="21" t="n">
        <f aca="false">FF26*(FF101+FF168+FF120)</f>
        <v>0</v>
      </c>
      <c r="FG202" s="21" t="n">
        <f aca="false">FG26*(FG101+FG168+FG120)</f>
        <v>0</v>
      </c>
      <c r="FH202" s="21" t="n">
        <f aca="false">FH26*(FH101+FH168+FH120)</f>
        <v>0</v>
      </c>
    </row>
    <row r="203" customFormat="false" ht="15" hidden="false" customHeight="false" outlineLevel="0" collapsed="false">
      <c r="C203" s="28" t="s">
        <v>832</v>
      </c>
      <c r="D203" s="12" t="s">
        <v>27</v>
      </c>
      <c r="E203" s="63" t="n">
        <f aca="false">MAX(0,$F203)</f>
        <v>1030.32038140816</v>
      </c>
      <c r="F203" s="63" t="n">
        <f aca="false">XNPV(In_Buyer_IRR_COD,INDEX($J202:$FH202,$E24):$FH$202,INDEX($J$4:$FH$4,$E24):$FH$4)/$E13</f>
        <v>1030.32038140816</v>
      </c>
    </row>
    <row r="204" customFormat="false" ht="15" hidden="false" customHeight="false" outlineLevel="0" collapsed="false">
      <c r="C204" s="28" t="s">
        <v>833</v>
      </c>
      <c r="D204" s="12" t="s">
        <v>358</v>
      </c>
      <c r="E204" s="63" t="n">
        <f aca="false">IF(In_COD_Price&gt;0,In_COD_Price,$E203)*(1+In_Price_Step)</f>
        <v>1030.32038140816</v>
      </c>
      <c r="F204" s="63" t="n">
        <f aca="false">$E204*$E13</f>
        <v>64910.1840287141</v>
      </c>
    </row>
    <row r="205" customFormat="false" ht="15" hidden="false" customHeight="false" outlineLevel="0" collapsed="false">
      <c r="C205" s="1" t="s">
        <v>834</v>
      </c>
      <c r="D205" s="12" t="s">
        <v>358</v>
      </c>
      <c r="I205" s="21" t="n">
        <f aca="false">SUM(J205:FH205)</f>
        <v>110412.181415428</v>
      </c>
      <c r="J205" s="21" t="n">
        <f aca="false">J202-$F204*J22</f>
        <v>0</v>
      </c>
      <c r="K205" s="21" t="n">
        <f aca="false">K202-$F204*K22</f>
        <v>0</v>
      </c>
      <c r="L205" s="21" t="n">
        <f aca="false">L202-$F204*L22</f>
        <v>0</v>
      </c>
      <c r="M205" s="21" t="n">
        <f aca="false">M202-$F204*M22</f>
        <v>0</v>
      </c>
      <c r="N205" s="21" t="n">
        <f aca="false">N202-$F204*N22</f>
        <v>0</v>
      </c>
      <c r="O205" s="21" t="n">
        <f aca="false">O202-$F204*O22</f>
        <v>0</v>
      </c>
      <c r="P205" s="21" t="n">
        <f aca="false">P202-$F204*P22</f>
        <v>0</v>
      </c>
      <c r="Q205" s="21" t="n">
        <f aca="false">Q202-$F204*Q22</f>
        <v>0</v>
      </c>
      <c r="R205" s="21" t="n">
        <f aca="false">R202-$F204*R22</f>
        <v>0</v>
      </c>
      <c r="S205" s="21" t="n">
        <f aca="false">S202-$F204*S22</f>
        <v>-64910.1840287141</v>
      </c>
      <c r="T205" s="21" t="n">
        <f aca="false">T202-$F204*T22</f>
        <v>2003.47076999607</v>
      </c>
      <c r="U205" s="21" t="n">
        <f aca="false">U202-$F204*U22</f>
        <v>2018.32791631705</v>
      </c>
      <c r="V205" s="21" t="n">
        <f aca="false">V202-$F204*V22</f>
        <v>2016.98657853995</v>
      </c>
      <c r="W205" s="21" t="n">
        <f aca="false">W202-$F204*W22</f>
        <v>1673.74215711951</v>
      </c>
      <c r="X205" s="21" t="n">
        <f aca="false">X202-$F204*X22</f>
        <v>1691.11265838361</v>
      </c>
      <c r="Y205" s="21" t="n">
        <f aca="false">Y202-$F204*Y22</f>
        <v>1708.44335536916</v>
      </c>
      <c r="Z205" s="21" t="n">
        <f aca="false">Z202-$F204*Z22</f>
        <v>1707.17758171261</v>
      </c>
      <c r="AA205" s="21" t="n">
        <f aca="false">AA202-$F204*AA22</f>
        <v>1482.43904283091</v>
      </c>
      <c r="AB205" s="21" t="n">
        <f aca="false">AB202-$F204*AB22</f>
        <v>1497.77793883573</v>
      </c>
      <c r="AC205" s="21" t="n">
        <f aca="false">AC202-$F204*AC22</f>
        <v>1513.08008037286</v>
      </c>
      <c r="AD205" s="21" t="n">
        <f aca="false">AD202-$F204*AD22</f>
        <v>1511.91129051737</v>
      </c>
      <c r="AE205" s="21" t="n">
        <f aca="false">AE202-$F204*AE22</f>
        <v>1532.56912952458</v>
      </c>
      <c r="AF205" s="21" t="n">
        <f aca="false">AF202-$F204*AF22</f>
        <v>1548.4414352455</v>
      </c>
      <c r="AG205" s="21" t="n">
        <f aca="false">AG202-$F204*AG22</f>
        <v>1564.27622096252</v>
      </c>
      <c r="AH205" s="21" t="n">
        <f aca="false">AH202-$F204*AH22</f>
        <v>1563.08308710245</v>
      </c>
      <c r="AI205" s="21" t="n">
        <f aca="false">AI202-$F204*AI22</f>
        <v>1546.41862202962</v>
      </c>
      <c r="AJ205" s="21" t="n">
        <f aca="false">AJ202-$F204*AJ22</f>
        <v>1545.31548479679</v>
      </c>
      <c r="AK205" s="21" t="n">
        <f aca="false">AK202-$F204*AK22</f>
        <v>1561.18254911471</v>
      </c>
      <c r="AL205" s="21" t="n">
        <f aca="false">AL202-$F204*AL22</f>
        <v>1560.0567264371</v>
      </c>
      <c r="AM205" s="21" t="n">
        <f aca="false">AM202-$F204*AM22</f>
        <v>1499.48117758955</v>
      </c>
      <c r="AN205" s="21" t="n">
        <f aca="false">AN202-$F204*AN22</f>
        <v>1515.04833102925</v>
      </c>
      <c r="AO205" s="21" t="n">
        <f aca="false">AO202-$F204*AO22</f>
        <v>1530.579992319</v>
      </c>
      <c r="AP205" s="21" t="n">
        <f aca="false">AP202-$F204*AP22</f>
        <v>1529.45134409189</v>
      </c>
      <c r="AQ205" s="21" t="n">
        <f aca="false">AQ202-$F204*AQ22</f>
        <v>1411.92772431925</v>
      </c>
      <c r="AR205" s="21" t="n">
        <f aca="false">AR202-$F204*AR22</f>
        <v>1426.57909346685</v>
      </c>
      <c r="AS205" s="21" t="n">
        <f aca="false">AS202-$F204*AS22</f>
        <v>1441.19682114873</v>
      </c>
      <c r="AT205" s="21" t="n">
        <f aca="false">AT202-$F204*AT22</f>
        <v>1440.12702456847</v>
      </c>
      <c r="AU205" s="21" t="n">
        <f aca="false">AU202-$F204*AU22</f>
        <v>1409.49102154798</v>
      </c>
      <c r="AV205" s="21" t="n">
        <f aca="false">AV202-$F204*AV22</f>
        <v>1424.12376018017</v>
      </c>
      <c r="AW205" s="21" t="n">
        <f aca="false">AW202-$F204*AW22</f>
        <v>1438.72313135321</v>
      </c>
      <c r="AX205" s="21" t="n">
        <f aca="false">AX202-$F204*AX22</f>
        <v>1437.66204816545</v>
      </c>
      <c r="AY205" s="21" t="n">
        <f aca="false">AY202-$F204*AY22</f>
        <v>1385.36947179182</v>
      </c>
      <c r="AZ205" s="21" t="n">
        <f aca="false">AZ202-$F204*AZ22</f>
        <v>1384.3316225952</v>
      </c>
      <c r="BA205" s="21" t="n">
        <f aca="false">BA202-$F204*BA22</f>
        <v>1398.49558954533</v>
      </c>
      <c r="BB205" s="21" t="n">
        <f aca="false">BB202-$F204*BB22</f>
        <v>1397.43639751851</v>
      </c>
      <c r="BC205" s="21" t="n">
        <f aca="false">BC202-$F204*BC22</f>
        <v>1417.28572011097</v>
      </c>
      <c r="BD205" s="21" t="n">
        <f aca="false">BD202-$F204*BD22</f>
        <v>1431.9546348856</v>
      </c>
      <c r="BE205" s="21" t="n">
        <f aca="false">BE202-$F204*BE22</f>
        <v>1446.58854569458</v>
      </c>
      <c r="BF205" s="21" t="n">
        <f aca="false">BF202-$F204*BF22</f>
        <v>1445.47542169851</v>
      </c>
      <c r="BG205" s="21" t="n">
        <f aca="false">BG202-$F204*BG22</f>
        <v>1406.56211119404</v>
      </c>
      <c r="BH205" s="21" t="n">
        <f aca="false">BH202-$F204*BH22</f>
        <v>1371.7660933864</v>
      </c>
      <c r="BI205" s="21" t="n">
        <f aca="false">BI202-$F204*BI22</f>
        <v>1385.72997871835</v>
      </c>
      <c r="BJ205" s="21" t="n">
        <f aca="false">BJ202-$F204*BJ22</f>
        <v>1384.60815369752</v>
      </c>
      <c r="BK205" s="21" t="n">
        <f aca="false">BK202-$F204*BK22</f>
        <v>1355.16583320642</v>
      </c>
      <c r="BL205" s="21" t="n">
        <f aca="false">BL202-$F204*BL22</f>
        <v>1369.14569659951</v>
      </c>
      <c r="BM205" s="21" t="n">
        <f aca="false">BM202-$F204*BM22</f>
        <v>1383.09059397996</v>
      </c>
      <c r="BN205" s="21" t="n">
        <f aca="false">BN202-$F204*BN22</f>
        <v>1381.97867688742</v>
      </c>
      <c r="BO205" s="21" t="n">
        <f aca="false">BO202-$F204*BO22</f>
        <v>1352.07544211311</v>
      </c>
      <c r="BP205" s="21" t="n">
        <f aca="false">BP202-$F204*BP22</f>
        <v>1351.01628460196</v>
      </c>
      <c r="BQ205" s="21" t="n">
        <f aca="false">BQ202-$F204*BQ22</f>
        <v>1364.7926225957</v>
      </c>
      <c r="BR205" s="21" t="n">
        <f aca="false">BR202-$F204*BR22</f>
        <v>1363.71168405992</v>
      </c>
      <c r="BS205" s="21" t="n">
        <f aca="false">BS202-$F204*BS22</f>
        <v>1288.13797867696</v>
      </c>
      <c r="BT205" s="21" t="n">
        <f aca="false">BT202-$F204*BT22</f>
        <v>1301.43235951738</v>
      </c>
      <c r="BU205" s="21" t="n">
        <f aca="false">BU202-$F204*BU22</f>
        <v>1314.69369770219</v>
      </c>
      <c r="BV205" s="21" t="n">
        <f aca="false">BV202-$F204*BV22</f>
        <v>1313.6429432474</v>
      </c>
      <c r="BW205" s="21" t="n">
        <f aca="false">BW202-$F204*BW22</f>
        <v>1322.26029866836</v>
      </c>
      <c r="BX205" s="21" t="n">
        <f aca="false">BX202-$F204*BX22</f>
        <v>1335.91417960553</v>
      </c>
      <c r="BY205" s="21" t="n">
        <f aca="false">BY202-$F204*BY22</f>
        <v>1349.53438067301</v>
      </c>
      <c r="BZ205" s="21" t="n">
        <f aca="false">BZ202-$F204*BZ22</f>
        <v>1348.46336284886</v>
      </c>
      <c r="CA205" s="21" t="n">
        <f aca="false">CA202-$F204*CA22</f>
        <v>1302.1167277431</v>
      </c>
      <c r="CB205" s="21" t="n">
        <f aca="false">CB202-$F204*CB22</f>
        <v>1315.53622333574</v>
      </c>
      <c r="CC205" s="21" t="n">
        <f aca="false">CC202-$F204*CC22</f>
        <v>1328.92169613057</v>
      </c>
      <c r="CD205" s="21" t="n">
        <f aca="false">CD202-$F204*CD22</f>
        <v>1327.83977321286</v>
      </c>
      <c r="CE205" s="21" t="n">
        <f aca="false">CE202-$F204*CE22</f>
        <v>1280.38668318705</v>
      </c>
      <c r="CF205" s="21" t="n">
        <f aca="false">CF202-$F204*CF22</f>
        <v>1279.331621731</v>
      </c>
      <c r="CG205" s="21" t="n">
        <f aca="false">CG202-$F204*CG22</f>
        <v>1292.32435414262</v>
      </c>
      <c r="CH205" s="21" t="n">
        <f aca="false">CH202-$F204*CH22</f>
        <v>1291.24759589519</v>
      </c>
      <c r="CI205" s="21" t="n">
        <f aca="false">CI202-$F204*CI22</f>
        <v>1320.2561596127</v>
      </c>
      <c r="CJ205" s="21" t="n">
        <f aca="false">CJ202-$F204*CJ22</f>
        <v>1333.83564206853</v>
      </c>
      <c r="CK205" s="21" t="n">
        <f aca="false">CK202-$F204*CK22</f>
        <v>1347.37975302695</v>
      </c>
      <c r="CL205" s="21" t="n">
        <f aca="false">CL202-$F204*CL22</f>
        <v>1346.25494154314</v>
      </c>
      <c r="CM205" s="21" t="n">
        <f aca="false">CM202-$F204*CM22</f>
        <v>1339.42717641814</v>
      </c>
      <c r="CN205" s="21" t="n">
        <f aca="false">CN202-$F204*CN22</f>
        <v>1353.20490037258</v>
      </c>
      <c r="CO205" s="21" t="n">
        <f aca="false">CO202-$F204*CO22</f>
        <v>1366.94677354948</v>
      </c>
      <c r="CP205" s="21" t="n">
        <f aca="false">CP202-$F204*CP22</f>
        <v>1365.80672098675</v>
      </c>
      <c r="CQ205" s="21" t="n">
        <f aca="false">CQ202-$F204*CQ22</f>
        <v>1337.16003324221</v>
      </c>
      <c r="CR205" s="21" t="n">
        <f aca="false">CR202-$F204*CR22</f>
        <v>1350.90066786993</v>
      </c>
      <c r="CS205" s="21" t="n">
        <f aca="false">CS202-$F204*CS22</f>
        <v>1364.60506560243</v>
      </c>
      <c r="CT205" s="21" t="n">
        <f aca="false">CT202-$F204*CT22</f>
        <v>1363.45273452033</v>
      </c>
      <c r="CU205" s="21" t="n">
        <f aca="false">CU202-$F204*CU22</f>
        <v>-33458.6448166096</v>
      </c>
      <c r="CV205" s="21" t="n">
        <f aca="false">CV202-$F204*CV22</f>
        <v>1344.2363203523</v>
      </c>
      <c r="CW205" s="21" t="n">
        <f aca="false">CW202-$F204*CW22</f>
        <v>1357.90310958995</v>
      </c>
      <c r="CX205" s="21" t="n">
        <f aca="false">CX202-$F204*CX22</f>
        <v>1356.78676897896</v>
      </c>
      <c r="CY205" s="21" t="n">
        <f aca="false">CY202-$F204*CY22</f>
        <v>1693.84238654737</v>
      </c>
      <c r="CZ205" s="21" t="n">
        <f aca="false">CZ202-$F204*CZ22</f>
        <v>1711.33461335431</v>
      </c>
      <c r="DA205" s="21" t="n">
        <f aca="false">DA202-$F204*DA22</f>
        <v>1728.78373862624</v>
      </c>
      <c r="DB205" s="21" t="n">
        <f aca="false">DB202-$F204*DB22</f>
        <v>1727.41311241333</v>
      </c>
      <c r="DC205" s="21" t="n">
        <f aca="false">DC202-$F204*DC22</f>
        <v>1631.29202928484</v>
      </c>
      <c r="DD205" s="21" t="n">
        <f aca="false">DD202-$F204*DD22</f>
        <v>1648.12156836014</v>
      </c>
      <c r="DE205" s="21" t="n">
        <f aca="false">DE202-$F204*DE22</f>
        <v>1664.90905456265</v>
      </c>
      <c r="DF205" s="21" t="n">
        <f aca="false">DF202-$F204*DF22</f>
        <v>1663.571775745</v>
      </c>
      <c r="DG205" s="21" t="n">
        <f aca="false">DG202-$F204*DG22</f>
        <v>1599.4597450549</v>
      </c>
      <c r="DH205" s="21" t="n">
        <f aca="false">DH202-$F204*DH22</f>
        <v>1615.94442094953</v>
      </c>
      <c r="DI205" s="21" t="n">
        <f aca="false">DI202-$F204*DI22</f>
        <v>1632.38733046816</v>
      </c>
      <c r="DJ205" s="21" t="n">
        <f aca="false">DJ202-$F204*DJ22</f>
        <v>1631.05916223126</v>
      </c>
      <c r="DK205" s="21" t="n">
        <f aca="false">DK202-$F204*DK22</f>
        <v>1553.67749556052</v>
      </c>
      <c r="DL205" s="21" t="n">
        <f aca="false">DL202-$F204*DL22</f>
        <v>1552.39610452396</v>
      </c>
      <c r="DM205" s="21" t="n">
        <f aca="false">DM202-$F204*DM22</f>
        <v>1568.16090015437</v>
      </c>
      <c r="DN205" s="21" t="n">
        <f aca="false">DN202-$F204*DN22</f>
        <v>1566.85315797604</v>
      </c>
      <c r="DO205" s="21" t="n">
        <f aca="false">DO202-$F204*DO22</f>
        <v>1569.66575257883</v>
      </c>
      <c r="DP205" s="21" t="n">
        <f aca="false">DP202-$F204*DP22</f>
        <v>1585.83969655981</v>
      </c>
      <c r="DQ205" s="21" t="n">
        <f aca="false">DQ202-$F204*DQ22</f>
        <v>1601.97253330388</v>
      </c>
      <c r="DR205" s="21" t="n">
        <f aca="false">DR202-$F204*DR22</f>
        <v>1600.66532565052</v>
      </c>
      <c r="DS205" s="21" t="n">
        <f aca="false">DS202-$F204*DS22</f>
        <v>1566.32073803774</v>
      </c>
      <c r="DT205" s="21" t="n">
        <f aca="false">DT202-$F204*DT22</f>
        <v>1582.46436404323</v>
      </c>
      <c r="DU205" s="21" t="n">
        <f aca="false">DU202-$F204*DU22</f>
        <v>1598.56710505714</v>
      </c>
      <c r="DV205" s="21" t="n">
        <f aca="false">DV202-$F204*DV22</f>
        <v>1597.26696479201</v>
      </c>
      <c r="DW205" s="21" t="n">
        <f aca="false">DW202-$F204*DW22</f>
        <v>1545.05752518611</v>
      </c>
      <c r="DX205" s="21" t="n">
        <f aca="false">DX202-$F204*DX22</f>
        <v>1560.96659839251</v>
      </c>
      <c r="DY205" s="21" t="n">
        <f aca="false">DY202-$F204*DY22</f>
        <v>1576.83484193856</v>
      </c>
      <c r="DZ205" s="21" t="n">
        <f aca="false">DZ202-$F204*DZ22</f>
        <v>1575.5364612025</v>
      </c>
      <c r="EA205" s="21" t="n">
        <f aca="false">EA202-$F204*EA22</f>
        <v>1543.18805135183</v>
      </c>
      <c r="EB205" s="21" t="n">
        <f aca="false">EB202-$F204*EB22</f>
        <v>1541.94140036877</v>
      </c>
      <c r="EC205" s="21" t="n">
        <f aca="false">EC202-$F204*EC22</f>
        <v>1557.62640465383</v>
      </c>
      <c r="ED205" s="21" t="n">
        <f aca="false">ED202-$F204*ED22</f>
        <v>1556.35411694018</v>
      </c>
      <c r="EE205" s="21" t="n">
        <f aca="false">EE202-$F204*EE22</f>
        <v>1563.93147038628</v>
      </c>
      <c r="EF205" s="21" t="n">
        <f aca="false">EF202-$F204*EF22</f>
        <v>1580.05834653424</v>
      </c>
      <c r="EG205" s="21" t="n">
        <f aca="false">EG202-$F204*EG22</f>
        <v>1596.14465562156</v>
      </c>
      <c r="EH205" s="21" t="n">
        <f aca="false">EH202-$F204*EH22</f>
        <v>1594.85462554109</v>
      </c>
      <c r="EI205" s="21" t="n">
        <f aca="false">EI202-$F204*EI22</f>
        <v>1637.26817397417</v>
      </c>
      <c r="EJ205" s="21" t="n">
        <f aca="false">EJ202-$F204*EJ22</f>
        <v>1547.60711657096</v>
      </c>
      <c r="EK205" s="21" t="n">
        <f aca="false">EK202-$F204*EK22</f>
        <v>1563.33770070361</v>
      </c>
      <c r="EL205" s="21" t="n">
        <f aca="false">EL202-$F204*EL22</f>
        <v>1562.04856161175</v>
      </c>
      <c r="EM205" s="21" t="n">
        <f aca="false">EM202-$F204*EM22</f>
        <v>1575.56831799768</v>
      </c>
      <c r="EN205" s="21" t="n">
        <f aca="false">EN202-$F204*EN22</f>
        <v>1591.80623421919</v>
      </c>
      <c r="EO205" s="21" t="n">
        <f aca="false">EO202-$F204*EO22</f>
        <v>1608.00299090023</v>
      </c>
      <c r="EP205" s="21" t="n">
        <f aca="false">EP202-$F204*EP22</f>
        <v>1606.69411999671</v>
      </c>
      <c r="EQ205" s="21" t="n">
        <f aca="false">EQ202-$F204*EQ22</f>
        <v>1555.25965166475</v>
      </c>
      <c r="ER205" s="21" t="n">
        <f aca="false">ER202-$F204*ER22</f>
        <v>1553.98518067453</v>
      </c>
      <c r="ES205" s="21" t="n">
        <f aca="false">ES202-$F204*ES22</f>
        <v>1569.77442953242</v>
      </c>
      <c r="ET205" s="21" t="n">
        <f aca="false">ET202-$F204*ET22</f>
        <v>1568.4737497076</v>
      </c>
      <c r="EU205" s="21" t="n">
        <f aca="false">EU202-$F204*EU22</f>
        <v>1563.76715439739</v>
      </c>
      <c r="EV205" s="21" t="n">
        <f aca="false">EV202-$F204*EV22</f>
        <v>1579.86053217271</v>
      </c>
      <c r="EW205" s="21" t="n">
        <f aca="false">EW202-$F204*EW22</f>
        <v>1595.91231510996</v>
      </c>
      <c r="EX205" s="21" t="n">
        <f aca="false">EX202-$F204*EX22</f>
        <v>1594.5896017689</v>
      </c>
      <c r="EY205" s="21" t="n">
        <f aca="false">EY202-$F204*EY22</f>
        <v>1589.80426389339</v>
      </c>
      <c r="EZ205" s="21" t="n">
        <f aca="false">EZ202-$F204*EZ22</f>
        <v>1606.16522897601</v>
      </c>
      <c r="FA205" s="21" t="n">
        <f aca="false">FA202-$F204*FA22</f>
        <v>1622.483894604</v>
      </c>
      <c r="FB205" s="21" t="n">
        <f aca="false">FB202-$F204*FB22</f>
        <v>1621.13877449895</v>
      </c>
      <c r="FC205" s="21" t="n">
        <f aca="false">FC202-$F204*FC22</f>
        <v>1616.27337990227</v>
      </c>
      <c r="FD205" s="21" t="n">
        <f aca="false">FD202-$F204*FD22</f>
        <v>0</v>
      </c>
      <c r="FE205" s="21" t="n">
        <f aca="false">FE202-$F204*FE22</f>
        <v>0</v>
      </c>
      <c r="FF205" s="21" t="n">
        <f aca="false">FF202-$F204*FF22</f>
        <v>0</v>
      </c>
      <c r="FG205" s="21" t="n">
        <f aca="false">FG202-$F204*FG22</f>
        <v>0</v>
      </c>
      <c r="FH205" s="21" t="n">
        <f aca="false">FH202-$F204*FH22</f>
        <v>0</v>
      </c>
    </row>
    <row r="206" customFormat="false" ht="15" hidden="false" customHeight="false" outlineLevel="0" collapsed="false">
      <c r="C206" s="28" t="s">
        <v>835</v>
      </c>
      <c r="D206" s="12" t="s">
        <v>32</v>
      </c>
      <c r="E206" s="33" t="n">
        <f aca="false">XIRR(INDEX($J205:$FH205,$E24):$FH205,INDEX($J$4:$FH$4,$E24):$FH$4)</f>
        <v>0.0800000000000002</v>
      </c>
    </row>
    <row r="207" customFormat="false" ht="15" hidden="false" customHeight="false" outlineLevel="0" collapsed="false">
      <c r="C207" s="1" t="s">
        <v>836</v>
      </c>
      <c r="D207" s="12" t="s">
        <v>358</v>
      </c>
      <c r="I207" s="21" t="n">
        <f aca="false">SUM(J207:FH207)</f>
        <v>121768.626486765</v>
      </c>
      <c r="J207" s="21" t="n">
        <f aca="false">J205-J26*J168</f>
        <v>0</v>
      </c>
      <c r="K207" s="21" t="n">
        <f aca="false">K205-K26*K168</f>
        <v>0</v>
      </c>
      <c r="L207" s="21" t="n">
        <f aca="false">L205-L26*L168</f>
        <v>0</v>
      </c>
      <c r="M207" s="21" t="n">
        <f aca="false">M205-M26*M168</f>
        <v>0</v>
      </c>
      <c r="N207" s="21" t="n">
        <f aca="false">N205-N26*N168</f>
        <v>0</v>
      </c>
      <c r="O207" s="21" t="n">
        <f aca="false">O205-O26*O168</f>
        <v>0</v>
      </c>
      <c r="P207" s="21" t="n">
        <f aca="false">P205-P26*P168</f>
        <v>0</v>
      </c>
      <c r="Q207" s="21" t="n">
        <f aca="false">Q205-Q26*Q168</f>
        <v>0</v>
      </c>
      <c r="R207" s="21" t="n">
        <f aca="false">R205-R26*R168</f>
        <v>0</v>
      </c>
      <c r="S207" s="21" t="n">
        <f aca="false">S205-S26*S168</f>
        <v>-64910.1840287141</v>
      </c>
      <c r="T207" s="21" t="n">
        <f aca="false">T205-T26*T168</f>
        <v>2109.49327415909</v>
      </c>
      <c r="U207" s="21" t="n">
        <f aca="false">U205-U26*U168</f>
        <v>2131.21544454675</v>
      </c>
      <c r="V207" s="21" t="n">
        <f aca="false">V205-V26*V168</f>
        <v>2129.7414469895</v>
      </c>
      <c r="W207" s="21" t="n">
        <f aca="false">W205-W26*W168</f>
        <v>1754.43515163448</v>
      </c>
      <c r="X207" s="21" t="n">
        <f aca="false">X205-X26*X168</f>
        <v>1772.58092629427</v>
      </c>
      <c r="Y207" s="21" t="n">
        <f aca="false">Y205-Y26*Y168</f>
        <v>1790.68295998863</v>
      </c>
      <c r="Z207" s="21" t="n">
        <f aca="false">Z205-Z26*Z168</f>
        <v>1789.29199992648</v>
      </c>
      <c r="AA207" s="21" t="n">
        <f aca="false">AA205-AA26*AA168</f>
        <v>1544.21194911954</v>
      </c>
      <c r="AB207" s="21" t="n">
        <f aca="false">AB205-AB26*AB168</f>
        <v>1560.12519052738</v>
      </c>
      <c r="AC207" s="21" t="n">
        <f aca="false">AC205-AC26*AC168</f>
        <v>1575.99804241027</v>
      </c>
      <c r="AD207" s="21" t="n">
        <f aca="false">AD205-AD26*AD168</f>
        <v>1574.71365795369</v>
      </c>
      <c r="AE207" s="21" t="n">
        <f aca="false">AE205-AE26*AE168</f>
        <v>1599.29995647523</v>
      </c>
      <c r="AF207" s="21" t="n">
        <f aca="false">AF205-AF26*AF168</f>
        <v>1615.79936240624</v>
      </c>
      <c r="AG207" s="21" t="n">
        <f aca="false">AG205-AG26*AG168</f>
        <v>1632.25753756375</v>
      </c>
      <c r="AH207" s="21" t="n">
        <f aca="false">AH205-AH26*AH168</f>
        <v>1630.94640145379</v>
      </c>
      <c r="AI207" s="21" t="n">
        <f aca="false">AI205-AI26*AI168</f>
        <v>1613.57649074044</v>
      </c>
      <c r="AJ207" s="21" t="n">
        <f aca="false">AJ205-AJ26*AJ168</f>
        <v>1612.36425202304</v>
      </c>
      <c r="AK207" s="21" t="n">
        <f aca="false">AK205-AK26*AK168</f>
        <v>1628.85789817056</v>
      </c>
      <c r="AL207" s="21" t="n">
        <f aca="false">AL205-AL26*AL168</f>
        <v>1627.62073039296</v>
      </c>
      <c r="AM207" s="21" t="n">
        <f aca="false">AM205-AM26*AM168</f>
        <v>1562.93956973343</v>
      </c>
      <c r="AN207" s="21" t="n">
        <f aca="false">AN205-AN26*AN168</f>
        <v>1579.10364348729</v>
      </c>
      <c r="AO207" s="21" t="n">
        <f aca="false">AO205-AO26*AO168</f>
        <v>1595.22871487856</v>
      </c>
      <c r="AP207" s="21" t="n">
        <f aca="false">AP205-AP26*AP168</f>
        <v>1593.98844210151</v>
      </c>
      <c r="AQ207" s="21" t="n">
        <f aca="false">AQ205-AQ26*AQ168</f>
        <v>1466.72698372211</v>
      </c>
      <c r="AR207" s="21" t="n">
        <f aca="false">AR205-AR26*AR168</f>
        <v>1481.88470111102</v>
      </c>
      <c r="AS207" s="21" t="n">
        <f aca="false">AS205-AS26*AS168</f>
        <v>1497.00544985629</v>
      </c>
      <c r="AT207" s="21" t="n">
        <f aca="false">AT205-AT26*AT168</f>
        <v>1495.82984921864</v>
      </c>
      <c r="AU207" s="21" t="n">
        <f aca="false">AU205-AU26*AU168</f>
        <v>1464.04928836907</v>
      </c>
      <c r="AV207" s="21" t="n">
        <f aca="false">AV205-AV26*AV168</f>
        <v>1479.18653266412</v>
      </c>
      <c r="AW207" s="21" t="n">
        <f aca="false">AW205-AW26*AW168</f>
        <v>1494.28710942165</v>
      </c>
      <c r="AX207" s="21" t="n">
        <f aca="false">AX205-AX26*AX168</f>
        <v>1493.1210839406</v>
      </c>
      <c r="AY207" s="21" t="n">
        <f aca="false">AY205-AY26*AY168</f>
        <v>1436.59940256704</v>
      </c>
      <c r="AZ207" s="21" t="n">
        <f aca="false">AZ205-AZ26*AZ168</f>
        <v>1435.45890894438</v>
      </c>
      <c r="BA207" s="21" t="n">
        <f aca="false">BA205-BA26*BA168</f>
        <v>1450.08101952288</v>
      </c>
      <c r="BB207" s="21" t="n">
        <f aca="false">BB205-BB26*BB168</f>
        <v>1448.91707224066</v>
      </c>
      <c r="BC207" s="21" t="n">
        <f aca="false">BC205-BC26*BC168</f>
        <v>1472.61489118554</v>
      </c>
      <c r="BD207" s="21" t="n">
        <f aca="false">BD205-BD26*BD168</f>
        <v>1487.79188948328</v>
      </c>
      <c r="BE207" s="21" t="n">
        <f aca="false">BE205-BE26*BE168</f>
        <v>1502.9304218847</v>
      </c>
      <c r="BF207" s="21" t="n">
        <f aca="false">BF205-BF26*BF168</f>
        <v>1501.7072087022</v>
      </c>
      <c r="BG207" s="21" t="n">
        <f aca="false">BG205-BG26*BG168</f>
        <v>1460.83070556254</v>
      </c>
      <c r="BH207" s="21" t="n">
        <f aca="false">BH205-BH26*BH168</f>
        <v>1475.86750255843</v>
      </c>
      <c r="BI207" s="21" t="n">
        <f aca="false">BI205-BI26*BI168</f>
        <v>1490.86553297926</v>
      </c>
      <c r="BJ207" s="21" t="n">
        <f aca="false">BJ205-BJ26*BJ168</f>
        <v>1489.6327582311</v>
      </c>
      <c r="BK207" s="21" t="n">
        <f aca="false">BK205-BK26*BK168</f>
        <v>1457.97235691998</v>
      </c>
      <c r="BL207" s="21" t="n">
        <f aca="false">BL205-BL26*BL168</f>
        <v>1472.98794564976</v>
      </c>
      <c r="BM207" s="21" t="n">
        <f aca="false">BM205-BM26*BM168</f>
        <v>1487.96511018982</v>
      </c>
      <c r="BN207" s="21" t="n">
        <f aca="false">BN205-BN26*BN168</f>
        <v>1486.74322327495</v>
      </c>
      <c r="BO207" s="21" t="n">
        <f aca="false">BO205-BO26*BO168</f>
        <v>1454.22942423614</v>
      </c>
      <c r="BP207" s="21" t="n">
        <f aca="false">BP205-BP26*BP168</f>
        <v>1453.06551488322</v>
      </c>
      <c r="BQ207" s="21" t="n">
        <f aca="false">BQ205-BQ26*BQ168</f>
        <v>1467.85744932801</v>
      </c>
      <c r="BR207" s="21" t="n">
        <f aca="false">BR205-BR26*BR168</f>
        <v>1466.66960478319</v>
      </c>
      <c r="BS207" s="21" t="n">
        <f aca="false">BS205-BS26*BS168</f>
        <v>1384.31537392058</v>
      </c>
      <c r="BT207" s="21" t="n">
        <f aca="false">BT205-BT26*BT168</f>
        <v>1398.57768511995</v>
      </c>
      <c r="BU207" s="21" t="n">
        <f aca="false">BU205-BU26*BU168</f>
        <v>1412.80368570876</v>
      </c>
      <c r="BV207" s="21" t="n">
        <f aca="false">BV205-BV26*BV168</f>
        <v>1411.64901048372</v>
      </c>
      <c r="BW207" s="21" t="n">
        <f aca="false">BW205-BW26*BW168</f>
        <v>1421.81242885618</v>
      </c>
      <c r="BX207" s="21" t="n">
        <f aca="false">BX205-BX26*BX168</f>
        <v>1436.46979510692</v>
      </c>
      <c r="BY207" s="21" t="n">
        <f aca="false">BY205-BY26*BY168</f>
        <v>1451.09015051186</v>
      </c>
      <c r="BZ207" s="21" t="n">
        <f aca="false">BZ205-BZ26*BZ168</f>
        <v>1449.91320784795</v>
      </c>
      <c r="CA207" s="21" t="n">
        <f aca="false">CA205-CA26*CA168</f>
        <v>1399.67663663062</v>
      </c>
      <c r="CB207" s="21" t="n">
        <f aca="false">CB205-CB26*CB168</f>
        <v>1414.07643656869</v>
      </c>
      <c r="CC207" s="21" t="n">
        <f aca="false">CC205-CC26*CC168</f>
        <v>1428.43884881687</v>
      </c>
      <c r="CD207" s="21" t="n">
        <f aca="false">CD205-CD26*CD168</f>
        <v>1427.24992253367</v>
      </c>
      <c r="CE207" s="21" t="n">
        <f aca="false">CE205-CE26*CE168</f>
        <v>1375.45056827343</v>
      </c>
      <c r="CF207" s="21" t="n">
        <f aca="false">CF205-CF26*CF168</f>
        <v>1374.29116007997</v>
      </c>
      <c r="CG207" s="21" t="n">
        <f aca="false">CG205-CG26*CG168</f>
        <v>1388.22198948945</v>
      </c>
      <c r="CH207" s="21" t="n">
        <f aca="false">CH205-CH26*CH168</f>
        <v>1387.03873866809</v>
      </c>
      <c r="CI207" s="21" t="n">
        <f aca="false">CI205-CI26*CI168</f>
        <v>1419.61007824556</v>
      </c>
      <c r="CJ207" s="21" t="n">
        <f aca="false">CJ205-CJ26*CJ168</f>
        <v>1434.18568792341</v>
      </c>
      <c r="CK207" s="21" t="n">
        <f aca="false">CK205-CK26*CK168</f>
        <v>1448.72242782388</v>
      </c>
      <c r="CL207" s="21" t="n">
        <f aca="false">CL205-CL26*CL168</f>
        <v>1447.48637124827</v>
      </c>
      <c r="CM207" s="21" t="n">
        <f aca="false">CM205-CM26*CM168</f>
        <v>1440.67712968012</v>
      </c>
      <c r="CN207" s="21" t="n">
        <f aca="false">CN205-CN26*CN168</f>
        <v>1455.47058715863</v>
      </c>
      <c r="CO207" s="21" t="n">
        <f aca="false">CO205-CO26*CO168</f>
        <v>1470.22464817831</v>
      </c>
      <c r="CP207" s="21" t="n">
        <f aca="false">CP205-CP26*CP168</f>
        <v>1468.97184316432</v>
      </c>
      <c r="CQ207" s="21" t="n">
        <f aca="false">CQ205-CQ26*CQ168</f>
        <v>1438.18576355271</v>
      </c>
      <c r="CR207" s="21" t="n">
        <f aca="false">CR205-CR26*CR168</f>
        <v>1452.93846352935</v>
      </c>
      <c r="CS207" s="21" t="n">
        <f aca="false">CS205-CS26*CS168</f>
        <v>1467.65134274199</v>
      </c>
      <c r="CT207" s="21" t="n">
        <f aca="false">CT205-CT26*CT168</f>
        <v>1466.38504484958</v>
      </c>
      <c r="CU207" s="21" t="n">
        <f aca="false">CU205-CU26*CU168</f>
        <v>-33364.8600688658</v>
      </c>
      <c r="CV207" s="21" t="n">
        <f aca="false">CV205-CV26*CV168</f>
        <v>1360.03590230912</v>
      </c>
      <c r="CW207" s="21" t="n">
        <f aca="false">CW205-CW26*CW168</f>
        <v>1373.76702380864</v>
      </c>
      <c r="CX207" s="21" t="n">
        <f aca="false">CX205-CX26*CX168</f>
        <v>1372.54027588448</v>
      </c>
      <c r="CY207" s="21" t="n">
        <f aca="false">CY205-CY26*CY168</f>
        <v>1745.50572084556</v>
      </c>
      <c r="CZ207" s="21" t="n">
        <f aca="false">CZ205-CZ26*CZ168</f>
        <v>1763.44061989375</v>
      </c>
      <c r="DA207" s="21" t="n">
        <f aca="false">DA205-DA26*DA168</f>
        <v>1781.32815461775</v>
      </c>
      <c r="DB207" s="21" t="n">
        <f aca="false">DB205-DB26*DB168</f>
        <v>1779.8219719662</v>
      </c>
      <c r="DC207" s="21" t="n">
        <f aca="false">DC205-DC26*DC168</f>
        <v>1676.76906451311</v>
      </c>
      <c r="DD207" s="21" t="n">
        <f aca="false">DD205-DD26*DD168</f>
        <v>1693.97573528477</v>
      </c>
      <c r="DE207" s="21" t="n">
        <f aca="false">DE205-DE26*DE168</f>
        <v>1711.13619410831</v>
      </c>
      <c r="DF207" s="21" t="n">
        <f aca="false">DF205-DF26*DF168</f>
        <v>1709.66665694606</v>
      </c>
      <c r="DG207" s="21" t="n">
        <f aca="false">DG205-DG26*DG168</f>
        <v>1641.78853239229</v>
      </c>
      <c r="DH207" s="21" t="n">
        <f aca="false">DH205-DH26*DH168</f>
        <v>1658.61623263574</v>
      </c>
      <c r="DI207" s="21" t="n">
        <f aca="false">DI205-DI26*DI168</f>
        <v>1675.39803576272</v>
      </c>
      <c r="DJ207" s="21" t="n">
        <f aca="false">DJ205-DJ26*DJ168</f>
        <v>1673.93851022766</v>
      </c>
      <c r="DK207" s="21" t="n">
        <f aca="false">DK205-DK26*DK168</f>
        <v>1590.19103990057</v>
      </c>
      <c r="DL207" s="21" t="n">
        <f aca="false">DL205-DL26*DL168</f>
        <v>1588.78291788238</v>
      </c>
      <c r="DM207" s="21" t="n">
        <f aca="false">DM205-DM26*DM168</f>
        <v>1604.8195409124</v>
      </c>
      <c r="DN207" s="21" t="n">
        <f aca="false">DN205-DN26*DN168</f>
        <v>1603.38246159556</v>
      </c>
      <c r="DO207" s="21" t="n">
        <f aca="false">DO205-DO26*DO168</f>
        <v>1609.0478813197</v>
      </c>
      <c r="DP207" s="21" t="n">
        <f aca="false">DP205-DP26*DP168</f>
        <v>1625.53411792177</v>
      </c>
      <c r="DQ207" s="21" t="n">
        <f aca="false">DQ205-DQ26*DQ168</f>
        <v>1641.97518173604</v>
      </c>
      <c r="DR207" s="21" t="n">
        <f aca="false">DR205-DR26*DR168</f>
        <v>1640.53868980927</v>
      </c>
      <c r="DS207" s="21" t="n">
        <f aca="false">DS205-DS26*DS168</f>
        <v>1605.37204116465</v>
      </c>
      <c r="DT207" s="21" t="n">
        <f aca="false">DT205-DT26*DT168</f>
        <v>1621.82496131014</v>
      </c>
      <c r="DU207" s="21" t="n">
        <f aca="false">DU205-DU26*DU168</f>
        <v>1638.23295289347</v>
      </c>
      <c r="DV207" s="21" t="n">
        <f aca="false">DV205-DV26*DV168</f>
        <v>1636.80422732738</v>
      </c>
      <c r="DW207" s="21" t="n">
        <f aca="false">DW205-DW26*DW168</f>
        <v>1582.00587319583</v>
      </c>
      <c r="DX207" s="21" t="n">
        <f aca="false">DX205-DX26*DX168</f>
        <v>1598.20104301265</v>
      </c>
      <c r="DY207" s="21" t="n">
        <f aca="false">DY205-DY26*DY168</f>
        <v>1614.35134507085</v>
      </c>
      <c r="DZ207" s="21" t="n">
        <f aca="false">DZ205-DZ26*DZ168</f>
        <v>1612.9245530532</v>
      </c>
      <c r="EA207" s="21" t="n">
        <f aca="false">EA205-EA26*EA168</f>
        <v>1578.66417813279</v>
      </c>
      <c r="EB207" s="21" t="n">
        <f aca="false">EB205-EB26*EB168</f>
        <v>1577.29423199755</v>
      </c>
      <c r="EC207" s="21" t="n">
        <f aca="false">EC205-EC26*EC168</f>
        <v>1593.24317223049</v>
      </c>
      <c r="ED207" s="21" t="n">
        <f aca="false">ED205-ED26*ED168</f>
        <v>1591.84505386384</v>
      </c>
      <c r="EE207" s="21" t="n">
        <f aca="false">EE205-EE26*EE168</f>
        <v>1602.74647231689</v>
      </c>
      <c r="EF207" s="21" t="n">
        <f aca="false">EF205-EF26*EF168</f>
        <v>1619.18098602554</v>
      </c>
      <c r="EG207" s="21" t="n">
        <f aca="false">EG205-EG26*EG168</f>
        <v>1635.57092054668</v>
      </c>
      <c r="EH207" s="21" t="n">
        <f aca="false">EH205-EH26*EH168</f>
        <v>1634.15330507363</v>
      </c>
      <c r="EI207" s="21" t="n">
        <f aca="false">EI205-EI26*EI168</f>
        <v>1683.33625647941</v>
      </c>
      <c r="EJ207" s="21" t="n">
        <f aca="false">EJ205-EJ26*EJ168</f>
        <v>1700.66716106699</v>
      </c>
      <c r="EK207" s="21" t="n">
        <f aca="false">EK205-EK26*EK168</f>
        <v>1717.95351725671</v>
      </c>
      <c r="EL207" s="21" t="n">
        <f aca="false">EL205-EL26*EL168</f>
        <v>1716.53688089203</v>
      </c>
      <c r="EM207" s="21" t="n">
        <f aca="false">EM205-EM26*EM168</f>
        <v>1731.39375604141</v>
      </c>
      <c r="EN207" s="21" t="n">
        <f aca="false">EN205-EN26*EN168</f>
        <v>1749.23762002109</v>
      </c>
      <c r="EO207" s="21" t="n">
        <f aca="false">EO205-EO26*EO168</f>
        <v>1767.03625373652</v>
      </c>
      <c r="EP207" s="21" t="n">
        <f aca="false">EP205-EP26*EP168</f>
        <v>1765.59793406232</v>
      </c>
      <c r="EQ207" s="21" t="n">
        <f aca="false">EQ205-EQ26*EQ168</f>
        <v>1709.07654029094</v>
      </c>
      <c r="ER207" s="21" t="n">
        <f aca="false">ER205-ER26*ER168</f>
        <v>1707.67602271926</v>
      </c>
      <c r="ES207" s="21" t="n">
        <f aca="false">ES205-ES26*ES168</f>
        <v>1725.02684564002</v>
      </c>
      <c r="ET207" s="21" t="n">
        <f aca="false">ET205-ET26*ET168</f>
        <v>1723.5975271512</v>
      </c>
      <c r="EU207" s="21" t="n">
        <f aca="false">EU205-EU26*EU168</f>
        <v>1718.42544439273</v>
      </c>
      <c r="EV207" s="21" t="n">
        <f aca="false">EV205-EV26*EV168</f>
        <v>1736.11047491506</v>
      </c>
      <c r="EW207" s="21" t="n">
        <f aca="false">EW205-EW26*EW168</f>
        <v>1753.74979682413</v>
      </c>
      <c r="EX207" s="21" t="n">
        <f aca="false">EX205-EX26*EX168</f>
        <v>1752.29626568011</v>
      </c>
      <c r="EY207" s="21" t="n">
        <f aca="false">EY205-EY26*EY168</f>
        <v>1747.0376526301</v>
      </c>
      <c r="EZ207" s="21" t="n">
        <f aca="false">EZ205-EZ26*EZ168</f>
        <v>1765.01673513847</v>
      </c>
      <c r="FA207" s="21" t="n">
        <f aca="false">FA205-FA26*FA168</f>
        <v>1782.94933472967</v>
      </c>
      <c r="FB207" s="21" t="n">
        <f aca="false">FB205-FB26*FB168</f>
        <v>1781.47118076808</v>
      </c>
      <c r="FC207" s="21" t="n">
        <f aca="false">FC205-FC26*FC168</f>
        <v>1776.1245932992</v>
      </c>
      <c r="FD207" s="21" t="n">
        <f aca="false">FD205-FD26*FD168</f>
        <v>0</v>
      </c>
      <c r="FE207" s="21" t="n">
        <f aca="false">FE205-FE26*FE168</f>
        <v>0</v>
      </c>
      <c r="FF207" s="21" t="n">
        <f aca="false">FF205-FF26*FF168</f>
        <v>0</v>
      </c>
      <c r="FG207" s="21" t="n">
        <f aca="false">FG205-FG26*FG168</f>
        <v>0</v>
      </c>
      <c r="FH207" s="21" t="n">
        <f aca="false">FH205-FH26*FH168</f>
        <v>0</v>
      </c>
    </row>
    <row r="208" customFormat="false" ht="15" hidden="false" customHeight="false" outlineLevel="0" collapsed="false">
      <c r="C208" s="28" t="s">
        <v>837</v>
      </c>
      <c r="D208" s="12" t="s">
        <v>32</v>
      </c>
      <c r="E208" s="33" t="n">
        <f aca="false">XIRR(INDEX($J207:$FH207,$E24):$FH207,INDEX($J$4:$FH$4,$E24):$FH$4)</f>
        <v>0.0865767277097775</v>
      </c>
    </row>
    <row r="209" customFormat="false" ht="15" hidden="false" customHeight="false" outlineLevel="0" collapsed="false">
      <c r="C209" s="1" t="s">
        <v>838</v>
      </c>
      <c r="D209" s="12" t="s">
        <v>358</v>
      </c>
      <c r="E209" s="21" t="n">
        <f aca="false">-SUMIF($J$4:$FH$4,"&lt;="&amp;$E22,$J209:$FH209)</f>
        <v>34620.9423760878</v>
      </c>
      <c r="I209" s="21" t="n">
        <f aca="false">SUM(J209:FH209)</f>
        <v>98142.4784879551</v>
      </c>
      <c r="J209" s="21" t="n">
        <f aca="false">J205+J137+J145+$E142*J22+J26*(J159-J168)</f>
        <v>0</v>
      </c>
      <c r="K209" s="21" t="n">
        <f aca="false">K205+K137+K145+$E142*K22+K26*(K159-K168)</f>
        <v>0</v>
      </c>
      <c r="L209" s="21" t="n">
        <f aca="false">L205+L137+L145+$E142*L22+L26*(L159-L168)</f>
        <v>0</v>
      </c>
      <c r="M209" s="21" t="n">
        <f aca="false">M205+M137+M145+$E142*M22+M26*(M159-M168)</f>
        <v>0</v>
      </c>
      <c r="N209" s="21" t="n">
        <f aca="false">N205+N137+N145+$E142*N22+N26*(N159-N168)</f>
        <v>0</v>
      </c>
      <c r="O209" s="21" t="n">
        <f aca="false">O205+O137+O145+$E142*O22+O26*(O159-O168)</f>
        <v>0</v>
      </c>
      <c r="P209" s="21" t="n">
        <f aca="false">P205+P137+P145+$E142*P22+P26*(P159-P168)</f>
        <v>0</v>
      </c>
      <c r="Q209" s="21" t="n">
        <f aca="false">Q205+Q137+Q145+$E142*Q22+Q26*(Q159-Q168)</f>
        <v>0</v>
      </c>
      <c r="R209" s="21" t="n">
        <f aca="false">R205+R137+R145+$E142*R22+R26*(R159-R168)</f>
        <v>0</v>
      </c>
      <c r="S209" s="21" t="n">
        <f aca="false">S205+S137+S145+$E142*S22+S26*(S159-S168)</f>
        <v>-34620.9423760878</v>
      </c>
      <c r="T209" s="21" t="n">
        <f aca="false">T205+T137+T145+$E142*T22+T26*(T159-T168)</f>
        <v>1315.06177747325</v>
      </c>
      <c r="U209" s="21" t="n">
        <f aca="false">U205+U137+U145+$E142*U22+U26*(U159-U168)</f>
        <v>1328.04497088772</v>
      </c>
      <c r="V209" s="21" t="n">
        <f aca="false">V205+V137+V145+$E142*V22+V26*(V159-V168)</f>
        <v>1295.68114951261</v>
      </c>
      <c r="W209" s="21" t="n">
        <f aca="false">W205+W137+W145+$E142*W22+W26*(W159-W168)</f>
        <v>952.015975236701</v>
      </c>
      <c r="X209" s="21" t="n">
        <f aca="false">X205+X137+X145+$E142*X22+X26*(X159-X168)</f>
        <v>968.970543352741</v>
      </c>
      <c r="Y209" s="21" t="n">
        <f aca="false">Y205+Y137+Y145+$E142*Y22+Y26*(Y159-Y168)</f>
        <v>985.880066376628</v>
      </c>
      <c r="Z209" s="21" t="n">
        <f aca="false">Z205+Z137+Z145+$E142*Z22+Z26*(Z159-Z168)</f>
        <v>984.184480494781</v>
      </c>
      <c r="AA209" s="21" t="n">
        <f aca="false">AA205+AA137+AA145+$E142*AA22+AA26*(AA159-AA168)</f>
        <v>759.004092855234</v>
      </c>
      <c r="AB209" s="21" t="n">
        <f aca="false">AB205+AB137+AB145+$E142*AB22+AB26*(AB159-AB168)</f>
        <v>773.905696110835</v>
      </c>
      <c r="AC209" s="21" t="n">
        <f aca="false">AC205+AC137+AC145+$E142*AC22+AC26*(AC159-AC168)</f>
        <v>788.765037090123</v>
      </c>
      <c r="AD209" s="21" t="n">
        <f aca="false">AD205+AD137+AD145+$E142*AD22+AD26*(AD159-AD168)</f>
        <v>787.144538080707</v>
      </c>
      <c r="AE209" s="21" t="n">
        <f aca="false">AE205+AE137+AE145+$E142*AE22+AE26*(AE159-AE168)</f>
        <v>807.338357689843</v>
      </c>
      <c r="AF209" s="21" t="n">
        <f aca="false">AF205+AF137+AF145+$E142*AF22+AF26*(AF159-AF168)</f>
        <v>822.750922888294</v>
      </c>
      <c r="AG209" s="21" t="n">
        <f aca="false">AG205+AG137+AG145+$E142*AG22+AG26*(AG159-AG168)</f>
        <v>838.120179677075</v>
      </c>
      <c r="AH209" s="21" t="n">
        <f aca="false">AH205+AH137+AH145+$E142*AH22+AH26*(AH159-AH168)</f>
        <v>836.452324188052</v>
      </c>
      <c r="AI209" s="21" t="n">
        <f aca="false">AI205+AI137+AI145+$E142*AI22+AI26*(AI159-AI168)</f>
        <v>819.303871526028</v>
      </c>
      <c r="AJ209" s="21" t="n">
        <f aca="false">AJ205+AJ137+AJ145+$E142*AJ22+AJ26*(AJ159-AJ168)</f>
        <v>817.714070448261</v>
      </c>
      <c r="AK209" s="21" t="n">
        <f aca="false">AK205+AK137+AK145+$E142*AK22+AK26*(AK159-AK168)</f>
        <v>833.091719563055</v>
      </c>
      <c r="AL209" s="21" t="n">
        <f aca="false">AL205+AL137+AL145+$E142*AL22+AL26*(AL159-AL168)</f>
        <v>831.466990403154</v>
      </c>
      <c r="AM209" s="21" t="n">
        <f aca="false">AM205+AM137+AM145+$E142*AM22+AM26*(AM159-AM168)</f>
        <v>770.379634862559</v>
      </c>
      <c r="AN209" s="21" t="n">
        <f aca="false">AN205+AN137+AN145+$E142*AN22+AN26*(AN159-AN168)</f>
        <v>785.438663143641</v>
      </c>
      <c r="AO209" s="21" t="n">
        <f aca="false">AO205+AO137+AO145+$E142*AO22+AO26*(AO159-AO168)</f>
        <v>800.455806061043</v>
      </c>
      <c r="AP209" s="21" t="n">
        <f aca="false">AP205+AP137+AP145+$E142*AP22+AP26*(AP159-AP168)</f>
        <v>798.802834392817</v>
      </c>
      <c r="AQ209" s="21" t="n">
        <f aca="false">AQ205+AQ137+AQ145+$E142*AQ22+AQ26*(AQ159-AQ168)</f>
        <v>680.741673256317</v>
      </c>
      <c r="AR209" s="21" t="n">
        <f aca="false">AR205+AR137+AR145+$E142*AR22+AR26*(AR159-AR168)</f>
        <v>694.858860891106</v>
      </c>
      <c r="AS209" s="21" t="n">
        <f aca="false">AS205+AS137+AS145+$E142*AS22+AS26*(AS159-AS168)</f>
        <v>708.935688142016</v>
      </c>
      <c r="AT209" s="21" t="n">
        <f aca="false">AT205+AT137+AT145+$E142*AT22+AT26*(AT159-AT168)</f>
        <v>707.314856286277</v>
      </c>
      <c r="AU209" s="21" t="n">
        <f aca="false">AU205+AU137+AU145+$E142*AU22+AU26*(AU159-AU168)</f>
        <v>676.114266169642</v>
      </c>
      <c r="AV209" s="21" t="n">
        <f aca="false">AV205+AV137+AV145+$E142*AV22+AV26*(AV159-AV168)</f>
        <v>690.185439485069</v>
      </c>
      <c r="AW209" s="21" t="n">
        <f aca="false">AW205+AW137+AW145+$E142*AW22+AW26*(AW159-AW168)</f>
        <v>704.216184125643</v>
      </c>
      <c r="AX209" s="21" t="n">
        <f aca="false">AX205+AX137+AX145+$E142*AX22+AX26*(AX159-AX168)</f>
        <v>702.575992984652</v>
      </c>
      <c r="AY209" s="21" t="n">
        <f aca="false">AY205+AY137+AY145+$E142*AY22+AY26*(AY159-AY168)</f>
        <v>649.693737868505</v>
      </c>
      <c r="AZ209" s="21" t="n">
        <f aca="false">AZ205+AZ137+AZ145+$E142*AZ22+AZ26*(AZ159-AZ168)</f>
        <v>648.062212534201</v>
      </c>
      <c r="BA209" s="21" t="n">
        <f aca="false">BA205+BA137+BA145+$E142*BA22+BA26*(BA159-BA168)</f>
        <v>661.628414334785</v>
      </c>
      <c r="BB209" s="21" t="n">
        <f aca="false">BB205+BB137+BB145+$E142*BB22+BB26*(BB159-BB168)</f>
        <v>659.960611504946</v>
      </c>
      <c r="BC209" s="21" t="n">
        <f aca="false">BC205+BC137+BC145+$E142*BC22+BC26*(BC159-BC168)</f>
        <v>679.187051779613</v>
      </c>
      <c r="BD209" s="21" t="n">
        <f aca="false">BD205+BD137+BD145+$E142*BD22+BD26*(BD159-BD168)</f>
        <v>693.235377325579</v>
      </c>
      <c r="BE209" s="21" t="n">
        <f aca="false">BE205+BE137+BE145+$E142*BE22+BE26*(BE159-BE168)</f>
        <v>707.240899891282</v>
      </c>
      <c r="BF209" s="21" t="n">
        <f aca="false">BF205+BF137+BF145+$E142*BF22+BF26*(BF159-BF168)</f>
        <v>705.488159209777</v>
      </c>
      <c r="BG209" s="21" t="n">
        <f aca="false">BG205+BG137+BG145+$E142*BG22+BG26*(BG159-BG168)</f>
        <v>665.920572931572</v>
      </c>
      <c r="BH209" s="21" t="n">
        <f aca="false">BH205+BH137+BH145+$E142*BH22+BH26*(BH159-BH168)</f>
        <v>630.472180021126</v>
      </c>
      <c r="BI209" s="21" t="n">
        <f aca="false">BI205+BI137+BI145+$E142*BI22+BI26*(BI159-BI168)</f>
        <v>643.775493912231</v>
      </c>
      <c r="BJ209" s="21" t="n">
        <f aca="false">BJ205+BJ137+BJ145+$E142*BJ22+BJ26*(BJ159-BJ168)</f>
        <v>641.981466718436</v>
      </c>
      <c r="BK209" s="21" t="n">
        <f aca="false">BK205+BK137+BK145+$E142*BK22+BK26*(BK159-BK168)</f>
        <v>611.851877647471</v>
      </c>
      <c r="BL209" s="21" t="n">
        <f aca="false">BL205+BL137+BL145+$E142*BL22+BL26*(BL159-BL168)</f>
        <v>625.145960721549</v>
      </c>
      <c r="BM209" s="21" t="n">
        <f aca="false">BM205+BM137+BM145+$E142*BM22+BM26*(BM159-BM168)</f>
        <v>638.396463879745</v>
      </c>
      <c r="BN209" s="21" t="n">
        <f aca="false">BN205+BN137+BN145+$E142*BN22+BN26*(BN159-BN168)</f>
        <v>636.578099048069</v>
      </c>
      <c r="BO209" s="21" t="n">
        <f aca="false">BO205+BO137+BO145+$E142*BO22+BO26*(BO159-BO168)</f>
        <v>605.95625399801</v>
      </c>
      <c r="BP209" s="21" t="n">
        <f aca="false">BP205+BP137+BP145+$E142*BP22+BP26*(BP159-BP168)</f>
        <v>604.172877171777</v>
      </c>
      <c r="BQ209" s="21" t="n">
        <f aca="false">BQ205+BQ137+BQ145+$E142*BQ22+BQ26*(BQ159-BQ168)</f>
        <v>617.219275048867</v>
      </c>
      <c r="BR209" s="21" t="n">
        <f aca="false">BR205+BR137+BR145+$E142*BR22+BR26*(BR159-BR168)</f>
        <v>615.39589855586</v>
      </c>
      <c r="BS209" s="21" t="n">
        <f aca="false">BS205+BS137+BS145+$E142*BS22+BS26*(BS159-BS168)</f>
        <v>539.063810861477</v>
      </c>
      <c r="BT209" s="21" t="n">
        <f aca="false">BT205+BT137+BT145+$E142*BT22+BT26*(BT159-BT168)</f>
        <v>551.600408729672</v>
      </c>
      <c r="BU209" s="21" t="n">
        <f aca="false">BU205+BU137+BU145+$E142*BU22+BU26*(BU159-BU168)</f>
        <v>564.09445000586</v>
      </c>
      <c r="BV209" s="21" t="n">
        <f aca="false">BV205+BV137+BV145+$E142*BV22+BV26*(BV159-BV168)</f>
        <v>562.263433841977</v>
      </c>
      <c r="BW209" s="21" t="n">
        <f aca="false">BW205+BW137+BW145+$E142*BW22+BW26*(BW159-BW168)</f>
        <v>570.084110402741</v>
      </c>
      <c r="BX209" s="21" t="n">
        <f aca="false">BX205+BX137+BX145+$E142*BX22+BX26*(BX159-BX168)</f>
        <v>582.941433112063</v>
      </c>
      <c r="BY209" s="21" t="n">
        <f aca="false">BY205+BY137+BY145+$E142*BY22+BY26*(BY159-BY168)</f>
        <v>595.7550773246</v>
      </c>
      <c r="BZ209" s="21" t="n">
        <f aca="false">BZ205+BZ137+BZ145+$E142*BZ22+BZ26*(BZ159-BZ168)</f>
        <v>593.864047095703</v>
      </c>
      <c r="CA209" s="21" t="n">
        <f aca="false">CA205+CA137+CA145+$E142*CA22+CA26*(CA159-CA168)</f>
        <v>2059.83400079522</v>
      </c>
      <c r="CB209" s="21" t="n">
        <f aca="false">CB205+CB137+CB145+$E142*CB22+CB26*(CB159-CB168)</f>
        <v>1315.83942986352</v>
      </c>
      <c r="CC209" s="21" t="n">
        <f aca="false">CC205+CC137+CC145+$E142*CC22+CC26*(CC159-CC168)</f>
        <v>1329.22823459821</v>
      </c>
      <c r="CD209" s="21" t="n">
        <f aca="false">CD205+CD137+CD145+$E142*CD22+CD26*(CD159-CD168)</f>
        <v>1328.1463116805</v>
      </c>
      <c r="CE209" s="21" t="n">
        <f aca="false">CE205+CE137+CE145+$E142*CE22+CE26*(CE159-CE168)</f>
        <v>1280.68988971483</v>
      </c>
      <c r="CF209" s="21" t="n">
        <f aca="false">CF205+CF137+CF145+$E142*CF22+CF26*(CF159-CF168)</f>
        <v>1279.63482825878</v>
      </c>
      <c r="CG209" s="21" t="n">
        <f aca="false">CG205+CG137+CG145+$E142*CG22+CG26*(CG159-CG168)</f>
        <v>1292.63089261026</v>
      </c>
      <c r="CH209" s="21" t="n">
        <f aca="false">CH205+CH137+CH145+$E142*CH22+CH26*(CH159-CH168)</f>
        <v>1291.55413436283</v>
      </c>
      <c r="CI209" s="21" t="n">
        <f aca="false">CI205+CI137+CI145+$E142*CI22+CI26*(CI159-CI168)</f>
        <v>1320.55603420061</v>
      </c>
      <c r="CJ209" s="21" t="n">
        <f aca="false">CJ205+CJ137+CJ145+$E142*CJ22+CJ26*(CJ159-CJ168)</f>
        <v>1334.13884859631</v>
      </c>
      <c r="CK209" s="21" t="n">
        <f aca="false">CK205+CK137+CK145+$E142*CK22+CK26*(CK159-CK168)</f>
        <v>1347.6862914946</v>
      </c>
      <c r="CL209" s="21" t="n">
        <f aca="false">CL205+CL137+CL145+$E142*CL22+CL26*(CL159-CL168)</f>
        <v>1346.56148001079</v>
      </c>
      <c r="CM209" s="21" t="n">
        <f aca="false">CM205+CM137+CM145+$E142*CM22+CM26*(CM159-CM168)</f>
        <v>1339.72705100606</v>
      </c>
      <c r="CN209" s="21" t="n">
        <f aca="false">CN205+CN137+CN145+$E142*CN22+CN26*(CN159-CN168)</f>
        <v>1353.50810690036</v>
      </c>
      <c r="CO209" s="21" t="n">
        <f aca="false">CO205+CO137+CO145+$E142*CO22+CO26*(CO159-CO168)</f>
        <v>1367.25331201713</v>
      </c>
      <c r="CP209" s="21" t="n">
        <f aca="false">CP205+CP137+CP145+$E142*CP22+CP26*(CP159-CP168)</f>
        <v>1366.11325945439</v>
      </c>
      <c r="CQ209" s="21" t="n">
        <f aca="false">CQ205+CQ137+CQ145+$E142*CQ22+CQ26*(CQ159-CQ168)</f>
        <v>1337.45990783012</v>
      </c>
      <c r="CR209" s="21" t="n">
        <f aca="false">CR205+CR137+CR145+$E142*CR22+CR26*(CR159-CR168)</f>
        <v>1351.20387439771</v>
      </c>
      <c r="CS209" s="21" t="n">
        <f aca="false">CS205+CS137+CS145+$E142*CS22+CS26*(CS159-CS168)</f>
        <v>1364.91160407007</v>
      </c>
      <c r="CT209" s="21" t="n">
        <f aca="false">CT205+CT137+CT145+$E142*CT22+CT26*(CT159-CT168)</f>
        <v>1363.75927298798</v>
      </c>
      <c r="CU209" s="21" t="n">
        <f aca="false">CU205+CU137+CU145+$E142*CU22+CU26*(CU159-CU168)</f>
        <v>-33458.3416100819</v>
      </c>
      <c r="CV209" s="21" t="n">
        <f aca="false">CV205+CV137+CV145+$E142*CV22+CV26*(CV159-CV168)</f>
        <v>1344.53952688007</v>
      </c>
      <c r="CW209" s="21" t="n">
        <f aca="false">CW205+CW137+CW145+$E142*CW22+CW26*(CW159-CW168)</f>
        <v>1358.20964805759</v>
      </c>
      <c r="CX209" s="21" t="n">
        <f aca="false">CX205+CX137+CX145+$E142*CX22+CX26*(CX159-CX168)</f>
        <v>1357.0933074466</v>
      </c>
      <c r="CY209" s="21" t="n">
        <f aca="false">CY205+CY137+CY145+$E142*CY22+CY26*(CY159-CY168)</f>
        <v>1694.14226113528</v>
      </c>
      <c r="CZ209" s="21" t="n">
        <f aca="false">CZ205+CZ137+CZ145+$E142*CZ22+CZ26*(CZ159-CZ168)</f>
        <v>1711.63781988209</v>
      </c>
      <c r="DA209" s="21" t="n">
        <f aca="false">DA205+DA137+DA145+$E142*DA22+DA26*(DA159-DA168)</f>
        <v>1729.09027709388</v>
      </c>
      <c r="DB209" s="21" t="n">
        <f aca="false">DB205+DB137+DB145+$E142*DB22+DB26*(DB159-DB168)</f>
        <v>1727.71965088097</v>
      </c>
      <c r="DC209" s="21" t="n">
        <f aca="false">DC205+DC137+DC145+$E142*DC22+DC26*(DC159-DC168)</f>
        <v>1631.59190387275</v>
      </c>
      <c r="DD209" s="21" t="n">
        <f aca="false">DD205+DD137+DD145+$E142*DD22+DD26*(DD159-DD168)</f>
        <v>1648.42477488791</v>
      </c>
      <c r="DE209" s="21" t="n">
        <f aca="false">DE205+DE137+DE145+$E142*DE22+DE26*(DE159-DE168)</f>
        <v>1665.21559303029</v>
      </c>
      <c r="DF209" s="21" t="n">
        <f aca="false">DF205+DF137+DF145+$E142*DF22+DF26*(DF159-DF168)</f>
        <v>1663.87831421265</v>
      </c>
      <c r="DG209" s="21" t="n">
        <f aca="false">DG205+DG137+DG145+$E142*DG22+DG26*(DG159-DG168)</f>
        <v>1599.75961964281</v>
      </c>
      <c r="DH209" s="21" t="n">
        <f aca="false">DH205+DH137+DH145+$E142*DH22+DH26*(DH159-DH168)</f>
        <v>1616.2476274773</v>
      </c>
      <c r="DI209" s="21" t="n">
        <f aca="false">DI205+DI137+DI145+$E142*DI22+DI26*(DI159-DI168)</f>
        <v>1632.6938689358</v>
      </c>
      <c r="DJ209" s="21" t="n">
        <f aca="false">DJ205+DJ137+DJ145+$E142*DJ22+DJ26*(DJ159-DJ168)</f>
        <v>1631.3657006989</v>
      </c>
      <c r="DK209" s="21" t="n">
        <f aca="false">DK205+DK137+DK145+$E142*DK22+DK26*(DK159-DK168)</f>
        <v>1553.9807020883</v>
      </c>
      <c r="DL209" s="21" t="n">
        <f aca="false">DL205+DL137+DL145+$E142*DL22+DL26*(DL159-DL168)</f>
        <v>1552.69931105174</v>
      </c>
      <c r="DM209" s="21" t="n">
        <f aca="false">DM205+DM137+DM145+$E142*DM22+DM26*(DM159-DM168)</f>
        <v>1568.46743862201</v>
      </c>
      <c r="DN209" s="21" t="n">
        <f aca="false">DN205+DN137+DN145+$E142*DN22+DN26*(DN159-DN168)</f>
        <v>1567.15969644369</v>
      </c>
      <c r="DO209" s="21" t="n">
        <f aca="false">DO205+DO137+DO145+$E142*DO22+DO26*(DO159-DO168)</f>
        <v>1569.96562716675</v>
      </c>
      <c r="DP209" s="21" t="n">
        <f aca="false">DP205+DP137+DP145+$E142*DP22+DP26*(DP159-DP168)</f>
        <v>1586.14290308759</v>
      </c>
      <c r="DQ209" s="21" t="n">
        <f aca="false">DQ205+DQ137+DQ145+$E142*DQ22+DQ26*(DQ159-DQ168)</f>
        <v>1602.27907177153</v>
      </c>
      <c r="DR209" s="21" t="n">
        <f aca="false">DR205+DR137+DR145+$E142*DR22+DR26*(DR159-DR168)</f>
        <v>1600.97186411817</v>
      </c>
      <c r="DS209" s="21" t="n">
        <f aca="false">DS205+DS137+DS145+$E142*DS22+DS26*(DS159-DS168)</f>
        <v>1566.62061262566</v>
      </c>
      <c r="DT209" s="21" t="n">
        <f aca="false">DT205+DT137+DT145+$E142*DT22+DT26*(DT159-DT168)</f>
        <v>1582.767570571</v>
      </c>
      <c r="DU209" s="21" t="n">
        <f aca="false">DU205+DU137+DU145+$E142*DU22+DU26*(DU159-DU168)</f>
        <v>1598.87364352479</v>
      </c>
      <c r="DV209" s="21" t="n">
        <f aca="false">DV205+DV137+DV145+$E142*DV22+DV26*(DV159-DV168)</f>
        <v>1597.57350325965</v>
      </c>
      <c r="DW209" s="21" t="n">
        <f aca="false">DW205+DW137+DW145+$E142*DW22+DW26*(DW159-DW168)</f>
        <v>1545.35739977402</v>
      </c>
      <c r="DX209" s="21" t="n">
        <f aca="false">DX205+DX137+DX145+$E142*DX22+DX26*(DX159-DX168)</f>
        <v>1561.26980492029</v>
      </c>
      <c r="DY209" s="21" t="n">
        <f aca="false">DY205+DY137+DY145+$E142*DY22+DY26*(DY159-DY168)</f>
        <v>1577.1413804062</v>
      </c>
      <c r="DZ209" s="21" t="n">
        <f aca="false">DZ205+DZ137+DZ145+$E142*DZ22+DZ26*(DZ159-DZ168)</f>
        <v>1575.84299967014</v>
      </c>
      <c r="EA209" s="21" t="n">
        <f aca="false">EA205+EA137+EA145+$E142*EA22+EA26*(EA159-EA168)</f>
        <v>1543.49125787961</v>
      </c>
      <c r="EB209" s="21" t="n">
        <f aca="false">EB205+EB137+EB145+$E142*EB22+EB26*(EB159-EB168)</f>
        <v>1542.24460689655</v>
      </c>
      <c r="EC209" s="21" t="n">
        <f aca="false">EC205+EC137+EC145+$E142*EC22+EC26*(EC159-EC168)</f>
        <v>1557.93294312148</v>
      </c>
      <c r="ED209" s="21" t="n">
        <f aca="false">ED205+ED137+ED145+$E142*ED22+ED26*(ED159-ED168)</f>
        <v>1556.66065540782</v>
      </c>
      <c r="EE209" s="21" t="n">
        <f aca="false">EE205+EE137+EE145+$E142*EE22+EE26*(EE159-EE168)</f>
        <v>1564.2313449742</v>
      </c>
      <c r="EF209" s="21" t="n">
        <f aca="false">EF205+EF137+EF145+$E142*EF22+EF26*(EF159-EF168)</f>
        <v>1580.36155306201</v>
      </c>
      <c r="EG209" s="21" t="n">
        <f aca="false">EG205+EG137+EG145+$E142*EG22+EG26*(EG159-EG168)</f>
        <v>1596.4511940892</v>
      </c>
      <c r="EH209" s="21" t="n">
        <f aca="false">EH205+EH137+EH145+$E142*EH22+EH26*(EH159-EH168)</f>
        <v>1595.16116400873</v>
      </c>
      <c r="EI209" s="21" t="n">
        <f aca="false">EI205+EI137+EI145+$E142*EI22+EI26*(EI159-EI168)</f>
        <v>1637.56804856208</v>
      </c>
      <c r="EJ209" s="21" t="n">
        <f aca="false">EJ205+EJ137+EJ145+$E142*EJ22+EJ26*(EJ159-EJ168)</f>
        <v>1547.60711657096</v>
      </c>
      <c r="EK209" s="21" t="n">
        <f aca="false">EK205+EK137+EK145+$E142*EK22+EK26*(EK159-EK168)</f>
        <v>1563.33770070361</v>
      </c>
      <c r="EL209" s="21" t="n">
        <f aca="false">EL205+EL137+EL145+$E142*EL22+EL26*(EL159-EL168)</f>
        <v>1562.04856161175</v>
      </c>
      <c r="EM209" s="21" t="n">
        <f aca="false">EM205+EM137+EM145+$E142*EM22+EM26*(EM159-EM168)</f>
        <v>1575.56831799768</v>
      </c>
      <c r="EN209" s="21" t="n">
        <f aca="false">EN205+EN137+EN145+$E142*EN22+EN26*(EN159-EN168)</f>
        <v>1591.80623421919</v>
      </c>
      <c r="EO209" s="21" t="n">
        <f aca="false">EO205+EO137+EO145+$E142*EO22+EO26*(EO159-EO168)</f>
        <v>1608.00299090023</v>
      </c>
      <c r="EP209" s="21" t="n">
        <f aca="false">EP205+EP137+EP145+$E142*EP22+EP26*(EP159-EP168)</f>
        <v>1606.69411999671</v>
      </c>
      <c r="EQ209" s="21" t="n">
        <f aca="false">EQ205+EQ137+EQ145+$E142*EQ22+EQ26*(EQ159-EQ168)</f>
        <v>1555.25965166475</v>
      </c>
      <c r="ER209" s="21" t="n">
        <f aca="false">ER205+ER137+ER145+$E142*ER22+ER26*(ER159-ER168)</f>
        <v>1553.98518067453</v>
      </c>
      <c r="ES209" s="21" t="n">
        <f aca="false">ES205+ES137+ES145+$E142*ES22+ES26*(ES159-ES168)</f>
        <v>1569.77442953242</v>
      </c>
      <c r="ET209" s="21" t="n">
        <f aca="false">ET205+ET137+ET145+$E142*ET22+ET26*(ET159-ET168)</f>
        <v>1568.4737497076</v>
      </c>
      <c r="EU209" s="21" t="n">
        <f aca="false">EU205+EU137+EU145+$E142*EU22+EU26*(EU159-EU168)</f>
        <v>1563.76715439739</v>
      </c>
      <c r="EV209" s="21" t="n">
        <f aca="false">EV205+EV137+EV145+$E142*EV22+EV26*(EV159-EV168)</f>
        <v>1579.8605321727</v>
      </c>
      <c r="EW209" s="21" t="n">
        <f aca="false">EW205+EW137+EW145+$E142*EW22+EW26*(EW159-EW168)</f>
        <v>1595.91231510996</v>
      </c>
      <c r="EX209" s="21" t="n">
        <f aca="false">EX205+EX137+EX145+$E142*EX22+EX26*(EX159-EX168)</f>
        <v>1594.5896017689</v>
      </c>
      <c r="EY209" s="21" t="n">
        <f aca="false">EY205+EY137+EY145+$E142*EY22+EY26*(EY159-EY168)</f>
        <v>1589.80426389339</v>
      </c>
      <c r="EZ209" s="21" t="n">
        <f aca="false">EZ205+EZ137+EZ145+$E142*EZ22+EZ26*(EZ159-EZ168)</f>
        <v>1606.16522897601</v>
      </c>
      <c r="FA209" s="21" t="n">
        <f aca="false">FA205+FA137+FA145+$E142*FA22+FA26*(FA159-FA168)</f>
        <v>1622.483894604</v>
      </c>
      <c r="FB209" s="21" t="n">
        <f aca="false">FB205+FB137+FB145+$E142*FB22+FB26*(FB159-FB168)</f>
        <v>1621.13877449895</v>
      </c>
      <c r="FC209" s="21" t="n">
        <f aca="false">FC205+FC137+FC145+$E142*FC22+FC26*(FC159-FC168)</f>
        <v>1616.27337990227</v>
      </c>
      <c r="FD209" s="21" t="n">
        <f aca="false">FD205+FD137+FD145+$E142*FD22+FD26*(FD159-FD168)</f>
        <v>-2.72848410531879E-013</v>
      </c>
      <c r="FE209" s="21" t="n">
        <f aca="false">FE205+FE137+FE145+$E142*FE22+FE26*(FE159-FE168)</f>
        <v>-2.72848410531879E-013</v>
      </c>
      <c r="FF209" s="21" t="n">
        <f aca="false">FF205+FF137+FF145+$E142*FF22+FF26*(FF159-FF168)</f>
        <v>-2.72848410531879E-013</v>
      </c>
      <c r="FG209" s="21" t="n">
        <f aca="false">FG205+FG137+FG145+$E142*FG22+FG26*(FG159-FG168)</f>
        <v>-2.72848410531879E-013</v>
      </c>
      <c r="FH209" s="21" t="n">
        <f aca="false">FH205+FH137+FH145+$E142*FH22+FH26*(FH159-FH168)</f>
        <v>-2.72848410531879E-013</v>
      </c>
    </row>
    <row r="210" customFormat="false" ht="15" hidden="false" customHeight="false" outlineLevel="0" collapsed="false">
      <c r="C210" s="28" t="s">
        <v>839</v>
      </c>
      <c r="D210" s="12" t="s">
        <v>32</v>
      </c>
      <c r="E210" s="33" t="n">
        <f aca="false">XIRR(INDEX($J209:$FH209,$E24):$FH209,INDEX($J$4:$FH$4,$E24):$FH$4)</f>
        <v>0.0939775305272016</v>
      </c>
    </row>
    <row r="212" customFormat="false" ht="15" hidden="false" customHeight="false" outlineLevel="0" collapsed="false">
      <c r="A212" s="10" t="s">
        <v>14</v>
      </c>
      <c r="B212" s="10"/>
      <c r="C212" s="10" t="s">
        <v>840</v>
      </c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</row>
    <row r="213" customFormat="false" ht="15" hidden="false" customHeight="false" outlineLevel="0" collapsed="false">
      <c r="C213" s="1" t="s">
        <v>841</v>
      </c>
      <c r="D213" s="12" t="s">
        <v>546</v>
      </c>
      <c r="E213" s="62" t="n">
        <f aca="false">(1+In_Loan_Rate/Months_In_Year)^Months_Per_Period-1</f>
        <v>0.0303010000000001</v>
      </c>
      <c r="J213" s="62" t="n">
        <f aca="false">IF(In_Fix_Interest=1,In_Loan_Rate*J$5/Days_In_Year,$E213)</f>
        <v>0.0302465753424658</v>
      </c>
      <c r="K213" s="62" t="n">
        <f aca="false">IF(In_Fix_Interest=1,In_Loan_Rate*K$5/Days_In_Year,$E213)</f>
        <v>0.0295890410958904</v>
      </c>
      <c r="L213" s="62" t="n">
        <f aca="false">IF(In_Fix_Interest=1,In_Loan_Rate*L$5/Days_In_Year,$E213)</f>
        <v>0.0299178082191781</v>
      </c>
      <c r="M213" s="62" t="n">
        <f aca="false">IF(In_Fix_Interest=1,In_Loan_Rate*M$5/Days_In_Year,$E213)</f>
        <v>0.0302465753424658</v>
      </c>
      <c r="N213" s="62" t="n">
        <f aca="false">IF(In_Fix_Interest=1,In_Loan_Rate*N$5/Days_In_Year,$E213)</f>
        <v>0.0302465753424658</v>
      </c>
      <c r="O213" s="62" t="n">
        <f aca="false">IF(In_Fix_Interest=1,In_Loan_Rate*O$5/Days_In_Year,$E213)</f>
        <v>0.0295890410958904</v>
      </c>
      <c r="P213" s="62" t="n">
        <f aca="false">IF(In_Fix_Interest=1,In_Loan_Rate*P$5/Days_In_Year,$E213)</f>
        <v>0.0299178082191781</v>
      </c>
      <c r="Q213" s="62" t="n">
        <f aca="false">IF(In_Fix_Interest=1,In_Loan_Rate*Q$5/Days_In_Year,$E213)</f>
        <v>0.0302465753424658</v>
      </c>
      <c r="R213" s="62" t="n">
        <f aca="false">IF(In_Fix_Interest=1,In_Loan_Rate*R$5/Days_In_Year,$E213)</f>
        <v>0.0302465753424658</v>
      </c>
      <c r="S213" s="62" t="n">
        <f aca="false">IF(In_Fix_Interest=1,In_Loan_Rate*S$5/Days_In_Year,$E213)</f>
        <v>0.0299178082191781</v>
      </c>
      <c r="T213" s="62" t="n">
        <f aca="false">IF(In_Fix_Interest=1,In_Loan_Rate*T$5/Days_In_Year,$E213)</f>
        <v>0.0299178082191781</v>
      </c>
      <c r="U213" s="62" t="n">
        <f aca="false">IF(In_Fix_Interest=1,In_Loan_Rate*U$5/Days_In_Year,$E213)</f>
        <v>0.0302465753424658</v>
      </c>
      <c r="V213" s="62" t="n">
        <f aca="false">IF(In_Fix_Interest=1,In_Loan_Rate*V$5/Days_In_Year,$E213)</f>
        <v>0.0302465753424658</v>
      </c>
      <c r="W213" s="62" t="n">
        <f aca="false">IF(In_Fix_Interest=1,In_Loan_Rate*W$5/Days_In_Year,$E213)</f>
        <v>0.0295890410958904</v>
      </c>
      <c r="X213" s="62" t="n">
        <f aca="false">IF(In_Fix_Interest=1,In_Loan_Rate*X$5/Days_In_Year,$E213)</f>
        <v>0.0299178082191781</v>
      </c>
      <c r="Y213" s="62" t="n">
        <f aca="false">IF(In_Fix_Interest=1,In_Loan_Rate*Y$5/Days_In_Year,$E213)</f>
        <v>0.0302465753424658</v>
      </c>
      <c r="Z213" s="62" t="n">
        <f aca="false">IF(In_Fix_Interest=1,In_Loan_Rate*Z$5/Days_In_Year,$E213)</f>
        <v>0.0302465753424658</v>
      </c>
      <c r="AA213" s="62" t="n">
        <f aca="false">IF(In_Fix_Interest=1,In_Loan_Rate*AA$5/Days_In_Year,$E213)</f>
        <v>0.0295890410958904</v>
      </c>
      <c r="AB213" s="62" t="n">
        <f aca="false">IF(In_Fix_Interest=1,In_Loan_Rate*AB$5/Days_In_Year,$E213)</f>
        <v>0.0299178082191781</v>
      </c>
      <c r="AC213" s="62" t="n">
        <f aca="false">IF(In_Fix_Interest=1,In_Loan_Rate*AC$5/Days_In_Year,$E213)</f>
        <v>0.0302465753424658</v>
      </c>
      <c r="AD213" s="62" t="n">
        <f aca="false">IF(In_Fix_Interest=1,In_Loan_Rate*AD$5/Days_In_Year,$E213)</f>
        <v>0.0302465753424658</v>
      </c>
      <c r="AE213" s="62" t="n">
        <f aca="false">IF(In_Fix_Interest=1,In_Loan_Rate*AE$5/Days_In_Year,$E213)</f>
        <v>0.0295890410958904</v>
      </c>
      <c r="AF213" s="62" t="n">
        <f aca="false">IF(In_Fix_Interest=1,In_Loan_Rate*AF$5/Days_In_Year,$E213)</f>
        <v>0.0299178082191781</v>
      </c>
      <c r="AG213" s="62" t="n">
        <f aca="false">IF(In_Fix_Interest=1,In_Loan_Rate*AG$5/Days_In_Year,$E213)</f>
        <v>0.0302465753424658</v>
      </c>
      <c r="AH213" s="62" t="n">
        <f aca="false">IF(In_Fix_Interest=1,In_Loan_Rate*AH$5/Days_In_Year,$E213)</f>
        <v>0.0302465753424658</v>
      </c>
      <c r="AI213" s="62" t="n">
        <f aca="false">IF(In_Fix_Interest=1,In_Loan_Rate*AI$5/Days_In_Year,$E213)</f>
        <v>0.0299178082191781</v>
      </c>
      <c r="AJ213" s="62" t="n">
        <f aca="false">IF(In_Fix_Interest=1,In_Loan_Rate*AJ$5/Days_In_Year,$E213)</f>
        <v>0.0299178082191781</v>
      </c>
      <c r="AK213" s="62" t="n">
        <f aca="false">IF(In_Fix_Interest=1,In_Loan_Rate*AK$5/Days_In_Year,$E213)</f>
        <v>0.0302465753424658</v>
      </c>
      <c r="AL213" s="62" t="n">
        <f aca="false">IF(In_Fix_Interest=1,In_Loan_Rate*AL$5/Days_In_Year,$E213)</f>
        <v>0.0302465753424658</v>
      </c>
      <c r="AM213" s="62" t="n">
        <f aca="false">IF(In_Fix_Interest=1,In_Loan_Rate*AM$5/Days_In_Year,$E213)</f>
        <v>0.0295890410958904</v>
      </c>
      <c r="AN213" s="62" t="n">
        <f aca="false">IF(In_Fix_Interest=1,In_Loan_Rate*AN$5/Days_In_Year,$E213)</f>
        <v>0.0299178082191781</v>
      </c>
      <c r="AO213" s="62" t="n">
        <f aca="false">IF(In_Fix_Interest=1,In_Loan_Rate*AO$5/Days_In_Year,$E213)</f>
        <v>0.0302465753424658</v>
      </c>
      <c r="AP213" s="62" t="n">
        <f aca="false">IF(In_Fix_Interest=1,In_Loan_Rate*AP$5/Days_In_Year,$E213)</f>
        <v>0.0302465753424658</v>
      </c>
      <c r="AQ213" s="62" t="n">
        <f aca="false">IF(In_Fix_Interest=1,In_Loan_Rate*AQ$5/Days_In_Year,$E213)</f>
        <v>0.0295890410958904</v>
      </c>
      <c r="AR213" s="62" t="n">
        <f aca="false">IF(In_Fix_Interest=1,In_Loan_Rate*AR$5/Days_In_Year,$E213)</f>
        <v>0.0299178082191781</v>
      </c>
      <c r="AS213" s="62" t="n">
        <f aca="false">IF(In_Fix_Interest=1,In_Loan_Rate*AS$5/Days_In_Year,$E213)</f>
        <v>0.0302465753424658</v>
      </c>
      <c r="AT213" s="62" t="n">
        <f aca="false">IF(In_Fix_Interest=1,In_Loan_Rate*AT$5/Days_In_Year,$E213)</f>
        <v>0.0302465753424658</v>
      </c>
      <c r="AU213" s="62" t="n">
        <f aca="false">IF(In_Fix_Interest=1,In_Loan_Rate*AU$5/Days_In_Year,$E213)</f>
        <v>0.0295890410958904</v>
      </c>
      <c r="AV213" s="62" t="n">
        <f aca="false">IF(In_Fix_Interest=1,In_Loan_Rate*AV$5/Days_In_Year,$E213)</f>
        <v>0.0299178082191781</v>
      </c>
      <c r="AW213" s="62" t="n">
        <f aca="false">IF(In_Fix_Interest=1,In_Loan_Rate*AW$5/Days_In_Year,$E213)</f>
        <v>0.0302465753424658</v>
      </c>
      <c r="AX213" s="62" t="n">
        <f aca="false">IF(In_Fix_Interest=1,In_Loan_Rate*AX$5/Days_In_Year,$E213)</f>
        <v>0.0302465753424658</v>
      </c>
      <c r="AY213" s="62" t="n">
        <f aca="false">IF(In_Fix_Interest=1,In_Loan_Rate*AY$5/Days_In_Year,$E213)</f>
        <v>0.0299178082191781</v>
      </c>
      <c r="AZ213" s="62" t="n">
        <f aca="false">IF(In_Fix_Interest=1,In_Loan_Rate*AZ$5/Days_In_Year,$E213)</f>
        <v>0.0299178082191781</v>
      </c>
      <c r="BA213" s="62" t="n">
        <f aca="false">IF(In_Fix_Interest=1,In_Loan_Rate*BA$5/Days_In_Year,$E213)</f>
        <v>0.0302465753424658</v>
      </c>
      <c r="BB213" s="62" t="n">
        <f aca="false">IF(In_Fix_Interest=1,In_Loan_Rate*BB$5/Days_In_Year,$E213)</f>
        <v>0.0302465753424658</v>
      </c>
      <c r="BC213" s="62" t="n">
        <f aca="false">IF(In_Fix_Interest=1,In_Loan_Rate*BC$5/Days_In_Year,$E213)</f>
        <v>0.0295890410958904</v>
      </c>
      <c r="BD213" s="62" t="n">
        <f aca="false">IF(In_Fix_Interest=1,In_Loan_Rate*BD$5/Days_In_Year,$E213)</f>
        <v>0.0299178082191781</v>
      </c>
      <c r="BE213" s="62" t="n">
        <f aca="false">IF(In_Fix_Interest=1,In_Loan_Rate*BE$5/Days_In_Year,$E213)</f>
        <v>0.0302465753424658</v>
      </c>
      <c r="BF213" s="62" t="n">
        <f aca="false">IF(In_Fix_Interest=1,In_Loan_Rate*BF$5/Days_In_Year,$E213)</f>
        <v>0.0302465753424658</v>
      </c>
      <c r="BG213" s="62" t="n">
        <f aca="false">IF(In_Fix_Interest=1,In_Loan_Rate*BG$5/Days_In_Year,$E213)</f>
        <v>0.0295890410958904</v>
      </c>
      <c r="BH213" s="62" t="n">
        <f aca="false">IF(In_Fix_Interest=1,In_Loan_Rate*BH$5/Days_In_Year,$E213)</f>
        <v>0.0299178082191781</v>
      </c>
      <c r="BI213" s="62" t="n">
        <f aca="false">IF(In_Fix_Interest=1,In_Loan_Rate*BI$5/Days_In_Year,$E213)</f>
        <v>0.0302465753424658</v>
      </c>
      <c r="BJ213" s="62" t="n">
        <f aca="false">IF(In_Fix_Interest=1,In_Loan_Rate*BJ$5/Days_In_Year,$E213)</f>
        <v>0.0302465753424658</v>
      </c>
      <c r="BK213" s="62" t="n">
        <f aca="false">IF(In_Fix_Interest=1,In_Loan_Rate*BK$5/Days_In_Year,$E213)</f>
        <v>0.0295890410958904</v>
      </c>
      <c r="BL213" s="62" t="n">
        <f aca="false">IF(In_Fix_Interest=1,In_Loan_Rate*BL$5/Days_In_Year,$E213)</f>
        <v>0.0299178082191781</v>
      </c>
      <c r="BM213" s="62" t="n">
        <f aca="false">IF(In_Fix_Interest=1,In_Loan_Rate*BM$5/Days_In_Year,$E213)</f>
        <v>0.0302465753424658</v>
      </c>
      <c r="BN213" s="62" t="n">
        <f aca="false">IF(In_Fix_Interest=1,In_Loan_Rate*BN$5/Days_In_Year,$E213)</f>
        <v>0.0302465753424658</v>
      </c>
      <c r="BO213" s="62" t="n">
        <f aca="false">IF(In_Fix_Interest=1,In_Loan_Rate*BO$5/Days_In_Year,$E213)</f>
        <v>0.0299178082191781</v>
      </c>
      <c r="BP213" s="62" t="n">
        <f aca="false">IF(In_Fix_Interest=1,In_Loan_Rate*BP$5/Days_In_Year,$E213)</f>
        <v>0.0299178082191781</v>
      </c>
      <c r="BQ213" s="62" t="n">
        <f aca="false">IF(In_Fix_Interest=1,In_Loan_Rate*BQ$5/Days_In_Year,$E213)</f>
        <v>0.0302465753424658</v>
      </c>
      <c r="BR213" s="62" t="n">
        <f aca="false">IF(In_Fix_Interest=1,In_Loan_Rate*BR$5/Days_In_Year,$E213)</f>
        <v>0.0302465753424658</v>
      </c>
      <c r="BS213" s="62" t="n">
        <f aca="false">IF(In_Fix_Interest=1,In_Loan_Rate*BS$5/Days_In_Year,$E213)</f>
        <v>0.0295890410958904</v>
      </c>
      <c r="BT213" s="62" t="n">
        <f aca="false">IF(In_Fix_Interest=1,In_Loan_Rate*BT$5/Days_In_Year,$E213)</f>
        <v>0.0299178082191781</v>
      </c>
      <c r="BU213" s="62" t="n">
        <f aca="false">IF(In_Fix_Interest=1,In_Loan_Rate*BU$5/Days_In_Year,$E213)</f>
        <v>0.0302465753424658</v>
      </c>
      <c r="BV213" s="62" t="n">
        <f aca="false">IF(In_Fix_Interest=1,In_Loan_Rate*BV$5/Days_In_Year,$E213)</f>
        <v>0.0302465753424658</v>
      </c>
      <c r="BW213" s="62" t="n">
        <f aca="false">IF(In_Fix_Interest=1,In_Loan_Rate*BW$5/Days_In_Year,$E213)</f>
        <v>0.0295890410958904</v>
      </c>
      <c r="BX213" s="62" t="n">
        <f aca="false">IF(In_Fix_Interest=1,In_Loan_Rate*BX$5/Days_In_Year,$E213)</f>
        <v>0.0299178082191781</v>
      </c>
      <c r="BY213" s="62" t="n">
        <f aca="false">IF(In_Fix_Interest=1,In_Loan_Rate*BY$5/Days_In_Year,$E213)</f>
        <v>0.0302465753424658</v>
      </c>
      <c r="BZ213" s="62" t="n">
        <f aca="false">IF(In_Fix_Interest=1,In_Loan_Rate*BZ$5/Days_In_Year,$E213)</f>
        <v>0.0302465753424658</v>
      </c>
      <c r="CA213" s="62" t="n">
        <f aca="false">IF(In_Fix_Interest=1,In_Loan_Rate*CA$5/Days_In_Year,$E213)</f>
        <v>0.0295890410958904</v>
      </c>
      <c r="CB213" s="62" t="n">
        <f aca="false">IF(In_Fix_Interest=1,In_Loan_Rate*CB$5/Days_In_Year,$E213)</f>
        <v>0.0299178082191781</v>
      </c>
      <c r="CC213" s="62" t="n">
        <f aca="false">IF(In_Fix_Interest=1,In_Loan_Rate*CC$5/Days_In_Year,$E213)</f>
        <v>0.0302465753424658</v>
      </c>
      <c r="CD213" s="62" t="n">
        <f aca="false">IF(In_Fix_Interest=1,In_Loan_Rate*CD$5/Days_In_Year,$E213)</f>
        <v>0.0302465753424658</v>
      </c>
      <c r="CE213" s="62" t="n">
        <f aca="false">IF(In_Fix_Interest=1,In_Loan_Rate*CE$5/Days_In_Year,$E213)</f>
        <v>0.0299178082191781</v>
      </c>
      <c r="CF213" s="62" t="n">
        <f aca="false">IF(In_Fix_Interest=1,In_Loan_Rate*CF$5/Days_In_Year,$E213)</f>
        <v>0.0299178082191781</v>
      </c>
      <c r="CG213" s="62" t="n">
        <f aca="false">IF(In_Fix_Interest=1,In_Loan_Rate*CG$5/Days_In_Year,$E213)</f>
        <v>0.0302465753424658</v>
      </c>
      <c r="CH213" s="62" t="n">
        <f aca="false">IF(In_Fix_Interest=1,In_Loan_Rate*CH$5/Days_In_Year,$E213)</f>
        <v>0.0302465753424658</v>
      </c>
      <c r="CI213" s="62" t="n">
        <f aca="false">IF(In_Fix_Interest=1,In_Loan_Rate*CI$5/Days_In_Year,$E213)</f>
        <v>0.0295890410958904</v>
      </c>
      <c r="CJ213" s="62" t="n">
        <f aca="false">IF(In_Fix_Interest=1,In_Loan_Rate*CJ$5/Days_In_Year,$E213)</f>
        <v>0.0299178082191781</v>
      </c>
      <c r="CK213" s="62" t="n">
        <f aca="false">IF(In_Fix_Interest=1,In_Loan_Rate*CK$5/Days_In_Year,$E213)</f>
        <v>0.0302465753424658</v>
      </c>
      <c r="CL213" s="62" t="n">
        <f aca="false">IF(In_Fix_Interest=1,In_Loan_Rate*CL$5/Days_In_Year,$E213)</f>
        <v>0.0302465753424658</v>
      </c>
      <c r="CM213" s="62" t="n">
        <f aca="false">IF(In_Fix_Interest=1,In_Loan_Rate*CM$5/Days_In_Year,$E213)</f>
        <v>0.0295890410958904</v>
      </c>
      <c r="CN213" s="62" t="n">
        <f aca="false">IF(In_Fix_Interest=1,In_Loan_Rate*CN$5/Days_In_Year,$E213)</f>
        <v>0.0299178082191781</v>
      </c>
      <c r="CO213" s="62" t="n">
        <f aca="false">IF(In_Fix_Interest=1,In_Loan_Rate*CO$5/Days_In_Year,$E213)</f>
        <v>0.0302465753424658</v>
      </c>
      <c r="CP213" s="62" t="n">
        <f aca="false">IF(In_Fix_Interest=1,In_Loan_Rate*CP$5/Days_In_Year,$E213)</f>
        <v>0.0302465753424658</v>
      </c>
      <c r="CQ213" s="62" t="n">
        <f aca="false">IF(In_Fix_Interest=1,In_Loan_Rate*CQ$5/Days_In_Year,$E213)</f>
        <v>0.0295890410958904</v>
      </c>
      <c r="CR213" s="62" t="n">
        <f aca="false">IF(In_Fix_Interest=1,In_Loan_Rate*CR$5/Days_In_Year,$E213)</f>
        <v>0.0299178082191781</v>
      </c>
      <c r="CS213" s="62" t="n">
        <f aca="false">IF(In_Fix_Interest=1,In_Loan_Rate*CS$5/Days_In_Year,$E213)</f>
        <v>0.0302465753424658</v>
      </c>
      <c r="CT213" s="62" t="n">
        <f aca="false">IF(In_Fix_Interest=1,In_Loan_Rate*CT$5/Days_In_Year,$E213)</f>
        <v>0.0302465753424658</v>
      </c>
      <c r="CU213" s="62" t="n">
        <f aca="false">IF(In_Fix_Interest=1,In_Loan_Rate*CU$5/Days_In_Year,$E213)</f>
        <v>0.0299178082191781</v>
      </c>
      <c r="CV213" s="62" t="n">
        <f aca="false">IF(In_Fix_Interest=1,In_Loan_Rate*CV$5/Days_In_Year,$E213)</f>
        <v>0.0299178082191781</v>
      </c>
      <c r="CW213" s="62" t="n">
        <f aca="false">IF(In_Fix_Interest=1,In_Loan_Rate*CW$5/Days_In_Year,$E213)</f>
        <v>0.0302465753424658</v>
      </c>
      <c r="CX213" s="62" t="n">
        <f aca="false">IF(In_Fix_Interest=1,In_Loan_Rate*CX$5/Days_In_Year,$E213)</f>
        <v>0.0302465753424658</v>
      </c>
      <c r="CY213" s="62" t="n">
        <f aca="false">IF(In_Fix_Interest=1,In_Loan_Rate*CY$5/Days_In_Year,$E213)</f>
        <v>0.0295890410958904</v>
      </c>
      <c r="CZ213" s="62" t="n">
        <f aca="false">IF(In_Fix_Interest=1,In_Loan_Rate*CZ$5/Days_In_Year,$E213)</f>
        <v>0.0299178082191781</v>
      </c>
      <c r="DA213" s="62" t="n">
        <f aca="false">IF(In_Fix_Interest=1,In_Loan_Rate*DA$5/Days_In_Year,$E213)</f>
        <v>0.0302465753424658</v>
      </c>
      <c r="DB213" s="62" t="n">
        <f aca="false">IF(In_Fix_Interest=1,In_Loan_Rate*DB$5/Days_In_Year,$E213)</f>
        <v>0.0302465753424658</v>
      </c>
      <c r="DC213" s="62" t="n">
        <f aca="false">IF(In_Fix_Interest=1,In_Loan_Rate*DC$5/Days_In_Year,$E213)</f>
        <v>0.0295890410958904</v>
      </c>
      <c r="DD213" s="62" t="n">
        <f aca="false">IF(In_Fix_Interest=1,In_Loan_Rate*DD$5/Days_In_Year,$E213)</f>
        <v>0.0299178082191781</v>
      </c>
      <c r="DE213" s="62" t="n">
        <f aca="false">IF(In_Fix_Interest=1,In_Loan_Rate*DE$5/Days_In_Year,$E213)</f>
        <v>0.0302465753424658</v>
      </c>
      <c r="DF213" s="62" t="n">
        <f aca="false">IF(In_Fix_Interest=1,In_Loan_Rate*DF$5/Days_In_Year,$E213)</f>
        <v>0.0302465753424658</v>
      </c>
      <c r="DG213" s="62" t="n">
        <f aca="false">IF(In_Fix_Interest=1,In_Loan_Rate*DG$5/Days_In_Year,$E213)</f>
        <v>0.0295890410958904</v>
      </c>
      <c r="DH213" s="62" t="n">
        <f aca="false">IF(In_Fix_Interest=1,In_Loan_Rate*DH$5/Days_In_Year,$E213)</f>
        <v>0.0299178082191781</v>
      </c>
      <c r="DI213" s="62" t="n">
        <f aca="false">IF(In_Fix_Interest=1,In_Loan_Rate*DI$5/Days_In_Year,$E213)</f>
        <v>0.0302465753424658</v>
      </c>
      <c r="DJ213" s="62" t="n">
        <f aca="false">IF(In_Fix_Interest=1,In_Loan_Rate*DJ$5/Days_In_Year,$E213)</f>
        <v>0.0302465753424658</v>
      </c>
      <c r="DK213" s="62" t="n">
        <f aca="false">IF(In_Fix_Interest=1,In_Loan_Rate*DK$5/Days_In_Year,$E213)</f>
        <v>0.0299178082191781</v>
      </c>
      <c r="DL213" s="62" t="n">
        <f aca="false">IF(In_Fix_Interest=1,In_Loan_Rate*DL$5/Days_In_Year,$E213)</f>
        <v>0.0299178082191781</v>
      </c>
      <c r="DM213" s="62" t="n">
        <f aca="false">IF(In_Fix_Interest=1,In_Loan_Rate*DM$5/Days_In_Year,$E213)</f>
        <v>0.0302465753424658</v>
      </c>
      <c r="DN213" s="62" t="n">
        <f aca="false">IF(In_Fix_Interest=1,In_Loan_Rate*DN$5/Days_In_Year,$E213)</f>
        <v>0.0302465753424658</v>
      </c>
      <c r="DO213" s="62" t="n">
        <f aca="false">IF(In_Fix_Interest=1,In_Loan_Rate*DO$5/Days_In_Year,$E213)</f>
        <v>0.0295890410958904</v>
      </c>
      <c r="DP213" s="62" t="n">
        <f aca="false">IF(In_Fix_Interest=1,In_Loan_Rate*DP$5/Days_In_Year,$E213)</f>
        <v>0.0299178082191781</v>
      </c>
      <c r="DQ213" s="62" t="n">
        <f aca="false">IF(In_Fix_Interest=1,In_Loan_Rate*DQ$5/Days_In_Year,$E213)</f>
        <v>0.0302465753424658</v>
      </c>
      <c r="DR213" s="62" t="n">
        <f aca="false">IF(In_Fix_Interest=1,In_Loan_Rate*DR$5/Days_In_Year,$E213)</f>
        <v>0.0302465753424658</v>
      </c>
      <c r="DS213" s="62" t="n">
        <f aca="false">IF(In_Fix_Interest=1,In_Loan_Rate*DS$5/Days_In_Year,$E213)</f>
        <v>0.0295890410958904</v>
      </c>
      <c r="DT213" s="62" t="n">
        <f aca="false">IF(In_Fix_Interest=1,In_Loan_Rate*DT$5/Days_In_Year,$E213)</f>
        <v>0.0299178082191781</v>
      </c>
      <c r="DU213" s="62" t="n">
        <f aca="false">IF(In_Fix_Interest=1,In_Loan_Rate*DU$5/Days_In_Year,$E213)</f>
        <v>0.0302465753424658</v>
      </c>
      <c r="DV213" s="62" t="n">
        <f aca="false">IF(In_Fix_Interest=1,In_Loan_Rate*DV$5/Days_In_Year,$E213)</f>
        <v>0.0302465753424658</v>
      </c>
      <c r="DW213" s="62" t="n">
        <f aca="false">IF(In_Fix_Interest=1,In_Loan_Rate*DW$5/Days_In_Year,$E213)</f>
        <v>0.0295890410958904</v>
      </c>
      <c r="DX213" s="62" t="n">
        <f aca="false">IF(In_Fix_Interest=1,In_Loan_Rate*DX$5/Days_In_Year,$E213)</f>
        <v>0.0299178082191781</v>
      </c>
      <c r="DY213" s="62" t="n">
        <f aca="false">IF(In_Fix_Interest=1,In_Loan_Rate*DY$5/Days_In_Year,$E213)</f>
        <v>0.0302465753424658</v>
      </c>
      <c r="DZ213" s="62" t="n">
        <f aca="false">IF(In_Fix_Interest=1,In_Loan_Rate*DZ$5/Days_In_Year,$E213)</f>
        <v>0.0302465753424658</v>
      </c>
      <c r="EA213" s="62" t="n">
        <f aca="false">IF(In_Fix_Interest=1,In_Loan_Rate*EA$5/Days_In_Year,$E213)</f>
        <v>0.0299178082191781</v>
      </c>
      <c r="EB213" s="62" t="n">
        <f aca="false">IF(In_Fix_Interest=1,In_Loan_Rate*EB$5/Days_In_Year,$E213)</f>
        <v>0.0299178082191781</v>
      </c>
      <c r="EC213" s="62" t="n">
        <f aca="false">IF(In_Fix_Interest=1,In_Loan_Rate*EC$5/Days_In_Year,$E213)</f>
        <v>0.0302465753424658</v>
      </c>
      <c r="ED213" s="62" t="n">
        <f aca="false">IF(In_Fix_Interest=1,In_Loan_Rate*ED$5/Days_In_Year,$E213)</f>
        <v>0.0302465753424658</v>
      </c>
      <c r="EE213" s="62" t="n">
        <f aca="false">IF(In_Fix_Interest=1,In_Loan_Rate*EE$5/Days_In_Year,$E213)</f>
        <v>0.0295890410958904</v>
      </c>
      <c r="EF213" s="62" t="n">
        <f aca="false">IF(In_Fix_Interest=1,In_Loan_Rate*EF$5/Days_In_Year,$E213)</f>
        <v>0.0299178082191781</v>
      </c>
      <c r="EG213" s="62" t="n">
        <f aca="false">IF(In_Fix_Interest=1,In_Loan_Rate*EG$5/Days_In_Year,$E213)</f>
        <v>0.0302465753424658</v>
      </c>
      <c r="EH213" s="62" t="n">
        <f aca="false">IF(In_Fix_Interest=1,In_Loan_Rate*EH$5/Days_In_Year,$E213)</f>
        <v>0.0302465753424658</v>
      </c>
      <c r="EI213" s="62" t="n">
        <f aca="false">IF(In_Fix_Interest=1,In_Loan_Rate*EI$5/Days_In_Year,$E213)</f>
        <v>0.0295890410958904</v>
      </c>
      <c r="EJ213" s="62" t="n">
        <f aca="false">IF(In_Fix_Interest=1,In_Loan_Rate*EJ$5/Days_In_Year,$E213)</f>
        <v>0.0299178082191781</v>
      </c>
      <c r="EK213" s="62" t="n">
        <f aca="false">IF(In_Fix_Interest=1,In_Loan_Rate*EK$5/Days_In_Year,$E213)</f>
        <v>0.0302465753424658</v>
      </c>
      <c r="EL213" s="62" t="n">
        <f aca="false">IF(In_Fix_Interest=1,In_Loan_Rate*EL$5/Days_In_Year,$E213)</f>
        <v>0.0302465753424658</v>
      </c>
      <c r="EM213" s="62" t="n">
        <f aca="false">IF(In_Fix_Interest=1,In_Loan_Rate*EM$5/Days_In_Year,$E213)</f>
        <v>0.0295890410958904</v>
      </c>
      <c r="EN213" s="62" t="n">
        <f aca="false">IF(In_Fix_Interest=1,In_Loan_Rate*EN$5/Days_In_Year,$E213)</f>
        <v>0.0299178082191781</v>
      </c>
      <c r="EO213" s="62" t="n">
        <f aca="false">IF(In_Fix_Interest=1,In_Loan_Rate*EO$5/Days_In_Year,$E213)</f>
        <v>0.0302465753424658</v>
      </c>
      <c r="EP213" s="62" t="n">
        <f aca="false">IF(In_Fix_Interest=1,In_Loan_Rate*EP$5/Days_In_Year,$E213)</f>
        <v>0.0302465753424658</v>
      </c>
      <c r="EQ213" s="62" t="n">
        <f aca="false">IF(In_Fix_Interest=1,In_Loan_Rate*EQ$5/Days_In_Year,$E213)</f>
        <v>0.0299178082191781</v>
      </c>
      <c r="ER213" s="62" t="n">
        <f aca="false">IF(In_Fix_Interest=1,In_Loan_Rate*ER$5/Days_In_Year,$E213)</f>
        <v>0.0299178082191781</v>
      </c>
      <c r="ES213" s="62" t="n">
        <f aca="false">IF(In_Fix_Interest=1,In_Loan_Rate*ES$5/Days_In_Year,$E213)</f>
        <v>0.0302465753424658</v>
      </c>
      <c r="ET213" s="62" t="n">
        <f aca="false">IF(In_Fix_Interest=1,In_Loan_Rate*ET$5/Days_In_Year,$E213)</f>
        <v>0.0302465753424658</v>
      </c>
      <c r="EU213" s="62" t="n">
        <f aca="false">IF(In_Fix_Interest=1,In_Loan_Rate*EU$5/Days_In_Year,$E213)</f>
        <v>0.0295890410958904</v>
      </c>
      <c r="EV213" s="62" t="n">
        <f aca="false">IF(In_Fix_Interest=1,In_Loan_Rate*EV$5/Days_In_Year,$E213)</f>
        <v>0.0299178082191781</v>
      </c>
      <c r="EW213" s="62" t="n">
        <f aca="false">IF(In_Fix_Interest=1,In_Loan_Rate*EW$5/Days_In_Year,$E213)</f>
        <v>0.0302465753424658</v>
      </c>
      <c r="EX213" s="62" t="n">
        <f aca="false">IF(In_Fix_Interest=1,In_Loan_Rate*EX$5/Days_In_Year,$E213)</f>
        <v>0.0302465753424658</v>
      </c>
      <c r="EY213" s="62" t="n">
        <f aca="false">IF(In_Fix_Interest=1,In_Loan_Rate*EY$5/Days_In_Year,$E213)</f>
        <v>0.0295890410958904</v>
      </c>
      <c r="EZ213" s="62" t="n">
        <f aca="false">IF(In_Fix_Interest=1,In_Loan_Rate*EZ$5/Days_In_Year,$E213)</f>
        <v>0.0299178082191781</v>
      </c>
      <c r="FA213" s="62" t="n">
        <f aca="false">IF(In_Fix_Interest=1,In_Loan_Rate*FA$5/Days_In_Year,$E213)</f>
        <v>0.0302465753424658</v>
      </c>
      <c r="FB213" s="62" t="n">
        <f aca="false">IF(In_Fix_Interest=1,In_Loan_Rate*FB$5/Days_In_Year,$E213)</f>
        <v>0.0302465753424658</v>
      </c>
      <c r="FC213" s="62" t="n">
        <f aca="false">IF(In_Fix_Interest=1,In_Loan_Rate*FC$5/Days_In_Year,$E213)</f>
        <v>0.0295890410958904</v>
      </c>
      <c r="FD213" s="62" t="n">
        <f aca="false">IF(In_Fix_Interest=1,In_Loan_Rate*FD$5/Days_In_Year,$E213)</f>
        <v>0.0299178082191781</v>
      </c>
      <c r="FE213" s="62" t="n">
        <f aca="false">IF(In_Fix_Interest=1,In_Loan_Rate*FE$5/Days_In_Year,$E213)</f>
        <v>0.0302465753424658</v>
      </c>
      <c r="FF213" s="62" t="n">
        <f aca="false">IF(In_Fix_Interest=1,In_Loan_Rate*FF$5/Days_In_Year,$E213)</f>
        <v>0.0302465753424658</v>
      </c>
      <c r="FG213" s="62" t="n">
        <f aca="false">IF(In_Fix_Interest=1,In_Loan_Rate*FG$5/Days_In_Year,$E213)</f>
        <v>0.0299178082191781</v>
      </c>
      <c r="FH213" s="62" t="n">
        <f aca="false">IF(In_Fix_Interest=1,In_Loan_Rate*FH$5/Days_In_Year,$E213)</f>
        <v>0.0299178082191781</v>
      </c>
    </row>
    <row r="214" customFormat="false" ht="15" hidden="false" customHeight="false" outlineLevel="0" collapsed="false">
      <c r="C214" s="1" t="s">
        <v>842</v>
      </c>
      <c r="D214" s="12" t="s">
        <v>358</v>
      </c>
      <c r="I214" s="21" t="n">
        <f aca="false">SUM(J214:FH214)</f>
        <v>2356.58750061644</v>
      </c>
      <c r="J214" s="21" t="n">
        <f aca="false">-(J106+In_EW_Interest*J107+J110+J111+J115+In_SPV_Interest*J104)</f>
        <v>2000.35227272727</v>
      </c>
      <c r="K214" s="21" t="n">
        <f aca="false">-(K106+In_EW_Interest*K107+K110+K111+K115+In_SPV_Interest*K104)</f>
        <v>-818.684731973848</v>
      </c>
      <c r="L214" s="21" t="n">
        <f aca="false">-(L106+In_EW_Interest*L107+L110+L111+L115+In_SPV_Interest*L104)</f>
        <v>684.462738443338</v>
      </c>
      <c r="M214" s="21" t="n">
        <f aca="false">-(M106+In_EW_Interest*M107+M110+M111+M115+In_SPV_Interest*M104)</f>
        <v>226.929361942715</v>
      </c>
      <c r="N214" s="21" t="n">
        <f aca="false">-(N106+In_EW_Interest*N107+N110+N111+N115+In_SPV_Interest*N104)</f>
        <v>226.929361942715</v>
      </c>
      <c r="O214" s="21" t="n">
        <f aca="false">-(O106+In_EW_Interest*O107+O110+O111+O115+In_SPV_Interest*O104)</f>
        <v>7.22338767123288</v>
      </c>
      <c r="P214" s="21" t="n">
        <f aca="false">-(P106+In_EW_Interest*P107+P110+P111+P115+In_SPV_Interest*P104)</f>
        <v>7.30364753424658</v>
      </c>
      <c r="Q214" s="21" t="n">
        <f aca="false">-(Q106+In_EW_Interest*Q107+Q110+Q111+Q115+In_SPV_Interest*Q104)</f>
        <v>7.38390739726027</v>
      </c>
      <c r="R214" s="21" t="n">
        <f aca="false">-(R106+In_EW_Interest*R107+R110+R111+R115+In_SPV_Interest*R104)</f>
        <v>7.38390739726027</v>
      </c>
      <c r="S214" s="21" t="n">
        <f aca="false">-(S106+In_EW_Interest*S107+S110+S111+S115+In_SPV_Interest*S104)</f>
        <v>7.30364753424658</v>
      </c>
      <c r="T214" s="21" t="n">
        <f aca="false">-(T106+In_EW_Interest*T107+T110+T111+T115+In_SPV_Interest*T104)</f>
        <v>-0</v>
      </c>
      <c r="U214" s="21" t="n">
        <f aca="false">-(U106+In_EW_Interest*U107+U110+U111+U115+In_SPV_Interest*U104)</f>
        <v>-0</v>
      </c>
      <c r="V214" s="21" t="n">
        <f aca="false">-(V106+In_EW_Interest*V107+V110+V111+V115+In_SPV_Interest*V104)</f>
        <v>-0</v>
      </c>
      <c r="W214" s="21" t="n">
        <f aca="false">-(W106+In_EW_Interest*W107+W110+W111+W115+In_SPV_Interest*W104)</f>
        <v>-0</v>
      </c>
      <c r="X214" s="21" t="n">
        <f aca="false">-(X106+In_EW_Interest*X107+X110+X111+X115+In_SPV_Interest*X104)</f>
        <v>-0</v>
      </c>
      <c r="Y214" s="21" t="n">
        <f aca="false">-(Y106+In_EW_Interest*Y107+Y110+Y111+Y115+In_SPV_Interest*Y104)</f>
        <v>-0</v>
      </c>
      <c r="Z214" s="21" t="n">
        <f aca="false">-(Z106+In_EW_Interest*Z107+Z110+Z111+Z115+In_SPV_Interest*Z104)</f>
        <v>-0</v>
      </c>
      <c r="AA214" s="21" t="n">
        <f aca="false">-(AA106+In_EW_Interest*AA107+AA110+AA111+AA115+In_SPV_Interest*AA104)</f>
        <v>-0</v>
      </c>
      <c r="AB214" s="21" t="n">
        <f aca="false">-(AB106+In_EW_Interest*AB107+AB110+AB111+AB115+In_SPV_Interest*AB104)</f>
        <v>-0</v>
      </c>
      <c r="AC214" s="21" t="n">
        <f aca="false">-(AC106+In_EW_Interest*AC107+AC110+AC111+AC115+In_SPV_Interest*AC104)</f>
        <v>-0</v>
      </c>
      <c r="AD214" s="21" t="n">
        <f aca="false">-(AD106+In_EW_Interest*AD107+AD110+AD111+AD115+In_SPV_Interest*AD104)</f>
        <v>-0</v>
      </c>
      <c r="AE214" s="21" t="n">
        <f aca="false">-(AE106+In_EW_Interest*AE107+AE110+AE111+AE115+In_SPV_Interest*AE104)</f>
        <v>-0</v>
      </c>
      <c r="AF214" s="21" t="n">
        <f aca="false">-(AF106+In_EW_Interest*AF107+AF110+AF111+AF115+In_SPV_Interest*AF104)</f>
        <v>-0</v>
      </c>
      <c r="AG214" s="21" t="n">
        <f aca="false">-(AG106+In_EW_Interest*AG107+AG110+AG111+AG115+In_SPV_Interest*AG104)</f>
        <v>-0</v>
      </c>
      <c r="AH214" s="21" t="n">
        <f aca="false">-(AH106+In_EW_Interest*AH107+AH110+AH111+AH115+In_SPV_Interest*AH104)</f>
        <v>-0</v>
      </c>
      <c r="AI214" s="21" t="n">
        <f aca="false">-(AI106+In_EW_Interest*AI107+AI110+AI111+AI115+In_SPV_Interest*AI104)</f>
        <v>-0</v>
      </c>
      <c r="AJ214" s="21" t="n">
        <f aca="false">-(AJ106+In_EW_Interest*AJ107+AJ110+AJ111+AJ115+In_SPV_Interest*AJ104)</f>
        <v>-0</v>
      </c>
      <c r="AK214" s="21" t="n">
        <f aca="false">-(AK106+In_EW_Interest*AK107+AK110+AK111+AK115+In_SPV_Interest*AK104)</f>
        <v>-0</v>
      </c>
      <c r="AL214" s="21" t="n">
        <f aca="false">-(AL106+In_EW_Interest*AL107+AL110+AL111+AL115+In_SPV_Interest*AL104)</f>
        <v>-0</v>
      </c>
      <c r="AM214" s="21" t="n">
        <f aca="false">-(AM106+In_EW_Interest*AM107+AM110+AM111+AM115+In_SPV_Interest*AM104)</f>
        <v>-0</v>
      </c>
      <c r="AN214" s="21" t="n">
        <f aca="false">-(AN106+In_EW_Interest*AN107+AN110+AN111+AN115+In_SPV_Interest*AN104)</f>
        <v>-0</v>
      </c>
      <c r="AO214" s="21" t="n">
        <f aca="false">-(AO106+In_EW_Interest*AO107+AO110+AO111+AO115+In_SPV_Interest*AO104)</f>
        <v>-0</v>
      </c>
      <c r="AP214" s="21" t="n">
        <f aca="false">-(AP106+In_EW_Interest*AP107+AP110+AP111+AP115+In_SPV_Interest*AP104)</f>
        <v>-0</v>
      </c>
      <c r="AQ214" s="21" t="n">
        <f aca="false">-(AQ106+In_EW_Interest*AQ107+AQ110+AQ111+AQ115+In_SPV_Interest*AQ104)</f>
        <v>-0</v>
      </c>
      <c r="AR214" s="21" t="n">
        <f aca="false">-(AR106+In_EW_Interest*AR107+AR110+AR111+AR115+In_SPV_Interest*AR104)</f>
        <v>-0</v>
      </c>
      <c r="AS214" s="21" t="n">
        <f aca="false">-(AS106+In_EW_Interest*AS107+AS110+AS111+AS115+In_SPV_Interest*AS104)</f>
        <v>-0</v>
      </c>
      <c r="AT214" s="21" t="n">
        <f aca="false">-(AT106+In_EW_Interest*AT107+AT110+AT111+AT115+In_SPV_Interest*AT104)</f>
        <v>-0</v>
      </c>
      <c r="AU214" s="21" t="n">
        <f aca="false">-(AU106+In_EW_Interest*AU107+AU110+AU111+AU115+In_SPV_Interest*AU104)</f>
        <v>-0</v>
      </c>
      <c r="AV214" s="21" t="n">
        <f aca="false">-(AV106+In_EW_Interest*AV107+AV110+AV111+AV115+In_SPV_Interest*AV104)</f>
        <v>-0</v>
      </c>
      <c r="AW214" s="21" t="n">
        <f aca="false">-(AW106+In_EW_Interest*AW107+AW110+AW111+AW115+In_SPV_Interest*AW104)</f>
        <v>-0</v>
      </c>
      <c r="AX214" s="21" t="n">
        <f aca="false">-(AX106+In_EW_Interest*AX107+AX110+AX111+AX115+In_SPV_Interest*AX104)</f>
        <v>-0</v>
      </c>
      <c r="AY214" s="21" t="n">
        <f aca="false">-(AY106+In_EW_Interest*AY107+AY110+AY111+AY115+In_SPV_Interest*AY104)</f>
        <v>-0</v>
      </c>
      <c r="AZ214" s="21" t="n">
        <f aca="false">-(AZ106+In_EW_Interest*AZ107+AZ110+AZ111+AZ115+In_SPV_Interest*AZ104)</f>
        <v>-0</v>
      </c>
      <c r="BA214" s="21" t="n">
        <f aca="false">-(BA106+In_EW_Interest*BA107+BA110+BA111+BA115+In_SPV_Interest*BA104)</f>
        <v>-0</v>
      </c>
      <c r="BB214" s="21" t="n">
        <f aca="false">-(BB106+In_EW_Interest*BB107+BB110+BB111+BB115+In_SPV_Interest*BB104)</f>
        <v>-0</v>
      </c>
      <c r="BC214" s="21" t="n">
        <f aca="false">-(BC106+In_EW_Interest*BC107+BC110+BC111+BC115+In_SPV_Interest*BC104)</f>
        <v>-0</v>
      </c>
      <c r="BD214" s="21" t="n">
        <f aca="false">-(BD106+In_EW_Interest*BD107+BD110+BD111+BD115+In_SPV_Interest*BD104)</f>
        <v>-0</v>
      </c>
      <c r="BE214" s="21" t="n">
        <f aca="false">-(BE106+In_EW_Interest*BE107+BE110+BE111+BE115+In_SPV_Interest*BE104)</f>
        <v>-0</v>
      </c>
      <c r="BF214" s="21" t="n">
        <f aca="false">-(BF106+In_EW_Interest*BF107+BF110+BF111+BF115+In_SPV_Interest*BF104)</f>
        <v>-0</v>
      </c>
      <c r="BG214" s="21" t="n">
        <f aca="false">-(BG106+In_EW_Interest*BG107+BG110+BG111+BG115+In_SPV_Interest*BG104)</f>
        <v>-0</v>
      </c>
      <c r="BH214" s="21" t="n">
        <f aca="false">-(BH106+In_EW_Interest*BH107+BH110+BH111+BH115+In_SPV_Interest*BH104)</f>
        <v>-0</v>
      </c>
      <c r="BI214" s="21" t="n">
        <f aca="false">-(BI106+In_EW_Interest*BI107+BI110+BI111+BI115+In_SPV_Interest*BI104)</f>
        <v>-0</v>
      </c>
      <c r="BJ214" s="21" t="n">
        <f aca="false">-(BJ106+In_EW_Interest*BJ107+BJ110+BJ111+BJ115+In_SPV_Interest*BJ104)</f>
        <v>-0</v>
      </c>
      <c r="BK214" s="21" t="n">
        <f aca="false">-(BK106+In_EW_Interest*BK107+BK110+BK111+BK115+In_SPV_Interest*BK104)</f>
        <v>-0</v>
      </c>
      <c r="BL214" s="21" t="n">
        <f aca="false">-(BL106+In_EW_Interest*BL107+BL110+BL111+BL115+In_SPV_Interest*BL104)</f>
        <v>-0</v>
      </c>
      <c r="BM214" s="21" t="n">
        <f aca="false">-(BM106+In_EW_Interest*BM107+BM110+BM111+BM115+In_SPV_Interest*BM104)</f>
        <v>-0</v>
      </c>
      <c r="BN214" s="21" t="n">
        <f aca="false">-(BN106+In_EW_Interest*BN107+BN110+BN111+BN115+In_SPV_Interest*BN104)</f>
        <v>-0</v>
      </c>
      <c r="BO214" s="21" t="n">
        <f aca="false">-(BO106+In_EW_Interest*BO107+BO110+BO111+BO115+In_SPV_Interest*BO104)</f>
        <v>-0</v>
      </c>
      <c r="BP214" s="21" t="n">
        <f aca="false">-(BP106+In_EW_Interest*BP107+BP110+BP111+BP115+In_SPV_Interest*BP104)</f>
        <v>-0</v>
      </c>
      <c r="BQ214" s="21" t="n">
        <f aca="false">-(BQ106+In_EW_Interest*BQ107+BQ110+BQ111+BQ115+In_SPV_Interest*BQ104)</f>
        <v>-0</v>
      </c>
      <c r="BR214" s="21" t="n">
        <f aca="false">-(BR106+In_EW_Interest*BR107+BR110+BR111+BR115+In_SPV_Interest*BR104)</f>
        <v>-0</v>
      </c>
      <c r="BS214" s="21" t="n">
        <f aca="false">-(BS106+In_EW_Interest*BS107+BS110+BS111+BS115+In_SPV_Interest*BS104)</f>
        <v>-0</v>
      </c>
      <c r="BT214" s="21" t="n">
        <f aca="false">-(BT106+In_EW_Interest*BT107+BT110+BT111+BT115+In_SPV_Interest*BT104)</f>
        <v>-0</v>
      </c>
      <c r="BU214" s="21" t="n">
        <f aca="false">-(BU106+In_EW_Interest*BU107+BU110+BU111+BU115+In_SPV_Interest*BU104)</f>
        <v>-0</v>
      </c>
      <c r="BV214" s="21" t="n">
        <f aca="false">-(BV106+In_EW_Interest*BV107+BV110+BV111+BV115+In_SPV_Interest*BV104)</f>
        <v>-0</v>
      </c>
      <c r="BW214" s="21" t="n">
        <f aca="false">-(BW106+In_EW_Interest*BW107+BW110+BW111+BW115+In_SPV_Interest*BW104)</f>
        <v>-0</v>
      </c>
      <c r="BX214" s="21" t="n">
        <f aca="false">-(BX106+In_EW_Interest*BX107+BX110+BX111+BX115+In_SPV_Interest*BX104)</f>
        <v>-0</v>
      </c>
      <c r="BY214" s="21" t="n">
        <f aca="false">-(BY106+In_EW_Interest*BY107+BY110+BY111+BY115+In_SPV_Interest*BY104)</f>
        <v>-0</v>
      </c>
      <c r="BZ214" s="21" t="n">
        <f aca="false">-(BZ106+In_EW_Interest*BZ107+BZ110+BZ111+BZ115+In_SPV_Interest*BZ104)</f>
        <v>-0</v>
      </c>
      <c r="CA214" s="21" t="n">
        <f aca="false">-(CA106+In_EW_Interest*CA107+CA110+CA111+CA115+In_SPV_Interest*CA104)</f>
        <v>-0</v>
      </c>
      <c r="CB214" s="21" t="n">
        <f aca="false">-(CB106+In_EW_Interest*CB107+CB110+CB111+CB115+In_SPV_Interest*CB104)</f>
        <v>-0</v>
      </c>
      <c r="CC214" s="21" t="n">
        <f aca="false">-(CC106+In_EW_Interest*CC107+CC110+CC111+CC115+In_SPV_Interest*CC104)</f>
        <v>-0</v>
      </c>
      <c r="CD214" s="21" t="n">
        <f aca="false">-(CD106+In_EW_Interest*CD107+CD110+CD111+CD115+In_SPV_Interest*CD104)</f>
        <v>-0</v>
      </c>
      <c r="CE214" s="21" t="n">
        <f aca="false">-(CE106+In_EW_Interest*CE107+CE110+CE111+CE115+In_SPV_Interest*CE104)</f>
        <v>-0</v>
      </c>
      <c r="CF214" s="21" t="n">
        <f aca="false">-(CF106+In_EW_Interest*CF107+CF110+CF111+CF115+In_SPV_Interest*CF104)</f>
        <v>-0</v>
      </c>
      <c r="CG214" s="21" t="n">
        <f aca="false">-(CG106+In_EW_Interest*CG107+CG110+CG111+CG115+In_SPV_Interest*CG104)</f>
        <v>-0</v>
      </c>
      <c r="CH214" s="21" t="n">
        <f aca="false">-(CH106+In_EW_Interest*CH107+CH110+CH111+CH115+In_SPV_Interest*CH104)</f>
        <v>-0</v>
      </c>
      <c r="CI214" s="21" t="n">
        <f aca="false">-(CI106+In_EW_Interest*CI107+CI110+CI111+CI115+In_SPV_Interest*CI104)</f>
        <v>-0</v>
      </c>
      <c r="CJ214" s="21" t="n">
        <f aca="false">-(CJ106+In_EW_Interest*CJ107+CJ110+CJ111+CJ115+In_SPV_Interest*CJ104)</f>
        <v>-0</v>
      </c>
      <c r="CK214" s="21" t="n">
        <f aca="false">-(CK106+In_EW_Interest*CK107+CK110+CK111+CK115+In_SPV_Interest*CK104)</f>
        <v>-0</v>
      </c>
      <c r="CL214" s="21" t="n">
        <f aca="false">-(CL106+In_EW_Interest*CL107+CL110+CL111+CL115+In_SPV_Interest*CL104)</f>
        <v>-0</v>
      </c>
      <c r="CM214" s="21" t="n">
        <f aca="false">-(CM106+In_EW_Interest*CM107+CM110+CM111+CM115+In_SPV_Interest*CM104)</f>
        <v>-0</v>
      </c>
      <c r="CN214" s="21" t="n">
        <f aca="false">-(CN106+In_EW_Interest*CN107+CN110+CN111+CN115+In_SPV_Interest*CN104)</f>
        <v>-0</v>
      </c>
      <c r="CO214" s="21" t="n">
        <f aca="false">-(CO106+In_EW_Interest*CO107+CO110+CO111+CO115+In_SPV_Interest*CO104)</f>
        <v>-0</v>
      </c>
      <c r="CP214" s="21" t="n">
        <f aca="false">-(CP106+In_EW_Interest*CP107+CP110+CP111+CP115+In_SPV_Interest*CP104)</f>
        <v>-0</v>
      </c>
      <c r="CQ214" s="21" t="n">
        <f aca="false">-(CQ106+In_EW_Interest*CQ107+CQ110+CQ111+CQ115+In_SPV_Interest*CQ104)</f>
        <v>-0</v>
      </c>
      <c r="CR214" s="21" t="n">
        <f aca="false">-(CR106+In_EW_Interest*CR107+CR110+CR111+CR115+In_SPV_Interest*CR104)</f>
        <v>-0</v>
      </c>
      <c r="CS214" s="21" t="n">
        <f aca="false">-(CS106+In_EW_Interest*CS107+CS110+CS111+CS115+In_SPV_Interest*CS104)</f>
        <v>-0</v>
      </c>
      <c r="CT214" s="21" t="n">
        <f aca="false">-(CT106+In_EW_Interest*CT107+CT110+CT111+CT115+In_SPV_Interest*CT104)</f>
        <v>-0</v>
      </c>
      <c r="CU214" s="21" t="n">
        <f aca="false">-(CU106+In_EW_Interest*CU107+CU110+CU111+CU115+In_SPV_Interest*CU104)</f>
        <v>-0</v>
      </c>
      <c r="CV214" s="21" t="n">
        <f aca="false">-(CV106+In_EW_Interest*CV107+CV110+CV111+CV115+In_SPV_Interest*CV104)</f>
        <v>-0</v>
      </c>
      <c r="CW214" s="21" t="n">
        <f aca="false">-(CW106+In_EW_Interest*CW107+CW110+CW111+CW115+In_SPV_Interest*CW104)</f>
        <v>-0</v>
      </c>
      <c r="CX214" s="21" t="n">
        <f aca="false">-(CX106+In_EW_Interest*CX107+CX110+CX111+CX115+In_SPV_Interest*CX104)</f>
        <v>-0</v>
      </c>
      <c r="CY214" s="21" t="n">
        <f aca="false">-(CY106+In_EW_Interest*CY107+CY110+CY111+CY115+In_SPV_Interest*CY104)</f>
        <v>-0</v>
      </c>
      <c r="CZ214" s="21" t="n">
        <f aca="false">-(CZ106+In_EW_Interest*CZ107+CZ110+CZ111+CZ115+In_SPV_Interest*CZ104)</f>
        <v>-0</v>
      </c>
      <c r="DA214" s="21" t="n">
        <f aca="false">-(DA106+In_EW_Interest*DA107+DA110+DA111+DA115+In_SPV_Interest*DA104)</f>
        <v>-0</v>
      </c>
      <c r="DB214" s="21" t="n">
        <f aca="false">-(DB106+In_EW_Interest*DB107+DB110+DB111+DB115+In_SPV_Interest*DB104)</f>
        <v>-0</v>
      </c>
      <c r="DC214" s="21" t="n">
        <f aca="false">-(DC106+In_EW_Interest*DC107+DC110+DC111+DC115+In_SPV_Interest*DC104)</f>
        <v>-0</v>
      </c>
      <c r="DD214" s="21" t="n">
        <f aca="false">-(DD106+In_EW_Interest*DD107+DD110+DD111+DD115+In_SPV_Interest*DD104)</f>
        <v>-0</v>
      </c>
      <c r="DE214" s="21" t="n">
        <f aca="false">-(DE106+In_EW_Interest*DE107+DE110+DE111+DE115+In_SPV_Interest*DE104)</f>
        <v>-0</v>
      </c>
      <c r="DF214" s="21" t="n">
        <f aca="false">-(DF106+In_EW_Interest*DF107+DF110+DF111+DF115+In_SPV_Interest*DF104)</f>
        <v>-0</v>
      </c>
      <c r="DG214" s="21" t="n">
        <f aca="false">-(DG106+In_EW_Interest*DG107+DG110+DG111+DG115+In_SPV_Interest*DG104)</f>
        <v>-0</v>
      </c>
      <c r="DH214" s="21" t="n">
        <f aca="false">-(DH106+In_EW_Interest*DH107+DH110+DH111+DH115+In_SPV_Interest*DH104)</f>
        <v>-0</v>
      </c>
      <c r="DI214" s="21" t="n">
        <f aca="false">-(DI106+In_EW_Interest*DI107+DI110+DI111+DI115+In_SPV_Interest*DI104)</f>
        <v>-0</v>
      </c>
      <c r="DJ214" s="21" t="n">
        <f aca="false">-(DJ106+In_EW_Interest*DJ107+DJ110+DJ111+DJ115+In_SPV_Interest*DJ104)</f>
        <v>-0</v>
      </c>
      <c r="DK214" s="21" t="n">
        <f aca="false">-(DK106+In_EW_Interest*DK107+DK110+DK111+DK115+In_SPV_Interest*DK104)</f>
        <v>-0</v>
      </c>
      <c r="DL214" s="21" t="n">
        <f aca="false">-(DL106+In_EW_Interest*DL107+DL110+DL111+DL115+In_SPV_Interest*DL104)</f>
        <v>-0</v>
      </c>
      <c r="DM214" s="21" t="n">
        <f aca="false">-(DM106+In_EW_Interest*DM107+DM110+DM111+DM115+In_SPV_Interest*DM104)</f>
        <v>-0</v>
      </c>
      <c r="DN214" s="21" t="n">
        <f aca="false">-(DN106+In_EW_Interest*DN107+DN110+DN111+DN115+In_SPV_Interest*DN104)</f>
        <v>-0</v>
      </c>
      <c r="DO214" s="21" t="n">
        <f aca="false">-(DO106+In_EW_Interest*DO107+DO110+DO111+DO115+In_SPV_Interest*DO104)</f>
        <v>-0</v>
      </c>
      <c r="DP214" s="21" t="n">
        <f aca="false">-(DP106+In_EW_Interest*DP107+DP110+DP111+DP115+In_SPV_Interest*DP104)</f>
        <v>-0</v>
      </c>
      <c r="DQ214" s="21" t="n">
        <f aca="false">-(DQ106+In_EW_Interest*DQ107+DQ110+DQ111+DQ115+In_SPV_Interest*DQ104)</f>
        <v>-0</v>
      </c>
      <c r="DR214" s="21" t="n">
        <f aca="false">-(DR106+In_EW_Interest*DR107+DR110+DR111+DR115+In_SPV_Interest*DR104)</f>
        <v>-0</v>
      </c>
      <c r="DS214" s="21" t="n">
        <f aca="false">-(DS106+In_EW_Interest*DS107+DS110+DS111+DS115+In_SPV_Interest*DS104)</f>
        <v>-0</v>
      </c>
      <c r="DT214" s="21" t="n">
        <f aca="false">-(DT106+In_EW_Interest*DT107+DT110+DT111+DT115+In_SPV_Interest*DT104)</f>
        <v>-0</v>
      </c>
      <c r="DU214" s="21" t="n">
        <f aca="false">-(DU106+In_EW_Interest*DU107+DU110+DU111+DU115+In_SPV_Interest*DU104)</f>
        <v>-0</v>
      </c>
      <c r="DV214" s="21" t="n">
        <f aca="false">-(DV106+In_EW_Interest*DV107+DV110+DV111+DV115+In_SPV_Interest*DV104)</f>
        <v>-0</v>
      </c>
      <c r="DW214" s="21" t="n">
        <f aca="false">-(DW106+In_EW_Interest*DW107+DW110+DW111+DW115+In_SPV_Interest*DW104)</f>
        <v>-0</v>
      </c>
      <c r="DX214" s="21" t="n">
        <f aca="false">-(DX106+In_EW_Interest*DX107+DX110+DX111+DX115+In_SPV_Interest*DX104)</f>
        <v>-0</v>
      </c>
      <c r="DY214" s="21" t="n">
        <f aca="false">-(DY106+In_EW_Interest*DY107+DY110+DY111+DY115+In_SPV_Interest*DY104)</f>
        <v>-0</v>
      </c>
      <c r="DZ214" s="21" t="n">
        <f aca="false">-(DZ106+In_EW_Interest*DZ107+DZ110+DZ111+DZ115+In_SPV_Interest*DZ104)</f>
        <v>-0</v>
      </c>
      <c r="EA214" s="21" t="n">
        <f aca="false">-(EA106+In_EW_Interest*EA107+EA110+EA111+EA115+In_SPV_Interest*EA104)</f>
        <v>-0</v>
      </c>
      <c r="EB214" s="21" t="n">
        <f aca="false">-(EB106+In_EW_Interest*EB107+EB110+EB111+EB115+In_SPV_Interest*EB104)</f>
        <v>-0</v>
      </c>
      <c r="EC214" s="21" t="n">
        <f aca="false">-(EC106+In_EW_Interest*EC107+EC110+EC111+EC115+In_SPV_Interest*EC104)</f>
        <v>-0</v>
      </c>
      <c r="ED214" s="21" t="n">
        <f aca="false">-(ED106+In_EW_Interest*ED107+ED110+ED111+ED115+In_SPV_Interest*ED104)</f>
        <v>-0</v>
      </c>
      <c r="EE214" s="21" t="n">
        <f aca="false">-(EE106+In_EW_Interest*EE107+EE110+EE111+EE115+In_SPV_Interest*EE104)</f>
        <v>-0</v>
      </c>
      <c r="EF214" s="21" t="n">
        <f aca="false">-(EF106+In_EW_Interest*EF107+EF110+EF111+EF115+In_SPV_Interest*EF104)</f>
        <v>-0</v>
      </c>
      <c r="EG214" s="21" t="n">
        <f aca="false">-(EG106+In_EW_Interest*EG107+EG110+EG111+EG115+In_SPV_Interest*EG104)</f>
        <v>-0</v>
      </c>
      <c r="EH214" s="21" t="n">
        <f aca="false">-(EH106+In_EW_Interest*EH107+EH110+EH111+EH115+In_SPV_Interest*EH104)</f>
        <v>-0</v>
      </c>
      <c r="EI214" s="21" t="n">
        <f aca="false">-(EI106+In_EW_Interest*EI107+EI110+EI111+EI115+In_SPV_Interest*EI104)</f>
        <v>-0</v>
      </c>
      <c r="EJ214" s="21" t="n">
        <f aca="false">-(EJ106+In_EW_Interest*EJ107+EJ110+EJ111+EJ115+In_SPV_Interest*EJ104)</f>
        <v>-0</v>
      </c>
      <c r="EK214" s="21" t="n">
        <f aca="false">-(EK106+In_EW_Interest*EK107+EK110+EK111+EK115+In_SPV_Interest*EK104)</f>
        <v>-0</v>
      </c>
      <c r="EL214" s="21" t="n">
        <f aca="false">-(EL106+In_EW_Interest*EL107+EL110+EL111+EL115+In_SPV_Interest*EL104)</f>
        <v>-0</v>
      </c>
      <c r="EM214" s="21" t="n">
        <f aca="false">-(EM106+In_EW_Interest*EM107+EM110+EM111+EM115+In_SPV_Interest*EM104)</f>
        <v>-0</v>
      </c>
      <c r="EN214" s="21" t="n">
        <f aca="false">-(EN106+In_EW_Interest*EN107+EN110+EN111+EN115+In_SPV_Interest*EN104)</f>
        <v>-0</v>
      </c>
      <c r="EO214" s="21" t="n">
        <f aca="false">-(EO106+In_EW_Interest*EO107+EO110+EO111+EO115+In_SPV_Interest*EO104)</f>
        <v>-0</v>
      </c>
      <c r="EP214" s="21" t="n">
        <f aca="false">-(EP106+In_EW_Interest*EP107+EP110+EP111+EP115+In_SPV_Interest*EP104)</f>
        <v>-0</v>
      </c>
      <c r="EQ214" s="21" t="n">
        <f aca="false">-(EQ106+In_EW_Interest*EQ107+EQ110+EQ111+EQ115+In_SPV_Interest*EQ104)</f>
        <v>-0</v>
      </c>
      <c r="ER214" s="21" t="n">
        <f aca="false">-(ER106+In_EW_Interest*ER107+ER110+ER111+ER115+In_SPV_Interest*ER104)</f>
        <v>-0</v>
      </c>
      <c r="ES214" s="21" t="n">
        <f aca="false">-(ES106+In_EW_Interest*ES107+ES110+ES111+ES115+In_SPV_Interest*ES104)</f>
        <v>-0</v>
      </c>
      <c r="ET214" s="21" t="n">
        <f aca="false">-(ET106+In_EW_Interest*ET107+ET110+ET111+ET115+In_SPV_Interest*ET104)</f>
        <v>-0</v>
      </c>
      <c r="EU214" s="21" t="n">
        <f aca="false">-(EU106+In_EW_Interest*EU107+EU110+EU111+EU115+In_SPV_Interest*EU104)</f>
        <v>-0</v>
      </c>
      <c r="EV214" s="21" t="n">
        <f aca="false">-(EV106+In_EW_Interest*EV107+EV110+EV111+EV115+In_SPV_Interest*EV104)</f>
        <v>-0</v>
      </c>
      <c r="EW214" s="21" t="n">
        <f aca="false">-(EW106+In_EW_Interest*EW107+EW110+EW111+EW115+In_SPV_Interest*EW104)</f>
        <v>-0</v>
      </c>
      <c r="EX214" s="21" t="n">
        <f aca="false">-(EX106+In_EW_Interest*EX107+EX110+EX111+EX115+In_SPV_Interest*EX104)</f>
        <v>-0</v>
      </c>
      <c r="EY214" s="21" t="n">
        <f aca="false">-(EY106+In_EW_Interest*EY107+EY110+EY111+EY115+In_SPV_Interest*EY104)</f>
        <v>-0</v>
      </c>
      <c r="EZ214" s="21" t="n">
        <f aca="false">-(EZ106+In_EW_Interest*EZ107+EZ110+EZ111+EZ115+In_SPV_Interest*EZ104)</f>
        <v>-0</v>
      </c>
      <c r="FA214" s="21" t="n">
        <f aca="false">-(FA106+In_EW_Interest*FA107+FA110+FA111+FA115+In_SPV_Interest*FA104)</f>
        <v>-0</v>
      </c>
      <c r="FB214" s="21" t="n">
        <f aca="false">-(FB106+In_EW_Interest*FB107+FB110+FB111+FB115+In_SPV_Interest*FB104)</f>
        <v>-0</v>
      </c>
      <c r="FC214" s="21" t="n">
        <f aca="false">-(FC106+In_EW_Interest*FC107+FC110+FC111+FC115+In_SPV_Interest*FC104)</f>
        <v>-0</v>
      </c>
      <c r="FD214" s="21" t="n">
        <f aca="false">-(FD106+In_EW_Interest*FD107+FD110+FD111+FD115+In_SPV_Interest*FD104)</f>
        <v>-0</v>
      </c>
      <c r="FE214" s="21" t="n">
        <f aca="false">-(FE106+In_EW_Interest*FE107+FE110+FE111+FE115+In_SPV_Interest*FE104)</f>
        <v>-0</v>
      </c>
      <c r="FF214" s="21" t="n">
        <f aca="false">-(FF106+In_EW_Interest*FF107+FF110+FF111+FF115+In_SPV_Interest*FF104)</f>
        <v>-0</v>
      </c>
      <c r="FG214" s="21" t="n">
        <f aca="false">-(FG106+In_EW_Interest*FG107+FG110+FG111+FG115+In_SPV_Interest*FG104)</f>
        <v>-0</v>
      </c>
      <c r="FH214" s="21" t="n">
        <f aca="false">-(FH106+In_EW_Interest*FH107+FH110+FH111+FH115+In_SPV_Interest*FH104)</f>
        <v>-0</v>
      </c>
    </row>
    <row r="215" customFormat="false" ht="15" hidden="false" customHeight="false" outlineLevel="0" collapsed="false">
      <c r="C215" s="1" t="s">
        <v>843</v>
      </c>
      <c r="D215" s="12" t="s">
        <v>358</v>
      </c>
      <c r="J215" s="22" t="n">
        <f aca="false">I218</f>
        <v>0</v>
      </c>
      <c r="K215" s="22" t="n">
        <f aca="false">J218</f>
        <v>2000.35227272727</v>
      </c>
      <c r="L215" s="22" t="n">
        <f aca="false">K218</f>
        <v>1181.66754075342</v>
      </c>
      <c r="M215" s="22" t="n">
        <f aca="false">L218</f>
        <v>1866.13027919676</v>
      </c>
      <c r="N215" s="22" t="n">
        <f aca="false">M218</f>
        <v>2093.05964113948</v>
      </c>
      <c r="O215" s="22" t="n">
        <f aca="false">N218</f>
        <v>2534.28234776985</v>
      </c>
      <c r="P215" s="22" t="n">
        <f aca="false">O218</f>
        <v>2541.50573544108</v>
      </c>
      <c r="Q215" s="22" t="n">
        <f aca="false">P218</f>
        <v>2548.80938297533</v>
      </c>
      <c r="R215" s="22" t="n">
        <f aca="false">Q218</f>
        <v>2556.19329037259</v>
      </c>
      <c r="S215" s="22" t="n">
        <f aca="false">R218</f>
        <v>2869.00931147037</v>
      </c>
      <c r="T215" s="22" t="n">
        <f aca="false">S218</f>
        <v>2876.31295900462</v>
      </c>
      <c r="U215" s="22" t="n">
        <f aca="false">T218</f>
        <v>2876.31295900462</v>
      </c>
      <c r="V215" s="22" t="n">
        <f aca="false">U218</f>
        <v>2876.31295900462</v>
      </c>
      <c r="W215" s="22" t="n">
        <f aca="false">V218</f>
        <v>2962.14742936423</v>
      </c>
      <c r="X215" s="22" t="n">
        <f aca="false">W218</f>
        <v>2962.14742936423</v>
      </c>
      <c r="Y215" s="22" t="n">
        <f aca="false">X218</f>
        <v>2962.14742936423</v>
      </c>
      <c r="Z215" s="22" t="n">
        <f aca="false">Y218</f>
        <v>2962.14742936423</v>
      </c>
      <c r="AA215" s="22" t="n">
        <f aca="false">Z218</f>
        <v>2962.14742936423</v>
      </c>
      <c r="AB215" s="22" t="n">
        <f aca="false">AA218</f>
        <v>2962.14742936423</v>
      </c>
      <c r="AC215" s="22" t="n">
        <f aca="false">AB218</f>
        <v>2962.14742936423</v>
      </c>
      <c r="AD215" s="22" t="n">
        <f aca="false">AC218</f>
        <v>2962.14742936423</v>
      </c>
      <c r="AE215" s="22" t="n">
        <f aca="false">AD218</f>
        <v>2962.14742936423</v>
      </c>
      <c r="AF215" s="22" t="n">
        <f aca="false">AE218</f>
        <v>2962.14742936423</v>
      </c>
      <c r="AG215" s="22" t="n">
        <f aca="false">AF218</f>
        <v>2962.14742936423</v>
      </c>
      <c r="AH215" s="22" t="n">
        <f aca="false">AG218</f>
        <v>2962.14742936423</v>
      </c>
      <c r="AI215" s="22" t="n">
        <f aca="false">AH218</f>
        <v>2962.14742936423</v>
      </c>
      <c r="AJ215" s="22" t="n">
        <f aca="false">AI218</f>
        <v>2962.14742936423</v>
      </c>
      <c r="AK215" s="22" t="n">
        <f aca="false">AJ218</f>
        <v>2962.14742936423</v>
      </c>
      <c r="AL215" s="22" t="n">
        <f aca="false">AK218</f>
        <v>2962.14742936423</v>
      </c>
      <c r="AM215" s="22" t="n">
        <f aca="false">AL218</f>
        <v>2962.14742936423</v>
      </c>
      <c r="AN215" s="22" t="n">
        <f aca="false">AM218</f>
        <v>2962.14742936423</v>
      </c>
      <c r="AO215" s="22" t="n">
        <f aca="false">AN218</f>
        <v>2962.14742936423</v>
      </c>
      <c r="AP215" s="22" t="n">
        <f aca="false">AO218</f>
        <v>2962.14742936423</v>
      </c>
      <c r="AQ215" s="22" t="n">
        <f aca="false">AP218</f>
        <v>2962.14742936423</v>
      </c>
      <c r="AR215" s="22" t="n">
        <f aca="false">AQ218</f>
        <v>2962.14742936423</v>
      </c>
      <c r="AS215" s="22" t="n">
        <f aca="false">AR218</f>
        <v>2962.14742936423</v>
      </c>
      <c r="AT215" s="22" t="n">
        <f aca="false">AS218</f>
        <v>2962.14742936423</v>
      </c>
      <c r="AU215" s="22" t="n">
        <f aca="false">AT218</f>
        <v>2962.14742936423</v>
      </c>
      <c r="AV215" s="22" t="n">
        <f aca="false">AU218</f>
        <v>2962.14742936423</v>
      </c>
      <c r="AW215" s="22" t="n">
        <f aca="false">AV218</f>
        <v>2962.14742936423</v>
      </c>
      <c r="AX215" s="22" t="n">
        <f aca="false">AW218</f>
        <v>2962.14742936423</v>
      </c>
      <c r="AY215" s="22" t="n">
        <f aca="false">AX218</f>
        <v>2962.14742936423</v>
      </c>
      <c r="AZ215" s="22" t="n">
        <f aca="false">AY218</f>
        <v>2962.14742936423</v>
      </c>
      <c r="BA215" s="22" t="n">
        <f aca="false">AZ218</f>
        <v>2962.14742936423</v>
      </c>
      <c r="BB215" s="22" t="n">
        <f aca="false">BA218</f>
        <v>2962.14742936423</v>
      </c>
      <c r="BC215" s="22" t="n">
        <f aca="false">BB218</f>
        <v>2962.14742936423</v>
      </c>
      <c r="BD215" s="22" t="n">
        <f aca="false">BC218</f>
        <v>2962.14742936423</v>
      </c>
      <c r="BE215" s="22" t="n">
        <f aca="false">BD218</f>
        <v>2962.14742936423</v>
      </c>
      <c r="BF215" s="22" t="n">
        <f aca="false">BE218</f>
        <v>2962.14742936423</v>
      </c>
      <c r="BG215" s="22" t="n">
        <f aca="false">BF218</f>
        <v>2962.14742936423</v>
      </c>
      <c r="BH215" s="22" t="n">
        <f aca="false">BG218</f>
        <v>2962.14742936423</v>
      </c>
      <c r="BI215" s="22" t="n">
        <f aca="false">BH218</f>
        <v>2962.14742936423</v>
      </c>
      <c r="BJ215" s="22" t="n">
        <f aca="false">BI218</f>
        <v>2962.14742936423</v>
      </c>
      <c r="BK215" s="22" t="n">
        <f aca="false">BJ218</f>
        <v>2962.14742936423</v>
      </c>
      <c r="BL215" s="22" t="n">
        <f aca="false">BK218</f>
        <v>2962.14742936423</v>
      </c>
      <c r="BM215" s="22" t="n">
        <f aca="false">BL218</f>
        <v>2962.14742936423</v>
      </c>
      <c r="BN215" s="22" t="n">
        <f aca="false">BM218</f>
        <v>2962.14742936423</v>
      </c>
      <c r="BO215" s="22" t="n">
        <f aca="false">BN218</f>
        <v>2962.14742936423</v>
      </c>
      <c r="BP215" s="22" t="n">
        <f aca="false">BO218</f>
        <v>2962.14742936423</v>
      </c>
      <c r="BQ215" s="22" t="n">
        <f aca="false">BP218</f>
        <v>2962.14742936423</v>
      </c>
      <c r="BR215" s="22" t="n">
        <f aca="false">BQ218</f>
        <v>2962.14742936423</v>
      </c>
      <c r="BS215" s="22" t="n">
        <f aca="false">BR218</f>
        <v>2962.14742936423</v>
      </c>
      <c r="BT215" s="22" t="n">
        <f aca="false">BS218</f>
        <v>2962.14742936423</v>
      </c>
      <c r="BU215" s="22" t="n">
        <f aca="false">BT218</f>
        <v>2962.14742936423</v>
      </c>
      <c r="BV215" s="22" t="n">
        <f aca="false">BU218</f>
        <v>2962.14742936423</v>
      </c>
      <c r="BW215" s="22" t="n">
        <f aca="false">BV218</f>
        <v>2962.14742936423</v>
      </c>
      <c r="BX215" s="22" t="n">
        <f aca="false">BW218</f>
        <v>2962.14742936423</v>
      </c>
      <c r="BY215" s="22" t="n">
        <f aca="false">BX218</f>
        <v>2962.14742936423</v>
      </c>
      <c r="BZ215" s="22" t="n">
        <f aca="false">BY218</f>
        <v>2962.14742936423</v>
      </c>
      <c r="CA215" s="22" t="n">
        <f aca="false">BZ218</f>
        <v>2962.14742936423</v>
      </c>
      <c r="CB215" s="22" t="n">
        <f aca="false">CA218</f>
        <v>2962.14742936423</v>
      </c>
      <c r="CC215" s="22" t="n">
        <f aca="false">CB218</f>
        <v>2962.14742936423</v>
      </c>
      <c r="CD215" s="22" t="n">
        <f aca="false">CC218</f>
        <v>2962.14742936423</v>
      </c>
      <c r="CE215" s="22" t="n">
        <f aca="false">CD218</f>
        <v>2962.14742936423</v>
      </c>
      <c r="CF215" s="22" t="n">
        <f aca="false">CE218</f>
        <v>2962.14742936423</v>
      </c>
      <c r="CG215" s="22" t="n">
        <f aca="false">CF218</f>
        <v>2962.14742936423</v>
      </c>
      <c r="CH215" s="22" t="n">
        <f aca="false">CG218</f>
        <v>2962.14742936423</v>
      </c>
      <c r="CI215" s="22" t="n">
        <f aca="false">CH218</f>
        <v>2962.14742936423</v>
      </c>
      <c r="CJ215" s="22" t="n">
        <f aca="false">CI218</f>
        <v>2962.14742936423</v>
      </c>
      <c r="CK215" s="22" t="n">
        <f aca="false">CJ218</f>
        <v>2962.14742936423</v>
      </c>
      <c r="CL215" s="22" t="n">
        <f aca="false">CK218</f>
        <v>2962.14742936423</v>
      </c>
      <c r="CM215" s="22" t="n">
        <f aca="false">CL218</f>
        <v>2962.14742936423</v>
      </c>
      <c r="CN215" s="22" t="n">
        <f aca="false">CM218</f>
        <v>2962.14742936423</v>
      </c>
      <c r="CO215" s="22" t="n">
        <f aca="false">CN218</f>
        <v>2962.14742936423</v>
      </c>
      <c r="CP215" s="22" t="n">
        <f aca="false">CO218</f>
        <v>2962.14742936423</v>
      </c>
      <c r="CQ215" s="22" t="n">
        <f aca="false">CP218</f>
        <v>2962.14742936423</v>
      </c>
      <c r="CR215" s="22" t="n">
        <f aca="false">CQ218</f>
        <v>2962.14742936423</v>
      </c>
      <c r="CS215" s="22" t="n">
        <f aca="false">CR218</f>
        <v>2962.14742936423</v>
      </c>
      <c r="CT215" s="22" t="n">
        <f aca="false">CS218</f>
        <v>2962.14742936423</v>
      </c>
      <c r="CU215" s="22" t="n">
        <f aca="false">CT218</f>
        <v>2962.14742936423</v>
      </c>
      <c r="CV215" s="22" t="n">
        <f aca="false">CU218</f>
        <v>2962.14742936423</v>
      </c>
      <c r="CW215" s="22" t="n">
        <f aca="false">CV218</f>
        <v>2962.14742936423</v>
      </c>
      <c r="CX215" s="22" t="n">
        <f aca="false">CW218</f>
        <v>2962.14742936423</v>
      </c>
      <c r="CY215" s="22" t="n">
        <f aca="false">CX218</f>
        <v>2962.14742936423</v>
      </c>
      <c r="CZ215" s="22" t="n">
        <f aca="false">CY218</f>
        <v>2962.14742936423</v>
      </c>
      <c r="DA215" s="22" t="n">
        <f aca="false">CZ218</f>
        <v>2962.14742936423</v>
      </c>
      <c r="DB215" s="22" t="n">
        <f aca="false">DA218</f>
        <v>2962.14742936423</v>
      </c>
      <c r="DC215" s="22" t="n">
        <f aca="false">DB218</f>
        <v>2962.14742936423</v>
      </c>
      <c r="DD215" s="22" t="n">
        <f aca="false">DC218</f>
        <v>2962.14742936423</v>
      </c>
      <c r="DE215" s="22" t="n">
        <f aca="false">DD218</f>
        <v>2962.14742936423</v>
      </c>
      <c r="DF215" s="22" t="n">
        <f aca="false">DE218</f>
        <v>2962.14742936423</v>
      </c>
      <c r="DG215" s="22" t="n">
        <f aca="false">DF218</f>
        <v>2962.14742936423</v>
      </c>
      <c r="DH215" s="22" t="n">
        <f aca="false">DG218</f>
        <v>2962.14742936423</v>
      </c>
      <c r="DI215" s="22" t="n">
        <f aca="false">DH218</f>
        <v>2962.14742936423</v>
      </c>
      <c r="DJ215" s="22" t="n">
        <f aca="false">DI218</f>
        <v>2962.14742936423</v>
      </c>
      <c r="DK215" s="22" t="n">
        <f aca="false">DJ218</f>
        <v>2962.14742936423</v>
      </c>
      <c r="DL215" s="22" t="n">
        <f aca="false">DK218</f>
        <v>2962.14742936423</v>
      </c>
      <c r="DM215" s="22" t="n">
        <f aca="false">DL218</f>
        <v>2962.14742936423</v>
      </c>
      <c r="DN215" s="22" t="n">
        <f aca="false">DM218</f>
        <v>2962.14742936423</v>
      </c>
      <c r="DO215" s="22" t="n">
        <f aca="false">DN218</f>
        <v>2962.14742936423</v>
      </c>
      <c r="DP215" s="22" t="n">
        <f aca="false">DO218</f>
        <v>2962.14742936423</v>
      </c>
      <c r="DQ215" s="22" t="n">
        <f aca="false">DP218</f>
        <v>2962.14742936423</v>
      </c>
      <c r="DR215" s="22" t="n">
        <f aca="false">DQ218</f>
        <v>2962.14742936423</v>
      </c>
      <c r="DS215" s="22" t="n">
        <f aca="false">DR218</f>
        <v>2962.14742936423</v>
      </c>
      <c r="DT215" s="22" t="n">
        <f aca="false">DS218</f>
        <v>2962.14742936423</v>
      </c>
      <c r="DU215" s="22" t="n">
        <f aca="false">DT218</f>
        <v>2962.14742936423</v>
      </c>
      <c r="DV215" s="22" t="n">
        <f aca="false">DU218</f>
        <v>2962.14742936423</v>
      </c>
      <c r="DW215" s="22" t="n">
        <f aca="false">DV218</f>
        <v>2962.14742936423</v>
      </c>
      <c r="DX215" s="22" t="n">
        <f aca="false">DW218</f>
        <v>2962.14742936423</v>
      </c>
      <c r="DY215" s="22" t="n">
        <f aca="false">DX218</f>
        <v>2962.14742936423</v>
      </c>
      <c r="DZ215" s="22" t="n">
        <f aca="false">DY218</f>
        <v>2962.14742936423</v>
      </c>
      <c r="EA215" s="22" t="n">
        <f aca="false">DZ218</f>
        <v>2962.14742936423</v>
      </c>
      <c r="EB215" s="22" t="n">
        <f aca="false">EA218</f>
        <v>2962.14742936423</v>
      </c>
      <c r="EC215" s="22" t="n">
        <f aca="false">EB218</f>
        <v>2962.14742936423</v>
      </c>
      <c r="ED215" s="22" t="n">
        <f aca="false">EC218</f>
        <v>2962.14742936423</v>
      </c>
      <c r="EE215" s="22" t="n">
        <f aca="false">ED218</f>
        <v>2962.14742936423</v>
      </c>
      <c r="EF215" s="22" t="n">
        <f aca="false">EE218</f>
        <v>2962.14742936423</v>
      </c>
      <c r="EG215" s="22" t="n">
        <f aca="false">EF218</f>
        <v>2962.14742936423</v>
      </c>
      <c r="EH215" s="22" t="n">
        <f aca="false">EG218</f>
        <v>2962.14742936423</v>
      </c>
      <c r="EI215" s="22" t="n">
        <f aca="false">EH218</f>
        <v>2962.14742936423</v>
      </c>
      <c r="EJ215" s="22" t="n">
        <f aca="false">EI218</f>
        <v>2962.14742936423</v>
      </c>
      <c r="EK215" s="22" t="n">
        <f aca="false">EJ218</f>
        <v>2962.14742936423</v>
      </c>
      <c r="EL215" s="22" t="n">
        <f aca="false">EK218</f>
        <v>2962.14742936423</v>
      </c>
      <c r="EM215" s="22" t="n">
        <f aca="false">EL218</f>
        <v>2962.14742936423</v>
      </c>
      <c r="EN215" s="22" t="n">
        <f aca="false">EM218</f>
        <v>2962.14742936423</v>
      </c>
      <c r="EO215" s="22" t="n">
        <f aca="false">EN218</f>
        <v>2962.14742936423</v>
      </c>
      <c r="EP215" s="22" t="n">
        <f aca="false">EO218</f>
        <v>2962.14742936423</v>
      </c>
      <c r="EQ215" s="22" t="n">
        <f aca="false">EP218</f>
        <v>2962.14742936423</v>
      </c>
      <c r="ER215" s="22" t="n">
        <f aca="false">EQ218</f>
        <v>2962.14742936423</v>
      </c>
      <c r="ES215" s="22" t="n">
        <f aca="false">ER218</f>
        <v>2962.14742936423</v>
      </c>
      <c r="ET215" s="22" t="n">
        <f aca="false">ES218</f>
        <v>2962.14742936423</v>
      </c>
      <c r="EU215" s="22" t="n">
        <f aca="false">ET218</f>
        <v>2962.14742936423</v>
      </c>
      <c r="EV215" s="22" t="n">
        <f aca="false">EU218</f>
        <v>2962.14742936423</v>
      </c>
      <c r="EW215" s="22" t="n">
        <f aca="false">EV218</f>
        <v>2962.14742936423</v>
      </c>
      <c r="EX215" s="22" t="n">
        <f aca="false">EW218</f>
        <v>2962.14742936423</v>
      </c>
      <c r="EY215" s="22" t="n">
        <f aca="false">EX218</f>
        <v>2962.14742936423</v>
      </c>
      <c r="EZ215" s="22" t="n">
        <f aca="false">EY218</f>
        <v>2962.14742936423</v>
      </c>
      <c r="FA215" s="22" t="n">
        <f aca="false">EZ218</f>
        <v>2962.14742936423</v>
      </c>
      <c r="FB215" s="22" t="n">
        <f aca="false">FA218</f>
        <v>2962.14742936423</v>
      </c>
      <c r="FC215" s="22" t="n">
        <f aca="false">FB218</f>
        <v>2962.14742936423</v>
      </c>
      <c r="FD215" s="22" t="n">
        <f aca="false">FC218</f>
        <v>2962.14742936423</v>
      </c>
      <c r="FE215" s="22" t="n">
        <f aca="false">FD218</f>
        <v>2962.14742936423</v>
      </c>
      <c r="FF215" s="22" t="n">
        <f aca="false">FE218</f>
        <v>2962.14742936423</v>
      </c>
      <c r="FG215" s="22" t="n">
        <f aca="false">FF218</f>
        <v>2962.14742936423</v>
      </c>
      <c r="FH215" s="22" t="n">
        <f aca="false">FG218</f>
        <v>2962.14742936423</v>
      </c>
    </row>
    <row r="216" customFormat="false" ht="15" hidden="false" customHeight="false" outlineLevel="0" collapsed="false">
      <c r="C216" s="1" t="s">
        <v>844</v>
      </c>
      <c r="D216" s="12" t="s">
        <v>358</v>
      </c>
      <c r="E216" s="21" t="n">
        <f aca="false">SUMIF($J$3:$FH$3,"&lt;="&amp;$E20,$J216:$FH216)</f>
        <v>289.280329224406</v>
      </c>
      <c r="F216" s="21" t="n">
        <f aca="false">SUMIF($J$4:$FH$4,"&lt;="&amp;$E22,$J216:$FH216)</f>
        <v>605.559928747787</v>
      </c>
      <c r="I216" s="21" t="n">
        <f aca="false">SUM(J216:FH216)</f>
        <v>605.559928747787</v>
      </c>
      <c r="J216" s="21" t="n">
        <f aca="false">J215*J213*(1-J26)</f>
        <v>0</v>
      </c>
      <c r="K216" s="21" t="n">
        <f aca="false">K215*K213*(1-K26)</f>
        <v>59.1885056039851</v>
      </c>
      <c r="L216" s="21" t="n">
        <f aca="false">L215*L213*(1-L26)</f>
        <v>35.3529028630888</v>
      </c>
      <c r="M216" s="21" t="n">
        <f aca="false">M215*M213*(1-M26)</f>
        <v>56.4440500885815</v>
      </c>
      <c r="N216" s="21" t="n">
        <f aca="false">N215*N213*(1-N26)</f>
        <v>63.3078861319995</v>
      </c>
      <c r="O216" s="21" t="n">
        <f aca="false">O215*O213*(1-O26)</f>
        <v>74.9869845367516</v>
      </c>
      <c r="P216" s="21" t="n">
        <f aca="false">P215*P213*(1-P26)</f>
        <v>76.0362811808674</v>
      </c>
      <c r="Q216" s="21" t="n">
        <f aca="false">Q215*Q213*(1-Q26)</f>
        <v>77.0927550357469</v>
      </c>
      <c r="R216" s="21" t="n">
        <f aca="false">R215*R213*(1-R26)</f>
        <v>77.3160929471599</v>
      </c>
      <c r="S216" s="21" t="n">
        <f aca="false">S215*S213*(1-S26)</f>
        <v>85.8344703596068</v>
      </c>
      <c r="T216" s="21" t="n">
        <f aca="false">T215*T213*(1-T26)</f>
        <v>0</v>
      </c>
      <c r="U216" s="21" t="n">
        <f aca="false">U215*U213*(1-U26)</f>
        <v>0</v>
      </c>
      <c r="V216" s="21" t="n">
        <f aca="false">V215*V213*(1-V26)</f>
        <v>0</v>
      </c>
      <c r="W216" s="21" t="n">
        <f aca="false">W215*W213*(1-W26)</f>
        <v>0</v>
      </c>
      <c r="X216" s="21" t="n">
        <f aca="false">X215*X213*(1-X26)</f>
        <v>0</v>
      </c>
      <c r="Y216" s="21" t="n">
        <f aca="false">Y215*Y213*(1-Y26)</f>
        <v>0</v>
      </c>
      <c r="Z216" s="21" t="n">
        <f aca="false">Z215*Z213*(1-Z26)</f>
        <v>0</v>
      </c>
      <c r="AA216" s="21" t="n">
        <f aca="false">AA215*AA213*(1-AA26)</f>
        <v>0</v>
      </c>
      <c r="AB216" s="21" t="n">
        <f aca="false">AB215*AB213*(1-AB26)</f>
        <v>0</v>
      </c>
      <c r="AC216" s="21" t="n">
        <f aca="false">AC215*AC213*(1-AC26)</f>
        <v>0</v>
      </c>
      <c r="AD216" s="21" t="n">
        <f aca="false">AD215*AD213*(1-AD26)</f>
        <v>0</v>
      </c>
      <c r="AE216" s="21" t="n">
        <f aca="false">AE215*AE213*(1-AE26)</f>
        <v>0</v>
      </c>
      <c r="AF216" s="21" t="n">
        <f aca="false">AF215*AF213*(1-AF26)</f>
        <v>0</v>
      </c>
      <c r="AG216" s="21" t="n">
        <f aca="false">AG215*AG213*(1-AG26)</f>
        <v>0</v>
      </c>
      <c r="AH216" s="21" t="n">
        <f aca="false">AH215*AH213*(1-AH26)</f>
        <v>0</v>
      </c>
      <c r="AI216" s="21" t="n">
        <f aca="false">AI215*AI213*(1-AI26)</f>
        <v>0</v>
      </c>
      <c r="AJ216" s="21" t="n">
        <f aca="false">AJ215*AJ213*(1-AJ26)</f>
        <v>0</v>
      </c>
      <c r="AK216" s="21" t="n">
        <f aca="false">AK215*AK213*(1-AK26)</f>
        <v>0</v>
      </c>
      <c r="AL216" s="21" t="n">
        <f aca="false">AL215*AL213*(1-AL26)</f>
        <v>0</v>
      </c>
      <c r="AM216" s="21" t="n">
        <f aca="false">AM215*AM213*(1-AM26)</f>
        <v>0</v>
      </c>
      <c r="AN216" s="21" t="n">
        <f aca="false">AN215*AN213*(1-AN26)</f>
        <v>0</v>
      </c>
      <c r="AO216" s="21" t="n">
        <f aca="false">AO215*AO213*(1-AO26)</f>
        <v>0</v>
      </c>
      <c r="AP216" s="21" t="n">
        <f aca="false">AP215*AP213*(1-AP26)</f>
        <v>0</v>
      </c>
      <c r="AQ216" s="21" t="n">
        <f aca="false">AQ215*AQ213*(1-AQ26)</f>
        <v>0</v>
      </c>
      <c r="AR216" s="21" t="n">
        <f aca="false">AR215*AR213*(1-AR26)</f>
        <v>0</v>
      </c>
      <c r="AS216" s="21" t="n">
        <f aca="false">AS215*AS213*(1-AS26)</f>
        <v>0</v>
      </c>
      <c r="AT216" s="21" t="n">
        <f aca="false">AT215*AT213*(1-AT26)</f>
        <v>0</v>
      </c>
      <c r="AU216" s="21" t="n">
        <f aca="false">AU215*AU213*(1-AU26)</f>
        <v>0</v>
      </c>
      <c r="AV216" s="21" t="n">
        <f aca="false">AV215*AV213*(1-AV26)</f>
        <v>0</v>
      </c>
      <c r="AW216" s="21" t="n">
        <f aca="false">AW215*AW213*(1-AW26)</f>
        <v>0</v>
      </c>
      <c r="AX216" s="21" t="n">
        <f aca="false">AX215*AX213*(1-AX26)</f>
        <v>0</v>
      </c>
      <c r="AY216" s="21" t="n">
        <f aca="false">AY215*AY213*(1-AY26)</f>
        <v>0</v>
      </c>
      <c r="AZ216" s="21" t="n">
        <f aca="false">AZ215*AZ213*(1-AZ26)</f>
        <v>0</v>
      </c>
      <c r="BA216" s="21" t="n">
        <f aca="false">BA215*BA213*(1-BA26)</f>
        <v>0</v>
      </c>
      <c r="BB216" s="21" t="n">
        <f aca="false">BB215*BB213*(1-BB26)</f>
        <v>0</v>
      </c>
      <c r="BC216" s="21" t="n">
        <f aca="false">BC215*BC213*(1-BC26)</f>
        <v>0</v>
      </c>
      <c r="BD216" s="21" t="n">
        <f aca="false">BD215*BD213*(1-BD26)</f>
        <v>0</v>
      </c>
      <c r="BE216" s="21" t="n">
        <f aca="false">BE215*BE213*(1-BE26)</f>
        <v>0</v>
      </c>
      <c r="BF216" s="21" t="n">
        <f aca="false">BF215*BF213*(1-BF26)</f>
        <v>0</v>
      </c>
      <c r="BG216" s="21" t="n">
        <f aca="false">BG215*BG213*(1-BG26)</f>
        <v>0</v>
      </c>
      <c r="BH216" s="21" t="n">
        <f aca="false">BH215*BH213*(1-BH26)</f>
        <v>0</v>
      </c>
      <c r="BI216" s="21" t="n">
        <f aca="false">BI215*BI213*(1-BI26)</f>
        <v>0</v>
      </c>
      <c r="BJ216" s="21" t="n">
        <f aca="false">BJ215*BJ213*(1-BJ26)</f>
        <v>0</v>
      </c>
      <c r="BK216" s="21" t="n">
        <f aca="false">BK215*BK213*(1-BK26)</f>
        <v>0</v>
      </c>
      <c r="BL216" s="21" t="n">
        <f aca="false">BL215*BL213*(1-BL26)</f>
        <v>0</v>
      </c>
      <c r="BM216" s="21" t="n">
        <f aca="false">BM215*BM213*(1-BM26)</f>
        <v>0</v>
      </c>
      <c r="BN216" s="21" t="n">
        <f aca="false">BN215*BN213*(1-BN26)</f>
        <v>0</v>
      </c>
      <c r="BO216" s="21" t="n">
        <f aca="false">BO215*BO213*(1-BO26)</f>
        <v>0</v>
      </c>
      <c r="BP216" s="21" t="n">
        <f aca="false">BP215*BP213*(1-BP26)</f>
        <v>0</v>
      </c>
      <c r="BQ216" s="21" t="n">
        <f aca="false">BQ215*BQ213*(1-BQ26)</f>
        <v>0</v>
      </c>
      <c r="BR216" s="21" t="n">
        <f aca="false">BR215*BR213*(1-BR26)</f>
        <v>0</v>
      </c>
      <c r="BS216" s="21" t="n">
        <f aca="false">BS215*BS213*(1-BS26)</f>
        <v>0</v>
      </c>
      <c r="BT216" s="21" t="n">
        <f aca="false">BT215*BT213*(1-BT26)</f>
        <v>0</v>
      </c>
      <c r="BU216" s="21" t="n">
        <f aca="false">BU215*BU213*(1-BU26)</f>
        <v>0</v>
      </c>
      <c r="BV216" s="21" t="n">
        <f aca="false">BV215*BV213*(1-BV26)</f>
        <v>0</v>
      </c>
      <c r="BW216" s="21" t="n">
        <f aca="false">BW215*BW213*(1-BW26)</f>
        <v>0</v>
      </c>
      <c r="BX216" s="21" t="n">
        <f aca="false">BX215*BX213*(1-BX26)</f>
        <v>0</v>
      </c>
      <c r="BY216" s="21" t="n">
        <f aca="false">BY215*BY213*(1-BY26)</f>
        <v>0</v>
      </c>
      <c r="BZ216" s="21" t="n">
        <f aca="false">BZ215*BZ213*(1-BZ26)</f>
        <v>0</v>
      </c>
      <c r="CA216" s="21" t="n">
        <f aca="false">CA215*CA213*(1-CA26)</f>
        <v>0</v>
      </c>
      <c r="CB216" s="21" t="n">
        <f aca="false">CB215*CB213*(1-CB26)</f>
        <v>0</v>
      </c>
      <c r="CC216" s="21" t="n">
        <f aca="false">CC215*CC213*(1-CC26)</f>
        <v>0</v>
      </c>
      <c r="CD216" s="21" t="n">
        <f aca="false">CD215*CD213*(1-CD26)</f>
        <v>0</v>
      </c>
      <c r="CE216" s="21" t="n">
        <f aca="false">CE215*CE213*(1-CE26)</f>
        <v>0</v>
      </c>
      <c r="CF216" s="21" t="n">
        <f aca="false">CF215*CF213*(1-CF26)</f>
        <v>0</v>
      </c>
      <c r="CG216" s="21" t="n">
        <f aca="false">CG215*CG213*(1-CG26)</f>
        <v>0</v>
      </c>
      <c r="CH216" s="21" t="n">
        <f aca="false">CH215*CH213*(1-CH26)</f>
        <v>0</v>
      </c>
      <c r="CI216" s="21" t="n">
        <f aca="false">CI215*CI213*(1-CI26)</f>
        <v>0</v>
      </c>
      <c r="CJ216" s="21" t="n">
        <f aca="false">CJ215*CJ213*(1-CJ26)</f>
        <v>0</v>
      </c>
      <c r="CK216" s="21" t="n">
        <f aca="false">CK215*CK213*(1-CK26)</f>
        <v>0</v>
      </c>
      <c r="CL216" s="21" t="n">
        <f aca="false">CL215*CL213*(1-CL26)</f>
        <v>0</v>
      </c>
      <c r="CM216" s="21" t="n">
        <f aca="false">CM215*CM213*(1-CM26)</f>
        <v>0</v>
      </c>
      <c r="CN216" s="21" t="n">
        <f aca="false">CN215*CN213*(1-CN26)</f>
        <v>0</v>
      </c>
      <c r="CO216" s="21" t="n">
        <f aca="false">CO215*CO213*(1-CO26)</f>
        <v>0</v>
      </c>
      <c r="CP216" s="21" t="n">
        <f aca="false">CP215*CP213*(1-CP26)</f>
        <v>0</v>
      </c>
      <c r="CQ216" s="21" t="n">
        <f aca="false">CQ215*CQ213*(1-CQ26)</f>
        <v>0</v>
      </c>
      <c r="CR216" s="21" t="n">
        <f aca="false">CR215*CR213*(1-CR26)</f>
        <v>0</v>
      </c>
      <c r="CS216" s="21" t="n">
        <f aca="false">CS215*CS213*(1-CS26)</f>
        <v>0</v>
      </c>
      <c r="CT216" s="21" t="n">
        <f aca="false">CT215*CT213*(1-CT26)</f>
        <v>0</v>
      </c>
      <c r="CU216" s="21" t="n">
        <f aca="false">CU215*CU213*(1-CU26)</f>
        <v>0</v>
      </c>
      <c r="CV216" s="21" t="n">
        <f aca="false">CV215*CV213*(1-CV26)</f>
        <v>0</v>
      </c>
      <c r="CW216" s="21" t="n">
        <f aca="false">CW215*CW213*(1-CW26)</f>
        <v>0</v>
      </c>
      <c r="CX216" s="21" t="n">
        <f aca="false">CX215*CX213*(1-CX26)</f>
        <v>0</v>
      </c>
      <c r="CY216" s="21" t="n">
        <f aca="false">CY215*CY213*(1-CY26)</f>
        <v>0</v>
      </c>
      <c r="CZ216" s="21" t="n">
        <f aca="false">CZ215*CZ213*(1-CZ26)</f>
        <v>0</v>
      </c>
      <c r="DA216" s="21" t="n">
        <f aca="false">DA215*DA213*(1-DA26)</f>
        <v>0</v>
      </c>
      <c r="DB216" s="21" t="n">
        <f aca="false">DB215*DB213*(1-DB26)</f>
        <v>0</v>
      </c>
      <c r="DC216" s="21" t="n">
        <f aca="false">DC215*DC213*(1-DC26)</f>
        <v>0</v>
      </c>
      <c r="DD216" s="21" t="n">
        <f aca="false">DD215*DD213*(1-DD26)</f>
        <v>0</v>
      </c>
      <c r="DE216" s="21" t="n">
        <f aca="false">DE215*DE213*(1-DE26)</f>
        <v>0</v>
      </c>
      <c r="DF216" s="21" t="n">
        <f aca="false">DF215*DF213*(1-DF26)</f>
        <v>0</v>
      </c>
      <c r="DG216" s="21" t="n">
        <f aca="false">DG215*DG213*(1-DG26)</f>
        <v>0</v>
      </c>
      <c r="DH216" s="21" t="n">
        <f aca="false">DH215*DH213*(1-DH26)</f>
        <v>0</v>
      </c>
      <c r="DI216" s="21" t="n">
        <f aca="false">DI215*DI213*(1-DI26)</f>
        <v>0</v>
      </c>
      <c r="DJ216" s="21" t="n">
        <f aca="false">DJ215*DJ213*(1-DJ26)</f>
        <v>0</v>
      </c>
      <c r="DK216" s="21" t="n">
        <f aca="false">DK215*DK213*(1-DK26)</f>
        <v>0</v>
      </c>
      <c r="DL216" s="21" t="n">
        <f aca="false">DL215*DL213*(1-DL26)</f>
        <v>0</v>
      </c>
      <c r="DM216" s="21" t="n">
        <f aca="false">DM215*DM213*(1-DM26)</f>
        <v>0</v>
      </c>
      <c r="DN216" s="21" t="n">
        <f aca="false">DN215*DN213*(1-DN26)</f>
        <v>0</v>
      </c>
      <c r="DO216" s="21" t="n">
        <f aca="false">DO215*DO213*(1-DO26)</f>
        <v>0</v>
      </c>
      <c r="DP216" s="21" t="n">
        <f aca="false">DP215*DP213*(1-DP26)</f>
        <v>0</v>
      </c>
      <c r="DQ216" s="21" t="n">
        <f aca="false">DQ215*DQ213*(1-DQ26)</f>
        <v>0</v>
      </c>
      <c r="DR216" s="21" t="n">
        <f aca="false">DR215*DR213*(1-DR26)</f>
        <v>0</v>
      </c>
      <c r="DS216" s="21" t="n">
        <f aca="false">DS215*DS213*(1-DS26)</f>
        <v>0</v>
      </c>
      <c r="DT216" s="21" t="n">
        <f aca="false">DT215*DT213*(1-DT26)</f>
        <v>0</v>
      </c>
      <c r="DU216" s="21" t="n">
        <f aca="false">DU215*DU213*(1-DU26)</f>
        <v>0</v>
      </c>
      <c r="DV216" s="21" t="n">
        <f aca="false">DV215*DV213*(1-DV26)</f>
        <v>0</v>
      </c>
      <c r="DW216" s="21" t="n">
        <f aca="false">DW215*DW213*(1-DW26)</f>
        <v>0</v>
      </c>
      <c r="DX216" s="21" t="n">
        <f aca="false">DX215*DX213*(1-DX26)</f>
        <v>0</v>
      </c>
      <c r="DY216" s="21" t="n">
        <f aca="false">DY215*DY213*(1-DY26)</f>
        <v>0</v>
      </c>
      <c r="DZ216" s="21" t="n">
        <f aca="false">DZ215*DZ213*(1-DZ26)</f>
        <v>0</v>
      </c>
      <c r="EA216" s="21" t="n">
        <f aca="false">EA215*EA213*(1-EA26)</f>
        <v>0</v>
      </c>
      <c r="EB216" s="21" t="n">
        <f aca="false">EB215*EB213*(1-EB26)</f>
        <v>0</v>
      </c>
      <c r="EC216" s="21" t="n">
        <f aca="false">EC215*EC213*(1-EC26)</f>
        <v>0</v>
      </c>
      <c r="ED216" s="21" t="n">
        <f aca="false">ED215*ED213*(1-ED26)</f>
        <v>0</v>
      </c>
      <c r="EE216" s="21" t="n">
        <f aca="false">EE215*EE213*(1-EE26)</f>
        <v>0</v>
      </c>
      <c r="EF216" s="21" t="n">
        <f aca="false">EF215*EF213*(1-EF26)</f>
        <v>0</v>
      </c>
      <c r="EG216" s="21" t="n">
        <f aca="false">EG215*EG213*(1-EG26)</f>
        <v>0</v>
      </c>
      <c r="EH216" s="21" t="n">
        <f aca="false">EH215*EH213*(1-EH26)</f>
        <v>0</v>
      </c>
      <c r="EI216" s="21" t="n">
        <f aca="false">EI215*EI213*(1-EI26)</f>
        <v>0</v>
      </c>
      <c r="EJ216" s="21" t="n">
        <f aca="false">EJ215*EJ213*(1-EJ26)</f>
        <v>0</v>
      </c>
      <c r="EK216" s="21" t="n">
        <f aca="false">EK215*EK213*(1-EK26)</f>
        <v>0</v>
      </c>
      <c r="EL216" s="21" t="n">
        <f aca="false">EL215*EL213*(1-EL26)</f>
        <v>0</v>
      </c>
      <c r="EM216" s="21" t="n">
        <f aca="false">EM215*EM213*(1-EM26)</f>
        <v>0</v>
      </c>
      <c r="EN216" s="21" t="n">
        <f aca="false">EN215*EN213*(1-EN26)</f>
        <v>0</v>
      </c>
      <c r="EO216" s="21" t="n">
        <f aca="false">EO215*EO213*(1-EO26)</f>
        <v>0</v>
      </c>
      <c r="EP216" s="21" t="n">
        <f aca="false">EP215*EP213*(1-EP26)</f>
        <v>0</v>
      </c>
      <c r="EQ216" s="21" t="n">
        <f aca="false">EQ215*EQ213*(1-EQ26)</f>
        <v>0</v>
      </c>
      <c r="ER216" s="21" t="n">
        <f aca="false">ER215*ER213*(1-ER26)</f>
        <v>0</v>
      </c>
      <c r="ES216" s="21" t="n">
        <f aca="false">ES215*ES213*(1-ES26)</f>
        <v>0</v>
      </c>
      <c r="ET216" s="21" t="n">
        <f aca="false">ET215*ET213*(1-ET26)</f>
        <v>0</v>
      </c>
      <c r="EU216" s="21" t="n">
        <f aca="false">EU215*EU213*(1-EU26)</f>
        <v>0</v>
      </c>
      <c r="EV216" s="21" t="n">
        <f aca="false">EV215*EV213*(1-EV26)</f>
        <v>0</v>
      </c>
      <c r="EW216" s="21" t="n">
        <f aca="false">EW215*EW213*(1-EW26)</f>
        <v>0</v>
      </c>
      <c r="EX216" s="21" t="n">
        <f aca="false">EX215*EX213*(1-EX26)</f>
        <v>0</v>
      </c>
      <c r="EY216" s="21" t="n">
        <f aca="false">EY215*EY213*(1-EY26)</f>
        <v>0</v>
      </c>
      <c r="EZ216" s="21" t="n">
        <f aca="false">EZ215*EZ213*(1-EZ26)</f>
        <v>0</v>
      </c>
      <c r="FA216" s="21" t="n">
        <f aca="false">FA215*FA213*(1-FA26)</f>
        <v>0</v>
      </c>
      <c r="FB216" s="21" t="n">
        <f aca="false">FB215*FB213*(1-FB26)</f>
        <v>0</v>
      </c>
      <c r="FC216" s="21" t="n">
        <f aca="false">FC215*FC213*(1-FC26)</f>
        <v>0</v>
      </c>
      <c r="FD216" s="21" t="n">
        <f aca="false">FD215*FD213*(1-FD26)</f>
        <v>0</v>
      </c>
      <c r="FE216" s="21" t="n">
        <f aca="false">FE215*FE213*(1-FE26)</f>
        <v>0</v>
      </c>
      <c r="FF216" s="21" t="n">
        <f aca="false">FF215*FF213*(1-FF26)</f>
        <v>0</v>
      </c>
      <c r="FG216" s="21" t="n">
        <f aca="false">FG215*FG213*(1-FG26)</f>
        <v>0</v>
      </c>
      <c r="FH216" s="21" t="n">
        <f aca="false">FH215*FH213*(1-FH26)</f>
        <v>0</v>
      </c>
    </row>
    <row r="217" customFormat="false" ht="15" hidden="false" customHeight="false" outlineLevel="0" collapsed="false">
      <c r="C217" s="1" t="s">
        <v>845</v>
      </c>
      <c r="D217" s="12" t="s">
        <v>358</v>
      </c>
      <c r="I217" s="21" t="n">
        <f aca="false">SUM(J217:FH217)</f>
        <v>605.559928747787</v>
      </c>
      <c r="J217" s="21" t="n">
        <f aca="false">IF(In_Fix_Interest=1,J37*SUMIF($J$7:J$7,J$7,$J216:J216),J216)</f>
        <v>0</v>
      </c>
      <c r="K217" s="21" t="n">
        <f aca="false">IF(In_Fix_Interest=1,K37*SUMIF($J$7:K$7,K$7,$J216:K216),K216)</f>
        <v>0</v>
      </c>
      <c r="L217" s="21" t="n">
        <f aca="false">IF(In_Fix_Interest=1,L37*SUMIF($J$7:L$7,L$7,$J216:L216),L216)</f>
        <v>0</v>
      </c>
      <c r="M217" s="21" t="n">
        <f aca="false">IF(In_Fix_Interest=1,M37*SUMIF($J$7:M$7,M$7,$J216:M216),M216)</f>
        <v>0</v>
      </c>
      <c r="N217" s="21" t="n">
        <f aca="false">IF(In_Fix_Interest=1,N37*SUMIF($J$7:N$7,N$7,$J216:N216),N216)</f>
        <v>214.293344687655</v>
      </c>
      <c r="O217" s="21" t="n">
        <f aca="false">IF(In_Fix_Interest=1,O37*SUMIF($J$7:O$7,O$7,$J216:O216),O216)</f>
        <v>0</v>
      </c>
      <c r="P217" s="21" t="n">
        <f aca="false">IF(In_Fix_Interest=1,P37*SUMIF($J$7:P$7,P$7,$J216:P216),P216)</f>
        <v>0</v>
      </c>
      <c r="Q217" s="21" t="n">
        <f aca="false">IF(In_Fix_Interest=1,Q37*SUMIF($J$7:Q$7,Q$7,$J216:Q216),Q216)</f>
        <v>0</v>
      </c>
      <c r="R217" s="21" t="n">
        <f aca="false">IF(In_Fix_Interest=1,R37*SUMIF($J$7:R$7,R$7,$J216:R216),R216)</f>
        <v>305.432113700526</v>
      </c>
      <c r="S217" s="21" t="n">
        <f aca="false">IF(In_Fix_Interest=1,S37*SUMIF($J$7:S$7,S$7,$J216:S216),S216)</f>
        <v>0</v>
      </c>
      <c r="T217" s="21" t="n">
        <f aca="false">IF(In_Fix_Interest=1,T37*SUMIF($J$7:T$7,T$7,$J216:T216),T216)</f>
        <v>0</v>
      </c>
      <c r="U217" s="21" t="n">
        <f aca="false">IF(In_Fix_Interest=1,U37*SUMIF($J$7:U$7,U$7,$J216:U216),U216)</f>
        <v>0</v>
      </c>
      <c r="V217" s="21" t="n">
        <f aca="false">IF(In_Fix_Interest=1,V37*SUMIF($J$7:V$7,V$7,$J216:V216),V216)</f>
        <v>85.8344703596068</v>
      </c>
      <c r="W217" s="21" t="n">
        <f aca="false">IF(In_Fix_Interest=1,W37*SUMIF($J$7:W$7,W$7,$J216:W216),W216)</f>
        <v>0</v>
      </c>
      <c r="X217" s="21" t="n">
        <f aca="false">IF(In_Fix_Interest=1,X37*SUMIF($J$7:X$7,X$7,$J216:X216),X216)</f>
        <v>0</v>
      </c>
      <c r="Y217" s="21" t="n">
        <f aca="false">IF(In_Fix_Interest=1,Y37*SUMIF($J$7:Y$7,Y$7,$J216:Y216),Y216)</f>
        <v>0</v>
      </c>
      <c r="Z217" s="21" t="n">
        <f aca="false">IF(In_Fix_Interest=1,Z37*SUMIF($J$7:Z$7,Z$7,$J216:Z216),Z216)</f>
        <v>0</v>
      </c>
      <c r="AA217" s="21" t="n">
        <f aca="false">IF(In_Fix_Interest=1,AA37*SUMIF($J$7:AA$7,AA$7,$J216:AA216),AA216)</f>
        <v>0</v>
      </c>
      <c r="AB217" s="21" t="n">
        <f aca="false">IF(In_Fix_Interest=1,AB37*SUMIF($J$7:AB$7,AB$7,$J216:AB216),AB216)</f>
        <v>0</v>
      </c>
      <c r="AC217" s="21" t="n">
        <f aca="false">IF(In_Fix_Interest=1,AC37*SUMIF($J$7:AC$7,AC$7,$J216:AC216),AC216)</f>
        <v>0</v>
      </c>
      <c r="AD217" s="21" t="n">
        <f aca="false">IF(In_Fix_Interest=1,AD37*SUMIF($J$7:AD$7,AD$7,$J216:AD216),AD216)</f>
        <v>0</v>
      </c>
      <c r="AE217" s="21" t="n">
        <f aca="false">IF(In_Fix_Interest=1,AE37*SUMIF($J$7:AE$7,AE$7,$J216:AE216),AE216)</f>
        <v>0</v>
      </c>
      <c r="AF217" s="21" t="n">
        <f aca="false">IF(In_Fix_Interest=1,AF37*SUMIF($J$7:AF$7,AF$7,$J216:AF216),AF216)</f>
        <v>0</v>
      </c>
      <c r="AG217" s="21" t="n">
        <f aca="false">IF(In_Fix_Interest=1,AG37*SUMIF($J$7:AG$7,AG$7,$J216:AG216),AG216)</f>
        <v>0</v>
      </c>
      <c r="AH217" s="21" t="n">
        <f aca="false">IF(In_Fix_Interest=1,AH37*SUMIF($J$7:AH$7,AH$7,$J216:AH216),AH216)</f>
        <v>0</v>
      </c>
      <c r="AI217" s="21" t="n">
        <f aca="false">IF(In_Fix_Interest=1,AI37*SUMIF($J$7:AI$7,AI$7,$J216:AI216),AI216)</f>
        <v>0</v>
      </c>
      <c r="AJ217" s="21" t="n">
        <f aca="false">IF(In_Fix_Interest=1,AJ37*SUMIF($J$7:AJ$7,AJ$7,$J216:AJ216),AJ216)</f>
        <v>0</v>
      </c>
      <c r="AK217" s="21" t="n">
        <f aca="false">IF(In_Fix_Interest=1,AK37*SUMIF($J$7:AK$7,AK$7,$J216:AK216),AK216)</f>
        <v>0</v>
      </c>
      <c r="AL217" s="21" t="n">
        <f aca="false">IF(In_Fix_Interest=1,AL37*SUMIF($J$7:AL$7,AL$7,$J216:AL216),AL216)</f>
        <v>0</v>
      </c>
      <c r="AM217" s="21" t="n">
        <f aca="false">IF(In_Fix_Interest=1,AM37*SUMIF($J$7:AM$7,AM$7,$J216:AM216),AM216)</f>
        <v>0</v>
      </c>
      <c r="AN217" s="21" t="n">
        <f aca="false">IF(In_Fix_Interest=1,AN37*SUMIF($J$7:AN$7,AN$7,$J216:AN216),AN216)</f>
        <v>0</v>
      </c>
      <c r="AO217" s="21" t="n">
        <f aca="false">IF(In_Fix_Interest=1,AO37*SUMIF($J$7:AO$7,AO$7,$J216:AO216),AO216)</f>
        <v>0</v>
      </c>
      <c r="AP217" s="21" t="n">
        <f aca="false">IF(In_Fix_Interest=1,AP37*SUMIF($J$7:AP$7,AP$7,$J216:AP216),AP216)</f>
        <v>0</v>
      </c>
      <c r="AQ217" s="21" t="n">
        <f aca="false">IF(In_Fix_Interest=1,AQ37*SUMIF($J$7:AQ$7,AQ$7,$J216:AQ216),AQ216)</f>
        <v>0</v>
      </c>
      <c r="AR217" s="21" t="n">
        <f aca="false">IF(In_Fix_Interest=1,AR37*SUMIF($J$7:AR$7,AR$7,$J216:AR216),AR216)</f>
        <v>0</v>
      </c>
      <c r="AS217" s="21" t="n">
        <f aca="false">IF(In_Fix_Interest=1,AS37*SUMIF($J$7:AS$7,AS$7,$J216:AS216),AS216)</f>
        <v>0</v>
      </c>
      <c r="AT217" s="21" t="n">
        <f aca="false">IF(In_Fix_Interest=1,AT37*SUMIF($J$7:AT$7,AT$7,$J216:AT216),AT216)</f>
        <v>0</v>
      </c>
      <c r="AU217" s="21" t="n">
        <f aca="false">IF(In_Fix_Interest=1,AU37*SUMIF($J$7:AU$7,AU$7,$J216:AU216),AU216)</f>
        <v>0</v>
      </c>
      <c r="AV217" s="21" t="n">
        <f aca="false">IF(In_Fix_Interest=1,AV37*SUMIF($J$7:AV$7,AV$7,$J216:AV216),AV216)</f>
        <v>0</v>
      </c>
      <c r="AW217" s="21" t="n">
        <f aca="false">IF(In_Fix_Interest=1,AW37*SUMIF($J$7:AW$7,AW$7,$J216:AW216),AW216)</f>
        <v>0</v>
      </c>
      <c r="AX217" s="21" t="n">
        <f aca="false">IF(In_Fix_Interest=1,AX37*SUMIF($J$7:AX$7,AX$7,$J216:AX216),AX216)</f>
        <v>0</v>
      </c>
      <c r="AY217" s="21" t="n">
        <f aca="false">IF(In_Fix_Interest=1,AY37*SUMIF($J$7:AY$7,AY$7,$J216:AY216),AY216)</f>
        <v>0</v>
      </c>
      <c r="AZ217" s="21" t="n">
        <f aca="false">IF(In_Fix_Interest=1,AZ37*SUMIF($J$7:AZ$7,AZ$7,$J216:AZ216),AZ216)</f>
        <v>0</v>
      </c>
      <c r="BA217" s="21" t="n">
        <f aca="false">IF(In_Fix_Interest=1,BA37*SUMIF($J$7:BA$7,BA$7,$J216:BA216),BA216)</f>
        <v>0</v>
      </c>
      <c r="BB217" s="21" t="n">
        <f aca="false">IF(In_Fix_Interest=1,BB37*SUMIF($J$7:BB$7,BB$7,$J216:BB216),BB216)</f>
        <v>0</v>
      </c>
      <c r="BC217" s="21" t="n">
        <f aca="false">IF(In_Fix_Interest=1,BC37*SUMIF($J$7:BC$7,BC$7,$J216:BC216),BC216)</f>
        <v>0</v>
      </c>
      <c r="BD217" s="21" t="n">
        <f aca="false">IF(In_Fix_Interest=1,BD37*SUMIF($J$7:BD$7,BD$7,$J216:BD216),BD216)</f>
        <v>0</v>
      </c>
      <c r="BE217" s="21" t="n">
        <f aca="false">IF(In_Fix_Interest=1,BE37*SUMIF($J$7:BE$7,BE$7,$J216:BE216),BE216)</f>
        <v>0</v>
      </c>
      <c r="BF217" s="21" t="n">
        <f aca="false">IF(In_Fix_Interest=1,BF37*SUMIF($J$7:BF$7,BF$7,$J216:BF216),BF216)</f>
        <v>0</v>
      </c>
      <c r="BG217" s="21" t="n">
        <f aca="false">IF(In_Fix_Interest=1,BG37*SUMIF($J$7:BG$7,BG$7,$J216:BG216),BG216)</f>
        <v>0</v>
      </c>
      <c r="BH217" s="21" t="n">
        <f aca="false">IF(In_Fix_Interest=1,BH37*SUMIF($J$7:BH$7,BH$7,$J216:BH216),BH216)</f>
        <v>0</v>
      </c>
      <c r="BI217" s="21" t="n">
        <f aca="false">IF(In_Fix_Interest=1,BI37*SUMIF($J$7:BI$7,BI$7,$J216:BI216),BI216)</f>
        <v>0</v>
      </c>
      <c r="BJ217" s="21" t="n">
        <f aca="false">IF(In_Fix_Interest=1,BJ37*SUMIF($J$7:BJ$7,BJ$7,$J216:BJ216),BJ216)</f>
        <v>0</v>
      </c>
      <c r="BK217" s="21" t="n">
        <f aca="false">IF(In_Fix_Interest=1,BK37*SUMIF($J$7:BK$7,BK$7,$J216:BK216),BK216)</f>
        <v>0</v>
      </c>
      <c r="BL217" s="21" t="n">
        <f aca="false">IF(In_Fix_Interest=1,BL37*SUMIF($J$7:BL$7,BL$7,$J216:BL216),BL216)</f>
        <v>0</v>
      </c>
      <c r="BM217" s="21" t="n">
        <f aca="false">IF(In_Fix_Interest=1,BM37*SUMIF($J$7:BM$7,BM$7,$J216:BM216),BM216)</f>
        <v>0</v>
      </c>
      <c r="BN217" s="21" t="n">
        <f aca="false">IF(In_Fix_Interest=1,BN37*SUMIF($J$7:BN$7,BN$7,$J216:BN216),BN216)</f>
        <v>0</v>
      </c>
      <c r="BO217" s="21" t="n">
        <f aca="false">IF(In_Fix_Interest=1,BO37*SUMIF($J$7:BO$7,BO$7,$J216:BO216),BO216)</f>
        <v>0</v>
      </c>
      <c r="BP217" s="21" t="n">
        <f aca="false">IF(In_Fix_Interest=1,BP37*SUMIF($J$7:BP$7,BP$7,$J216:BP216),BP216)</f>
        <v>0</v>
      </c>
      <c r="BQ217" s="21" t="n">
        <f aca="false">IF(In_Fix_Interest=1,BQ37*SUMIF($J$7:BQ$7,BQ$7,$J216:BQ216),BQ216)</f>
        <v>0</v>
      </c>
      <c r="BR217" s="21" t="n">
        <f aca="false">IF(In_Fix_Interest=1,BR37*SUMIF($J$7:BR$7,BR$7,$J216:BR216),BR216)</f>
        <v>0</v>
      </c>
      <c r="BS217" s="21" t="n">
        <f aca="false">IF(In_Fix_Interest=1,BS37*SUMIF($J$7:BS$7,BS$7,$J216:BS216),BS216)</f>
        <v>0</v>
      </c>
      <c r="BT217" s="21" t="n">
        <f aca="false">IF(In_Fix_Interest=1,BT37*SUMIF($J$7:BT$7,BT$7,$J216:BT216),BT216)</f>
        <v>0</v>
      </c>
      <c r="BU217" s="21" t="n">
        <f aca="false">IF(In_Fix_Interest=1,BU37*SUMIF($J$7:BU$7,BU$7,$J216:BU216),BU216)</f>
        <v>0</v>
      </c>
      <c r="BV217" s="21" t="n">
        <f aca="false">IF(In_Fix_Interest=1,BV37*SUMIF($J$7:BV$7,BV$7,$J216:BV216),BV216)</f>
        <v>0</v>
      </c>
      <c r="BW217" s="21" t="n">
        <f aca="false">IF(In_Fix_Interest=1,BW37*SUMIF($J$7:BW$7,BW$7,$J216:BW216),BW216)</f>
        <v>0</v>
      </c>
      <c r="BX217" s="21" t="n">
        <f aca="false">IF(In_Fix_Interest=1,BX37*SUMIF($J$7:BX$7,BX$7,$J216:BX216),BX216)</f>
        <v>0</v>
      </c>
      <c r="BY217" s="21" t="n">
        <f aca="false">IF(In_Fix_Interest=1,BY37*SUMIF($J$7:BY$7,BY$7,$J216:BY216),BY216)</f>
        <v>0</v>
      </c>
      <c r="BZ217" s="21" t="n">
        <f aca="false">IF(In_Fix_Interest=1,BZ37*SUMIF($J$7:BZ$7,BZ$7,$J216:BZ216),BZ216)</f>
        <v>0</v>
      </c>
      <c r="CA217" s="21" t="n">
        <f aca="false">IF(In_Fix_Interest=1,CA37*SUMIF($J$7:CA$7,CA$7,$J216:CA216),CA216)</f>
        <v>0</v>
      </c>
      <c r="CB217" s="21" t="n">
        <f aca="false">IF(In_Fix_Interest=1,CB37*SUMIF($J$7:CB$7,CB$7,$J216:CB216),CB216)</f>
        <v>0</v>
      </c>
      <c r="CC217" s="21" t="n">
        <f aca="false">IF(In_Fix_Interest=1,CC37*SUMIF($J$7:CC$7,CC$7,$J216:CC216),CC216)</f>
        <v>0</v>
      </c>
      <c r="CD217" s="21" t="n">
        <f aca="false">IF(In_Fix_Interest=1,CD37*SUMIF($J$7:CD$7,CD$7,$J216:CD216),CD216)</f>
        <v>0</v>
      </c>
      <c r="CE217" s="21" t="n">
        <f aca="false">IF(In_Fix_Interest=1,CE37*SUMIF($J$7:CE$7,CE$7,$J216:CE216),CE216)</f>
        <v>0</v>
      </c>
      <c r="CF217" s="21" t="n">
        <f aca="false">IF(In_Fix_Interest=1,CF37*SUMIF($J$7:CF$7,CF$7,$J216:CF216),CF216)</f>
        <v>0</v>
      </c>
      <c r="CG217" s="21" t="n">
        <f aca="false">IF(In_Fix_Interest=1,CG37*SUMIF($J$7:CG$7,CG$7,$J216:CG216),CG216)</f>
        <v>0</v>
      </c>
      <c r="CH217" s="21" t="n">
        <f aca="false">IF(In_Fix_Interest=1,CH37*SUMIF($J$7:CH$7,CH$7,$J216:CH216),CH216)</f>
        <v>0</v>
      </c>
      <c r="CI217" s="21" t="n">
        <f aca="false">IF(In_Fix_Interest=1,CI37*SUMIF($J$7:CI$7,CI$7,$J216:CI216),CI216)</f>
        <v>0</v>
      </c>
      <c r="CJ217" s="21" t="n">
        <f aca="false">IF(In_Fix_Interest=1,CJ37*SUMIF($J$7:CJ$7,CJ$7,$J216:CJ216),CJ216)</f>
        <v>0</v>
      </c>
      <c r="CK217" s="21" t="n">
        <f aca="false">IF(In_Fix_Interest=1,CK37*SUMIF($J$7:CK$7,CK$7,$J216:CK216),CK216)</f>
        <v>0</v>
      </c>
      <c r="CL217" s="21" t="n">
        <f aca="false">IF(In_Fix_Interest=1,CL37*SUMIF($J$7:CL$7,CL$7,$J216:CL216),CL216)</f>
        <v>0</v>
      </c>
      <c r="CM217" s="21" t="n">
        <f aca="false">IF(In_Fix_Interest=1,CM37*SUMIF($J$7:CM$7,CM$7,$J216:CM216),CM216)</f>
        <v>0</v>
      </c>
      <c r="CN217" s="21" t="n">
        <f aca="false">IF(In_Fix_Interest=1,CN37*SUMIF($J$7:CN$7,CN$7,$J216:CN216),CN216)</f>
        <v>0</v>
      </c>
      <c r="CO217" s="21" t="n">
        <f aca="false">IF(In_Fix_Interest=1,CO37*SUMIF($J$7:CO$7,CO$7,$J216:CO216),CO216)</f>
        <v>0</v>
      </c>
      <c r="CP217" s="21" t="n">
        <f aca="false">IF(In_Fix_Interest=1,CP37*SUMIF($J$7:CP$7,CP$7,$J216:CP216),CP216)</f>
        <v>0</v>
      </c>
      <c r="CQ217" s="21" t="n">
        <f aca="false">IF(In_Fix_Interest=1,CQ37*SUMIF($J$7:CQ$7,CQ$7,$J216:CQ216),CQ216)</f>
        <v>0</v>
      </c>
      <c r="CR217" s="21" t="n">
        <f aca="false">IF(In_Fix_Interest=1,CR37*SUMIF($J$7:CR$7,CR$7,$J216:CR216),CR216)</f>
        <v>0</v>
      </c>
      <c r="CS217" s="21" t="n">
        <f aca="false">IF(In_Fix_Interest=1,CS37*SUMIF($J$7:CS$7,CS$7,$J216:CS216),CS216)</f>
        <v>0</v>
      </c>
      <c r="CT217" s="21" t="n">
        <f aca="false">IF(In_Fix_Interest=1,CT37*SUMIF($J$7:CT$7,CT$7,$J216:CT216),CT216)</f>
        <v>0</v>
      </c>
      <c r="CU217" s="21" t="n">
        <f aca="false">IF(In_Fix_Interest=1,CU37*SUMIF($J$7:CU$7,CU$7,$J216:CU216),CU216)</f>
        <v>0</v>
      </c>
      <c r="CV217" s="21" t="n">
        <f aca="false">IF(In_Fix_Interest=1,CV37*SUMIF($J$7:CV$7,CV$7,$J216:CV216),CV216)</f>
        <v>0</v>
      </c>
      <c r="CW217" s="21" t="n">
        <f aca="false">IF(In_Fix_Interest=1,CW37*SUMIF($J$7:CW$7,CW$7,$J216:CW216),CW216)</f>
        <v>0</v>
      </c>
      <c r="CX217" s="21" t="n">
        <f aca="false">IF(In_Fix_Interest=1,CX37*SUMIF($J$7:CX$7,CX$7,$J216:CX216),CX216)</f>
        <v>0</v>
      </c>
      <c r="CY217" s="21" t="n">
        <f aca="false">IF(In_Fix_Interest=1,CY37*SUMIF($J$7:CY$7,CY$7,$J216:CY216),CY216)</f>
        <v>0</v>
      </c>
      <c r="CZ217" s="21" t="n">
        <f aca="false">IF(In_Fix_Interest=1,CZ37*SUMIF($J$7:CZ$7,CZ$7,$J216:CZ216),CZ216)</f>
        <v>0</v>
      </c>
      <c r="DA217" s="21" t="n">
        <f aca="false">IF(In_Fix_Interest=1,DA37*SUMIF($J$7:DA$7,DA$7,$J216:DA216),DA216)</f>
        <v>0</v>
      </c>
      <c r="DB217" s="21" t="n">
        <f aca="false">IF(In_Fix_Interest=1,DB37*SUMIF($J$7:DB$7,DB$7,$J216:DB216),DB216)</f>
        <v>0</v>
      </c>
      <c r="DC217" s="21" t="n">
        <f aca="false">IF(In_Fix_Interest=1,DC37*SUMIF($J$7:DC$7,DC$7,$J216:DC216),DC216)</f>
        <v>0</v>
      </c>
      <c r="DD217" s="21" t="n">
        <f aca="false">IF(In_Fix_Interest=1,DD37*SUMIF($J$7:DD$7,DD$7,$J216:DD216),DD216)</f>
        <v>0</v>
      </c>
      <c r="DE217" s="21" t="n">
        <f aca="false">IF(In_Fix_Interest=1,DE37*SUMIF($J$7:DE$7,DE$7,$J216:DE216),DE216)</f>
        <v>0</v>
      </c>
      <c r="DF217" s="21" t="n">
        <f aca="false">IF(In_Fix_Interest=1,DF37*SUMIF($J$7:DF$7,DF$7,$J216:DF216),DF216)</f>
        <v>0</v>
      </c>
      <c r="DG217" s="21" t="n">
        <f aca="false">IF(In_Fix_Interest=1,DG37*SUMIF($J$7:DG$7,DG$7,$J216:DG216),DG216)</f>
        <v>0</v>
      </c>
      <c r="DH217" s="21" t="n">
        <f aca="false">IF(In_Fix_Interest=1,DH37*SUMIF($J$7:DH$7,DH$7,$J216:DH216),DH216)</f>
        <v>0</v>
      </c>
      <c r="DI217" s="21" t="n">
        <f aca="false">IF(In_Fix_Interest=1,DI37*SUMIF($J$7:DI$7,DI$7,$J216:DI216),DI216)</f>
        <v>0</v>
      </c>
      <c r="DJ217" s="21" t="n">
        <f aca="false">IF(In_Fix_Interest=1,DJ37*SUMIF($J$7:DJ$7,DJ$7,$J216:DJ216),DJ216)</f>
        <v>0</v>
      </c>
      <c r="DK217" s="21" t="n">
        <f aca="false">IF(In_Fix_Interest=1,DK37*SUMIF($J$7:DK$7,DK$7,$J216:DK216),DK216)</f>
        <v>0</v>
      </c>
      <c r="DL217" s="21" t="n">
        <f aca="false">IF(In_Fix_Interest=1,DL37*SUMIF($J$7:DL$7,DL$7,$J216:DL216),DL216)</f>
        <v>0</v>
      </c>
      <c r="DM217" s="21" t="n">
        <f aca="false">IF(In_Fix_Interest=1,DM37*SUMIF($J$7:DM$7,DM$7,$J216:DM216),DM216)</f>
        <v>0</v>
      </c>
      <c r="DN217" s="21" t="n">
        <f aca="false">IF(In_Fix_Interest=1,DN37*SUMIF($J$7:DN$7,DN$7,$J216:DN216),DN216)</f>
        <v>0</v>
      </c>
      <c r="DO217" s="21" t="n">
        <f aca="false">IF(In_Fix_Interest=1,DO37*SUMIF($J$7:DO$7,DO$7,$J216:DO216),DO216)</f>
        <v>0</v>
      </c>
      <c r="DP217" s="21" t="n">
        <f aca="false">IF(In_Fix_Interest=1,DP37*SUMIF($J$7:DP$7,DP$7,$J216:DP216),DP216)</f>
        <v>0</v>
      </c>
      <c r="DQ217" s="21" t="n">
        <f aca="false">IF(In_Fix_Interest=1,DQ37*SUMIF($J$7:DQ$7,DQ$7,$J216:DQ216),DQ216)</f>
        <v>0</v>
      </c>
      <c r="DR217" s="21" t="n">
        <f aca="false">IF(In_Fix_Interest=1,DR37*SUMIF($J$7:DR$7,DR$7,$J216:DR216),DR216)</f>
        <v>0</v>
      </c>
      <c r="DS217" s="21" t="n">
        <f aca="false">IF(In_Fix_Interest=1,DS37*SUMIF($J$7:DS$7,DS$7,$J216:DS216),DS216)</f>
        <v>0</v>
      </c>
      <c r="DT217" s="21" t="n">
        <f aca="false">IF(In_Fix_Interest=1,DT37*SUMIF($J$7:DT$7,DT$7,$J216:DT216),DT216)</f>
        <v>0</v>
      </c>
      <c r="DU217" s="21" t="n">
        <f aca="false">IF(In_Fix_Interest=1,DU37*SUMIF($J$7:DU$7,DU$7,$J216:DU216),DU216)</f>
        <v>0</v>
      </c>
      <c r="DV217" s="21" t="n">
        <f aca="false">IF(In_Fix_Interest=1,DV37*SUMIF($J$7:DV$7,DV$7,$J216:DV216),DV216)</f>
        <v>0</v>
      </c>
      <c r="DW217" s="21" t="n">
        <f aca="false">IF(In_Fix_Interest=1,DW37*SUMIF($J$7:DW$7,DW$7,$J216:DW216),DW216)</f>
        <v>0</v>
      </c>
      <c r="DX217" s="21" t="n">
        <f aca="false">IF(In_Fix_Interest=1,DX37*SUMIF($J$7:DX$7,DX$7,$J216:DX216),DX216)</f>
        <v>0</v>
      </c>
      <c r="DY217" s="21" t="n">
        <f aca="false">IF(In_Fix_Interest=1,DY37*SUMIF($J$7:DY$7,DY$7,$J216:DY216),DY216)</f>
        <v>0</v>
      </c>
      <c r="DZ217" s="21" t="n">
        <f aca="false">IF(In_Fix_Interest=1,DZ37*SUMIF($J$7:DZ$7,DZ$7,$J216:DZ216),DZ216)</f>
        <v>0</v>
      </c>
      <c r="EA217" s="21" t="n">
        <f aca="false">IF(In_Fix_Interest=1,EA37*SUMIF($J$7:EA$7,EA$7,$J216:EA216),EA216)</f>
        <v>0</v>
      </c>
      <c r="EB217" s="21" t="n">
        <f aca="false">IF(In_Fix_Interest=1,EB37*SUMIF($J$7:EB$7,EB$7,$J216:EB216),EB216)</f>
        <v>0</v>
      </c>
      <c r="EC217" s="21" t="n">
        <f aca="false">IF(In_Fix_Interest=1,EC37*SUMIF($J$7:EC$7,EC$7,$J216:EC216),EC216)</f>
        <v>0</v>
      </c>
      <c r="ED217" s="21" t="n">
        <f aca="false">IF(In_Fix_Interest=1,ED37*SUMIF($J$7:ED$7,ED$7,$J216:ED216),ED216)</f>
        <v>0</v>
      </c>
      <c r="EE217" s="21" t="n">
        <f aca="false">IF(In_Fix_Interest=1,EE37*SUMIF($J$7:EE$7,EE$7,$J216:EE216),EE216)</f>
        <v>0</v>
      </c>
      <c r="EF217" s="21" t="n">
        <f aca="false">IF(In_Fix_Interest=1,EF37*SUMIF($J$7:EF$7,EF$7,$J216:EF216),EF216)</f>
        <v>0</v>
      </c>
      <c r="EG217" s="21" t="n">
        <f aca="false">IF(In_Fix_Interest=1,EG37*SUMIF($J$7:EG$7,EG$7,$J216:EG216),EG216)</f>
        <v>0</v>
      </c>
      <c r="EH217" s="21" t="n">
        <f aca="false">IF(In_Fix_Interest=1,EH37*SUMIF($J$7:EH$7,EH$7,$J216:EH216),EH216)</f>
        <v>0</v>
      </c>
      <c r="EI217" s="21" t="n">
        <f aca="false">IF(In_Fix_Interest=1,EI37*SUMIF($J$7:EI$7,EI$7,$J216:EI216),EI216)</f>
        <v>0</v>
      </c>
      <c r="EJ217" s="21" t="n">
        <f aca="false">IF(In_Fix_Interest=1,EJ37*SUMIF($J$7:EJ$7,EJ$7,$J216:EJ216),EJ216)</f>
        <v>0</v>
      </c>
      <c r="EK217" s="21" t="n">
        <f aca="false">IF(In_Fix_Interest=1,EK37*SUMIF($J$7:EK$7,EK$7,$J216:EK216),EK216)</f>
        <v>0</v>
      </c>
      <c r="EL217" s="21" t="n">
        <f aca="false">IF(In_Fix_Interest=1,EL37*SUMIF($J$7:EL$7,EL$7,$J216:EL216),EL216)</f>
        <v>0</v>
      </c>
      <c r="EM217" s="21" t="n">
        <f aca="false">IF(In_Fix_Interest=1,EM37*SUMIF($J$7:EM$7,EM$7,$J216:EM216),EM216)</f>
        <v>0</v>
      </c>
      <c r="EN217" s="21" t="n">
        <f aca="false">IF(In_Fix_Interest=1,EN37*SUMIF($J$7:EN$7,EN$7,$J216:EN216),EN216)</f>
        <v>0</v>
      </c>
      <c r="EO217" s="21" t="n">
        <f aca="false">IF(In_Fix_Interest=1,EO37*SUMIF($J$7:EO$7,EO$7,$J216:EO216),EO216)</f>
        <v>0</v>
      </c>
      <c r="EP217" s="21" t="n">
        <f aca="false">IF(In_Fix_Interest=1,EP37*SUMIF($J$7:EP$7,EP$7,$J216:EP216),EP216)</f>
        <v>0</v>
      </c>
      <c r="EQ217" s="21" t="n">
        <f aca="false">IF(In_Fix_Interest=1,EQ37*SUMIF($J$7:EQ$7,EQ$7,$J216:EQ216),EQ216)</f>
        <v>0</v>
      </c>
      <c r="ER217" s="21" t="n">
        <f aca="false">IF(In_Fix_Interest=1,ER37*SUMIF($J$7:ER$7,ER$7,$J216:ER216),ER216)</f>
        <v>0</v>
      </c>
      <c r="ES217" s="21" t="n">
        <f aca="false">IF(In_Fix_Interest=1,ES37*SUMIF($J$7:ES$7,ES$7,$J216:ES216),ES216)</f>
        <v>0</v>
      </c>
      <c r="ET217" s="21" t="n">
        <f aca="false">IF(In_Fix_Interest=1,ET37*SUMIF($J$7:ET$7,ET$7,$J216:ET216),ET216)</f>
        <v>0</v>
      </c>
      <c r="EU217" s="21" t="n">
        <f aca="false">IF(In_Fix_Interest=1,EU37*SUMIF($J$7:EU$7,EU$7,$J216:EU216),EU216)</f>
        <v>0</v>
      </c>
      <c r="EV217" s="21" t="n">
        <f aca="false">IF(In_Fix_Interest=1,EV37*SUMIF($J$7:EV$7,EV$7,$J216:EV216),EV216)</f>
        <v>0</v>
      </c>
      <c r="EW217" s="21" t="n">
        <f aca="false">IF(In_Fix_Interest=1,EW37*SUMIF($J$7:EW$7,EW$7,$J216:EW216),EW216)</f>
        <v>0</v>
      </c>
      <c r="EX217" s="21" t="n">
        <f aca="false">IF(In_Fix_Interest=1,EX37*SUMIF($J$7:EX$7,EX$7,$J216:EX216),EX216)</f>
        <v>0</v>
      </c>
      <c r="EY217" s="21" t="n">
        <f aca="false">IF(In_Fix_Interest=1,EY37*SUMIF($J$7:EY$7,EY$7,$J216:EY216),EY216)</f>
        <v>0</v>
      </c>
      <c r="EZ217" s="21" t="n">
        <f aca="false">IF(In_Fix_Interest=1,EZ37*SUMIF($J$7:EZ$7,EZ$7,$J216:EZ216),EZ216)</f>
        <v>0</v>
      </c>
      <c r="FA217" s="21" t="n">
        <f aca="false">IF(In_Fix_Interest=1,FA37*SUMIF($J$7:FA$7,FA$7,$J216:FA216),FA216)</f>
        <v>0</v>
      </c>
      <c r="FB217" s="21" t="n">
        <f aca="false">IF(In_Fix_Interest=1,FB37*SUMIF($J$7:FB$7,FB$7,$J216:FB216),FB216)</f>
        <v>0</v>
      </c>
      <c r="FC217" s="21" t="n">
        <f aca="false">IF(In_Fix_Interest=1,FC37*SUMIF($J$7:FC$7,FC$7,$J216:FC216),FC216)</f>
        <v>0</v>
      </c>
      <c r="FD217" s="21" t="n">
        <f aca="false">IF(In_Fix_Interest=1,FD37*SUMIF($J$7:FD$7,FD$7,$J216:FD216),FD216)</f>
        <v>0</v>
      </c>
      <c r="FE217" s="21" t="n">
        <f aca="false">IF(In_Fix_Interest=1,FE37*SUMIF($J$7:FE$7,FE$7,$J216:FE216),FE216)</f>
        <v>0</v>
      </c>
      <c r="FF217" s="21" t="n">
        <f aca="false">IF(In_Fix_Interest=1,FF37*SUMIF($J$7:FF$7,FF$7,$J216:FF216),FF216)</f>
        <v>0</v>
      </c>
      <c r="FG217" s="21" t="n">
        <f aca="false">IF(In_Fix_Interest=1,FG37*SUMIF($J$7:FG$7,FG$7,$J216:FG216),FG216)</f>
        <v>0</v>
      </c>
      <c r="FH217" s="21" t="n">
        <f aca="false">IF(In_Fix_Interest=1,FH37*SUMIF($J$7:FH$7,FH$7,$J216:FH216),FH216)</f>
        <v>0</v>
      </c>
    </row>
    <row r="218" customFormat="false" ht="15" hidden="false" customHeight="false" outlineLevel="0" collapsed="false">
      <c r="C218" s="1" t="s">
        <v>846</v>
      </c>
      <c r="D218" s="12" t="s">
        <v>358</v>
      </c>
      <c r="I218" s="65"/>
      <c r="J218" s="21" t="n">
        <f aca="false">J215+J214+J217</f>
        <v>2000.35227272727</v>
      </c>
      <c r="K218" s="21" t="n">
        <f aca="false">K215+K214+K217</f>
        <v>1181.66754075342</v>
      </c>
      <c r="L218" s="21" t="n">
        <f aca="false">L215+L214+L217</f>
        <v>1866.13027919676</v>
      </c>
      <c r="M218" s="21" t="n">
        <f aca="false">M215+M214+M217</f>
        <v>2093.05964113948</v>
      </c>
      <c r="N218" s="21" t="n">
        <f aca="false">N215+N214+N217</f>
        <v>2534.28234776985</v>
      </c>
      <c r="O218" s="21" t="n">
        <f aca="false">O215+O214+O217</f>
        <v>2541.50573544108</v>
      </c>
      <c r="P218" s="21" t="n">
        <f aca="false">P215+P214+P217</f>
        <v>2548.80938297533</v>
      </c>
      <c r="Q218" s="21" t="n">
        <f aca="false">Q215+Q214+Q217</f>
        <v>2556.19329037259</v>
      </c>
      <c r="R218" s="21" t="n">
        <f aca="false">R215+R214+R217</f>
        <v>2869.00931147037</v>
      </c>
      <c r="S218" s="21" t="n">
        <f aca="false">S215+S214+S217</f>
        <v>2876.31295900462</v>
      </c>
      <c r="T218" s="21" t="n">
        <f aca="false">T215+T214+T217</f>
        <v>2876.31295900462</v>
      </c>
      <c r="U218" s="21" t="n">
        <f aca="false">U215+U214+U217</f>
        <v>2876.31295900462</v>
      </c>
      <c r="V218" s="21" t="n">
        <f aca="false">V215+V214+V217</f>
        <v>2962.14742936423</v>
      </c>
      <c r="W218" s="21" t="n">
        <f aca="false">W215+W214+W217</f>
        <v>2962.14742936423</v>
      </c>
      <c r="X218" s="21" t="n">
        <f aca="false">X215+X214+X217</f>
        <v>2962.14742936423</v>
      </c>
      <c r="Y218" s="21" t="n">
        <f aca="false">Y215+Y214+Y217</f>
        <v>2962.14742936423</v>
      </c>
      <c r="Z218" s="21" t="n">
        <f aca="false">Z215+Z214+Z217</f>
        <v>2962.14742936423</v>
      </c>
      <c r="AA218" s="21" t="n">
        <f aca="false">AA215+AA214+AA217</f>
        <v>2962.14742936423</v>
      </c>
      <c r="AB218" s="21" t="n">
        <f aca="false">AB215+AB214+AB217</f>
        <v>2962.14742936423</v>
      </c>
      <c r="AC218" s="21" t="n">
        <f aca="false">AC215+AC214+AC217</f>
        <v>2962.14742936423</v>
      </c>
      <c r="AD218" s="21" t="n">
        <f aca="false">AD215+AD214+AD217</f>
        <v>2962.14742936423</v>
      </c>
      <c r="AE218" s="21" t="n">
        <f aca="false">AE215+AE214+AE217</f>
        <v>2962.14742936423</v>
      </c>
      <c r="AF218" s="21" t="n">
        <f aca="false">AF215+AF214+AF217</f>
        <v>2962.14742936423</v>
      </c>
      <c r="AG218" s="21" t="n">
        <f aca="false">AG215+AG214+AG217</f>
        <v>2962.14742936423</v>
      </c>
      <c r="AH218" s="21" t="n">
        <f aca="false">AH215+AH214+AH217</f>
        <v>2962.14742936423</v>
      </c>
      <c r="AI218" s="21" t="n">
        <f aca="false">AI215+AI214+AI217</f>
        <v>2962.14742936423</v>
      </c>
      <c r="AJ218" s="21" t="n">
        <f aca="false">AJ215+AJ214+AJ217</f>
        <v>2962.14742936423</v>
      </c>
      <c r="AK218" s="21" t="n">
        <f aca="false">AK215+AK214+AK217</f>
        <v>2962.14742936423</v>
      </c>
      <c r="AL218" s="21" t="n">
        <f aca="false">AL215+AL214+AL217</f>
        <v>2962.14742936423</v>
      </c>
      <c r="AM218" s="21" t="n">
        <f aca="false">AM215+AM214+AM217</f>
        <v>2962.14742936423</v>
      </c>
      <c r="AN218" s="21" t="n">
        <f aca="false">AN215+AN214+AN217</f>
        <v>2962.14742936423</v>
      </c>
      <c r="AO218" s="21" t="n">
        <f aca="false">AO215+AO214+AO217</f>
        <v>2962.14742936423</v>
      </c>
      <c r="AP218" s="21" t="n">
        <f aca="false">AP215+AP214+AP217</f>
        <v>2962.14742936423</v>
      </c>
      <c r="AQ218" s="21" t="n">
        <f aca="false">AQ215+AQ214+AQ217</f>
        <v>2962.14742936423</v>
      </c>
      <c r="AR218" s="21" t="n">
        <f aca="false">AR215+AR214+AR217</f>
        <v>2962.14742936423</v>
      </c>
      <c r="AS218" s="21" t="n">
        <f aca="false">AS215+AS214+AS217</f>
        <v>2962.14742936423</v>
      </c>
      <c r="AT218" s="21" t="n">
        <f aca="false">AT215+AT214+AT217</f>
        <v>2962.14742936423</v>
      </c>
      <c r="AU218" s="21" t="n">
        <f aca="false">AU215+AU214+AU217</f>
        <v>2962.14742936423</v>
      </c>
      <c r="AV218" s="21" t="n">
        <f aca="false">AV215+AV214+AV217</f>
        <v>2962.14742936423</v>
      </c>
      <c r="AW218" s="21" t="n">
        <f aca="false">AW215+AW214+AW217</f>
        <v>2962.14742936423</v>
      </c>
      <c r="AX218" s="21" t="n">
        <f aca="false">AX215+AX214+AX217</f>
        <v>2962.14742936423</v>
      </c>
      <c r="AY218" s="21" t="n">
        <f aca="false">AY215+AY214+AY217</f>
        <v>2962.14742936423</v>
      </c>
      <c r="AZ218" s="21" t="n">
        <f aca="false">AZ215+AZ214+AZ217</f>
        <v>2962.14742936423</v>
      </c>
      <c r="BA218" s="21" t="n">
        <f aca="false">BA215+BA214+BA217</f>
        <v>2962.14742936423</v>
      </c>
      <c r="BB218" s="21" t="n">
        <f aca="false">BB215+BB214+BB217</f>
        <v>2962.14742936423</v>
      </c>
      <c r="BC218" s="21" t="n">
        <f aca="false">BC215+BC214+BC217</f>
        <v>2962.14742936423</v>
      </c>
      <c r="BD218" s="21" t="n">
        <f aca="false">BD215+BD214+BD217</f>
        <v>2962.14742936423</v>
      </c>
      <c r="BE218" s="21" t="n">
        <f aca="false">BE215+BE214+BE217</f>
        <v>2962.14742936423</v>
      </c>
      <c r="BF218" s="21" t="n">
        <f aca="false">BF215+BF214+BF217</f>
        <v>2962.14742936423</v>
      </c>
      <c r="BG218" s="21" t="n">
        <f aca="false">BG215+BG214+BG217</f>
        <v>2962.14742936423</v>
      </c>
      <c r="BH218" s="21" t="n">
        <f aca="false">BH215+BH214+BH217</f>
        <v>2962.14742936423</v>
      </c>
      <c r="BI218" s="21" t="n">
        <f aca="false">BI215+BI214+BI217</f>
        <v>2962.14742936423</v>
      </c>
      <c r="BJ218" s="21" t="n">
        <f aca="false">BJ215+BJ214+BJ217</f>
        <v>2962.14742936423</v>
      </c>
      <c r="BK218" s="21" t="n">
        <f aca="false">BK215+BK214+BK217</f>
        <v>2962.14742936423</v>
      </c>
      <c r="BL218" s="21" t="n">
        <f aca="false">BL215+BL214+BL217</f>
        <v>2962.14742936423</v>
      </c>
      <c r="BM218" s="21" t="n">
        <f aca="false">BM215+BM214+BM217</f>
        <v>2962.14742936423</v>
      </c>
      <c r="BN218" s="21" t="n">
        <f aca="false">BN215+BN214+BN217</f>
        <v>2962.14742936423</v>
      </c>
      <c r="BO218" s="21" t="n">
        <f aca="false">BO215+BO214+BO217</f>
        <v>2962.14742936423</v>
      </c>
      <c r="BP218" s="21" t="n">
        <f aca="false">BP215+BP214+BP217</f>
        <v>2962.14742936423</v>
      </c>
      <c r="BQ218" s="21" t="n">
        <f aca="false">BQ215+BQ214+BQ217</f>
        <v>2962.14742936423</v>
      </c>
      <c r="BR218" s="21" t="n">
        <f aca="false">BR215+BR214+BR217</f>
        <v>2962.14742936423</v>
      </c>
      <c r="BS218" s="21" t="n">
        <f aca="false">BS215+BS214+BS217</f>
        <v>2962.14742936423</v>
      </c>
      <c r="BT218" s="21" t="n">
        <f aca="false">BT215+BT214+BT217</f>
        <v>2962.14742936423</v>
      </c>
      <c r="BU218" s="21" t="n">
        <f aca="false">BU215+BU214+BU217</f>
        <v>2962.14742936423</v>
      </c>
      <c r="BV218" s="21" t="n">
        <f aca="false">BV215+BV214+BV217</f>
        <v>2962.14742936423</v>
      </c>
      <c r="BW218" s="21" t="n">
        <f aca="false">BW215+BW214+BW217</f>
        <v>2962.14742936423</v>
      </c>
      <c r="BX218" s="21" t="n">
        <f aca="false">BX215+BX214+BX217</f>
        <v>2962.14742936423</v>
      </c>
      <c r="BY218" s="21" t="n">
        <f aca="false">BY215+BY214+BY217</f>
        <v>2962.14742936423</v>
      </c>
      <c r="BZ218" s="21" t="n">
        <f aca="false">BZ215+BZ214+BZ217</f>
        <v>2962.14742936423</v>
      </c>
      <c r="CA218" s="21" t="n">
        <f aca="false">CA215+CA214+CA217</f>
        <v>2962.14742936423</v>
      </c>
      <c r="CB218" s="21" t="n">
        <f aca="false">CB215+CB214+CB217</f>
        <v>2962.14742936423</v>
      </c>
      <c r="CC218" s="21" t="n">
        <f aca="false">CC215+CC214+CC217</f>
        <v>2962.14742936423</v>
      </c>
      <c r="CD218" s="21" t="n">
        <f aca="false">CD215+CD214+CD217</f>
        <v>2962.14742936423</v>
      </c>
      <c r="CE218" s="21" t="n">
        <f aca="false">CE215+CE214+CE217</f>
        <v>2962.14742936423</v>
      </c>
      <c r="CF218" s="21" t="n">
        <f aca="false">CF215+CF214+CF217</f>
        <v>2962.14742936423</v>
      </c>
      <c r="CG218" s="21" t="n">
        <f aca="false">CG215+CG214+CG217</f>
        <v>2962.14742936423</v>
      </c>
      <c r="CH218" s="21" t="n">
        <f aca="false">CH215+CH214+CH217</f>
        <v>2962.14742936423</v>
      </c>
      <c r="CI218" s="21" t="n">
        <f aca="false">CI215+CI214+CI217</f>
        <v>2962.14742936423</v>
      </c>
      <c r="CJ218" s="21" t="n">
        <f aca="false">CJ215+CJ214+CJ217</f>
        <v>2962.14742936423</v>
      </c>
      <c r="CK218" s="21" t="n">
        <f aca="false">CK215+CK214+CK217</f>
        <v>2962.14742936423</v>
      </c>
      <c r="CL218" s="21" t="n">
        <f aca="false">CL215+CL214+CL217</f>
        <v>2962.14742936423</v>
      </c>
      <c r="CM218" s="21" t="n">
        <f aca="false">CM215+CM214+CM217</f>
        <v>2962.14742936423</v>
      </c>
      <c r="CN218" s="21" t="n">
        <f aca="false">CN215+CN214+CN217</f>
        <v>2962.14742936423</v>
      </c>
      <c r="CO218" s="21" t="n">
        <f aca="false">CO215+CO214+CO217</f>
        <v>2962.14742936423</v>
      </c>
      <c r="CP218" s="21" t="n">
        <f aca="false">CP215+CP214+CP217</f>
        <v>2962.14742936423</v>
      </c>
      <c r="CQ218" s="21" t="n">
        <f aca="false">CQ215+CQ214+CQ217</f>
        <v>2962.14742936423</v>
      </c>
      <c r="CR218" s="21" t="n">
        <f aca="false">CR215+CR214+CR217</f>
        <v>2962.14742936423</v>
      </c>
      <c r="CS218" s="21" t="n">
        <f aca="false">CS215+CS214+CS217</f>
        <v>2962.14742936423</v>
      </c>
      <c r="CT218" s="21" t="n">
        <f aca="false">CT215+CT214+CT217</f>
        <v>2962.14742936423</v>
      </c>
      <c r="CU218" s="21" t="n">
        <f aca="false">CU215+CU214+CU217</f>
        <v>2962.14742936423</v>
      </c>
      <c r="CV218" s="21" t="n">
        <f aca="false">CV215+CV214+CV217</f>
        <v>2962.14742936423</v>
      </c>
      <c r="CW218" s="21" t="n">
        <f aca="false">CW215+CW214+CW217</f>
        <v>2962.14742936423</v>
      </c>
      <c r="CX218" s="21" t="n">
        <f aca="false">CX215+CX214+CX217</f>
        <v>2962.14742936423</v>
      </c>
      <c r="CY218" s="21" t="n">
        <f aca="false">CY215+CY214+CY217</f>
        <v>2962.14742936423</v>
      </c>
      <c r="CZ218" s="21" t="n">
        <f aca="false">CZ215+CZ214+CZ217</f>
        <v>2962.14742936423</v>
      </c>
      <c r="DA218" s="21" t="n">
        <f aca="false">DA215+DA214+DA217</f>
        <v>2962.14742936423</v>
      </c>
      <c r="DB218" s="21" t="n">
        <f aca="false">DB215+DB214+DB217</f>
        <v>2962.14742936423</v>
      </c>
      <c r="DC218" s="21" t="n">
        <f aca="false">DC215+DC214+DC217</f>
        <v>2962.14742936423</v>
      </c>
      <c r="DD218" s="21" t="n">
        <f aca="false">DD215+DD214+DD217</f>
        <v>2962.14742936423</v>
      </c>
      <c r="DE218" s="21" t="n">
        <f aca="false">DE215+DE214+DE217</f>
        <v>2962.14742936423</v>
      </c>
      <c r="DF218" s="21" t="n">
        <f aca="false">DF215+DF214+DF217</f>
        <v>2962.14742936423</v>
      </c>
      <c r="DG218" s="21" t="n">
        <f aca="false">DG215+DG214+DG217</f>
        <v>2962.14742936423</v>
      </c>
      <c r="DH218" s="21" t="n">
        <f aca="false">DH215+DH214+DH217</f>
        <v>2962.14742936423</v>
      </c>
      <c r="DI218" s="21" t="n">
        <f aca="false">DI215+DI214+DI217</f>
        <v>2962.14742936423</v>
      </c>
      <c r="DJ218" s="21" t="n">
        <f aca="false">DJ215+DJ214+DJ217</f>
        <v>2962.14742936423</v>
      </c>
      <c r="DK218" s="21" t="n">
        <f aca="false">DK215+DK214+DK217</f>
        <v>2962.14742936423</v>
      </c>
      <c r="DL218" s="21" t="n">
        <f aca="false">DL215+DL214+DL217</f>
        <v>2962.14742936423</v>
      </c>
      <c r="DM218" s="21" t="n">
        <f aca="false">DM215+DM214+DM217</f>
        <v>2962.14742936423</v>
      </c>
      <c r="DN218" s="21" t="n">
        <f aca="false">DN215+DN214+DN217</f>
        <v>2962.14742936423</v>
      </c>
      <c r="DO218" s="21" t="n">
        <f aca="false">DO215+DO214+DO217</f>
        <v>2962.14742936423</v>
      </c>
      <c r="DP218" s="21" t="n">
        <f aca="false">DP215+DP214+DP217</f>
        <v>2962.14742936423</v>
      </c>
      <c r="DQ218" s="21" t="n">
        <f aca="false">DQ215+DQ214+DQ217</f>
        <v>2962.14742936423</v>
      </c>
      <c r="DR218" s="21" t="n">
        <f aca="false">DR215+DR214+DR217</f>
        <v>2962.14742936423</v>
      </c>
      <c r="DS218" s="21" t="n">
        <f aca="false">DS215+DS214+DS217</f>
        <v>2962.14742936423</v>
      </c>
      <c r="DT218" s="21" t="n">
        <f aca="false">DT215+DT214+DT217</f>
        <v>2962.14742936423</v>
      </c>
      <c r="DU218" s="21" t="n">
        <f aca="false">DU215+DU214+DU217</f>
        <v>2962.14742936423</v>
      </c>
      <c r="DV218" s="21" t="n">
        <f aca="false">DV215+DV214+DV217</f>
        <v>2962.14742936423</v>
      </c>
      <c r="DW218" s="21" t="n">
        <f aca="false">DW215+DW214+DW217</f>
        <v>2962.14742936423</v>
      </c>
      <c r="DX218" s="21" t="n">
        <f aca="false">DX215+DX214+DX217</f>
        <v>2962.14742936423</v>
      </c>
      <c r="DY218" s="21" t="n">
        <f aca="false">DY215+DY214+DY217</f>
        <v>2962.14742936423</v>
      </c>
      <c r="DZ218" s="21" t="n">
        <f aca="false">DZ215+DZ214+DZ217</f>
        <v>2962.14742936423</v>
      </c>
      <c r="EA218" s="21" t="n">
        <f aca="false">EA215+EA214+EA217</f>
        <v>2962.14742936423</v>
      </c>
      <c r="EB218" s="21" t="n">
        <f aca="false">EB215+EB214+EB217</f>
        <v>2962.14742936423</v>
      </c>
      <c r="EC218" s="21" t="n">
        <f aca="false">EC215+EC214+EC217</f>
        <v>2962.14742936423</v>
      </c>
      <c r="ED218" s="21" t="n">
        <f aca="false">ED215+ED214+ED217</f>
        <v>2962.14742936423</v>
      </c>
      <c r="EE218" s="21" t="n">
        <f aca="false">EE215+EE214+EE217</f>
        <v>2962.14742936423</v>
      </c>
      <c r="EF218" s="21" t="n">
        <f aca="false">EF215+EF214+EF217</f>
        <v>2962.14742936423</v>
      </c>
      <c r="EG218" s="21" t="n">
        <f aca="false">EG215+EG214+EG217</f>
        <v>2962.14742936423</v>
      </c>
      <c r="EH218" s="21" t="n">
        <f aca="false">EH215+EH214+EH217</f>
        <v>2962.14742936423</v>
      </c>
      <c r="EI218" s="21" t="n">
        <f aca="false">EI215+EI214+EI217</f>
        <v>2962.14742936423</v>
      </c>
      <c r="EJ218" s="21" t="n">
        <f aca="false">EJ215+EJ214+EJ217</f>
        <v>2962.14742936423</v>
      </c>
      <c r="EK218" s="21" t="n">
        <f aca="false">EK215+EK214+EK217</f>
        <v>2962.14742936423</v>
      </c>
      <c r="EL218" s="21" t="n">
        <f aca="false">EL215+EL214+EL217</f>
        <v>2962.14742936423</v>
      </c>
      <c r="EM218" s="21" t="n">
        <f aca="false">EM215+EM214+EM217</f>
        <v>2962.14742936423</v>
      </c>
      <c r="EN218" s="21" t="n">
        <f aca="false">EN215+EN214+EN217</f>
        <v>2962.14742936423</v>
      </c>
      <c r="EO218" s="21" t="n">
        <f aca="false">EO215+EO214+EO217</f>
        <v>2962.14742936423</v>
      </c>
      <c r="EP218" s="21" t="n">
        <f aca="false">EP215+EP214+EP217</f>
        <v>2962.14742936423</v>
      </c>
      <c r="EQ218" s="21" t="n">
        <f aca="false">EQ215+EQ214+EQ217</f>
        <v>2962.14742936423</v>
      </c>
      <c r="ER218" s="21" t="n">
        <f aca="false">ER215+ER214+ER217</f>
        <v>2962.14742936423</v>
      </c>
      <c r="ES218" s="21" t="n">
        <f aca="false">ES215+ES214+ES217</f>
        <v>2962.14742936423</v>
      </c>
      <c r="ET218" s="21" t="n">
        <f aca="false">ET215+ET214+ET217</f>
        <v>2962.14742936423</v>
      </c>
      <c r="EU218" s="21" t="n">
        <f aca="false">EU215+EU214+EU217</f>
        <v>2962.14742936423</v>
      </c>
      <c r="EV218" s="21" t="n">
        <f aca="false">EV215+EV214+EV217</f>
        <v>2962.14742936423</v>
      </c>
      <c r="EW218" s="21" t="n">
        <f aca="false">EW215+EW214+EW217</f>
        <v>2962.14742936423</v>
      </c>
      <c r="EX218" s="21" t="n">
        <f aca="false">EX215+EX214+EX217</f>
        <v>2962.14742936423</v>
      </c>
      <c r="EY218" s="21" t="n">
        <f aca="false">EY215+EY214+EY217</f>
        <v>2962.14742936423</v>
      </c>
      <c r="EZ218" s="21" t="n">
        <f aca="false">EZ215+EZ214+EZ217</f>
        <v>2962.14742936423</v>
      </c>
      <c r="FA218" s="21" t="n">
        <f aca="false">FA215+FA214+FA217</f>
        <v>2962.14742936423</v>
      </c>
      <c r="FB218" s="21" t="n">
        <f aca="false">FB215+FB214+FB217</f>
        <v>2962.14742936423</v>
      </c>
      <c r="FC218" s="21" t="n">
        <f aca="false">FC215+FC214+FC217</f>
        <v>2962.14742936423</v>
      </c>
      <c r="FD218" s="21" t="n">
        <f aca="false">FD215+FD214+FD217</f>
        <v>2962.14742936423</v>
      </c>
      <c r="FE218" s="21" t="n">
        <f aca="false">FE215+FE214+FE217</f>
        <v>2962.14742936423</v>
      </c>
      <c r="FF218" s="21" t="n">
        <f aca="false">FF215+FF214+FF217</f>
        <v>2962.14742936423</v>
      </c>
      <c r="FG218" s="21" t="n">
        <f aca="false">FG215+FG214+FG217</f>
        <v>2962.14742936423</v>
      </c>
      <c r="FH218" s="21" t="n">
        <f aca="false">FH215+FH214+FH217</f>
        <v>2962.14742936423</v>
      </c>
    </row>
    <row r="219" customFormat="false" ht="15" hidden="false" customHeight="false" outlineLevel="0" collapsed="false">
      <c r="C219" s="1" t="s">
        <v>847</v>
      </c>
      <c r="D219" s="12" t="s">
        <v>358</v>
      </c>
      <c r="J219" s="22" t="n">
        <f aca="false">I222</f>
        <v>0</v>
      </c>
      <c r="K219" s="22" t="n">
        <f aca="false">J222</f>
        <v>150</v>
      </c>
      <c r="L219" s="22" t="n">
        <f aca="false">K222</f>
        <v>150</v>
      </c>
      <c r="M219" s="22" t="n">
        <f aca="false">L222</f>
        <v>150</v>
      </c>
      <c r="N219" s="22" t="n">
        <f aca="false">M222</f>
        <v>150</v>
      </c>
      <c r="O219" s="22" t="n">
        <f aca="false">N222</f>
        <v>168</v>
      </c>
      <c r="P219" s="22" t="n">
        <f aca="false">O222</f>
        <v>168</v>
      </c>
      <c r="Q219" s="22" t="n">
        <f aca="false">P222</f>
        <v>168</v>
      </c>
      <c r="R219" s="22" t="n">
        <f aca="false">Q222</f>
        <v>168</v>
      </c>
      <c r="S219" s="22" t="n">
        <f aca="false">R222</f>
        <v>188.16</v>
      </c>
      <c r="T219" s="22" t="n">
        <f aca="false">S222</f>
        <v>188.16</v>
      </c>
      <c r="U219" s="22" t="n">
        <f aca="false">T222</f>
        <v>188.16</v>
      </c>
      <c r="V219" s="22" t="n">
        <f aca="false">U222</f>
        <v>188.16</v>
      </c>
      <c r="W219" s="22" t="n">
        <f aca="false">V222</f>
        <v>193.789334794521</v>
      </c>
      <c r="X219" s="22" t="n">
        <f aca="false">W222</f>
        <v>193.789334794521</v>
      </c>
      <c r="Y219" s="22" t="n">
        <f aca="false">X222</f>
        <v>193.789334794521</v>
      </c>
      <c r="Z219" s="22" t="n">
        <f aca="false">Y222</f>
        <v>193.789334794521</v>
      </c>
      <c r="AA219" s="22" t="n">
        <f aca="false">Z222</f>
        <v>193.789334794521</v>
      </c>
      <c r="AB219" s="22" t="n">
        <f aca="false">AA222</f>
        <v>193.789334794521</v>
      </c>
      <c r="AC219" s="22" t="n">
        <f aca="false">AB222</f>
        <v>193.789334794521</v>
      </c>
      <c r="AD219" s="22" t="n">
        <f aca="false">AC222</f>
        <v>193.789334794521</v>
      </c>
      <c r="AE219" s="22" t="n">
        <f aca="false">AD222</f>
        <v>193.789334794521</v>
      </c>
      <c r="AF219" s="22" t="n">
        <f aca="false">AE222</f>
        <v>193.789334794521</v>
      </c>
      <c r="AG219" s="22" t="n">
        <f aca="false">AF222</f>
        <v>193.789334794521</v>
      </c>
      <c r="AH219" s="22" t="n">
        <f aca="false">AG222</f>
        <v>193.789334794521</v>
      </c>
      <c r="AI219" s="22" t="n">
        <f aca="false">AH222</f>
        <v>193.789334794521</v>
      </c>
      <c r="AJ219" s="22" t="n">
        <f aca="false">AI222</f>
        <v>193.789334794521</v>
      </c>
      <c r="AK219" s="22" t="n">
        <f aca="false">AJ222</f>
        <v>193.789334794521</v>
      </c>
      <c r="AL219" s="22" t="n">
        <f aca="false">AK222</f>
        <v>193.789334794521</v>
      </c>
      <c r="AM219" s="22" t="n">
        <f aca="false">AL222</f>
        <v>193.789334794521</v>
      </c>
      <c r="AN219" s="22" t="n">
        <f aca="false">AM222</f>
        <v>193.789334794521</v>
      </c>
      <c r="AO219" s="22" t="n">
        <f aca="false">AN222</f>
        <v>193.789334794521</v>
      </c>
      <c r="AP219" s="22" t="n">
        <f aca="false">AO222</f>
        <v>193.789334794521</v>
      </c>
      <c r="AQ219" s="22" t="n">
        <f aca="false">AP222</f>
        <v>193.789334794521</v>
      </c>
      <c r="AR219" s="22" t="n">
        <f aca="false">AQ222</f>
        <v>193.789334794521</v>
      </c>
      <c r="AS219" s="22" t="n">
        <f aca="false">AR222</f>
        <v>193.789334794521</v>
      </c>
      <c r="AT219" s="22" t="n">
        <f aca="false">AS222</f>
        <v>193.789334794521</v>
      </c>
      <c r="AU219" s="22" t="n">
        <f aca="false">AT222</f>
        <v>193.789334794521</v>
      </c>
      <c r="AV219" s="22" t="n">
        <f aca="false">AU222</f>
        <v>193.789334794521</v>
      </c>
      <c r="AW219" s="22" t="n">
        <f aca="false">AV222</f>
        <v>193.789334794521</v>
      </c>
      <c r="AX219" s="22" t="n">
        <f aca="false">AW222</f>
        <v>193.789334794521</v>
      </c>
      <c r="AY219" s="22" t="n">
        <f aca="false">AX222</f>
        <v>193.789334794521</v>
      </c>
      <c r="AZ219" s="22" t="n">
        <f aca="false">AY222</f>
        <v>193.789334794521</v>
      </c>
      <c r="BA219" s="22" t="n">
        <f aca="false">AZ222</f>
        <v>193.789334794521</v>
      </c>
      <c r="BB219" s="22" t="n">
        <f aca="false">BA222</f>
        <v>193.789334794521</v>
      </c>
      <c r="BC219" s="22" t="n">
        <f aca="false">BB222</f>
        <v>193.789334794521</v>
      </c>
      <c r="BD219" s="22" t="n">
        <f aca="false">BC222</f>
        <v>193.789334794521</v>
      </c>
      <c r="BE219" s="22" t="n">
        <f aca="false">BD222</f>
        <v>193.789334794521</v>
      </c>
      <c r="BF219" s="22" t="n">
        <f aca="false">BE222</f>
        <v>193.789334794521</v>
      </c>
      <c r="BG219" s="22" t="n">
        <f aca="false">BF222</f>
        <v>193.789334794521</v>
      </c>
      <c r="BH219" s="22" t="n">
        <f aca="false">BG222</f>
        <v>193.789334794521</v>
      </c>
      <c r="BI219" s="22" t="n">
        <f aca="false">BH222</f>
        <v>193.789334794521</v>
      </c>
      <c r="BJ219" s="22" t="n">
        <f aca="false">BI222</f>
        <v>193.789334794521</v>
      </c>
      <c r="BK219" s="22" t="n">
        <f aca="false">BJ222</f>
        <v>193.789334794521</v>
      </c>
      <c r="BL219" s="22" t="n">
        <f aca="false">BK222</f>
        <v>193.789334794521</v>
      </c>
      <c r="BM219" s="22" t="n">
        <f aca="false">BL222</f>
        <v>193.789334794521</v>
      </c>
      <c r="BN219" s="22" t="n">
        <f aca="false">BM222</f>
        <v>193.789334794521</v>
      </c>
      <c r="BO219" s="22" t="n">
        <f aca="false">BN222</f>
        <v>193.789334794521</v>
      </c>
      <c r="BP219" s="22" t="n">
        <f aca="false">BO222</f>
        <v>193.789334794521</v>
      </c>
      <c r="BQ219" s="22" t="n">
        <f aca="false">BP222</f>
        <v>193.789334794521</v>
      </c>
      <c r="BR219" s="22" t="n">
        <f aca="false">BQ222</f>
        <v>193.789334794521</v>
      </c>
      <c r="BS219" s="22" t="n">
        <f aca="false">BR222</f>
        <v>193.789334794521</v>
      </c>
      <c r="BT219" s="22" t="n">
        <f aca="false">BS222</f>
        <v>193.789334794521</v>
      </c>
      <c r="BU219" s="22" t="n">
        <f aca="false">BT222</f>
        <v>193.789334794521</v>
      </c>
      <c r="BV219" s="22" t="n">
        <f aca="false">BU222</f>
        <v>193.789334794521</v>
      </c>
      <c r="BW219" s="22" t="n">
        <f aca="false">BV222</f>
        <v>193.789334794521</v>
      </c>
      <c r="BX219" s="22" t="n">
        <f aca="false">BW222</f>
        <v>193.789334794521</v>
      </c>
      <c r="BY219" s="22" t="n">
        <f aca="false">BX222</f>
        <v>193.789334794521</v>
      </c>
      <c r="BZ219" s="22" t="n">
        <f aca="false">BY222</f>
        <v>193.789334794521</v>
      </c>
      <c r="CA219" s="22" t="n">
        <f aca="false">BZ222</f>
        <v>193.789334794521</v>
      </c>
      <c r="CB219" s="22" t="n">
        <f aca="false">CA222</f>
        <v>193.789334794521</v>
      </c>
      <c r="CC219" s="22" t="n">
        <f aca="false">CB222</f>
        <v>193.789334794521</v>
      </c>
      <c r="CD219" s="22" t="n">
        <f aca="false">CC222</f>
        <v>193.789334794521</v>
      </c>
      <c r="CE219" s="22" t="n">
        <f aca="false">CD222</f>
        <v>193.789334794521</v>
      </c>
      <c r="CF219" s="22" t="n">
        <f aca="false">CE222</f>
        <v>193.789334794521</v>
      </c>
      <c r="CG219" s="22" t="n">
        <f aca="false">CF222</f>
        <v>193.789334794521</v>
      </c>
      <c r="CH219" s="22" t="n">
        <f aca="false">CG222</f>
        <v>193.789334794521</v>
      </c>
      <c r="CI219" s="22" t="n">
        <f aca="false">CH222</f>
        <v>193.789334794521</v>
      </c>
      <c r="CJ219" s="22" t="n">
        <f aca="false">CI222</f>
        <v>193.789334794521</v>
      </c>
      <c r="CK219" s="22" t="n">
        <f aca="false">CJ222</f>
        <v>193.789334794521</v>
      </c>
      <c r="CL219" s="22" t="n">
        <f aca="false">CK222</f>
        <v>193.789334794521</v>
      </c>
      <c r="CM219" s="22" t="n">
        <f aca="false">CL222</f>
        <v>193.789334794521</v>
      </c>
      <c r="CN219" s="22" t="n">
        <f aca="false">CM222</f>
        <v>193.789334794521</v>
      </c>
      <c r="CO219" s="22" t="n">
        <f aca="false">CN222</f>
        <v>193.789334794521</v>
      </c>
      <c r="CP219" s="22" t="n">
        <f aca="false">CO222</f>
        <v>193.789334794521</v>
      </c>
      <c r="CQ219" s="22" t="n">
        <f aca="false">CP222</f>
        <v>193.789334794521</v>
      </c>
      <c r="CR219" s="22" t="n">
        <f aca="false">CQ222</f>
        <v>193.789334794521</v>
      </c>
      <c r="CS219" s="22" t="n">
        <f aca="false">CR222</f>
        <v>193.789334794521</v>
      </c>
      <c r="CT219" s="22" t="n">
        <f aca="false">CS222</f>
        <v>193.789334794521</v>
      </c>
      <c r="CU219" s="22" t="n">
        <f aca="false">CT222</f>
        <v>193.789334794521</v>
      </c>
      <c r="CV219" s="22" t="n">
        <f aca="false">CU222</f>
        <v>193.789334794521</v>
      </c>
      <c r="CW219" s="22" t="n">
        <f aca="false">CV222</f>
        <v>193.789334794521</v>
      </c>
      <c r="CX219" s="22" t="n">
        <f aca="false">CW222</f>
        <v>193.789334794521</v>
      </c>
      <c r="CY219" s="22" t="n">
        <f aca="false">CX222</f>
        <v>193.789334794521</v>
      </c>
      <c r="CZ219" s="22" t="n">
        <f aca="false">CY222</f>
        <v>193.789334794521</v>
      </c>
      <c r="DA219" s="22" t="n">
        <f aca="false">CZ222</f>
        <v>193.789334794521</v>
      </c>
      <c r="DB219" s="22" t="n">
        <f aca="false">DA222</f>
        <v>193.789334794521</v>
      </c>
      <c r="DC219" s="22" t="n">
        <f aca="false">DB222</f>
        <v>193.789334794521</v>
      </c>
      <c r="DD219" s="22" t="n">
        <f aca="false">DC222</f>
        <v>193.789334794521</v>
      </c>
      <c r="DE219" s="22" t="n">
        <f aca="false">DD222</f>
        <v>193.789334794521</v>
      </c>
      <c r="DF219" s="22" t="n">
        <f aca="false">DE222</f>
        <v>193.789334794521</v>
      </c>
      <c r="DG219" s="22" t="n">
        <f aca="false">DF222</f>
        <v>193.789334794521</v>
      </c>
      <c r="DH219" s="22" t="n">
        <f aca="false">DG222</f>
        <v>193.789334794521</v>
      </c>
      <c r="DI219" s="22" t="n">
        <f aca="false">DH222</f>
        <v>193.789334794521</v>
      </c>
      <c r="DJ219" s="22" t="n">
        <f aca="false">DI222</f>
        <v>193.789334794521</v>
      </c>
      <c r="DK219" s="22" t="n">
        <f aca="false">DJ222</f>
        <v>193.789334794521</v>
      </c>
      <c r="DL219" s="22" t="n">
        <f aca="false">DK222</f>
        <v>193.789334794521</v>
      </c>
      <c r="DM219" s="22" t="n">
        <f aca="false">DL222</f>
        <v>193.789334794521</v>
      </c>
      <c r="DN219" s="22" t="n">
        <f aca="false">DM222</f>
        <v>193.789334794521</v>
      </c>
      <c r="DO219" s="22" t="n">
        <f aca="false">DN222</f>
        <v>193.789334794521</v>
      </c>
      <c r="DP219" s="22" t="n">
        <f aca="false">DO222</f>
        <v>193.789334794521</v>
      </c>
      <c r="DQ219" s="22" t="n">
        <f aca="false">DP222</f>
        <v>193.789334794521</v>
      </c>
      <c r="DR219" s="22" t="n">
        <f aca="false">DQ222</f>
        <v>193.789334794521</v>
      </c>
      <c r="DS219" s="22" t="n">
        <f aca="false">DR222</f>
        <v>193.789334794521</v>
      </c>
      <c r="DT219" s="22" t="n">
        <f aca="false">DS222</f>
        <v>193.789334794521</v>
      </c>
      <c r="DU219" s="22" t="n">
        <f aca="false">DT222</f>
        <v>193.789334794521</v>
      </c>
      <c r="DV219" s="22" t="n">
        <f aca="false">DU222</f>
        <v>193.789334794521</v>
      </c>
      <c r="DW219" s="22" t="n">
        <f aca="false">DV222</f>
        <v>193.789334794521</v>
      </c>
      <c r="DX219" s="22" t="n">
        <f aca="false">DW222</f>
        <v>193.789334794521</v>
      </c>
      <c r="DY219" s="22" t="n">
        <f aca="false">DX222</f>
        <v>193.789334794521</v>
      </c>
      <c r="DZ219" s="22" t="n">
        <f aca="false">DY222</f>
        <v>193.789334794521</v>
      </c>
      <c r="EA219" s="22" t="n">
        <f aca="false">DZ222</f>
        <v>193.789334794521</v>
      </c>
      <c r="EB219" s="22" t="n">
        <f aca="false">EA222</f>
        <v>193.789334794521</v>
      </c>
      <c r="EC219" s="22" t="n">
        <f aca="false">EB222</f>
        <v>193.789334794521</v>
      </c>
      <c r="ED219" s="22" t="n">
        <f aca="false">EC222</f>
        <v>193.789334794521</v>
      </c>
      <c r="EE219" s="22" t="n">
        <f aca="false">ED222</f>
        <v>193.789334794521</v>
      </c>
      <c r="EF219" s="22" t="n">
        <f aca="false">EE222</f>
        <v>193.789334794521</v>
      </c>
      <c r="EG219" s="22" t="n">
        <f aca="false">EF222</f>
        <v>193.789334794521</v>
      </c>
      <c r="EH219" s="22" t="n">
        <f aca="false">EG222</f>
        <v>193.789334794521</v>
      </c>
      <c r="EI219" s="22" t="n">
        <f aca="false">EH222</f>
        <v>193.789334794521</v>
      </c>
      <c r="EJ219" s="22" t="n">
        <f aca="false">EI222</f>
        <v>193.789334794521</v>
      </c>
      <c r="EK219" s="22" t="n">
        <f aca="false">EJ222</f>
        <v>193.789334794521</v>
      </c>
      <c r="EL219" s="22" t="n">
        <f aca="false">EK222</f>
        <v>193.789334794521</v>
      </c>
      <c r="EM219" s="22" t="n">
        <f aca="false">EL222</f>
        <v>193.789334794521</v>
      </c>
      <c r="EN219" s="22" t="n">
        <f aca="false">EM222</f>
        <v>193.789334794521</v>
      </c>
      <c r="EO219" s="22" t="n">
        <f aca="false">EN222</f>
        <v>193.789334794521</v>
      </c>
      <c r="EP219" s="22" t="n">
        <f aca="false">EO222</f>
        <v>193.789334794521</v>
      </c>
      <c r="EQ219" s="22" t="n">
        <f aca="false">EP222</f>
        <v>193.789334794521</v>
      </c>
      <c r="ER219" s="22" t="n">
        <f aca="false">EQ222</f>
        <v>193.789334794521</v>
      </c>
      <c r="ES219" s="22" t="n">
        <f aca="false">ER222</f>
        <v>193.789334794521</v>
      </c>
      <c r="ET219" s="22" t="n">
        <f aca="false">ES222</f>
        <v>193.789334794521</v>
      </c>
      <c r="EU219" s="22" t="n">
        <f aca="false">ET222</f>
        <v>193.789334794521</v>
      </c>
      <c r="EV219" s="22" t="n">
        <f aca="false">EU222</f>
        <v>193.789334794521</v>
      </c>
      <c r="EW219" s="22" t="n">
        <f aca="false">EV222</f>
        <v>193.789334794521</v>
      </c>
      <c r="EX219" s="22" t="n">
        <f aca="false">EW222</f>
        <v>193.789334794521</v>
      </c>
      <c r="EY219" s="22" t="n">
        <f aca="false">EX222</f>
        <v>193.789334794521</v>
      </c>
      <c r="EZ219" s="22" t="n">
        <f aca="false">EY222</f>
        <v>193.789334794521</v>
      </c>
      <c r="FA219" s="22" t="n">
        <f aca="false">EZ222</f>
        <v>193.789334794521</v>
      </c>
      <c r="FB219" s="22" t="n">
        <f aca="false">FA222</f>
        <v>193.789334794521</v>
      </c>
      <c r="FC219" s="22" t="n">
        <f aca="false">FB222</f>
        <v>193.789334794521</v>
      </c>
      <c r="FD219" s="22" t="n">
        <f aca="false">FC222</f>
        <v>193.789334794521</v>
      </c>
      <c r="FE219" s="22" t="n">
        <f aca="false">FD222</f>
        <v>193.789334794521</v>
      </c>
      <c r="FF219" s="22" t="n">
        <f aca="false">FE222</f>
        <v>193.789334794521</v>
      </c>
      <c r="FG219" s="22" t="n">
        <f aca="false">FF222</f>
        <v>193.789334794521</v>
      </c>
      <c r="FH219" s="22" t="n">
        <f aca="false">FG222</f>
        <v>193.789334794521</v>
      </c>
    </row>
    <row r="220" customFormat="false" ht="15" hidden="false" customHeight="false" outlineLevel="0" collapsed="false">
      <c r="C220" s="1" t="s">
        <v>848</v>
      </c>
      <c r="D220" s="12" t="s">
        <v>358</v>
      </c>
      <c r="E220" s="21" t="n">
        <f aca="false">SUMIF($J$3:$FH$3,"&lt;="&amp;$E20,$J220:$FH220)</f>
        <v>22.9709589041096</v>
      </c>
      <c r="F220" s="21" t="n">
        <f aca="false">SUMIF($J$4:$FH$4,"&lt;="&amp;$E22,$J220:$FH220)</f>
        <v>43.7893347945205</v>
      </c>
      <c r="I220" s="21" t="n">
        <f aca="false">SUM(J220:FH220)</f>
        <v>43.7893347945205</v>
      </c>
      <c r="J220" s="21" t="n">
        <f aca="false">J219*J213*(1-J26)</f>
        <v>0</v>
      </c>
      <c r="K220" s="21" t="n">
        <f aca="false">K219*K213*(1-K26)</f>
        <v>4.43835616438356</v>
      </c>
      <c r="L220" s="21" t="n">
        <f aca="false">L219*L213*(1-L26)</f>
        <v>4.48767123287671</v>
      </c>
      <c r="M220" s="21" t="n">
        <f aca="false">M219*M213*(1-M26)</f>
        <v>4.53698630136986</v>
      </c>
      <c r="N220" s="21" t="n">
        <f aca="false">N219*N213*(1-N26)</f>
        <v>4.53698630136986</v>
      </c>
      <c r="O220" s="21" t="n">
        <f aca="false">O219*O213*(1-O26)</f>
        <v>4.97095890410959</v>
      </c>
      <c r="P220" s="21" t="n">
        <f aca="false">P219*P213*(1-P26)</f>
        <v>5.02619178082192</v>
      </c>
      <c r="Q220" s="21" t="n">
        <f aca="false">Q219*Q213*(1-Q26)</f>
        <v>5.08142465753425</v>
      </c>
      <c r="R220" s="21" t="n">
        <f aca="false">R219*R213*(1-R26)</f>
        <v>5.08142465753425</v>
      </c>
      <c r="S220" s="21" t="n">
        <f aca="false">S219*S213*(1-S26)</f>
        <v>5.62933479452055</v>
      </c>
      <c r="T220" s="21" t="n">
        <f aca="false">T219*T213*(1-T26)</f>
        <v>0</v>
      </c>
      <c r="U220" s="21" t="n">
        <f aca="false">U219*U213*(1-U26)</f>
        <v>0</v>
      </c>
      <c r="V220" s="21" t="n">
        <f aca="false">V219*V213*(1-V26)</f>
        <v>0</v>
      </c>
      <c r="W220" s="21" t="n">
        <f aca="false">W219*W213*(1-W26)</f>
        <v>0</v>
      </c>
      <c r="X220" s="21" t="n">
        <f aca="false">X219*X213*(1-X26)</f>
        <v>0</v>
      </c>
      <c r="Y220" s="21" t="n">
        <f aca="false">Y219*Y213*(1-Y26)</f>
        <v>0</v>
      </c>
      <c r="Z220" s="21" t="n">
        <f aca="false">Z219*Z213*(1-Z26)</f>
        <v>0</v>
      </c>
      <c r="AA220" s="21" t="n">
        <f aca="false">AA219*AA213*(1-AA26)</f>
        <v>0</v>
      </c>
      <c r="AB220" s="21" t="n">
        <f aca="false">AB219*AB213*(1-AB26)</f>
        <v>0</v>
      </c>
      <c r="AC220" s="21" t="n">
        <f aca="false">AC219*AC213*(1-AC26)</f>
        <v>0</v>
      </c>
      <c r="AD220" s="21" t="n">
        <f aca="false">AD219*AD213*(1-AD26)</f>
        <v>0</v>
      </c>
      <c r="AE220" s="21" t="n">
        <f aca="false">AE219*AE213*(1-AE26)</f>
        <v>0</v>
      </c>
      <c r="AF220" s="21" t="n">
        <f aca="false">AF219*AF213*(1-AF26)</f>
        <v>0</v>
      </c>
      <c r="AG220" s="21" t="n">
        <f aca="false">AG219*AG213*(1-AG26)</f>
        <v>0</v>
      </c>
      <c r="AH220" s="21" t="n">
        <f aca="false">AH219*AH213*(1-AH26)</f>
        <v>0</v>
      </c>
      <c r="AI220" s="21" t="n">
        <f aca="false">AI219*AI213*(1-AI26)</f>
        <v>0</v>
      </c>
      <c r="AJ220" s="21" t="n">
        <f aca="false">AJ219*AJ213*(1-AJ26)</f>
        <v>0</v>
      </c>
      <c r="AK220" s="21" t="n">
        <f aca="false">AK219*AK213*(1-AK26)</f>
        <v>0</v>
      </c>
      <c r="AL220" s="21" t="n">
        <f aca="false">AL219*AL213*(1-AL26)</f>
        <v>0</v>
      </c>
      <c r="AM220" s="21" t="n">
        <f aca="false">AM219*AM213*(1-AM26)</f>
        <v>0</v>
      </c>
      <c r="AN220" s="21" t="n">
        <f aca="false">AN219*AN213*(1-AN26)</f>
        <v>0</v>
      </c>
      <c r="AO220" s="21" t="n">
        <f aca="false">AO219*AO213*(1-AO26)</f>
        <v>0</v>
      </c>
      <c r="AP220" s="21" t="n">
        <f aca="false">AP219*AP213*(1-AP26)</f>
        <v>0</v>
      </c>
      <c r="AQ220" s="21" t="n">
        <f aca="false">AQ219*AQ213*(1-AQ26)</f>
        <v>0</v>
      </c>
      <c r="AR220" s="21" t="n">
        <f aca="false">AR219*AR213*(1-AR26)</f>
        <v>0</v>
      </c>
      <c r="AS220" s="21" t="n">
        <f aca="false">AS219*AS213*(1-AS26)</f>
        <v>0</v>
      </c>
      <c r="AT220" s="21" t="n">
        <f aca="false">AT219*AT213*(1-AT26)</f>
        <v>0</v>
      </c>
      <c r="AU220" s="21" t="n">
        <f aca="false">AU219*AU213*(1-AU26)</f>
        <v>0</v>
      </c>
      <c r="AV220" s="21" t="n">
        <f aca="false">AV219*AV213*(1-AV26)</f>
        <v>0</v>
      </c>
      <c r="AW220" s="21" t="n">
        <f aca="false">AW219*AW213*(1-AW26)</f>
        <v>0</v>
      </c>
      <c r="AX220" s="21" t="n">
        <f aca="false">AX219*AX213*(1-AX26)</f>
        <v>0</v>
      </c>
      <c r="AY220" s="21" t="n">
        <f aca="false">AY219*AY213*(1-AY26)</f>
        <v>0</v>
      </c>
      <c r="AZ220" s="21" t="n">
        <f aca="false">AZ219*AZ213*(1-AZ26)</f>
        <v>0</v>
      </c>
      <c r="BA220" s="21" t="n">
        <f aca="false">BA219*BA213*(1-BA26)</f>
        <v>0</v>
      </c>
      <c r="BB220" s="21" t="n">
        <f aca="false">BB219*BB213*(1-BB26)</f>
        <v>0</v>
      </c>
      <c r="BC220" s="21" t="n">
        <f aca="false">BC219*BC213*(1-BC26)</f>
        <v>0</v>
      </c>
      <c r="BD220" s="21" t="n">
        <f aca="false">BD219*BD213*(1-BD26)</f>
        <v>0</v>
      </c>
      <c r="BE220" s="21" t="n">
        <f aca="false">BE219*BE213*(1-BE26)</f>
        <v>0</v>
      </c>
      <c r="BF220" s="21" t="n">
        <f aca="false">BF219*BF213*(1-BF26)</f>
        <v>0</v>
      </c>
      <c r="BG220" s="21" t="n">
        <f aca="false">BG219*BG213*(1-BG26)</f>
        <v>0</v>
      </c>
      <c r="BH220" s="21" t="n">
        <f aca="false">BH219*BH213*(1-BH26)</f>
        <v>0</v>
      </c>
      <c r="BI220" s="21" t="n">
        <f aca="false">BI219*BI213*(1-BI26)</f>
        <v>0</v>
      </c>
      <c r="BJ220" s="21" t="n">
        <f aca="false">BJ219*BJ213*(1-BJ26)</f>
        <v>0</v>
      </c>
      <c r="BK220" s="21" t="n">
        <f aca="false">BK219*BK213*(1-BK26)</f>
        <v>0</v>
      </c>
      <c r="BL220" s="21" t="n">
        <f aca="false">BL219*BL213*(1-BL26)</f>
        <v>0</v>
      </c>
      <c r="BM220" s="21" t="n">
        <f aca="false">BM219*BM213*(1-BM26)</f>
        <v>0</v>
      </c>
      <c r="BN220" s="21" t="n">
        <f aca="false">BN219*BN213*(1-BN26)</f>
        <v>0</v>
      </c>
      <c r="BO220" s="21" t="n">
        <f aca="false">BO219*BO213*(1-BO26)</f>
        <v>0</v>
      </c>
      <c r="BP220" s="21" t="n">
        <f aca="false">BP219*BP213*(1-BP26)</f>
        <v>0</v>
      </c>
      <c r="BQ220" s="21" t="n">
        <f aca="false">BQ219*BQ213*(1-BQ26)</f>
        <v>0</v>
      </c>
      <c r="BR220" s="21" t="n">
        <f aca="false">BR219*BR213*(1-BR26)</f>
        <v>0</v>
      </c>
      <c r="BS220" s="21" t="n">
        <f aca="false">BS219*BS213*(1-BS26)</f>
        <v>0</v>
      </c>
      <c r="BT220" s="21" t="n">
        <f aca="false">BT219*BT213*(1-BT26)</f>
        <v>0</v>
      </c>
      <c r="BU220" s="21" t="n">
        <f aca="false">BU219*BU213*(1-BU26)</f>
        <v>0</v>
      </c>
      <c r="BV220" s="21" t="n">
        <f aca="false">BV219*BV213*(1-BV26)</f>
        <v>0</v>
      </c>
      <c r="BW220" s="21" t="n">
        <f aca="false">BW219*BW213*(1-BW26)</f>
        <v>0</v>
      </c>
      <c r="BX220" s="21" t="n">
        <f aca="false">BX219*BX213*(1-BX26)</f>
        <v>0</v>
      </c>
      <c r="BY220" s="21" t="n">
        <f aca="false">BY219*BY213*(1-BY26)</f>
        <v>0</v>
      </c>
      <c r="BZ220" s="21" t="n">
        <f aca="false">BZ219*BZ213*(1-BZ26)</f>
        <v>0</v>
      </c>
      <c r="CA220" s="21" t="n">
        <f aca="false">CA219*CA213*(1-CA26)</f>
        <v>0</v>
      </c>
      <c r="CB220" s="21" t="n">
        <f aca="false">CB219*CB213*(1-CB26)</f>
        <v>0</v>
      </c>
      <c r="CC220" s="21" t="n">
        <f aca="false">CC219*CC213*(1-CC26)</f>
        <v>0</v>
      </c>
      <c r="CD220" s="21" t="n">
        <f aca="false">CD219*CD213*(1-CD26)</f>
        <v>0</v>
      </c>
      <c r="CE220" s="21" t="n">
        <f aca="false">CE219*CE213*(1-CE26)</f>
        <v>0</v>
      </c>
      <c r="CF220" s="21" t="n">
        <f aca="false">CF219*CF213*(1-CF26)</f>
        <v>0</v>
      </c>
      <c r="CG220" s="21" t="n">
        <f aca="false">CG219*CG213*(1-CG26)</f>
        <v>0</v>
      </c>
      <c r="CH220" s="21" t="n">
        <f aca="false">CH219*CH213*(1-CH26)</f>
        <v>0</v>
      </c>
      <c r="CI220" s="21" t="n">
        <f aca="false">CI219*CI213*(1-CI26)</f>
        <v>0</v>
      </c>
      <c r="CJ220" s="21" t="n">
        <f aca="false">CJ219*CJ213*(1-CJ26)</f>
        <v>0</v>
      </c>
      <c r="CK220" s="21" t="n">
        <f aca="false">CK219*CK213*(1-CK26)</f>
        <v>0</v>
      </c>
      <c r="CL220" s="21" t="n">
        <f aca="false">CL219*CL213*(1-CL26)</f>
        <v>0</v>
      </c>
      <c r="CM220" s="21" t="n">
        <f aca="false">CM219*CM213*(1-CM26)</f>
        <v>0</v>
      </c>
      <c r="CN220" s="21" t="n">
        <f aca="false">CN219*CN213*(1-CN26)</f>
        <v>0</v>
      </c>
      <c r="CO220" s="21" t="n">
        <f aca="false">CO219*CO213*(1-CO26)</f>
        <v>0</v>
      </c>
      <c r="CP220" s="21" t="n">
        <f aca="false">CP219*CP213*(1-CP26)</f>
        <v>0</v>
      </c>
      <c r="CQ220" s="21" t="n">
        <f aca="false">CQ219*CQ213*(1-CQ26)</f>
        <v>0</v>
      </c>
      <c r="CR220" s="21" t="n">
        <f aca="false">CR219*CR213*(1-CR26)</f>
        <v>0</v>
      </c>
      <c r="CS220" s="21" t="n">
        <f aca="false">CS219*CS213*(1-CS26)</f>
        <v>0</v>
      </c>
      <c r="CT220" s="21" t="n">
        <f aca="false">CT219*CT213*(1-CT26)</f>
        <v>0</v>
      </c>
      <c r="CU220" s="21" t="n">
        <f aca="false">CU219*CU213*(1-CU26)</f>
        <v>0</v>
      </c>
      <c r="CV220" s="21" t="n">
        <f aca="false">CV219*CV213*(1-CV26)</f>
        <v>0</v>
      </c>
      <c r="CW220" s="21" t="n">
        <f aca="false">CW219*CW213*(1-CW26)</f>
        <v>0</v>
      </c>
      <c r="CX220" s="21" t="n">
        <f aca="false">CX219*CX213*(1-CX26)</f>
        <v>0</v>
      </c>
      <c r="CY220" s="21" t="n">
        <f aca="false">CY219*CY213*(1-CY26)</f>
        <v>0</v>
      </c>
      <c r="CZ220" s="21" t="n">
        <f aca="false">CZ219*CZ213*(1-CZ26)</f>
        <v>0</v>
      </c>
      <c r="DA220" s="21" t="n">
        <f aca="false">DA219*DA213*(1-DA26)</f>
        <v>0</v>
      </c>
      <c r="DB220" s="21" t="n">
        <f aca="false">DB219*DB213*(1-DB26)</f>
        <v>0</v>
      </c>
      <c r="DC220" s="21" t="n">
        <f aca="false">DC219*DC213*(1-DC26)</f>
        <v>0</v>
      </c>
      <c r="DD220" s="21" t="n">
        <f aca="false">DD219*DD213*(1-DD26)</f>
        <v>0</v>
      </c>
      <c r="DE220" s="21" t="n">
        <f aca="false">DE219*DE213*(1-DE26)</f>
        <v>0</v>
      </c>
      <c r="DF220" s="21" t="n">
        <f aca="false">DF219*DF213*(1-DF26)</f>
        <v>0</v>
      </c>
      <c r="DG220" s="21" t="n">
        <f aca="false">DG219*DG213*(1-DG26)</f>
        <v>0</v>
      </c>
      <c r="DH220" s="21" t="n">
        <f aca="false">DH219*DH213*(1-DH26)</f>
        <v>0</v>
      </c>
      <c r="DI220" s="21" t="n">
        <f aca="false">DI219*DI213*(1-DI26)</f>
        <v>0</v>
      </c>
      <c r="DJ220" s="21" t="n">
        <f aca="false">DJ219*DJ213*(1-DJ26)</f>
        <v>0</v>
      </c>
      <c r="DK220" s="21" t="n">
        <f aca="false">DK219*DK213*(1-DK26)</f>
        <v>0</v>
      </c>
      <c r="DL220" s="21" t="n">
        <f aca="false">DL219*DL213*(1-DL26)</f>
        <v>0</v>
      </c>
      <c r="DM220" s="21" t="n">
        <f aca="false">DM219*DM213*(1-DM26)</f>
        <v>0</v>
      </c>
      <c r="DN220" s="21" t="n">
        <f aca="false">DN219*DN213*(1-DN26)</f>
        <v>0</v>
      </c>
      <c r="DO220" s="21" t="n">
        <f aca="false">DO219*DO213*(1-DO26)</f>
        <v>0</v>
      </c>
      <c r="DP220" s="21" t="n">
        <f aca="false">DP219*DP213*(1-DP26)</f>
        <v>0</v>
      </c>
      <c r="DQ220" s="21" t="n">
        <f aca="false">DQ219*DQ213*(1-DQ26)</f>
        <v>0</v>
      </c>
      <c r="DR220" s="21" t="n">
        <f aca="false">DR219*DR213*(1-DR26)</f>
        <v>0</v>
      </c>
      <c r="DS220" s="21" t="n">
        <f aca="false">DS219*DS213*(1-DS26)</f>
        <v>0</v>
      </c>
      <c r="DT220" s="21" t="n">
        <f aca="false">DT219*DT213*(1-DT26)</f>
        <v>0</v>
      </c>
      <c r="DU220" s="21" t="n">
        <f aca="false">DU219*DU213*(1-DU26)</f>
        <v>0</v>
      </c>
      <c r="DV220" s="21" t="n">
        <f aca="false">DV219*DV213*(1-DV26)</f>
        <v>0</v>
      </c>
      <c r="DW220" s="21" t="n">
        <f aca="false">DW219*DW213*(1-DW26)</f>
        <v>0</v>
      </c>
      <c r="DX220" s="21" t="n">
        <f aca="false">DX219*DX213*(1-DX26)</f>
        <v>0</v>
      </c>
      <c r="DY220" s="21" t="n">
        <f aca="false">DY219*DY213*(1-DY26)</f>
        <v>0</v>
      </c>
      <c r="DZ220" s="21" t="n">
        <f aca="false">DZ219*DZ213*(1-DZ26)</f>
        <v>0</v>
      </c>
      <c r="EA220" s="21" t="n">
        <f aca="false">EA219*EA213*(1-EA26)</f>
        <v>0</v>
      </c>
      <c r="EB220" s="21" t="n">
        <f aca="false">EB219*EB213*(1-EB26)</f>
        <v>0</v>
      </c>
      <c r="EC220" s="21" t="n">
        <f aca="false">EC219*EC213*(1-EC26)</f>
        <v>0</v>
      </c>
      <c r="ED220" s="21" t="n">
        <f aca="false">ED219*ED213*(1-ED26)</f>
        <v>0</v>
      </c>
      <c r="EE220" s="21" t="n">
        <f aca="false">EE219*EE213*(1-EE26)</f>
        <v>0</v>
      </c>
      <c r="EF220" s="21" t="n">
        <f aca="false">EF219*EF213*(1-EF26)</f>
        <v>0</v>
      </c>
      <c r="EG220" s="21" t="n">
        <f aca="false">EG219*EG213*(1-EG26)</f>
        <v>0</v>
      </c>
      <c r="EH220" s="21" t="n">
        <f aca="false">EH219*EH213*(1-EH26)</f>
        <v>0</v>
      </c>
      <c r="EI220" s="21" t="n">
        <f aca="false">EI219*EI213*(1-EI26)</f>
        <v>0</v>
      </c>
      <c r="EJ220" s="21" t="n">
        <f aca="false">EJ219*EJ213*(1-EJ26)</f>
        <v>0</v>
      </c>
      <c r="EK220" s="21" t="n">
        <f aca="false">EK219*EK213*(1-EK26)</f>
        <v>0</v>
      </c>
      <c r="EL220" s="21" t="n">
        <f aca="false">EL219*EL213*(1-EL26)</f>
        <v>0</v>
      </c>
      <c r="EM220" s="21" t="n">
        <f aca="false">EM219*EM213*(1-EM26)</f>
        <v>0</v>
      </c>
      <c r="EN220" s="21" t="n">
        <f aca="false">EN219*EN213*(1-EN26)</f>
        <v>0</v>
      </c>
      <c r="EO220" s="21" t="n">
        <f aca="false">EO219*EO213*(1-EO26)</f>
        <v>0</v>
      </c>
      <c r="EP220" s="21" t="n">
        <f aca="false">EP219*EP213*(1-EP26)</f>
        <v>0</v>
      </c>
      <c r="EQ220" s="21" t="n">
        <f aca="false">EQ219*EQ213*(1-EQ26)</f>
        <v>0</v>
      </c>
      <c r="ER220" s="21" t="n">
        <f aca="false">ER219*ER213*(1-ER26)</f>
        <v>0</v>
      </c>
      <c r="ES220" s="21" t="n">
        <f aca="false">ES219*ES213*(1-ES26)</f>
        <v>0</v>
      </c>
      <c r="ET220" s="21" t="n">
        <f aca="false">ET219*ET213*(1-ET26)</f>
        <v>0</v>
      </c>
      <c r="EU220" s="21" t="n">
        <f aca="false">EU219*EU213*(1-EU26)</f>
        <v>0</v>
      </c>
      <c r="EV220" s="21" t="n">
        <f aca="false">EV219*EV213*(1-EV26)</f>
        <v>0</v>
      </c>
      <c r="EW220" s="21" t="n">
        <f aca="false">EW219*EW213*(1-EW26)</f>
        <v>0</v>
      </c>
      <c r="EX220" s="21" t="n">
        <f aca="false">EX219*EX213*(1-EX26)</f>
        <v>0</v>
      </c>
      <c r="EY220" s="21" t="n">
        <f aca="false">EY219*EY213*(1-EY26)</f>
        <v>0</v>
      </c>
      <c r="EZ220" s="21" t="n">
        <f aca="false">EZ219*EZ213*(1-EZ26)</f>
        <v>0</v>
      </c>
      <c r="FA220" s="21" t="n">
        <f aca="false">FA219*FA213*(1-FA26)</f>
        <v>0</v>
      </c>
      <c r="FB220" s="21" t="n">
        <f aca="false">FB219*FB213*(1-FB26)</f>
        <v>0</v>
      </c>
      <c r="FC220" s="21" t="n">
        <f aca="false">FC219*FC213*(1-FC26)</f>
        <v>0</v>
      </c>
      <c r="FD220" s="21" t="n">
        <f aca="false">FD219*FD213*(1-FD26)</f>
        <v>0</v>
      </c>
      <c r="FE220" s="21" t="n">
        <f aca="false">FE219*FE213*(1-FE26)</f>
        <v>0</v>
      </c>
      <c r="FF220" s="21" t="n">
        <f aca="false">FF219*FF213*(1-FF26)</f>
        <v>0</v>
      </c>
      <c r="FG220" s="21" t="n">
        <f aca="false">FG219*FG213*(1-FG26)</f>
        <v>0</v>
      </c>
      <c r="FH220" s="21" t="n">
        <f aca="false">FH219*FH213*(1-FH26)</f>
        <v>0</v>
      </c>
    </row>
    <row r="221" customFormat="false" ht="15" hidden="false" customHeight="false" outlineLevel="0" collapsed="false">
      <c r="C221" s="1" t="s">
        <v>849</v>
      </c>
      <c r="D221" s="12" t="s">
        <v>358</v>
      </c>
      <c r="I221" s="21" t="n">
        <f aca="false">SUM(J221:FH221)</f>
        <v>43.7893347945205</v>
      </c>
      <c r="J221" s="21" t="n">
        <f aca="false">IF(In_Fix_Interest=1,J37*SUMIF($J$7:J$7,J$7,$J220:J220),J220)</f>
        <v>0</v>
      </c>
      <c r="K221" s="21" t="n">
        <f aca="false">IF(In_Fix_Interest=1,K37*SUMIF($J$7:K$7,K$7,$J220:K220),K220)</f>
        <v>0</v>
      </c>
      <c r="L221" s="21" t="n">
        <f aca="false">IF(In_Fix_Interest=1,L37*SUMIF($J$7:L$7,L$7,$J220:L220),L220)</f>
        <v>0</v>
      </c>
      <c r="M221" s="21" t="n">
        <f aca="false">IF(In_Fix_Interest=1,M37*SUMIF($J$7:M$7,M$7,$J220:M220),M220)</f>
        <v>0</v>
      </c>
      <c r="N221" s="21" t="n">
        <f aca="false">IF(In_Fix_Interest=1,N37*SUMIF($J$7:N$7,N$7,$J220:N220),N220)</f>
        <v>18</v>
      </c>
      <c r="O221" s="21" t="n">
        <f aca="false">IF(In_Fix_Interest=1,O37*SUMIF($J$7:O$7,O$7,$J220:O220),O220)</f>
        <v>0</v>
      </c>
      <c r="P221" s="21" t="n">
        <f aca="false">IF(In_Fix_Interest=1,P37*SUMIF($J$7:P$7,P$7,$J220:P220),P220)</f>
        <v>0</v>
      </c>
      <c r="Q221" s="21" t="n">
        <f aca="false">IF(In_Fix_Interest=1,Q37*SUMIF($J$7:Q$7,Q$7,$J220:Q220),Q220)</f>
        <v>0</v>
      </c>
      <c r="R221" s="21" t="n">
        <f aca="false">IF(In_Fix_Interest=1,R37*SUMIF($J$7:R$7,R$7,$J220:R220),R220)</f>
        <v>20.16</v>
      </c>
      <c r="S221" s="21" t="n">
        <f aca="false">IF(In_Fix_Interest=1,S37*SUMIF($J$7:S$7,S$7,$J220:S220),S220)</f>
        <v>0</v>
      </c>
      <c r="T221" s="21" t="n">
        <f aca="false">IF(In_Fix_Interest=1,T37*SUMIF($J$7:T$7,T$7,$J220:T220),T220)</f>
        <v>0</v>
      </c>
      <c r="U221" s="21" t="n">
        <f aca="false">IF(In_Fix_Interest=1,U37*SUMIF($J$7:U$7,U$7,$J220:U220),U220)</f>
        <v>0</v>
      </c>
      <c r="V221" s="21" t="n">
        <f aca="false">IF(In_Fix_Interest=1,V37*SUMIF($J$7:V$7,V$7,$J220:V220),V220)</f>
        <v>5.62933479452055</v>
      </c>
      <c r="W221" s="21" t="n">
        <f aca="false">IF(In_Fix_Interest=1,W37*SUMIF($J$7:W$7,W$7,$J220:W220),W220)</f>
        <v>0</v>
      </c>
      <c r="X221" s="21" t="n">
        <f aca="false">IF(In_Fix_Interest=1,X37*SUMIF($J$7:X$7,X$7,$J220:X220),X220)</f>
        <v>0</v>
      </c>
      <c r="Y221" s="21" t="n">
        <f aca="false">IF(In_Fix_Interest=1,Y37*SUMIF($J$7:Y$7,Y$7,$J220:Y220),Y220)</f>
        <v>0</v>
      </c>
      <c r="Z221" s="21" t="n">
        <f aca="false">IF(In_Fix_Interest=1,Z37*SUMIF($J$7:Z$7,Z$7,$J220:Z220),Z220)</f>
        <v>0</v>
      </c>
      <c r="AA221" s="21" t="n">
        <f aca="false">IF(In_Fix_Interest=1,AA37*SUMIF($J$7:AA$7,AA$7,$J220:AA220),AA220)</f>
        <v>0</v>
      </c>
      <c r="AB221" s="21" t="n">
        <f aca="false">IF(In_Fix_Interest=1,AB37*SUMIF($J$7:AB$7,AB$7,$J220:AB220),AB220)</f>
        <v>0</v>
      </c>
      <c r="AC221" s="21" t="n">
        <f aca="false">IF(In_Fix_Interest=1,AC37*SUMIF($J$7:AC$7,AC$7,$J220:AC220),AC220)</f>
        <v>0</v>
      </c>
      <c r="AD221" s="21" t="n">
        <f aca="false">IF(In_Fix_Interest=1,AD37*SUMIF($J$7:AD$7,AD$7,$J220:AD220),AD220)</f>
        <v>0</v>
      </c>
      <c r="AE221" s="21" t="n">
        <f aca="false">IF(In_Fix_Interest=1,AE37*SUMIF($J$7:AE$7,AE$7,$J220:AE220),AE220)</f>
        <v>0</v>
      </c>
      <c r="AF221" s="21" t="n">
        <f aca="false">IF(In_Fix_Interest=1,AF37*SUMIF($J$7:AF$7,AF$7,$J220:AF220),AF220)</f>
        <v>0</v>
      </c>
      <c r="AG221" s="21" t="n">
        <f aca="false">IF(In_Fix_Interest=1,AG37*SUMIF($J$7:AG$7,AG$7,$J220:AG220),AG220)</f>
        <v>0</v>
      </c>
      <c r="AH221" s="21" t="n">
        <f aca="false">IF(In_Fix_Interest=1,AH37*SUMIF($J$7:AH$7,AH$7,$J220:AH220),AH220)</f>
        <v>0</v>
      </c>
      <c r="AI221" s="21" t="n">
        <f aca="false">IF(In_Fix_Interest=1,AI37*SUMIF($J$7:AI$7,AI$7,$J220:AI220),AI220)</f>
        <v>0</v>
      </c>
      <c r="AJ221" s="21" t="n">
        <f aca="false">IF(In_Fix_Interest=1,AJ37*SUMIF($J$7:AJ$7,AJ$7,$J220:AJ220),AJ220)</f>
        <v>0</v>
      </c>
      <c r="AK221" s="21" t="n">
        <f aca="false">IF(In_Fix_Interest=1,AK37*SUMIF($J$7:AK$7,AK$7,$J220:AK220),AK220)</f>
        <v>0</v>
      </c>
      <c r="AL221" s="21" t="n">
        <f aca="false">IF(In_Fix_Interest=1,AL37*SUMIF($J$7:AL$7,AL$7,$J220:AL220),AL220)</f>
        <v>0</v>
      </c>
      <c r="AM221" s="21" t="n">
        <f aca="false">IF(In_Fix_Interest=1,AM37*SUMIF($J$7:AM$7,AM$7,$J220:AM220),AM220)</f>
        <v>0</v>
      </c>
      <c r="AN221" s="21" t="n">
        <f aca="false">IF(In_Fix_Interest=1,AN37*SUMIF($J$7:AN$7,AN$7,$J220:AN220),AN220)</f>
        <v>0</v>
      </c>
      <c r="AO221" s="21" t="n">
        <f aca="false">IF(In_Fix_Interest=1,AO37*SUMIF($J$7:AO$7,AO$7,$J220:AO220),AO220)</f>
        <v>0</v>
      </c>
      <c r="AP221" s="21" t="n">
        <f aca="false">IF(In_Fix_Interest=1,AP37*SUMIF($J$7:AP$7,AP$7,$J220:AP220),AP220)</f>
        <v>0</v>
      </c>
      <c r="AQ221" s="21" t="n">
        <f aca="false">IF(In_Fix_Interest=1,AQ37*SUMIF($J$7:AQ$7,AQ$7,$J220:AQ220),AQ220)</f>
        <v>0</v>
      </c>
      <c r="AR221" s="21" t="n">
        <f aca="false">IF(In_Fix_Interest=1,AR37*SUMIF($J$7:AR$7,AR$7,$J220:AR220),AR220)</f>
        <v>0</v>
      </c>
      <c r="AS221" s="21" t="n">
        <f aca="false">IF(In_Fix_Interest=1,AS37*SUMIF($J$7:AS$7,AS$7,$J220:AS220),AS220)</f>
        <v>0</v>
      </c>
      <c r="AT221" s="21" t="n">
        <f aca="false">IF(In_Fix_Interest=1,AT37*SUMIF($J$7:AT$7,AT$7,$J220:AT220),AT220)</f>
        <v>0</v>
      </c>
      <c r="AU221" s="21" t="n">
        <f aca="false">IF(In_Fix_Interest=1,AU37*SUMIF($J$7:AU$7,AU$7,$J220:AU220),AU220)</f>
        <v>0</v>
      </c>
      <c r="AV221" s="21" t="n">
        <f aca="false">IF(In_Fix_Interest=1,AV37*SUMIF($J$7:AV$7,AV$7,$J220:AV220),AV220)</f>
        <v>0</v>
      </c>
      <c r="AW221" s="21" t="n">
        <f aca="false">IF(In_Fix_Interest=1,AW37*SUMIF($J$7:AW$7,AW$7,$J220:AW220),AW220)</f>
        <v>0</v>
      </c>
      <c r="AX221" s="21" t="n">
        <f aca="false">IF(In_Fix_Interest=1,AX37*SUMIF($J$7:AX$7,AX$7,$J220:AX220),AX220)</f>
        <v>0</v>
      </c>
      <c r="AY221" s="21" t="n">
        <f aca="false">IF(In_Fix_Interest=1,AY37*SUMIF($J$7:AY$7,AY$7,$J220:AY220),AY220)</f>
        <v>0</v>
      </c>
      <c r="AZ221" s="21" t="n">
        <f aca="false">IF(In_Fix_Interest=1,AZ37*SUMIF($J$7:AZ$7,AZ$7,$J220:AZ220),AZ220)</f>
        <v>0</v>
      </c>
      <c r="BA221" s="21" t="n">
        <f aca="false">IF(In_Fix_Interest=1,BA37*SUMIF($J$7:BA$7,BA$7,$J220:BA220),BA220)</f>
        <v>0</v>
      </c>
      <c r="BB221" s="21" t="n">
        <f aca="false">IF(In_Fix_Interest=1,BB37*SUMIF($J$7:BB$7,BB$7,$J220:BB220),BB220)</f>
        <v>0</v>
      </c>
      <c r="BC221" s="21" t="n">
        <f aca="false">IF(In_Fix_Interest=1,BC37*SUMIF($J$7:BC$7,BC$7,$J220:BC220),BC220)</f>
        <v>0</v>
      </c>
      <c r="BD221" s="21" t="n">
        <f aca="false">IF(In_Fix_Interest=1,BD37*SUMIF($J$7:BD$7,BD$7,$J220:BD220),BD220)</f>
        <v>0</v>
      </c>
      <c r="BE221" s="21" t="n">
        <f aca="false">IF(In_Fix_Interest=1,BE37*SUMIF($J$7:BE$7,BE$7,$J220:BE220),BE220)</f>
        <v>0</v>
      </c>
      <c r="BF221" s="21" t="n">
        <f aca="false">IF(In_Fix_Interest=1,BF37*SUMIF($J$7:BF$7,BF$7,$J220:BF220),BF220)</f>
        <v>0</v>
      </c>
      <c r="BG221" s="21" t="n">
        <f aca="false">IF(In_Fix_Interest=1,BG37*SUMIF($J$7:BG$7,BG$7,$J220:BG220),BG220)</f>
        <v>0</v>
      </c>
      <c r="BH221" s="21" t="n">
        <f aca="false">IF(In_Fix_Interest=1,BH37*SUMIF($J$7:BH$7,BH$7,$J220:BH220),BH220)</f>
        <v>0</v>
      </c>
      <c r="BI221" s="21" t="n">
        <f aca="false">IF(In_Fix_Interest=1,BI37*SUMIF($J$7:BI$7,BI$7,$J220:BI220),BI220)</f>
        <v>0</v>
      </c>
      <c r="BJ221" s="21" t="n">
        <f aca="false">IF(In_Fix_Interest=1,BJ37*SUMIF($J$7:BJ$7,BJ$7,$J220:BJ220),BJ220)</f>
        <v>0</v>
      </c>
      <c r="BK221" s="21" t="n">
        <f aca="false">IF(In_Fix_Interest=1,BK37*SUMIF($J$7:BK$7,BK$7,$J220:BK220),BK220)</f>
        <v>0</v>
      </c>
      <c r="BL221" s="21" t="n">
        <f aca="false">IF(In_Fix_Interest=1,BL37*SUMIF($J$7:BL$7,BL$7,$J220:BL220),BL220)</f>
        <v>0</v>
      </c>
      <c r="BM221" s="21" t="n">
        <f aca="false">IF(In_Fix_Interest=1,BM37*SUMIF($J$7:BM$7,BM$7,$J220:BM220),BM220)</f>
        <v>0</v>
      </c>
      <c r="BN221" s="21" t="n">
        <f aca="false">IF(In_Fix_Interest=1,BN37*SUMIF($J$7:BN$7,BN$7,$J220:BN220),BN220)</f>
        <v>0</v>
      </c>
      <c r="BO221" s="21" t="n">
        <f aca="false">IF(In_Fix_Interest=1,BO37*SUMIF($J$7:BO$7,BO$7,$J220:BO220),BO220)</f>
        <v>0</v>
      </c>
      <c r="BP221" s="21" t="n">
        <f aca="false">IF(In_Fix_Interest=1,BP37*SUMIF($J$7:BP$7,BP$7,$J220:BP220),BP220)</f>
        <v>0</v>
      </c>
      <c r="BQ221" s="21" t="n">
        <f aca="false">IF(In_Fix_Interest=1,BQ37*SUMIF($J$7:BQ$7,BQ$7,$J220:BQ220),BQ220)</f>
        <v>0</v>
      </c>
      <c r="BR221" s="21" t="n">
        <f aca="false">IF(In_Fix_Interest=1,BR37*SUMIF($J$7:BR$7,BR$7,$J220:BR220),BR220)</f>
        <v>0</v>
      </c>
      <c r="BS221" s="21" t="n">
        <f aca="false">IF(In_Fix_Interest=1,BS37*SUMIF($J$7:BS$7,BS$7,$J220:BS220),BS220)</f>
        <v>0</v>
      </c>
      <c r="BT221" s="21" t="n">
        <f aca="false">IF(In_Fix_Interest=1,BT37*SUMIF($J$7:BT$7,BT$7,$J220:BT220),BT220)</f>
        <v>0</v>
      </c>
      <c r="BU221" s="21" t="n">
        <f aca="false">IF(In_Fix_Interest=1,BU37*SUMIF($J$7:BU$7,BU$7,$J220:BU220),BU220)</f>
        <v>0</v>
      </c>
      <c r="BV221" s="21" t="n">
        <f aca="false">IF(In_Fix_Interest=1,BV37*SUMIF($J$7:BV$7,BV$7,$J220:BV220),BV220)</f>
        <v>0</v>
      </c>
      <c r="BW221" s="21" t="n">
        <f aca="false">IF(In_Fix_Interest=1,BW37*SUMIF($J$7:BW$7,BW$7,$J220:BW220),BW220)</f>
        <v>0</v>
      </c>
      <c r="BX221" s="21" t="n">
        <f aca="false">IF(In_Fix_Interest=1,BX37*SUMIF($J$7:BX$7,BX$7,$J220:BX220),BX220)</f>
        <v>0</v>
      </c>
      <c r="BY221" s="21" t="n">
        <f aca="false">IF(In_Fix_Interest=1,BY37*SUMIF($J$7:BY$7,BY$7,$J220:BY220),BY220)</f>
        <v>0</v>
      </c>
      <c r="BZ221" s="21" t="n">
        <f aca="false">IF(In_Fix_Interest=1,BZ37*SUMIF($J$7:BZ$7,BZ$7,$J220:BZ220),BZ220)</f>
        <v>0</v>
      </c>
      <c r="CA221" s="21" t="n">
        <f aca="false">IF(In_Fix_Interest=1,CA37*SUMIF($J$7:CA$7,CA$7,$J220:CA220),CA220)</f>
        <v>0</v>
      </c>
      <c r="CB221" s="21" t="n">
        <f aca="false">IF(In_Fix_Interest=1,CB37*SUMIF($J$7:CB$7,CB$7,$J220:CB220),CB220)</f>
        <v>0</v>
      </c>
      <c r="CC221" s="21" t="n">
        <f aca="false">IF(In_Fix_Interest=1,CC37*SUMIF($J$7:CC$7,CC$7,$J220:CC220),CC220)</f>
        <v>0</v>
      </c>
      <c r="CD221" s="21" t="n">
        <f aca="false">IF(In_Fix_Interest=1,CD37*SUMIF($J$7:CD$7,CD$7,$J220:CD220),CD220)</f>
        <v>0</v>
      </c>
      <c r="CE221" s="21" t="n">
        <f aca="false">IF(In_Fix_Interest=1,CE37*SUMIF($J$7:CE$7,CE$7,$J220:CE220),CE220)</f>
        <v>0</v>
      </c>
      <c r="CF221" s="21" t="n">
        <f aca="false">IF(In_Fix_Interest=1,CF37*SUMIF($J$7:CF$7,CF$7,$J220:CF220),CF220)</f>
        <v>0</v>
      </c>
      <c r="CG221" s="21" t="n">
        <f aca="false">IF(In_Fix_Interest=1,CG37*SUMIF($J$7:CG$7,CG$7,$J220:CG220),CG220)</f>
        <v>0</v>
      </c>
      <c r="CH221" s="21" t="n">
        <f aca="false">IF(In_Fix_Interest=1,CH37*SUMIF($J$7:CH$7,CH$7,$J220:CH220),CH220)</f>
        <v>0</v>
      </c>
      <c r="CI221" s="21" t="n">
        <f aca="false">IF(In_Fix_Interest=1,CI37*SUMIF($J$7:CI$7,CI$7,$J220:CI220),CI220)</f>
        <v>0</v>
      </c>
      <c r="CJ221" s="21" t="n">
        <f aca="false">IF(In_Fix_Interest=1,CJ37*SUMIF($J$7:CJ$7,CJ$7,$J220:CJ220),CJ220)</f>
        <v>0</v>
      </c>
      <c r="CK221" s="21" t="n">
        <f aca="false">IF(In_Fix_Interest=1,CK37*SUMIF($J$7:CK$7,CK$7,$J220:CK220),CK220)</f>
        <v>0</v>
      </c>
      <c r="CL221" s="21" t="n">
        <f aca="false">IF(In_Fix_Interest=1,CL37*SUMIF($J$7:CL$7,CL$7,$J220:CL220),CL220)</f>
        <v>0</v>
      </c>
      <c r="CM221" s="21" t="n">
        <f aca="false">IF(In_Fix_Interest=1,CM37*SUMIF($J$7:CM$7,CM$7,$J220:CM220),CM220)</f>
        <v>0</v>
      </c>
      <c r="CN221" s="21" t="n">
        <f aca="false">IF(In_Fix_Interest=1,CN37*SUMIF($J$7:CN$7,CN$7,$J220:CN220),CN220)</f>
        <v>0</v>
      </c>
      <c r="CO221" s="21" t="n">
        <f aca="false">IF(In_Fix_Interest=1,CO37*SUMIF($J$7:CO$7,CO$7,$J220:CO220),CO220)</f>
        <v>0</v>
      </c>
      <c r="CP221" s="21" t="n">
        <f aca="false">IF(In_Fix_Interest=1,CP37*SUMIF($J$7:CP$7,CP$7,$J220:CP220),CP220)</f>
        <v>0</v>
      </c>
      <c r="CQ221" s="21" t="n">
        <f aca="false">IF(In_Fix_Interest=1,CQ37*SUMIF($J$7:CQ$7,CQ$7,$J220:CQ220),CQ220)</f>
        <v>0</v>
      </c>
      <c r="CR221" s="21" t="n">
        <f aca="false">IF(In_Fix_Interest=1,CR37*SUMIF($J$7:CR$7,CR$7,$J220:CR220),CR220)</f>
        <v>0</v>
      </c>
      <c r="CS221" s="21" t="n">
        <f aca="false">IF(In_Fix_Interest=1,CS37*SUMIF($J$7:CS$7,CS$7,$J220:CS220),CS220)</f>
        <v>0</v>
      </c>
      <c r="CT221" s="21" t="n">
        <f aca="false">IF(In_Fix_Interest=1,CT37*SUMIF($J$7:CT$7,CT$7,$J220:CT220),CT220)</f>
        <v>0</v>
      </c>
      <c r="CU221" s="21" t="n">
        <f aca="false">IF(In_Fix_Interest=1,CU37*SUMIF($J$7:CU$7,CU$7,$J220:CU220),CU220)</f>
        <v>0</v>
      </c>
      <c r="CV221" s="21" t="n">
        <f aca="false">IF(In_Fix_Interest=1,CV37*SUMIF($J$7:CV$7,CV$7,$J220:CV220),CV220)</f>
        <v>0</v>
      </c>
      <c r="CW221" s="21" t="n">
        <f aca="false">IF(In_Fix_Interest=1,CW37*SUMIF($J$7:CW$7,CW$7,$J220:CW220),CW220)</f>
        <v>0</v>
      </c>
      <c r="CX221" s="21" t="n">
        <f aca="false">IF(In_Fix_Interest=1,CX37*SUMIF($J$7:CX$7,CX$7,$J220:CX220),CX220)</f>
        <v>0</v>
      </c>
      <c r="CY221" s="21" t="n">
        <f aca="false">IF(In_Fix_Interest=1,CY37*SUMIF($J$7:CY$7,CY$7,$J220:CY220),CY220)</f>
        <v>0</v>
      </c>
      <c r="CZ221" s="21" t="n">
        <f aca="false">IF(In_Fix_Interest=1,CZ37*SUMIF($J$7:CZ$7,CZ$7,$J220:CZ220),CZ220)</f>
        <v>0</v>
      </c>
      <c r="DA221" s="21" t="n">
        <f aca="false">IF(In_Fix_Interest=1,DA37*SUMIF($J$7:DA$7,DA$7,$J220:DA220),DA220)</f>
        <v>0</v>
      </c>
      <c r="DB221" s="21" t="n">
        <f aca="false">IF(In_Fix_Interest=1,DB37*SUMIF($J$7:DB$7,DB$7,$J220:DB220),DB220)</f>
        <v>0</v>
      </c>
      <c r="DC221" s="21" t="n">
        <f aca="false">IF(In_Fix_Interest=1,DC37*SUMIF($J$7:DC$7,DC$7,$J220:DC220),DC220)</f>
        <v>0</v>
      </c>
      <c r="DD221" s="21" t="n">
        <f aca="false">IF(In_Fix_Interest=1,DD37*SUMIF($J$7:DD$7,DD$7,$J220:DD220),DD220)</f>
        <v>0</v>
      </c>
      <c r="DE221" s="21" t="n">
        <f aca="false">IF(In_Fix_Interest=1,DE37*SUMIF($J$7:DE$7,DE$7,$J220:DE220),DE220)</f>
        <v>0</v>
      </c>
      <c r="DF221" s="21" t="n">
        <f aca="false">IF(In_Fix_Interest=1,DF37*SUMIF($J$7:DF$7,DF$7,$J220:DF220),DF220)</f>
        <v>0</v>
      </c>
      <c r="DG221" s="21" t="n">
        <f aca="false">IF(In_Fix_Interest=1,DG37*SUMIF($J$7:DG$7,DG$7,$J220:DG220),DG220)</f>
        <v>0</v>
      </c>
      <c r="DH221" s="21" t="n">
        <f aca="false">IF(In_Fix_Interest=1,DH37*SUMIF($J$7:DH$7,DH$7,$J220:DH220),DH220)</f>
        <v>0</v>
      </c>
      <c r="DI221" s="21" t="n">
        <f aca="false">IF(In_Fix_Interest=1,DI37*SUMIF($J$7:DI$7,DI$7,$J220:DI220),DI220)</f>
        <v>0</v>
      </c>
      <c r="DJ221" s="21" t="n">
        <f aca="false">IF(In_Fix_Interest=1,DJ37*SUMIF($J$7:DJ$7,DJ$7,$J220:DJ220),DJ220)</f>
        <v>0</v>
      </c>
      <c r="DK221" s="21" t="n">
        <f aca="false">IF(In_Fix_Interest=1,DK37*SUMIF($J$7:DK$7,DK$7,$J220:DK220),DK220)</f>
        <v>0</v>
      </c>
      <c r="DL221" s="21" t="n">
        <f aca="false">IF(In_Fix_Interest=1,DL37*SUMIF($J$7:DL$7,DL$7,$J220:DL220),DL220)</f>
        <v>0</v>
      </c>
      <c r="DM221" s="21" t="n">
        <f aca="false">IF(In_Fix_Interest=1,DM37*SUMIF($J$7:DM$7,DM$7,$J220:DM220),DM220)</f>
        <v>0</v>
      </c>
      <c r="DN221" s="21" t="n">
        <f aca="false">IF(In_Fix_Interest=1,DN37*SUMIF($J$7:DN$7,DN$7,$J220:DN220),DN220)</f>
        <v>0</v>
      </c>
      <c r="DO221" s="21" t="n">
        <f aca="false">IF(In_Fix_Interest=1,DO37*SUMIF($J$7:DO$7,DO$7,$J220:DO220),DO220)</f>
        <v>0</v>
      </c>
      <c r="DP221" s="21" t="n">
        <f aca="false">IF(In_Fix_Interest=1,DP37*SUMIF($J$7:DP$7,DP$7,$J220:DP220),DP220)</f>
        <v>0</v>
      </c>
      <c r="DQ221" s="21" t="n">
        <f aca="false">IF(In_Fix_Interest=1,DQ37*SUMIF($J$7:DQ$7,DQ$7,$J220:DQ220),DQ220)</f>
        <v>0</v>
      </c>
      <c r="DR221" s="21" t="n">
        <f aca="false">IF(In_Fix_Interest=1,DR37*SUMIF($J$7:DR$7,DR$7,$J220:DR220),DR220)</f>
        <v>0</v>
      </c>
      <c r="DS221" s="21" t="n">
        <f aca="false">IF(In_Fix_Interest=1,DS37*SUMIF($J$7:DS$7,DS$7,$J220:DS220),DS220)</f>
        <v>0</v>
      </c>
      <c r="DT221" s="21" t="n">
        <f aca="false">IF(In_Fix_Interest=1,DT37*SUMIF($J$7:DT$7,DT$7,$J220:DT220),DT220)</f>
        <v>0</v>
      </c>
      <c r="DU221" s="21" t="n">
        <f aca="false">IF(In_Fix_Interest=1,DU37*SUMIF($J$7:DU$7,DU$7,$J220:DU220),DU220)</f>
        <v>0</v>
      </c>
      <c r="DV221" s="21" t="n">
        <f aca="false">IF(In_Fix_Interest=1,DV37*SUMIF($J$7:DV$7,DV$7,$J220:DV220),DV220)</f>
        <v>0</v>
      </c>
      <c r="DW221" s="21" t="n">
        <f aca="false">IF(In_Fix_Interest=1,DW37*SUMIF($J$7:DW$7,DW$7,$J220:DW220),DW220)</f>
        <v>0</v>
      </c>
      <c r="DX221" s="21" t="n">
        <f aca="false">IF(In_Fix_Interest=1,DX37*SUMIF($J$7:DX$7,DX$7,$J220:DX220),DX220)</f>
        <v>0</v>
      </c>
      <c r="DY221" s="21" t="n">
        <f aca="false">IF(In_Fix_Interest=1,DY37*SUMIF($J$7:DY$7,DY$7,$J220:DY220),DY220)</f>
        <v>0</v>
      </c>
      <c r="DZ221" s="21" t="n">
        <f aca="false">IF(In_Fix_Interest=1,DZ37*SUMIF($J$7:DZ$7,DZ$7,$J220:DZ220),DZ220)</f>
        <v>0</v>
      </c>
      <c r="EA221" s="21" t="n">
        <f aca="false">IF(In_Fix_Interest=1,EA37*SUMIF($J$7:EA$7,EA$7,$J220:EA220),EA220)</f>
        <v>0</v>
      </c>
      <c r="EB221" s="21" t="n">
        <f aca="false">IF(In_Fix_Interest=1,EB37*SUMIF($J$7:EB$7,EB$7,$J220:EB220),EB220)</f>
        <v>0</v>
      </c>
      <c r="EC221" s="21" t="n">
        <f aca="false">IF(In_Fix_Interest=1,EC37*SUMIF($J$7:EC$7,EC$7,$J220:EC220),EC220)</f>
        <v>0</v>
      </c>
      <c r="ED221" s="21" t="n">
        <f aca="false">IF(In_Fix_Interest=1,ED37*SUMIF($J$7:ED$7,ED$7,$J220:ED220),ED220)</f>
        <v>0</v>
      </c>
      <c r="EE221" s="21" t="n">
        <f aca="false">IF(In_Fix_Interest=1,EE37*SUMIF($J$7:EE$7,EE$7,$J220:EE220),EE220)</f>
        <v>0</v>
      </c>
      <c r="EF221" s="21" t="n">
        <f aca="false">IF(In_Fix_Interest=1,EF37*SUMIF($J$7:EF$7,EF$7,$J220:EF220),EF220)</f>
        <v>0</v>
      </c>
      <c r="EG221" s="21" t="n">
        <f aca="false">IF(In_Fix_Interest=1,EG37*SUMIF($J$7:EG$7,EG$7,$J220:EG220),EG220)</f>
        <v>0</v>
      </c>
      <c r="EH221" s="21" t="n">
        <f aca="false">IF(In_Fix_Interest=1,EH37*SUMIF($J$7:EH$7,EH$7,$J220:EH220),EH220)</f>
        <v>0</v>
      </c>
      <c r="EI221" s="21" t="n">
        <f aca="false">IF(In_Fix_Interest=1,EI37*SUMIF($J$7:EI$7,EI$7,$J220:EI220),EI220)</f>
        <v>0</v>
      </c>
      <c r="EJ221" s="21" t="n">
        <f aca="false">IF(In_Fix_Interest=1,EJ37*SUMIF($J$7:EJ$7,EJ$7,$J220:EJ220),EJ220)</f>
        <v>0</v>
      </c>
      <c r="EK221" s="21" t="n">
        <f aca="false">IF(In_Fix_Interest=1,EK37*SUMIF($J$7:EK$7,EK$7,$J220:EK220),EK220)</f>
        <v>0</v>
      </c>
      <c r="EL221" s="21" t="n">
        <f aca="false">IF(In_Fix_Interest=1,EL37*SUMIF($J$7:EL$7,EL$7,$J220:EL220),EL220)</f>
        <v>0</v>
      </c>
      <c r="EM221" s="21" t="n">
        <f aca="false">IF(In_Fix_Interest=1,EM37*SUMIF($J$7:EM$7,EM$7,$J220:EM220),EM220)</f>
        <v>0</v>
      </c>
      <c r="EN221" s="21" t="n">
        <f aca="false">IF(In_Fix_Interest=1,EN37*SUMIF($J$7:EN$7,EN$7,$J220:EN220),EN220)</f>
        <v>0</v>
      </c>
      <c r="EO221" s="21" t="n">
        <f aca="false">IF(In_Fix_Interest=1,EO37*SUMIF($J$7:EO$7,EO$7,$J220:EO220),EO220)</f>
        <v>0</v>
      </c>
      <c r="EP221" s="21" t="n">
        <f aca="false">IF(In_Fix_Interest=1,EP37*SUMIF($J$7:EP$7,EP$7,$J220:EP220),EP220)</f>
        <v>0</v>
      </c>
      <c r="EQ221" s="21" t="n">
        <f aca="false">IF(In_Fix_Interest=1,EQ37*SUMIF($J$7:EQ$7,EQ$7,$J220:EQ220),EQ220)</f>
        <v>0</v>
      </c>
      <c r="ER221" s="21" t="n">
        <f aca="false">IF(In_Fix_Interest=1,ER37*SUMIF($J$7:ER$7,ER$7,$J220:ER220),ER220)</f>
        <v>0</v>
      </c>
      <c r="ES221" s="21" t="n">
        <f aca="false">IF(In_Fix_Interest=1,ES37*SUMIF($J$7:ES$7,ES$7,$J220:ES220),ES220)</f>
        <v>0</v>
      </c>
      <c r="ET221" s="21" t="n">
        <f aca="false">IF(In_Fix_Interest=1,ET37*SUMIF($J$7:ET$7,ET$7,$J220:ET220),ET220)</f>
        <v>0</v>
      </c>
      <c r="EU221" s="21" t="n">
        <f aca="false">IF(In_Fix_Interest=1,EU37*SUMIF($J$7:EU$7,EU$7,$J220:EU220),EU220)</f>
        <v>0</v>
      </c>
      <c r="EV221" s="21" t="n">
        <f aca="false">IF(In_Fix_Interest=1,EV37*SUMIF($J$7:EV$7,EV$7,$J220:EV220),EV220)</f>
        <v>0</v>
      </c>
      <c r="EW221" s="21" t="n">
        <f aca="false">IF(In_Fix_Interest=1,EW37*SUMIF($J$7:EW$7,EW$7,$J220:EW220),EW220)</f>
        <v>0</v>
      </c>
      <c r="EX221" s="21" t="n">
        <f aca="false">IF(In_Fix_Interest=1,EX37*SUMIF($J$7:EX$7,EX$7,$J220:EX220),EX220)</f>
        <v>0</v>
      </c>
      <c r="EY221" s="21" t="n">
        <f aca="false">IF(In_Fix_Interest=1,EY37*SUMIF($J$7:EY$7,EY$7,$J220:EY220),EY220)</f>
        <v>0</v>
      </c>
      <c r="EZ221" s="21" t="n">
        <f aca="false">IF(In_Fix_Interest=1,EZ37*SUMIF($J$7:EZ$7,EZ$7,$J220:EZ220),EZ220)</f>
        <v>0</v>
      </c>
      <c r="FA221" s="21" t="n">
        <f aca="false">IF(In_Fix_Interest=1,FA37*SUMIF($J$7:FA$7,FA$7,$J220:FA220),FA220)</f>
        <v>0</v>
      </c>
      <c r="FB221" s="21" t="n">
        <f aca="false">IF(In_Fix_Interest=1,FB37*SUMIF($J$7:FB$7,FB$7,$J220:FB220),FB220)</f>
        <v>0</v>
      </c>
      <c r="FC221" s="21" t="n">
        <f aca="false">IF(In_Fix_Interest=1,FC37*SUMIF($J$7:FC$7,FC$7,$J220:FC220),FC220)</f>
        <v>0</v>
      </c>
      <c r="FD221" s="21" t="n">
        <f aca="false">IF(In_Fix_Interest=1,FD37*SUMIF($J$7:FD$7,FD$7,$J220:FD220),FD220)</f>
        <v>0</v>
      </c>
      <c r="FE221" s="21" t="n">
        <f aca="false">IF(In_Fix_Interest=1,FE37*SUMIF($J$7:FE$7,FE$7,$J220:FE220),FE220)</f>
        <v>0</v>
      </c>
      <c r="FF221" s="21" t="n">
        <f aca="false">IF(In_Fix_Interest=1,FF37*SUMIF($J$7:FF$7,FF$7,$J220:FF220),FF220)</f>
        <v>0</v>
      </c>
      <c r="FG221" s="21" t="n">
        <f aca="false">IF(In_Fix_Interest=1,FG37*SUMIF($J$7:FG$7,FG$7,$J220:FG220),FG220)</f>
        <v>0</v>
      </c>
      <c r="FH221" s="21" t="n">
        <f aca="false">IF(In_Fix_Interest=1,FH37*SUMIF($J$7:FH$7,FH$7,$J220:FH220),FH220)</f>
        <v>0</v>
      </c>
    </row>
    <row r="222" customFormat="false" ht="15" hidden="false" customHeight="false" outlineLevel="0" collapsed="false">
      <c r="C222" s="1" t="s">
        <v>850</v>
      </c>
      <c r="D222" s="12" t="s">
        <v>358</v>
      </c>
      <c r="I222" s="65"/>
      <c r="J222" s="21" t="n">
        <f aca="false">J219+In_PSH_Land*J19+J221</f>
        <v>150</v>
      </c>
      <c r="K222" s="21" t="n">
        <f aca="false">K219+In_PSH_Land*K19+K221</f>
        <v>150</v>
      </c>
      <c r="L222" s="21" t="n">
        <f aca="false">L219+In_PSH_Land*L19+L221</f>
        <v>150</v>
      </c>
      <c r="M222" s="21" t="n">
        <f aca="false">M219+In_PSH_Land*M19+M221</f>
        <v>150</v>
      </c>
      <c r="N222" s="21" t="n">
        <f aca="false">N219+In_PSH_Land*N19+N221</f>
        <v>168</v>
      </c>
      <c r="O222" s="21" t="n">
        <f aca="false">O219+In_PSH_Land*O19+O221</f>
        <v>168</v>
      </c>
      <c r="P222" s="21" t="n">
        <f aca="false">P219+In_PSH_Land*P19+P221</f>
        <v>168</v>
      </c>
      <c r="Q222" s="21" t="n">
        <f aca="false">Q219+In_PSH_Land*Q19+Q221</f>
        <v>168</v>
      </c>
      <c r="R222" s="21" t="n">
        <f aca="false">R219+In_PSH_Land*R19+R221</f>
        <v>188.16</v>
      </c>
      <c r="S222" s="21" t="n">
        <f aca="false">S219+In_PSH_Land*S19+S221</f>
        <v>188.16</v>
      </c>
      <c r="T222" s="21" t="n">
        <f aca="false">T219+In_PSH_Land*T19+T221</f>
        <v>188.16</v>
      </c>
      <c r="U222" s="21" t="n">
        <f aca="false">U219+In_PSH_Land*U19+U221</f>
        <v>188.16</v>
      </c>
      <c r="V222" s="21" t="n">
        <f aca="false">V219+In_PSH_Land*V19+V221</f>
        <v>193.789334794521</v>
      </c>
      <c r="W222" s="21" t="n">
        <f aca="false">W219+In_PSH_Land*W19+W221</f>
        <v>193.789334794521</v>
      </c>
      <c r="X222" s="21" t="n">
        <f aca="false">X219+In_PSH_Land*X19+X221</f>
        <v>193.789334794521</v>
      </c>
      <c r="Y222" s="21" t="n">
        <f aca="false">Y219+In_PSH_Land*Y19+Y221</f>
        <v>193.789334794521</v>
      </c>
      <c r="Z222" s="21" t="n">
        <f aca="false">Z219+In_PSH_Land*Z19+Z221</f>
        <v>193.789334794521</v>
      </c>
      <c r="AA222" s="21" t="n">
        <f aca="false">AA219+In_PSH_Land*AA19+AA221</f>
        <v>193.789334794521</v>
      </c>
      <c r="AB222" s="21" t="n">
        <f aca="false">AB219+In_PSH_Land*AB19+AB221</f>
        <v>193.789334794521</v>
      </c>
      <c r="AC222" s="21" t="n">
        <f aca="false">AC219+In_PSH_Land*AC19+AC221</f>
        <v>193.789334794521</v>
      </c>
      <c r="AD222" s="21" t="n">
        <f aca="false">AD219+In_PSH_Land*AD19+AD221</f>
        <v>193.789334794521</v>
      </c>
      <c r="AE222" s="21" t="n">
        <f aca="false">AE219+In_PSH_Land*AE19+AE221</f>
        <v>193.789334794521</v>
      </c>
      <c r="AF222" s="21" t="n">
        <f aca="false">AF219+In_PSH_Land*AF19+AF221</f>
        <v>193.789334794521</v>
      </c>
      <c r="AG222" s="21" t="n">
        <f aca="false">AG219+In_PSH_Land*AG19+AG221</f>
        <v>193.789334794521</v>
      </c>
      <c r="AH222" s="21" t="n">
        <f aca="false">AH219+In_PSH_Land*AH19+AH221</f>
        <v>193.789334794521</v>
      </c>
      <c r="AI222" s="21" t="n">
        <f aca="false">AI219+In_PSH_Land*AI19+AI221</f>
        <v>193.789334794521</v>
      </c>
      <c r="AJ222" s="21" t="n">
        <f aca="false">AJ219+In_PSH_Land*AJ19+AJ221</f>
        <v>193.789334794521</v>
      </c>
      <c r="AK222" s="21" t="n">
        <f aca="false">AK219+In_PSH_Land*AK19+AK221</f>
        <v>193.789334794521</v>
      </c>
      <c r="AL222" s="21" t="n">
        <f aca="false">AL219+In_PSH_Land*AL19+AL221</f>
        <v>193.789334794521</v>
      </c>
      <c r="AM222" s="21" t="n">
        <f aca="false">AM219+In_PSH_Land*AM19+AM221</f>
        <v>193.789334794521</v>
      </c>
      <c r="AN222" s="21" t="n">
        <f aca="false">AN219+In_PSH_Land*AN19+AN221</f>
        <v>193.789334794521</v>
      </c>
      <c r="AO222" s="21" t="n">
        <f aca="false">AO219+In_PSH_Land*AO19+AO221</f>
        <v>193.789334794521</v>
      </c>
      <c r="AP222" s="21" t="n">
        <f aca="false">AP219+In_PSH_Land*AP19+AP221</f>
        <v>193.789334794521</v>
      </c>
      <c r="AQ222" s="21" t="n">
        <f aca="false">AQ219+In_PSH_Land*AQ19+AQ221</f>
        <v>193.789334794521</v>
      </c>
      <c r="AR222" s="21" t="n">
        <f aca="false">AR219+In_PSH_Land*AR19+AR221</f>
        <v>193.789334794521</v>
      </c>
      <c r="AS222" s="21" t="n">
        <f aca="false">AS219+In_PSH_Land*AS19+AS221</f>
        <v>193.789334794521</v>
      </c>
      <c r="AT222" s="21" t="n">
        <f aca="false">AT219+In_PSH_Land*AT19+AT221</f>
        <v>193.789334794521</v>
      </c>
      <c r="AU222" s="21" t="n">
        <f aca="false">AU219+In_PSH_Land*AU19+AU221</f>
        <v>193.789334794521</v>
      </c>
      <c r="AV222" s="21" t="n">
        <f aca="false">AV219+In_PSH_Land*AV19+AV221</f>
        <v>193.789334794521</v>
      </c>
      <c r="AW222" s="21" t="n">
        <f aca="false">AW219+In_PSH_Land*AW19+AW221</f>
        <v>193.789334794521</v>
      </c>
      <c r="AX222" s="21" t="n">
        <f aca="false">AX219+In_PSH_Land*AX19+AX221</f>
        <v>193.789334794521</v>
      </c>
      <c r="AY222" s="21" t="n">
        <f aca="false">AY219+In_PSH_Land*AY19+AY221</f>
        <v>193.789334794521</v>
      </c>
      <c r="AZ222" s="21" t="n">
        <f aca="false">AZ219+In_PSH_Land*AZ19+AZ221</f>
        <v>193.789334794521</v>
      </c>
      <c r="BA222" s="21" t="n">
        <f aca="false">BA219+In_PSH_Land*BA19+BA221</f>
        <v>193.789334794521</v>
      </c>
      <c r="BB222" s="21" t="n">
        <f aca="false">BB219+In_PSH_Land*BB19+BB221</f>
        <v>193.789334794521</v>
      </c>
      <c r="BC222" s="21" t="n">
        <f aca="false">BC219+In_PSH_Land*BC19+BC221</f>
        <v>193.789334794521</v>
      </c>
      <c r="BD222" s="21" t="n">
        <f aca="false">BD219+In_PSH_Land*BD19+BD221</f>
        <v>193.789334794521</v>
      </c>
      <c r="BE222" s="21" t="n">
        <f aca="false">BE219+In_PSH_Land*BE19+BE221</f>
        <v>193.789334794521</v>
      </c>
      <c r="BF222" s="21" t="n">
        <f aca="false">BF219+In_PSH_Land*BF19+BF221</f>
        <v>193.789334794521</v>
      </c>
      <c r="BG222" s="21" t="n">
        <f aca="false">BG219+In_PSH_Land*BG19+BG221</f>
        <v>193.789334794521</v>
      </c>
      <c r="BH222" s="21" t="n">
        <f aca="false">BH219+In_PSH_Land*BH19+BH221</f>
        <v>193.789334794521</v>
      </c>
      <c r="BI222" s="21" t="n">
        <f aca="false">BI219+In_PSH_Land*BI19+BI221</f>
        <v>193.789334794521</v>
      </c>
      <c r="BJ222" s="21" t="n">
        <f aca="false">BJ219+In_PSH_Land*BJ19+BJ221</f>
        <v>193.789334794521</v>
      </c>
      <c r="BK222" s="21" t="n">
        <f aca="false">BK219+In_PSH_Land*BK19+BK221</f>
        <v>193.789334794521</v>
      </c>
      <c r="BL222" s="21" t="n">
        <f aca="false">BL219+In_PSH_Land*BL19+BL221</f>
        <v>193.789334794521</v>
      </c>
      <c r="BM222" s="21" t="n">
        <f aca="false">BM219+In_PSH_Land*BM19+BM221</f>
        <v>193.789334794521</v>
      </c>
      <c r="BN222" s="21" t="n">
        <f aca="false">BN219+In_PSH_Land*BN19+BN221</f>
        <v>193.789334794521</v>
      </c>
      <c r="BO222" s="21" t="n">
        <f aca="false">BO219+In_PSH_Land*BO19+BO221</f>
        <v>193.789334794521</v>
      </c>
      <c r="BP222" s="21" t="n">
        <f aca="false">BP219+In_PSH_Land*BP19+BP221</f>
        <v>193.789334794521</v>
      </c>
      <c r="BQ222" s="21" t="n">
        <f aca="false">BQ219+In_PSH_Land*BQ19+BQ221</f>
        <v>193.789334794521</v>
      </c>
      <c r="BR222" s="21" t="n">
        <f aca="false">BR219+In_PSH_Land*BR19+BR221</f>
        <v>193.789334794521</v>
      </c>
      <c r="BS222" s="21" t="n">
        <f aca="false">BS219+In_PSH_Land*BS19+BS221</f>
        <v>193.789334794521</v>
      </c>
      <c r="BT222" s="21" t="n">
        <f aca="false">BT219+In_PSH_Land*BT19+BT221</f>
        <v>193.789334794521</v>
      </c>
      <c r="BU222" s="21" t="n">
        <f aca="false">BU219+In_PSH_Land*BU19+BU221</f>
        <v>193.789334794521</v>
      </c>
      <c r="BV222" s="21" t="n">
        <f aca="false">BV219+In_PSH_Land*BV19+BV221</f>
        <v>193.789334794521</v>
      </c>
      <c r="BW222" s="21" t="n">
        <f aca="false">BW219+In_PSH_Land*BW19+BW221</f>
        <v>193.789334794521</v>
      </c>
      <c r="BX222" s="21" t="n">
        <f aca="false">BX219+In_PSH_Land*BX19+BX221</f>
        <v>193.789334794521</v>
      </c>
      <c r="BY222" s="21" t="n">
        <f aca="false">BY219+In_PSH_Land*BY19+BY221</f>
        <v>193.789334794521</v>
      </c>
      <c r="BZ222" s="21" t="n">
        <f aca="false">BZ219+In_PSH_Land*BZ19+BZ221</f>
        <v>193.789334794521</v>
      </c>
      <c r="CA222" s="21" t="n">
        <f aca="false">CA219+In_PSH_Land*CA19+CA221</f>
        <v>193.789334794521</v>
      </c>
      <c r="CB222" s="21" t="n">
        <f aca="false">CB219+In_PSH_Land*CB19+CB221</f>
        <v>193.789334794521</v>
      </c>
      <c r="CC222" s="21" t="n">
        <f aca="false">CC219+In_PSH_Land*CC19+CC221</f>
        <v>193.789334794521</v>
      </c>
      <c r="CD222" s="21" t="n">
        <f aca="false">CD219+In_PSH_Land*CD19+CD221</f>
        <v>193.789334794521</v>
      </c>
      <c r="CE222" s="21" t="n">
        <f aca="false">CE219+In_PSH_Land*CE19+CE221</f>
        <v>193.789334794521</v>
      </c>
      <c r="CF222" s="21" t="n">
        <f aca="false">CF219+In_PSH_Land*CF19+CF221</f>
        <v>193.789334794521</v>
      </c>
      <c r="CG222" s="21" t="n">
        <f aca="false">CG219+In_PSH_Land*CG19+CG221</f>
        <v>193.789334794521</v>
      </c>
      <c r="CH222" s="21" t="n">
        <f aca="false">CH219+In_PSH_Land*CH19+CH221</f>
        <v>193.789334794521</v>
      </c>
      <c r="CI222" s="21" t="n">
        <f aca="false">CI219+In_PSH_Land*CI19+CI221</f>
        <v>193.789334794521</v>
      </c>
      <c r="CJ222" s="21" t="n">
        <f aca="false">CJ219+In_PSH_Land*CJ19+CJ221</f>
        <v>193.789334794521</v>
      </c>
      <c r="CK222" s="21" t="n">
        <f aca="false">CK219+In_PSH_Land*CK19+CK221</f>
        <v>193.789334794521</v>
      </c>
      <c r="CL222" s="21" t="n">
        <f aca="false">CL219+In_PSH_Land*CL19+CL221</f>
        <v>193.789334794521</v>
      </c>
      <c r="CM222" s="21" t="n">
        <f aca="false">CM219+In_PSH_Land*CM19+CM221</f>
        <v>193.789334794521</v>
      </c>
      <c r="CN222" s="21" t="n">
        <f aca="false">CN219+In_PSH_Land*CN19+CN221</f>
        <v>193.789334794521</v>
      </c>
      <c r="CO222" s="21" t="n">
        <f aca="false">CO219+In_PSH_Land*CO19+CO221</f>
        <v>193.789334794521</v>
      </c>
      <c r="CP222" s="21" t="n">
        <f aca="false">CP219+In_PSH_Land*CP19+CP221</f>
        <v>193.789334794521</v>
      </c>
      <c r="CQ222" s="21" t="n">
        <f aca="false">CQ219+In_PSH_Land*CQ19+CQ221</f>
        <v>193.789334794521</v>
      </c>
      <c r="CR222" s="21" t="n">
        <f aca="false">CR219+In_PSH_Land*CR19+CR221</f>
        <v>193.789334794521</v>
      </c>
      <c r="CS222" s="21" t="n">
        <f aca="false">CS219+In_PSH_Land*CS19+CS221</f>
        <v>193.789334794521</v>
      </c>
      <c r="CT222" s="21" t="n">
        <f aca="false">CT219+In_PSH_Land*CT19+CT221</f>
        <v>193.789334794521</v>
      </c>
      <c r="CU222" s="21" t="n">
        <f aca="false">CU219+In_PSH_Land*CU19+CU221</f>
        <v>193.789334794521</v>
      </c>
      <c r="CV222" s="21" t="n">
        <f aca="false">CV219+In_PSH_Land*CV19+CV221</f>
        <v>193.789334794521</v>
      </c>
      <c r="CW222" s="21" t="n">
        <f aca="false">CW219+In_PSH_Land*CW19+CW221</f>
        <v>193.789334794521</v>
      </c>
      <c r="CX222" s="21" t="n">
        <f aca="false">CX219+In_PSH_Land*CX19+CX221</f>
        <v>193.789334794521</v>
      </c>
      <c r="CY222" s="21" t="n">
        <f aca="false">CY219+In_PSH_Land*CY19+CY221</f>
        <v>193.789334794521</v>
      </c>
      <c r="CZ222" s="21" t="n">
        <f aca="false">CZ219+In_PSH_Land*CZ19+CZ221</f>
        <v>193.789334794521</v>
      </c>
      <c r="DA222" s="21" t="n">
        <f aca="false">DA219+In_PSH_Land*DA19+DA221</f>
        <v>193.789334794521</v>
      </c>
      <c r="DB222" s="21" t="n">
        <f aca="false">DB219+In_PSH_Land*DB19+DB221</f>
        <v>193.789334794521</v>
      </c>
      <c r="DC222" s="21" t="n">
        <f aca="false">DC219+In_PSH_Land*DC19+DC221</f>
        <v>193.789334794521</v>
      </c>
      <c r="DD222" s="21" t="n">
        <f aca="false">DD219+In_PSH_Land*DD19+DD221</f>
        <v>193.789334794521</v>
      </c>
      <c r="DE222" s="21" t="n">
        <f aca="false">DE219+In_PSH_Land*DE19+DE221</f>
        <v>193.789334794521</v>
      </c>
      <c r="DF222" s="21" t="n">
        <f aca="false">DF219+In_PSH_Land*DF19+DF221</f>
        <v>193.789334794521</v>
      </c>
      <c r="DG222" s="21" t="n">
        <f aca="false">DG219+In_PSH_Land*DG19+DG221</f>
        <v>193.789334794521</v>
      </c>
      <c r="DH222" s="21" t="n">
        <f aca="false">DH219+In_PSH_Land*DH19+DH221</f>
        <v>193.789334794521</v>
      </c>
      <c r="DI222" s="21" t="n">
        <f aca="false">DI219+In_PSH_Land*DI19+DI221</f>
        <v>193.789334794521</v>
      </c>
      <c r="DJ222" s="21" t="n">
        <f aca="false">DJ219+In_PSH_Land*DJ19+DJ221</f>
        <v>193.789334794521</v>
      </c>
      <c r="DK222" s="21" t="n">
        <f aca="false">DK219+In_PSH_Land*DK19+DK221</f>
        <v>193.789334794521</v>
      </c>
      <c r="DL222" s="21" t="n">
        <f aca="false">DL219+In_PSH_Land*DL19+DL221</f>
        <v>193.789334794521</v>
      </c>
      <c r="DM222" s="21" t="n">
        <f aca="false">DM219+In_PSH_Land*DM19+DM221</f>
        <v>193.789334794521</v>
      </c>
      <c r="DN222" s="21" t="n">
        <f aca="false">DN219+In_PSH_Land*DN19+DN221</f>
        <v>193.789334794521</v>
      </c>
      <c r="DO222" s="21" t="n">
        <f aca="false">DO219+In_PSH_Land*DO19+DO221</f>
        <v>193.789334794521</v>
      </c>
      <c r="DP222" s="21" t="n">
        <f aca="false">DP219+In_PSH_Land*DP19+DP221</f>
        <v>193.789334794521</v>
      </c>
      <c r="DQ222" s="21" t="n">
        <f aca="false">DQ219+In_PSH_Land*DQ19+DQ221</f>
        <v>193.789334794521</v>
      </c>
      <c r="DR222" s="21" t="n">
        <f aca="false">DR219+In_PSH_Land*DR19+DR221</f>
        <v>193.789334794521</v>
      </c>
      <c r="DS222" s="21" t="n">
        <f aca="false">DS219+In_PSH_Land*DS19+DS221</f>
        <v>193.789334794521</v>
      </c>
      <c r="DT222" s="21" t="n">
        <f aca="false">DT219+In_PSH_Land*DT19+DT221</f>
        <v>193.789334794521</v>
      </c>
      <c r="DU222" s="21" t="n">
        <f aca="false">DU219+In_PSH_Land*DU19+DU221</f>
        <v>193.789334794521</v>
      </c>
      <c r="DV222" s="21" t="n">
        <f aca="false">DV219+In_PSH_Land*DV19+DV221</f>
        <v>193.789334794521</v>
      </c>
      <c r="DW222" s="21" t="n">
        <f aca="false">DW219+In_PSH_Land*DW19+DW221</f>
        <v>193.789334794521</v>
      </c>
      <c r="DX222" s="21" t="n">
        <f aca="false">DX219+In_PSH_Land*DX19+DX221</f>
        <v>193.789334794521</v>
      </c>
      <c r="DY222" s="21" t="n">
        <f aca="false">DY219+In_PSH_Land*DY19+DY221</f>
        <v>193.789334794521</v>
      </c>
      <c r="DZ222" s="21" t="n">
        <f aca="false">DZ219+In_PSH_Land*DZ19+DZ221</f>
        <v>193.789334794521</v>
      </c>
      <c r="EA222" s="21" t="n">
        <f aca="false">EA219+In_PSH_Land*EA19+EA221</f>
        <v>193.789334794521</v>
      </c>
      <c r="EB222" s="21" t="n">
        <f aca="false">EB219+In_PSH_Land*EB19+EB221</f>
        <v>193.789334794521</v>
      </c>
      <c r="EC222" s="21" t="n">
        <f aca="false">EC219+In_PSH_Land*EC19+EC221</f>
        <v>193.789334794521</v>
      </c>
      <c r="ED222" s="21" t="n">
        <f aca="false">ED219+In_PSH_Land*ED19+ED221</f>
        <v>193.789334794521</v>
      </c>
      <c r="EE222" s="21" t="n">
        <f aca="false">EE219+In_PSH_Land*EE19+EE221</f>
        <v>193.789334794521</v>
      </c>
      <c r="EF222" s="21" t="n">
        <f aca="false">EF219+In_PSH_Land*EF19+EF221</f>
        <v>193.789334794521</v>
      </c>
      <c r="EG222" s="21" t="n">
        <f aca="false">EG219+In_PSH_Land*EG19+EG221</f>
        <v>193.789334794521</v>
      </c>
      <c r="EH222" s="21" t="n">
        <f aca="false">EH219+In_PSH_Land*EH19+EH221</f>
        <v>193.789334794521</v>
      </c>
      <c r="EI222" s="21" t="n">
        <f aca="false">EI219+In_PSH_Land*EI19+EI221</f>
        <v>193.789334794521</v>
      </c>
      <c r="EJ222" s="21" t="n">
        <f aca="false">EJ219+In_PSH_Land*EJ19+EJ221</f>
        <v>193.789334794521</v>
      </c>
      <c r="EK222" s="21" t="n">
        <f aca="false">EK219+In_PSH_Land*EK19+EK221</f>
        <v>193.789334794521</v>
      </c>
      <c r="EL222" s="21" t="n">
        <f aca="false">EL219+In_PSH_Land*EL19+EL221</f>
        <v>193.789334794521</v>
      </c>
      <c r="EM222" s="21" t="n">
        <f aca="false">EM219+In_PSH_Land*EM19+EM221</f>
        <v>193.789334794521</v>
      </c>
      <c r="EN222" s="21" t="n">
        <f aca="false">EN219+In_PSH_Land*EN19+EN221</f>
        <v>193.789334794521</v>
      </c>
      <c r="EO222" s="21" t="n">
        <f aca="false">EO219+In_PSH_Land*EO19+EO221</f>
        <v>193.789334794521</v>
      </c>
      <c r="EP222" s="21" t="n">
        <f aca="false">EP219+In_PSH_Land*EP19+EP221</f>
        <v>193.789334794521</v>
      </c>
      <c r="EQ222" s="21" t="n">
        <f aca="false">EQ219+In_PSH_Land*EQ19+EQ221</f>
        <v>193.789334794521</v>
      </c>
      <c r="ER222" s="21" t="n">
        <f aca="false">ER219+In_PSH_Land*ER19+ER221</f>
        <v>193.789334794521</v>
      </c>
      <c r="ES222" s="21" t="n">
        <f aca="false">ES219+In_PSH_Land*ES19+ES221</f>
        <v>193.789334794521</v>
      </c>
      <c r="ET222" s="21" t="n">
        <f aca="false">ET219+In_PSH_Land*ET19+ET221</f>
        <v>193.789334794521</v>
      </c>
      <c r="EU222" s="21" t="n">
        <f aca="false">EU219+In_PSH_Land*EU19+EU221</f>
        <v>193.789334794521</v>
      </c>
      <c r="EV222" s="21" t="n">
        <f aca="false">EV219+In_PSH_Land*EV19+EV221</f>
        <v>193.789334794521</v>
      </c>
      <c r="EW222" s="21" t="n">
        <f aca="false">EW219+In_PSH_Land*EW19+EW221</f>
        <v>193.789334794521</v>
      </c>
      <c r="EX222" s="21" t="n">
        <f aca="false">EX219+In_PSH_Land*EX19+EX221</f>
        <v>193.789334794521</v>
      </c>
      <c r="EY222" s="21" t="n">
        <f aca="false">EY219+In_PSH_Land*EY19+EY221</f>
        <v>193.789334794521</v>
      </c>
      <c r="EZ222" s="21" t="n">
        <f aca="false">EZ219+In_PSH_Land*EZ19+EZ221</f>
        <v>193.789334794521</v>
      </c>
      <c r="FA222" s="21" t="n">
        <f aca="false">FA219+In_PSH_Land*FA19+FA221</f>
        <v>193.789334794521</v>
      </c>
      <c r="FB222" s="21" t="n">
        <f aca="false">FB219+In_PSH_Land*FB19+FB221</f>
        <v>193.789334794521</v>
      </c>
      <c r="FC222" s="21" t="n">
        <f aca="false">FC219+In_PSH_Land*FC19+FC221</f>
        <v>193.789334794521</v>
      </c>
      <c r="FD222" s="21" t="n">
        <f aca="false">FD219+In_PSH_Land*FD19+FD221</f>
        <v>193.789334794521</v>
      </c>
      <c r="FE222" s="21" t="n">
        <f aca="false">FE219+In_PSH_Land*FE19+FE221</f>
        <v>193.789334794521</v>
      </c>
      <c r="FF222" s="21" t="n">
        <f aca="false">FF219+In_PSH_Land*FF19+FF221</f>
        <v>193.789334794521</v>
      </c>
      <c r="FG222" s="21" t="n">
        <f aca="false">FG219+In_PSH_Land*FG19+FG221</f>
        <v>193.789334794521</v>
      </c>
      <c r="FH222" s="21" t="n">
        <f aca="false">FH219+In_PSH_Land*FH19+FH221</f>
        <v>193.789334794521</v>
      </c>
    </row>
    <row r="224" customFormat="false" ht="15" hidden="false" customHeight="false" outlineLevel="0" collapsed="false">
      <c r="A224" s="10" t="s">
        <v>14</v>
      </c>
      <c r="B224" s="10"/>
      <c r="C224" s="10" t="s">
        <v>851</v>
      </c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0"/>
      <c r="EW224" s="10"/>
      <c r="EX224" s="10"/>
      <c r="EY224" s="10"/>
      <c r="EZ224" s="10"/>
      <c r="FA224" s="10"/>
      <c r="FB224" s="10"/>
      <c r="FC224" s="10"/>
      <c r="FD224" s="10"/>
      <c r="FE224" s="10"/>
      <c r="FF224" s="10"/>
      <c r="FG224" s="10"/>
      <c r="FH224" s="10"/>
    </row>
    <row r="225" customFormat="false" ht="15" hidden="false" customHeight="false" outlineLevel="0" collapsed="false">
      <c r="C225" s="1" t="s">
        <v>852</v>
      </c>
      <c r="D225" s="12" t="s">
        <v>32</v>
      </c>
      <c r="E225" s="23" t="n">
        <f aca="false">In_FEP_Share_Low-In_FEP_Share_High</f>
        <v>0.1</v>
      </c>
      <c r="F225" s="19" t="n">
        <f aca="false">In_Share_Slide_End-In_Share_Threshold</f>
        <v>10</v>
      </c>
    </row>
    <row r="226" customFormat="false" ht="15" hidden="false" customHeight="false" outlineLevel="0" collapsed="false">
      <c r="C226" s="1" t="s">
        <v>853</v>
      </c>
      <c r="D226" s="12" t="s">
        <v>32</v>
      </c>
      <c r="E226" s="23" t="n">
        <f aca="false">IF($E194&lt;=In_Share_Threshold,In_FEP_Share_Low,In_FEP_Share_High)</f>
        <v>0.6</v>
      </c>
      <c r="F226" s="23" t="n">
        <f aca="false">In_FEP_Share_Low-$E225*MIN(1,MAX(0,($E194-In_Share_Threshold)/$F225))</f>
        <v>0.6</v>
      </c>
    </row>
    <row r="227" customFormat="false" ht="15" hidden="false" customHeight="false" outlineLevel="0" collapsed="false">
      <c r="C227" s="28" t="s">
        <v>854</v>
      </c>
      <c r="D227" s="12" t="s">
        <v>32</v>
      </c>
      <c r="E227" s="33" t="n">
        <f aca="false">IF(In_Share_Rule=1,$E226,$F226)</f>
        <v>0.6</v>
      </c>
      <c r="F227" s="33" t="n">
        <f aca="false">1-$E227</f>
        <v>0.4</v>
      </c>
    </row>
    <row r="228" customFormat="false" ht="15" hidden="false" customHeight="false" outlineLevel="0" collapsed="false">
      <c r="A228" s="24"/>
      <c r="B228" s="24"/>
      <c r="C228" s="24" t="s">
        <v>855</v>
      </c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  <c r="DH228" s="24"/>
      <c r="DI228" s="24"/>
      <c r="DJ228" s="24"/>
      <c r="DK228" s="24"/>
      <c r="DL228" s="24"/>
      <c r="DM228" s="24"/>
      <c r="DN228" s="24"/>
      <c r="DO228" s="24"/>
      <c r="DP228" s="24"/>
      <c r="DQ228" s="24"/>
      <c r="DR228" s="24"/>
      <c r="DS228" s="24"/>
      <c r="DT228" s="24"/>
      <c r="DU228" s="24"/>
      <c r="DV228" s="24"/>
      <c r="DW228" s="24"/>
      <c r="DX228" s="24"/>
      <c r="DY228" s="24"/>
      <c r="DZ228" s="24"/>
      <c r="EA228" s="24"/>
      <c r="EB228" s="24"/>
      <c r="EC228" s="24"/>
      <c r="ED228" s="24"/>
      <c r="EE228" s="24"/>
      <c r="EF228" s="24"/>
      <c r="EG228" s="24"/>
      <c r="EH228" s="24"/>
      <c r="EI228" s="24"/>
      <c r="EJ228" s="24"/>
      <c r="EK228" s="24"/>
      <c r="EL228" s="24"/>
      <c r="EM228" s="24"/>
      <c r="EN228" s="24"/>
      <c r="EO228" s="24"/>
      <c r="EP228" s="24"/>
      <c r="EQ228" s="24"/>
      <c r="ER228" s="24"/>
      <c r="ES228" s="24"/>
      <c r="ET228" s="24"/>
      <c r="EU228" s="24"/>
      <c r="EV228" s="24"/>
      <c r="EW228" s="24"/>
      <c r="EX228" s="24"/>
      <c r="EY228" s="24"/>
      <c r="EZ228" s="24"/>
      <c r="FA228" s="24"/>
      <c r="FB228" s="24"/>
      <c r="FC228" s="24"/>
      <c r="FD228" s="24"/>
      <c r="FE228" s="24"/>
      <c r="FF228" s="24"/>
      <c r="FG228" s="24"/>
      <c r="FH228" s="24"/>
    </row>
    <row r="229" customFormat="false" ht="15" hidden="false" customHeight="false" outlineLevel="0" collapsed="false">
      <c r="C229" s="1" t="s">
        <v>856</v>
      </c>
      <c r="D229" s="12" t="s">
        <v>358</v>
      </c>
      <c r="E229" s="21" t="n">
        <f aca="false">$E194*$E13</f>
        <v>5670</v>
      </c>
      <c r="F229" s="21" t="n">
        <f aca="false">$E229</f>
        <v>5670</v>
      </c>
    </row>
    <row r="230" customFormat="false" ht="15" hidden="false" customHeight="false" outlineLevel="0" collapsed="false">
      <c r="C230" s="1" t="s">
        <v>857</v>
      </c>
      <c r="D230" s="12" t="s">
        <v>358</v>
      </c>
      <c r="E230" s="22" t="n">
        <f aca="false">In_Sale_Costs_RtB</f>
        <v>0</v>
      </c>
      <c r="F230" s="21" t="n">
        <f aca="false">MIN($E230,$F229)</f>
        <v>0</v>
      </c>
    </row>
    <row r="231" customFormat="false" ht="15" hidden="false" customHeight="false" outlineLevel="0" collapsed="false">
      <c r="C231" s="1" t="s">
        <v>749</v>
      </c>
      <c r="D231" s="12" t="s">
        <v>358</v>
      </c>
      <c r="E231" s="22" t="n">
        <f aca="false">In_SPV_Price</f>
        <v>549</v>
      </c>
      <c r="F231" s="21" t="n">
        <f aca="false">MIN($E231,$F229-SUM($F230:$F230))</f>
        <v>549</v>
      </c>
    </row>
    <row r="232" customFormat="false" ht="15" hidden="false" customHeight="false" outlineLevel="0" collapsed="false">
      <c r="C232" s="1" t="s">
        <v>858</v>
      </c>
      <c r="D232" s="12" t="s">
        <v>358</v>
      </c>
      <c r="E232" s="21" t="n">
        <f aca="false">-$I106</f>
        <v>945</v>
      </c>
      <c r="F232" s="21" t="n">
        <f aca="false">MIN($E232,$F229-SUM($F230:$F231))</f>
        <v>945</v>
      </c>
    </row>
    <row r="233" customFormat="false" ht="15" hidden="false" customHeight="false" outlineLevel="0" collapsed="false">
      <c r="C233" s="1" t="s">
        <v>859</v>
      </c>
      <c r="D233" s="12" t="s">
        <v>358</v>
      </c>
      <c r="E233" s="21" t="n">
        <f aca="false">$E216</f>
        <v>289.280329224406</v>
      </c>
      <c r="F233" s="21" t="n">
        <f aca="false">MIN($E233,$F229-SUM($F230:$F232))</f>
        <v>289.280329224406</v>
      </c>
    </row>
    <row r="234" customFormat="false" ht="15" hidden="false" customHeight="false" outlineLevel="0" collapsed="false">
      <c r="C234" s="1" t="s">
        <v>860</v>
      </c>
      <c r="D234" s="12" t="s">
        <v>358</v>
      </c>
      <c r="E234" s="21" t="n">
        <f aca="false">-$I116</f>
        <v>34.7123907534247</v>
      </c>
      <c r="F234" s="21" t="n">
        <f aca="false">MIN($E234,$F229-SUM($F230:$F233))</f>
        <v>34.7123907534247</v>
      </c>
    </row>
    <row r="235" customFormat="false" ht="15" hidden="false" customHeight="false" outlineLevel="0" collapsed="false">
      <c r="C235" s="1" t="s">
        <v>861</v>
      </c>
      <c r="D235" s="12" t="s">
        <v>358</v>
      </c>
      <c r="E235" s="21" t="n">
        <f aca="false">In_PSH_Land_Step*(In_PSH_Land+$E220)</f>
        <v>0</v>
      </c>
      <c r="F235" s="21" t="n">
        <f aca="false">MIN($E235,$F229-SUM($F230:$F234))</f>
        <v>0</v>
      </c>
    </row>
    <row r="236" customFormat="false" ht="15" hidden="false" customHeight="false" outlineLevel="0" collapsed="false">
      <c r="C236" s="28" t="s">
        <v>172</v>
      </c>
      <c r="D236" s="12" t="s">
        <v>358</v>
      </c>
      <c r="F236" s="63" t="n">
        <f aca="false">MAX(0,$F229-SUM($F230:$F235))</f>
        <v>3852.00728002217</v>
      </c>
    </row>
    <row r="237" customFormat="false" ht="15" hidden="false" customHeight="false" outlineLevel="0" collapsed="false">
      <c r="C237" s="1" t="s">
        <v>862</v>
      </c>
      <c r="D237" s="12" t="s">
        <v>358</v>
      </c>
      <c r="E237" s="21" t="n">
        <f aca="false">SUM($F230:$F235)+$F236-$F229</f>
        <v>0</v>
      </c>
      <c r="F237" s="21" t="n">
        <f aca="false">SUMPRODUCT(--($F230:$F235&gt;$E230:$E235+Tolerance))</f>
        <v>0</v>
      </c>
    </row>
    <row r="238" customFormat="false" ht="15" hidden="false" customHeight="false" outlineLevel="0" collapsed="false">
      <c r="C238" s="28" t="s">
        <v>173</v>
      </c>
      <c r="D238" s="12" t="s">
        <v>358</v>
      </c>
      <c r="F238" s="63" t="n">
        <f aca="false">SUM($F231:$F234)+$E227*$F236</f>
        <v>4129.19708799113</v>
      </c>
    </row>
    <row r="239" customFormat="false" ht="15" hidden="false" customHeight="false" outlineLevel="0" collapsed="false">
      <c r="C239" s="1" t="s">
        <v>174</v>
      </c>
      <c r="D239" s="12" t="s">
        <v>358</v>
      </c>
      <c r="F239" s="21" t="n">
        <f aca="false">$F235+$F227*$F236</f>
        <v>1540.80291200887</v>
      </c>
    </row>
    <row r="240" customFormat="false" ht="15" hidden="false" customHeight="false" outlineLevel="0" collapsed="false">
      <c r="A240" s="24"/>
      <c r="B240" s="24"/>
      <c r="C240" s="24" t="s">
        <v>863</v>
      </c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24"/>
      <c r="DI240" s="24"/>
      <c r="DJ240" s="24"/>
      <c r="DK240" s="24"/>
      <c r="DL240" s="24"/>
      <c r="DM240" s="24"/>
      <c r="DN240" s="24"/>
      <c r="DO240" s="24"/>
      <c r="DP240" s="24"/>
      <c r="DQ240" s="24"/>
      <c r="DR240" s="24"/>
      <c r="DS240" s="24"/>
      <c r="DT240" s="24"/>
      <c r="DU240" s="24"/>
      <c r="DV240" s="24"/>
      <c r="DW240" s="24"/>
      <c r="DX240" s="24"/>
      <c r="DY240" s="24"/>
      <c r="DZ240" s="24"/>
      <c r="EA240" s="24"/>
      <c r="EB240" s="24"/>
      <c r="EC240" s="24"/>
      <c r="ED240" s="24"/>
      <c r="EE240" s="24"/>
      <c r="EF240" s="24"/>
      <c r="EG240" s="24"/>
      <c r="EH240" s="24"/>
      <c r="EI240" s="24"/>
      <c r="EJ240" s="24"/>
      <c r="EK240" s="24"/>
      <c r="EL240" s="24"/>
      <c r="EM240" s="24"/>
      <c r="EN240" s="24"/>
      <c r="EO240" s="24"/>
      <c r="EP240" s="24"/>
      <c r="EQ240" s="24"/>
      <c r="ER240" s="24"/>
      <c r="ES240" s="24"/>
      <c r="ET240" s="24"/>
      <c r="EU240" s="24"/>
      <c r="EV240" s="24"/>
      <c r="EW240" s="24"/>
      <c r="EX240" s="24"/>
      <c r="EY240" s="24"/>
      <c r="EZ240" s="24"/>
      <c r="FA240" s="24"/>
      <c r="FB240" s="24"/>
      <c r="FC240" s="24"/>
      <c r="FD240" s="24"/>
      <c r="FE240" s="24"/>
      <c r="FF240" s="24"/>
      <c r="FG240" s="24"/>
      <c r="FH240" s="24"/>
    </row>
    <row r="241" customFormat="false" ht="15" hidden="false" customHeight="false" outlineLevel="0" collapsed="false">
      <c r="C241" s="1" t="s">
        <v>864</v>
      </c>
      <c r="D241" s="12" t="s">
        <v>358</v>
      </c>
      <c r="I241" s="21" t="n">
        <f aca="false">SUM(J241:FH241)</f>
        <v>-7472.08739075342</v>
      </c>
      <c r="J241" s="21" t="n">
        <f aca="false">(J104+J105+J106+J107+J110)*(1-J25)+J116+J109</f>
        <v>-2749.35227272727</v>
      </c>
      <c r="K241" s="21" t="n">
        <f aca="false">(K104+K105+K106+K107+K110)*(1-K25)+K116+K109</f>
        <v>-395.190268026152</v>
      </c>
      <c r="L241" s="21" t="n">
        <f aca="false">(L104+L105+L106+L107+L110)*(1-L25)+L116+L109</f>
        <v>-684.462738443338</v>
      </c>
      <c r="M241" s="21" t="n">
        <f aca="false">(M104+M105+M106+M107+M110)*(1-M25)+M116+M109</f>
        <v>-226.929361942715</v>
      </c>
      <c r="N241" s="21" t="n">
        <f aca="false">(N104+N105+N106+N107+N110)*(1-N25)+N116+N109</f>
        <v>-1835.41287842623</v>
      </c>
      <c r="O241" s="21" t="n">
        <f aca="false">(O104+O105+O106+O107+O110)*(1-O25)+O116+O109</f>
        <v>-1580.73987118772</v>
      </c>
      <c r="P241" s="21" t="n">
        <f aca="false">(P104+P105+P106+P107+P110)*(1-P25)+P116+P109</f>
        <v>-0</v>
      </c>
      <c r="Q241" s="21" t="n">
        <f aca="false">(Q104+Q105+Q106+Q107+Q110)*(1-Q25)+Q116+Q109</f>
        <v>-0</v>
      </c>
      <c r="R241" s="21" t="n">
        <f aca="false">(R104+R105+R106+R107+R110)*(1-R25)+R116+R109</f>
        <v>-0</v>
      </c>
      <c r="S241" s="21" t="n">
        <f aca="false">(S104+S105+S106+S107+S110)*(1-S25)+S116+S109</f>
        <v>-0</v>
      </c>
      <c r="T241" s="21" t="n">
        <f aca="false">(T104+T105+T106+T107+T110)*(1-T25)+T116+T109</f>
        <v>-0</v>
      </c>
      <c r="U241" s="21" t="n">
        <f aca="false">(U104+U105+U106+U107+U110)*(1-U25)+U116+U109</f>
        <v>-0</v>
      </c>
      <c r="V241" s="21" t="n">
        <f aca="false">(V104+V105+V106+V107+V110)*(1-V25)+V116+V109</f>
        <v>-0</v>
      </c>
      <c r="W241" s="21" t="n">
        <f aca="false">(W104+W105+W106+W107+W110)*(1-W25)+W116+W109</f>
        <v>-0</v>
      </c>
      <c r="X241" s="21" t="n">
        <f aca="false">(X104+X105+X106+X107+X110)*(1-X25)+X116+X109</f>
        <v>-0</v>
      </c>
      <c r="Y241" s="21" t="n">
        <f aca="false">(Y104+Y105+Y106+Y107+Y110)*(1-Y25)+Y116+Y109</f>
        <v>-0</v>
      </c>
      <c r="Z241" s="21" t="n">
        <f aca="false">(Z104+Z105+Z106+Z107+Z110)*(1-Z25)+Z116+Z109</f>
        <v>-0</v>
      </c>
      <c r="AA241" s="21" t="n">
        <f aca="false">(AA104+AA105+AA106+AA107+AA110)*(1-AA25)+AA116+AA109</f>
        <v>-0</v>
      </c>
      <c r="AB241" s="21" t="n">
        <f aca="false">(AB104+AB105+AB106+AB107+AB110)*(1-AB25)+AB116+AB109</f>
        <v>-0</v>
      </c>
      <c r="AC241" s="21" t="n">
        <f aca="false">(AC104+AC105+AC106+AC107+AC110)*(1-AC25)+AC116+AC109</f>
        <v>-0</v>
      </c>
      <c r="AD241" s="21" t="n">
        <f aca="false">(AD104+AD105+AD106+AD107+AD110)*(1-AD25)+AD116+AD109</f>
        <v>-0</v>
      </c>
      <c r="AE241" s="21" t="n">
        <f aca="false">(AE104+AE105+AE106+AE107+AE110)*(1-AE25)+AE116+AE109</f>
        <v>-0</v>
      </c>
      <c r="AF241" s="21" t="n">
        <f aca="false">(AF104+AF105+AF106+AF107+AF110)*(1-AF25)+AF116+AF109</f>
        <v>-0</v>
      </c>
      <c r="AG241" s="21" t="n">
        <f aca="false">(AG104+AG105+AG106+AG107+AG110)*(1-AG25)+AG116+AG109</f>
        <v>-0</v>
      </c>
      <c r="AH241" s="21" t="n">
        <f aca="false">(AH104+AH105+AH106+AH107+AH110)*(1-AH25)+AH116+AH109</f>
        <v>-0</v>
      </c>
      <c r="AI241" s="21" t="n">
        <f aca="false">(AI104+AI105+AI106+AI107+AI110)*(1-AI25)+AI116+AI109</f>
        <v>-0</v>
      </c>
      <c r="AJ241" s="21" t="n">
        <f aca="false">(AJ104+AJ105+AJ106+AJ107+AJ110)*(1-AJ25)+AJ116+AJ109</f>
        <v>-0</v>
      </c>
      <c r="AK241" s="21" t="n">
        <f aca="false">(AK104+AK105+AK106+AK107+AK110)*(1-AK25)+AK116+AK109</f>
        <v>-0</v>
      </c>
      <c r="AL241" s="21" t="n">
        <f aca="false">(AL104+AL105+AL106+AL107+AL110)*(1-AL25)+AL116+AL109</f>
        <v>-0</v>
      </c>
      <c r="AM241" s="21" t="n">
        <f aca="false">(AM104+AM105+AM106+AM107+AM110)*(1-AM25)+AM116+AM109</f>
        <v>-0</v>
      </c>
      <c r="AN241" s="21" t="n">
        <f aca="false">(AN104+AN105+AN106+AN107+AN110)*(1-AN25)+AN116+AN109</f>
        <v>-0</v>
      </c>
      <c r="AO241" s="21" t="n">
        <f aca="false">(AO104+AO105+AO106+AO107+AO110)*(1-AO25)+AO116+AO109</f>
        <v>-0</v>
      </c>
      <c r="AP241" s="21" t="n">
        <f aca="false">(AP104+AP105+AP106+AP107+AP110)*(1-AP25)+AP116+AP109</f>
        <v>-0</v>
      </c>
      <c r="AQ241" s="21" t="n">
        <f aca="false">(AQ104+AQ105+AQ106+AQ107+AQ110)*(1-AQ25)+AQ116+AQ109</f>
        <v>-0</v>
      </c>
      <c r="AR241" s="21" t="n">
        <f aca="false">(AR104+AR105+AR106+AR107+AR110)*(1-AR25)+AR116+AR109</f>
        <v>-0</v>
      </c>
      <c r="AS241" s="21" t="n">
        <f aca="false">(AS104+AS105+AS106+AS107+AS110)*(1-AS25)+AS116+AS109</f>
        <v>-0</v>
      </c>
      <c r="AT241" s="21" t="n">
        <f aca="false">(AT104+AT105+AT106+AT107+AT110)*(1-AT25)+AT116+AT109</f>
        <v>-0</v>
      </c>
      <c r="AU241" s="21" t="n">
        <f aca="false">(AU104+AU105+AU106+AU107+AU110)*(1-AU25)+AU116+AU109</f>
        <v>-0</v>
      </c>
      <c r="AV241" s="21" t="n">
        <f aca="false">(AV104+AV105+AV106+AV107+AV110)*(1-AV25)+AV116+AV109</f>
        <v>-0</v>
      </c>
      <c r="AW241" s="21" t="n">
        <f aca="false">(AW104+AW105+AW106+AW107+AW110)*(1-AW25)+AW116+AW109</f>
        <v>-0</v>
      </c>
      <c r="AX241" s="21" t="n">
        <f aca="false">(AX104+AX105+AX106+AX107+AX110)*(1-AX25)+AX116+AX109</f>
        <v>-0</v>
      </c>
      <c r="AY241" s="21" t="n">
        <f aca="false">(AY104+AY105+AY106+AY107+AY110)*(1-AY25)+AY116+AY109</f>
        <v>-0</v>
      </c>
      <c r="AZ241" s="21" t="n">
        <f aca="false">(AZ104+AZ105+AZ106+AZ107+AZ110)*(1-AZ25)+AZ116+AZ109</f>
        <v>-0</v>
      </c>
      <c r="BA241" s="21" t="n">
        <f aca="false">(BA104+BA105+BA106+BA107+BA110)*(1-BA25)+BA116+BA109</f>
        <v>-0</v>
      </c>
      <c r="BB241" s="21" t="n">
        <f aca="false">(BB104+BB105+BB106+BB107+BB110)*(1-BB25)+BB116+BB109</f>
        <v>-0</v>
      </c>
      <c r="BC241" s="21" t="n">
        <f aca="false">(BC104+BC105+BC106+BC107+BC110)*(1-BC25)+BC116+BC109</f>
        <v>-0</v>
      </c>
      <c r="BD241" s="21" t="n">
        <f aca="false">(BD104+BD105+BD106+BD107+BD110)*(1-BD25)+BD116+BD109</f>
        <v>-0</v>
      </c>
      <c r="BE241" s="21" t="n">
        <f aca="false">(BE104+BE105+BE106+BE107+BE110)*(1-BE25)+BE116+BE109</f>
        <v>-0</v>
      </c>
      <c r="BF241" s="21" t="n">
        <f aca="false">(BF104+BF105+BF106+BF107+BF110)*(1-BF25)+BF116+BF109</f>
        <v>-0</v>
      </c>
      <c r="BG241" s="21" t="n">
        <f aca="false">(BG104+BG105+BG106+BG107+BG110)*(1-BG25)+BG116+BG109</f>
        <v>-0</v>
      </c>
      <c r="BH241" s="21" t="n">
        <f aca="false">(BH104+BH105+BH106+BH107+BH110)*(1-BH25)+BH116+BH109</f>
        <v>-0</v>
      </c>
      <c r="BI241" s="21" t="n">
        <f aca="false">(BI104+BI105+BI106+BI107+BI110)*(1-BI25)+BI116+BI109</f>
        <v>-0</v>
      </c>
      <c r="BJ241" s="21" t="n">
        <f aca="false">(BJ104+BJ105+BJ106+BJ107+BJ110)*(1-BJ25)+BJ116+BJ109</f>
        <v>-0</v>
      </c>
      <c r="BK241" s="21" t="n">
        <f aca="false">(BK104+BK105+BK106+BK107+BK110)*(1-BK25)+BK116+BK109</f>
        <v>-0</v>
      </c>
      <c r="BL241" s="21" t="n">
        <f aca="false">(BL104+BL105+BL106+BL107+BL110)*(1-BL25)+BL116+BL109</f>
        <v>-0</v>
      </c>
      <c r="BM241" s="21" t="n">
        <f aca="false">(BM104+BM105+BM106+BM107+BM110)*(1-BM25)+BM116+BM109</f>
        <v>-0</v>
      </c>
      <c r="BN241" s="21" t="n">
        <f aca="false">(BN104+BN105+BN106+BN107+BN110)*(1-BN25)+BN116+BN109</f>
        <v>-0</v>
      </c>
      <c r="BO241" s="21" t="n">
        <f aca="false">(BO104+BO105+BO106+BO107+BO110)*(1-BO25)+BO116+BO109</f>
        <v>-0</v>
      </c>
      <c r="BP241" s="21" t="n">
        <f aca="false">(BP104+BP105+BP106+BP107+BP110)*(1-BP25)+BP116+BP109</f>
        <v>-0</v>
      </c>
      <c r="BQ241" s="21" t="n">
        <f aca="false">(BQ104+BQ105+BQ106+BQ107+BQ110)*(1-BQ25)+BQ116+BQ109</f>
        <v>-0</v>
      </c>
      <c r="BR241" s="21" t="n">
        <f aca="false">(BR104+BR105+BR106+BR107+BR110)*(1-BR25)+BR116+BR109</f>
        <v>-0</v>
      </c>
      <c r="BS241" s="21" t="n">
        <f aca="false">(BS104+BS105+BS106+BS107+BS110)*(1-BS25)+BS116+BS109</f>
        <v>-0</v>
      </c>
      <c r="BT241" s="21" t="n">
        <f aca="false">(BT104+BT105+BT106+BT107+BT110)*(1-BT25)+BT116+BT109</f>
        <v>-0</v>
      </c>
      <c r="BU241" s="21" t="n">
        <f aca="false">(BU104+BU105+BU106+BU107+BU110)*(1-BU25)+BU116+BU109</f>
        <v>-0</v>
      </c>
      <c r="BV241" s="21" t="n">
        <f aca="false">(BV104+BV105+BV106+BV107+BV110)*(1-BV25)+BV116+BV109</f>
        <v>-0</v>
      </c>
      <c r="BW241" s="21" t="n">
        <f aca="false">(BW104+BW105+BW106+BW107+BW110)*(1-BW25)+BW116+BW109</f>
        <v>-0</v>
      </c>
      <c r="BX241" s="21" t="n">
        <f aca="false">(BX104+BX105+BX106+BX107+BX110)*(1-BX25)+BX116+BX109</f>
        <v>-0</v>
      </c>
      <c r="BY241" s="21" t="n">
        <f aca="false">(BY104+BY105+BY106+BY107+BY110)*(1-BY25)+BY116+BY109</f>
        <v>-0</v>
      </c>
      <c r="BZ241" s="21" t="n">
        <f aca="false">(BZ104+BZ105+BZ106+BZ107+BZ110)*(1-BZ25)+BZ116+BZ109</f>
        <v>-0</v>
      </c>
      <c r="CA241" s="21" t="n">
        <f aca="false">(CA104+CA105+CA106+CA107+CA110)*(1-CA25)+CA116+CA109</f>
        <v>-0</v>
      </c>
      <c r="CB241" s="21" t="n">
        <f aca="false">(CB104+CB105+CB106+CB107+CB110)*(1-CB25)+CB116+CB109</f>
        <v>-0</v>
      </c>
      <c r="CC241" s="21" t="n">
        <f aca="false">(CC104+CC105+CC106+CC107+CC110)*(1-CC25)+CC116+CC109</f>
        <v>-0</v>
      </c>
      <c r="CD241" s="21" t="n">
        <f aca="false">(CD104+CD105+CD106+CD107+CD110)*(1-CD25)+CD116+CD109</f>
        <v>-0</v>
      </c>
      <c r="CE241" s="21" t="n">
        <f aca="false">(CE104+CE105+CE106+CE107+CE110)*(1-CE25)+CE116+CE109</f>
        <v>-0</v>
      </c>
      <c r="CF241" s="21" t="n">
        <f aca="false">(CF104+CF105+CF106+CF107+CF110)*(1-CF25)+CF116+CF109</f>
        <v>-0</v>
      </c>
      <c r="CG241" s="21" t="n">
        <f aca="false">(CG104+CG105+CG106+CG107+CG110)*(1-CG25)+CG116+CG109</f>
        <v>-0</v>
      </c>
      <c r="CH241" s="21" t="n">
        <f aca="false">(CH104+CH105+CH106+CH107+CH110)*(1-CH25)+CH116+CH109</f>
        <v>-0</v>
      </c>
      <c r="CI241" s="21" t="n">
        <f aca="false">(CI104+CI105+CI106+CI107+CI110)*(1-CI25)+CI116+CI109</f>
        <v>-0</v>
      </c>
      <c r="CJ241" s="21" t="n">
        <f aca="false">(CJ104+CJ105+CJ106+CJ107+CJ110)*(1-CJ25)+CJ116+CJ109</f>
        <v>-0</v>
      </c>
      <c r="CK241" s="21" t="n">
        <f aca="false">(CK104+CK105+CK106+CK107+CK110)*(1-CK25)+CK116+CK109</f>
        <v>-0</v>
      </c>
      <c r="CL241" s="21" t="n">
        <f aca="false">(CL104+CL105+CL106+CL107+CL110)*(1-CL25)+CL116+CL109</f>
        <v>-0</v>
      </c>
      <c r="CM241" s="21" t="n">
        <f aca="false">(CM104+CM105+CM106+CM107+CM110)*(1-CM25)+CM116+CM109</f>
        <v>-0</v>
      </c>
      <c r="CN241" s="21" t="n">
        <f aca="false">(CN104+CN105+CN106+CN107+CN110)*(1-CN25)+CN116+CN109</f>
        <v>-0</v>
      </c>
      <c r="CO241" s="21" t="n">
        <f aca="false">(CO104+CO105+CO106+CO107+CO110)*(1-CO25)+CO116+CO109</f>
        <v>-0</v>
      </c>
      <c r="CP241" s="21" t="n">
        <f aca="false">(CP104+CP105+CP106+CP107+CP110)*(1-CP25)+CP116+CP109</f>
        <v>-0</v>
      </c>
      <c r="CQ241" s="21" t="n">
        <f aca="false">(CQ104+CQ105+CQ106+CQ107+CQ110)*(1-CQ25)+CQ116+CQ109</f>
        <v>-0</v>
      </c>
      <c r="CR241" s="21" t="n">
        <f aca="false">(CR104+CR105+CR106+CR107+CR110)*(1-CR25)+CR116+CR109</f>
        <v>-0</v>
      </c>
      <c r="CS241" s="21" t="n">
        <f aca="false">(CS104+CS105+CS106+CS107+CS110)*(1-CS25)+CS116+CS109</f>
        <v>-0</v>
      </c>
      <c r="CT241" s="21" t="n">
        <f aca="false">(CT104+CT105+CT106+CT107+CT110)*(1-CT25)+CT116+CT109</f>
        <v>-0</v>
      </c>
      <c r="CU241" s="21" t="n">
        <f aca="false">(CU104+CU105+CU106+CU107+CU110)*(1-CU25)+CU116+CU109</f>
        <v>-0</v>
      </c>
      <c r="CV241" s="21" t="n">
        <f aca="false">(CV104+CV105+CV106+CV107+CV110)*(1-CV25)+CV116+CV109</f>
        <v>-0</v>
      </c>
      <c r="CW241" s="21" t="n">
        <f aca="false">(CW104+CW105+CW106+CW107+CW110)*(1-CW25)+CW116+CW109</f>
        <v>-0</v>
      </c>
      <c r="CX241" s="21" t="n">
        <f aca="false">(CX104+CX105+CX106+CX107+CX110)*(1-CX25)+CX116+CX109</f>
        <v>-0</v>
      </c>
      <c r="CY241" s="21" t="n">
        <f aca="false">(CY104+CY105+CY106+CY107+CY110)*(1-CY25)+CY116+CY109</f>
        <v>-0</v>
      </c>
      <c r="CZ241" s="21" t="n">
        <f aca="false">(CZ104+CZ105+CZ106+CZ107+CZ110)*(1-CZ25)+CZ116+CZ109</f>
        <v>-0</v>
      </c>
      <c r="DA241" s="21" t="n">
        <f aca="false">(DA104+DA105+DA106+DA107+DA110)*(1-DA25)+DA116+DA109</f>
        <v>-0</v>
      </c>
      <c r="DB241" s="21" t="n">
        <f aca="false">(DB104+DB105+DB106+DB107+DB110)*(1-DB25)+DB116+DB109</f>
        <v>-0</v>
      </c>
      <c r="DC241" s="21" t="n">
        <f aca="false">(DC104+DC105+DC106+DC107+DC110)*(1-DC25)+DC116+DC109</f>
        <v>-0</v>
      </c>
      <c r="DD241" s="21" t="n">
        <f aca="false">(DD104+DD105+DD106+DD107+DD110)*(1-DD25)+DD116+DD109</f>
        <v>-0</v>
      </c>
      <c r="DE241" s="21" t="n">
        <f aca="false">(DE104+DE105+DE106+DE107+DE110)*(1-DE25)+DE116+DE109</f>
        <v>-0</v>
      </c>
      <c r="DF241" s="21" t="n">
        <f aca="false">(DF104+DF105+DF106+DF107+DF110)*(1-DF25)+DF116+DF109</f>
        <v>-0</v>
      </c>
      <c r="DG241" s="21" t="n">
        <f aca="false">(DG104+DG105+DG106+DG107+DG110)*(1-DG25)+DG116+DG109</f>
        <v>-0</v>
      </c>
      <c r="DH241" s="21" t="n">
        <f aca="false">(DH104+DH105+DH106+DH107+DH110)*(1-DH25)+DH116+DH109</f>
        <v>-0</v>
      </c>
      <c r="DI241" s="21" t="n">
        <f aca="false">(DI104+DI105+DI106+DI107+DI110)*(1-DI25)+DI116+DI109</f>
        <v>-0</v>
      </c>
      <c r="DJ241" s="21" t="n">
        <f aca="false">(DJ104+DJ105+DJ106+DJ107+DJ110)*(1-DJ25)+DJ116+DJ109</f>
        <v>-0</v>
      </c>
      <c r="DK241" s="21" t="n">
        <f aca="false">(DK104+DK105+DK106+DK107+DK110)*(1-DK25)+DK116+DK109</f>
        <v>-0</v>
      </c>
      <c r="DL241" s="21" t="n">
        <f aca="false">(DL104+DL105+DL106+DL107+DL110)*(1-DL25)+DL116+DL109</f>
        <v>-0</v>
      </c>
      <c r="DM241" s="21" t="n">
        <f aca="false">(DM104+DM105+DM106+DM107+DM110)*(1-DM25)+DM116+DM109</f>
        <v>-0</v>
      </c>
      <c r="DN241" s="21" t="n">
        <f aca="false">(DN104+DN105+DN106+DN107+DN110)*(1-DN25)+DN116+DN109</f>
        <v>-0</v>
      </c>
      <c r="DO241" s="21" t="n">
        <f aca="false">(DO104+DO105+DO106+DO107+DO110)*(1-DO25)+DO116+DO109</f>
        <v>-0</v>
      </c>
      <c r="DP241" s="21" t="n">
        <f aca="false">(DP104+DP105+DP106+DP107+DP110)*(1-DP25)+DP116+DP109</f>
        <v>-0</v>
      </c>
      <c r="DQ241" s="21" t="n">
        <f aca="false">(DQ104+DQ105+DQ106+DQ107+DQ110)*(1-DQ25)+DQ116+DQ109</f>
        <v>-0</v>
      </c>
      <c r="DR241" s="21" t="n">
        <f aca="false">(DR104+DR105+DR106+DR107+DR110)*(1-DR25)+DR116+DR109</f>
        <v>-0</v>
      </c>
      <c r="DS241" s="21" t="n">
        <f aca="false">(DS104+DS105+DS106+DS107+DS110)*(1-DS25)+DS116+DS109</f>
        <v>-0</v>
      </c>
      <c r="DT241" s="21" t="n">
        <f aca="false">(DT104+DT105+DT106+DT107+DT110)*(1-DT25)+DT116+DT109</f>
        <v>-0</v>
      </c>
      <c r="DU241" s="21" t="n">
        <f aca="false">(DU104+DU105+DU106+DU107+DU110)*(1-DU25)+DU116+DU109</f>
        <v>-0</v>
      </c>
      <c r="DV241" s="21" t="n">
        <f aca="false">(DV104+DV105+DV106+DV107+DV110)*(1-DV25)+DV116+DV109</f>
        <v>-0</v>
      </c>
      <c r="DW241" s="21" t="n">
        <f aca="false">(DW104+DW105+DW106+DW107+DW110)*(1-DW25)+DW116+DW109</f>
        <v>-0</v>
      </c>
      <c r="DX241" s="21" t="n">
        <f aca="false">(DX104+DX105+DX106+DX107+DX110)*(1-DX25)+DX116+DX109</f>
        <v>-0</v>
      </c>
      <c r="DY241" s="21" t="n">
        <f aca="false">(DY104+DY105+DY106+DY107+DY110)*(1-DY25)+DY116+DY109</f>
        <v>-0</v>
      </c>
      <c r="DZ241" s="21" t="n">
        <f aca="false">(DZ104+DZ105+DZ106+DZ107+DZ110)*(1-DZ25)+DZ116+DZ109</f>
        <v>-0</v>
      </c>
      <c r="EA241" s="21" t="n">
        <f aca="false">(EA104+EA105+EA106+EA107+EA110)*(1-EA25)+EA116+EA109</f>
        <v>-0</v>
      </c>
      <c r="EB241" s="21" t="n">
        <f aca="false">(EB104+EB105+EB106+EB107+EB110)*(1-EB25)+EB116+EB109</f>
        <v>-0</v>
      </c>
      <c r="EC241" s="21" t="n">
        <f aca="false">(EC104+EC105+EC106+EC107+EC110)*(1-EC25)+EC116+EC109</f>
        <v>-0</v>
      </c>
      <c r="ED241" s="21" t="n">
        <f aca="false">(ED104+ED105+ED106+ED107+ED110)*(1-ED25)+ED116+ED109</f>
        <v>-0</v>
      </c>
      <c r="EE241" s="21" t="n">
        <f aca="false">(EE104+EE105+EE106+EE107+EE110)*(1-EE25)+EE116+EE109</f>
        <v>-0</v>
      </c>
      <c r="EF241" s="21" t="n">
        <f aca="false">(EF104+EF105+EF106+EF107+EF110)*(1-EF25)+EF116+EF109</f>
        <v>-0</v>
      </c>
      <c r="EG241" s="21" t="n">
        <f aca="false">(EG104+EG105+EG106+EG107+EG110)*(1-EG25)+EG116+EG109</f>
        <v>-0</v>
      </c>
      <c r="EH241" s="21" t="n">
        <f aca="false">(EH104+EH105+EH106+EH107+EH110)*(1-EH25)+EH116+EH109</f>
        <v>-0</v>
      </c>
      <c r="EI241" s="21" t="n">
        <f aca="false">(EI104+EI105+EI106+EI107+EI110)*(1-EI25)+EI116+EI109</f>
        <v>-0</v>
      </c>
      <c r="EJ241" s="21" t="n">
        <f aca="false">(EJ104+EJ105+EJ106+EJ107+EJ110)*(1-EJ25)+EJ116+EJ109</f>
        <v>-0</v>
      </c>
      <c r="EK241" s="21" t="n">
        <f aca="false">(EK104+EK105+EK106+EK107+EK110)*(1-EK25)+EK116+EK109</f>
        <v>-0</v>
      </c>
      <c r="EL241" s="21" t="n">
        <f aca="false">(EL104+EL105+EL106+EL107+EL110)*(1-EL25)+EL116+EL109</f>
        <v>-0</v>
      </c>
      <c r="EM241" s="21" t="n">
        <f aca="false">(EM104+EM105+EM106+EM107+EM110)*(1-EM25)+EM116+EM109</f>
        <v>-0</v>
      </c>
      <c r="EN241" s="21" t="n">
        <f aca="false">(EN104+EN105+EN106+EN107+EN110)*(1-EN25)+EN116+EN109</f>
        <v>-0</v>
      </c>
      <c r="EO241" s="21" t="n">
        <f aca="false">(EO104+EO105+EO106+EO107+EO110)*(1-EO25)+EO116+EO109</f>
        <v>-0</v>
      </c>
      <c r="EP241" s="21" t="n">
        <f aca="false">(EP104+EP105+EP106+EP107+EP110)*(1-EP25)+EP116+EP109</f>
        <v>-0</v>
      </c>
      <c r="EQ241" s="21" t="n">
        <f aca="false">(EQ104+EQ105+EQ106+EQ107+EQ110)*(1-EQ25)+EQ116+EQ109</f>
        <v>-0</v>
      </c>
      <c r="ER241" s="21" t="n">
        <f aca="false">(ER104+ER105+ER106+ER107+ER110)*(1-ER25)+ER116+ER109</f>
        <v>-0</v>
      </c>
      <c r="ES241" s="21" t="n">
        <f aca="false">(ES104+ES105+ES106+ES107+ES110)*(1-ES25)+ES116+ES109</f>
        <v>-0</v>
      </c>
      <c r="ET241" s="21" t="n">
        <f aca="false">(ET104+ET105+ET106+ET107+ET110)*(1-ET25)+ET116+ET109</f>
        <v>-0</v>
      </c>
      <c r="EU241" s="21" t="n">
        <f aca="false">(EU104+EU105+EU106+EU107+EU110)*(1-EU25)+EU116+EU109</f>
        <v>-0</v>
      </c>
      <c r="EV241" s="21" t="n">
        <f aca="false">(EV104+EV105+EV106+EV107+EV110)*(1-EV25)+EV116+EV109</f>
        <v>-0</v>
      </c>
      <c r="EW241" s="21" t="n">
        <f aca="false">(EW104+EW105+EW106+EW107+EW110)*(1-EW25)+EW116+EW109</f>
        <v>-0</v>
      </c>
      <c r="EX241" s="21" t="n">
        <f aca="false">(EX104+EX105+EX106+EX107+EX110)*(1-EX25)+EX116+EX109</f>
        <v>-0</v>
      </c>
      <c r="EY241" s="21" t="n">
        <f aca="false">(EY104+EY105+EY106+EY107+EY110)*(1-EY25)+EY116+EY109</f>
        <v>-0</v>
      </c>
      <c r="EZ241" s="21" t="n">
        <f aca="false">(EZ104+EZ105+EZ106+EZ107+EZ110)*(1-EZ25)+EZ116+EZ109</f>
        <v>-0</v>
      </c>
      <c r="FA241" s="21" t="n">
        <f aca="false">(FA104+FA105+FA106+FA107+FA110)*(1-FA25)+FA116+FA109</f>
        <v>-0</v>
      </c>
      <c r="FB241" s="21" t="n">
        <f aca="false">(FB104+FB105+FB106+FB107+FB110)*(1-FB25)+FB116+FB109</f>
        <v>-0</v>
      </c>
      <c r="FC241" s="21" t="n">
        <f aca="false">(FC104+FC105+FC106+FC107+FC110)*(1-FC25)+FC116+FC109</f>
        <v>-0</v>
      </c>
      <c r="FD241" s="21" t="n">
        <f aca="false">(FD104+FD105+FD106+FD107+FD110)*(1-FD25)+FD116+FD109</f>
        <v>-0</v>
      </c>
      <c r="FE241" s="21" t="n">
        <f aca="false">(FE104+FE105+FE106+FE107+FE110)*(1-FE25)+FE116+FE109</f>
        <v>-0</v>
      </c>
      <c r="FF241" s="21" t="n">
        <f aca="false">(FF104+FF105+FF106+FF107+FF110)*(1-FF25)+FF116+FF109</f>
        <v>-0</v>
      </c>
      <c r="FG241" s="21" t="n">
        <f aca="false">(FG104+FG105+FG106+FG107+FG110)*(1-FG25)+FG116+FG109</f>
        <v>-0</v>
      </c>
      <c r="FH241" s="21" t="n">
        <f aca="false">(FH104+FH105+FH106+FH107+FH110)*(1-FH25)+FH116+FH109</f>
        <v>-0</v>
      </c>
    </row>
    <row r="242" customFormat="false" ht="15" hidden="false" customHeight="false" outlineLevel="0" collapsed="false">
      <c r="C242" s="1" t="s">
        <v>865</v>
      </c>
      <c r="D242" s="12" t="s">
        <v>358</v>
      </c>
      <c r="I242" s="21" t="n">
        <f aca="false">SUM(J242:FH242)</f>
        <v>9872.57208799113</v>
      </c>
      <c r="J242" s="21" t="n">
        <f aca="false">J111*(1-J25)+J189+J190+$F238*J20</f>
        <v>0</v>
      </c>
      <c r="K242" s="21" t="n">
        <f aca="false">K111*(1-K25)+K189+K190+$F238*K20</f>
        <v>1213.875</v>
      </c>
      <c r="L242" s="21" t="n">
        <f aca="false">L111*(1-L25)+L189+L190+$F238*L20</f>
        <v>0</v>
      </c>
      <c r="M242" s="21" t="n">
        <f aca="false">M111*(1-M25)+M189+M190+$F238*M20</f>
        <v>0</v>
      </c>
      <c r="N242" s="21" t="n">
        <f aca="false">N111*(1-N25)+N189+N190+$F238*N20</f>
        <v>0</v>
      </c>
      <c r="O242" s="21" t="n">
        <f aca="false">O111*(1-O25)+O189+O190+$F238*O20</f>
        <v>8658.69708799113</v>
      </c>
      <c r="P242" s="21" t="n">
        <f aca="false">P111*(1-P25)+P189+P190+$F238*P20</f>
        <v>0</v>
      </c>
      <c r="Q242" s="21" t="n">
        <f aca="false">Q111*(1-Q25)+Q189+Q190+$F238*Q20</f>
        <v>0</v>
      </c>
      <c r="R242" s="21" t="n">
        <f aca="false">R111*(1-R25)+R189+R190+$F238*R20</f>
        <v>0</v>
      </c>
      <c r="S242" s="21" t="n">
        <f aca="false">S111*(1-S25)+S189+S190+$F238*S20</f>
        <v>0</v>
      </c>
      <c r="T242" s="21" t="n">
        <f aca="false">T111*(1-T25)+T189+T190+$F238*T20</f>
        <v>0</v>
      </c>
      <c r="U242" s="21" t="n">
        <f aca="false">U111*(1-U25)+U189+U190+$F238*U20</f>
        <v>0</v>
      </c>
      <c r="V242" s="21" t="n">
        <f aca="false">V111*(1-V25)+V189+V190+$F238*V20</f>
        <v>0</v>
      </c>
      <c r="W242" s="21" t="n">
        <f aca="false">W111*(1-W25)+W189+W190+$F238*W20</f>
        <v>0</v>
      </c>
      <c r="X242" s="21" t="n">
        <f aca="false">X111*(1-X25)+X189+X190+$F238*X20</f>
        <v>0</v>
      </c>
      <c r="Y242" s="21" t="n">
        <f aca="false">Y111*(1-Y25)+Y189+Y190+$F238*Y20</f>
        <v>0</v>
      </c>
      <c r="Z242" s="21" t="n">
        <f aca="false">Z111*(1-Z25)+Z189+Z190+$F238*Z20</f>
        <v>0</v>
      </c>
      <c r="AA242" s="21" t="n">
        <f aca="false">AA111*(1-AA25)+AA189+AA190+$F238*AA20</f>
        <v>0</v>
      </c>
      <c r="AB242" s="21" t="n">
        <f aca="false">AB111*(1-AB25)+AB189+AB190+$F238*AB20</f>
        <v>0</v>
      </c>
      <c r="AC242" s="21" t="n">
        <f aca="false">AC111*(1-AC25)+AC189+AC190+$F238*AC20</f>
        <v>0</v>
      </c>
      <c r="AD242" s="21" t="n">
        <f aca="false">AD111*(1-AD25)+AD189+AD190+$F238*AD20</f>
        <v>0</v>
      </c>
      <c r="AE242" s="21" t="n">
        <f aca="false">AE111*(1-AE25)+AE189+AE190+$F238*AE20</f>
        <v>0</v>
      </c>
      <c r="AF242" s="21" t="n">
        <f aca="false">AF111*(1-AF25)+AF189+AF190+$F238*AF20</f>
        <v>0</v>
      </c>
      <c r="AG242" s="21" t="n">
        <f aca="false">AG111*(1-AG25)+AG189+AG190+$F238*AG20</f>
        <v>0</v>
      </c>
      <c r="AH242" s="21" t="n">
        <f aca="false">AH111*(1-AH25)+AH189+AH190+$F238*AH20</f>
        <v>0</v>
      </c>
      <c r="AI242" s="21" t="n">
        <f aca="false">AI111*(1-AI25)+AI189+AI190+$F238*AI20</f>
        <v>0</v>
      </c>
      <c r="AJ242" s="21" t="n">
        <f aca="false">AJ111*(1-AJ25)+AJ189+AJ190+$F238*AJ20</f>
        <v>0</v>
      </c>
      <c r="AK242" s="21" t="n">
        <f aca="false">AK111*(1-AK25)+AK189+AK190+$F238*AK20</f>
        <v>0</v>
      </c>
      <c r="AL242" s="21" t="n">
        <f aca="false">AL111*(1-AL25)+AL189+AL190+$F238*AL20</f>
        <v>0</v>
      </c>
      <c r="AM242" s="21" t="n">
        <f aca="false">AM111*(1-AM25)+AM189+AM190+$F238*AM20</f>
        <v>0</v>
      </c>
      <c r="AN242" s="21" t="n">
        <f aca="false">AN111*(1-AN25)+AN189+AN190+$F238*AN20</f>
        <v>0</v>
      </c>
      <c r="AO242" s="21" t="n">
        <f aca="false">AO111*(1-AO25)+AO189+AO190+$F238*AO20</f>
        <v>0</v>
      </c>
      <c r="AP242" s="21" t="n">
        <f aca="false">AP111*(1-AP25)+AP189+AP190+$F238*AP20</f>
        <v>0</v>
      </c>
      <c r="AQ242" s="21" t="n">
        <f aca="false">AQ111*(1-AQ25)+AQ189+AQ190+$F238*AQ20</f>
        <v>0</v>
      </c>
      <c r="AR242" s="21" t="n">
        <f aca="false">AR111*(1-AR25)+AR189+AR190+$F238*AR20</f>
        <v>0</v>
      </c>
      <c r="AS242" s="21" t="n">
        <f aca="false">AS111*(1-AS25)+AS189+AS190+$F238*AS20</f>
        <v>0</v>
      </c>
      <c r="AT242" s="21" t="n">
        <f aca="false">AT111*(1-AT25)+AT189+AT190+$F238*AT20</f>
        <v>0</v>
      </c>
      <c r="AU242" s="21" t="n">
        <f aca="false">AU111*(1-AU25)+AU189+AU190+$F238*AU20</f>
        <v>0</v>
      </c>
      <c r="AV242" s="21" t="n">
        <f aca="false">AV111*(1-AV25)+AV189+AV190+$F238*AV20</f>
        <v>0</v>
      </c>
      <c r="AW242" s="21" t="n">
        <f aca="false">AW111*(1-AW25)+AW189+AW190+$F238*AW20</f>
        <v>0</v>
      </c>
      <c r="AX242" s="21" t="n">
        <f aca="false">AX111*(1-AX25)+AX189+AX190+$F238*AX20</f>
        <v>0</v>
      </c>
      <c r="AY242" s="21" t="n">
        <f aca="false">AY111*(1-AY25)+AY189+AY190+$F238*AY20</f>
        <v>0</v>
      </c>
      <c r="AZ242" s="21" t="n">
        <f aca="false">AZ111*(1-AZ25)+AZ189+AZ190+$F238*AZ20</f>
        <v>0</v>
      </c>
      <c r="BA242" s="21" t="n">
        <f aca="false">BA111*(1-BA25)+BA189+BA190+$F238*BA20</f>
        <v>0</v>
      </c>
      <c r="BB242" s="21" t="n">
        <f aca="false">BB111*(1-BB25)+BB189+BB190+$F238*BB20</f>
        <v>0</v>
      </c>
      <c r="BC242" s="21" t="n">
        <f aca="false">BC111*(1-BC25)+BC189+BC190+$F238*BC20</f>
        <v>0</v>
      </c>
      <c r="BD242" s="21" t="n">
        <f aca="false">BD111*(1-BD25)+BD189+BD190+$F238*BD20</f>
        <v>0</v>
      </c>
      <c r="BE242" s="21" t="n">
        <f aca="false">BE111*(1-BE25)+BE189+BE190+$F238*BE20</f>
        <v>0</v>
      </c>
      <c r="BF242" s="21" t="n">
        <f aca="false">BF111*(1-BF25)+BF189+BF190+$F238*BF20</f>
        <v>0</v>
      </c>
      <c r="BG242" s="21" t="n">
        <f aca="false">BG111*(1-BG25)+BG189+BG190+$F238*BG20</f>
        <v>0</v>
      </c>
      <c r="BH242" s="21" t="n">
        <f aca="false">BH111*(1-BH25)+BH189+BH190+$F238*BH20</f>
        <v>0</v>
      </c>
      <c r="BI242" s="21" t="n">
        <f aca="false">BI111*(1-BI25)+BI189+BI190+$F238*BI20</f>
        <v>0</v>
      </c>
      <c r="BJ242" s="21" t="n">
        <f aca="false">BJ111*(1-BJ25)+BJ189+BJ190+$F238*BJ20</f>
        <v>0</v>
      </c>
      <c r="BK242" s="21" t="n">
        <f aca="false">BK111*(1-BK25)+BK189+BK190+$F238*BK20</f>
        <v>0</v>
      </c>
      <c r="BL242" s="21" t="n">
        <f aca="false">BL111*(1-BL25)+BL189+BL190+$F238*BL20</f>
        <v>0</v>
      </c>
      <c r="BM242" s="21" t="n">
        <f aca="false">BM111*(1-BM25)+BM189+BM190+$F238*BM20</f>
        <v>0</v>
      </c>
      <c r="BN242" s="21" t="n">
        <f aca="false">BN111*(1-BN25)+BN189+BN190+$F238*BN20</f>
        <v>0</v>
      </c>
      <c r="BO242" s="21" t="n">
        <f aca="false">BO111*(1-BO25)+BO189+BO190+$F238*BO20</f>
        <v>0</v>
      </c>
      <c r="BP242" s="21" t="n">
        <f aca="false">BP111*(1-BP25)+BP189+BP190+$F238*BP20</f>
        <v>0</v>
      </c>
      <c r="BQ242" s="21" t="n">
        <f aca="false">BQ111*(1-BQ25)+BQ189+BQ190+$F238*BQ20</f>
        <v>0</v>
      </c>
      <c r="BR242" s="21" t="n">
        <f aca="false">BR111*(1-BR25)+BR189+BR190+$F238*BR20</f>
        <v>0</v>
      </c>
      <c r="BS242" s="21" t="n">
        <f aca="false">BS111*(1-BS25)+BS189+BS190+$F238*BS20</f>
        <v>0</v>
      </c>
      <c r="BT242" s="21" t="n">
        <f aca="false">BT111*(1-BT25)+BT189+BT190+$F238*BT20</f>
        <v>0</v>
      </c>
      <c r="BU242" s="21" t="n">
        <f aca="false">BU111*(1-BU25)+BU189+BU190+$F238*BU20</f>
        <v>0</v>
      </c>
      <c r="BV242" s="21" t="n">
        <f aca="false">BV111*(1-BV25)+BV189+BV190+$F238*BV20</f>
        <v>0</v>
      </c>
      <c r="BW242" s="21" t="n">
        <f aca="false">BW111*(1-BW25)+BW189+BW190+$F238*BW20</f>
        <v>0</v>
      </c>
      <c r="BX242" s="21" t="n">
        <f aca="false">BX111*(1-BX25)+BX189+BX190+$F238*BX20</f>
        <v>0</v>
      </c>
      <c r="BY242" s="21" t="n">
        <f aca="false">BY111*(1-BY25)+BY189+BY190+$F238*BY20</f>
        <v>0</v>
      </c>
      <c r="BZ242" s="21" t="n">
        <f aca="false">BZ111*(1-BZ25)+BZ189+BZ190+$F238*BZ20</f>
        <v>0</v>
      </c>
      <c r="CA242" s="21" t="n">
        <f aca="false">CA111*(1-CA25)+CA189+CA190+$F238*CA20</f>
        <v>0</v>
      </c>
      <c r="CB242" s="21" t="n">
        <f aca="false">CB111*(1-CB25)+CB189+CB190+$F238*CB20</f>
        <v>0</v>
      </c>
      <c r="CC242" s="21" t="n">
        <f aca="false">CC111*(1-CC25)+CC189+CC190+$F238*CC20</f>
        <v>0</v>
      </c>
      <c r="CD242" s="21" t="n">
        <f aca="false">CD111*(1-CD25)+CD189+CD190+$F238*CD20</f>
        <v>0</v>
      </c>
      <c r="CE242" s="21" t="n">
        <f aca="false">CE111*(1-CE25)+CE189+CE190+$F238*CE20</f>
        <v>0</v>
      </c>
      <c r="CF242" s="21" t="n">
        <f aca="false">CF111*(1-CF25)+CF189+CF190+$F238*CF20</f>
        <v>0</v>
      </c>
      <c r="CG242" s="21" t="n">
        <f aca="false">CG111*(1-CG25)+CG189+CG190+$F238*CG20</f>
        <v>0</v>
      </c>
      <c r="CH242" s="21" t="n">
        <f aca="false">CH111*(1-CH25)+CH189+CH190+$F238*CH20</f>
        <v>0</v>
      </c>
      <c r="CI242" s="21" t="n">
        <f aca="false">CI111*(1-CI25)+CI189+CI190+$F238*CI20</f>
        <v>0</v>
      </c>
      <c r="CJ242" s="21" t="n">
        <f aca="false">CJ111*(1-CJ25)+CJ189+CJ190+$F238*CJ20</f>
        <v>0</v>
      </c>
      <c r="CK242" s="21" t="n">
        <f aca="false">CK111*(1-CK25)+CK189+CK190+$F238*CK20</f>
        <v>0</v>
      </c>
      <c r="CL242" s="21" t="n">
        <f aca="false">CL111*(1-CL25)+CL189+CL190+$F238*CL20</f>
        <v>0</v>
      </c>
      <c r="CM242" s="21" t="n">
        <f aca="false">CM111*(1-CM25)+CM189+CM190+$F238*CM20</f>
        <v>0</v>
      </c>
      <c r="CN242" s="21" t="n">
        <f aca="false">CN111*(1-CN25)+CN189+CN190+$F238*CN20</f>
        <v>0</v>
      </c>
      <c r="CO242" s="21" t="n">
        <f aca="false">CO111*(1-CO25)+CO189+CO190+$F238*CO20</f>
        <v>0</v>
      </c>
      <c r="CP242" s="21" t="n">
        <f aca="false">CP111*(1-CP25)+CP189+CP190+$F238*CP20</f>
        <v>0</v>
      </c>
      <c r="CQ242" s="21" t="n">
        <f aca="false">CQ111*(1-CQ25)+CQ189+CQ190+$F238*CQ20</f>
        <v>0</v>
      </c>
      <c r="CR242" s="21" t="n">
        <f aca="false">CR111*(1-CR25)+CR189+CR190+$F238*CR20</f>
        <v>0</v>
      </c>
      <c r="CS242" s="21" t="n">
        <f aca="false">CS111*(1-CS25)+CS189+CS190+$F238*CS20</f>
        <v>0</v>
      </c>
      <c r="CT242" s="21" t="n">
        <f aca="false">CT111*(1-CT25)+CT189+CT190+$F238*CT20</f>
        <v>0</v>
      </c>
      <c r="CU242" s="21" t="n">
        <f aca="false">CU111*(1-CU25)+CU189+CU190+$F238*CU20</f>
        <v>0</v>
      </c>
      <c r="CV242" s="21" t="n">
        <f aca="false">CV111*(1-CV25)+CV189+CV190+$F238*CV20</f>
        <v>0</v>
      </c>
      <c r="CW242" s="21" t="n">
        <f aca="false">CW111*(1-CW25)+CW189+CW190+$F238*CW20</f>
        <v>0</v>
      </c>
      <c r="CX242" s="21" t="n">
        <f aca="false">CX111*(1-CX25)+CX189+CX190+$F238*CX20</f>
        <v>0</v>
      </c>
      <c r="CY242" s="21" t="n">
        <f aca="false">CY111*(1-CY25)+CY189+CY190+$F238*CY20</f>
        <v>0</v>
      </c>
      <c r="CZ242" s="21" t="n">
        <f aca="false">CZ111*(1-CZ25)+CZ189+CZ190+$F238*CZ20</f>
        <v>0</v>
      </c>
      <c r="DA242" s="21" t="n">
        <f aca="false">DA111*(1-DA25)+DA189+DA190+$F238*DA20</f>
        <v>0</v>
      </c>
      <c r="DB242" s="21" t="n">
        <f aca="false">DB111*(1-DB25)+DB189+DB190+$F238*DB20</f>
        <v>0</v>
      </c>
      <c r="DC242" s="21" t="n">
        <f aca="false">DC111*(1-DC25)+DC189+DC190+$F238*DC20</f>
        <v>0</v>
      </c>
      <c r="DD242" s="21" t="n">
        <f aca="false">DD111*(1-DD25)+DD189+DD190+$F238*DD20</f>
        <v>0</v>
      </c>
      <c r="DE242" s="21" t="n">
        <f aca="false">DE111*(1-DE25)+DE189+DE190+$F238*DE20</f>
        <v>0</v>
      </c>
      <c r="DF242" s="21" t="n">
        <f aca="false">DF111*(1-DF25)+DF189+DF190+$F238*DF20</f>
        <v>0</v>
      </c>
      <c r="DG242" s="21" t="n">
        <f aca="false">DG111*(1-DG25)+DG189+DG190+$F238*DG20</f>
        <v>0</v>
      </c>
      <c r="DH242" s="21" t="n">
        <f aca="false">DH111*(1-DH25)+DH189+DH190+$F238*DH20</f>
        <v>0</v>
      </c>
      <c r="DI242" s="21" t="n">
        <f aca="false">DI111*(1-DI25)+DI189+DI190+$F238*DI20</f>
        <v>0</v>
      </c>
      <c r="DJ242" s="21" t="n">
        <f aca="false">DJ111*(1-DJ25)+DJ189+DJ190+$F238*DJ20</f>
        <v>0</v>
      </c>
      <c r="DK242" s="21" t="n">
        <f aca="false">DK111*(1-DK25)+DK189+DK190+$F238*DK20</f>
        <v>0</v>
      </c>
      <c r="DL242" s="21" t="n">
        <f aca="false">DL111*(1-DL25)+DL189+DL190+$F238*DL20</f>
        <v>0</v>
      </c>
      <c r="DM242" s="21" t="n">
        <f aca="false">DM111*(1-DM25)+DM189+DM190+$F238*DM20</f>
        <v>0</v>
      </c>
      <c r="DN242" s="21" t="n">
        <f aca="false">DN111*(1-DN25)+DN189+DN190+$F238*DN20</f>
        <v>0</v>
      </c>
      <c r="DO242" s="21" t="n">
        <f aca="false">DO111*(1-DO25)+DO189+DO190+$F238*DO20</f>
        <v>0</v>
      </c>
      <c r="DP242" s="21" t="n">
        <f aca="false">DP111*(1-DP25)+DP189+DP190+$F238*DP20</f>
        <v>0</v>
      </c>
      <c r="DQ242" s="21" t="n">
        <f aca="false">DQ111*(1-DQ25)+DQ189+DQ190+$F238*DQ20</f>
        <v>0</v>
      </c>
      <c r="DR242" s="21" t="n">
        <f aca="false">DR111*(1-DR25)+DR189+DR190+$F238*DR20</f>
        <v>0</v>
      </c>
      <c r="DS242" s="21" t="n">
        <f aca="false">DS111*(1-DS25)+DS189+DS190+$F238*DS20</f>
        <v>0</v>
      </c>
      <c r="DT242" s="21" t="n">
        <f aca="false">DT111*(1-DT25)+DT189+DT190+$F238*DT20</f>
        <v>0</v>
      </c>
      <c r="DU242" s="21" t="n">
        <f aca="false">DU111*(1-DU25)+DU189+DU190+$F238*DU20</f>
        <v>0</v>
      </c>
      <c r="DV242" s="21" t="n">
        <f aca="false">DV111*(1-DV25)+DV189+DV190+$F238*DV20</f>
        <v>0</v>
      </c>
      <c r="DW242" s="21" t="n">
        <f aca="false">DW111*(1-DW25)+DW189+DW190+$F238*DW20</f>
        <v>0</v>
      </c>
      <c r="DX242" s="21" t="n">
        <f aca="false">DX111*(1-DX25)+DX189+DX190+$F238*DX20</f>
        <v>0</v>
      </c>
      <c r="DY242" s="21" t="n">
        <f aca="false">DY111*(1-DY25)+DY189+DY190+$F238*DY20</f>
        <v>0</v>
      </c>
      <c r="DZ242" s="21" t="n">
        <f aca="false">DZ111*(1-DZ25)+DZ189+DZ190+$F238*DZ20</f>
        <v>0</v>
      </c>
      <c r="EA242" s="21" t="n">
        <f aca="false">EA111*(1-EA25)+EA189+EA190+$F238*EA20</f>
        <v>0</v>
      </c>
      <c r="EB242" s="21" t="n">
        <f aca="false">EB111*(1-EB25)+EB189+EB190+$F238*EB20</f>
        <v>0</v>
      </c>
      <c r="EC242" s="21" t="n">
        <f aca="false">EC111*(1-EC25)+EC189+EC190+$F238*EC20</f>
        <v>0</v>
      </c>
      <c r="ED242" s="21" t="n">
        <f aca="false">ED111*(1-ED25)+ED189+ED190+$F238*ED20</f>
        <v>0</v>
      </c>
      <c r="EE242" s="21" t="n">
        <f aca="false">EE111*(1-EE25)+EE189+EE190+$F238*EE20</f>
        <v>0</v>
      </c>
      <c r="EF242" s="21" t="n">
        <f aca="false">EF111*(1-EF25)+EF189+EF190+$F238*EF20</f>
        <v>0</v>
      </c>
      <c r="EG242" s="21" t="n">
        <f aca="false">EG111*(1-EG25)+EG189+EG190+$F238*EG20</f>
        <v>0</v>
      </c>
      <c r="EH242" s="21" t="n">
        <f aca="false">EH111*(1-EH25)+EH189+EH190+$F238*EH20</f>
        <v>0</v>
      </c>
      <c r="EI242" s="21" t="n">
        <f aca="false">EI111*(1-EI25)+EI189+EI190+$F238*EI20</f>
        <v>0</v>
      </c>
      <c r="EJ242" s="21" t="n">
        <f aca="false">EJ111*(1-EJ25)+EJ189+EJ190+$F238*EJ20</f>
        <v>0</v>
      </c>
      <c r="EK242" s="21" t="n">
        <f aca="false">EK111*(1-EK25)+EK189+EK190+$F238*EK20</f>
        <v>0</v>
      </c>
      <c r="EL242" s="21" t="n">
        <f aca="false">EL111*(1-EL25)+EL189+EL190+$F238*EL20</f>
        <v>0</v>
      </c>
      <c r="EM242" s="21" t="n">
        <f aca="false">EM111*(1-EM25)+EM189+EM190+$F238*EM20</f>
        <v>0</v>
      </c>
      <c r="EN242" s="21" t="n">
        <f aca="false">EN111*(1-EN25)+EN189+EN190+$F238*EN20</f>
        <v>0</v>
      </c>
      <c r="EO242" s="21" t="n">
        <f aca="false">EO111*(1-EO25)+EO189+EO190+$F238*EO20</f>
        <v>0</v>
      </c>
      <c r="EP242" s="21" t="n">
        <f aca="false">EP111*(1-EP25)+EP189+EP190+$F238*EP20</f>
        <v>0</v>
      </c>
      <c r="EQ242" s="21" t="n">
        <f aca="false">EQ111*(1-EQ25)+EQ189+EQ190+$F238*EQ20</f>
        <v>0</v>
      </c>
      <c r="ER242" s="21" t="n">
        <f aca="false">ER111*(1-ER25)+ER189+ER190+$F238*ER20</f>
        <v>0</v>
      </c>
      <c r="ES242" s="21" t="n">
        <f aca="false">ES111*(1-ES25)+ES189+ES190+$F238*ES20</f>
        <v>0</v>
      </c>
      <c r="ET242" s="21" t="n">
        <f aca="false">ET111*(1-ET25)+ET189+ET190+$F238*ET20</f>
        <v>0</v>
      </c>
      <c r="EU242" s="21" t="n">
        <f aca="false">EU111*(1-EU25)+EU189+EU190+$F238*EU20</f>
        <v>0</v>
      </c>
      <c r="EV242" s="21" t="n">
        <f aca="false">EV111*(1-EV25)+EV189+EV190+$F238*EV20</f>
        <v>0</v>
      </c>
      <c r="EW242" s="21" t="n">
        <f aca="false">EW111*(1-EW25)+EW189+EW190+$F238*EW20</f>
        <v>0</v>
      </c>
      <c r="EX242" s="21" t="n">
        <f aca="false">EX111*(1-EX25)+EX189+EX190+$F238*EX20</f>
        <v>0</v>
      </c>
      <c r="EY242" s="21" t="n">
        <f aca="false">EY111*(1-EY25)+EY189+EY190+$F238*EY20</f>
        <v>0</v>
      </c>
      <c r="EZ242" s="21" t="n">
        <f aca="false">EZ111*(1-EZ25)+EZ189+EZ190+$F238*EZ20</f>
        <v>0</v>
      </c>
      <c r="FA242" s="21" t="n">
        <f aca="false">FA111*(1-FA25)+FA189+FA190+$F238*FA20</f>
        <v>0</v>
      </c>
      <c r="FB242" s="21" t="n">
        <f aca="false">FB111*(1-FB25)+FB189+FB190+$F238*FB20</f>
        <v>0</v>
      </c>
      <c r="FC242" s="21" t="n">
        <f aca="false">FC111*(1-FC25)+FC189+FC190+$F238*FC20</f>
        <v>0</v>
      </c>
      <c r="FD242" s="21" t="n">
        <f aca="false">FD111*(1-FD25)+FD189+FD190+$F238*FD20</f>
        <v>0</v>
      </c>
      <c r="FE242" s="21" t="n">
        <f aca="false">FE111*(1-FE25)+FE189+FE190+$F238*FE20</f>
        <v>0</v>
      </c>
      <c r="FF242" s="21" t="n">
        <f aca="false">FF111*(1-FF25)+FF189+FF190+$F238*FF20</f>
        <v>0</v>
      </c>
      <c r="FG242" s="21" t="n">
        <f aca="false">FG111*(1-FG25)+FG189+FG190+$F238*FG20</f>
        <v>0</v>
      </c>
      <c r="FH242" s="21" t="n">
        <f aca="false">FH111*(1-FH25)+FH189+FH190+$F238*FH20</f>
        <v>0</v>
      </c>
    </row>
    <row r="243" customFormat="false" ht="15" hidden="false" customHeight="false" outlineLevel="0" collapsed="false">
      <c r="C243" s="1" t="s">
        <v>866</v>
      </c>
      <c r="D243" s="12" t="s">
        <v>358</v>
      </c>
      <c r="I243" s="21" t="n">
        <f aca="false">SUM(J243:FH243)</f>
        <v>2400.48469723771</v>
      </c>
      <c r="J243" s="21" t="n">
        <f aca="false">J241+J242</f>
        <v>-2749.35227272727</v>
      </c>
      <c r="K243" s="21" t="n">
        <f aca="false">K241+K242</f>
        <v>818.684731973848</v>
      </c>
      <c r="L243" s="21" t="n">
        <f aca="false">L241+L242</f>
        <v>-684.462738443338</v>
      </c>
      <c r="M243" s="21" t="n">
        <f aca="false">M241+M242</f>
        <v>-226.929361942715</v>
      </c>
      <c r="N243" s="21" t="n">
        <f aca="false">N241+N242</f>
        <v>-1835.41287842623</v>
      </c>
      <c r="O243" s="21" t="n">
        <f aca="false">O241+O242</f>
        <v>7077.95721680342</v>
      </c>
      <c r="P243" s="21" t="n">
        <f aca="false">P241+P242</f>
        <v>0</v>
      </c>
      <c r="Q243" s="21" t="n">
        <f aca="false">Q241+Q242</f>
        <v>0</v>
      </c>
      <c r="R243" s="21" t="n">
        <f aca="false">R241+R242</f>
        <v>0</v>
      </c>
      <c r="S243" s="21" t="n">
        <f aca="false">S241+S242</f>
        <v>0</v>
      </c>
      <c r="T243" s="21" t="n">
        <f aca="false">T241+T242</f>
        <v>0</v>
      </c>
      <c r="U243" s="21" t="n">
        <f aca="false">U241+U242</f>
        <v>0</v>
      </c>
      <c r="V243" s="21" t="n">
        <f aca="false">V241+V242</f>
        <v>0</v>
      </c>
      <c r="W243" s="21" t="n">
        <f aca="false">W241+W242</f>
        <v>0</v>
      </c>
      <c r="X243" s="21" t="n">
        <f aca="false">X241+X242</f>
        <v>0</v>
      </c>
      <c r="Y243" s="21" t="n">
        <f aca="false">Y241+Y242</f>
        <v>0</v>
      </c>
      <c r="Z243" s="21" t="n">
        <f aca="false">Z241+Z242</f>
        <v>0</v>
      </c>
      <c r="AA243" s="21" t="n">
        <f aca="false">AA241+AA242</f>
        <v>0</v>
      </c>
      <c r="AB243" s="21" t="n">
        <f aca="false">AB241+AB242</f>
        <v>0</v>
      </c>
      <c r="AC243" s="21" t="n">
        <f aca="false">AC241+AC242</f>
        <v>0</v>
      </c>
      <c r="AD243" s="21" t="n">
        <f aca="false">AD241+AD242</f>
        <v>0</v>
      </c>
      <c r="AE243" s="21" t="n">
        <f aca="false">AE241+AE242</f>
        <v>0</v>
      </c>
      <c r="AF243" s="21" t="n">
        <f aca="false">AF241+AF242</f>
        <v>0</v>
      </c>
      <c r="AG243" s="21" t="n">
        <f aca="false">AG241+AG242</f>
        <v>0</v>
      </c>
      <c r="AH243" s="21" t="n">
        <f aca="false">AH241+AH242</f>
        <v>0</v>
      </c>
      <c r="AI243" s="21" t="n">
        <f aca="false">AI241+AI242</f>
        <v>0</v>
      </c>
      <c r="AJ243" s="21" t="n">
        <f aca="false">AJ241+AJ242</f>
        <v>0</v>
      </c>
      <c r="AK243" s="21" t="n">
        <f aca="false">AK241+AK242</f>
        <v>0</v>
      </c>
      <c r="AL243" s="21" t="n">
        <f aca="false">AL241+AL242</f>
        <v>0</v>
      </c>
      <c r="AM243" s="21" t="n">
        <f aca="false">AM241+AM242</f>
        <v>0</v>
      </c>
      <c r="AN243" s="21" t="n">
        <f aca="false">AN241+AN242</f>
        <v>0</v>
      </c>
      <c r="AO243" s="21" t="n">
        <f aca="false">AO241+AO242</f>
        <v>0</v>
      </c>
      <c r="AP243" s="21" t="n">
        <f aca="false">AP241+AP242</f>
        <v>0</v>
      </c>
      <c r="AQ243" s="21" t="n">
        <f aca="false">AQ241+AQ242</f>
        <v>0</v>
      </c>
      <c r="AR243" s="21" t="n">
        <f aca="false">AR241+AR242</f>
        <v>0</v>
      </c>
      <c r="AS243" s="21" t="n">
        <f aca="false">AS241+AS242</f>
        <v>0</v>
      </c>
      <c r="AT243" s="21" t="n">
        <f aca="false">AT241+AT242</f>
        <v>0</v>
      </c>
      <c r="AU243" s="21" t="n">
        <f aca="false">AU241+AU242</f>
        <v>0</v>
      </c>
      <c r="AV243" s="21" t="n">
        <f aca="false">AV241+AV242</f>
        <v>0</v>
      </c>
      <c r="AW243" s="21" t="n">
        <f aca="false">AW241+AW242</f>
        <v>0</v>
      </c>
      <c r="AX243" s="21" t="n">
        <f aca="false">AX241+AX242</f>
        <v>0</v>
      </c>
      <c r="AY243" s="21" t="n">
        <f aca="false">AY241+AY242</f>
        <v>0</v>
      </c>
      <c r="AZ243" s="21" t="n">
        <f aca="false">AZ241+AZ242</f>
        <v>0</v>
      </c>
      <c r="BA243" s="21" t="n">
        <f aca="false">BA241+BA242</f>
        <v>0</v>
      </c>
      <c r="BB243" s="21" t="n">
        <f aca="false">BB241+BB242</f>
        <v>0</v>
      </c>
      <c r="BC243" s="21" t="n">
        <f aca="false">BC241+BC242</f>
        <v>0</v>
      </c>
      <c r="BD243" s="21" t="n">
        <f aca="false">BD241+BD242</f>
        <v>0</v>
      </c>
      <c r="BE243" s="21" t="n">
        <f aca="false">BE241+BE242</f>
        <v>0</v>
      </c>
      <c r="BF243" s="21" t="n">
        <f aca="false">BF241+BF242</f>
        <v>0</v>
      </c>
      <c r="BG243" s="21" t="n">
        <f aca="false">BG241+BG242</f>
        <v>0</v>
      </c>
      <c r="BH243" s="21" t="n">
        <f aca="false">BH241+BH242</f>
        <v>0</v>
      </c>
      <c r="BI243" s="21" t="n">
        <f aca="false">BI241+BI242</f>
        <v>0</v>
      </c>
      <c r="BJ243" s="21" t="n">
        <f aca="false">BJ241+BJ242</f>
        <v>0</v>
      </c>
      <c r="BK243" s="21" t="n">
        <f aca="false">BK241+BK242</f>
        <v>0</v>
      </c>
      <c r="BL243" s="21" t="n">
        <f aca="false">BL241+BL242</f>
        <v>0</v>
      </c>
      <c r="BM243" s="21" t="n">
        <f aca="false">BM241+BM242</f>
        <v>0</v>
      </c>
      <c r="BN243" s="21" t="n">
        <f aca="false">BN241+BN242</f>
        <v>0</v>
      </c>
      <c r="BO243" s="21" t="n">
        <f aca="false">BO241+BO242</f>
        <v>0</v>
      </c>
      <c r="BP243" s="21" t="n">
        <f aca="false">BP241+BP242</f>
        <v>0</v>
      </c>
      <c r="BQ243" s="21" t="n">
        <f aca="false">BQ241+BQ242</f>
        <v>0</v>
      </c>
      <c r="BR243" s="21" t="n">
        <f aca="false">BR241+BR242</f>
        <v>0</v>
      </c>
      <c r="BS243" s="21" t="n">
        <f aca="false">BS241+BS242</f>
        <v>0</v>
      </c>
      <c r="BT243" s="21" t="n">
        <f aca="false">BT241+BT242</f>
        <v>0</v>
      </c>
      <c r="BU243" s="21" t="n">
        <f aca="false">BU241+BU242</f>
        <v>0</v>
      </c>
      <c r="BV243" s="21" t="n">
        <f aca="false">BV241+BV242</f>
        <v>0</v>
      </c>
      <c r="BW243" s="21" t="n">
        <f aca="false">BW241+BW242</f>
        <v>0</v>
      </c>
      <c r="BX243" s="21" t="n">
        <f aca="false">BX241+BX242</f>
        <v>0</v>
      </c>
      <c r="BY243" s="21" t="n">
        <f aca="false">BY241+BY242</f>
        <v>0</v>
      </c>
      <c r="BZ243" s="21" t="n">
        <f aca="false">BZ241+BZ242</f>
        <v>0</v>
      </c>
      <c r="CA243" s="21" t="n">
        <f aca="false">CA241+CA242</f>
        <v>0</v>
      </c>
      <c r="CB243" s="21" t="n">
        <f aca="false">CB241+CB242</f>
        <v>0</v>
      </c>
      <c r="CC243" s="21" t="n">
        <f aca="false">CC241+CC242</f>
        <v>0</v>
      </c>
      <c r="CD243" s="21" t="n">
        <f aca="false">CD241+CD242</f>
        <v>0</v>
      </c>
      <c r="CE243" s="21" t="n">
        <f aca="false">CE241+CE242</f>
        <v>0</v>
      </c>
      <c r="CF243" s="21" t="n">
        <f aca="false">CF241+CF242</f>
        <v>0</v>
      </c>
      <c r="CG243" s="21" t="n">
        <f aca="false">CG241+CG242</f>
        <v>0</v>
      </c>
      <c r="CH243" s="21" t="n">
        <f aca="false">CH241+CH242</f>
        <v>0</v>
      </c>
      <c r="CI243" s="21" t="n">
        <f aca="false">CI241+CI242</f>
        <v>0</v>
      </c>
      <c r="CJ243" s="21" t="n">
        <f aca="false">CJ241+CJ242</f>
        <v>0</v>
      </c>
      <c r="CK243" s="21" t="n">
        <f aca="false">CK241+CK242</f>
        <v>0</v>
      </c>
      <c r="CL243" s="21" t="n">
        <f aca="false">CL241+CL242</f>
        <v>0</v>
      </c>
      <c r="CM243" s="21" t="n">
        <f aca="false">CM241+CM242</f>
        <v>0</v>
      </c>
      <c r="CN243" s="21" t="n">
        <f aca="false">CN241+CN242</f>
        <v>0</v>
      </c>
      <c r="CO243" s="21" t="n">
        <f aca="false">CO241+CO242</f>
        <v>0</v>
      </c>
      <c r="CP243" s="21" t="n">
        <f aca="false">CP241+CP242</f>
        <v>0</v>
      </c>
      <c r="CQ243" s="21" t="n">
        <f aca="false">CQ241+CQ242</f>
        <v>0</v>
      </c>
      <c r="CR243" s="21" t="n">
        <f aca="false">CR241+CR242</f>
        <v>0</v>
      </c>
      <c r="CS243" s="21" t="n">
        <f aca="false">CS241+CS242</f>
        <v>0</v>
      </c>
      <c r="CT243" s="21" t="n">
        <f aca="false">CT241+CT242</f>
        <v>0</v>
      </c>
      <c r="CU243" s="21" t="n">
        <f aca="false">CU241+CU242</f>
        <v>0</v>
      </c>
      <c r="CV243" s="21" t="n">
        <f aca="false">CV241+CV242</f>
        <v>0</v>
      </c>
      <c r="CW243" s="21" t="n">
        <f aca="false">CW241+CW242</f>
        <v>0</v>
      </c>
      <c r="CX243" s="21" t="n">
        <f aca="false">CX241+CX242</f>
        <v>0</v>
      </c>
      <c r="CY243" s="21" t="n">
        <f aca="false">CY241+CY242</f>
        <v>0</v>
      </c>
      <c r="CZ243" s="21" t="n">
        <f aca="false">CZ241+CZ242</f>
        <v>0</v>
      </c>
      <c r="DA243" s="21" t="n">
        <f aca="false">DA241+DA242</f>
        <v>0</v>
      </c>
      <c r="DB243" s="21" t="n">
        <f aca="false">DB241+DB242</f>
        <v>0</v>
      </c>
      <c r="DC243" s="21" t="n">
        <f aca="false">DC241+DC242</f>
        <v>0</v>
      </c>
      <c r="DD243" s="21" t="n">
        <f aca="false">DD241+DD242</f>
        <v>0</v>
      </c>
      <c r="DE243" s="21" t="n">
        <f aca="false">DE241+DE242</f>
        <v>0</v>
      </c>
      <c r="DF243" s="21" t="n">
        <f aca="false">DF241+DF242</f>
        <v>0</v>
      </c>
      <c r="DG243" s="21" t="n">
        <f aca="false">DG241+DG242</f>
        <v>0</v>
      </c>
      <c r="DH243" s="21" t="n">
        <f aca="false">DH241+DH242</f>
        <v>0</v>
      </c>
      <c r="DI243" s="21" t="n">
        <f aca="false">DI241+DI242</f>
        <v>0</v>
      </c>
      <c r="DJ243" s="21" t="n">
        <f aca="false">DJ241+DJ242</f>
        <v>0</v>
      </c>
      <c r="DK243" s="21" t="n">
        <f aca="false">DK241+DK242</f>
        <v>0</v>
      </c>
      <c r="DL243" s="21" t="n">
        <f aca="false">DL241+DL242</f>
        <v>0</v>
      </c>
      <c r="DM243" s="21" t="n">
        <f aca="false">DM241+DM242</f>
        <v>0</v>
      </c>
      <c r="DN243" s="21" t="n">
        <f aca="false">DN241+DN242</f>
        <v>0</v>
      </c>
      <c r="DO243" s="21" t="n">
        <f aca="false">DO241+DO242</f>
        <v>0</v>
      </c>
      <c r="DP243" s="21" t="n">
        <f aca="false">DP241+DP242</f>
        <v>0</v>
      </c>
      <c r="DQ243" s="21" t="n">
        <f aca="false">DQ241+DQ242</f>
        <v>0</v>
      </c>
      <c r="DR243" s="21" t="n">
        <f aca="false">DR241+DR242</f>
        <v>0</v>
      </c>
      <c r="DS243" s="21" t="n">
        <f aca="false">DS241+DS242</f>
        <v>0</v>
      </c>
      <c r="DT243" s="21" t="n">
        <f aca="false">DT241+DT242</f>
        <v>0</v>
      </c>
      <c r="DU243" s="21" t="n">
        <f aca="false">DU241+DU242</f>
        <v>0</v>
      </c>
      <c r="DV243" s="21" t="n">
        <f aca="false">DV241+DV242</f>
        <v>0</v>
      </c>
      <c r="DW243" s="21" t="n">
        <f aca="false">DW241+DW242</f>
        <v>0</v>
      </c>
      <c r="DX243" s="21" t="n">
        <f aca="false">DX241+DX242</f>
        <v>0</v>
      </c>
      <c r="DY243" s="21" t="n">
        <f aca="false">DY241+DY242</f>
        <v>0</v>
      </c>
      <c r="DZ243" s="21" t="n">
        <f aca="false">DZ241+DZ242</f>
        <v>0</v>
      </c>
      <c r="EA243" s="21" t="n">
        <f aca="false">EA241+EA242</f>
        <v>0</v>
      </c>
      <c r="EB243" s="21" t="n">
        <f aca="false">EB241+EB242</f>
        <v>0</v>
      </c>
      <c r="EC243" s="21" t="n">
        <f aca="false">EC241+EC242</f>
        <v>0</v>
      </c>
      <c r="ED243" s="21" t="n">
        <f aca="false">ED241+ED242</f>
        <v>0</v>
      </c>
      <c r="EE243" s="21" t="n">
        <f aca="false">EE241+EE242</f>
        <v>0</v>
      </c>
      <c r="EF243" s="21" t="n">
        <f aca="false">EF241+EF242</f>
        <v>0</v>
      </c>
      <c r="EG243" s="21" t="n">
        <f aca="false">EG241+EG242</f>
        <v>0</v>
      </c>
      <c r="EH243" s="21" t="n">
        <f aca="false">EH241+EH242</f>
        <v>0</v>
      </c>
      <c r="EI243" s="21" t="n">
        <f aca="false">EI241+EI242</f>
        <v>0</v>
      </c>
      <c r="EJ243" s="21" t="n">
        <f aca="false">EJ241+EJ242</f>
        <v>0</v>
      </c>
      <c r="EK243" s="21" t="n">
        <f aca="false">EK241+EK242</f>
        <v>0</v>
      </c>
      <c r="EL243" s="21" t="n">
        <f aca="false">EL241+EL242</f>
        <v>0</v>
      </c>
      <c r="EM243" s="21" t="n">
        <f aca="false">EM241+EM242</f>
        <v>0</v>
      </c>
      <c r="EN243" s="21" t="n">
        <f aca="false">EN241+EN242</f>
        <v>0</v>
      </c>
      <c r="EO243" s="21" t="n">
        <f aca="false">EO241+EO242</f>
        <v>0</v>
      </c>
      <c r="EP243" s="21" t="n">
        <f aca="false">EP241+EP242</f>
        <v>0</v>
      </c>
      <c r="EQ243" s="21" t="n">
        <f aca="false">EQ241+EQ242</f>
        <v>0</v>
      </c>
      <c r="ER243" s="21" t="n">
        <f aca="false">ER241+ER242</f>
        <v>0</v>
      </c>
      <c r="ES243" s="21" t="n">
        <f aca="false">ES241+ES242</f>
        <v>0</v>
      </c>
      <c r="ET243" s="21" t="n">
        <f aca="false">ET241+ET242</f>
        <v>0</v>
      </c>
      <c r="EU243" s="21" t="n">
        <f aca="false">EU241+EU242</f>
        <v>0</v>
      </c>
      <c r="EV243" s="21" t="n">
        <f aca="false">EV241+EV242</f>
        <v>0</v>
      </c>
      <c r="EW243" s="21" t="n">
        <f aca="false">EW241+EW242</f>
        <v>0</v>
      </c>
      <c r="EX243" s="21" t="n">
        <f aca="false">EX241+EX242</f>
        <v>0</v>
      </c>
      <c r="EY243" s="21" t="n">
        <f aca="false">EY241+EY242</f>
        <v>0</v>
      </c>
      <c r="EZ243" s="21" t="n">
        <f aca="false">EZ241+EZ242</f>
        <v>0</v>
      </c>
      <c r="FA243" s="21" t="n">
        <f aca="false">FA241+FA242</f>
        <v>0</v>
      </c>
      <c r="FB243" s="21" t="n">
        <f aca="false">FB241+FB242</f>
        <v>0</v>
      </c>
      <c r="FC243" s="21" t="n">
        <f aca="false">FC241+FC242</f>
        <v>0</v>
      </c>
      <c r="FD243" s="21" t="n">
        <f aca="false">FD241+FD242</f>
        <v>0</v>
      </c>
      <c r="FE243" s="21" t="n">
        <f aca="false">FE241+FE242</f>
        <v>0</v>
      </c>
      <c r="FF243" s="21" t="n">
        <f aca="false">FF241+FF242</f>
        <v>0</v>
      </c>
      <c r="FG243" s="21" t="n">
        <f aca="false">FG241+FG242</f>
        <v>0</v>
      </c>
      <c r="FH243" s="21" t="n">
        <f aca="false">FH241+FH242</f>
        <v>0</v>
      </c>
    </row>
    <row r="244" customFormat="false" ht="15" hidden="false" customHeight="false" outlineLevel="0" collapsed="false">
      <c r="C244" s="1" t="s">
        <v>867</v>
      </c>
      <c r="D244" s="12" t="s">
        <v>358</v>
      </c>
      <c r="E244" s="21" t="n">
        <f aca="false">-In_CIT*($F233+MAX(In_Sale_Form,In_Sale_Gain_Taxed)*MAX(0,$I243-$F233))</f>
        <v>-26.0352296301966</v>
      </c>
      <c r="I244" s="21" t="n">
        <f aca="false">SUM(J244:FH244)</f>
        <v>-26.0352296301966</v>
      </c>
      <c r="J244" s="21" t="n">
        <f aca="false">$E244*J20</f>
        <v>-0</v>
      </c>
      <c r="K244" s="21" t="n">
        <f aca="false">$E244*K20</f>
        <v>-0</v>
      </c>
      <c r="L244" s="21" t="n">
        <f aca="false">$E244*L20</f>
        <v>-0</v>
      </c>
      <c r="M244" s="21" t="n">
        <f aca="false">$E244*M20</f>
        <v>-0</v>
      </c>
      <c r="N244" s="21" t="n">
        <f aca="false">$E244*N20</f>
        <v>-0</v>
      </c>
      <c r="O244" s="21" t="n">
        <f aca="false">$E244*O20</f>
        <v>-26.0352296301966</v>
      </c>
      <c r="P244" s="21" t="n">
        <f aca="false">$E244*P20</f>
        <v>-0</v>
      </c>
      <c r="Q244" s="21" t="n">
        <f aca="false">$E244*Q20</f>
        <v>-0</v>
      </c>
      <c r="R244" s="21" t="n">
        <f aca="false">$E244*R20</f>
        <v>-0</v>
      </c>
      <c r="S244" s="21" t="n">
        <f aca="false">$E244*S20</f>
        <v>-0</v>
      </c>
      <c r="T244" s="21" t="n">
        <f aca="false">$E244*T20</f>
        <v>-0</v>
      </c>
      <c r="U244" s="21" t="n">
        <f aca="false">$E244*U20</f>
        <v>-0</v>
      </c>
      <c r="V244" s="21" t="n">
        <f aca="false">$E244*V20</f>
        <v>-0</v>
      </c>
      <c r="W244" s="21" t="n">
        <f aca="false">$E244*W20</f>
        <v>-0</v>
      </c>
      <c r="X244" s="21" t="n">
        <f aca="false">$E244*X20</f>
        <v>-0</v>
      </c>
      <c r="Y244" s="21" t="n">
        <f aca="false">$E244*Y20</f>
        <v>-0</v>
      </c>
      <c r="Z244" s="21" t="n">
        <f aca="false">$E244*Z20</f>
        <v>-0</v>
      </c>
      <c r="AA244" s="21" t="n">
        <f aca="false">$E244*AA20</f>
        <v>-0</v>
      </c>
      <c r="AB244" s="21" t="n">
        <f aca="false">$E244*AB20</f>
        <v>-0</v>
      </c>
      <c r="AC244" s="21" t="n">
        <f aca="false">$E244*AC20</f>
        <v>-0</v>
      </c>
      <c r="AD244" s="21" t="n">
        <f aca="false">$E244*AD20</f>
        <v>-0</v>
      </c>
      <c r="AE244" s="21" t="n">
        <f aca="false">$E244*AE20</f>
        <v>-0</v>
      </c>
      <c r="AF244" s="21" t="n">
        <f aca="false">$E244*AF20</f>
        <v>-0</v>
      </c>
      <c r="AG244" s="21" t="n">
        <f aca="false">$E244*AG20</f>
        <v>-0</v>
      </c>
      <c r="AH244" s="21" t="n">
        <f aca="false">$E244*AH20</f>
        <v>-0</v>
      </c>
      <c r="AI244" s="21" t="n">
        <f aca="false">$E244*AI20</f>
        <v>-0</v>
      </c>
      <c r="AJ244" s="21" t="n">
        <f aca="false">$E244*AJ20</f>
        <v>-0</v>
      </c>
      <c r="AK244" s="21" t="n">
        <f aca="false">$E244*AK20</f>
        <v>-0</v>
      </c>
      <c r="AL244" s="21" t="n">
        <f aca="false">$E244*AL20</f>
        <v>-0</v>
      </c>
      <c r="AM244" s="21" t="n">
        <f aca="false">$E244*AM20</f>
        <v>-0</v>
      </c>
      <c r="AN244" s="21" t="n">
        <f aca="false">$E244*AN20</f>
        <v>-0</v>
      </c>
      <c r="AO244" s="21" t="n">
        <f aca="false">$E244*AO20</f>
        <v>-0</v>
      </c>
      <c r="AP244" s="21" t="n">
        <f aca="false">$E244*AP20</f>
        <v>-0</v>
      </c>
      <c r="AQ244" s="21" t="n">
        <f aca="false">$E244*AQ20</f>
        <v>-0</v>
      </c>
      <c r="AR244" s="21" t="n">
        <f aca="false">$E244*AR20</f>
        <v>-0</v>
      </c>
      <c r="AS244" s="21" t="n">
        <f aca="false">$E244*AS20</f>
        <v>-0</v>
      </c>
      <c r="AT244" s="21" t="n">
        <f aca="false">$E244*AT20</f>
        <v>-0</v>
      </c>
      <c r="AU244" s="21" t="n">
        <f aca="false">$E244*AU20</f>
        <v>-0</v>
      </c>
      <c r="AV244" s="21" t="n">
        <f aca="false">$E244*AV20</f>
        <v>-0</v>
      </c>
      <c r="AW244" s="21" t="n">
        <f aca="false">$E244*AW20</f>
        <v>-0</v>
      </c>
      <c r="AX244" s="21" t="n">
        <f aca="false">$E244*AX20</f>
        <v>-0</v>
      </c>
      <c r="AY244" s="21" t="n">
        <f aca="false">$E244*AY20</f>
        <v>-0</v>
      </c>
      <c r="AZ244" s="21" t="n">
        <f aca="false">$E244*AZ20</f>
        <v>-0</v>
      </c>
      <c r="BA244" s="21" t="n">
        <f aca="false">$E244*BA20</f>
        <v>-0</v>
      </c>
      <c r="BB244" s="21" t="n">
        <f aca="false">$E244*BB20</f>
        <v>-0</v>
      </c>
      <c r="BC244" s="21" t="n">
        <f aca="false">$E244*BC20</f>
        <v>-0</v>
      </c>
      <c r="BD244" s="21" t="n">
        <f aca="false">$E244*BD20</f>
        <v>-0</v>
      </c>
      <c r="BE244" s="21" t="n">
        <f aca="false">$E244*BE20</f>
        <v>-0</v>
      </c>
      <c r="BF244" s="21" t="n">
        <f aca="false">$E244*BF20</f>
        <v>-0</v>
      </c>
      <c r="BG244" s="21" t="n">
        <f aca="false">$E244*BG20</f>
        <v>-0</v>
      </c>
      <c r="BH244" s="21" t="n">
        <f aca="false">$E244*BH20</f>
        <v>-0</v>
      </c>
      <c r="BI244" s="21" t="n">
        <f aca="false">$E244*BI20</f>
        <v>-0</v>
      </c>
      <c r="BJ244" s="21" t="n">
        <f aca="false">$E244*BJ20</f>
        <v>-0</v>
      </c>
      <c r="BK244" s="21" t="n">
        <f aca="false">$E244*BK20</f>
        <v>-0</v>
      </c>
      <c r="BL244" s="21" t="n">
        <f aca="false">$E244*BL20</f>
        <v>-0</v>
      </c>
      <c r="BM244" s="21" t="n">
        <f aca="false">$E244*BM20</f>
        <v>-0</v>
      </c>
      <c r="BN244" s="21" t="n">
        <f aca="false">$E244*BN20</f>
        <v>-0</v>
      </c>
      <c r="BO244" s="21" t="n">
        <f aca="false">$E244*BO20</f>
        <v>-0</v>
      </c>
      <c r="BP244" s="21" t="n">
        <f aca="false">$E244*BP20</f>
        <v>-0</v>
      </c>
      <c r="BQ244" s="21" t="n">
        <f aca="false">$E244*BQ20</f>
        <v>-0</v>
      </c>
      <c r="BR244" s="21" t="n">
        <f aca="false">$E244*BR20</f>
        <v>-0</v>
      </c>
      <c r="BS244" s="21" t="n">
        <f aca="false">$E244*BS20</f>
        <v>-0</v>
      </c>
      <c r="BT244" s="21" t="n">
        <f aca="false">$E244*BT20</f>
        <v>-0</v>
      </c>
      <c r="BU244" s="21" t="n">
        <f aca="false">$E244*BU20</f>
        <v>-0</v>
      </c>
      <c r="BV244" s="21" t="n">
        <f aca="false">$E244*BV20</f>
        <v>-0</v>
      </c>
      <c r="BW244" s="21" t="n">
        <f aca="false">$E244*BW20</f>
        <v>-0</v>
      </c>
      <c r="BX244" s="21" t="n">
        <f aca="false">$E244*BX20</f>
        <v>-0</v>
      </c>
      <c r="BY244" s="21" t="n">
        <f aca="false">$E244*BY20</f>
        <v>-0</v>
      </c>
      <c r="BZ244" s="21" t="n">
        <f aca="false">$E244*BZ20</f>
        <v>-0</v>
      </c>
      <c r="CA244" s="21" t="n">
        <f aca="false">$E244*CA20</f>
        <v>-0</v>
      </c>
      <c r="CB244" s="21" t="n">
        <f aca="false">$E244*CB20</f>
        <v>-0</v>
      </c>
      <c r="CC244" s="21" t="n">
        <f aca="false">$E244*CC20</f>
        <v>-0</v>
      </c>
      <c r="CD244" s="21" t="n">
        <f aca="false">$E244*CD20</f>
        <v>-0</v>
      </c>
      <c r="CE244" s="21" t="n">
        <f aca="false">$E244*CE20</f>
        <v>-0</v>
      </c>
      <c r="CF244" s="21" t="n">
        <f aca="false">$E244*CF20</f>
        <v>-0</v>
      </c>
      <c r="CG244" s="21" t="n">
        <f aca="false">$E244*CG20</f>
        <v>-0</v>
      </c>
      <c r="CH244" s="21" t="n">
        <f aca="false">$E244*CH20</f>
        <v>-0</v>
      </c>
      <c r="CI244" s="21" t="n">
        <f aca="false">$E244*CI20</f>
        <v>-0</v>
      </c>
      <c r="CJ244" s="21" t="n">
        <f aca="false">$E244*CJ20</f>
        <v>-0</v>
      </c>
      <c r="CK244" s="21" t="n">
        <f aca="false">$E244*CK20</f>
        <v>-0</v>
      </c>
      <c r="CL244" s="21" t="n">
        <f aca="false">$E244*CL20</f>
        <v>-0</v>
      </c>
      <c r="CM244" s="21" t="n">
        <f aca="false">$E244*CM20</f>
        <v>-0</v>
      </c>
      <c r="CN244" s="21" t="n">
        <f aca="false">$E244*CN20</f>
        <v>-0</v>
      </c>
      <c r="CO244" s="21" t="n">
        <f aca="false">$E244*CO20</f>
        <v>-0</v>
      </c>
      <c r="CP244" s="21" t="n">
        <f aca="false">$E244*CP20</f>
        <v>-0</v>
      </c>
      <c r="CQ244" s="21" t="n">
        <f aca="false">$E244*CQ20</f>
        <v>-0</v>
      </c>
      <c r="CR244" s="21" t="n">
        <f aca="false">$E244*CR20</f>
        <v>-0</v>
      </c>
      <c r="CS244" s="21" t="n">
        <f aca="false">$E244*CS20</f>
        <v>-0</v>
      </c>
      <c r="CT244" s="21" t="n">
        <f aca="false">$E244*CT20</f>
        <v>-0</v>
      </c>
      <c r="CU244" s="21" t="n">
        <f aca="false">$E244*CU20</f>
        <v>-0</v>
      </c>
      <c r="CV244" s="21" t="n">
        <f aca="false">$E244*CV20</f>
        <v>-0</v>
      </c>
      <c r="CW244" s="21" t="n">
        <f aca="false">$E244*CW20</f>
        <v>-0</v>
      </c>
      <c r="CX244" s="21" t="n">
        <f aca="false">$E244*CX20</f>
        <v>-0</v>
      </c>
      <c r="CY244" s="21" t="n">
        <f aca="false">$E244*CY20</f>
        <v>-0</v>
      </c>
      <c r="CZ244" s="21" t="n">
        <f aca="false">$E244*CZ20</f>
        <v>-0</v>
      </c>
      <c r="DA244" s="21" t="n">
        <f aca="false">$E244*DA20</f>
        <v>-0</v>
      </c>
      <c r="DB244" s="21" t="n">
        <f aca="false">$E244*DB20</f>
        <v>-0</v>
      </c>
      <c r="DC244" s="21" t="n">
        <f aca="false">$E244*DC20</f>
        <v>-0</v>
      </c>
      <c r="DD244" s="21" t="n">
        <f aca="false">$E244*DD20</f>
        <v>-0</v>
      </c>
      <c r="DE244" s="21" t="n">
        <f aca="false">$E244*DE20</f>
        <v>-0</v>
      </c>
      <c r="DF244" s="21" t="n">
        <f aca="false">$E244*DF20</f>
        <v>-0</v>
      </c>
      <c r="DG244" s="21" t="n">
        <f aca="false">$E244*DG20</f>
        <v>-0</v>
      </c>
      <c r="DH244" s="21" t="n">
        <f aca="false">$E244*DH20</f>
        <v>-0</v>
      </c>
      <c r="DI244" s="21" t="n">
        <f aca="false">$E244*DI20</f>
        <v>-0</v>
      </c>
      <c r="DJ244" s="21" t="n">
        <f aca="false">$E244*DJ20</f>
        <v>-0</v>
      </c>
      <c r="DK244" s="21" t="n">
        <f aca="false">$E244*DK20</f>
        <v>-0</v>
      </c>
      <c r="DL244" s="21" t="n">
        <f aca="false">$E244*DL20</f>
        <v>-0</v>
      </c>
      <c r="DM244" s="21" t="n">
        <f aca="false">$E244*DM20</f>
        <v>-0</v>
      </c>
      <c r="DN244" s="21" t="n">
        <f aca="false">$E244*DN20</f>
        <v>-0</v>
      </c>
      <c r="DO244" s="21" t="n">
        <f aca="false">$E244*DO20</f>
        <v>-0</v>
      </c>
      <c r="DP244" s="21" t="n">
        <f aca="false">$E244*DP20</f>
        <v>-0</v>
      </c>
      <c r="DQ244" s="21" t="n">
        <f aca="false">$E244*DQ20</f>
        <v>-0</v>
      </c>
      <c r="DR244" s="21" t="n">
        <f aca="false">$E244*DR20</f>
        <v>-0</v>
      </c>
      <c r="DS244" s="21" t="n">
        <f aca="false">$E244*DS20</f>
        <v>-0</v>
      </c>
      <c r="DT244" s="21" t="n">
        <f aca="false">$E244*DT20</f>
        <v>-0</v>
      </c>
      <c r="DU244" s="21" t="n">
        <f aca="false">$E244*DU20</f>
        <v>-0</v>
      </c>
      <c r="DV244" s="21" t="n">
        <f aca="false">$E244*DV20</f>
        <v>-0</v>
      </c>
      <c r="DW244" s="21" t="n">
        <f aca="false">$E244*DW20</f>
        <v>-0</v>
      </c>
      <c r="DX244" s="21" t="n">
        <f aca="false">$E244*DX20</f>
        <v>-0</v>
      </c>
      <c r="DY244" s="21" t="n">
        <f aca="false">$E244*DY20</f>
        <v>-0</v>
      </c>
      <c r="DZ244" s="21" t="n">
        <f aca="false">$E244*DZ20</f>
        <v>-0</v>
      </c>
      <c r="EA244" s="21" t="n">
        <f aca="false">$E244*EA20</f>
        <v>-0</v>
      </c>
      <c r="EB244" s="21" t="n">
        <f aca="false">$E244*EB20</f>
        <v>-0</v>
      </c>
      <c r="EC244" s="21" t="n">
        <f aca="false">$E244*EC20</f>
        <v>-0</v>
      </c>
      <c r="ED244" s="21" t="n">
        <f aca="false">$E244*ED20</f>
        <v>-0</v>
      </c>
      <c r="EE244" s="21" t="n">
        <f aca="false">$E244*EE20</f>
        <v>-0</v>
      </c>
      <c r="EF244" s="21" t="n">
        <f aca="false">$E244*EF20</f>
        <v>-0</v>
      </c>
      <c r="EG244" s="21" t="n">
        <f aca="false">$E244*EG20</f>
        <v>-0</v>
      </c>
      <c r="EH244" s="21" t="n">
        <f aca="false">$E244*EH20</f>
        <v>-0</v>
      </c>
      <c r="EI244" s="21" t="n">
        <f aca="false">$E244*EI20</f>
        <v>-0</v>
      </c>
      <c r="EJ244" s="21" t="n">
        <f aca="false">$E244*EJ20</f>
        <v>-0</v>
      </c>
      <c r="EK244" s="21" t="n">
        <f aca="false">$E244*EK20</f>
        <v>-0</v>
      </c>
      <c r="EL244" s="21" t="n">
        <f aca="false">$E244*EL20</f>
        <v>-0</v>
      </c>
      <c r="EM244" s="21" t="n">
        <f aca="false">$E244*EM20</f>
        <v>-0</v>
      </c>
      <c r="EN244" s="21" t="n">
        <f aca="false">$E244*EN20</f>
        <v>-0</v>
      </c>
      <c r="EO244" s="21" t="n">
        <f aca="false">$E244*EO20</f>
        <v>-0</v>
      </c>
      <c r="EP244" s="21" t="n">
        <f aca="false">$E244*EP20</f>
        <v>-0</v>
      </c>
      <c r="EQ244" s="21" t="n">
        <f aca="false">$E244*EQ20</f>
        <v>-0</v>
      </c>
      <c r="ER244" s="21" t="n">
        <f aca="false">$E244*ER20</f>
        <v>-0</v>
      </c>
      <c r="ES244" s="21" t="n">
        <f aca="false">$E244*ES20</f>
        <v>-0</v>
      </c>
      <c r="ET244" s="21" t="n">
        <f aca="false">$E244*ET20</f>
        <v>-0</v>
      </c>
      <c r="EU244" s="21" t="n">
        <f aca="false">$E244*EU20</f>
        <v>-0</v>
      </c>
      <c r="EV244" s="21" t="n">
        <f aca="false">$E244*EV20</f>
        <v>-0</v>
      </c>
      <c r="EW244" s="21" t="n">
        <f aca="false">$E244*EW20</f>
        <v>-0</v>
      </c>
      <c r="EX244" s="21" t="n">
        <f aca="false">$E244*EX20</f>
        <v>-0</v>
      </c>
      <c r="EY244" s="21" t="n">
        <f aca="false">$E244*EY20</f>
        <v>-0</v>
      </c>
      <c r="EZ244" s="21" t="n">
        <f aca="false">$E244*EZ20</f>
        <v>-0</v>
      </c>
      <c r="FA244" s="21" t="n">
        <f aca="false">$E244*FA20</f>
        <v>-0</v>
      </c>
      <c r="FB244" s="21" t="n">
        <f aca="false">$E244*FB20</f>
        <v>-0</v>
      </c>
      <c r="FC244" s="21" t="n">
        <f aca="false">$E244*FC20</f>
        <v>-0</v>
      </c>
      <c r="FD244" s="21" t="n">
        <f aca="false">$E244*FD20</f>
        <v>-0</v>
      </c>
      <c r="FE244" s="21" t="n">
        <f aca="false">$E244*FE20</f>
        <v>-0</v>
      </c>
      <c r="FF244" s="21" t="n">
        <f aca="false">$E244*FF20</f>
        <v>-0</v>
      </c>
      <c r="FG244" s="21" t="n">
        <f aca="false">$E244*FG20</f>
        <v>-0</v>
      </c>
      <c r="FH244" s="21" t="n">
        <f aca="false">$E244*FH20</f>
        <v>-0</v>
      </c>
    </row>
    <row r="245" customFormat="false" ht="15" hidden="false" customHeight="false" outlineLevel="0" collapsed="false">
      <c r="C245" s="28" t="s">
        <v>868</v>
      </c>
      <c r="D245" s="12" t="s">
        <v>358</v>
      </c>
      <c r="I245" s="63" t="n">
        <f aca="false">SUM(J245:FH245)</f>
        <v>2374.44946760751</v>
      </c>
      <c r="J245" s="63" t="n">
        <f aca="false">J243+J244</f>
        <v>-2749.35227272727</v>
      </c>
      <c r="K245" s="63" t="n">
        <f aca="false">K243+K244</f>
        <v>818.684731973848</v>
      </c>
      <c r="L245" s="63" t="n">
        <f aca="false">L243+L244</f>
        <v>-684.462738443338</v>
      </c>
      <c r="M245" s="63" t="n">
        <f aca="false">M243+M244</f>
        <v>-226.929361942715</v>
      </c>
      <c r="N245" s="63" t="n">
        <f aca="false">N243+N244</f>
        <v>-1835.41287842623</v>
      </c>
      <c r="O245" s="63" t="n">
        <f aca="false">O243+O244</f>
        <v>7051.92198717322</v>
      </c>
      <c r="P245" s="63" t="n">
        <f aca="false">P243+P244</f>
        <v>0</v>
      </c>
      <c r="Q245" s="63" t="n">
        <f aca="false">Q243+Q244</f>
        <v>0</v>
      </c>
      <c r="R245" s="63" t="n">
        <f aca="false">R243+R244</f>
        <v>0</v>
      </c>
      <c r="S245" s="63" t="n">
        <f aca="false">S243+S244</f>
        <v>0</v>
      </c>
      <c r="T245" s="63" t="n">
        <f aca="false">T243+T244</f>
        <v>0</v>
      </c>
      <c r="U245" s="63" t="n">
        <f aca="false">U243+U244</f>
        <v>0</v>
      </c>
      <c r="V245" s="63" t="n">
        <f aca="false">V243+V244</f>
        <v>0</v>
      </c>
      <c r="W245" s="63" t="n">
        <f aca="false">W243+W244</f>
        <v>0</v>
      </c>
      <c r="X245" s="63" t="n">
        <f aca="false">X243+X244</f>
        <v>0</v>
      </c>
      <c r="Y245" s="63" t="n">
        <f aca="false">Y243+Y244</f>
        <v>0</v>
      </c>
      <c r="Z245" s="63" t="n">
        <f aca="false">Z243+Z244</f>
        <v>0</v>
      </c>
      <c r="AA245" s="63" t="n">
        <f aca="false">AA243+AA244</f>
        <v>0</v>
      </c>
      <c r="AB245" s="63" t="n">
        <f aca="false">AB243+AB244</f>
        <v>0</v>
      </c>
      <c r="AC245" s="63" t="n">
        <f aca="false">AC243+AC244</f>
        <v>0</v>
      </c>
      <c r="AD245" s="63" t="n">
        <f aca="false">AD243+AD244</f>
        <v>0</v>
      </c>
      <c r="AE245" s="63" t="n">
        <f aca="false">AE243+AE244</f>
        <v>0</v>
      </c>
      <c r="AF245" s="63" t="n">
        <f aca="false">AF243+AF244</f>
        <v>0</v>
      </c>
      <c r="AG245" s="63" t="n">
        <f aca="false">AG243+AG244</f>
        <v>0</v>
      </c>
      <c r="AH245" s="63" t="n">
        <f aca="false">AH243+AH244</f>
        <v>0</v>
      </c>
      <c r="AI245" s="63" t="n">
        <f aca="false">AI243+AI244</f>
        <v>0</v>
      </c>
      <c r="AJ245" s="63" t="n">
        <f aca="false">AJ243+AJ244</f>
        <v>0</v>
      </c>
      <c r="AK245" s="63" t="n">
        <f aca="false">AK243+AK244</f>
        <v>0</v>
      </c>
      <c r="AL245" s="63" t="n">
        <f aca="false">AL243+AL244</f>
        <v>0</v>
      </c>
      <c r="AM245" s="63" t="n">
        <f aca="false">AM243+AM244</f>
        <v>0</v>
      </c>
      <c r="AN245" s="63" t="n">
        <f aca="false">AN243+AN244</f>
        <v>0</v>
      </c>
      <c r="AO245" s="63" t="n">
        <f aca="false">AO243+AO244</f>
        <v>0</v>
      </c>
      <c r="AP245" s="63" t="n">
        <f aca="false">AP243+AP244</f>
        <v>0</v>
      </c>
      <c r="AQ245" s="63" t="n">
        <f aca="false">AQ243+AQ244</f>
        <v>0</v>
      </c>
      <c r="AR245" s="63" t="n">
        <f aca="false">AR243+AR244</f>
        <v>0</v>
      </c>
      <c r="AS245" s="63" t="n">
        <f aca="false">AS243+AS244</f>
        <v>0</v>
      </c>
      <c r="AT245" s="63" t="n">
        <f aca="false">AT243+AT244</f>
        <v>0</v>
      </c>
      <c r="AU245" s="63" t="n">
        <f aca="false">AU243+AU244</f>
        <v>0</v>
      </c>
      <c r="AV245" s="63" t="n">
        <f aca="false">AV243+AV244</f>
        <v>0</v>
      </c>
      <c r="AW245" s="63" t="n">
        <f aca="false">AW243+AW244</f>
        <v>0</v>
      </c>
      <c r="AX245" s="63" t="n">
        <f aca="false">AX243+AX244</f>
        <v>0</v>
      </c>
      <c r="AY245" s="63" t="n">
        <f aca="false">AY243+AY244</f>
        <v>0</v>
      </c>
      <c r="AZ245" s="63" t="n">
        <f aca="false">AZ243+AZ244</f>
        <v>0</v>
      </c>
      <c r="BA245" s="63" t="n">
        <f aca="false">BA243+BA244</f>
        <v>0</v>
      </c>
      <c r="BB245" s="63" t="n">
        <f aca="false">BB243+BB244</f>
        <v>0</v>
      </c>
      <c r="BC245" s="63" t="n">
        <f aca="false">BC243+BC244</f>
        <v>0</v>
      </c>
      <c r="BD245" s="63" t="n">
        <f aca="false">BD243+BD244</f>
        <v>0</v>
      </c>
      <c r="BE245" s="63" t="n">
        <f aca="false">BE243+BE244</f>
        <v>0</v>
      </c>
      <c r="BF245" s="63" t="n">
        <f aca="false">BF243+BF244</f>
        <v>0</v>
      </c>
      <c r="BG245" s="63" t="n">
        <f aca="false">BG243+BG244</f>
        <v>0</v>
      </c>
      <c r="BH245" s="63" t="n">
        <f aca="false">BH243+BH244</f>
        <v>0</v>
      </c>
      <c r="BI245" s="63" t="n">
        <f aca="false">BI243+BI244</f>
        <v>0</v>
      </c>
      <c r="BJ245" s="63" t="n">
        <f aca="false">BJ243+BJ244</f>
        <v>0</v>
      </c>
      <c r="BK245" s="63" t="n">
        <f aca="false">BK243+BK244</f>
        <v>0</v>
      </c>
      <c r="BL245" s="63" t="n">
        <f aca="false">BL243+BL244</f>
        <v>0</v>
      </c>
      <c r="BM245" s="63" t="n">
        <f aca="false">BM243+BM244</f>
        <v>0</v>
      </c>
      <c r="BN245" s="63" t="n">
        <f aca="false">BN243+BN244</f>
        <v>0</v>
      </c>
      <c r="BO245" s="63" t="n">
        <f aca="false">BO243+BO244</f>
        <v>0</v>
      </c>
      <c r="BP245" s="63" t="n">
        <f aca="false">BP243+BP244</f>
        <v>0</v>
      </c>
      <c r="BQ245" s="63" t="n">
        <f aca="false">BQ243+BQ244</f>
        <v>0</v>
      </c>
      <c r="BR245" s="63" t="n">
        <f aca="false">BR243+BR244</f>
        <v>0</v>
      </c>
      <c r="BS245" s="63" t="n">
        <f aca="false">BS243+BS244</f>
        <v>0</v>
      </c>
      <c r="BT245" s="63" t="n">
        <f aca="false">BT243+BT244</f>
        <v>0</v>
      </c>
      <c r="BU245" s="63" t="n">
        <f aca="false">BU243+BU244</f>
        <v>0</v>
      </c>
      <c r="BV245" s="63" t="n">
        <f aca="false">BV243+BV244</f>
        <v>0</v>
      </c>
      <c r="BW245" s="63" t="n">
        <f aca="false">BW243+BW244</f>
        <v>0</v>
      </c>
      <c r="BX245" s="63" t="n">
        <f aca="false">BX243+BX244</f>
        <v>0</v>
      </c>
      <c r="BY245" s="63" t="n">
        <f aca="false">BY243+BY244</f>
        <v>0</v>
      </c>
      <c r="BZ245" s="63" t="n">
        <f aca="false">BZ243+BZ244</f>
        <v>0</v>
      </c>
      <c r="CA245" s="63" t="n">
        <f aca="false">CA243+CA244</f>
        <v>0</v>
      </c>
      <c r="CB245" s="63" t="n">
        <f aca="false">CB243+CB244</f>
        <v>0</v>
      </c>
      <c r="CC245" s="63" t="n">
        <f aca="false">CC243+CC244</f>
        <v>0</v>
      </c>
      <c r="CD245" s="63" t="n">
        <f aca="false">CD243+CD244</f>
        <v>0</v>
      </c>
      <c r="CE245" s="63" t="n">
        <f aca="false">CE243+CE244</f>
        <v>0</v>
      </c>
      <c r="CF245" s="63" t="n">
        <f aca="false">CF243+CF244</f>
        <v>0</v>
      </c>
      <c r="CG245" s="63" t="n">
        <f aca="false">CG243+CG244</f>
        <v>0</v>
      </c>
      <c r="CH245" s="63" t="n">
        <f aca="false">CH243+CH244</f>
        <v>0</v>
      </c>
      <c r="CI245" s="63" t="n">
        <f aca="false">CI243+CI244</f>
        <v>0</v>
      </c>
      <c r="CJ245" s="63" t="n">
        <f aca="false">CJ243+CJ244</f>
        <v>0</v>
      </c>
      <c r="CK245" s="63" t="n">
        <f aca="false">CK243+CK244</f>
        <v>0</v>
      </c>
      <c r="CL245" s="63" t="n">
        <f aca="false">CL243+CL244</f>
        <v>0</v>
      </c>
      <c r="CM245" s="63" t="n">
        <f aca="false">CM243+CM244</f>
        <v>0</v>
      </c>
      <c r="CN245" s="63" t="n">
        <f aca="false">CN243+CN244</f>
        <v>0</v>
      </c>
      <c r="CO245" s="63" t="n">
        <f aca="false">CO243+CO244</f>
        <v>0</v>
      </c>
      <c r="CP245" s="63" t="n">
        <f aca="false">CP243+CP244</f>
        <v>0</v>
      </c>
      <c r="CQ245" s="63" t="n">
        <f aca="false">CQ243+CQ244</f>
        <v>0</v>
      </c>
      <c r="CR245" s="63" t="n">
        <f aca="false">CR243+CR244</f>
        <v>0</v>
      </c>
      <c r="CS245" s="63" t="n">
        <f aca="false">CS243+CS244</f>
        <v>0</v>
      </c>
      <c r="CT245" s="63" t="n">
        <f aca="false">CT243+CT244</f>
        <v>0</v>
      </c>
      <c r="CU245" s="63" t="n">
        <f aca="false">CU243+CU244</f>
        <v>0</v>
      </c>
      <c r="CV245" s="63" t="n">
        <f aca="false">CV243+CV244</f>
        <v>0</v>
      </c>
      <c r="CW245" s="63" t="n">
        <f aca="false">CW243+CW244</f>
        <v>0</v>
      </c>
      <c r="CX245" s="63" t="n">
        <f aca="false">CX243+CX244</f>
        <v>0</v>
      </c>
      <c r="CY245" s="63" t="n">
        <f aca="false">CY243+CY244</f>
        <v>0</v>
      </c>
      <c r="CZ245" s="63" t="n">
        <f aca="false">CZ243+CZ244</f>
        <v>0</v>
      </c>
      <c r="DA245" s="63" t="n">
        <f aca="false">DA243+DA244</f>
        <v>0</v>
      </c>
      <c r="DB245" s="63" t="n">
        <f aca="false">DB243+DB244</f>
        <v>0</v>
      </c>
      <c r="DC245" s="63" t="n">
        <f aca="false">DC243+DC244</f>
        <v>0</v>
      </c>
      <c r="DD245" s="63" t="n">
        <f aca="false">DD243+DD244</f>
        <v>0</v>
      </c>
      <c r="DE245" s="63" t="n">
        <f aca="false">DE243+DE244</f>
        <v>0</v>
      </c>
      <c r="DF245" s="63" t="n">
        <f aca="false">DF243+DF244</f>
        <v>0</v>
      </c>
      <c r="DG245" s="63" t="n">
        <f aca="false">DG243+DG244</f>
        <v>0</v>
      </c>
      <c r="DH245" s="63" t="n">
        <f aca="false">DH243+DH244</f>
        <v>0</v>
      </c>
      <c r="DI245" s="63" t="n">
        <f aca="false">DI243+DI244</f>
        <v>0</v>
      </c>
      <c r="DJ245" s="63" t="n">
        <f aca="false">DJ243+DJ244</f>
        <v>0</v>
      </c>
      <c r="DK245" s="63" t="n">
        <f aca="false">DK243+DK244</f>
        <v>0</v>
      </c>
      <c r="DL245" s="63" t="n">
        <f aca="false">DL243+DL244</f>
        <v>0</v>
      </c>
      <c r="DM245" s="63" t="n">
        <f aca="false">DM243+DM244</f>
        <v>0</v>
      </c>
      <c r="DN245" s="63" t="n">
        <f aca="false">DN243+DN244</f>
        <v>0</v>
      </c>
      <c r="DO245" s="63" t="n">
        <f aca="false">DO243+DO244</f>
        <v>0</v>
      </c>
      <c r="DP245" s="63" t="n">
        <f aca="false">DP243+DP244</f>
        <v>0</v>
      </c>
      <c r="DQ245" s="63" t="n">
        <f aca="false">DQ243+DQ244</f>
        <v>0</v>
      </c>
      <c r="DR245" s="63" t="n">
        <f aca="false">DR243+DR244</f>
        <v>0</v>
      </c>
      <c r="DS245" s="63" t="n">
        <f aca="false">DS243+DS244</f>
        <v>0</v>
      </c>
      <c r="DT245" s="63" t="n">
        <f aca="false">DT243+DT244</f>
        <v>0</v>
      </c>
      <c r="DU245" s="63" t="n">
        <f aca="false">DU243+DU244</f>
        <v>0</v>
      </c>
      <c r="DV245" s="63" t="n">
        <f aca="false">DV243+DV244</f>
        <v>0</v>
      </c>
      <c r="DW245" s="63" t="n">
        <f aca="false">DW243+DW244</f>
        <v>0</v>
      </c>
      <c r="DX245" s="63" t="n">
        <f aca="false">DX243+DX244</f>
        <v>0</v>
      </c>
      <c r="DY245" s="63" t="n">
        <f aca="false">DY243+DY244</f>
        <v>0</v>
      </c>
      <c r="DZ245" s="63" t="n">
        <f aca="false">DZ243+DZ244</f>
        <v>0</v>
      </c>
      <c r="EA245" s="63" t="n">
        <f aca="false">EA243+EA244</f>
        <v>0</v>
      </c>
      <c r="EB245" s="63" t="n">
        <f aca="false">EB243+EB244</f>
        <v>0</v>
      </c>
      <c r="EC245" s="63" t="n">
        <f aca="false">EC243+EC244</f>
        <v>0</v>
      </c>
      <c r="ED245" s="63" t="n">
        <f aca="false">ED243+ED244</f>
        <v>0</v>
      </c>
      <c r="EE245" s="63" t="n">
        <f aca="false">EE243+EE244</f>
        <v>0</v>
      </c>
      <c r="EF245" s="63" t="n">
        <f aca="false">EF243+EF244</f>
        <v>0</v>
      </c>
      <c r="EG245" s="63" t="n">
        <f aca="false">EG243+EG244</f>
        <v>0</v>
      </c>
      <c r="EH245" s="63" t="n">
        <f aca="false">EH243+EH244</f>
        <v>0</v>
      </c>
      <c r="EI245" s="63" t="n">
        <f aca="false">EI243+EI244</f>
        <v>0</v>
      </c>
      <c r="EJ245" s="63" t="n">
        <f aca="false">EJ243+EJ244</f>
        <v>0</v>
      </c>
      <c r="EK245" s="63" t="n">
        <f aca="false">EK243+EK244</f>
        <v>0</v>
      </c>
      <c r="EL245" s="63" t="n">
        <f aca="false">EL243+EL244</f>
        <v>0</v>
      </c>
      <c r="EM245" s="63" t="n">
        <f aca="false">EM243+EM244</f>
        <v>0</v>
      </c>
      <c r="EN245" s="63" t="n">
        <f aca="false">EN243+EN244</f>
        <v>0</v>
      </c>
      <c r="EO245" s="63" t="n">
        <f aca="false">EO243+EO244</f>
        <v>0</v>
      </c>
      <c r="EP245" s="63" t="n">
        <f aca="false">EP243+EP244</f>
        <v>0</v>
      </c>
      <c r="EQ245" s="63" t="n">
        <f aca="false">EQ243+EQ244</f>
        <v>0</v>
      </c>
      <c r="ER245" s="63" t="n">
        <f aca="false">ER243+ER244</f>
        <v>0</v>
      </c>
      <c r="ES245" s="63" t="n">
        <f aca="false">ES243+ES244</f>
        <v>0</v>
      </c>
      <c r="ET245" s="63" t="n">
        <f aca="false">ET243+ET244</f>
        <v>0</v>
      </c>
      <c r="EU245" s="63" t="n">
        <f aca="false">EU243+EU244</f>
        <v>0</v>
      </c>
      <c r="EV245" s="63" t="n">
        <f aca="false">EV243+EV244</f>
        <v>0</v>
      </c>
      <c r="EW245" s="63" t="n">
        <f aca="false">EW243+EW244</f>
        <v>0</v>
      </c>
      <c r="EX245" s="63" t="n">
        <f aca="false">EX243+EX244</f>
        <v>0</v>
      </c>
      <c r="EY245" s="63" t="n">
        <f aca="false">EY243+EY244</f>
        <v>0</v>
      </c>
      <c r="EZ245" s="63" t="n">
        <f aca="false">EZ243+EZ244</f>
        <v>0</v>
      </c>
      <c r="FA245" s="63" t="n">
        <f aca="false">FA243+FA244</f>
        <v>0</v>
      </c>
      <c r="FB245" s="63" t="n">
        <f aca="false">FB243+FB244</f>
        <v>0</v>
      </c>
      <c r="FC245" s="63" t="n">
        <f aca="false">FC243+FC244</f>
        <v>0</v>
      </c>
      <c r="FD245" s="63" t="n">
        <f aca="false">FD243+FD244</f>
        <v>0</v>
      </c>
      <c r="FE245" s="63" t="n">
        <f aca="false">FE243+FE244</f>
        <v>0</v>
      </c>
      <c r="FF245" s="63" t="n">
        <f aca="false">FF243+FF244</f>
        <v>0</v>
      </c>
      <c r="FG245" s="63" t="n">
        <f aca="false">FG243+FG244</f>
        <v>0</v>
      </c>
      <c r="FH245" s="63" t="n">
        <f aca="false">FH243+FH244</f>
        <v>0</v>
      </c>
    </row>
    <row r="246" customFormat="false" ht="15" hidden="false" customHeight="false" outlineLevel="0" collapsed="false">
      <c r="C246" s="28" t="s">
        <v>869</v>
      </c>
      <c r="D246" s="12" t="s">
        <v>32</v>
      </c>
      <c r="E246" s="33" t="n">
        <f aca="false">XIRR($J245:$FH245,$J$4:$FH$4)</f>
        <v>0.625779468780036</v>
      </c>
    </row>
    <row r="247" customFormat="false" ht="15" hidden="false" customHeight="false" outlineLevel="0" collapsed="false">
      <c r="C247" s="28" t="s">
        <v>870</v>
      </c>
      <c r="D247" s="12" t="s">
        <v>32</v>
      </c>
      <c r="E247" s="33" t="n">
        <f aca="false">XIRR($J243:$FH243,$J$4:$FH$4)</f>
        <v>0.632448788106442</v>
      </c>
    </row>
    <row r="248" customFormat="false" ht="15" hidden="false" customHeight="false" outlineLevel="0" collapsed="false">
      <c r="C248" s="28" t="s">
        <v>871</v>
      </c>
      <c r="D248" s="12" t="s">
        <v>14</v>
      </c>
      <c r="E248" s="66" t="n">
        <f aca="false">($I242+$I244)/-$I241</f>
        <v>1.31777592303669</v>
      </c>
    </row>
    <row r="249" customFormat="false" ht="15" hidden="false" customHeight="false" outlineLevel="0" collapsed="false">
      <c r="C249" s="28" t="s">
        <v>872</v>
      </c>
      <c r="D249" s="12" t="s">
        <v>358</v>
      </c>
      <c r="E249" s="63" t="n">
        <f aca="false">XNPV(In_Discount_Rate,$J245:$FH245,$J$4:$FH$4)</f>
        <v>1888.23443538213</v>
      </c>
    </row>
    <row r="250" customFormat="false" ht="15" hidden="false" customHeight="false" outlineLevel="0" collapsed="false">
      <c r="C250" s="1" t="s">
        <v>873</v>
      </c>
      <c r="D250" s="12" t="s">
        <v>358</v>
      </c>
      <c r="I250" s="21" t="n">
        <f aca="false">SUM(J250:FH250)</f>
        <v>1390.80291200887</v>
      </c>
      <c r="J250" s="21" t="n">
        <f aca="false">-In_PSH_Land*J19-In_PSH_Devex*$E13*J30-J106-In_EW_To_PSH*J107+$F239*J20</f>
        <v>-150</v>
      </c>
      <c r="K250" s="21" t="n">
        <f aca="false">-In_PSH_Land*K19-In_PSH_Devex*$E13*K30-K106-In_EW_To_PSH*K107+$F239*K20</f>
        <v>0</v>
      </c>
      <c r="L250" s="21" t="n">
        <f aca="false">-In_PSH_Land*L19-In_PSH_Devex*$E13*L30-L106-In_EW_To_PSH*L107+$F239*L20</f>
        <v>0</v>
      </c>
      <c r="M250" s="21" t="n">
        <f aca="false">-In_PSH_Land*M19-In_PSH_Devex*$E13*M30-M106-In_EW_To_PSH*M107+$F239*M20</f>
        <v>0</v>
      </c>
      <c r="N250" s="21" t="n">
        <f aca="false">-In_PSH_Land*N19-In_PSH_Devex*$E13*N30-N106-In_EW_To_PSH*N107+$F239*N20</f>
        <v>0</v>
      </c>
      <c r="O250" s="21" t="n">
        <f aca="false">-In_PSH_Land*O19-In_PSH_Devex*$E13*O30-O106-In_EW_To_PSH*O107+$F239*O20</f>
        <v>1540.80291200887</v>
      </c>
      <c r="P250" s="21" t="n">
        <f aca="false">-In_PSH_Land*P19-In_PSH_Devex*$E13*P30-P106-In_EW_To_PSH*P107+$F239*P20</f>
        <v>0</v>
      </c>
      <c r="Q250" s="21" t="n">
        <f aca="false">-In_PSH_Land*Q19-In_PSH_Devex*$E13*Q30-Q106-In_EW_To_PSH*Q107+$F239*Q20</f>
        <v>0</v>
      </c>
      <c r="R250" s="21" t="n">
        <f aca="false">-In_PSH_Land*R19-In_PSH_Devex*$E13*R30-R106-In_EW_To_PSH*R107+$F239*R20</f>
        <v>0</v>
      </c>
      <c r="S250" s="21" t="n">
        <f aca="false">-In_PSH_Land*S19-In_PSH_Devex*$E13*S30-S106-In_EW_To_PSH*S107+$F239*S20</f>
        <v>0</v>
      </c>
      <c r="T250" s="21" t="n">
        <f aca="false">-In_PSH_Land*T19-In_PSH_Devex*$E13*T30-T106-In_EW_To_PSH*T107+$F239*T20</f>
        <v>0</v>
      </c>
      <c r="U250" s="21" t="n">
        <f aca="false">-In_PSH_Land*U19-In_PSH_Devex*$E13*U30-U106-In_EW_To_PSH*U107+$F239*U20</f>
        <v>0</v>
      </c>
      <c r="V250" s="21" t="n">
        <f aca="false">-In_PSH_Land*V19-In_PSH_Devex*$E13*V30-V106-In_EW_To_PSH*V107+$F239*V20</f>
        <v>0</v>
      </c>
      <c r="W250" s="21" t="n">
        <f aca="false">-In_PSH_Land*W19-In_PSH_Devex*$E13*W30-W106-In_EW_To_PSH*W107+$F239*W20</f>
        <v>0</v>
      </c>
      <c r="X250" s="21" t="n">
        <f aca="false">-In_PSH_Land*X19-In_PSH_Devex*$E13*X30-X106-In_EW_To_PSH*X107+$F239*X20</f>
        <v>0</v>
      </c>
      <c r="Y250" s="21" t="n">
        <f aca="false">-In_PSH_Land*Y19-In_PSH_Devex*$E13*Y30-Y106-In_EW_To_PSH*Y107+$F239*Y20</f>
        <v>0</v>
      </c>
      <c r="Z250" s="21" t="n">
        <f aca="false">-In_PSH_Land*Z19-In_PSH_Devex*$E13*Z30-Z106-In_EW_To_PSH*Z107+$F239*Z20</f>
        <v>0</v>
      </c>
      <c r="AA250" s="21" t="n">
        <f aca="false">-In_PSH_Land*AA19-In_PSH_Devex*$E13*AA30-AA106-In_EW_To_PSH*AA107+$F239*AA20</f>
        <v>0</v>
      </c>
      <c r="AB250" s="21" t="n">
        <f aca="false">-In_PSH_Land*AB19-In_PSH_Devex*$E13*AB30-AB106-In_EW_To_PSH*AB107+$F239*AB20</f>
        <v>0</v>
      </c>
      <c r="AC250" s="21" t="n">
        <f aca="false">-In_PSH_Land*AC19-In_PSH_Devex*$E13*AC30-AC106-In_EW_To_PSH*AC107+$F239*AC20</f>
        <v>0</v>
      </c>
      <c r="AD250" s="21" t="n">
        <f aca="false">-In_PSH_Land*AD19-In_PSH_Devex*$E13*AD30-AD106-In_EW_To_PSH*AD107+$F239*AD20</f>
        <v>0</v>
      </c>
      <c r="AE250" s="21" t="n">
        <f aca="false">-In_PSH_Land*AE19-In_PSH_Devex*$E13*AE30-AE106-In_EW_To_PSH*AE107+$F239*AE20</f>
        <v>0</v>
      </c>
      <c r="AF250" s="21" t="n">
        <f aca="false">-In_PSH_Land*AF19-In_PSH_Devex*$E13*AF30-AF106-In_EW_To_PSH*AF107+$F239*AF20</f>
        <v>0</v>
      </c>
      <c r="AG250" s="21" t="n">
        <f aca="false">-In_PSH_Land*AG19-In_PSH_Devex*$E13*AG30-AG106-In_EW_To_PSH*AG107+$F239*AG20</f>
        <v>0</v>
      </c>
      <c r="AH250" s="21" t="n">
        <f aca="false">-In_PSH_Land*AH19-In_PSH_Devex*$E13*AH30-AH106-In_EW_To_PSH*AH107+$F239*AH20</f>
        <v>0</v>
      </c>
      <c r="AI250" s="21" t="n">
        <f aca="false">-In_PSH_Land*AI19-In_PSH_Devex*$E13*AI30-AI106-In_EW_To_PSH*AI107+$F239*AI20</f>
        <v>0</v>
      </c>
      <c r="AJ250" s="21" t="n">
        <f aca="false">-In_PSH_Land*AJ19-In_PSH_Devex*$E13*AJ30-AJ106-In_EW_To_PSH*AJ107+$F239*AJ20</f>
        <v>0</v>
      </c>
      <c r="AK250" s="21" t="n">
        <f aca="false">-In_PSH_Land*AK19-In_PSH_Devex*$E13*AK30-AK106-In_EW_To_PSH*AK107+$F239*AK20</f>
        <v>0</v>
      </c>
      <c r="AL250" s="21" t="n">
        <f aca="false">-In_PSH_Land*AL19-In_PSH_Devex*$E13*AL30-AL106-In_EW_To_PSH*AL107+$F239*AL20</f>
        <v>0</v>
      </c>
      <c r="AM250" s="21" t="n">
        <f aca="false">-In_PSH_Land*AM19-In_PSH_Devex*$E13*AM30-AM106-In_EW_To_PSH*AM107+$F239*AM20</f>
        <v>0</v>
      </c>
      <c r="AN250" s="21" t="n">
        <f aca="false">-In_PSH_Land*AN19-In_PSH_Devex*$E13*AN30-AN106-In_EW_To_PSH*AN107+$F239*AN20</f>
        <v>0</v>
      </c>
      <c r="AO250" s="21" t="n">
        <f aca="false">-In_PSH_Land*AO19-In_PSH_Devex*$E13*AO30-AO106-In_EW_To_PSH*AO107+$F239*AO20</f>
        <v>0</v>
      </c>
      <c r="AP250" s="21" t="n">
        <f aca="false">-In_PSH_Land*AP19-In_PSH_Devex*$E13*AP30-AP106-In_EW_To_PSH*AP107+$F239*AP20</f>
        <v>0</v>
      </c>
      <c r="AQ250" s="21" t="n">
        <f aca="false">-In_PSH_Land*AQ19-In_PSH_Devex*$E13*AQ30-AQ106-In_EW_To_PSH*AQ107+$F239*AQ20</f>
        <v>0</v>
      </c>
      <c r="AR250" s="21" t="n">
        <f aca="false">-In_PSH_Land*AR19-In_PSH_Devex*$E13*AR30-AR106-In_EW_To_PSH*AR107+$F239*AR20</f>
        <v>0</v>
      </c>
      <c r="AS250" s="21" t="n">
        <f aca="false">-In_PSH_Land*AS19-In_PSH_Devex*$E13*AS30-AS106-In_EW_To_PSH*AS107+$F239*AS20</f>
        <v>0</v>
      </c>
      <c r="AT250" s="21" t="n">
        <f aca="false">-In_PSH_Land*AT19-In_PSH_Devex*$E13*AT30-AT106-In_EW_To_PSH*AT107+$F239*AT20</f>
        <v>0</v>
      </c>
      <c r="AU250" s="21" t="n">
        <f aca="false">-In_PSH_Land*AU19-In_PSH_Devex*$E13*AU30-AU106-In_EW_To_PSH*AU107+$F239*AU20</f>
        <v>0</v>
      </c>
      <c r="AV250" s="21" t="n">
        <f aca="false">-In_PSH_Land*AV19-In_PSH_Devex*$E13*AV30-AV106-In_EW_To_PSH*AV107+$F239*AV20</f>
        <v>0</v>
      </c>
      <c r="AW250" s="21" t="n">
        <f aca="false">-In_PSH_Land*AW19-In_PSH_Devex*$E13*AW30-AW106-In_EW_To_PSH*AW107+$F239*AW20</f>
        <v>0</v>
      </c>
      <c r="AX250" s="21" t="n">
        <f aca="false">-In_PSH_Land*AX19-In_PSH_Devex*$E13*AX30-AX106-In_EW_To_PSH*AX107+$F239*AX20</f>
        <v>0</v>
      </c>
      <c r="AY250" s="21" t="n">
        <f aca="false">-In_PSH_Land*AY19-In_PSH_Devex*$E13*AY30-AY106-In_EW_To_PSH*AY107+$F239*AY20</f>
        <v>0</v>
      </c>
      <c r="AZ250" s="21" t="n">
        <f aca="false">-In_PSH_Land*AZ19-In_PSH_Devex*$E13*AZ30-AZ106-In_EW_To_PSH*AZ107+$F239*AZ20</f>
        <v>0</v>
      </c>
      <c r="BA250" s="21" t="n">
        <f aca="false">-In_PSH_Land*BA19-In_PSH_Devex*$E13*BA30-BA106-In_EW_To_PSH*BA107+$F239*BA20</f>
        <v>0</v>
      </c>
      <c r="BB250" s="21" t="n">
        <f aca="false">-In_PSH_Land*BB19-In_PSH_Devex*$E13*BB30-BB106-In_EW_To_PSH*BB107+$F239*BB20</f>
        <v>0</v>
      </c>
      <c r="BC250" s="21" t="n">
        <f aca="false">-In_PSH_Land*BC19-In_PSH_Devex*$E13*BC30-BC106-In_EW_To_PSH*BC107+$F239*BC20</f>
        <v>0</v>
      </c>
      <c r="BD250" s="21" t="n">
        <f aca="false">-In_PSH_Land*BD19-In_PSH_Devex*$E13*BD30-BD106-In_EW_To_PSH*BD107+$F239*BD20</f>
        <v>0</v>
      </c>
      <c r="BE250" s="21" t="n">
        <f aca="false">-In_PSH_Land*BE19-In_PSH_Devex*$E13*BE30-BE106-In_EW_To_PSH*BE107+$F239*BE20</f>
        <v>0</v>
      </c>
      <c r="BF250" s="21" t="n">
        <f aca="false">-In_PSH_Land*BF19-In_PSH_Devex*$E13*BF30-BF106-In_EW_To_PSH*BF107+$F239*BF20</f>
        <v>0</v>
      </c>
      <c r="BG250" s="21" t="n">
        <f aca="false">-In_PSH_Land*BG19-In_PSH_Devex*$E13*BG30-BG106-In_EW_To_PSH*BG107+$F239*BG20</f>
        <v>0</v>
      </c>
      <c r="BH250" s="21" t="n">
        <f aca="false">-In_PSH_Land*BH19-In_PSH_Devex*$E13*BH30-BH106-In_EW_To_PSH*BH107+$F239*BH20</f>
        <v>0</v>
      </c>
      <c r="BI250" s="21" t="n">
        <f aca="false">-In_PSH_Land*BI19-In_PSH_Devex*$E13*BI30-BI106-In_EW_To_PSH*BI107+$F239*BI20</f>
        <v>0</v>
      </c>
      <c r="BJ250" s="21" t="n">
        <f aca="false">-In_PSH_Land*BJ19-In_PSH_Devex*$E13*BJ30-BJ106-In_EW_To_PSH*BJ107+$F239*BJ20</f>
        <v>0</v>
      </c>
      <c r="BK250" s="21" t="n">
        <f aca="false">-In_PSH_Land*BK19-In_PSH_Devex*$E13*BK30-BK106-In_EW_To_PSH*BK107+$F239*BK20</f>
        <v>0</v>
      </c>
      <c r="BL250" s="21" t="n">
        <f aca="false">-In_PSH_Land*BL19-In_PSH_Devex*$E13*BL30-BL106-In_EW_To_PSH*BL107+$F239*BL20</f>
        <v>0</v>
      </c>
      <c r="BM250" s="21" t="n">
        <f aca="false">-In_PSH_Land*BM19-In_PSH_Devex*$E13*BM30-BM106-In_EW_To_PSH*BM107+$F239*BM20</f>
        <v>0</v>
      </c>
      <c r="BN250" s="21" t="n">
        <f aca="false">-In_PSH_Land*BN19-In_PSH_Devex*$E13*BN30-BN106-In_EW_To_PSH*BN107+$F239*BN20</f>
        <v>0</v>
      </c>
      <c r="BO250" s="21" t="n">
        <f aca="false">-In_PSH_Land*BO19-In_PSH_Devex*$E13*BO30-BO106-In_EW_To_PSH*BO107+$F239*BO20</f>
        <v>0</v>
      </c>
      <c r="BP250" s="21" t="n">
        <f aca="false">-In_PSH_Land*BP19-In_PSH_Devex*$E13*BP30-BP106-In_EW_To_PSH*BP107+$F239*BP20</f>
        <v>0</v>
      </c>
      <c r="BQ250" s="21" t="n">
        <f aca="false">-In_PSH_Land*BQ19-In_PSH_Devex*$E13*BQ30-BQ106-In_EW_To_PSH*BQ107+$F239*BQ20</f>
        <v>0</v>
      </c>
      <c r="BR250" s="21" t="n">
        <f aca="false">-In_PSH_Land*BR19-In_PSH_Devex*$E13*BR30-BR106-In_EW_To_PSH*BR107+$F239*BR20</f>
        <v>0</v>
      </c>
      <c r="BS250" s="21" t="n">
        <f aca="false">-In_PSH_Land*BS19-In_PSH_Devex*$E13*BS30-BS106-In_EW_To_PSH*BS107+$F239*BS20</f>
        <v>0</v>
      </c>
      <c r="BT250" s="21" t="n">
        <f aca="false">-In_PSH_Land*BT19-In_PSH_Devex*$E13*BT30-BT106-In_EW_To_PSH*BT107+$F239*BT20</f>
        <v>0</v>
      </c>
      <c r="BU250" s="21" t="n">
        <f aca="false">-In_PSH_Land*BU19-In_PSH_Devex*$E13*BU30-BU106-In_EW_To_PSH*BU107+$F239*BU20</f>
        <v>0</v>
      </c>
      <c r="BV250" s="21" t="n">
        <f aca="false">-In_PSH_Land*BV19-In_PSH_Devex*$E13*BV30-BV106-In_EW_To_PSH*BV107+$F239*BV20</f>
        <v>0</v>
      </c>
      <c r="BW250" s="21" t="n">
        <f aca="false">-In_PSH_Land*BW19-In_PSH_Devex*$E13*BW30-BW106-In_EW_To_PSH*BW107+$F239*BW20</f>
        <v>0</v>
      </c>
      <c r="BX250" s="21" t="n">
        <f aca="false">-In_PSH_Land*BX19-In_PSH_Devex*$E13*BX30-BX106-In_EW_To_PSH*BX107+$F239*BX20</f>
        <v>0</v>
      </c>
      <c r="BY250" s="21" t="n">
        <f aca="false">-In_PSH_Land*BY19-In_PSH_Devex*$E13*BY30-BY106-In_EW_To_PSH*BY107+$F239*BY20</f>
        <v>0</v>
      </c>
      <c r="BZ250" s="21" t="n">
        <f aca="false">-In_PSH_Land*BZ19-In_PSH_Devex*$E13*BZ30-BZ106-In_EW_To_PSH*BZ107+$F239*BZ20</f>
        <v>0</v>
      </c>
      <c r="CA250" s="21" t="n">
        <f aca="false">-In_PSH_Land*CA19-In_PSH_Devex*$E13*CA30-CA106-In_EW_To_PSH*CA107+$F239*CA20</f>
        <v>0</v>
      </c>
      <c r="CB250" s="21" t="n">
        <f aca="false">-In_PSH_Land*CB19-In_PSH_Devex*$E13*CB30-CB106-In_EW_To_PSH*CB107+$F239*CB20</f>
        <v>0</v>
      </c>
      <c r="CC250" s="21" t="n">
        <f aca="false">-In_PSH_Land*CC19-In_PSH_Devex*$E13*CC30-CC106-In_EW_To_PSH*CC107+$F239*CC20</f>
        <v>0</v>
      </c>
      <c r="CD250" s="21" t="n">
        <f aca="false">-In_PSH_Land*CD19-In_PSH_Devex*$E13*CD30-CD106-In_EW_To_PSH*CD107+$F239*CD20</f>
        <v>0</v>
      </c>
      <c r="CE250" s="21" t="n">
        <f aca="false">-In_PSH_Land*CE19-In_PSH_Devex*$E13*CE30-CE106-In_EW_To_PSH*CE107+$F239*CE20</f>
        <v>0</v>
      </c>
      <c r="CF250" s="21" t="n">
        <f aca="false">-In_PSH_Land*CF19-In_PSH_Devex*$E13*CF30-CF106-In_EW_To_PSH*CF107+$F239*CF20</f>
        <v>0</v>
      </c>
      <c r="CG250" s="21" t="n">
        <f aca="false">-In_PSH_Land*CG19-In_PSH_Devex*$E13*CG30-CG106-In_EW_To_PSH*CG107+$F239*CG20</f>
        <v>0</v>
      </c>
      <c r="CH250" s="21" t="n">
        <f aca="false">-In_PSH_Land*CH19-In_PSH_Devex*$E13*CH30-CH106-In_EW_To_PSH*CH107+$F239*CH20</f>
        <v>0</v>
      </c>
      <c r="CI250" s="21" t="n">
        <f aca="false">-In_PSH_Land*CI19-In_PSH_Devex*$E13*CI30-CI106-In_EW_To_PSH*CI107+$F239*CI20</f>
        <v>0</v>
      </c>
      <c r="CJ250" s="21" t="n">
        <f aca="false">-In_PSH_Land*CJ19-In_PSH_Devex*$E13*CJ30-CJ106-In_EW_To_PSH*CJ107+$F239*CJ20</f>
        <v>0</v>
      </c>
      <c r="CK250" s="21" t="n">
        <f aca="false">-In_PSH_Land*CK19-In_PSH_Devex*$E13*CK30-CK106-In_EW_To_PSH*CK107+$F239*CK20</f>
        <v>0</v>
      </c>
      <c r="CL250" s="21" t="n">
        <f aca="false">-In_PSH_Land*CL19-In_PSH_Devex*$E13*CL30-CL106-In_EW_To_PSH*CL107+$F239*CL20</f>
        <v>0</v>
      </c>
      <c r="CM250" s="21" t="n">
        <f aca="false">-In_PSH_Land*CM19-In_PSH_Devex*$E13*CM30-CM106-In_EW_To_PSH*CM107+$F239*CM20</f>
        <v>0</v>
      </c>
      <c r="CN250" s="21" t="n">
        <f aca="false">-In_PSH_Land*CN19-In_PSH_Devex*$E13*CN30-CN106-In_EW_To_PSH*CN107+$F239*CN20</f>
        <v>0</v>
      </c>
      <c r="CO250" s="21" t="n">
        <f aca="false">-In_PSH_Land*CO19-In_PSH_Devex*$E13*CO30-CO106-In_EW_To_PSH*CO107+$F239*CO20</f>
        <v>0</v>
      </c>
      <c r="CP250" s="21" t="n">
        <f aca="false">-In_PSH_Land*CP19-In_PSH_Devex*$E13*CP30-CP106-In_EW_To_PSH*CP107+$F239*CP20</f>
        <v>0</v>
      </c>
      <c r="CQ250" s="21" t="n">
        <f aca="false">-In_PSH_Land*CQ19-In_PSH_Devex*$E13*CQ30-CQ106-In_EW_To_PSH*CQ107+$F239*CQ20</f>
        <v>0</v>
      </c>
      <c r="CR250" s="21" t="n">
        <f aca="false">-In_PSH_Land*CR19-In_PSH_Devex*$E13*CR30-CR106-In_EW_To_PSH*CR107+$F239*CR20</f>
        <v>0</v>
      </c>
      <c r="CS250" s="21" t="n">
        <f aca="false">-In_PSH_Land*CS19-In_PSH_Devex*$E13*CS30-CS106-In_EW_To_PSH*CS107+$F239*CS20</f>
        <v>0</v>
      </c>
      <c r="CT250" s="21" t="n">
        <f aca="false">-In_PSH_Land*CT19-In_PSH_Devex*$E13*CT30-CT106-In_EW_To_PSH*CT107+$F239*CT20</f>
        <v>0</v>
      </c>
      <c r="CU250" s="21" t="n">
        <f aca="false">-In_PSH_Land*CU19-In_PSH_Devex*$E13*CU30-CU106-In_EW_To_PSH*CU107+$F239*CU20</f>
        <v>0</v>
      </c>
      <c r="CV250" s="21" t="n">
        <f aca="false">-In_PSH_Land*CV19-In_PSH_Devex*$E13*CV30-CV106-In_EW_To_PSH*CV107+$F239*CV20</f>
        <v>0</v>
      </c>
      <c r="CW250" s="21" t="n">
        <f aca="false">-In_PSH_Land*CW19-In_PSH_Devex*$E13*CW30-CW106-In_EW_To_PSH*CW107+$F239*CW20</f>
        <v>0</v>
      </c>
      <c r="CX250" s="21" t="n">
        <f aca="false">-In_PSH_Land*CX19-In_PSH_Devex*$E13*CX30-CX106-In_EW_To_PSH*CX107+$F239*CX20</f>
        <v>0</v>
      </c>
      <c r="CY250" s="21" t="n">
        <f aca="false">-In_PSH_Land*CY19-In_PSH_Devex*$E13*CY30-CY106-In_EW_To_PSH*CY107+$F239*CY20</f>
        <v>0</v>
      </c>
      <c r="CZ250" s="21" t="n">
        <f aca="false">-In_PSH_Land*CZ19-In_PSH_Devex*$E13*CZ30-CZ106-In_EW_To_PSH*CZ107+$F239*CZ20</f>
        <v>0</v>
      </c>
      <c r="DA250" s="21" t="n">
        <f aca="false">-In_PSH_Land*DA19-In_PSH_Devex*$E13*DA30-DA106-In_EW_To_PSH*DA107+$F239*DA20</f>
        <v>0</v>
      </c>
      <c r="DB250" s="21" t="n">
        <f aca="false">-In_PSH_Land*DB19-In_PSH_Devex*$E13*DB30-DB106-In_EW_To_PSH*DB107+$F239*DB20</f>
        <v>0</v>
      </c>
      <c r="DC250" s="21" t="n">
        <f aca="false">-In_PSH_Land*DC19-In_PSH_Devex*$E13*DC30-DC106-In_EW_To_PSH*DC107+$F239*DC20</f>
        <v>0</v>
      </c>
      <c r="DD250" s="21" t="n">
        <f aca="false">-In_PSH_Land*DD19-In_PSH_Devex*$E13*DD30-DD106-In_EW_To_PSH*DD107+$F239*DD20</f>
        <v>0</v>
      </c>
      <c r="DE250" s="21" t="n">
        <f aca="false">-In_PSH_Land*DE19-In_PSH_Devex*$E13*DE30-DE106-In_EW_To_PSH*DE107+$F239*DE20</f>
        <v>0</v>
      </c>
      <c r="DF250" s="21" t="n">
        <f aca="false">-In_PSH_Land*DF19-In_PSH_Devex*$E13*DF30-DF106-In_EW_To_PSH*DF107+$F239*DF20</f>
        <v>0</v>
      </c>
      <c r="DG250" s="21" t="n">
        <f aca="false">-In_PSH_Land*DG19-In_PSH_Devex*$E13*DG30-DG106-In_EW_To_PSH*DG107+$F239*DG20</f>
        <v>0</v>
      </c>
      <c r="DH250" s="21" t="n">
        <f aca="false">-In_PSH_Land*DH19-In_PSH_Devex*$E13*DH30-DH106-In_EW_To_PSH*DH107+$F239*DH20</f>
        <v>0</v>
      </c>
      <c r="DI250" s="21" t="n">
        <f aca="false">-In_PSH_Land*DI19-In_PSH_Devex*$E13*DI30-DI106-In_EW_To_PSH*DI107+$F239*DI20</f>
        <v>0</v>
      </c>
      <c r="DJ250" s="21" t="n">
        <f aca="false">-In_PSH_Land*DJ19-In_PSH_Devex*$E13*DJ30-DJ106-In_EW_To_PSH*DJ107+$F239*DJ20</f>
        <v>0</v>
      </c>
      <c r="DK250" s="21" t="n">
        <f aca="false">-In_PSH_Land*DK19-In_PSH_Devex*$E13*DK30-DK106-In_EW_To_PSH*DK107+$F239*DK20</f>
        <v>0</v>
      </c>
      <c r="DL250" s="21" t="n">
        <f aca="false">-In_PSH_Land*DL19-In_PSH_Devex*$E13*DL30-DL106-In_EW_To_PSH*DL107+$F239*DL20</f>
        <v>0</v>
      </c>
      <c r="DM250" s="21" t="n">
        <f aca="false">-In_PSH_Land*DM19-In_PSH_Devex*$E13*DM30-DM106-In_EW_To_PSH*DM107+$F239*DM20</f>
        <v>0</v>
      </c>
      <c r="DN250" s="21" t="n">
        <f aca="false">-In_PSH_Land*DN19-In_PSH_Devex*$E13*DN30-DN106-In_EW_To_PSH*DN107+$F239*DN20</f>
        <v>0</v>
      </c>
      <c r="DO250" s="21" t="n">
        <f aca="false">-In_PSH_Land*DO19-In_PSH_Devex*$E13*DO30-DO106-In_EW_To_PSH*DO107+$F239*DO20</f>
        <v>0</v>
      </c>
      <c r="DP250" s="21" t="n">
        <f aca="false">-In_PSH_Land*DP19-In_PSH_Devex*$E13*DP30-DP106-In_EW_To_PSH*DP107+$F239*DP20</f>
        <v>0</v>
      </c>
      <c r="DQ250" s="21" t="n">
        <f aca="false">-In_PSH_Land*DQ19-In_PSH_Devex*$E13*DQ30-DQ106-In_EW_To_PSH*DQ107+$F239*DQ20</f>
        <v>0</v>
      </c>
      <c r="DR250" s="21" t="n">
        <f aca="false">-In_PSH_Land*DR19-In_PSH_Devex*$E13*DR30-DR106-In_EW_To_PSH*DR107+$F239*DR20</f>
        <v>0</v>
      </c>
      <c r="DS250" s="21" t="n">
        <f aca="false">-In_PSH_Land*DS19-In_PSH_Devex*$E13*DS30-DS106-In_EW_To_PSH*DS107+$F239*DS20</f>
        <v>0</v>
      </c>
      <c r="DT250" s="21" t="n">
        <f aca="false">-In_PSH_Land*DT19-In_PSH_Devex*$E13*DT30-DT106-In_EW_To_PSH*DT107+$F239*DT20</f>
        <v>0</v>
      </c>
      <c r="DU250" s="21" t="n">
        <f aca="false">-In_PSH_Land*DU19-In_PSH_Devex*$E13*DU30-DU106-In_EW_To_PSH*DU107+$F239*DU20</f>
        <v>0</v>
      </c>
      <c r="DV250" s="21" t="n">
        <f aca="false">-In_PSH_Land*DV19-In_PSH_Devex*$E13*DV30-DV106-In_EW_To_PSH*DV107+$F239*DV20</f>
        <v>0</v>
      </c>
      <c r="DW250" s="21" t="n">
        <f aca="false">-In_PSH_Land*DW19-In_PSH_Devex*$E13*DW30-DW106-In_EW_To_PSH*DW107+$F239*DW20</f>
        <v>0</v>
      </c>
      <c r="DX250" s="21" t="n">
        <f aca="false">-In_PSH_Land*DX19-In_PSH_Devex*$E13*DX30-DX106-In_EW_To_PSH*DX107+$F239*DX20</f>
        <v>0</v>
      </c>
      <c r="DY250" s="21" t="n">
        <f aca="false">-In_PSH_Land*DY19-In_PSH_Devex*$E13*DY30-DY106-In_EW_To_PSH*DY107+$F239*DY20</f>
        <v>0</v>
      </c>
      <c r="DZ250" s="21" t="n">
        <f aca="false">-In_PSH_Land*DZ19-In_PSH_Devex*$E13*DZ30-DZ106-In_EW_To_PSH*DZ107+$F239*DZ20</f>
        <v>0</v>
      </c>
      <c r="EA250" s="21" t="n">
        <f aca="false">-In_PSH_Land*EA19-In_PSH_Devex*$E13*EA30-EA106-In_EW_To_PSH*EA107+$F239*EA20</f>
        <v>0</v>
      </c>
      <c r="EB250" s="21" t="n">
        <f aca="false">-In_PSH_Land*EB19-In_PSH_Devex*$E13*EB30-EB106-In_EW_To_PSH*EB107+$F239*EB20</f>
        <v>0</v>
      </c>
      <c r="EC250" s="21" t="n">
        <f aca="false">-In_PSH_Land*EC19-In_PSH_Devex*$E13*EC30-EC106-In_EW_To_PSH*EC107+$F239*EC20</f>
        <v>0</v>
      </c>
      <c r="ED250" s="21" t="n">
        <f aca="false">-In_PSH_Land*ED19-In_PSH_Devex*$E13*ED30-ED106-In_EW_To_PSH*ED107+$F239*ED20</f>
        <v>0</v>
      </c>
      <c r="EE250" s="21" t="n">
        <f aca="false">-In_PSH_Land*EE19-In_PSH_Devex*$E13*EE30-EE106-In_EW_To_PSH*EE107+$F239*EE20</f>
        <v>0</v>
      </c>
      <c r="EF250" s="21" t="n">
        <f aca="false">-In_PSH_Land*EF19-In_PSH_Devex*$E13*EF30-EF106-In_EW_To_PSH*EF107+$F239*EF20</f>
        <v>0</v>
      </c>
      <c r="EG250" s="21" t="n">
        <f aca="false">-In_PSH_Land*EG19-In_PSH_Devex*$E13*EG30-EG106-In_EW_To_PSH*EG107+$F239*EG20</f>
        <v>0</v>
      </c>
      <c r="EH250" s="21" t="n">
        <f aca="false">-In_PSH_Land*EH19-In_PSH_Devex*$E13*EH30-EH106-In_EW_To_PSH*EH107+$F239*EH20</f>
        <v>0</v>
      </c>
      <c r="EI250" s="21" t="n">
        <f aca="false">-In_PSH_Land*EI19-In_PSH_Devex*$E13*EI30-EI106-In_EW_To_PSH*EI107+$F239*EI20</f>
        <v>0</v>
      </c>
      <c r="EJ250" s="21" t="n">
        <f aca="false">-In_PSH_Land*EJ19-In_PSH_Devex*$E13*EJ30-EJ106-In_EW_To_PSH*EJ107+$F239*EJ20</f>
        <v>0</v>
      </c>
      <c r="EK250" s="21" t="n">
        <f aca="false">-In_PSH_Land*EK19-In_PSH_Devex*$E13*EK30-EK106-In_EW_To_PSH*EK107+$F239*EK20</f>
        <v>0</v>
      </c>
      <c r="EL250" s="21" t="n">
        <f aca="false">-In_PSH_Land*EL19-In_PSH_Devex*$E13*EL30-EL106-In_EW_To_PSH*EL107+$F239*EL20</f>
        <v>0</v>
      </c>
      <c r="EM250" s="21" t="n">
        <f aca="false">-In_PSH_Land*EM19-In_PSH_Devex*$E13*EM30-EM106-In_EW_To_PSH*EM107+$F239*EM20</f>
        <v>0</v>
      </c>
      <c r="EN250" s="21" t="n">
        <f aca="false">-In_PSH_Land*EN19-In_PSH_Devex*$E13*EN30-EN106-In_EW_To_PSH*EN107+$F239*EN20</f>
        <v>0</v>
      </c>
      <c r="EO250" s="21" t="n">
        <f aca="false">-In_PSH_Land*EO19-In_PSH_Devex*$E13*EO30-EO106-In_EW_To_PSH*EO107+$F239*EO20</f>
        <v>0</v>
      </c>
      <c r="EP250" s="21" t="n">
        <f aca="false">-In_PSH_Land*EP19-In_PSH_Devex*$E13*EP30-EP106-In_EW_To_PSH*EP107+$F239*EP20</f>
        <v>0</v>
      </c>
      <c r="EQ250" s="21" t="n">
        <f aca="false">-In_PSH_Land*EQ19-In_PSH_Devex*$E13*EQ30-EQ106-In_EW_To_PSH*EQ107+$F239*EQ20</f>
        <v>0</v>
      </c>
      <c r="ER250" s="21" t="n">
        <f aca="false">-In_PSH_Land*ER19-In_PSH_Devex*$E13*ER30-ER106-In_EW_To_PSH*ER107+$F239*ER20</f>
        <v>0</v>
      </c>
      <c r="ES250" s="21" t="n">
        <f aca="false">-In_PSH_Land*ES19-In_PSH_Devex*$E13*ES30-ES106-In_EW_To_PSH*ES107+$F239*ES20</f>
        <v>0</v>
      </c>
      <c r="ET250" s="21" t="n">
        <f aca="false">-In_PSH_Land*ET19-In_PSH_Devex*$E13*ET30-ET106-In_EW_To_PSH*ET107+$F239*ET20</f>
        <v>0</v>
      </c>
      <c r="EU250" s="21" t="n">
        <f aca="false">-In_PSH_Land*EU19-In_PSH_Devex*$E13*EU30-EU106-In_EW_To_PSH*EU107+$F239*EU20</f>
        <v>0</v>
      </c>
      <c r="EV250" s="21" t="n">
        <f aca="false">-In_PSH_Land*EV19-In_PSH_Devex*$E13*EV30-EV106-In_EW_To_PSH*EV107+$F239*EV20</f>
        <v>0</v>
      </c>
      <c r="EW250" s="21" t="n">
        <f aca="false">-In_PSH_Land*EW19-In_PSH_Devex*$E13*EW30-EW106-In_EW_To_PSH*EW107+$F239*EW20</f>
        <v>0</v>
      </c>
      <c r="EX250" s="21" t="n">
        <f aca="false">-In_PSH_Land*EX19-In_PSH_Devex*$E13*EX30-EX106-In_EW_To_PSH*EX107+$F239*EX20</f>
        <v>0</v>
      </c>
      <c r="EY250" s="21" t="n">
        <f aca="false">-In_PSH_Land*EY19-In_PSH_Devex*$E13*EY30-EY106-In_EW_To_PSH*EY107+$F239*EY20</f>
        <v>0</v>
      </c>
      <c r="EZ250" s="21" t="n">
        <f aca="false">-In_PSH_Land*EZ19-In_PSH_Devex*$E13*EZ30-EZ106-In_EW_To_PSH*EZ107+$F239*EZ20</f>
        <v>0</v>
      </c>
      <c r="FA250" s="21" t="n">
        <f aca="false">-In_PSH_Land*FA19-In_PSH_Devex*$E13*FA30-FA106-In_EW_To_PSH*FA107+$F239*FA20</f>
        <v>0</v>
      </c>
      <c r="FB250" s="21" t="n">
        <f aca="false">-In_PSH_Land*FB19-In_PSH_Devex*$E13*FB30-FB106-In_EW_To_PSH*FB107+$F239*FB20</f>
        <v>0</v>
      </c>
      <c r="FC250" s="21" t="n">
        <f aca="false">-In_PSH_Land*FC19-In_PSH_Devex*$E13*FC30-FC106-In_EW_To_PSH*FC107+$F239*FC20</f>
        <v>0</v>
      </c>
      <c r="FD250" s="21" t="n">
        <f aca="false">-In_PSH_Land*FD19-In_PSH_Devex*$E13*FD30-FD106-In_EW_To_PSH*FD107+$F239*FD20</f>
        <v>0</v>
      </c>
      <c r="FE250" s="21" t="n">
        <f aca="false">-In_PSH_Land*FE19-In_PSH_Devex*$E13*FE30-FE106-In_EW_To_PSH*FE107+$F239*FE20</f>
        <v>0</v>
      </c>
      <c r="FF250" s="21" t="n">
        <f aca="false">-In_PSH_Land*FF19-In_PSH_Devex*$E13*FF30-FF106-In_EW_To_PSH*FF107+$F239*FF20</f>
        <v>0</v>
      </c>
      <c r="FG250" s="21" t="n">
        <f aca="false">-In_PSH_Land*FG19-In_PSH_Devex*$E13*FG30-FG106-In_EW_To_PSH*FG107+$F239*FG20</f>
        <v>0</v>
      </c>
      <c r="FH250" s="21" t="n">
        <f aca="false">-In_PSH_Land*FH19-In_PSH_Devex*$E13*FH30-FH106-In_EW_To_PSH*FH107+$F239*FH20</f>
        <v>0</v>
      </c>
    </row>
    <row r="251" customFormat="false" ht="15" hidden="false" customHeight="false" outlineLevel="0" collapsed="false">
      <c r="C251" s="28" t="s">
        <v>874</v>
      </c>
      <c r="D251" s="12" t="s">
        <v>32</v>
      </c>
      <c r="E251" s="33" t="n">
        <f aca="false">IFERROR(XIRR($J250:$FH250,$J$4:$FH$4),"n/a")</f>
        <v>5.47959832714897</v>
      </c>
    </row>
    <row r="252" customFormat="false" ht="15" hidden="false" customHeight="false" outlineLevel="0" collapsed="false">
      <c r="C252" s="28" t="s">
        <v>875</v>
      </c>
      <c r="D252" s="12" t="s">
        <v>14</v>
      </c>
      <c r="E252" s="66" t="n">
        <f aca="false">SUMIF($J250:$FH250,"&gt;0")/-SUMIF($J250:$FH250,"&lt;0")</f>
        <v>10.2720194133925</v>
      </c>
    </row>
    <row r="254" customFormat="false" ht="15" hidden="false" customHeight="false" outlineLevel="0" collapsed="false">
      <c r="A254" s="10" t="s">
        <v>14</v>
      </c>
      <c r="B254" s="10"/>
      <c r="C254" s="10" t="s">
        <v>876</v>
      </c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10"/>
      <c r="EK254" s="10"/>
      <c r="EL254" s="10"/>
      <c r="EM254" s="10"/>
      <c r="EN254" s="10"/>
      <c r="EO254" s="10"/>
      <c r="EP254" s="10"/>
      <c r="EQ254" s="10"/>
      <c r="ER254" s="10"/>
      <c r="ES254" s="10"/>
      <c r="ET254" s="10"/>
      <c r="EU254" s="10"/>
      <c r="EV254" s="10"/>
      <c r="EW254" s="10"/>
      <c r="EX254" s="10"/>
      <c r="EY254" s="10"/>
      <c r="EZ254" s="10"/>
      <c r="FA254" s="10"/>
      <c r="FB254" s="10"/>
      <c r="FC254" s="10"/>
      <c r="FD254" s="10"/>
      <c r="FE254" s="10"/>
      <c r="FF254" s="10"/>
      <c r="FG254" s="10"/>
      <c r="FH254" s="10"/>
    </row>
    <row r="255" customFormat="false" ht="15" hidden="false" customHeight="false" outlineLevel="0" collapsed="false">
      <c r="C255" s="1" t="s">
        <v>877</v>
      </c>
      <c r="D255" s="12" t="s">
        <v>32</v>
      </c>
      <c r="E255" s="23" t="n">
        <f aca="false">IF(In_COD_Share_Basis=1,In_COD_Share,$E227)</f>
        <v>0.6</v>
      </c>
      <c r="F255" s="23" t="n">
        <f aca="false">1-$E255</f>
        <v>0.4</v>
      </c>
    </row>
    <row r="256" customFormat="false" ht="15" hidden="false" customHeight="false" outlineLevel="0" collapsed="false">
      <c r="C256" s="1" t="s">
        <v>878</v>
      </c>
      <c r="D256" s="12" t="s">
        <v>358</v>
      </c>
      <c r="I256" s="21" t="n">
        <f aca="false">SUM(J256:FH256)</f>
        <v>-34185.6618029702</v>
      </c>
      <c r="J256" s="21" t="n">
        <f aca="false">J177*(1-J26)-J112</f>
        <v>-2749.35227272727</v>
      </c>
      <c r="K256" s="21" t="n">
        <f aca="false">K177*(1-K26)-K112</f>
        <v>818.684731973848</v>
      </c>
      <c r="L256" s="21" t="n">
        <f aca="false">L177*(1-L26)-L112</f>
        <v>-684.462738443338</v>
      </c>
      <c r="M256" s="21" t="n">
        <f aca="false">M177*(1-M26)-M112</f>
        <v>-226.929361942715</v>
      </c>
      <c r="N256" s="21" t="n">
        <f aca="false">N177*(1-N26)-N112</f>
        <v>-1835.41287842623</v>
      </c>
      <c r="O256" s="21" t="n">
        <f aca="false">O177*(1-O26)-O112</f>
        <v>-1580.73987118772</v>
      </c>
      <c r="P256" s="21" t="n">
        <f aca="false">P177*(1-P26)-P112</f>
        <v>-890.095562971991</v>
      </c>
      <c r="Q256" s="21" t="n">
        <f aca="false">Q177*(1-Q26)-Q112</f>
        <v>-8562.44447626401</v>
      </c>
      <c r="R256" s="21" t="n">
        <f aca="false">R177*(1-R26)-R112</f>
        <v>-8538.91965785305</v>
      </c>
      <c r="S256" s="21" t="n">
        <f aca="false">S177*(1-S26)-S112</f>
        <v>-9935.98971512775</v>
      </c>
      <c r="T256" s="21" t="n">
        <f aca="false">T177*(1-T26)-T112</f>
        <v>0</v>
      </c>
      <c r="U256" s="21" t="n">
        <f aca="false">U177*(1-U26)-U112</f>
        <v>0</v>
      </c>
      <c r="V256" s="21" t="n">
        <f aca="false">V177*(1-V26)-V112</f>
        <v>0</v>
      </c>
      <c r="W256" s="21" t="n">
        <f aca="false">W177*(1-W26)-W112</f>
        <v>0</v>
      </c>
      <c r="X256" s="21" t="n">
        <f aca="false">X177*(1-X26)-X112</f>
        <v>0</v>
      </c>
      <c r="Y256" s="21" t="n">
        <f aca="false">Y177*(1-Y26)-Y112</f>
        <v>0</v>
      </c>
      <c r="Z256" s="21" t="n">
        <f aca="false">Z177*(1-Z26)-Z112</f>
        <v>0</v>
      </c>
      <c r="AA256" s="21" t="n">
        <f aca="false">AA177*(1-AA26)-AA112</f>
        <v>0</v>
      </c>
      <c r="AB256" s="21" t="n">
        <f aca="false">AB177*(1-AB26)-AB112</f>
        <v>0</v>
      </c>
      <c r="AC256" s="21" t="n">
        <f aca="false">AC177*(1-AC26)-AC112</f>
        <v>0</v>
      </c>
      <c r="AD256" s="21" t="n">
        <f aca="false">AD177*(1-AD26)-AD112</f>
        <v>0</v>
      </c>
      <c r="AE256" s="21" t="n">
        <f aca="false">AE177*(1-AE26)-AE112</f>
        <v>0</v>
      </c>
      <c r="AF256" s="21" t="n">
        <f aca="false">AF177*(1-AF26)-AF112</f>
        <v>0</v>
      </c>
      <c r="AG256" s="21" t="n">
        <f aca="false">AG177*(1-AG26)-AG112</f>
        <v>0</v>
      </c>
      <c r="AH256" s="21" t="n">
        <f aca="false">AH177*(1-AH26)-AH112</f>
        <v>0</v>
      </c>
      <c r="AI256" s="21" t="n">
        <f aca="false">AI177*(1-AI26)-AI112</f>
        <v>0</v>
      </c>
      <c r="AJ256" s="21" t="n">
        <f aca="false">AJ177*(1-AJ26)-AJ112</f>
        <v>0</v>
      </c>
      <c r="AK256" s="21" t="n">
        <f aca="false">AK177*(1-AK26)-AK112</f>
        <v>0</v>
      </c>
      <c r="AL256" s="21" t="n">
        <f aca="false">AL177*(1-AL26)-AL112</f>
        <v>0</v>
      </c>
      <c r="AM256" s="21" t="n">
        <f aca="false">AM177*(1-AM26)-AM112</f>
        <v>0</v>
      </c>
      <c r="AN256" s="21" t="n">
        <f aca="false">AN177*(1-AN26)-AN112</f>
        <v>0</v>
      </c>
      <c r="AO256" s="21" t="n">
        <f aca="false">AO177*(1-AO26)-AO112</f>
        <v>0</v>
      </c>
      <c r="AP256" s="21" t="n">
        <f aca="false">AP177*(1-AP26)-AP112</f>
        <v>0</v>
      </c>
      <c r="AQ256" s="21" t="n">
        <f aca="false">AQ177*(1-AQ26)-AQ112</f>
        <v>0</v>
      </c>
      <c r="AR256" s="21" t="n">
        <f aca="false">AR177*(1-AR26)-AR112</f>
        <v>0</v>
      </c>
      <c r="AS256" s="21" t="n">
        <f aca="false">AS177*(1-AS26)-AS112</f>
        <v>0</v>
      </c>
      <c r="AT256" s="21" t="n">
        <f aca="false">AT177*(1-AT26)-AT112</f>
        <v>0</v>
      </c>
      <c r="AU256" s="21" t="n">
        <f aca="false">AU177*(1-AU26)-AU112</f>
        <v>0</v>
      </c>
      <c r="AV256" s="21" t="n">
        <f aca="false">AV177*(1-AV26)-AV112</f>
        <v>0</v>
      </c>
      <c r="AW256" s="21" t="n">
        <f aca="false">AW177*(1-AW26)-AW112</f>
        <v>0</v>
      </c>
      <c r="AX256" s="21" t="n">
        <f aca="false">AX177*(1-AX26)-AX112</f>
        <v>0</v>
      </c>
      <c r="AY256" s="21" t="n">
        <f aca="false">AY177*(1-AY26)-AY112</f>
        <v>0</v>
      </c>
      <c r="AZ256" s="21" t="n">
        <f aca="false">AZ177*(1-AZ26)-AZ112</f>
        <v>0</v>
      </c>
      <c r="BA256" s="21" t="n">
        <f aca="false">BA177*(1-BA26)-BA112</f>
        <v>0</v>
      </c>
      <c r="BB256" s="21" t="n">
        <f aca="false">BB177*(1-BB26)-BB112</f>
        <v>0</v>
      </c>
      <c r="BC256" s="21" t="n">
        <f aca="false">BC177*(1-BC26)-BC112</f>
        <v>0</v>
      </c>
      <c r="BD256" s="21" t="n">
        <f aca="false">BD177*(1-BD26)-BD112</f>
        <v>0</v>
      </c>
      <c r="BE256" s="21" t="n">
        <f aca="false">BE177*(1-BE26)-BE112</f>
        <v>0</v>
      </c>
      <c r="BF256" s="21" t="n">
        <f aca="false">BF177*(1-BF26)-BF112</f>
        <v>0</v>
      </c>
      <c r="BG256" s="21" t="n">
        <f aca="false">BG177*(1-BG26)-BG112</f>
        <v>0</v>
      </c>
      <c r="BH256" s="21" t="n">
        <f aca="false">BH177*(1-BH26)-BH112</f>
        <v>0</v>
      </c>
      <c r="BI256" s="21" t="n">
        <f aca="false">BI177*(1-BI26)-BI112</f>
        <v>0</v>
      </c>
      <c r="BJ256" s="21" t="n">
        <f aca="false">BJ177*(1-BJ26)-BJ112</f>
        <v>0</v>
      </c>
      <c r="BK256" s="21" t="n">
        <f aca="false">BK177*(1-BK26)-BK112</f>
        <v>0</v>
      </c>
      <c r="BL256" s="21" t="n">
        <f aca="false">BL177*(1-BL26)-BL112</f>
        <v>0</v>
      </c>
      <c r="BM256" s="21" t="n">
        <f aca="false">BM177*(1-BM26)-BM112</f>
        <v>0</v>
      </c>
      <c r="BN256" s="21" t="n">
        <f aca="false">BN177*(1-BN26)-BN112</f>
        <v>0</v>
      </c>
      <c r="BO256" s="21" t="n">
        <f aca="false">BO177*(1-BO26)-BO112</f>
        <v>0</v>
      </c>
      <c r="BP256" s="21" t="n">
        <f aca="false">BP177*(1-BP26)-BP112</f>
        <v>0</v>
      </c>
      <c r="BQ256" s="21" t="n">
        <f aca="false">BQ177*(1-BQ26)-BQ112</f>
        <v>0</v>
      </c>
      <c r="BR256" s="21" t="n">
        <f aca="false">BR177*(1-BR26)-BR112</f>
        <v>0</v>
      </c>
      <c r="BS256" s="21" t="n">
        <f aca="false">BS177*(1-BS26)-BS112</f>
        <v>0</v>
      </c>
      <c r="BT256" s="21" t="n">
        <f aca="false">BT177*(1-BT26)-BT112</f>
        <v>0</v>
      </c>
      <c r="BU256" s="21" t="n">
        <f aca="false">BU177*(1-BU26)-BU112</f>
        <v>0</v>
      </c>
      <c r="BV256" s="21" t="n">
        <f aca="false">BV177*(1-BV26)-BV112</f>
        <v>0</v>
      </c>
      <c r="BW256" s="21" t="n">
        <f aca="false">BW177*(1-BW26)-BW112</f>
        <v>0</v>
      </c>
      <c r="BX256" s="21" t="n">
        <f aca="false">BX177*(1-BX26)-BX112</f>
        <v>0</v>
      </c>
      <c r="BY256" s="21" t="n">
        <f aca="false">BY177*(1-BY26)-BY112</f>
        <v>0</v>
      </c>
      <c r="BZ256" s="21" t="n">
        <f aca="false">BZ177*(1-BZ26)-BZ112</f>
        <v>0</v>
      </c>
      <c r="CA256" s="21" t="n">
        <f aca="false">CA177*(1-CA26)-CA112</f>
        <v>0</v>
      </c>
      <c r="CB256" s="21" t="n">
        <f aca="false">CB177*(1-CB26)-CB112</f>
        <v>0</v>
      </c>
      <c r="CC256" s="21" t="n">
        <f aca="false">CC177*(1-CC26)-CC112</f>
        <v>0</v>
      </c>
      <c r="CD256" s="21" t="n">
        <f aca="false">CD177*(1-CD26)-CD112</f>
        <v>0</v>
      </c>
      <c r="CE256" s="21" t="n">
        <f aca="false">CE177*(1-CE26)-CE112</f>
        <v>0</v>
      </c>
      <c r="CF256" s="21" t="n">
        <f aca="false">CF177*(1-CF26)-CF112</f>
        <v>0</v>
      </c>
      <c r="CG256" s="21" t="n">
        <f aca="false">CG177*(1-CG26)-CG112</f>
        <v>0</v>
      </c>
      <c r="CH256" s="21" t="n">
        <f aca="false">CH177*(1-CH26)-CH112</f>
        <v>0</v>
      </c>
      <c r="CI256" s="21" t="n">
        <f aca="false">CI177*(1-CI26)-CI112</f>
        <v>0</v>
      </c>
      <c r="CJ256" s="21" t="n">
        <f aca="false">CJ177*(1-CJ26)-CJ112</f>
        <v>0</v>
      </c>
      <c r="CK256" s="21" t="n">
        <f aca="false">CK177*(1-CK26)-CK112</f>
        <v>0</v>
      </c>
      <c r="CL256" s="21" t="n">
        <f aca="false">CL177*(1-CL26)-CL112</f>
        <v>0</v>
      </c>
      <c r="CM256" s="21" t="n">
        <f aca="false">CM177*(1-CM26)-CM112</f>
        <v>0</v>
      </c>
      <c r="CN256" s="21" t="n">
        <f aca="false">CN177*(1-CN26)-CN112</f>
        <v>0</v>
      </c>
      <c r="CO256" s="21" t="n">
        <f aca="false">CO177*(1-CO26)-CO112</f>
        <v>0</v>
      </c>
      <c r="CP256" s="21" t="n">
        <f aca="false">CP177*(1-CP26)-CP112</f>
        <v>0</v>
      </c>
      <c r="CQ256" s="21" t="n">
        <f aca="false">CQ177*(1-CQ26)-CQ112</f>
        <v>0</v>
      </c>
      <c r="CR256" s="21" t="n">
        <f aca="false">CR177*(1-CR26)-CR112</f>
        <v>0</v>
      </c>
      <c r="CS256" s="21" t="n">
        <f aca="false">CS177*(1-CS26)-CS112</f>
        <v>0</v>
      </c>
      <c r="CT256" s="21" t="n">
        <f aca="false">CT177*(1-CT26)-CT112</f>
        <v>0</v>
      </c>
      <c r="CU256" s="21" t="n">
        <f aca="false">CU177*(1-CU26)-CU112</f>
        <v>-0</v>
      </c>
      <c r="CV256" s="21" t="n">
        <f aca="false">CV177*(1-CV26)-CV112</f>
        <v>0</v>
      </c>
      <c r="CW256" s="21" t="n">
        <f aca="false">CW177*(1-CW26)-CW112</f>
        <v>0</v>
      </c>
      <c r="CX256" s="21" t="n">
        <f aca="false">CX177*(1-CX26)-CX112</f>
        <v>0</v>
      </c>
      <c r="CY256" s="21" t="n">
        <f aca="false">CY177*(1-CY26)-CY112</f>
        <v>0</v>
      </c>
      <c r="CZ256" s="21" t="n">
        <f aca="false">CZ177*(1-CZ26)-CZ112</f>
        <v>0</v>
      </c>
      <c r="DA256" s="21" t="n">
        <f aca="false">DA177*(1-DA26)-DA112</f>
        <v>0</v>
      </c>
      <c r="DB256" s="21" t="n">
        <f aca="false">DB177*(1-DB26)-DB112</f>
        <v>0</v>
      </c>
      <c r="DC256" s="21" t="n">
        <f aca="false">DC177*(1-DC26)-DC112</f>
        <v>0</v>
      </c>
      <c r="DD256" s="21" t="n">
        <f aca="false">DD177*(1-DD26)-DD112</f>
        <v>0</v>
      </c>
      <c r="DE256" s="21" t="n">
        <f aca="false">DE177*(1-DE26)-DE112</f>
        <v>0</v>
      </c>
      <c r="DF256" s="21" t="n">
        <f aca="false">DF177*(1-DF26)-DF112</f>
        <v>0</v>
      </c>
      <c r="DG256" s="21" t="n">
        <f aca="false">DG177*(1-DG26)-DG112</f>
        <v>0</v>
      </c>
      <c r="DH256" s="21" t="n">
        <f aca="false">DH177*(1-DH26)-DH112</f>
        <v>0</v>
      </c>
      <c r="DI256" s="21" t="n">
        <f aca="false">DI177*(1-DI26)-DI112</f>
        <v>0</v>
      </c>
      <c r="DJ256" s="21" t="n">
        <f aca="false">DJ177*(1-DJ26)-DJ112</f>
        <v>0</v>
      </c>
      <c r="DK256" s="21" t="n">
        <f aca="false">DK177*(1-DK26)-DK112</f>
        <v>0</v>
      </c>
      <c r="DL256" s="21" t="n">
        <f aca="false">DL177*(1-DL26)-DL112</f>
        <v>0</v>
      </c>
      <c r="DM256" s="21" t="n">
        <f aca="false">DM177*(1-DM26)-DM112</f>
        <v>0</v>
      </c>
      <c r="DN256" s="21" t="n">
        <f aca="false">DN177*(1-DN26)-DN112</f>
        <v>0</v>
      </c>
      <c r="DO256" s="21" t="n">
        <f aca="false">DO177*(1-DO26)-DO112</f>
        <v>0</v>
      </c>
      <c r="DP256" s="21" t="n">
        <f aca="false">DP177*(1-DP26)-DP112</f>
        <v>0</v>
      </c>
      <c r="DQ256" s="21" t="n">
        <f aca="false">DQ177*(1-DQ26)-DQ112</f>
        <v>0</v>
      </c>
      <c r="DR256" s="21" t="n">
        <f aca="false">DR177*(1-DR26)-DR112</f>
        <v>0</v>
      </c>
      <c r="DS256" s="21" t="n">
        <f aca="false">DS177*(1-DS26)-DS112</f>
        <v>0</v>
      </c>
      <c r="DT256" s="21" t="n">
        <f aca="false">DT177*(1-DT26)-DT112</f>
        <v>0</v>
      </c>
      <c r="DU256" s="21" t="n">
        <f aca="false">DU177*(1-DU26)-DU112</f>
        <v>0</v>
      </c>
      <c r="DV256" s="21" t="n">
        <f aca="false">DV177*(1-DV26)-DV112</f>
        <v>0</v>
      </c>
      <c r="DW256" s="21" t="n">
        <f aca="false">DW177*(1-DW26)-DW112</f>
        <v>0</v>
      </c>
      <c r="DX256" s="21" t="n">
        <f aca="false">DX177*(1-DX26)-DX112</f>
        <v>0</v>
      </c>
      <c r="DY256" s="21" t="n">
        <f aca="false">DY177*(1-DY26)-DY112</f>
        <v>0</v>
      </c>
      <c r="DZ256" s="21" t="n">
        <f aca="false">DZ177*(1-DZ26)-DZ112</f>
        <v>0</v>
      </c>
      <c r="EA256" s="21" t="n">
        <f aca="false">EA177*(1-EA26)-EA112</f>
        <v>0</v>
      </c>
      <c r="EB256" s="21" t="n">
        <f aca="false">EB177*(1-EB26)-EB112</f>
        <v>0</v>
      </c>
      <c r="EC256" s="21" t="n">
        <f aca="false">EC177*(1-EC26)-EC112</f>
        <v>0</v>
      </c>
      <c r="ED256" s="21" t="n">
        <f aca="false">ED177*(1-ED26)-ED112</f>
        <v>0</v>
      </c>
      <c r="EE256" s="21" t="n">
        <f aca="false">EE177*(1-EE26)-EE112</f>
        <v>0</v>
      </c>
      <c r="EF256" s="21" t="n">
        <f aca="false">EF177*(1-EF26)-EF112</f>
        <v>0</v>
      </c>
      <c r="EG256" s="21" t="n">
        <f aca="false">EG177*(1-EG26)-EG112</f>
        <v>0</v>
      </c>
      <c r="EH256" s="21" t="n">
        <f aca="false">EH177*(1-EH26)-EH112</f>
        <v>0</v>
      </c>
      <c r="EI256" s="21" t="n">
        <f aca="false">EI177*(1-EI26)-EI112</f>
        <v>0</v>
      </c>
      <c r="EJ256" s="21" t="n">
        <f aca="false">EJ177*(1-EJ26)-EJ112</f>
        <v>0</v>
      </c>
      <c r="EK256" s="21" t="n">
        <f aca="false">EK177*(1-EK26)-EK112</f>
        <v>0</v>
      </c>
      <c r="EL256" s="21" t="n">
        <f aca="false">EL177*(1-EL26)-EL112</f>
        <v>0</v>
      </c>
      <c r="EM256" s="21" t="n">
        <f aca="false">EM177*(1-EM26)-EM112</f>
        <v>0</v>
      </c>
      <c r="EN256" s="21" t="n">
        <f aca="false">EN177*(1-EN26)-EN112</f>
        <v>0</v>
      </c>
      <c r="EO256" s="21" t="n">
        <f aca="false">EO177*(1-EO26)-EO112</f>
        <v>0</v>
      </c>
      <c r="EP256" s="21" t="n">
        <f aca="false">EP177*(1-EP26)-EP112</f>
        <v>0</v>
      </c>
      <c r="EQ256" s="21" t="n">
        <f aca="false">EQ177*(1-EQ26)-EQ112</f>
        <v>0</v>
      </c>
      <c r="ER256" s="21" t="n">
        <f aca="false">ER177*(1-ER26)-ER112</f>
        <v>0</v>
      </c>
      <c r="ES256" s="21" t="n">
        <f aca="false">ES177*(1-ES26)-ES112</f>
        <v>0</v>
      </c>
      <c r="ET256" s="21" t="n">
        <f aca="false">ET177*(1-ET26)-ET112</f>
        <v>0</v>
      </c>
      <c r="EU256" s="21" t="n">
        <f aca="false">EU177*(1-EU26)-EU112</f>
        <v>0</v>
      </c>
      <c r="EV256" s="21" t="n">
        <f aca="false">EV177*(1-EV26)-EV112</f>
        <v>0</v>
      </c>
      <c r="EW256" s="21" t="n">
        <f aca="false">EW177*(1-EW26)-EW112</f>
        <v>0</v>
      </c>
      <c r="EX256" s="21" t="n">
        <f aca="false">EX177*(1-EX26)-EX112</f>
        <v>0</v>
      </c>
      <c r="EY256" s="21" t="n">
        <f aca="false">EY177*(1-EY26)-EY112</f>
        <v>0</v>
      </c>
      <c r="EZ256" s="21" t="n">
        <f aca="false">EZ177*(1-EZ26)-EZ112</f>
        <v>0</v>
      </c>
      <c r="FA256" s="21" t="n">
        <f aca="false">FA177*(1-FA26)-FA112</f>
        <v>0</v>
      </c>
      <c r="FB256" s="21" t="n">
        <f aca="false">FB177*(1-FB26)-FB112</f>
        <v>0</v>
      </c>
      <c r="FC256" s="21" t="n">
        <f aca="false">FC177*(1-FC26)-FC112</f>
        <v>0</v>
      </c>
      <c r="FD256" s="21" t="n">
        <f aca="false">FD177*(1-FD26)-FD112</f>
        <v>-0</v>
      </c>
      <c r="FE256" s="21" t="n">
        <f aca="false">FE177*(1-FE26)-FE112</f>
        <v>-0</v>
      </c>
      <c r="FF256" s="21" t="n">
        <f aca="false">FF177*(1-FF26)-FF112</f>
        <v>-0</v>
      </c>
      <c r="FG256" s="21" t="n">
        <f aca="false">FG177*(1-FG26)-FG112</f>
        <v>-0</v>
      </c>
      <c r="FH256" s="21" t="n">
        <f aca="false">FH177*(1-FH26)-FH112</f>
        <v>-0</v>
      </c>
    </row>
    <row r="257" customFormat="false" ht="15" hidden="false" customHeight="false" outlineLevel="0" collapsed="false">
      <c r="C257" s="1" t="s">
        <v>879</v>
      </c>
      <c r="D257" s="12" t="s">
        <v>358</v>
      </c>
      <c r="E257" s="21" t="n">
        <f aca="false">$E142</f>
        <v>31802.3951678711</v>
      </c>
      <c r="F257" s="21" t="n">
        <f aca="false">MAX(0,$F204-$E257+$E145)</f>
        <v>34620.9423760878</v>
      </c>
    </row>
    <row r="258" customFormat="false" ht="15" hidden="false" customHeight="false" outlineLevel="0" collapsed="false">
      <c r="C258" s="1" t="s">
        <v>857</v>
      </c>
      <c r="D258" s="12" t="s">
        <v>358</v>
      </c>
      <c r="E258" s="22" t="n">
        <f aca="false">In_Sale_Costs_COD</f>
        <v>0</v>
      </c>
      <c r="F258" s="21" t="n">
        <f aca="false">MIN($E258,$F257)</f>
        <v>0</v>
      </c>
    </row>
    <row r="259" customFormat="false" ht="15" hidden="false" customHeight="false" outlineLevel="0" collapsed="false">
      <c r="C259" s="1" t="s">
        <v>880</v>
      </c>
      <c r="D259" s="12" t="s">
        <v>358</v>
      </c>
      <c r="E259" s="21" t="n">
        <f aca="false">-$I256</f>
        <v>34185.6618029702</v>
      </c>
      <c r="F259" s="21" t="n">
        <f aca="false">MIN($E259,$F257-SUM($F258:$F258))</f>
        <v>34185.6618029702</v>
      </c>
    </row>
    <row r="260" customFormat="false" ht="15" hidden="false" customHeight="false" outlineLevel="0" collapsed="false">
      <c r="C260" s="1" t="s">
        <v>881</v>
      </c>
      <c r="D260" s="12" t="s">
        <v>358</v>
      </c>
      <c r="E260" s="21" t="n">
        <f aca="false">$F216</f>
        <v>605.559928747787</v>
      </c>
      <c r="F260" s="21" t="n">
        <f aca="false">MIN($E260,$F257-SUM($F258:$F259))</f>
        <v>435.28057311759</v>
      </c>
    </row>
    <row r="261" customFormat="false" ht="15" hidden="false" customHeight="false" outlineLevel="0" collapsed="false">
      <c r="C261" s="1" t="s">
        <v>861</v>
      </c>
      <c r="D261" s="12" t="s">
        <v>358</v>
      </c>
      <c r="E261" s="21" t="n">
        <f aca="false">In_PSH_Land_Step*(In_PSH_Land+$F220)</f>
        <v>0</v>
      </c>
      <c r="F261" s="21" t="n">
        <f aca="false">MIN($E261,$F257-SUM($F258:$F260))</f>
        <v>0</v>
      </c>
    </row>
    <row r="262" customFormat="false" ht="15" hidden="false" customHeight="false" outlineLevel="0" collapsed="false">
      <c r="C262" s="28" t="s">
        <v>172</v>
      </c>
      <c r="D262" s="12" t="s">
        <v>358</v>
      </c>
      <c r="F262" s="63" t="n">
        <f aca="false">MAX(0,$F257-SUM($F258:$F261))</f>
        <v>0</v>
      </c>
    </row>
    <row r="263" customFormat="false" ht="15" hidden="false" customHeight="false" outlineLevel="0" collapsed="false">
      <c r="C263" s="1" t="s">
        <v>862</v>
      </c>
      <c r="D263" s="12" t="s">
        <v>358</v>
      </c>
      <c r="E263" s="21" t="n">
        <f aca="false">SUM($F258:$F261)+$F262-$F257</f>
        <v>0</v>
      </c>
      <c r="F263" s="21" t="n">
        <f aca="false">SUMPRODUCT(--($F258:$F261&gt;$E258:$E261+Tolerance))</f>
        <v>0</v>
      </c>
    </row>
    <row r="264" customFormat="false" ht="15" hidden="false" customHeight="false" outlineLevel="0" collapsed="false">
      <c r="C264" s="28" t="s">
        <v>182</v>
      </c>
      <c r="D264" s="12" t="s">
        <v>358</v>
      </c>
      <c r="F264" s="63" t="n">
        <f aca="false">$F259+$F260+$E255*$F262</f>
        <v>34620.9423760878</v>
      </c>
    </row>
    <row r="265" customFormat="false" ht="15" hidden="false" customHeight="false" outlineLevel="0" collapsed="false">
      <c r="C265" s="1" t="s">
        <v>183</v>
      </c>
      <c r="D265" s="12" t="s">
        <v>358</v>
      </c>
      <c r="F265" s="21" t="n">
        <f aca="false">$F261+$F255*$F262</f>
        <v>0</v>
      </c>
    </row>
    <row r="266" customFormat="false" ht="15" hidden="false" customHeight="false" outlineLevel="0" collapsed="false">
      <c r="C266" s="1" t="s">
        <v>882</v>
      </c>
      <c r="D266" s="12" t="s">
        <v>358</v>
      </c>
      <c r="I266" s="21" t="n">
        <f aca="false">SUM(J266:FH266)</f>
        <v>997.78057311759</v>
      </c>
      <c r="J266" s="21" t="n">
        <f aca="false">J256+$F264*J22+J112</f>
        <v>-2749.35227272727</v>
      </c>
      <c r="K266" s="21" t="n">
        <f aca="false">K256+$F264*K22+K112</f>
        <v>818.684731973848</v>
      </c>
      <c r="L266" s="21" t="n">
        <f aca="false">L256+$F264*L22+L112</f>
        <v>-684.462738443338</v>
      </c>
      <c r="M266" s="21" t="n">
        <f aca="false">M256+$F264*M22+M112</f>
        <v>-226.929361942715</v>
      </c>
      <c r="N266" s="21" t="n">
        <f aca="false">N256+$F264*N22+N112</f>
        <v>-1835.41287842623</v>
      </c>
      <c r="O266" s="21" t="n">
        <f aca="false">O256+$F264*O22+O112</f>
        <v>-1580.73987118772</v>
      </c>
      <c r="P266" s="21" t="n">
        <f aca="false">P256+$F264*P22+P112</f>
        <v>-890.095562971991</v>
      </c>
      <c r="Q266" s="21" t="n">
        <f aca="false">Q256+$F264*Q22+Q112</f>
        <v>-8562.44447626401</v>
      </c>
      <c r="R266" s="21" t="n">
        <f aca="false">R256+$F264*R22+R112</f>
        <v>-8538.91965785305</v>
      </c>
      <c r="S266" s="21" t="n">
        <f aca="false">S256+$F264*S22+S112</f>
        <v>25247.4526609601</v>
      </c>
      <c r="T266" s="21" t="n">
        <f aca="false">T256+$F264*T22+T112</f>
        <v>0</v>
      </c>
      <c r="U266" s="21" t="n">
        <f aca="false">U256+$F264*U22+U112</f>
        <v>0</v>
      </c>
      <c r="V266" s="21" t="n">
        <f aca="false">V256+$F264*V22+V112</f>
        <v>0</v>
      </c>
      <c r="W266" s="21" t="n">
        <f aca="false">W256+$F264*W22+W112</f>
        <v>0</v>
      </c>
      <c r="X266" s="21" t="n">
        <f aca="false">X256+$F264*X22+X112</f>
        <v>0</v>
      </c>
      <c r="Y266" s="21" t="n">
        <f aca="false">Y256+$F264*Y22+Y112</f>
        <v>0</v>
      </c>
      <c r="Z266" s="21" t="n">
        <f aca="false">Z256+$F264*Z22+Z112</f>
        <v>0</v>
      </c>
      <c r="AA266" s="21" t="n">
        <f aca="false">AA256+$F264*AA22+AA112</f>
        <v>0</v>
      </c>
      <c r="AB266" s="21" t="n">
        <f aca="false">AB256+$F264*AB22+AB112</f>
        <v>0</v>
      </c>
      <c r="AC266" s="21" t="n">
        <f aca="false">AC256+$F264*AC22+AC112</f>
        <v>0</v>
      </c>
      <c r="AD266" s="21" t="n">
        <f aca="false">AD256+$F264*AD22+AD112</f>
        <v>0</v>
      </c>
      <c r="AE266" s="21" t="n">
        <f aca="false">AE256+$F264*AE22+AE112</f>
        <v>0</v>
      </c>
      <c r="AF266" s="21" t="n">
        <f aca="false">AF256+$F264*AF22+AF112</f>
        <v>0</v>
      </c>
      <c r="AG266" s="21" t="n">
        <f aca="false">AG256+$F264*AG22+AG112</f>
        <v>0</v>
      </c>
      <c r="AH266" s="21" t="n">
        <f aca="false">AH256+$F264*AH22+AH112</f>
        <v>0</v>
      </c>
      <c r="AI266" s="21" t="n">
        <f aca="false">AI256+$F264*AI22+AI112</f>
        <v>0</v>
      </c>
      <c r="AJ266" s="21" t="n">
        <f aca="false">AJ256+$F264*AJ22+AJ112</f>
        <v>0</v>
      </c>
      <c r="AK266" s="21" t="n">
        <f aca="false">AK256+$F264*AK22+AK112</f>
        <v>0</v>
      </c>
      <c r="AL266" s="21" t="n">
        <f aca="false">AL256+$F264*AL22+AL112</f>
        <v>0</v>
      </c>
      <c r="AM266" s="21" t="n">
        <f aca="false">AM256+$F264*AM22+AM112</f>
        <v>0</v>
      </c>
      <c r="AN266" s="21" t="n">
        <f aca="false">AN256+$F264*AN22+AN112</f>
        <v>0</v>
      </c>
      <c r="AO266" s="21" t="n">
        <f aca="false">AO256+$F264*AO22+AO112</f>
        <v>0</v>
      </c>
      <c r="AP266" s="21" t="n">
        <f aca="false">AP256+$F264*AP22+AP112</f>
        <v>0</v>
      </c>
      <c r="AQ266" s="21" t="n">
        <f aca="false">AQ256+$F264*AQ22+AQ112</f>
        <v>0</v>
      </c>
      <c r="AR266" s="21" t="n">
        <f aca="false">AR256+$F264*AR22+AR112</f>
        <v>0</v>
      </c>
      <c r="AS266" s="21" t="n">
        <f aca="false">AS256+$F264*AS22+AS112</f>
        <v>0</v>
      </c>
      <c r="AT266" s="21" t="n">
        <f aca="false">AT256+$F264*AT22+AT112</f>
        <v>0</v>
      </c>
      <c r="AU266" s="21" t="n">
        <f aca="false">AU256+$F264*AU22+AU112</f>
        <v>0</v>
      </c>
      <c r="AV266" s="21" t="n">
        <f aca="false">AV256+$F264*AV22+AV112</f>
        <v>0</v>
      </c>
      <c r="AW266" s="21" t="n">
        <f aca="false">AW256+$F264*AW22+AW112</f>
        <v>0</v>
      </c>
      <c r="AX266" s="21" t="n">
        <f aca="false">AX256+$F264*AX22+AX112</f>
        <v>0</v>
      </c>
      <c r="AY266" s="21" t="n">
        <f aca="false">AY256+$F264*AY22+AY112</f>
        <v>0</v>
      </c>
      <c r="AZ266" s="21" t="n">
        <f aca="false">AZ256+$F264*AZ22+AZ112</f>
        <v>0</v>
      </c>
      <c r="BA266" s="21" t="n">
        <f aca="false">BA256+$F264*BA22+BA112</f>
        <v>0</v>
      </c>
      <c r="BB266" s="21" t="n">
        <f aca="false">BB256+$F264*BB22+BB112</f>
        <v>0</v>
      </c>
      <c r="BC266" s="21" t="n">
        <f aca="false">BC256+$F264*BC22+BC112</f>
        <v>0</v>
      </c>
      <c r="BD266" s="21" t="n">
        <f aca="false">BD256+$F264*BD22+BD112</f>
        <v>0</v>
      </c>
      <c r="BE266" s="21" t="n">
        <f aca="false">BE256+$F264*BE22+BE112</f>
        <v>0</v>
      </c>
      <c r="BF266" s="21" t="n">
        <f aca="false">BF256+$F264*BF22+BF112</f>
        <v>0</v>
      </c>
      <c r="BG266" s="21" t="n">
        <f aca="false">BG256+$F264*BG22+BG112</f>
        <v>0</v>
      </c>
      <c r="BH266" s="21" t="n">
        <f aca="false">BH256+$F264*BH22+BH112</f>
        <v>0</v>
      </c>
      <c r="BI266" s="21" t="n">
        <f aca="false">BI256+$F264*BI22+BI112</f>
        <v>0</v>
      </c>
      <c r="BJ266" s="21" t="n">
        <f aca="false">BJ256+$F264*BJ22+BJ112</f>
        <v>0</v>
      </c>
      <c r="BK266" s="21" t="n">
        <f aca="false">BK256+$F264*BK22+BK112</f>
        <v>0</v>
      </c>
      <c r="BL266" s="21" t="n">
        <f aca="false">BL256+$F264*BL22+BL112</f>
        <v>0</v>
      </c>
      <c r="BM266" s="21" t="n">
        <f aca="false">BM256+$F264*BM22+BM112</f>
        <v>0</v>
      </c>
      <c r="BN266" s="21" t="n">
        <f aca="false">BN256+$F264*BN22+BN112</f>
        <v>0</v>
      </c>
      <c r="BO266" s="21" t="n">
        <f aca="false">BO256+$F264*BO22+BO112</f>
        <v>0</v>
      </c>
      <c r="BP266" s="21" t="n">
        <f aca="false">BP256+$F264*BP22+BP112</f>
        <v>0</v>
      </c>
      <c r="BQ266" s="21" t="n">
        <f aca="false">BQ256+$F264*BQ22+BQ112</f>
        <v>0</v>
      </c>
      <c r="BR266" s="21" t="n">
        <f aca="false">BR256+$F264*BR22+BR112</f>
        <v>0</v>
      </c>
      <c r="BS266" s="21" t="n">
        <f aca="false">BS256+$F264*BS22+BS112</f>
        <v>0</v>
      </c>
      <c r="BT266" s="21" t="n">
        <f aca="false">BT256+$F264*BT22+BT112</f>
        <v>0</v>
      </c>
      <c r="BU266" s="21" t="n">
        <f aca="false">BU256+$F264*BU22+BU112</f>
        <v>0</v>
      </c>
      <c r="BV266" s="21" t="n">
        <f aca="false">BV256+$F264*BV22+BV112</f>
        <v>0</v>
      </c>
      <c r="BW266" s="21" t="n">
        <f aca="false">BW256+$F264*BW22+BW112</f>
        <v>0</v>
      </c>
      <c r="BX266" s="21" t="n">
        <f aca="false">BX256+$F264*BX22+BX112</f>
        <v>0</v>
      </c>
      <c r="BY266" s="21" t="n">
        <f aca="false">BY256+$F264*BY22+BY112</f>
        <v>0</v>
      </c>
      <c r="BZ266" s="21" t="n">
        <f aca="false">BZ256+$F264*BZ22+BZ112</f>
        <v>0</v>
      </c>
      <c r="CA266" s="21" t="n">
        <f aca="false">CA256+$F264*CA22+CA112</f>
        <v>0</v>
      </c>
      <c r="CB266" s="21" t="n">
        <f aca="false">CB256+$F264*CB22+CB112</f>
        <v>0</v>
      </c>
      <c r="CC266" s="21" t="n">
        <f aca="false">CC256+$F264*CC22+CC112</f>
        <v>0</v>
      </c>
      <c r="CD266" s="21" t="n">
        <f aca="false">CD256+$F264*CD22+CD112</f>
        <v>0</v>
      </c>
      <c r="CE266" s="21" t="n">
        <f aca="false">CE256+$F264*CE22+CE112</f>
        <v>0</v>
      </c>
      <c r="CF266" s="21" t="n">
        <f aca="false">CF256+$F264*CF22+CF112</f>
        <v>0</v>
      </c>
      <c r="CG266" s="21" t="n">
        <f aca="false">CG256+$F264*CG22+CG112</f>
        <v>0</v>
      </c>
      <c r="CH266" s="21" t="n">
        <f aca="false">CH256+$F264*CH22+CH112</f>
        <v>0</v>
      </c>
      <c r="CI266" s="21" t="n">
        <f aca="false">CI256+$F264*CI22+CI112</f>
        <v>0</v>
      </c>
      <c r="CJ266" s="21" t="n">
        <f aca="false">CJ256+$F264*CJ22+CJ112</f>
        <v>0</v>
      </c>
      <c r="CK266" s="21" t="n">
        <f aca="false">CK256+$F264*CK22+CK112</f>
        <v>0</v>
      </c>
      <c r="CL266" s="21" t="n">
        <f aca="false">CL256+$F264*CL22+CL112</f>
        <v>0</v>
      </c>
      <c r="CM266" s="21" t="n">
        <f aca="false">CM256+$F264*CM22+CM112</f>
        <v>0</v>
      </c>
      <c r="CN266" s="21" t="n">
        <f aca="false">CN256+$F264*CN22+CN112</f>
        <v>0</v>
      </c>
      <c r="CO266" s="21" t="n">
        <f aca="false">CO256+$F264*CO22+CO112</f>
        <v>0</v>
      </c>
      <c r="CP266" s="21" t="n">
        <f aca="false">CP256+$F264*CP22+CP112</f>
        <v>0</v>
      </c>
      <c r="CQ266" s="21" t="n">
        <f aca="false">CQ256+$F264*CQ22+CQ112</f>
        <v>0</v>
      </c>
      <c r="CR266" s="21" t="n">
        <f aca="false">CR256+$F264*CR22+CR112</f>
        <v>0</v>
      </c>
      <c r="CS266" s="21" t="n">
        <f aca="false">CS256+$F264*CS22+CS112</f>
        <v>0</v>
      </c>
      <c r="CT266" s="21" t="n">
        <f aca="false">CT256+$F264*CT22+CT112</f>
        <v>0</v>
      </c>
      <c r="CU266" s="21" t="n">
        <f aca="false">CU256+$F264*CU22+CU112</f>
        <v>0</v>
      </c>
      <c r="CV266" s="21" t="n">
        <f aca="false">CV256+$F264*CV22+CV112</f>
        <v>0</v>
      </c>
      <c r="CW266" s="21" t="n">
        <f aca="false">CW256+$F264*CW22+CW112</f>
        <v>0</v>
      </c>
      <c r="CX266" s="21" t="n">
        <f aca="false">CX256+$F264*CX22+CX112</f>
        <v>0</v>
      </c>
      <c r="CY266" s="21" t="n">
        <f aca="false">CY256+$F264*CY22+CY112</f>
        <v>0</v>
      </c>
      <c r="CZ266" s="21" t="n">
        <f aca="false">CZ256+$F264*CZ22+CZ112</f>
        <v>0</v>
      </c>
      <c r="DA266" s="21" t="n">
        <f aca="false">DA256+$F264*DA22+DA112</f>
        <v>0</v>
      </c>
      <c r="DB266" s="21" t="n">
        <f aca="false">DB256+$F264*DB22+DB112</f>
        <v>0</v>
      </c>
      <c r="DC266" s="21" t="n">
        <f aca="false">DC256+$F264*DC22+DC112</f>
        <v>0</v>
      </c>
      <c r="DD266" s="21" t="n">
        <f aca="false">DD256+$F264*DD22+DD112</f>
        <v>0</v>
      </c>
      <c r="DE266" s="21" t="n">
        <f aca="false">DE256+$F264*DE22+DE112</f>
        <v>0</v>
      </c>
      <c r="DF266" s="21" t="n">
        <f aca="false">DF256+$F264*DF22+DF112</f>
        <v>0</v>
      </c>
      <c r="DG266" s="21" t="n">
        <f aca="false">DG256+$F264*DG22+DG112</f>
        <v>0</v>
      </c>
      <c r="DH266" s="21" t="n">
        <f aca="false">DH256+$F264*DH22+DH112</f>
        <v>0</v>
      </c>
      <c r="DI266" s="21" t="n">
        <f aca="false">DI256+$F264*DI22+DI112</f>
        <v>0</v>
      </c>
      <c r="DJ266" s="21" t="n">
        <f aca="false">DJ256+$F264*DJ22+DJ112</f>
        <v>0</v>
      </c>
      <c r="DK266" s="21" t="n">
        <f aca="false">DK256+$F264*DK22+DK112</f>
        <v>0</v>
      </c>
      <c r="DL266" s="21" t="n">
        <f aca="false">DL256+$F264*DL22+DL112</f>
        <v>0</v>
      </c>
      <c r="DM266" s="21" t="n">
        <f aca="false">DM256+$F264*DM22+DM112</f>
        <v>0</v>
      </c>
      <c r="DN266" s="21" t="n">
        <f aca="false">DN256+$F264*DN22+DN112</f>
        <v>0</v>
      </c>
      <c r="DO266" s="21" t="n">
        <f aca="false">DO256+$F264*DO22+DO112</f>
        <v>0</v>
      </c>
      <c r="DP266" s="21" t="n">
        <f aca="false">DP256+$F264*DP22+DP112</f>
        <v>0</v>
      </c>
      <c r="DQ266" s="21" t="n">
        <f aca="false">DQ256+$F264*DQ22+DQ112</f>
        <v>0</v>
      </c>
      <c r="DR266" s="21" t="n">
        <f aca="false">DR256+$F264*DR22+DR112</f>
        <v>0</v>
      </c>
      <c r="DS266" s="21" t="n">
        <f aca="false">DS256+$F264*DS22+DS112</f>
        <v>0</v>
      </c>
      <c r="DT266" s="21" t="n">
        <f aca="false">DT256+$F264*DT22+DT112</f>
        <v>0</v>
      </c>
      <c r="DU266" s="21" t="n">
        <f aca="false">DU256+$F264*DU22+DU112</f>
        <v>0</v>
      </c>
      <c r="DV266" s="21" t="n">
        <f aca="false">DV256+$F264*DV22+DV112</f>
        <v>0</v>
      </c>
      <c r="DW266" s="21" t="n">
        <f aca="false">DW256+$F264*DW22+DW112</f>
        <v>0</v>
      </c>
      <c r="DX266" s="21" t="n">
        <f aca="false">DX256+$F264*DX22+DX112</f>
        <v>0</v>
      </c>
      <c r="DY266" s="21" t="n">
        <f aca="false">DY256+$F264*DY22+DY112</f>
        <v>0</v>
      </c>
      <c r="DZ266" s="21" t="n">
        <f aca="false">DZ256+$F264*DZ22+DZ112</f>
        <v>0</v>
      </c>
      <c r="EA266" s="21" t="n">
        <f aca="false">EA256+$F264*EA22+EA112</f>
        <v>0</v>
      </c>
      <c r="EB266" s="21" t="n">
        <f aca="false">EB256+$F264*EB22+EB112</f>
        <v>0</v>
      </c>
      <c r="EC266" s="21" t="n">
        <f aca="false">EC256+$F264*EC22+EC112</f>
        <v>0</v>
      </c>
      <c r="ED266" s="21" t="n">
        <f aca="false">ED256+$F264*ED22+ED112</f>
        <v>0</v>
      </c>
      <c r="EE266" s="21" t="n">
        <f aca="false">EE256+$F264*EE22+EE112</f>
        <v>0</v>
      </c>
      <c r="EF266" s="21" t="n">
        <f aca="false">EF256+$F264*EF22+EF112</f>
        <v>0</v>
      </c>
      <c r="EG266" s="21" t="n">
        <f aca="false">EG256+$F264*EG22+EG112</f>
        <v>0</v>
      </c>
      <c r="EH266" s="21" t="n">
        <f aca="false">EH256+$F264*EH22+EH112</f>
        <v>0</v>
      </c>
      <c r="EI266" s="21" t="n">
        <f aca="false">EI256+$F264*EI22+EI112</f>
        <v>0</v>
      </c>
      <c r="EJ266" s="21" t="n">
        <f aca="false">EJ256+$F264*EJ22+EJ112</f>
        <v>0</v>
      </c>
      <c r="EK266" s="21" t="n">
        <f aca="false">EK256+$F264*EK22+EK112</f>
        <v>0</v>
      </c>
      <c r="EL266" s="21" t="n">
        <f aca="false">EL256+$F264*EL22+EL112</f>
        <v>0</v>
      </c>
      <c r="EM266" s="21" t="n">
        <f aca="false">EM256+$F264*EM22+EM112</f>
        <v>0</v>
      </c>
      <c r="EN266" s="21" t="n">
        <f aca="false">EN256+$F264*EN22+EN112</f>
        <v>0</v>
      </c>
      <c r="EO266" s="21" t="n">
        <f aca="false">EO256+$F264*EO22+EO112</f>
        <v>0</v>
      </c>
      <c r="EP266" s="21" t="n">
        <f aca="false">EP256+$F264*EP22+EP112</f>
        <v>0</v>
      </c>
      <c r="EQ266" s="21" t="n">
        <f aca="false">EQ256+$F264*EQ22+EQ112</f>
        <v>0</v>
      </c>
      <c r="ER266" s="21" t="n">
        <f aca="false">ER256+$F264*ER22+ER112</f>
        <v>0</v>
      </c>
      <c r="ES266" s="21" t="n">
        <f aca="false">ES256+$F264*ES22+ES112</f>
        <v>0</v>
      </c>
      <c r="ET266" s="21" t="n">
        <f aca="false">ET256+$F264*ET22+ET112</f>
        <v>0</v>
      </c>
      <c r="EU266" s="21" t="n">
        <f aca="false">EU256+$F264*EU22+EU112</f>
        <v>0</v>
      </c>
      <c r="EV266" s="21" t="n">
        <f aca="false">EV256+$F264*EV22+EV112</f>
        <v>0</v>
      </c>
      <c r="EW266" s="21" t="n">
        <f aca="false">EW256+$F264*EW22+EW112</f>
        <v>0</v>
      </c>
      <c r="EX266" s="21" t="n">
        <f aca="false">EX256+$F264*EX22+EX112</f>
        <v>0</v>
      </c>
      <c r="EY266" s="21" t="n">
        <f aca="false">EY256+$F264*EY22+EY112</f>
        <v>0</v>
      </c>
      <c r="EZ266" s="21" t="n">
        <f aca="false">EZ256+$F264*EZ22+EZ112</f>
        <v>0</v>
      </c>
      <c r="FA266" s="21" t="n">
        <f aca="false">FA256+$F264*FA22+FA112</f>
        <v>0</v>
      </c>
      <c r="FB266" s="21" t="n">
        <f aca="false">FB256+$F264*FB22+FB112</f>
        <v>0</v>
      </c>
      <c r="FC266" s="21" t="n">
        <f aca="false">FC256+$F264*FC22+FC112</f>
        <v>0</v>
      </c>
      <c r="FD266" s="21" t="n">
        <f aca="false">FD256+$F264*FD22+FD112</f>
        <v>0</v>
      </c>
      <c r="FE266" s="21" t="n">
        <f aca="false">FE256+$F264*FE22+FE112</f>
        <v>0</v>
      </c>
      <c r="FF266" s="21" t="n">
        <f aca="false">FF256+$F264*FF22+FF112</f>
        <v>0</v>
      </c>
      <c r="FG266" s="21" t="n">
        <f aca="false">FG256+$F264*FG22+FG112</f>
        <v>0</v>
      </c>
      <c r="FH266" s="21" t="n">
        <f aca="false">FH256+$F264*FH22+FH112</f>
        <v>0</v>
      </c>
    </row>
    <row r="267" customFormat="false" ht="15" hidden="false" customHeight="false" outlineLevel="0" collapsed="false">
      <c r="C267" s="1" t="s">
        <v>867</v>
      </c>
      <c r="D267" s="12" t="s">
        <v>358</v>
      </c>
      <c r="E267" s="21" t="n">
        <f aca="false">-In_CIT*($F260+MAX(In_Sale_Form,In_Sale_Gain_Taxed)*MAX(0,$I266-$F260))</f>
        <v>-39.1752515805831</v>
      </c>
      <c r="I267" s="21" t="n">
        <f aca="false">SUM(J267:FH267)</f>
        <v>-39.1752515805831</v>
      </c>
      <c r="J267" s="21" t="n">
        <f aca="false">$E267*J22</f>
        <v>-0</v>
      </c>
      <c r="K267" s="21" t="n">
        <f aca="false">$E267*K22</f>
        <v>-0</v>
      </c>
      <c r="L267" s="21" t="n">
        <f aca="false">$E267*L22</f>
        <v>-0</v>
      </c>
      <c r="M267" s="21" t="n">
        <f aca="false">$E267*M22</f>
        <v>-0</v>
      </c>
      <c r="N267" s="21" t="n">
        <f aca="false">$E267*N22</f>
        <v>-0</v>
      </c>
      <c r="O267" s="21" t="n">
        <f aca="false">$E267*O22</f>
        <v>-0</v>
      </c>
      <c r="P267" s="21" t="n">
        <f aca="false">$E267*P22</f>
        <v>-0</v>
      </c>
      <c r="Q267" s="21" t="n">
        <f aca="false">$E267*Q22</f>
        <v>-0</v>
      </c>
      <c r="R267" s="21" t="n">
        <f aca="false">$E267*R22</f>
        <v>-0</v>
      </c>
      <c r="S267" s="21" t="n">
        <f aca="false">$E267*S22</f>
        <v>-39.1752515805831</v>
      </c>
      <c r="T267" s="21" t="n">
        <f aca="false">$E267*T22</f>
        <v>-0</v>
      </c>
      <c r="U267" s="21" t="n">
        <f aca="false">$E267*U22</f>
        <v>-0</v>
      </c>
      <c r="V267" s="21" t="n">
        <f aca="false">$E267*V22</f>
        <v>-0</v>
      </c>
      <c r="W267" s="21" t="n">
        <f aca="false">$E267*W22</f>
        <v>-0</v>
      </c>
      <c r="X267" s="21" t="n">
        <f aca="false">$E267*X22</f>
        <v>-0</v>
      </c>
      <c r="Y267" s="21" t="n">
        <f aca="false">$E267*Y22</f>
        <v>-0</v>
      </c>
      <c r="Z267" s="21" t="n">
        <f aca="false">$E267*Z22</f>
        <v>-0</v>
      </c>
      <c r="AA267" s="21" t="n">
        <f aca="false">$E267*AA22</f>
        <v>-0</v>
      </c>
      <c r="AB267" s="21" t="n">
        <f aca="false">$E267*AB22</f>
        <v>-0</v>
      </c>
      <c r="AC267" s="21" t="n">
        <f aca="false">$E267*AC22</f>
        <v>-0</v>
      </c>
      <c r="AD267" s="21" t="n">
        <f aca="false">$E267*AD22</f>
        <v>-0</v>
      </c>
      <c r="AE267" s="21" t="n">
        <f aca="false">$E267*AE22</f>
        <v>-0</v>
      </c>
      <c r="AF267" s="21" t="n">
        <f aca="false">$E267*AF22</f>
        <v>-0</v>
      </c>
      <c r="AG267" s="21" t="n">
        <f aca="false">$E267*AG22</f>
        <v>-0</v>
      </c>
      <c r="AH267" s="21" t="n">
        <f aca="false">$E267*AH22</f>
        <v>-0</v>
      </c>
      <c r="AI267" s="21" t="n">
        <f aca="false">$E267*AI22</f>
        <v>-0</v>
      </c>
      <c r="AJ267" s="21" t="n">
        <f aca="false">$E267*AJ22</f>
        <v>-0</v>
      </c>
      <c r="AK267" s="21" t="n">
        <f aca="false">$E267*AK22</f>
        <v>-0</v>
      </c>
      <c r="AL267" s="21" t="n">
        <f aca="false">$E267*AL22</f>
        <v>-0</v>
      </c>
      <c r="AM267" s="21" t="n">
        <f aca="false">$E267*AM22</f>
        <v>-0</v>
      </c>
      <c r="AN267" s="21" t="n">
        <f aca="false">$E267*AN22</f>
        <v>-0</v>
      </c>
      <c r="AO267" s="21" t="n">
        <f aca="false">$E267*AO22</f>
        <v>-0</v>
      </c>
      <c r="AP267" s="21" t="n">
        <f aca="false">$E267*AP22</f>
        <v>-0</v>
      </c>
      <c r="AQ267" s="21" t="n">
        <f aca="false">$E267*AQ22</f>
        <v>-0</v>
      </c>
      <c r="AR267" s="21" t="n">
        <f aca="false">$E267*AR22</f>
        <v>-0</v>
      </c>
      <c r="AS267" s="21" t="n">
        <f aca="false">$E267*AS22</f>
        <v>-0</v>
      </c>
      <c r="AT267" s="21" t="n">
        <f aca="false">$E267*AT22</f>
        <v>-0</v>
      </c>
      <c r="AU267" s="21" t="n">
        <f aca="false">$E267*AU22</f>
        <v>-0</v>
      </c>
      <c r="AV267" s="21" t="n">
        <f aca="false">$E267*AV22</f>
        <v>-0</v>
      </c>
      <c r="AW267" s="21" t="n">
        <f aca="false">$E267*AW22</f>
        <v>-0</v>
      </c>
      <c r="AX267" s="21" t="n">
        <f aca="false">$E267*AX22</f>
        <v>-0</v>
      </c>
      <c r="AY267" s="21" t="n">
        <f aca="false">$E267*AY22</f>
        <v>-0</v>
      </c>
      <c r="AZ267" s="21" t="n">
        <f aca="false">$E267*AZ22</f>
        <v>-0</v>
      </c>
      <c r="BA267" s="21" t="n">
        <f aca="false">$E267*BA22</f>
        <v>-0</v>
      </c>
      <c r="BB267" s="21" t="n">
        <f aca="false">$E267*BB22</f>
        <v>-0</v>
      </c>
      <c r="BC267" s="21" t="n">
        <f aca="false">$E267*BC22</f>
        <v>-0</v>
      </c>
      <c r="BD267" s="21" t="n">
        <f aca="false">$E267*BD22</f>
        <v>-0</v>
      </c>
      <c r="BE267" s="21" t="n">
        <f aca="false">$E267*BE22</f>
        <v>-0</v>
      </c>
      <c r="BF267" s="21" t="n">
        <f aca="false">$E267*BF22</f>
        <v>-0</v>
      </c>
      <c r="BG267" s="21" t="n">
        <f aca="false">$E267*BG22</f>
        <v>-0</v>
      </c>
      <c r="BH267" s="21" t="n">
        <f aca="false">$E267*BH22</f>
        <v>-0</v>
      </c>
      <c r="BI267" s="21" t="n">
        <f aca="false">$E267*BI22</f>
        <v>-0</v>
      </c>
      <c r="BJ267" s="21" t="n">
        <f aca="false">$E267*BJ22</f>
        <v>-0</v>
      </c>
      <c r="BK267" s="21" t="n">
        <f aca="false">$E267*BK22</f>
        <v>-0</v>
      </c>
      <c r="BL267" s="21" t="n">
        <f aca="false">$E267*BL22</f>
        <v>-0</v>
      </c>
      <c r="BM267" s="21" t="n">
        <f aca="false">$E267*BM22</f>
        <v>-0</v>
      </c>
      <c r="BN267" s="21" t="n">
        <f aca="false">$E267*BN22</f>
        <v>-0</v>
      </c>
      <c r="BO267" s="21" t="n">
        <f aca="false">$E267*BO22</f>
        <v>-0</v>
      </c>
      <c r="BP267" s="21" t="n">
        <f aca="false">$E267*BP22</f>
        <v>-0</v>
      </c>
      <c r="BQ267" s="21" t="n">
        <f aca="false">$E267*BQ22</f>
        <v>-0</v>
      </c>
      <c r="BR267" s="21" t="n">
        <f aca="false">$E267*BR22</f>
        <v>-0</v>
      </c>
      <c r="BS267" s="21" t="n">
        <f aca="false">$E267*BS22</f>
        <v>-0</v>
      </c>
      <c r="BT267" s="21" t="n">
        <f aca="false">$E267*BT22</f>
        <v>-0</v>
      </c>
      <c r="BU267" s="21" t="n">
        <f aca="false">$E267*BU22</f>
        <v>-0</v>
      </c>
      <c r="BV267" s="21" t="n">
        <f aca="false">$E267*BV22</f>
        <v>-0</v>
      </c>
      <c r="BW267" s="21" t="n">
        <f aca="false">$E267*BW22</f>
        <v>-0</v>
      </c>
      <c r="BX267" s="21" t="n">
        <f aca="false">$E267*BX22</f>
        <v>-0</v>
      </c>
      <c r="BY267" s="21" t="n">
        <f aca="false">$E267*BY22</f>
        <v>-0</v>
      </c>
      <c r="BZ267" s="21" t="n">
        <f aca="false">$E267*BZ22</f>
        <v>-0</v>
      </c>
      <c r="CA267" s="21" t="n">
        <f aca="false">$E267*CA22</f>
        <v>-0</v>
      </c>
      <c r="CB267" s="21" t="n">
        <f aca="false">$E267*CB22</f>
        <v>-0</v>
      </c>
      <c r="CC267" s="21" t="n">
        <f aca="false">$E267*CC22</f>
        <v>-0</v>
      </c>
      <c r="CD267" s="21" t="n">
        <f aca="false">$E267*CD22</f>
        <v>-0</v>
      </c>
      <c r="CE267" s="21" t="n">
        <f aca="false">$E267*CE22</f>
        <v>-0</v>
      </c>
      <c r="CF267" s="21" t="n">
        <f aca="false">$E267*CF22</f>
        <v>-0</v>
      </c>
      <c r="CG267" s="21" t="n">
        <f aca="false">$E267*CG22</f>
        <v>-0</v>
      </c>
      <c r="CH267" s="21" t="n">
        <f aca="false">$E267*CH22</f>
        <v>-0</v>
      </c>
      <c r="CI267" s="21" t="n">
        <f aca="false">$E267*CI22</f>
        <v>-0</v>
      </c>
      <c r="CJ267" s="21" t="n">
        <f aca="false">$E267*CJ22</f>
        <v>-0</v>
      </c>
      <c r="CK267" s="21" t="n">
        <f aca="false">$E267*CK22</f>
        <v>-0</v>
      </c>
      <c r="CL267" s="21" t="n">
        <f aca="false">$E267*CL22</f>
        <v>-0</v>
      </c>
      <c r="CM267" s="21" t="n">
        <f aca="false">$E267*CM22</f>
        <v>-0</v>
      </c>
      <c r="CN267" s="21" t="n">
        <f aca="false">$E267*CN22</f>
        <v>-0</v>
      </c>
      <c r="CO267" s="21" t="n">
        <f aca="false">$E267*CO22</f>
        <v>-0</v>
      </c>
      <c r="CP267" s="21" t="n">
        <f aca="false">$E267*CP22</f>
        <v>-0</v>
      </c>
      <c r="CQ267" s="21" t="n">
        <f aca="false">$E267*CQ22</f>
        <v>-0</v>
      </c>
      <c r="CR267" s="21" t="n">
        <f aca="false">$E267*CR22</f>
        <v>-0</v>
      </c>
      <c r="CS267" s="21" t="n">
        <f aca="false">$E267*CS22</f>
        <v>-0</v>
      </c>
      <c r="CT267" s="21" t="n">
        <f aca="false">$E267*CT22</f>
        <v>-0</v>
      </c>
      <c r="CU267" s="21" t="n">
        <f aca="false">$E267*CU22</f>
        <v>-0</v>
      </c>
      <c r="CV267" s="21" t="n">
        <f aca="false">$E267*CV22</f>
        <v>-0</v>
      </c>
      <c r="CW267" s="21" t="n">
        <f aca="false">$E267*CW22</f>
        <v>-0</v>
      </c>
      <c r="CX267" s="21" t="n">
        <f aca="false">$E267*CX22</f>
        <v>-0</v>
      </c>
      <c r="CY267" s="21" t="n">
        <f aca="false">$E267*CY22</f>
        <v>-0</v>
      </c>
      <c r="CZ267" s="21" t="n">
        <f aca="false">$E267*CZ22</f>
        <v>-0</v>
      </c>
      <c r="DA267" s="21" t="n">
        <f aca="false">$E267*DA22</f>
        <v>-0</v>
      </c>
      <c r="DB267" s="21" t="n">
        <f aca="false">$E267*DB22</f>
        <v>-0</v>
      </c>
      <c r="DC267" s="21" t="n">
        <f aca="false">$E267*DC22</f>
        <v>-0</v>
      </c>
      <c r="DD267" s="21" t="n">
        <f aca="false">$E267*DD22</f>
        <v>-0</v>
      </c>
      <c r="DE267" s="21" t="n">
        <f aca="false">$E267*DE22</f>
        <v>-0</v>
      </c>
      <c r="DF267" s="21" t="n">
        <f aca="false">$E267*DF22</f>
        <v>-0</v>
      </c>
      <c r="DG267" s="21" t="n">
        <f aca="false">$E267*DG22</f>
        <v>-0</v>
      </c>
      <c r="DH267" s="21" t="n">
        <f aca="false">$E267*DH22</f>
        <v>-0</v>
      </c>
      <c r="DI267" s="21" t="n">
        <f aca="false">$E267*DI22</f>
        <v>-0</v>
      </c>
      <c r="DJ267" s="21" t="n">
        <f aca="false">$E267*DJ22</f>
        <v>-0</v>
      </c>
      <c r="DK267" s="21" t="n">
        <f aca="false">$E267*DK22</f>
        <v>-0</v>
      </c>
      <c r="DL267" s="21" t="n">
        <f aca="false">$E267*DL22</f>
        <v>-0</v>
      </c>
      <c r="DM267" s="21" t="n">
        <f aca="false">$E267*DM22</f>
        <v>-0</v>
      </c>
      <c r="DN267" s="21" t="n">
        <f aca="false">$E267*DN22</f>
        <v>-0</v>
      </c>
      <c r="DO267" s="21" t="n">
        <f aca="false">$E267*DO22</f>
        <v>-0</v>
      </c>
      <c r="DP267" s="21" t="n">
        <f aca="false">$E267*DP22</f>
        <v>-0</v>
      </c>
      <c r="DQ267" s="21" t="n">
        <f aca="false">$E267*DQ22</f>
        <v>-0</v>
      </c>
      <c r="DR267" s="21" t="n">
        <f aca="false">$E267*DR22</f>
        <v>-0</v>
      </c>
      <c r="DS267" s="21" t="n">
        <f aca="false">$E267*DS22</f>
        <v>-0</v>
      </c>
      <c r="DT267" s="21" t="n">
        <f aca="false">$E267*DT22</f>
        <v>-0</v>
      </c>
      <c r="DU267" s="21" t="n">
        <f aca="false">$E267*DU22</f>
        <v>-0</v>
      </c>
      <c r="DV267" s="21" t="n">
        <f aca="false">$E267*DV22</f>
        <v>-0</v>
      </c>
      <c r="DW267" s="21" t="n">
        <f aca="false">$E267*DW22</f>
        <v>-0</v>
      </c>
      <c r="DX267" s="21" t="n">
        <f aca="false">$E267*DX22</f>
        <v>-0</v>
      </c>
      <c r="DY267" s="21" t="n">
        <f aca="false">$E267*DY22</f>
        <v>-0</v>
      </c>
      <c r="DZ267" s="21" t="n">
        <f aca="false">$E267*DZ22</f>
        <v>-0</v>
      </c>
      <c r="EA267" s="21" t="n">
        <f aca="false">$E267*EA22</f>
        <v>-0</v>
      </c>
      <c r="EB267" s="21" t="n">
        <f aca="false">$E267*EB22</f>
        <v>-0</v>
      </c>
      <c r="EC267" s="21" t="n">
        <f aca="false">$E267*EC22</f>
        <v>-0</v>
      </c>
      <c r="ED267" s="21" t="n">
        <f aca="false">$E267*ED22</f>
        <v>-0</v>
      </c>
      <c r="EE267" s="21" t="n">
        <f aca="false">$E267*EE22</f>
        <v>-0</v>
      </c>
      <c r="EF267" s="21" t="n">
        <f aca="false">$E267*EF22</f>
        <v>-0</v>
      </c>
      <c r="EG267" s="21" t="n">
        <f aca="false">$E267*EG22</f>
        <v>-0</v>
      </c>
      <c r="EH267" s="21" t="n">
        <f aca="false">$E267*EH22</f>
        <v>-0</v>
      </c>
      <c r="EI267" s="21" t="n">
        <f aca="false">$E267*EI22</f>
        <v>-0</v>
      </c>
      <c r="EJ267" s="21" t="n">
        <f aca="false">$E267*EJ22</f>
        <v>-0</v>
      </c>
      <c r="EK267" s="21" t="n">
        <f aca="false">$E267*EK22</f>
        <v>-0</v>
      </c>
      <c r="EL267" s="21" t="n">
        <f aca="false">$E267*EL22</f>
        <v>-0</v>
      </c>
      <c r="EM267" s="21" t="n">
        <f aca="false">$E267*EM22</f>
        <v>-0</v>
      </c>
      <c r="EN267" s="21" t="n">
        <f aca="false">$E267*EN22</f>
        <v>-0</v>
      </c>
      <c r="EO267" s="21" t="n">
        <f aca="false">$E267*EO22</f>
        <v>-0</v>
      </c>
      <c r="EP267" s="21" t="n">
        <f aca="false">$E267*EP22</f>
        <v>-0</v>
      </c>
      <c r="EQ267" s="21" t="n">
        <f aca="false">$E267*EQ22</f>
        <v>-0</v>
      </c>
      <c r="ER267" s="21" t="n">
        <f aca="false">$E267*ER22</f>
        <v>-0</v>
      </c>
      <c r="ES267" s="21" t="n">
        <f aca="false">$E267*ES22</f>
        <v>-0</v>
      </c>
      <c r="ET267" s="21" t="n">
        <f aca="false">$E267*ET22</f>
        <v>-0</v>
      </c>
      <c r="EU267" s="21" t="n">
        <f aca="false">$E267*EU22</f>
        <v>-0</v>
      </c>
      <c r="EV267" s="21" t="n">
        <f aca="false">$E267*EV22</f>
        <v>-0</v>
      </c>
      <c r="EW267" s="21" t="n">
        <f aca="false">$E267*EW22</f>
        <v>-0</v>
      </c>
      <c r="EX267" s="21" t="n">
        <f aca="false">$E267*EX22</f>
        <v>-0</v>
      </c>
      <c r="EY267" s="21" t="n">
        <f aca="false">$E267*EY22</f>
        <v>-0</v>
      </c>
      <c r="EZ267" s="21" t="n">
        <f aca="false">$E267*EZ22</f>
        <v>-0</v>
      </c>
      <c r="FA267" s="21" t="n">
        <f aca="false">$E267*FA22</f>
        <v>-0</v>
      </c>
      <c r="FB267" s="21" t="n">
        <f aca="false">$E267*FB22</f>
        <v>-0</v>
      </c>
      <c r="FC267" s="21" t="n">
        <f aca="false">$E267*FC22</f>
        <v>-0</v>
      </c>
      <c r="FD267" s="21" t="n">
        <f aca="false">$E267*FD22</f>
        <v>-0</v>
      </c>
      <c r="FE267" s="21" t="n">
        <f aca="false">$E267*FE22</f>
        <v>-0</v>
      </c>
      <c r="FF267" s="21" t="n">
        <f aca="false">$E267*FF22</f>
        <v>-0</v>
      </c>
      <c r="FG267" s="21" t="n">
        <f aca="false">$E267*FG22</f>
        <v>-0</v>
      </c>
      <c r="FH267" s="21" t="n">
        <f aca="false">$E267*FH22</f>
        <v>-0</v>
      </c>
    </row>
    <row r="268" customFormat="false" ht="15" hidden="false" customHeight="false" outlineLevel="0" collapsed="false">
      <c r="C268" s="28" t="s">
        <v>883</v>
      </c>
      <c r="D268" s="12" t="s">
        <v>358</v>
      </c>
      <c r="I268" s="63" t="n">
        <f aca="false">SUM(J268:FH268)</f>
        <v>958.605321537008</v>
      </c>
      <c r="J268" s="63" t="n">
        <f aca="false">J266+J267</f>
        <v>-2749.35227272727</v>
      </c>
      <c r="K268" s="63" t="n">
        <f aca="false">K266+K267</f>
        <v>818.684731973848</v>
      </c>
      <c r="L268" s="63" t="n">
        <f aca="false">L266+L267</f>
        <v>-684.462738443338</v>
      </c>
      <c r="M268" s="63" t="n">
        <f aca="false">M266+M267</f>
        <v>-226.929361942715</v>
      </c>
      <c r="N268" s="63" t="n">
        <f aca="false">N266+N267</f>
        <v>-1835.41287842623</v>
      </c>
      <c r="O268" s="63" t="n">
        <f aca="false">O266+O267</f>
        <v>-1580.73987118772</v>
      </c>
      <c r="P268" s="63" t="n">
        <f aca="false">P266+P267</f>
        <v>-890.095562971991</v>
      </c>
      <c r="Q268" s="63" t="n">
        <f aca="false">Q266+Q267</f>
        <v>-8562.44447626401</v>
      </c>
      <c r="R268" s="63" t="n">
        <f aca="false">R266+R267</f>
        <v>-8538.91965785305</v>
      </c>
      <c r="S268" s="63" t="n">
        <f aca="false">S266+S267</f>
        <v>25208.2774093795</v>
      </c>
      <c r="T268" s="63" t="n">
        <f aca="false">T266+T267</f>
        <v>0</v>
      </c>
      <c r="U268" s="63" t="n">
        <f aca="false">U266+U267</f>
        <v>0</v>
      </c>
      <c r="V268" s="63" t="n">
        <f aca="false">V266+V267</f>
        <v>0</v>
      </c>
      <c r="W268" s="63" t="n">
        <f aca="false">W266+W267</f>
        <v>0</v>
      </c>
      <c r="X268" s="63" t="n">
        <f aca="false">X266+X267</f>
        <v>0</v>
      </c>
      <c r="Y268" s="63" t="n">
        <f aca="false">Y266+Y267</f>
        <v>0</v>
      </c>
      <c r="Z268" s="63" t="n">
        <f aca="false">Z266+Z267</f>
        <v>0</v>
      </c>
      <c r="AA268" s="63" t="n">
        <f aca="false">AA266+AA267</f>
        <v>0</v>
      </c>
      <c r="AB268" s="63" t="n">
        <f aca="false">AB266+AB267</f>
        <v>0</v>
      </c>
      <c r="AC268" s="63" t="n">
        <f aca="false">AC266+AC267</f>
        <v>0</v>
      </c>
      <c r="AD268" s="63" t="n">
        <f aca="false">AD266+AD267</f>
        <v>0</v>
      </c>
      <c r="AE268" s="63" t="n">
        <f aca="false">AE266+AE267</f>
        <v>0</v>
      </c>
      <c r="AF268" s="63" t="n">
        <f aca="false">AF266+AF267</f>
        <v>0</v>
      </c>
      <c r="AG268" s="63" t="n">
        <f aca="false">AG266+AG267</f>
        <v>0</v>
      </c>
      <c r="AH268" s="63" t="n">
        <f aca="false">AH266+AH267</f>
        <v>0</v>
      </c>
      <c r="AI268" s="63" t="n">
        <f aca="false">AI266+AI267</f>
        <v>0</v>
      </c>
      <c r="AJ268" s="63" t="n">
        <f aca="false">AJ266+AJ267</f>
        <v>0</v>
      </c>
      <c r="AK268" s="63" t="n">
        <f aca="false">AK266+AK267</f>
        <v>0</v>
      </c>
      <c r="AL268" s="63" t="n">
        <f aca="false">AL266+AL267</f>
        <v>0</v>
      </c>
      <c r="AM268" s="63" t="n">
        <f aca="false">AM266+AM267</f>
        <v>0</v>
      </c>
      <c r="AN268" s="63" t="n">
        <f aca="false">AN266+AN267</f>
        <v>0</v>
      </c>
      <c r="AO268" s="63" t="n">
        <f aca="false">AO266+AO267</f>
        <v>0</v>
      </c>
      <c r="AP268" s="63" t="n">
        <f aca="false">AP266+AP267</f>
        <v>0</v>
      </c>
      <c r="AQ268" s="63" t="n">
        <f aca="false">AQ266+AQ267</f>
        <v>0</v>
      </c>
      <c r="AR268" s="63" t="n">
        <f aca="false">AR266+AR267</f>
        <v>0</v>
      </c>
      <c r="AS268" s="63" t="n">
        <f aca="false">AS266+AS267</f>
        <v>0</v>
      </c>
      <c r="AT268" s="63" t="n">
        <f aca="false">AT266+AT267</f>
        <v>0</v>
      </c>
      <c r="AU268" s="63" t="n">
        <f aca="false">AU266+AU267</f>
        <v>0</v>
      </c>
      <c r="AV268" s="63" t="n">
        <f aca="false">AV266+AV267</f>
        <v>0</v>
      </c>
      <c r="AW268" s="63" t="n">
        <f aca="false">AW266+AW267</f>
        <v>0</v>
      </c>
      <c r="AX268" s="63" t="n">
        <f aca="false">AX266+AX267</f>
        <v>0</v>
      </c>
      <c r="AY268" s="63" t="n">
        <f aca="false">AY266+AY267</f>
        <v>0</v>
      </c>
      <c r="AZ268" s="63" t="n">
        <f aca="false">AZ266+AZ267</f>
        <v>0</v>
      </c>
      <c r="BA268" s="63" t="n">
        <f aca="false">BA266+BA267</f>
        <v>0</v>
      </c>
      <c r="BB268" s="63" t="n">
        <f aca="false">BB266+BB267</f>
        <v>0</v>
      </c>
      <c r="BC268" s="63" t="n">
        <f aca="false">BC266+BC267</f>
        <v>0</v>
      </c>
      <c r="BD268" s="63" t="n">
        <f aca="false">BD266+BD267</f>
        <v>0</v>
      </c>
      <c r="BE268" s="63" t="n">
        <f aca="false">BE266+BE267</f>
        <v>0</v>
      </c>
      <c r="BF268" s="63" t="n">
        <f aca="false">BF266+BF267</f>
        <v>0</v>
      </c>
      <c r="BG268" s="63" t="n">
        <f aca="false">BG266+BG267</f>
        <v>0</v>
      </c>
      <c r="BH268" s="63" t="n">
        <f aca="false">BH266+BH267</f>
        <v>0</v>
      </c>
      <c r="BI268" s="63" t="n">
        <f aca="false">BI266+BI267</f>
        <v>0</v>
      </c>
      <c r="BJ268" s="63" t="n">
        <f aca="false">BJ266+BJ267</f>
        <v>0</v>
      </c>
      <c r="BK268" s="63" t="n">
        <f aca="false">BK266+BK267</f>
        <v>0</v>
      </c>
      <c r="BL268" s="63" t="n">
        <f aca="false">BL266+BL267</f>
        <v>0</v>
      </c>
      <c r="BM268" s="63" t="n">
        <f aca="false">BM266+BM267</f>
        <v>0</v>
      </c>
      <c r="BN268" s="63" t="n">
        <f aca="false">BN266+BN267</f>
        <v>0</v>
      </c>
      <c r="BO268" s="63" t="n">
        <f aca="false">BO266+BO267</f>
        <v>0</v>
      </c>
      <c r="BP268" s="63" t="n">
        <f aca="false">BP266+BP267</f>
        <v>0</v>
      </c>
      <c r="BQ268" s="63" t="n">
        <f aca="false">BQ266+BQ267</f>
        <v>0</v>
      </c>
      <c r="BR268" s="63" t="n">
        <f aca="false">BR266+BR267</f>
        <v>0</v>
      </c>
      <c r="BS268" s="63" t="n">
        <f aca="false">BS266+BS267</f>
        <v>0</v>
      </c>
      <c r="BT268" s="63" t="n">
        <f aca="false">BT266+BT267</f>
        <v>0</v>
      </c>
      <c r="BU268" s="63" t="n">
        <f aca="false">BU266+BU267</f>
        <v>0</v>
      </c>
      <c r="BV268" s="63" t="n">
        <f aca="false">BV266+BV267</f>
        <v>0</v>
      </c>
      <c r="BW268" s="63" t="n">
        <f aca="false">BW266+BW267</f>
        <v>0</v>
      </c>
      <c r="BX268" s="63" t="n">
        <f aca="false">BX266+BX267</f>
        <v>0</v>
      </c>
      <c r="BY268" s="63" t="n">
        <f aca="false">BY266+BY267</f>
        <v>0</v>
      </c>
      <c r="BZ268" s="63" t="n">
        <f aca="false">BZ266+BZ267</f>
        <v>0</v>
      </c>
      <c r="CA268" s="63" t="n">
        <f aca="false">CA266+CA267</f>
        <v>0</v>
      </c>
      <c r="CB268" s="63" t="n">
        <f aca="false">CB266+CB267</f>
        <v>0</v>
      </c>
      <c r="CC268" s="63" t="n">
        <f aca="false">CC266+CC267</f>
        <v>0</v>
      </c>
      <c r="CD268" s="63" t="n">
        <f aca="false">CD266+CD267</f>
        <v>0</v>
      </c>
      <c r="CE268" s="63" t="n">
        <f aca="false">CE266+CE267</f>
        <v>0</v>
      </c>
      <c r="CF268" s="63" t="n">
        <f aca="false">CF266+CF267</f>
        <v>0</v>
      </c>
      <c r="CG268" s="63" t="n">
        <f aca="false">CG266+CG267</f>
        <v>0</v>
      </c>
      <c r="CH268" s="63" t="n">
        <f aca="false">CH266+CH267</f>
        <v>0</v>
      </c>
      <c r="CI268" s="63" t="n">
        <f aca="false">CI266+CI267</f>
        <v>0</v>
      </c>
      <c r="CJ268" s="63" t="n">
        <f aca="false">CJ266+CJ267</f>
        <v>0</v>
      </c>
      <c r="CK268" s="63" t="n">
        <f aca="false">CK266+CK267</f>
        <v>0</v>
      </c>
      <c r="CL268" s="63" t="n">
        <f aca="false">CL266+CL267</f>
        <v>0</v>
      </c>
      <c r="CM268" s="63" t="n">
        <f aca="false">CM266+CM267</f>
        <v>0</v>
      </c>
      <c r="CN268" s="63" t="n">
        <f aca="false">CN266+CN267</f>
        <v>0</v>
      </c>
      <c r="CO268" s="63" t="n">
        <f aca="false">CO266+CO267</f>
        <v>0</v>
      </c>
      <c r="CP268" s="63" t="n">
        <f aca="false">CP266+CP267</f>
        <v>0</v>
      </c>
      <c r="CQ268" s="63" t="n">
        <f aca="false">CQ266+CQ267</f>
        <v>0</v>
      </c>
      <c r="CR268" s="63" t="n">
        <f aca="false">CR266+CR267</f>
        <v>0</v>
      </c>
      <c r="CS268" s="63" t="n">
        <f aca="false">CS266+CS267</f>
        <v>0</v>
      </c>
      <c r="CT268" s="63" t="n">
        <f aca="false">CT266+CT267</f>
        <v>0</v>
      </c>
      <c r="CU268" s="63" t="n">
        <f aca="false">CU266+CU267</f>
        <v>0</v>
      </c>
      <c r="CV268" s="63" t="n">
        <f aca="false">CV266+CV267</f>
        <v>0</v>
      </c>
      <c r="CW268" s="63" t="n">
        <f aca="false">CW266+CW267</f>
        <v>0</v>
      </c>
      <c r="CX268" s="63" t="n">
        <f aca="false">CX266+CX267</f>
        <v>0</v>
      </c>
      <c r="CY268" s="63" t="n">
        <f aca="false">CY266+CY267</f>
        <v>0</v>
      </c>
      <c r="CZ268" s="63" t="n">
        <f aca="false">CZ266+CZ267</f>
        <v>0</v>
      </c>
      <c r="DA268" s="63" t="n">
        <f aca="false">DA266+DA267</f>
        <v>0</v>
      </c>
      <c r="DB268" s="63" t="n">
        <f aca="false">DB266+DB267</f>
        <v>0</v>
      </c>
      <c r="DC268" s="63" t="n">
        <f aca="false">DC266+DC267</f>
        <v>0</v>
      </c>
      <c r="DD268" s="63" t="n">
        <f aca="false">DD266+DD267</f>
        <v>0</v>
      </c>
      <c r="DE268" s="63" t="n">
        <f aca="false">DE266+DE267</f>
        <v>0</v>
      </c>
      <c r="DF268" s="63" t="n">
        <f aca="false">DF266+DF267</f>
        <v>0</v>
      </c>
      <c r="DG268" s="63" t="n">
        <f aca="false">DG266+DG267</f>
        <v>0</v>
      </c>
      <c r="DH268" s="63" t="n">
        <f aca="false">DH266+DH267</f>
        <v>0</v>
      </c>
      <c r="DI268" s="63" t="n">
        <f aca="false">DI266+DI267</f>
        <v>0</v>
      </c>
      <c r="DJ268" s="63" t="n">
        <f aca="false">DJ266+DJ267</f>
        <v>0</v>
      </c>
      <c r="DK268" s="63" t="n">
        <f aca="false">DK266+DK267</f>
        <v>0</v>
      </c>
      <c r="DL268" s="63" t="n">
        <f aca="false">DL266+DL267</f>
        <v>0</v>
      </c>
      <c r="DM268" s="63" t="n">
        <f aca="false">DM266+DM267</f>
        <v>0</v>
      </c>
      <c r="DN268" s="63" t="n">
        <f aca="false">DN266+DN267</f>
        <v>0</v>
      </c>
      <c r="DO268" s="63" t="n">
        <f aca="false">DO266+DO267</f>
        <v>0</v>
      </c>
      <c r="DP268" s="63" t="n">
        <f aca="false">DP266+DP267</f>
        <v>0</v>
      </c>
      <c r="DQ268" s="63" t="n">
        <f aca="false">DQ266+DQ267</f>
        <v>0</v>
      </c>
      <c r="DR268" s="63" t="n">
        <f aca="false">DR266+DR267</f>
        <v>0</v>
      </c>
      <c r="DS268" s="63" t="n">
        <f aca="false">DS266+DS267</f>
        <v>0</v>
      </c>
      <c r="DT268" s="63" t="n">
        <f aca="false">DT266+DT267</f>
        <v>0</v>
      </c>
      <c r="DU268" s="63" t="n">
        <f aca="false">DU266+DU267</f>
        <v>0</v>
      </c>
      <c r="DV268" s="63" t="n">
        <f aca="false">DV266+DV267</f>
        <v>0</v>
      </c>
      <c r="DW268" s="63" t="n">
        <f aca="false">DW266+DW267</f>
        <v>0</v>
      </c>
      <c r="DX268" s="63" t="n">
        <f aca="false">DX266+DX267</f>
        <v>0</v>
      </c>
      <c r="DY268" s="63" t="n">
        <f aca="false">DY266+DY267</f>
        <v>0</v>
      </c>
      <c r="DZ268" s="63" t="n">
        <f aca="false">DZ266+DZ267</f>
        <v>0</v>
      </c>
      <c r="EA268" s="63" t="n">
        <f aca="false">EA266+EA267</f>
        <v>0</v>
      </c>
      <c r="EB268" s="63" t="n">
        <f aca="false">EB266+EB267</f>
        <v>0</v>
      </c>
      <c r="EC268" s="63" t="n">
        <f aca="false">EC266+EC267</f>
        <v>0</v>
      </c>
      <c r="ED268" s="63" t="n">
        <f aca="false">ED266+ED267</f>
        <v>0</v>
      </c>
      <c r="EE268" s="63" t="n">
        <f aca="false">EE266+EE267</f>
        <v>0</v>
      </c>
      <c r="EF268" s="63" t="n">
        <f aca="false">EF266+EF267</f>
        <v>0</v>
      </c>
      <c r="EG268" s="63" t="n">
        <f aca="false">EG266+EG267</f>
        <v>0</v>
      </c>
      <c r="EH268" s="63" t="n">
        <f aca="false">EH266+EH267</f>
        <v>0</v>
      </c>
      <c r="EI268" s="63" t="n">
        <f aca="false">EI266+EI267</f>
        <v>0</v>
      </c>
      <c r="EJ268" s="63" t="n">
        <f aca="false">EJ266+EJ267</f>
        <v>0</v>
      </c>
      <c r="EK268" s="63" t="n">
        <f aca="false">EK266+EK267</f>
        <v>0</v>
      </c>
      <c r="EL268" s="63" t="n">
        <f aca="false">EL266+EL267</f>
        <v>0</v>
      </c>
      <c r="EM268" s="63" t="n">
        <f aca="false">EM266+EM267</f>
        <v>0</v>
      </c>
      <c r="EN268" s="63" t="n">
        <f aca="false">EN266+EN267</f>
        <v>0</v>
      </c>
      <c r="EO268" s="63" t="n">
        <f aca="false">EO266+EO267</f>
        <v>0</v>
      </c>
      <c r="EP268" s="63" t="n">
        <f aca="false">EP266+EP267</f>
        <v>0</v>
      </c>
      <c r="EQ268" s="63" t="n">
        <f aca="false">EQ266+EQ267</f>
        <v>0</v>
      </c>
      <c r="ER268" s="63" t="n">
        <f aca="false">ER266+ER267</f>
        <v>0</v>
      </c>
      <c r="ES268" s="63" t="n">
        <f aca="false">ES266+ES267</f>
        <v>0</v>
      </c>
      <c r="ET268" s="63" t="n">
        <f aca="false">ET266+ET267</f>
        <v>0</v>
      </c>
      <c r="EU268" s="63" t="n">
        <f aca="false">EU266+EU267</f>
        <v>0</v>
      </c>
      <c r="EV268" s="63" t="n">
        <f aca="false">EV266+EV267</f>
        <v>0</v>
      </c>
      <c r="EW268" s="63" t="n">
        <f aca="false">EW266+EW267</f>
        <v>0</v>
      </c>
      <c r="EX268" s="63" t="n">
        <f aca="false">EX266+EX267</f>
        <v>0</v>
      </c>
      <c r="EY268" s="63" t="n">
        <f aca="false">EY266+EY267</f>
        <v>0</v>
      </c>
      <c r="EZ268" s="63" t="n">
        <f aca="false">EZ266+EZ267</f>
        <v>0</v>
      </c>
      <c r="FA268" s="63" t="n">
        <f aca="false">FA266+FA267</f>
        <v>0</v>
      </c>
      <c r="FB268" s="63" t="n">
        <f aca="false">FB266+FB267</f>
        <v>0</v>
      </c>
      <c r="FC268" s="63" t="n">
        <f aca="false">FC266+FC267</f>
        <v>0</v>
      </c>
      <c r="FD268" s="63" t="n">
        <f aca="false">FD266+FD267</f>
        <v>0</v>
      </c>
      <c r="FE268" s="63" t="n">
        <f aca="false">FE266+FE267</f>
        <v>0</v>
      </c>
      <c r="FF268" s="63" t="n">
        <f aca="false">FF266+FF267</f>
        <v>0</v>
      </c>
      <c r="FG268" s="63" t="n">
        <f aca="false">FG266+FG267</f>
        <v>0</v>
      </c>
      <c r="FH268" s="63" t="n">
        <f aca="false">FH266+FH267</f>
        <v>0</v>
      </c>
    </row>
    <row r="269" customFormat="false" ht="15" hidden="false" customHeight="false" outlineLevel="0" collapsed="false">
      <c r="C269" s="28" t="s">
        <v>884</v>
      </c>
      <c r="D269" s="12" t="s">
        <v>14</v>
      </c>
      <c r="E269" s="66" t="n">
        <f aca="false">SUMIF($J268:$FH268,"&gt;0")/-SUMIF($J268:$FH268,"&lt;0")</f>
        <v>1.03823965521263</v>
      </c>
    </row>
    <row r="270" customFormat="false" ht="15" hidden="false" customHeight="false" outlineLevel="0" collapsed="false">
      <c r="C270" s="28" t="s">
        <v>885</v>
      </c>
      <c r="D270" s="12" t="s">
        <v>32</v>
      </c>
      <c r="E270" s="33" t="n">
        <f aca="false">IFERROR(XIRR($J268:$FH268,$J$4:$FH$4),"n/a")</f>
        <v>0.0558414027602919</v>
      </c>
    </row>
    <row r="271" customFormat="false" ht="15" hidden="false" customHeight="false" outlineLevel="0" collapsed="false">
      <c r="C271" s="28" t="s">
        <v>886</v>
      </c>
      <c r="D271" s="12" t="s">
        <v>32</v>
      </c>
      <c r="E271" s="33" t="n">
        <f aca="false">IFERROR(XIRR($J266:$FH266,$J$4:$FH$4),"n/a")</f>
        <v>0.0581077543758555</v>
      </c>
    </row>
    <row r="272" customFormat="false" ht="15" hidden="false" customHeight="false" outlineLevel="0" collapsed="false">
      <c r="C272" s="28" t="s">
        <v>887</v>
      </c>
      <c r="D272" s="12" t="s">
        <v>358</v>
      </c>
      <c r="E272" s="63" t="n">
        <f aca="false">XNPV(In_Discount_Rate,$J268:$FH268,$J$4:$FH$4)</f>
        <v>-352.167814012384</v>
      </c>
    </row>
    <row r="273" customFormat="false" ht="15" hidden="false" customHeight="false" outlineLevel="0" collapsed="false">
      <c r="C273" s="1" t="s">
        <v>888</v>
      </c>
      <c r="D273" s="12" t="s">
        <v>358</v>
      </c>
      <c r="I273" s="21" t="n">
        <f aca="false">SUM(J273:FH273)</f>
        <v>2100.09652809767</v>
      </c>
      <c r="J273" s="21" t="n">
        <f aca="false">J173*(1-J26)+($F204-In_Sale_Costs_COD)*J22</f>
        <v>-2749.35227272727</v>
      </c>
      <c r="K273" s="21" t="n">
        <f aca="false">K173*(1-K26)+($F204-In_Sale_Costs_COD)*K22</f>
        <v>818.684731973848</v>
      </c>
      <c r="L273" s="21" t="n">
        <f aca="false">L173*(1-L26)+($F204-In_Sale_Costs_COD)*L22</f>
        <v>-684.462738443338</v>
      </c>
      <c r="M273" s="21" t="n">
        <f aca="false">M173*(1-M26)+($F204-In_Sale_Costs_COD)*M22</f>
        <v>-226.929361942715</v>
      </c>
      <c r="N273" s="21" t="n">
        <f aca="false">N173*(1-N26)+($F204-In_Sale_Costs_COD)*N22</f>
        <v>-1835.41287842623</v>
      </c>
      <c r="O273" s="21" t="n">
        <f aca="false">O173*(1-O26)+($F204-In_Sale_Costs_COD)*O22</f>
        <v>-1580.73987118772</v>
      </c>
      <c r="P273" s="21" t="n">
        <f aca="false">P173*(1-P26)+($F204-In_Sale_Costs_COD)*P22</f>
        <v>-732.303647534247</v>
      </c>
      <c r="Q273" s="21" t="n">
        <f aca="false">Q173*(1-Q26)+($F204-In_Sale_Costs_COD)*Q22</f>
        <v>-18862.3657255791</v>
      </c>
      <c r="R273" s="21" t="n">
        <f aca="false">R173*(1-R26)+($F204-In_Sale_Costs_COD)*R22</f>
        <v>-18862.3657255791</v>
      </c>
      <c r="S273" s="21" t="n">
        <f aca="false">S173*(1-S26)+($F204-In_Sale_Costs_COD)*S22</f>
        <v>46815.3440175435</v>
      </c>
      <c r="T273" s="21" t="n">
        <f aca="false">T173*(1-T26)+($F204-In_Sale_Costs_COD)*T22</f>
        <v>0</v>
      </c>
      <c r="U273" s="21" t="n">
        <f aca="false">U173*(1-U26)+($F204-In_Sale_Costs_COD)*U22</f>
        <v>0</v>
      </c>
      <c r="V273" s="21" t="n">
        <f aca="false">V173*(1-V26)+($F204-In_Sale_Costs_COD)*V22</f>
        <v>0</v>
      </c>
      <c r="W273" s="21" t="n">
        <f aca="false">W173*(1-W26)+($F204-In_Sale_Costs_COD)*W22</f>
        <v>0</v>
      </c>
      <c r="X273" s="21" t="n">
        <f aca="false">X173*(1-X26)+($F204-In_Sale_Costs_COD)*X22</f>
        <v>0</v>
      </c>
      <c r="Y273" s="21" t="n">
        <f aca="false">Y173*(1-Y26)+($F204-In_Sale_Costs_COD)*Y22</f>
        <v>0</v>
      </c>
      <c r="Z273" s="21" t="n">
        <f aca="false">Z173*(1-Z26)+($F204-In_Sale_Costs_COD)*Z22</f>
        <v>0</v>
      </c>
      <c r="AA273" s="21" t="n">
        <f aca="false">AA173*(1-AA26)+($F204-In_Sale_Costs_COD)*AA22</f>
        <v>0</v>
      </c>
      <c r="AB273" s="21" t="n">
        <f aca="false">AB173*(1-AB26)+($F204-In_Sale_Costs_COD)*AB22</f>
        <v>0</v>
      </c>
      <c r="AC273" s="21" t="n">
        <f aca="false">AC173*(1-AC26)+($F204-In_Sale_Costs_COD)*AC22</f>
        <v>0</v>
      </c>
      <c r="AD273" s="21" t="n">
        <f aca="false">AD173*(1-AD26)+($F204-In_Sale_Costs_COD)*AD22</f>
        <v>0</v>
      </c>
      <c r="AE273" s="21" t="n">
        <f aca="false">AE173*(1-AE26)+($F204-In_Sale_Costs_COD)*AE22</f>
        <v>0</v>
      </c>
      <c r="AF273" s="21" t="n">
        <f aca="false">AF173*(1-AF26)+($F204-In_Sale_Costs_COD)*AF22</f>
        <v>0</v>
      </c>
      <c r="AG273" s="21" t="n">
        <f aca="false">AG173*(1-AG26)+($F204-In_Sale_Costs_COD)*AG22</f>
        <v>0</v>
      </c>
      <c r="AH273" s="21" t="n">
        <f aca="false">AH173*(1-AH26)+($F204-In_Sale_Costs_COD)*AH22</f>
        <v>0</v>
      </c>
      <c r="AI273" s="21" t="n">
        <f aca="false">AI173*(1-AI26)+($F204-In_Sale_Costs_COD)*AI22</f>
        <v>0</v>
      </c>
      <c r="AJ273" s="21" t="n">
        <f aca="false">AJ173*(1-AJ26)+($F204-In_Sale_Costs_COD)*AJ22</f>
        <v>0</v>
      </c>
      <c r="AK273" s="21" t="n">
        <f aca="false">AK173*(1-AK26)+($F204-In_Sale_Costs_COD)*AK22</f>
        <v>0</v>
      </c>
      <c r="AL273" s="21" t="n">
        <f aca="false">AL173*(1-AL26)+($F204-In_Sale_Costs_COD)*AL22</f>
        <v>0</v>
      </c>
      <c r="AM273" s="21" t="n">
        <f aca="false">AM173*(1-AM26)+($F204-In_Sale_Costs_COD)*AM22</f>
        <v>0</v>
      </c>
      <c r="AN273" s="21" t="n">
        <f aca="false">AN173*(1-AN26)+($F204-In_Sale_Costs_COD)*AN22</f>
        <v>0</v>
      </c>
      <c r="AO273" s="21" t="n">
        <f aca="false">AO173*(1-AO26)+($F204-In_Sale_Costs_COD)*AO22</f>
        <v>0</v>
      </c>
      <c r="AP273" s="21" t="n">
        <f aca="false">AP173*(1-AP26)+($F204-In_Sale_Costs_COD)*AP22</f>
        <v>0</v>
      </c>
      <c r="AQ273" s="21" t="n">
        <f aca="false">AQ173*(1-AQ26)+($F204-In_Sale_Costs_COD)*AQ22</f>
        <v>0</v>
      </c>
      <c r="AR273" s="21" t="n">
        <f aca="false">AR173*(1-AR26)+($F204-In_Sale_Costs_COD)*AR22</f>
        <v>0</v>
      </c>
      <c r="AS273" s="21" t="n">
        <f aca="false">AS173*(1-AS26)+($F204-In_Sale_Costs_COD)*AS22</f>
        <v>0</v>
      </c>
      <c r="AT273" s="21" t="n">
        <f aca="false">AT173*(1-AT26)+($F204-In_Sale_Costs_COD)*AT22</f>
        <v>0</v>
      </c>
      <c r="AU273" s="21" t="n">
        <f aca="false">AU173*(1-AU26)+($F204-In_Sale_Costs_COD)*AU22</f>
        <v>0</v>
      </c>
      <c r="AV273" s="21" t="n">
        <f aca="false">AV173*(1-AV26)+($F204-In_Sale_Costs_COD)*AV22</f>
        <v>0</v>
      </c>
      <c r="AW273" s="21" t="n">
        <f aca="false">AW173*(1-AW26)+($F204-In_Sale_Costs_COD)*AW22</f>
        <v>0</v>
      </c>
      <c r="AX273" s="21" t="n">
        <f aca="false">AX173*(1-AX26)+($F204-In_Sale_Costs_COD)*AX22</f>
        <v>0</v>
      </c>
      <c r="AY273" s="21" t="n">
        <f aca="false">AY173*(1-AY26)+($F204-In_Sale_Costs_COD)*AY22</f>
        <v>0</v>
      </c>
      <c r="AZ273" s="21" t="n">
        <f aca="false">AZ173*(1-AZ26)+($F204-In_Sale_Costs_COD)*AZ22</f>
        <v>0</v>
      </c>
      <c r="BA273" s="21" t="n">
        <f aca="false">BA173*(1-BA26)+($F204-In_Sale_Costs_COD)*BA22</f>
        <v>0</v>
      </c>
      <c r="BB273" s="21" t="n">
        <f aca="false">BB173*(1-BB26)+($F204-In_Sale_Costs_COD)*BB22</f>
        <v>0</v>
      </c>
      <c r="BC273" s="21" t="n">
        <f aca="false">BC173*(1-BC26)+($F204-In_Sale_Costs_COD)*BC22</f>
        <v>0</v>
      </c>
      <c r="BD273" s="21" t="n">
        <f aca="false">BD173*(1-BD26)+($F204-In_Sale_Costs_COD)*BD22</f>
        <v>0</v>
      </c>
      <c r="BE273" s="21" t="n">
        <f aca="false">BE173*(1-BE26)+($F204-In_Sale_Costs_COD)*BE22</f>
        <v>0</v>
      </c>
      <c r="BF273" s="21" t="n">
        <f aca="false">BF173*(1-BF26)+($F204-In_Sale_Costs_COD)*BF22</f>
        <v>0</v>
      </c>
      <c r="BG273" s="21" t="n">
        <f aca="false">BG173*(1-BG26)+($F204-In_Sale_Costs_COD)*BG22</f>
        <v>0</v>
      </c>
      <c r="BH273" s="21" t="n">
        <f aca="false">BH173*(1-BH26)+($F204-In_Sale_Costs_COD)*BH22</f>
        <v>0</v>
      </c>
      <c r="BI273" s="21" t="n">
        <f aca="false">BI173*(1-BI26)+($F204-In_Sale_Costs_COD)*BI22</f>
        <v>0</v>
      </c>
      <c r="BJ273" s="21" t="n">
        <f aca="false">BJ173*(1-BJ26)+($F204-In_Sale_Costs_COD)*BJ22</f>
        <v>0</v>
      </c>
      <c r="BK273" s="21" t="n">
        <f aca="false">BK173*(1-BK26)+($F204-In_Sale_Costs_COD)*BK22</f>
        <v>0</v>
      </c>
      <c r="BL273" s="21" t="n">
        <f aca="false">BL173*(1-BL26)+($F204-In_Sale_Costs_COD)*BL22</f>
        <v>0</v>
      </c>
      <c r="BM273" s="21" t="n">
        <f aca="false">BM173*(1-BM26)+($F204-In_Sale_Costs_COD)*BM22</f>
        <v>0</v>
      </c>
      <c r="BN273" s="21" t="n">
        <f aca="false">BN173*(1-BN26)+($F204-In_Sale_Costs_COD)*BN22</f>
        <v>0</v>
      </c>
      <c r="BO273" s="21" t="n">
        <f aca="false">BO173*(1-BO26)+($F204-In_Sale_Costs_COD)*BO22</f>
        <v>0</v>
      </c>
      <c r="BP273" s="21" t="n">
        <f aca="false">BP173*(1-BP26)+($F204-In_Sale_Costs_COD)*BP22</f>
        <v>0</v>
      </c>
      <c r="BQ273" s="21" t="n">
        <f aca="false">BQ173*(1-BQ26)+($F204-In_Sale_Costs_COD)*BQ22</f>
        <v>0</v>
      </c>
      <c r="BR273" s="21" t="n">
        <f aca="false">BR173*(1-BR26)+($F204-In_Sale_Costs_COD)*BR22</f>
        <v>0</v>
      </c>
      <c r="BS273" s="21" t="n">
        <f aca="false">BS173*(1-BS26)+($F204-In_Sale_Costs_COD)*BS22</f>
        <v>0</v>
      </c>
      <c r="BT273" s="21" t="n">
        <f aca="false">BT173*(1-BT26)+($F204-In_Sale_Costs_COD)*BT22</f>
        <v>0</v>
      </c>
      <c r="BU273" s="21" t="n">
        <f aca="false">BU173*(1-BU26)+($F204-In_Sale_Costs_COD)*BU22</f>
        <v>0</v>
      </c>
      <c r="BV273" s="21" t="n">
        <f aca="false">BV173*(1-BV26)+($F204-In_Sale_Costs_COD)*BV22</f>
        <v>0</v>
      </c>
      <c r="BW273" s="21" t="n">
        <f aca="false">BW173*(1-BW26)+($F204-In_Sale_Costs_COD)*BW22</f>
        <v>0</v>
      </c>
      <c r="BX273" s="21" t="n">
        <f aca="false">BX173*(1-BX26)+($F204-In_Sale_Costs_COD)*BX22</f>
        <v>0</v>
      </c>
      <c r="BY273" s="21" t="n">
        <f aca="false">BY173*(1-BY26)+($F204-In_Sale_Costs_COD)*BY22</f>
        <v>0</v>
      </c>
      <c r="BZ273" s="21" t="n">
        <f aca="false">BZ173*(1-BZ26)+($F204-In_Sale_Costs_COD)*BZ22</f>
        <v>0</v>
      </c>
      <c r="CA273" s="21" t="n">
        <f aca="false">CA173*(1-CA26)+($F204-In_Sale_Costs_COD)*CA22</f>
        <v>0</v>
      </c>
      <c r="CB273" s="21" t="n">
        <f aca="false">CB173*(1-CB26)+($F204-In_Sale_Costs_COD)*CB22</f>
        <v>0</v>
      </c>
      <c r="CC273" s="21" t="n">
        <f aca="false">CC173*(1-CC26)+($F204-In_Sale_Costs_COD)*CC22</f>
        <v>0</v>
      </c>
      <c r="CD273" s="21" t="n">
        <f aca="false">CD173*(1-CD26)+($F204-In_Sale_Costs_COD)*CD22</f>
        <v>0</v>
      </c>
      <c r="CE273" s="21" t="n">
        <f aca="false">CE173*(1-CE26)+($F204-In_Sale_Costs_COD)*CE22</f>
        <v>0</v>
      </c>
      <c r="CF273" s="21" t="n">
        <f aca="false">CF173*(1-CF26)+($F204-In_Sale_Costs_COD)*CF22</f>
        <v>0</v>
      </c>
      <c r="CG273" s="21" t="n">
        <f aca="false">CG173*(1-CG26)+($F204-In_Sale_Costs_COD)*CG22</f>
        <v>0</v>
      </c>
      <c r="CH273" s="21" t="n">
        <f aca="false">CH173*(1-CH26)+($F204-In_Sale_Costs_COD)*CH22</f>
        <v>0</v>
      </c>
      <c r="CI273" s="21" t="n">
        <f aca="false">CI173*(1-CI26)+($F204-In_Sale_Costs_COD)*CI22</f>
        <v>0</v>
      </c>
      <c r="CJ273" s="21" t="n">
        <f aca="false">CJ173*(1-CJ26)+($F204-In_Sale_Costs_COD)*CJ22</f>
        <v>0</v>
      </c>
      <c r="CK273" s="21" t="n">
        <f aca="false">CK173*(1-CK26)+($F204-In_Sale_Costs_COD)*CK22</f>
        <v>0</v>
      </c>
      <c r="CL273" s="21" t="n">
        <f aca="false">CL173*(1-CL26)+($F204-In_Sale_Costs_COD)*CL22</f>
        <v>0</v>
      </c>
      <c r="CM273" s="21" t="n">
        <f aca="false">CM173*(1-CM26)+($F204-In_Sale_Costs_COD)*CM22</f>
        <v>0</v>
      </c>
      <c r="CN273" s="21" t="n">
        <f aca="false">CN173*(1-CN26)+($F204-In_Sale_Costs_COD)*CN22</f>
        <v>0</v>
      </c>
      <c r="CO273" s="21" t="n">
        <f aca="false">CO173*(1-CO26)+($F204-In_Sale_Costs_COD)*CO22</f>
        <v>0</v>
      </c>
      <c r="CP273" s="21" t="n">
        <f aca="false">CP173*(1-CP26)+($F204-In_Sale_Costs_COD)*CP22</f>
        <v>0</v>
      </c>
      <c r="CQ273" s="21" t="n">
        <f aca="false">CQ173*(1-CQ26)+($F204-In_Sale_Costs_COD)*CQ22</f>
        <v>0</v>
      </c>
      <c r="CR273" s="21" t="n">
        <f aca="false">CR173*(1-CR26)+($F204-In_Sale_Costs_COD)*CR22</f>
        <v>0</v>
      </c>
      <c r="CS273" s="21" t="n">
        <f aca="false">CS173*(1-CS26)+($F204-In_Sale_Costs_COD)*CS22</f>
        <v>0</v>
      </c>
      <c r="CT273" s="21" t="n">
        <f aca="false">CT173*(1-CT26)+($F204-In_Sale_Costs_COD)*CT22</f>
        <v>0</v>
      </c>
      <c r="CU273" s="21" t="n">
        <f aca="false">CU173*(1-CU26)+($F204-In_Sale_Costs_COD)*CU22</f>
        <v>0</v>
      </c>
      <c r="CV273" s="21" t="n">
        <f aca="false">CV173*(1-CV26)+($F204-In_Sale_Costs_COD)*CV22</f>
        <v>0</v>
      </c>
      <c r="CW273" s="21" t="n">
        <f aca="false">CW173*(1-CW26)+($F204-In_Sale_Costs_COD)*CW22</f>
        <v>0</v>
      </c>
      <c r="CX273" s="21" t="n">
        <f aca="false">CX173*(1-CX26)+($F204-In_Sale_Costs_COD)*CX22</f>
        <v>0</v>
      </c>
      <c r="CY273" s="21" t="n">
        <f aca="false">CY173*(1-CY26)+($F204-In_Sale_Costs_COD)*CY22</f>
        <v>0</v>
      </c>
      <c r="CZ273" s="21" t="n">
        <f aca="false">CZ173*(1-CZ26)+($F204-In_Sale_Costs_COD)*CZ22</f>
        <v>0</v>
      </c>
      <c r="DA273" s="21" t="n">
        <f aca="false">DA173*(1-DA26)+($F204-In_Sale_Costs_COD)*DA22</f>
        <v>0</v>
      </c>
      <c r="DB273" s="21" t="n">
        <f aca="false">DB173*(1-DB26)+($F204-In_Sale_Costs_COD)*DB22</f>
        <v>0</v>
      </c>
      <c r="DC273" s="21" t="n">
        <f aca="false">DC173*(1-DC26)+($F204-In_Sale_Costs_COD)*DC22</f>
        <v>0</v>
      </c>
      <c r="DD273" s="21" t="n">
        <f aca="false">DD173*(1-DD26)+($F204-In_Sale_Costs_COD)*DD22</f>
        <v>0</v>
      </c>
      <c r="DE273" s="21" t="n">
        <f aca="false">DE173*(1-DE26)+($F204-In_Sale_Costs_COD)*DE22</f>
        <v>0</v>
      </c>
      <c r="DF273" s="21" t="n">
        <f aca="false">DF173*(1-DF26)+($F204-In_Sale_Costs_COD)*DF22</f>
        <v>0</v>
      </c>
      <c r="DG273" s="21" t="n">
        <f aca="false">DG173*(1-DG26)+($F204-In_Sale_Costs_COD)*DG22</f>
        <v>0</v>
      </c>
      <c r="DH273" s="21" t="n">
        <f aca="false">DH173*(1-DH26)+($F204-In_Sale_Costs_COD)*DH22</f>
        <v>0</v>
      </c>
      <c r="DI273" s="21" t="n">
        <f aca="false">DI173*(1-DI26)+($F204-In_Sale_Costs_COD)*DI22</f>
        <v>0</v>
      </c>
      <c r="DJ273" s="21" t="n">
        <f aca="false">DJ173*(1-DJ26)+($F204-In_Sale_Costs_COD)*DJ22</f>
        <v>0</v>
      </c>
      <c r="DK273" s="21" t="n">
        <f aca="false">DK173*(1-DK26)+($F204-In_Sale_Costs_COD)*DK22</f>
        <v>0</v>
      </c>
      <c r="DL273" s="21" t="n">
        <f aca="false">DL173*(1-DL26)+($F204-In_Sale_Costs_COD)*DL22</f>
        <v>0</v>
      </c>
      <c r="DM273" s="21" t="n">
        <f aca="false">DM173*(1-DM26)+($F204-In_Sale_Costs_COD)*DM22</f>
        <v>0</v>
      </c>
      <c r="DN273" s="21" t="n">
        <f aca="false">DN173*(1-DN26)+($F204-In_Sale_Costs_COD)*DN22</f>
        <v>0</v>
      </c>
      <c r="DO273" s="21" t="n">
        <f aca="false">DO173*(1-DO26)+($F204-In_Sale_Costs_COD)*DO22</f>
        <v>0</v>
      </c>
      <c r="DP273" s="21" t="n">
        <f aca="false">DP173*(1-DP26)+($F204-In_Sale_Costs_COD)*DP22</f>
        <v>0</v>
      </c>
      <c r="DQ273" s="21" t="n">
        <f aca="false">DQ173*(1-DQ26)+($F204-In_Sale_Costs_COD)*DQ22</f>
        <v>0</v>
      </c>
      <c r="DR273" s="21" t="n">
        <f aca="false">DR173*(1-DR26)+($F204-In_Sale_Costs_COD)*DR22</f>
        <v>0</v>
      </c>
      <c r="DS273" s="21" t="n">
        <f aca="false">DS173*(1-DS26)+($F204-In_Sale_Costs_COD)*DS22</f>
        <v>0</v>
      </c>
      <c r="DT273" s="21" t="n">
        <f aca="false">DT173*(1-DT26)+($F204-In_Sale_Costs_COD)*DT22</f>
        <v>0</v>
      </c>
      <c r="DU273" s="21" t="n">
        <f aca="false">DU173*(1-DU26)+($F204-In_Sale_Costs_COD)*DU22</f>
        <v>0</v>
      </c>
      <c r="DV273" s="21" t="n">
        <f aca="false">DV173*(1-DV26)+($F204-In_Sale_Costs_COD)*DV22</f>
        <v>0</v>
      </c>
      <c r="DW273" s="21" t="n">
        <f aca="false">DW173*(1-DW26)+($F204-In_Sale_Costs_COD)*DW22</f>
        <v>0</v>
      </c>
      <c r="DX273" s="21" t="n">
        <f aca="false">DX173*(1-DX26)+($F204-In_Sale_Costs_COD)*DX22</f>
        <v>0</v>
      </c>
      <c r="DY273" s="21" t="n">
        <f aca="false">DY173*(1-DY26)+($F204-In_Sale_Costs_COD)*DY22</f>
        <v>0</v>
      </c>
      <c r="DZ273" s="21" t="n">
        <f aca="false">DZ173*(1-DZ26)+($F204-In_Sale_Costs_COD)*DZ22</f>
        <v>0</v>
      </c>
      <c r="EA273" s="21" t="n">
        <f aca="false">EA173*(1-EA26)+($F204-In_Sale_Costs_COD)*EA22</f>
        <v>0</v>
      </c>
      <c r="EB273" s="21" t="n">
        <f aca="false">EB173*(1-EB26)+($F204-In_Sale_Costs_COD)*EB22</f>
        <v>0</v>
      </c>
      <c r="EC273" s="21" t="n">
        <f aca="false">EC173*(1-EC26)+($F204-In_Sale_Costs_COD)*EC22</f>
        <v>0</v>
      </c>
      <c r="ED273" s="21" t="n">
        <f aca="false">ED173*(1-ED26)+($F204-In_Sale_Costs_COD)*ED22</f>
        <v>0</v>
      </c>
      <c r="EE273" s="21" t="n">
        <f aca="false">EE173*(1-EE26)+($F204-In_Sale_Costs_COD)*EE22</f>
        <v>0</v>
      </c>
      <c r="EF273" s="21" t="n">
        <f aca="false">EF173*(1-EF26)+($F204-In_Sale_Costs_COD)*EF22</f>
        <v>0</v>
      </c>
      <c r="EG273" s="21" t="n">
        <f aca="false">EG173*(1-EG26)+($F204-In_Sale_Costs_COD)*EG22</f>
        <v>0</v>
      </c>
      <c r="EH273" s="21" t="n">
        <f aca="false">EH173*(1-EH26)+($F204-In_Sale_Costs_COD)*EH22</f>
        <v>0</v>
      </c>
      <c r="EI273" s="21" t="n">
        <f aca="false">EI173*(1-EI26)+($F204-In_Sale_Costs_COD)*EI22</f>
        <v>0</v>
      </c>
      <c r="EJ273" s="21" t="n">
        <f aca="false">EJ173*(1-EJ26)+($F204-In_Sale_Costs_COD)*EJ22</f>
        <v>0</v>
      </c>
      <c r="EK273" s="21" t="n">
        <f aca="false">EK173*(1-EK26)+($F204-In_Sale_Costs_COD)*EK22</f>
        <v>0</v>
      </c>
      <c r="EL273" s="21" t="n">
        <f aca="false">EL173*(1-EL26)+($F204-In_Sale_Costs_COD)*EL22</f>
        <v>0</v>
      </c>
      <c r="EM273" s="21" t="n">
        <f aca="false">EM173*(1-EM26)+($F204-In_Sale_Costs_COD)*EM22</f>
        <v>0</v>
      </c>
      <c r="EN273" s="21" t="n">
        <f aca="false">EN173*(1-EN26)+($F204-In_Sale_Costs_COD)*EN22</f>
        <v>0</v>
      </c>
      <c r="EO273" s="21" t="n">
        <f aca="false">EO173*(1-EO26)+($F204-In_Sale_Costs_COD)*EO22</f>
        <v>0</v>
      </c>
      <c r="EP273" s="21" t="n">
        <f aca="false">EP173*(1-EP26)+($F204-In_Sale_Costs_COD)*EP22</f>
        <v>0</v>
      </c>
      <c r="EQ273" s="21" t="n">
        <f aca="false">EQ173*(1-EQ26)+($F204-In_Sale_Costs_COD)*EQ22</f>
        <v>0</v>
      </c>
      <c r="ER273" s="21" t="n">
        <f aca="false">ER173*(1-ER26)+($F204-In_Sale_Costs_COD)*ER22</f>
        <v>0</v>
      </c>
      <c r="ES273" s="21" t="n">
        <f aca="false">ES173*(1-ES26)+($F204-In_Sale_Costs_COD)*ES22</f>
        <v>0</v>
      </c>
      <c r="ET273" s="21" t="n">
        <f aca="false">ET173*(1-ET26)+($F204-In_Sale_Costs_COD)*ET22</f>
        <v>0</v>
      </c>
      <c r="EU273" s="21" t="n">
        <f aca="false">EU173*(1-EU26)+($F204-In_Sale_Costs_COD)*EU22</f>
        <v>0</v>
      </c>
      <c r="EV273" s="21" t="n">
        <f aca="false">EV173*(1-EV26)+($F204-In_Sale_Costs_COD)*EV22</f>
        <v>0</v>
      </c>
      <c r="EW273" s="21" t="n">
        <f aca="false">EW173*(1-EW26)+($F204-In_Sale_Costs_COD)*EW22</f>
        <v>0</v>
      </c>
      <c r="EX273" s="21" t="n">
        <f aca="false">EX173*(1-EX26)+($F204-In_Sale_Costs_COD)*EX22</f>
        <v>0</v>
      </c>
      <c r="EY273" s="21" t="n">
        <f aca="false">EY173*(1-EY26)+($F204-In_Sale_Costs_COD)*EY22</f>
        <v>0</v>
      </c>
      <c r="EZ273" s="21" t="n">
        <f aca="false">EZ173*(1-EZ26)+($F204-In_Sale_Costs_COD)*EZ22</f>
        <v>0</v>
      </c>
      <c r="FA273" s="21" t="n">
        <f aca="false">FA173*(1-FA26)+($F204-In_Sale_Costs_COD)*FA22</f>
        <v>0</v>
      </c>
      <c r="FB273" s="21" t="n">
        <f aca="false">FB173*(1-FB26)+($F204-In_Sale_Costs_COD)*FB22</f>
        <v>0</v>
      </c>
      <c r="FC273" s="21" t="n">
        <f aca="false">FC173*(1-FC26)+($F204-In_Sale_Costs_COD)*FC22</f>
        <v>0</v>
      </c>
      <c r="FD273" s="21" t="n">
        <f aca="false">FD173*(1-FD26)+($F204-In_Sale_Costs_COD)*FD22</f>
        <v>0</v>
      </c>
      <c r="FE273" s="21" t="n">
        <f aca="false">FE173*(1-FE26)+($F204-In_Sale_Costs_COD)*FE22</f>
        <v>0</v>
      </c>
      <c r="FF273" s="21" t="n">
        <f aca="false">FF173*(1-FF26)+($F204-In_Sale_Costs_COD)*FF22</f>
        <v>0</v>
      </c>
      <c r="FG273" s="21" t="n">
        <f aca="false">FG173*(1-FG26)+($F204-In_Sale_Costs_COD)*FG22</f>
        <v>0</v>
      </c>
      <c r="FH273" s="21" t="n">
        <f aca="false">FH173*(1-FH26)+($F204-In_Sale_Costs_COD)*FH22</f>
        <v>0</v>
      </c>
    </row>
    <row r="274" customFormat="false" ht="15" hidden="false" customHeight="false" outlineLevel="0" collapsed="false">
      <c r="C274" s="28" t="s">
        <v>889</v>
      </c>
      <c r="D274" s="12" t="s">
        <v>32</v>
      </c>
      <c r="E274" s="33" t="n">
        <f aca="false">IFERROR(XIRR($J273:$FH273,$J$4:$FH$4),"n/a")</f>
        <v>0.0851480103204017</v>
      </c>
    </row>
    <row r="275" customFormat="false" ht="15" hidden="false" customHeight="false" outlineLevel="0" collapsed="false">
      <c r="C275" s="1" t="s">
        <v>890</v>
      </c>
      <c r="D275" s="12" t="s">
        <v>358</v>
      </c>
      <c r="I275" s="21" t="n">
        <f aca="false">SUM(J275:FH275)</f>
        <v>2100.09652809767</v>
      </c>
      <c r="J275" s="21" t="n">
        <f aca="false">J273-J168*(1-J26)</f>
        <v>-2749.35227272727</v>
      </c>
      <c r="K275" s="21" t="n">
        <f aca="false">K273-K168*(1-K26)</f>
        <v>818.684731973848</v>
      </c>
      <c r="L275" s="21" t="n">
        <f aca="false">L273-L168*(1-L26)</f>
        <v>-684.462738443338</v>
      </c>
      <c r="M275" s="21" t="n">
        <f aca="false">M273-M168*(1-M26)</f>
        <v>-226.929361942715</v>
      </c>
      <c r="N275" s="21" t="n">
        <f aca="false">N273-N168*(1-N26)</f>
        <v>-1835.41287842623</v>
      </c>
      <c r="O275" s="21" t="n">
        <f aca="false">O273-O168*(1-O26)</f>
        <v>-1580.73987118772</v>
      </c>
      <c r="P275" s="21" t="n">
        <f aca="false">P273-P168*(1-P26)</f>
        <v>-732.303647534247</v>
      </c>
      <c r="Q275" s="21" t="n">
        <f aca="false">Q273-Q168*(1-Q26)</f>
        <v>-18862.3657255791</v>
      </c>
      <c r="R275" s="21" t="n">
        <f aca="false">R273-R168*(1-R26)</f>
        <v>-18862.3657255791</v>
      </c>
      <c r="S275" s="21" t="n">
        <f aca="false">S273-S168*(1-S26)</f>
        <v>46815.3440175435</v>
      </c>
      <c r="T275" s="21" t="n">
        <f aca="false">T273-T168*(1-T26)</f>
        <v>0</v>
      </c>
      <c r="U275" s="21" t="n">
        <f aca="false">U273-U168*(1-U26)</f>
        <v>0</v>
      </c>
      <c r="V275" s="21" t="n">
        <f aca="false">V273-V168*(1-V26)</f>
        <v>0</v>
      </c>
      <c r="W275" s="21" t="n">
        <f aca="false">W273-W168*(1-W26)</f>
        <v>0</v>
      </c>
      <c r="X275" s="21" t="n">
        <f aca="false">X273-X168*(1-X26)</f>
        <v>0</v>
      </c>
      <c r="Y275" s="21" t="n">
        <f aca="false">Y273-Y168*(1-Y26)</f>
        <v>0</v>
      </c>
      <c r="Z275" s="21" t="n">
        <f aca="false">Z273-Z168*(1-Z26)</f>
        <v>0</v>
      </c>
      <c r="AA275" s="21" t="n">
        <f aca="false">AA273-AA168*(1-AA26)</f>
        <v>0</v>
      </c>
      <c r="AB275" s="21" t="n">
        <f aca="false">AB273-AB168*(1-AB26)</f>
        <v>0</v>
      </c>
      <c r="AC275" s="21" t="n">
        <f aca="false">AC273-AC168*(1-AC26)</f>
        <v>0</v>
      </c>
      <c r="AD275" s="21" t="n">
        <f aca="false">AD273-AD168*(1-AD26)</f>
        <v>0</v>
      </c>
      <c r="AE275" s="21" t="n">
        <f aca="false">AE273-AE168*(1-AE26)</f>
        <v>0</v>
      </c>
      <c r="AF275" s="21" t="n">
        <f aca="false">AF273-AF168*(1-AF26)</f>
        <v>0</v>
      </c>
      <c r="AG275" s="21" t="n">
        <f aca="false">AG273-AG168*(1-AG26)</f>
        <v>0</v>
      </c>
      <c r="AH275" s="21" t="n">
        <f aca="false">AH273-AH168*(1-AH26)</f>
        <v>0</v>
      </c>
      <c r="AI275" s="21" t="n">
        <f aca="false">AI273-AI168*(1-AI26)</f>
        <v>0</v>
      </c>
      <c r="AJ275" s="21" t="n">
        <f aca="false">AJ273-AJ168*(1-AJ26)</f>
        <v>0</v>
      </c>
      <c r="AK275" s="21" t="n">
        <f aca="false">AK273-AK168*(1-AK26)</f>
        <v>0</v>
      </c>
      <c r="AL275" s="21" t="n">
        <f aca="false">AL273-AL168*(1-AL26)</f>
        <v>0</v>
      </c>
      <c r="AM275" s="21" t="n">
        <f aca="false">AM273-AM168*(1-AM26)</f>
        <v>0</v>
      </c>
      <c r="AN275" s="21" t="n">
        <f aca="false">AN273-AN168*(1-AN26)</f>
        <v>0</v>
      </c>
      <c r="AO275" s="21" t="n">
        <f aca="false">AO273-AO168*(1-AO26)</f>
        <v>0</v>
      </c>
      <c r="AP275" s="21" t="n">
        <f aca="false">AP273-AP168*(1-AP26)</f>
        <v>0</v>
      </c>
      <c r="AQ275" s="21" t="n">
        <f aca="false">AQ273-AQ168*(1-AQ26)</f>
        <v>0</v>
      </c>
      <c r="AR275" s="21" t="n">
        <f aca="false">AR273-AR168*(1-AR26)</f>
        <v>0</v>
      </c>
      <c r="AS275" s="21" t="n">
        <f aca="false">AS273-AS168*(1-AS26)</f>
        <v>0</v>
      </c>
      <c r="AT275" s="21" t="n">
        <f aca="false">AT273-AT168*(1-AT26)</f>
        <v>0</v>
      </c>
      <c r="AU275" s="21" t="n">
        <f aca="false">AU273-AU168*(1-AU26)</f>
        <v>0</v>
      </c>
      <c r="AV275" s="21" t="n">
        <f aca="false">AV273-AV168*(1-AV26)</f>
        <v>0</v>
      </c>
      <c r="AW275" s="21" t="n">
        <f aca="false">AW273-AW168*(1-AW26)</f>
        <v>0</v>
      </c>
      <c r="AX275" s="21" t="n">
        <f aca="false">AX273-AX168*(1-AX26)</f>
        <v>0</v>
      </c>
      <c r="AY275" s="21" t="n">
        <f aca="false">AY273-AY168*(1-AY26)</f>
        <v>0</v>
      </c>
      <c r="AZ275" s="21" t="n">
        <f aca="false">AZ273-AZ168*(1-AZ26)</f>
        <v>0</v>
      </c>
      <c r="BA275" s="21" t="n">
        <f aca="false">BA273-BA168*(1-BA26)</f>
        <v>0</v>
      </c>
      <c r="BB275" s="21" t="n">
        <f aca="false">BB273-BB168*(1-BB26)</f>
        <v>0</v>
      </c>
      <c r="BC275" s="21" t="n">
        <f aca="false">BC273-BC168*(1-BC26)</f>
        <v>0</v>
      </c>
      <c r="BD275" s="21" t="n">
        <f aca="false">BD273-BD168*(1-BD26)</f>
        <v>0</v>
      </c>
      <c r="BE275" s="21" t="n">
        <f aca="false">BE273-BE168*(1-BE26)</f>
        <v>0</v>
      </c>
      <c r="BF275" s="21" t="n">
        <f aca="false">BF273-BF168*(1-BF26)</f>
        <v>0</v>
      </c>
      <c r="BG275" s="21" t="n">
        <f aca="false">BG273-BG168*(1-BG26)</f>
        <v>0</v>
      </c>
      <c r="BH275" s="21" t="n">
        <f aca="false">BH273-BH168*(1-BH26)</f>
        <v>0</v>
      </c>
      <c r="BI275" s="21" t="n">
        <f aca="false">BI273-BI168*(1-BI26)</f>
        <v>0</v>
      </c>
      <c r="BJ275" s="21" t="n">
        <f aca="false">BJ273-BJ168*(1-BJ26)</f>
        <v>0</v>
      </c>
      <c r="BK275" s="21" t="n">
        <f aca="false">BK273-BK168*(1-BK26)</f>
        <v>0</v>
      </c>
      <c r="BL275" s="21" t="n">
        <f aca="false">BL273-BL168*(1-BL26)</f>
        <v>0</v>
      </c>
      <c r="BM275" s="21" t="n">
        <f aca="false">BM273-BM168*(1-BM26)</f>
        <v>0</v>
      </c>
      <c r="BN275" s="21" t="n">
        <f aca="false">BN273-BN168*(1-BN26)</f>
        <v>0</v>
      </c>
      <c r="BO275" s="21" t="n">
        <f aca="false">BO273-BO168*(1-BO26)</f>
        <v>0</v>
      </c>
      <c r="BP275" s="21" t="n">
        <f aca="false">BP273-BP168*(1-BP26)</f>
        <v>0</v>
      </c>
      <c r="BQ275" s="21" t="n">
        <f aca="false">BQ273-BQ168*(1-BQ26)</f>
        <v>0</v>
      </c>
      <c r="BR275" s="21" t="n">
        <f aca="false">BR273-BR168*(1-BR26)</f>
        <v>0</v>
      </c>
      <c r="BS275" s="21" t="n">
        <f aca="false">BS273-BS168*(1-BS26)</f>
        <v>0</v>
      </c>
      <c r="BT275" s="21" t="n">
        <f aca="false">BT273-BT168*(1-BT26)</f>
        <v>0</v>
      </c>
      <c r="BU275" s="21" t="n">
        <f aca="false">BU273-BU168*(1-BU26)</f>
        <v>0</v>
      </c>
      <c r="BV275" s="21" t="n">
        <f aca="false">BV273-BV168*(1-BV26)</f>
        <v>0</v>
      </c>
      <c r="BW275" s="21" t="n">
        <f aca="false">BW273-BW168*(1-BW26)</f>
        <v>0</v>
      </c>
      <c r="BX275" s="21" t="n">
        <f aca="false">BX273-BX168*(1-BX26)</f>
        <v>0</v>
      </c>
      <c r="BY275" s="21" t="n">
        <f aca="false">BY273-BY168*(1-BY26)</f>
        <v>0</v>
      </c>
      <c r="BZ275" s="21" t="n">
        <f aca="false">BZ273-BZ168*(1-BZ26)</f>
        <v>0</v>
      </c>
      <c r="CA275" s="21" t="n">
        <f aca="false">CA273-CA168*(1-CA26)</f>
        <v>0</v>
      </c>
      <c r="CB275" s="21" t="n">
        <f aca="false">CB273-CB168*(1-CB26)</f>
        <v>0</v>
      </c>
      <c r="CC275" s="21" t="n">
        <f aca="false">CC273-CC168*(1-CC26)</f>
        <v>0</v>
      </c>
      <c r="CD275" s="21" t="n">
        <f aca="false">CD273-CD168*(1-CD26)</f>
        <v>0</v>
      </c>
      <c r="CE275" s="21" t="n">
        <f aca="false">CE273-CE168*(1-CE26)</f>
        <v>0</v>
      </c>
      <c r="CF275" s="21" t="n">
        <f aca="false">CF273-CF168*(1-CF26)</f>
        <v>0</v>
      </c>
      <c r="CG275" s="21" t="n">
        <f aca="false">CG273-CG168*(1-CG26)</f>
        <v>0</v>
      </c>
      <c r="CH275" s="21" t="n">
        <f aca="false">CH273-CH168*(1-CH26)</f>
        <v>0</v>
      </c>
      <c r="CI275" s="21" t="n">
        <f aca="false">CI273-CI168*(1-CI26)</f>
        <v>0</v>
      </c>
      <c r="CJ275" s="21" t="n">
        <f aca="false">CJ273-CJ168*(1-CJ26)</f>
        <v>0</v>
      </c>
      <c r="CK275" s="21" t="n">
        <f aca="false">CK273-CK168*(1-CK26)</f>
        <v>0</v>
      </c>
      <c r="CL275" s="21" t="n">
        <f aca="false">CL273-CL168*(1-CL26)</f>
        <v>0</v>
      </c>
      <c r="CM275" s="21" t="n">
        <f aca="false">CM273-CM168*(1-CM26)</f>
        <v>0</v>
      </c>
      <c r="CN275" s="21" t="n">
        <f aca="false">CN273-CN168*(1-CN26)</f>
        <v>0</v>
      </c>
      <c r="CO275" s="21" t="n">
        <f aca="false">CO273-CO168*(1-CO26)</f>
        <v>0</v>
      </c>
      <c r="CP275" s="21" t="n">
        <f aca="false">CP273-CP168*(1-CP26)</f>
        <v>0</v>
      </c>
      <c r="CQ275" s="21" t="n">
        <f aca="false">CQ273-CQ168*(1-CQ26)</f>
        <v>0</v>
      </c>
      <c r="CR275" s="21" t="n">
        <f aca="false">CR273-CR168*(1-CR26)</f>
        <v>0</v>
      </c>
      <c r="CS275" s="21" t="n">
        <f aca="false">CS273-CS168*(1-CS26)</f>
        <v>0</v>
      </c>
      <c r="CT275" s="21" t="n">
        <f aca="false">CT273-CT168*(1-CT26)</f>
        <v>0</v>
      </c>
      <c r="CU275" s="21" t="n">
        <f aca="false">CU273-CU168*(1-CU26)</f>
        <v>0</v>
      </c>
      <c r="CV275" s="21" t="n">
        <f aca="false">CV273-CV168*(1-CV26)</f>
        <v>0</v>
      </c>
      <c r="CW275" s="21" t="n">
        <f aca="false">CW273-CW168*(1-CW26)</f>
        <v>0</v>
      </c>
      <c r="CX275" s="21" t="n">
        <f aca="false">CX273-CX168*(1-CX26)</f>
        <v>0</v>
      </c>
      <c r="CY275" s="21" t="n">
        <f aca="false">CY273-CY168*(1-CY26)</f>
        <v>0</v>
      </c>
      <c r="CZ275" s="21" t="n">
        <f aca="false">CZ273-CZ168*(1-CZ26)</f>
        <v>0</v>
      </c>
      <c r="DA275" s="21" t="n">
        <f aca="false">DA273-DA168*(1-DA26)</f>
        <v>0</v>
      </c>
      <c r="DB275" s="21" t="n">
        <f aca="false">DB273-DB168*(1-DB26)</f>
        <v>0</v>
      </c>
      <c r="DC275" s="21" t="n">
        <f aca="false">DC273-DC168*(1-DC26)</f>
        <v>0</v>
      </c>
      <c r="DD275" s="21" t="n">
        <f aca="false">DD273-DD168*(1-DD26)</f>
        <v>0</v>
      </c>
      <c r="DE275" s="21" t="n">
        <f aca="false">DE273-DE168*(1-DE26)</f>
        <v>0</v>
      </c>
      <c r="DF275" s="21" t="n">
        <f aca="false">DF273-DF168*(1-DF26)</f>
        <v>0</v>
      </c>
      <c r="DG275" s="21" t="n">
        <f aca="false">DG273-DG168*(1-DG26)</f>
        <v>0</v>
      </c>
      <c r="DH275" s="21" t="n">
        <f aca="false">DH273-DH168*(1-DH26)</f>
        <v>0</v>
      </c>
      <c r="DI275" s="21" t="n">
        <f aca="false">DI273-DI168*(1-DI26)</f>
        <v>0</v>
      </c>
      <c r="DJ275" s="21" t="n">
        <f aca="false">DJ273-DJ168*(1-DJ26)</f>
        <v>0</v>
      </c>
      <c r="DK275" s="21" t="n">
        <f aca="false">DK273-DK168*(1-DK26)</f>
        <v>0</v>
      </c>
      <c r="DL275" s="21" t="n">
        <f aca="false">DL273-DL168*(1-DL26)</f>
        <v>0</v>
      </c>
      <c r="DM275" s="21" t="n">
        <f aca="false">DM273-DM168*(1-DM26)</f>
        <v>0</v>
      </c>
      <c r="DN275" s="21" t="n">
        <f aca="false">DN273-DN168*(1-DN26)</f>
        <v>0</v>
      </c>
      <c r="DO275" s="21" t="n">
        <f aca="false">DO273-DO168*(1-DO26)</f>
        <v>0</v>
      </c>
      <c r="DP275" s="21" t="n">
        <f aca="false">DP273-DP168*(1-DP26)</f>
        <v>0</v>
      </c>
      <c r="DQ275" s="21" t="n">
        <f aca="false">DQ273-DQ168*(1-DQ26)</f>
        <v>0</v>
      </c>
      <c r="DR275" s="21" t="n">
        <f aca="false">DR273-DR168*(1-DR26)</f>
        <v>0</v>
      </c>
      <c r="DS275" s="21" t="n">
        <f aca="false">DS273-DS168*(1-DS26)</f>
        <v>0</v>
      </c>
      <c r="DT275" s="21" t="n">
        <f aca="false">DT273-DT168*(1-DT26)</f>
        <v>0</v>
      </c>
      <c r="DU275" s="21" t="n">
        <f aca="false">DU273-DU168*(1-DU26)</f>
        <v>0</v>
      </c>
      <c r="DV275" s="21" t="n">
        <f aca="false">DV273-DV168*(1-DV26)</f>
        <v>0</v>
      </c>
      <c r="DW275" s="21" t="n">
        <f aca="false">DW273-DW168*(1-DW26)</f>
        <v>0</v>
      </c>
      <c r="DX275" s="21" t="n">
        <f aca="false">DX273-DX168*(1-DX26)</f>
        <v>0</v>
      </c>
      <c r="DY275" s="21" t="n">
        <f aca="false">DY273-DY168*(1-DY26)</f>
        <v>0</v>
      </c>
      <c r="DZ275" s="21" t="n">
        <f aca="false">DZ273-DZ168*(1-DZ26)</f>
        <v>0</v>
      </c>
      <c r="EA275" s="21" t="n">
        <f aca="false">EA273-EA168*(1-EA26)</f>
        <v>0</v>
      </c>
      <c r="EB275" s="21" t="n">
        <f aca="false">EB273-EB168*(1-EB26)</f>
        <v>0</v>
      </c>
      <c r="EC275" s="21" t="n">
        <f aca="false">EC273-EC168*(1-EC26)</f>
        <v>0</v>
      </c>
      <c r="ED275" s="21" t="n">
        <f aca="false">ED273-ED168*(1-ED26)</f>
        <v>0</v>
      </c>
      <c r="EE275" s="21" t="n">
        <f aca="false">EE273-EE168*(1-EE26)</f>
        <v>0</v>
      </c>
      <c r="EF275" s="21" t="n">
        <f aca="false">EF273-EF168*(1-EF26)</f>
        <v>0</v>
      </c>
      <c r="EG275" s="21" t="n">
        <f aca="false">EG273-EG168*(1-EG26)</f>
        <v>0</v>
      </c>
      <c r="EH275" s="21" t="n">
        <f aca="false">EH273-EH168*(1-EH26)</f>
        <v>0</v>
      </c>
      <c r="EI275" s="21" t="n">
        <f aca="false">EI273-EI168*(1-EI26)</f>
        <v>0</v>
      </c>
      <c r="EJ275" s="21" t="n">
        <f aca="false">EJ273-EJ168*(1-EJ26)</f>
        <v>0</v>
      </c>
      <c r="EK275" s="21" t="n">
        <f aca="false">EK273-EK168*(1-EK26)</f>
        <v>0</v>
      </c>
      <c r="EL275" s="21" t="n">
        <f aca="false">EL273-EL168*(1-EL26)</f>
        <v>0</v>
      </c>
      <c r="EM275" s="21" t="n">
        <f aca="false">EM273-EM168*(1-EM26)</f>
        <v>0</v>
      </c>
      <c r="EN275" s="21" t="n">
        <f aca="false">EN273-EN168*(1-EN26)</f>
        <v>0</v>
      </c>
      <c r="EO275" s="21" t="n">
        <f aca="false">EO273-EO168*(1-EO26)</f>
        <v>0</v>
      </c>
      <c r="EP275" s="21" t="n">
        <f aca="false">EP273-EP168*(1-EP26)</f>
        <v>0</v>
      </c>
      <c r="EQ275" s="21" t="n">
        <f aca="false">EQ273-EQ168*(1-EQ26)</f>
        <v>0</v>
      </c>
      <c r="ER275" s="21" t="n">
        <f aca="false">ER273-ER168*(1-ER26)</f>
        <v>0</v>
      </c>
      <c r="ES275" s="21" t="n">
        <f aca="false">ES273-ES168*(1-ES26)</f>
        <v>0</v>
      </c>
      <c r="ET275" s="21" t="n">
        <f aca="false">ET273-ET168*(1-ET26)</f>
        <v>0</v>
      </c>
      <c r="EU275" s="21" t="n">
        <f aca="false">EU273-EU168*(1-EU26)</f>
        <v>0</v>
      </c>
      <c r="EV275" s="21" t="n">
        <f aca="false">EV273-EV168*(1-EV26)</f>
        <v>0</v>
      </c>
      <c r="EW275" s="21" t="n">
        <f aca="false">EW273-EW168*(1-EW26)</f>
        <v>0</v>
      </c>
      <c r="EX275" s="21" t="n">
        <f aca="false">EX273-EX168*(1-EX26)</f>
        <v>0</v>
      </c>
      <c r="EY275" s="21" t="n">
        <f aca="false">EY273-EY168*(1-EY26)</f>
        <v>0</v>
      </c>
      <c r="EZ275" s="21" t="n">
        <f aca="false">EZ273-EZ168*(1-EZ26)</f>
        <v>0</v>
      </c>
      <c r="FA275" s="21" t="n">
        <f aca="false">FA273-FA168*(1-FA26)</f>
        <v>0</v>
      </c>
      <c r="FB275" s="21" t="n">
        <f aca="false">FB273-FB168*(1-FB26)</f>
        <v>0</v>
      </c>
      <c r="FC275" s="21" t="n">
        <f aca="false">FC273-FC168*(1-FC26)</f>
        <v>0</v>
      </c>
      <c r="FD275" s="21" t="n">
        <f aca="false">FD273-FD168*(1-FD26)</f>
        <v>0</v>
      </c>
      <c r="FE275" s="21" t="n">
        <f aca="false">FE273-FE168*(1-FE26)</f>
        <v>0</v>
      </c>
      <c r="FF275" s="21" t="n">
        <f aca="false">FF273-FF168*(1-FF26)</f>
        <v>0</v>
      </c>
      <c r="FG275" s="21" t="n">
        <f aca="false">FG273-FG168*(1-FG26)</f>
        <v>0</v>
      </c>
      <c r="FH275" s="21" t="n">
        <f aca="false">FH273-FH168*(1-FH26)</f>
        <v>0</v>
      </c>
    </row>
    <row r="276" customFormat="false" ht="15" hidden="false" customHeight="false" outlineLevel="0" collapsed="false">
      <c r="C276" s="28" t="s">
        <v>891</v>
      </c>
      <c r="D276" s="12" t="s">
        <v>32</v>
      </c>
      <c r="E276" s="33" t="n">
        <f aca="false">IFERROR(XIRR($J275:$FH275,$J$4:$FH$4),"n/a")</f>
        <v>0.0851480103204017</v>
      </c>
    </row>
    <row r="277" customFormat="false" ht="15" hidden="false" customHeight="false" outlineLevel="0" collapsed="false">
      <c r="C277" s="1" t="s">
        <v>892</v>
      </c>
      <c r="D277" s="12" t="s">
        <v>358</v>
      </c>
      <c r="I277" s="21" t="n">
        <f aca="false">SUM(J277:FH277)</f>
        <v>-150</v>
      </c>
      <c r="J277" s="21" t="n">
        <f aca="false">-In_PSH_Land*J19-In_PSH_Devex*$E13*J30-J106-In_EW_To_PSH*J107+$F265*J22</f>
        <v>-150</v>
      </c>
      <c r="K277" s="21" t="n">
        <f aca="false">-In_PSH_Land*K19-In_PSH_Devex*$E13*K30-K106-In_EW_To_PSH*K107+$F265*K22</f>
        <v>0</v>
      </c>
      <c r="L277" s="21" t="n">
        <f aca="false">-In_PSH_Land*L19-In_PSH_Devex*$E13*L30-L106-In_EW_To_PSH*L107+$F265*L22</f>
        <v>0</v>
      </c>
      <c r="M277" s="21" t="n">
        <f aca="false">-In_PSH_Land*M19-In_PSH_Devex*$E13*M30-M106-In_EW_To_PSH*M107+$F265*M22</f>
        <v>0</v>
      </c>
      <c r="N277" s="21" t="n">
        <f aca="false">-In_PSH_Land*N19-In_PSH_Devex*$E13*N30-N106-In_EW_To_PSH*N107+$F265*N22</f>
        <v>0</v>
      </c>
      <c r="O277" s="21" t="n">
        <f aca="false">-In_PSH_Land*O19-In_PSH_Devex*$E13*O30-O106-In_EW_To_PSH*O107+$F265*O22</f>
        <v>0</v>
      </c>
      <c r="P277" s="21" t="n">
        <f aca="false">-In_PSH_Land*P19-In_PSH_Devex*$E13*P30-P106-In_EW_To_PSH*P107+$F265*P22</f>
        <v>0</v>
      </c>
      <c r="Q277" s="21" t="n">
        <f aca="false">-In_PSH_Land*Q19-In_PSH_Devex*$E13*Q30-Q106-In_EW_To_PSH*Q107+$F265*Q22</f>
        <v>0</v>
      </c>
      <c r="R277" s="21" t="n">
        <f aca="false">-In_PSH_Land*R19-In_PSH_Devex*$E13*R30-R106-In_EW_To_PSH*R107+$F265*R22</f>
        <v>0</v>
      </c>
      <c r="S277" s="21" t="n">
        <f aca="false">-In_PSH_Land*S19-In_PSH_Devex*$E13*S30-S106-In_EW_To_PSH*S107+$F265*S22</f>
        <v>0</v>
      </c>
      <c r="T277" s="21" t="n">
        <f aca="false">-In_PSH_Land*T19-In_PSH_Devex*$E13*T30-T106-In_EW_To_PSH*T107+$F265*T22</f>
        <v>0</v>
      </c>
      <c r="U277" s="21" t="n">
        <f aca="false">-In_PSH_Land*U19-In_PSH_Devex*$E13*U30-U106-In_EW_To_PSH*U107+$F265*U22</f>
        <v>0</v>
      </c>
      <c r="V277" s="21" t="n">
        <f aca="false">-In_PSH_Land*V19-In_PSH_Devex*$E13*V30-V106-In_EW_To_PSH*V107+$F265*V22</f>
        <v>0</v>
      </c>
      <c r="W277" s="21" t="n">
        <f aca="false">-In_PSH_Land*W19-In_PSH_Devex*$E13*W30-W106-In_EW_To_PSH*W107+$F265*W22</f>
        <v>0</v>
      </c>
      <c r="X277" s="21" t="n">
        <f aca="false">-In_PSH_Land*X19-In_PSH_Devex*$E13*X30-X106-In_EW_To_PSH*X107+$F265*X22</f>
        <v>0</v>
      </c>
      <c r="Y277" s="21" t="n">
        <f aca="false">-In_PSH_Land*Y19-In_PSH_Devex*$E13*Y30-Y106-In_EW_To_PSH*Y107+$F265*Y22</f>
        <v>0</v>
      </c>
      <c r="Z277" s="21" t="n">
        <f aca="false">-In_PSH_Land*Z19-In_PSH_Devex*$E13*Z30-Z106-In_EW_To_PSH*Z107+$F265*Z22</f>
        <v>0</v>
      </c>
      <c r="AA277" s="21" t="n">
        <f aca="false">-In_PSH_Land*AA19-In_PSH_Devex*$E13*AA30-AA106-In_EW_To_PSH*AA107+$F265*AA22</f>
        <v>0</v>
      </c>
      <c r="AB277" s="21" t="n">
        <f aca="false">-In_PSH_Land*AB19-In_PSH_Devex*$E13*AB30-AB106-In_EW_To_PSH*AB107+$F265*AB22</f>
        <v>0</v>
      </c>
      <c r="AC277" s="21" t="n">
        <f aca="false">-In_PSH_Land*AC19-In_PSH_Devex*$E13*AC30-AC106-In_EW_To_PSH*AC107+$F265*AC22</f>
        <v>0</v>
      </c>
      <c r="AD277" s="21" t="n">
        <f aca="false">-In_PSH_Land*AD19-In_PSH_Devex*$E13*AD30-AD106-In_EW_To_PSH*AD107+$F265*AD22</f>
        <v>0</v>
      </c>
      <c r="AE277" s="21" t="n">
        <f aca="false">-In_PSH_Land*AE19-In_PSH_Devex*$E13*AE30-AE106-In_EW_To_PSH*AE107+$F265*AE22</f>
        <v>0</v>
      </c>
      <c r="AF277" s="21" t="n">
        <f aca="false">-In_PSH_Land*AF19-In_PSH_Devex*$E13*AF30-AF106-In_EW_To_PSH*AF107+$F265*AF22</f>
        <v>0</v>
      </c>
      <c r="AG277" s="21" t="n">
        <f aca="false">-In_PSH_Land*AG19-In_PSH_Devex*$E13*AG30-AG106-In_EW_To_PSH*AG107+$F265*AG22</f>
        <v>0</v>
      </c>
      <c r="AH277" s="21" t="n">
        <f aca="false">-In_PSH_Land*AH19-In_PSH_Devex*$E13*AH30-AH106-In_EW_To_PSH*AH107+$F265*AH22</f>
        <v>0</v>
      </c>
      <c r="AI277" s="21" t="n">
        <f aca="false">-In_PSH_Land*AI19-In_PSH_Devex*$E13*AI30-AI106-In_EW_To_PSH*AI107+$F265*AI22</f>
        <v>0</v>
      </c>
      <c r="AJ277" s="21" t="n">
        <f aca="false">-In_PSH_Land*AJ19-In_PSH_Devex*$E13*AJ30-AJ106-In_EW_To_PSH*AJ107+$F265*AJ22</f>
        <v>0</v>
      </c>
      <c r="AK277" s="21" t="n">
        <f aca="false">-In_PSH_Land*AK19-In_PSH_Devex*$E13*AK30-AK106-In_EW_To_PSH*AK107+$F265*AK22</f>
        <v>0</v>
      </c>
      <c r="AL277" s="21" t="n">
        <f aca="false">-In_PSH_Land*AL19-In_PSH_Devex*$E13*AL30-AL106-In_EW_To_PSH*AL107+$F265*AL22</f>
        <v>0</v>
      </c>
      <c r="AM277" s="21" t="n">
        <f aca="false">-In_PSH_Land*AM19-In_PSH_Devex*$E13*AM30-AM106-In_EW_To_PSH*AM107+$F265*AM22</f>
        <v>0</v>
      </c>
      <c r="AN277" s="21" t="n">
        <f aca="false">-In_PSH_Land*AN19-In_PSH_Devex*$E13*AN30-AN106-In_EW_To_PSH*AN107+$F265*AN22</f>
        <v>0</v>
      </c>
      <c r="AO277" s="21" t="n">
        <f aca="false">-In_PSH_Land*AO19-In_PSH_Devex*$E13*AO30-AO106-In_EW_To_PSH*AO107+$F265*AO22</f>
        <v>0</v>
      </c>
      <c r="AP277" s="21" t="n">
        <f aca="false">-In_PSH_Land*AP19-In_PSH_Devex*$E13*AP30-AP106-In_EW_To_PSH*AP107+$F265*AP22</f>
        <v>0</v>
      </c>
      <c r="AQ277" s="21" t="n">
        <f aca="false">-In_PSH_Land*AQ19-In_PSH_Devex*$E13*AQ30-AQ106-In_EW_To_PSH*AQ107+$F265*AQ22</f>
        <v>0</v>
      </c>
      <c r="AR277" s="21" t="n">
        <f aca="false">-In_PSH_Land*AR19-In_PSH_Devex*$E13*AR30-AR106-In_EW_To_PSH*AR107+$F265*AR22</f>
        <v>0</v>
      </c>
      <c r="AS277" s="21" t="n">
        <f aca="false">-In_PSH_Land*AS19-In_PSH_Devex*$E13*AS30-AS106-In_EW_To_PSH*AS107+$F265*AS22</f>
        <v>0</v>
      </c>
      <c r="AT277" s="21" t="n">
        <f aca="false">-In_PSH_Land*AT19-In_PSH_Devex*$E13*AT30-AT106-In_EW_To_PSH*AT107+$F265*AT22</f>
        <v>0</v>
      </c>
      <c r="AU277" s="21" t="n">
        <f aca="false">-In_PSH_Land*AU19-In_PSH_Devex*$E13*AU30-AU106-In_EW_To_PSH*AU107+$F265*AU22</f>
        <v>0</v>
      </c>
      <c r="AV277" s="21" t="n">
        <f aca="false">-In_PSH_Land*AV19-In_PSH_Devex*$E13*AV30-AV106-In_EW_To_PSH*AV107+$F265*AV22</f>
        <v>0</v>
      </c>
      <c r="AW277" s="21" t="n">
        <f aca="false">-In_PSH_Land*AW19-In_PSH_Devex*$E13*AW30-AW106-In_EW_To_PSH*AW107+$F265*AW22</f>
        <v>0</v>
      </c>
      <c r="AX277" s="21" t="n">
        <f aca="false">-In_PSH_Land*AX19-In_PSH_Devex*$E13*AX30-AX106-In_EW_To_PSH*AX107+$F265*AX22</f>
        <v>0</v>
      </c>
      <c r="AY277" s="21" t="n">
        <f aca="false">-In_PSH_Land*AY19-In_PSH_Devex*$E13*AY30-AY106-In_EW_To_PSH*AY107+$F265*AY22</f>
        <v>0</v>
      </c>
      <c r="AZ277" s="21" t="n">
        <f aca="false">-In_PSH_Land*AZ19-In_PSH_Devex*$E13*AZ30-AZ106-In_EW_To_PSH*AZ107+$F265*AZ22</f>
        <v>0</v>
      </c>
      <c r="BA277" s="21" t="n">
        <f aca="false">-In_PSH_Land*BA19-In_PSH_Devex*$E13*BA30-BA106-In_EW_To_PSH*BA107+$F265*BA22</f>
        <v>0</v>
      </c>
      <c r="BB277" s="21" t="n">
        <f aca="false">-In_PSH_Land*BB19-In_PSH_Devex*$E13*BB30-BB106-In_EW_To_PSH*BB107+$F265*BB22</f>
        <v>0</v>
      </c>
      <c r="BC277" s="21" t="n">
        <f aca="false">-In_PSH_Land*BC19-In_PSH_Devex*$E13*BC30-BC106-In_EW_To_PSH*BC107+$F265*BC22</f>
        <v>0</v>
      </c>
      <c r="BD277" s="21" t="n">
        <f aca="false">-In_PSH_Land*BD19-In_PSH_Devex*$E13*BD30-BD106-In_EW_To_PSH*BD107+$F265*BD22</f>
        <v>0</v>
      </c>
      <c r="BE277" s="21" t="n">
        <f aca="false">-In_PSH_Land*BE19-In_PSH_Devex*$E13*BE30-BE106-In_EW_To_PSH*BE107+$F265*BE22</f>
        <v>0</v>
      </c>
      <c r="BF277" s="21" t="n">
        <f aca="false">-In_PSH_Land*BF19-In_PSH_Devex*$E13*BF30-BF106-In_EW_To_PSH*BF107+$F265*BF22</f>
        <v>0</v>
      </c>
      <c r="BG277" s="21" t="n">
        <f aca="false">-In_PSH_Land*BG19-In_PSH_Devex*$E13*BG30-BG106-In_EW_To_PSH*BG107+$F265*BG22</f>
        <v>0</v>
      </c>
      <c r="BH277" s="21" t="n">
        <f aca="false">-In_PSH_Land*BH19-In_PSH_Devex*$E13*BH30-BH106-In_EW_To_PSH*BH107+$F265*BH22</f>
        <v>0</v>
      </c>
      <c r="BI277" s="21" t="n">
        <f aca="false">-In_PSH_Land*BI19-In_PSH_Devex*$E13*BI30-BI106-In_EW_To_PSH*BI107+$F265*BI22</f>
        <v>0</v>
      </c>
      <c r="BJ277" s="21" t="n">
        <f aca="false">-In_PSH_Land*BJ19-In_PSH_Devex*$E13*BJ30-BJ106-In_EW_To_PSH*BJ107+$F265*BJ22</f>
        <v>0</v>
      </c>
      <c r="BK277" s="21" t="n">
        <f aca="false">-In_PSH_Land*BK19-In_PSH_Devex*$E13*BK30-BK106-In_EW_To_PSH*BK107+$F265*BK22</f>
        <v>0</v>
      </c>
      <c r="BL277" s="21" t="n">
        <f aca="false">-In_PSH_Land*BL19-In_PSH_Devex*$E13*BL30-BL106-In_EW_To_PSH*BL107+$F265*BL22</f>
        <v>0</v>
      </c>
      <c r="BM277" s="21" t="n">
        <f aca="false">-In_PSH_Land*BM19-In_PSH_Devex*$E13*BM30-BM106-In_EW_To_PSH*BM107+$F265*BM22</f>
        <v>0</v>
      </c>
      <c r="BN277" s="21" t="n">
        <f aca="false">-In_PSH_Land*BN19-In_PSH_Devex*$E13*BN30-BN106-In_EW_To_PSH*BN107+$F265*BN22</f>
        <v>0</v>
      </c>
      <c r="BO277" s="21" t="n">
        <f aca="false">-In_PSH_Land*BO19-In_PSH_Devex*$E13*BO30-BO106-In_EW_To_PSH*BO107+$F265*BO22</f>
        <v>0</v>
      </c>
      <c r="BP277" s="21" t="n">
        <f aca="false">-In_PSH_Land*BP19-In_PSH_Devex*$E13*BP30-BP106-In_EW_To_PSH*BP107+$F265*BP22</f>
        <v>0</v>
      </c>
      <c r="BQ277" s="21" t="n">
        <f aca="false">-In_PSH_Land*BQ19-In_PSH_Devex*$E13*BQ30-BQ106-In_EW_To_PSH*BQ107+$F265*BQ22</f>
        <v>0</v>
      </c>
      <c r="BR277" s="21" t="n">
        <f aca="false">-In_PSH_Land*BR19-In_PSH_Devex*$E13*BR30-BR106-In_EW_To_PSH*BR107+$F265*BR22</f>
        <v>0</v>
      </c>
      <c r="BS277" s="21" t="n">
        <f aca="false">-In_PSH_Land*BS19-In_PSH_Devex*$E13*BS30-BS106-In_EW_To_PSH*BS107+$F265*BS22</f>
        <v>0</v>
      </c>
      <c r="BT277" s="21" t="n">
        <f aca="false">-In_PSH_Land*BT19-In_PSH_Devex*$E13*BT30-BT106-In_EW_To_PSH*BT107+$F265*BT22</f>
        <v>0</v>
      </c>
      <c r="BU277" s="21" t="n">
        <f aca="false">-In_PSH_Land*BU19-In_PSH_Devex*$E13*BU30-BU106-In_EW_To_PSH*BU107+$F265*BU22</f>
        <v>0</v>
      </c>
      <c r="BV277" s="21" t="n">
        <f aca="false">-In_PSH_Land*BV19-In_PSH_Devex*$E13*BV30-BV106-In_EW_To_PSH*BV107+$F265*BV22</f>
        <v>0</v>
      </c>
      <c r="BW277" s="21" t="n">
        <f aca="false">-In_PSH_Land*BW19-In_PSH_Devex*$E13*BW30-BW106-In_EW_To_PSH*BW107+$F265*BW22</f>
        <v>0</v>
      </c>
      <c r="BX277" s="21" t="n">
        <f aca="false">-In_PSH_Land*BX19-In_PSH_Devex*$E13*BX30-BX106-In_EW_To_PSH*BX107+$F265*BX22</f>
        <v>0</v>
      </c>
      <c r="BY277" s="21" t="n">
        <f aca="false">-In_PSH_Land*BY19-In_PSH_Devex*$E13*BY30-BY106-In_EW_To_PSH*BY107+$F265*BY22</f>
        <v>0</v>
      </c>
      <c r="BZ277" s="21" t="n">
        <f aca="false">-In_PSH_Land*BZ19-In_PSH_Devex*$E13*BZ30-BZ106-In_EW_To_PSH*BZ107+$F265*BZ22</f>
        <v>0</v>
      </c>
      <c r="CA277" s="21" t="n">
        <f aca="false">-In_PSH_Land*CA19-In_PSH_Devex*$E13*CA30-CA106-In_EW_To_PSH*CA107+$F265*CA22</f>
        <v>0</v>
      </c>
      <c r="CB277" s="21" t="n">
        <f aca="false">-In_PSH_Land*CB19-In_PSH_Devex*$E13*CB30-CB106-In_EW_To_PSH*CB107+$F265*CB22</f>
        <v>0</v>
      </c>
      <c r="CC277" s="21" t="n">
        <f aca="false">-In_PSH_Land*CC19-In_PSH_Devex*$E13*CC30-CC106-In_EW_To_PSH*CC107+$F265*CC22</f>
        <v>0</v>
      </c>
      <c r="CD277" s="21" t="n">
        <f aca="false">-In_PSH_Land*CD19-In_PSH_Devex*$E13*CD30-CD106-In_EW_To_PSH*CD107+$F265*CD22</f>
        <v>0</v>
      </c>
      <c r="CE277" s="21" t="n">
        <f aca="false">-In_PSH_Land*CE19-In_PSH_Devex*$E13*CE30-CE106-In_EW_To_PSH*CE107+$F265*CE22</f>
        <v>0</v>
      </c>
      <c r="CF277" s="21" t="n">
        <f aca="false">-In_PSH_Land*CF19-In_PSH_Devex*$E13*CF30-CF106-In_EW_To_PSH*CF107+$F265*CF22</f>
        <v>0</v>
      </c>
      <c r="CG277" s="21" t="n">
        <f aca="false">-In_PSH_Land*CG19-In_PSH_Devex*$E13*CG30-CG106-In_EW_To_PSH*CG107+$F265*CG22</f>
        <v>0</v>
      </c>
      <c r="CH277" s="21" t="n">
        <f aca="false">-In_PSH_Land*CH19-In_PSH_Devex*$E13*CH30-CH106-In_EW_To_PSH*CH107+$F265*CH22</f>
        <v>0</v>
      </c>
      <c r="CI277" s="21" t="n">
        <f aca="false">-In_PSH_Land*CI19-In_PSH_Devex*$E13*CI30-CI106-In_EW_To_PSH*CI107+$F265*CI22</f>
        <v>0</v>
      </c>
      <c r="CJ277" s="21" t="n">
        <f aca="false">-In_PSH_Land*CJ19-In_PSH_Devex*$E13*CJ30-CJ106-In_EW_To_PSH*CJ107+$F265*CJ22</f>
        <v>0</v>
      </c>
      <c r="CK277" s="21" t="n">
        <f aca="false">-In_PSH_Land*CK19-In_PSH_Devex*$E13*CK30-CK106-In_EW_To_PSH*CK107+$F265*CK22</f>
        <v>0</v>
      </c>
      <c r="CL277" s="21" t="n">
        <f aca="false">-In_PSH_Land*CL19-In_PSH_Devex*$E13*CL30-CL106-In_EW_To_PSH*CL107+$F265*CL22</f>
        <v>0</v>
      </c>
      <c r="CM277" s="21" t="n">
        <f aca="false">-In_PSH_Land*CM19-In_PSH_Devex*$E13*CM30-CM106-In_EW_To_PSH*CM107+$F265*CM22</f>
        <v>0</v>
      </c>
      <c r="CN277" s="21" t="n">
        <f aca="false">-In_PSH_Land*CN19-In_PSH_Devex*$E13*CN30-CN106-In_EW_To_PSH*CN107+$F265*CN22</f>
        <v>0</v>
      </c>
      <c r="CO277" s="21" t="n">
        <f aca="false">-In_PSH_Land*CO19-In_PSH_Devex*$E13*CO30-CO106-In_EW_To_PSH*CO107+$F265*CO22</f>
        <v>0</v>
      </c>
      <c r="CP277" s="21" t="n">
        <f aca="false">-In_PSH_Land*CP19-In_PSH_Devex*$E13*CP30-CP106-In_EW_To_PSH*CP107+$F265*CP22</f>
        <v>0</v>
      </c>
      <c r="CQ277" s="21" t="n">
        <f aca="false">-In_PSH_Land*CQ19-In_PSH_Devex*$E13*CQ30-CQ106-In_EW_To_PSH*CQ107+$F265*CQ22</f>
        <v>0</v>
      </c>
      <c r="CR277" s="21" t="n">
        <f aca="false">-In_PSH_Land*CR19-In_PSH_Devex*$E13*CR30-CR106-In_EW_To_PSH*CR107+$F265*CR22</f>
        <v>0</v>
      </c>
      <c r="CS277" s="21" t="n">
        <f aca="false">-In_PSH_Land*CS19-In_PSH_Devex*$E13*CS30-CS106-In_EW_To_PSH*CS107+$F265*CS22</f>
        <v>0</v>
      </c>
      <c r="CT277" s="21" t="n">
        <f aca="false">-In_PSH_Land*CT19-In_PSH_Devex*$E13*CT30-CT106-In_EW_To_PSH*CT107+$F265*CT22</f>
        <v>0</v>
      </c>
      <c r="CU277" s="21" t="n">
        <f aca="false">-In_PSH_Land*CU19-In_PSH_Devex*$E13*CU30-CU106-In_EW_To_PSH*CU107+$F265*CU22</f>
        <v>0</v>
      </c>
      <c r="CV277" s="21" t="n">
        <f aca="false">-In_PSH_Land*CV19-In_PSH_Devex*$E13*CV30-CV106-In_EW_To_PSH*CV107+$F265*CV22</f>
        <v>0</v>
      </c>
      <c r="CW277" s="21" t="n">
        <f aca="false">-In_PSH_Land*CW19-In_PSH_Devex*$E13*CW30-CW106-In_EW_To_PSH*CW107+$F265*CW22</f>
        <v>0</v>
      </c>
      <c r="CX277" s="21" t="n">
        <f aca="false">-In_PSH_Land*CX19-In_PSH_Devex*$E13*CX30-CX106-In_EW_To_PSH*CX107+$F265*CX22</f>
        <v>0</v>
      </c>
      <c r="CY277" s="21" t="n">
        <f aca="false">-In_PSH_Land*CY19-In_PSH_Devex*$E13*CY30-CY106-In_EW_To_PSH*CY107+$F265*CY22</f>
        <v>0</v>
      </c>
      <c r="CZ277" s="21" t="n">
        <f aca="false">-In_PSH_Land*CZ19-In_PSH_Devex*$E13*CZ30-CZ106-In_EW_To_PSH*CZ107+$F265*CZ22</f>
        <v>0</v>
      </c>
      <c r="DA277" s="21" t="n">
        <f aca="false">-In_PSH_Land*DA19-In_PSH_Devex*$E13*DA30-DA106-In_EW_To_PSH*DA107+$F265*DA22</f>
        <v>0</v>
      </c>
      <c r="DB277" s="21" t="n">
        <f aca="false">-In_PSH_Land*DB19-In_PSH_Devex*$E13*DB30-DB106-In_EW_To_PSH*DB107+$F265*DB22</f>
        <v>0</v>
      </c>
      <c r="DC277" s="21" t="n">
        <f aca="false">-In_PSH_Land*DC19-In_PSH_Devex*$E13*DC30-DC106-In_EW_To_PSH*DC107+$F265*DC22</f>
        <v>0</v>
      </c>
      <c r="DD277" s="21" t="n">
        <f aca="false">-In_PSH_Land*DD19-In_PSH_Devex*$E13*DD30-DD106-In_EW_To_PSH*DD107+$F265*DD22</f>
        <v>0</v>
      </c>
      <c r="DE277" s="21" t="n">
        <f aca="false">-In_PSH_Land*DE19-In_PSH_Devex*$E13*DE30-DE106-In_EW_To_PSH*DE107+$F265*DE22</f>
        <v>0</v>
      </c>
      <c r="DF277" s="21" t="n">
        <f aca="false">-In_PSH_Land*DF19-In_PSH_Devex*$E13*DF30-DF106-In_EW_To_PSH*DF107+$F265*DF22</f>
        <v>0</v>
      </c>
      <c r="DG277" s="21" t="n">
        <f aca="false">-In_PSH_Land*DG19-In_PSH_Devex*$E13*DG30-DG106-In_EW_To_PSH*DG107+$F265*DG22</f>
        <v>0</v>
      </c>
      <c r="DH277" s="21" t="n">
        <f aca="false">-In_PSH_Land*DH19-In_PSH_Devex*$E13*DH30-DH106-In_EW_To_PSH*DH107+$F265*DH22</f>
        <v>0</v>
      </c>
      <c r="DI277" s="21" t="n">
        <f aca="false">-In_PSH_Land*DI19-In_PSH_Devex*$E13*DI30-DI106-In_EW_To_PSH*DI107+$F265*DI22</f>
        <v>0</v>
      </c>
      <c r="DJ277" s="21" t="n">
        <f aca="false">-In_PSH_Land*DJ19-In_PSH_Devex*$E13*DJ30-DJ106-In_EW_To_PSH*DJ107+$F265*DJ22</f>
        <v>0</v>
      </c>
      <c r="DK277" s="21" t="n">
        <f aca="false">-In_PSH_Land*DK19-In_PSH_Devex*$E13*DK30-DK106-In_EW_To_PSH*DK107+$F265*DK22</f>
        <v>0</v>
      </c>
      <c r="DL277" s="21" t="n">
        <f aca="false">-In_PSH_Land*DL19-In_PSH_Devex*$E13*DL30-DL106-In_EW_To_PSH*DL107+$F265*DL22</f>
        <v>0</v>
      </c>
      <c r="DM277" s="21" t="n">
        <f aca="false">-In_PSH_Land*DM19-In_PSH_Devex*$E13*DM30-DM106-In_EW_To_PSH*DM107+$F265*DM22</f>
        <v>0</v>
      </c>
      <c r="DN277" s="21" t="n">
        <f aca="false">-In_PSH_Land*DN19-In_PSH_Devex*$E13*DN30-DN106-In_EW_To_PSH*DN107+$F265*DN22</f>
        <v>0</v>
      </c>
      <c r="DO277" s="21" t="n">
        <f aca="false">-In_PSH_Land*DO19-In_PSH_Devex*$E13*DO30-DO106-In_EW_To_PSH*DO107+$F265*DO22</f>
        <v>0</v>
      </c>
      <c r="DP277" s="21" t="n">
        <f aca="false">-In_PSH_Land*DP19-In_PSH_Devex*$E13*DP30-DP106-In_EW_To_PSH*DP107+$F265*DP22</f>
        <v>0</v>
      </c>
      <c r="DQ277" s="21" t="n">
        <f aca="false">-In_PSH_Land*DQ19-In_PSH_Devex*$E13*DQ30-DQ106-In_EW_To_PSH*DQ107+$F265*DQ22</f>
        <v>0</v>
      </c>
      <c r="DR277" s="21" t="n">
        <f aca="false">-In_PSH_Land*DR19-In_PSH_Devex*$E13*DR30-DR106-In_EW_To_PSH*DR107+$F265*DR22</f>
        <v>0</v>
      </c>
      <c r="DS277" s="21" t="n">
        <f aca="false">-In_PSH_Land*DS19-In_PSH_Devex*$E13*DS30-DS106-In_EW_To_PSH*DS107+$F265*DS22</f>
        <v>0</v>
      </c>
      <c r="DT277" s="21" t="n">
        <f aca="false">-In_PSH_Land*DT19-In_PSH_Devex*$E13*DT30-DT106-In_EW_To_PSH*DT107+$F265*DT22</f>
        <v>0</v>
      </c>
      <c r="DU277" s="21" t="n">
        <f aca="false">-In_PSH_Land*DU19-In_PSH_Devex*$E13*DU30-DU106-In_EW_To_PSH*DU107+$F265*DU22</f>
        <v>0</v>
      </c>
      <c r="DV277" s="21" t="n">
        <f aca="false">-In_PSH_Land*DV19-In_PSH_Devex*$E13*DV30-DV106-In_EW_To_PSH*DV107+$F265*DV22</f>
        <v>0</v>
      </c>
      <c r="DW277" s="21" t="n">
        <f aca="false">-In_PSH_Land*DW19-In_PSH_Devex*$E13*DW30-DW106-In_EW_To_PSH*DW107+$F265*DW22</f>
        <v>0</v>
      </c>
      <c r="DX277" s="21" t="n">
        <f aca="false">-In_PSH_Land*DX19-In_PSH_Devex*$E13*DX30-DX106-In_EW_To_PSH*DX107+$F265*DX22</f>
        <v>0</v>
      </c>
      <c r="DY277" s="21" t="n">
        <f aca="false">-In_PSH_Land*DY19-In_PSH_Devex*$E13*DY30-DY106-In_EW_To_PSH*DY107+$F265*DY22</f>
        <v>0</v>
      </c>
      <c r="DZ277" s="21" t="n">
        <f aca="false">-In_PSH_Land*DZ19-In_PSH_Devex*$E13*DZ30-DZ106-In_EW_To_PSH*DZ107+$F265*DZ22</f>
        <v>0</v>
      </c>
      <c r="EA277" s="21" t="n">
        <f aca="false">-In_PSH_Land*EA19-In_PSH_Devex*$E13*EA30-EA106-In_EW_To_PSH*EA107+$F265*EA22</f>
        <v>0</v>
      </c>
      <c r="EB277" s="21" t="n">
        <f aca="false">-In_PSH_Land*EB19-In_PSH_Devex*$E13*EB30-EB106-In_EW_To_PSH*EB107+$F265*EB22</f>
        <v>0</v>
      </c>
      <c r="EC277" s="21" t="n">
        <f aca="false">-In_PSH_Land*EC19-In_PSH_Devex*$E13*EC30-EC106-In_EW_To_PSH*EC107+$F265*EC22</f>
        <v>0</v>
      </c>
      <c r="ED277" s="21" t="n">
        <f aca="false">-In_PSH_Land*ED19-In_PSH_Devex*$E13*ED30-ED106-In_EW_To_PSH*ED107+$F265*ED22</f>
        <v>0</v>
      </c>
      <c r="EE277" s="21" t="n">
        <f aca="false">-In_PSH_Land*EE19-In_PSH_Devex*$E13*EE30-EE106-In_EW_To_PSH*EE107+$F265*EE22</f>
        <v>0</v>
      </c>
      <c r="EF277" s="21" t="n">
        <f aca="false">-In_PSH_Land*EF19-In_PSH_Devex*$E13*EF30-EF106-In_EW_To_PSH*EF107+$F265*EF22</f>
        <v>0</v>
      </c>
      <c r="EG277" s="21" t="n">
        <f aca="false">-In_PSH_Land*EG19-In_PSH_Devex*$E13*EG30-EG106-In_EW_To_PSH*EG107+$F265*EG22</f>
        <v>0</v>
      </c>
      <c r="EH277" s="21" t="n">
        <f aca="false">-In_PSH_Land*EH19-In_PSH_Devex*$E13*EH30-EH106-In_EW_To_PSH*EH107+$F265*EH22</f>
        <v>0</v>
      </c>
      <c r="EI277" s="21" t="n">
        <f aca="false">-In_PSH_Land*EI19-In_PSH_Devex*$E13*EI30-EI106-In_EW_To_PSH*EI107+$F265*EI22</f>
        <v>0</v>
      </c>
      <c r="EJ277" s="21" t="n">
        <f aca="false">-In_PSH_Land*EJ19-In_PSH_Devex*$E13*EJ30-EJ106-In_EW_To_PSH*EJ107+$F265*EJ22</f>
        <v>0</v>
      </c>
      <c r="EK277" s="21" t="n">
        <f aca="false">-In_PSH_Land*EK19-In_PSH_Devex*$E13*EK30-EK106-In_EW_To_PSH*EK107+$F265*EK22</f>
        <v>0</v>
      </c>
      <c r="EL277" s="21" t="n">
        <f aca="false">-In_PSH_Land*EL19-In_PSH_Devex*$E13*EL30-EL106-In_EW_To_PSH*EL107+$F265*EL22</f>
        <v>0</v>
      </c>
      <c r="EM277" s="21" t="n">
        <f aca="false">-In_PSH_Land*EM19-In_PSH_Devex*$E13*EM30-EM106-In_EW_To_PSH*EM107+$F265*EM22</f>
        <v>0</v>
      </c>
      <c r="EN277" s="21" t="n">
        <f aca="false">-In_PSH_Land*EN19-In_PSH_Devex*$E13*EN30-EN106-In_EW_To_PSH*EN107+$F265*EN22</f>
        <v>0</v>
      </c>
      <c r="EO277" s="21" t="n">
        <f aca="false">-In_PSH_Land*EO19-In_PSH_Devex*$E13*EO30-EO106-In_EW_To_PSH*EO107+$F265*EO22</f>
        <v>0</v>
      </c>
      <c r="EP277" s="21" t="n">
        <f aca="false">-In_PSH_Land*EP19-In_PSH_Devex*$E13*EP30-EP106-In_EW_To_PSH*EP107+$F265*EP22</f>
        <v>0</v>
      </c>
      <c r="EQ277" s="21" t="n">
        <f aca="false">-In_PSH_Land*EQ19-In_PSH_Devex*$E13*EQ30-EQ106-In_EW_To_PSH*EQ107+$F265*EQ22</f>
        <v>0</v>
      </c>
      <c r="ER277" s="21" t="n">
        <f aca="false">-In_PSH_Land*ER19-In_PSH_Devex*$E13*ER30-ER106-In_EW_To_PSH*ER107+$F265*ER22</f>
        <v>0</v>
      </c>
      <c r="ES277" s="21" t="n">
        <f aca="false">-In_PSH_Land*ES19-In_PSH_Devex*$E13*ES30-ES106-In_EW_To_PSH*ES107+$F265*ES22</f>
        <v>0</v>
      </c>
      <c r="ET277" s="21" t="n">
        <f aca="false">-In_PSH_Land*ET19-In_PSH_Devex*$E13*ET30-ET106-In_EW_To_PSH*ET107+$F265*ET22</f>
        <v>0</v>
      </c>
      <c r="EU277" s="21" t="n">
        <f aca="false">-In_PSH_Land*EU19-In_PSH_Devex*$E13*EU30-EU106-In_EW_To_PSH*EU107+$F265*EU22</f>
        <v>0</v>
      </c>
      <c r="EV277" s="21" t="n">
        <f aca="false">-In_PSH_Land*EV19-In_PSH_Devex*$E13*EV30-EV106-In_EW_To_PSH*EV107+$F265*EV22</f>
        <v>0</v>
      </c>
      <c r="EW277" s="21" t="n">
        <f aca="false">-In_PSH_Land*EW19-In_PSH_Devex*$E13*EW30-EW106-In_EW_To_PSH*EW107+$F265*EW22</f>
        <v>0</v>
      </c>
      <c r="EX277" s="21" t="n">
        <f aca="false">-In_PSH_Land*EX19-In_PSH_Devex*$E13*EX30-EX106-In_EW_To_PSH*EX107+$F265*EX22</f>
        <v>0</v>
      </c>
      <c r="EY277" s="21" t="n">
        <f aca="false">-In_PSH_Land*EY19-In_PSH_Devex*$E13*EY30-EY106-In_EW_To_PSH*EY107+$F265*EY22</f>
        <v>0</v>
      </c>
      <c r="EZ277" s="21" t="n">
        <f aca="false">-In_PSH_Land*EZ19-In_PSH_Devex*$E13*EZ30-EZ106-In_EW_To_PSH*EZ107+$F265*EZ22</f>
        <v>0</v>
      </c>
      <c r="FA277" s="21" t="n">
        <f aca="false">-In_PSH_Land*FA19-In_PSH_Devex*$E13*FA30-FA106-In_EW_To_PSH*FA107+$F265*FA22</f>
        <v>0</v>
      </c>
      <c r="FB277" s="21" t="n">
        <f aca="false">-In_PSH_Land*FB19-In_PSH_Devex*$E13*FB30-FB106-In_EW_To_PSH*FB107+$F265*FB22</f>
        <v>0</v>
      </c>
      <c r="FC277" s="21" t="n">
        <f aca="false">-In_PSH_Land*FC19-In_PSH_Devex*$E13*FC30-FC106-In_EW_To_PSH*FC107+$F265*FC22</f>
        <v>0</v>
      </c>
      <c r="FD277" s="21" t="n">
        <f aca="false">-In_PSH_Land*FD19-In_PSH_Devex*$E13*FD30-FD106-In_EW_To_PSH*FD107+$F265*FD22</f>
        <v>0</v>
      </c>
      <c r="FE277" s="21" t="n">
        <f aca="false">-In_PSH_Land*FE19-In_PSH_Devex*$E13*FE30-FE106-In_EW_To_PSH*FE107+$F265*FE22</f>
        <v>0</v>
      </c>
      <c r="FF277" s="21" t="n">
        <f aca="false">-In_PSH_Land*FF19-In_PSH_Devex*$E13*FF30-FF106-In_EW_To_PSH*FF107+$F265*FF22</f>
        <v>0</v>
      </c>
      <c r="FG277" s="21" t="n">
        <f aca="false">-In_PSH_Land*FG19-In_PSH_Devex*$E13*FG30-FG106-In_EW_To_PSH*FG107+$F265*FG22</f>
        <v>0</v>
      </c>
      <c r="FH277" s="21" t="n">
        <f aca="false">-In_PSH_Land*FH19-In_PSH_Devex*$E13*FH30-FH106-In_EW_To_PSH*FH107+$F265*FH22</f>
        <v>0</v>
      </c>
    </row>
    <row r="278" customFormat="false" ht="15" hidden="false" customHeight="false" outlineLevel="0" collapsed="false">
      <c r="C278" s="28" t="s">
        <v>893</v>
      </c>
      <c r="D278" s="12" t="s">
        <v>32</v>
      </c>
      <c r="E278" s="33" t="str">
        <f aca="false">IFERROR(XIRR($J277:$FH277,$J$4:$FH$4),"n/a")</f>
        <v>n/a</v>
      </c>
    </row>
    <row r="280" customFormat="false" ht="15" hidden="false" customHeight="false" outlineLevel="0" collapsed="false">
      <c r="A280" s="10" t="s">
        <v>14</v>
      </c>
      <c r="B280" s="10"/>
      <c r="C280" s="10" t="s">
        <v>894</v>
      </c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/>
      <c r="EI280" s="10"/>
      <c r="EJ280" s="10"/>
      <c r="EK280" s="10"/>
      <c r="EL280" s="10"/>
      <c r="EM280" s="10"/>
      <c r="EN280" s="10"/>
      <c r="EO280" s="10"/>
      <c r="EP280" s="10"/>
      <c r="EQ280" s="10"/>
      <c r="ER280" s="10"/>
      <c r="ES280" s="10"/>
      <c r="ET280" s="10"/>
      <c r="EU280" s="10"/>
      <c r="EV280" s="10"/>
      <c r="EW280" s="10"/>
      <c r="EX280" s="10"/>
      <c r="EY280" s="10"/>
      <c r="EZ280" s="10"/>
      <c r="FA280" s="10"/>
      <c r="FB280" s="10"/>
      <c r="FC280" s="10"/>
      <c r="FD280" s="10"/>
      <c r="FE280" s="10"/>
      <c r="FF280" s="10"/>
      <c r="FG280" s="10"/>
      <c r="FH280" s="10"/>
    </row>
    <row r="281" customFormat="false" ht="15" hidden="false" customHeight="false" outlineLevel="0" collapsed="false">
      <c r="C281" s="1" t="s">
        <v>895</v>
      </c>
      <c r="D281" s="12" t="s">
        <v>32</v>
      </c>
      <c r="E281" s="23" t="n">
        <f aca="false">1-In_PSH_Stays*$F227</f>
        <v>1</v>
      </c>
      <c r="F281" s="21" t="n">
        <f aca="false">(1-In_PSH_Stays)*$F239</f>
        <v>1540.80291200887</v>
      </c>
    </row>
    <row r="282" customFormat="false" ht="15" hidden="false" customHeight="false" outlineLevel="0" collapsed="false">
      <c r="C282" s="1" t="s">
        <v>896</v>
      </c>
      <c r="D282" s="12" t="s">
        <v>32</v>
      </c>
      <c r="J282" s="23" t="n">
        <f aca="false">1-J25*(1-$E281)</f>
        <v>1</v>
      </c>
      <c r="K282" s="23" t="n">
        <f aca="false">1-K25*(1-$E281)</f>
        <v>1</v>
      </c>
      <c r="L282" s="23" t="n">
        <f aca="false">1-L25*(1-$E281)</f>
        <v>1</v>
      </c>
      <c r="M282" s="23" t="n">
        <f aca="false">1-M25*(1-$E281)</f>
        <v>1</v>
      </c>
      <c r="N282" s="23" t="n">
        <f aca="false">1-N25*(1-$E281)</f>
        <v>1</v>
      </c>
      <c r="O282" s="23" t="n">
        <f aca="false">1-O25*(1-$E281)</f>
        <v>1</v>
      </c>
      <c r="P282" s="23" t="n">
        <f aca="false">1-P25*(1-$E281)</f>
        <v>1</v>
      </c>
      <c r="Q282" s="23" t="n">
        <f aca="false">1-Q25*(1-$E281)</f>
        <v>1</v>
      </c>
      <c r="R282" s="23" t="n">
        <f aca="false">1-R25*(1-$E281)</f>
        <v>1</v>
      </c>
      <c r="S282" s="23" t="n">
        <f aca="false">1-S25*(1-$E281)</f>
        <v>1</v>
      </c>
      <c r="T282" s="23" t="n">
        <f aca="false">1-T25*(1-$E281)</f>
        <v>1</v>
      </c>
      <c r="U282" s="23" t="n">
        <f aca="false">1-U25*(1-$E281)</f>
        <v>1</v>
      </c>
      <c r="V282" s="23" t="n">
        <f aca="false">1-V25*(1-$E281)</f>
        <v>1</v>
      </c>
      <c r="W282" s="23" t="n">
        <f aca="false">1-W25*(1-$E281)</f>
        <v>1</v>
      </c>
      <c r="X282" s="23" t="n">
        <f aca="false">1-X25*(1-$E281)</f>
        <v>1</v>
      </c>
      <c r="Y282" s="23" t="n">
        <f aca="false">1-Y25*(1-$E281)</f>
        <v>1</v>
      </c>
      <c r="Z282" s="23" t="n">
        <f aca="false">1-Z25*(1-$E281)</f>
        <v>1</v>
      </c>
      <c r="AA282" s="23" t="n">
        <f aca="false">1-AA25*(1-$E281)</f>
        <v>1</v>
      </c>
      <c r="AB282" s="23" t="n">
        <f aca="false">1-AB25*(1-$E281)</f>
        <v>1</v>
      </c>
      <c r="AC282" s="23" t="n">
        <f aca="false">1-AC25*(1-$E281)</f>
        <v>1</v>
      </c>
      <c r="AD282" s="23" t="n">
        <f aca="false">1-AD25*(1-$E281)</f>
        <v>1</v>
      </c>
      <c r="AE282" s="23" t="n">
        <f aca="false">1-AE25*(1-$E281)</f>
        <v>1</v>
      </c>
      <c r="AF282" s="23" t="n">
        <f aca="false">1-AF25*(1-$E281)</f>
        <v>1</v>
      </c>
      <c r="AG282" s="23" t="n">
        <f aca="false">1-AG25*(1-$E281)</f>
        <v>1</v>
      </c>
      <c r="AH282" s="23" t="n">
        <f aca="false">1-AH25*(1-$E281)</f>
        <v>1</v>
      </c>
      <c r="AI282" s="23" t="n">
        <f aca="false">1-AI25*(1-$E281)</f>
        <v>1</v>
      </c>
      <c r="AJ282" s="23" t="n">
        <f aca="false">1-AJ25*(1-$E281)</f>
        <v>1</v>
      </c>
      <c r="AK282" s="23" t="n">
        <f aca="false">1-AK25*(1-$E281)</f>
        <v>1</v>
      </c>
      <c r="AL282" s="23" t="n">
        <f aca="false">1-AL25*(1-$E281)</f>
        <v>1</v>
      </c>
      <c r="AM282" s="23" t="n">
        <f aca="false">1-AM25*(1-$E281)</f>
        <v>1</v>
      </c>
      <c r="AN282" s="23" t="n">
        <f aca="false">1-AN25*(1-$E281)</f>
        <v>1</v>
      </c>
      <c r="AO282" s="23" t="n">
        <f aca="false">1-AO25*(1-$E281)</f>
        <v>1</v>
      </c>
      <c r="AP282" s="23" t="n">
        <f aca="false">1-AP25*(1-$E281)</f>
        <v>1</v>
      </c>
      <c r="AQ282" s="23" t="n">
        <f aca="false">1-AQ25*(1-$E281)</f>
        <v>1</v>
      </c>
      <c r="AR282" s="23" t="n">
        <f aca="false">1-AR25*(1-$E281)</f>
        <v>1</v>
      </c>
      <c r="AS282" s="23" t="n">
        <f aca="false">1-AS25*(1-$E281)</f>
        <v>1</v>
      </c>
      <c r="AT282" s="23" t="n">
        <f aca="false">1-AT25*(1-$E281)</f>
        <v>1</v>
      </c>
      <c r="AU282" s="23" t="n">
        <f aca="false">1-AU25*(1-$E281)</f>
        <v>1</v>
      </c>
      <c r="AV282" s="23" t="n">
        <f aca="false">1-AV25*(1-$E281)</f>
        <v>1</v>
      </c>
      <c r="AW282" s="23" t="n">
        <f aca="false">1-AW25*(1-$E281)</f>
        <v>1</v>
      </c>
      <c r="AX282" s="23" t="n">
        <f aca="false">1-AX25*(1-$E281)</f>
        <v>1</v>
      </c>
      <c r="AY282" s="23" t="n">
        <f aca="false">1-AY25*(1-$E281)</f>
        <v>1</v>
      </c>
      <c r="AZ282" s="23" t="n">
        <f aca="false">1-AZ25*(1-$E281)</f>
        <v>1</v>
      </c>
      <c r="BA282" s="23" t="n">
        <f aca="false">1-BA25*(1-$E281)</f>
        <v>1</v>
      </c>
      <c r="BB282" s="23" t="n">
        <f aca="false">1-BB25*(1-$E281)</f>
        <v>1</v>
      </c>
      <c r="BC282" s="23" t="n">
        <f aca="false">1-BC25*(1-$E281)</f>
        <v>1</v>
      </c>
      <c r="BD282" s="23" t="n">
        <f aca="false">1-BD25*(1-$E281)</f>
        <v>1</v>
      </c>
      <c r="BE282" s="23" t="n">
        <f aca="false">1-BE25*(1-$E281)</f>
        <v>1</v>
      </c>
      <c r="BF282" s="23" t="n">
        <f aca="false">1-BF25*(1-$E281)</f>
        <v>1</v>
      </c>
      <c r="BG282" s="23" t="n">
        <f aca="false">1-BG25*(1-$E281)</f>
        <v>1</v>
      </c>
      <c r="BH282" s="23" t="n">
        <f aca="false">1-BH25*(1-$E281)</f>
        <v>1</v>
      </c>
      <c r="BI282" s="23" t="n">
        <f aca="false">1-BI25*(1-$E281)</f>
        <v>1</v>
      </c>
      <c r="BJ282" s="23" t="n">
        <f aca="false">1-BJ25*(1-$E281)</f>
        <v>1</v>
      </c>
      <c r="BK282" s="23" t="n">
        <f aca="false">1-BK25*(1-$E281)</f>
        <v>1</v>
      </c>
      <c r="BL282" s="23" t="n">
        <f aca="false">1-BL25*(1-$E281)</f>
        <v>1</v>
      </c>
      <c r="BM282" s="23" t="n">
        <f aca="false">1-BM25*(1-$E281)</f>
        <v>1</v>
      </c>
      <c r="BN282" s="23" t="n">
        <f aca="false">1-BN25*(1-$E281)</f>
        <v>1</v>
      </c>
      <c r="BO282" s="23" t="n">
        <f aca="false">1-BO25*(1-$E281)</f>
        <v>1</v>
      </c>
      <c r="BP282" s="23" t="n">
        <f aca="false">1-BP25*(1-$E281)</f>
        <v>1</v>
      </c>
      <c r="BQ282" s="23" t="n">
        <f aca="false">1-BQ25*(1-$E281)</f>
        <v>1</v>
      </c>
      <c r="BR282" s="23" t="n">
        <f aca="false">1-BR25*(1-$E281)</f>
        <v>1</v>
      </c>
      <c r="BS282" s="23" t="n">
        <f aca="false">1-BS25*(1-$E281)</f>
        <v>1</v>
      </c>
      <c r="BT282" s="23" t="n">
        <f aca="false">1-BT25*(1-$E281)</f>
        <v>1</v>
      </c>
      <c r="BU282" s="23" t="n">
        <f aca="false">1-BU25*(1-$E281)</f>
        <v>1</v>
      </c>
      <c r="BV282" s="23" t="n">
        <f aca="false">1-BV25*(1-$E281)</f>
        <v>1</v>
      </c>
      <c r="BW282" s="23" t="n">
        <f aca="false">1-BW25*(1-$E281)</f>
        <v>1</v>
      </c>
      <c r="BX282" s="23" t="n">
        <f aca="false">1-BX25*(1-$E281)</f>
        <v>1</v>
      </c>
      <c r="BY282" s="23" t="n">
        <f aca="false">1-BY25*(1-$E281)</f>
        <v>1</v>
      </c>
      <c r="BZ282" s="23" t="n">
        <f aca="false">1-BZ25*(1-$E281)</f>
        <v>1</v>
      </c>
      <c r="CA282" s="23" t="n">
        <f aca="false">1-CA25*(1-$E281)</f>
        <v>1</v>
      </c>
      <c r="CB282" s="23" t="n">
        <f aca="false">1-CB25*(1-$E281)</f>
        <v>1</v>
      </c>
      <c r="CC282" s="23" t="n">
        <f aca="false">1-CC25*(1-$E281)</f>
        <v>1</v>
      </c>
      <c r="CD282" s="23" t="n">
        <f aca="false">1-CD25*(1-$E281)</f>
        <v>1</v>
      </c>
      <c r="CE282" s="23" t="n">
        <f aca="false">1-CE25*(1-$E281)</f>
        <v>1</v>
      </c>
      <c r="CF282" s="23" t="n">
        <f aca="false">1-CF25*(1-$E281)</f>
        <v>1</v>
      </c>
      <c r="CG282" s="23" t="n">
        <f aca="false">1-CG25*(1-$E281)</f>
        <v>1</v>
      </c>
      <c r="CH282" s="23" t="n">
        <f aca="false">1-CH25*(1-$E281)</f>
        <v>1</v>
      </c>
      <c r="CI282" s="23" t="n">
        <f aca="false">1-CI25*(1-$E281)</f>
        <v>1</v>
      </c>
      <c r="CJ282" s="23" t="n">
        <f aca="false">1-CJ25*(1-$E281)</f>
        <v>1</v>
      </c>
      <c r="CK282" s="23" t="n">
        <f aca="false">1-CK25*(1-$E281)</f>
        <v>1</v>
      </c>
      <c r="CL282" s="23" t="n">
        <f aca="false">1-CL25*(1-$E281)</f>
        <v>1</v>
      </c>
      <c r="CM282" s="23" t="n">
        <f aca="false">1-CM25*(1-$E281)</f>
        <v>1</v>
      </c>
      <c r="CN282" s="23" t="n">
        <f aca="false">1-CN25*(1-$E281)</f>
        <v>1</v>
      </c>
      <c r="CO282" s="23" t="n">
        <f aca="false">1-CO25*(1-$E281)</f>
        <v>1</v>
      </c>
      <c r="CP282" s="23" t="n">
        <f aca="false">1-CP25*(1-$E281)</f>
        <v>1</v>
      </c>
      <c r="CQ282" s="23" t="n">
        <f aca="false">1-CQ25*(1-$E281)</f>
        <v>1</v>
      </c>
      <c r="CR282" s="23" t="n">
        <f aca="false">1-CR25*(1-$E281)</f>
        <v>1</v>
      </c>
      <c r="CS282" s="23" t="n">
        <f aca="false">1-CS25*(1-$E281)</f>
        <v>1</v>
      </c>
      <c r="CT282" s="23" t="n">
        <f aca="false">1-CT25*(1-$E281)</f>
        <v>1</v>
      </c>
      <c r="CU282" s="23" t="n">
        <f aca="false">1-CU25*(1-$E281)</f>
        <v>1</v>
      </c>
      <c r="CV282" s="23" t="n">
        <f aca="false">1-CV25*(1-$E281)</f>
        <v>1</v>
      </c>
      <c r="CW282" s="23" t="n">
        <f aca="false">1-CW25*(1-$E281)</f>
        <v>1</v>
      </c>
      <c r="CX282" s="23" t="n">
        <f aca="false">1-CX25*(1-$E281)</f>
        <v>1</v>
      </c>
      <c r="CY282" s="23" t="n">
        <f aca="false">1-CY25*(1-$E281)</f>
        <v>1</v>
      </c>
      <c r="CZ282" s="23" t="n">
        <f aca="false">1-CZ25*(1-$E281)</f>
        <v>1</v>
      </c>
      <c r="DA282" s="23" t="n">
        <f aca="false">1-DA25*(1-$E281)</f>
        <v>1</v>
      </c>
      <c r="DB282" s="23" t="n">
        <f aca="false">1-DB25*(1-$E281)</f>
        <v>1</v>
      </c>
      <c r="DC282" s="23" t="n">
        <f aca="false">1-DC25*(1-$E281)</f>
        <v>1</v>
      </c>
      <c r="DD282" s="23" t="n">
        <f aca="false">1-DD25*(1-$E281)</f>
        <v>1</v>
      </c>
      <c r="DE282" s="23" t="n">
        <f aca="false">1-DE25*(1-$E281)</f>
        <v>1</v>
      </c>
      <c r="DF282" s="23" t="n">
        <f aca="false">1-DF25*(1-$E281)</f>
        <v>1</v>
      </c>
      <c r="DG282" s="23" t="n">
        <f aca="false">1-DG25*(1-$E281)</f>
        <v>1</v>
      </c>
      <c r="DH282" s="23" t="n">
        <f aca="false">1-DH25*(1-$E281)</f>
        <v>1</v>
      </c>
      <c r="DI282" s="23" t="n">
        <f aca="false">1-DI25*(1-$E281)</f>
        <v>1</v>
      </c>
      <c r="DJ282" s="23" t="n">
        <f aca="false">1-DJ25*(1-$E281)</f>
        <v>1</v>
      </c>
      <c r="DK282" s="23" t="n">
        <f aca="false">1-DK25*(1-$E281)</f>
        <v>1</v>
      </c>
      <c r="DL282" s="23" t="n">
        <f aca="false">1-DL25*(1-$E281)</f>
        <v>1</v>
      </c>
      <c r="DM282" s="23" t="n">
        <f aca="false">1-DM25*(1-$E281)</f>
        <v>1</v>
      </c>
      <c r="DN282" s="23" t="n">
        <f aca="false">1-DN25*(1-$E281)</f>
        <v>1</v>
      </c>
      <c r="DO282" s="23" t="n">
        <f aca="false">1-DO25*(1-$E281)</f>
        <v>1</v>
      </c>
      <c r="DP282" s="23" t="n">
        <f aca="false">1-DP25*(1-$E281)</f>
        <v>1</v>
      </c>
      <c r="DQ282" s="23" t="n">
        <f aca="false">1-DQ25*(1-$E281)</f>
        <v>1</v>
      </c>
      <c r="DR282" s="23" t="n">
        <f aca="false">1-DR25*(1-$E281)</f>
        <v>1</v>
      </c>
      <c r="DS282" s="23" t="n">
        <f aca="false">1-DS25*(1-$E281)</f>
        <v>1</v>
      </c>
      <c r="DT282" s="23" t="n">
        <f aca="false">1-DT25*(1-$E281)</f>
        <v>1</v>
      </c>
      <c r="DU282" s="23" t="n">
        <f aca="false">1-DU25*(1-$E281)</f>
        <v>1</v>
      </c>
      <c r="DV282" s="23" t="n">
        <f aca="false">1-DV25*(1-$E281)</f>
        <v>1</v>
      </c>
      <c r="DW282" s="23" t="n">
        <f aca="false">1-DW25*(1-$E281)</f>
        <v>1</v>
      </c>
      <c r="DX282" s="23" t="n">
        <f aca="false">1-DX25*(1-$E281)</f>
        <v>1</v>
      </c>
      <c r="DY282" s="23" t="n">
        <f aca="false">1-DY25*(1-$E281)</f>
        <v>1</v>
      </c>
      <c r="DZ282" s="23" t="n">
        <f aca="false">1-DZ25*(1-$E281)</f>
        <v>1</v>
      </c>
      <c r="EA282" s="23" t="n">
        <f aca="false">1-EA25*(1-$E281)</f>
        <v>1</v>
      </c>
      <c r="EB282" s="23" t="n">
        <f aca="false">1-EB25*(1-$E281)</f>
        <v>1</v>
      </c>
      <c r="EC282" s="23" t="n">
        <f aca="false">1-EC25*(1-$E281)</f>
        <v>1</v>
      </c>
      <c r="ED282" s="23" t="n">
        <f aca="false">1-ED25*(1-$E281)</f>
        <v>1</v>
      </c>
      <c r="EE282" s="23" t="n">
        <f aca="false">1-EE25*(1-$E281)</f>
        <v>1</v>
      </c>
      <c r="EF282" s="23" t="n">
        <f aca="false">1-EF25*(1-$E281)</f>
        <v>1</v>
      </c>
      <c r="EG282" s="23" t="n">
        <f aca="false">1-EG25*(1-$E281)</f>
        <v>1</v>
      </c>
      <c r="EH282" s="23" t="n">
        <f aca="false">1-EH25*(1-$E281)</f>
        <v>1</v>
      </c>
      <c r="EI282" s="23" t="n">
        <f aca="false">1-EI25*(1-$E281)</f>
        <v>1</v>
      </c>
      <c r="EJ282" s="23" t="n">
        <f aca="false">1-EJ25*(1-$E281)</f>
        <v>1</v>
      </c>
      <c r="EK282" s="23" t="n">
        <f aca="false">1-EK25*(1-$E281)</f>
        <v>1</v>
      </c>
      <c r="EL282" s="23" t="n">
        <f aca="false">1-EL25*(1-$E281)</f>
        <v>1</v>
      </c>
      <c r="EM282" s="23" t="n">
        <f aca="false">1-EM25*(1-$E281)</f>
        <v>1</v>
      </c>
      <c r="EN282" s="23" t="n">
        <f aca="false">1-EN25*(1-$E281)</f>
        <v>1</v>
      </c>
      <c r="EO282" s="23" t="n">
        <f aca="false">1-EO25*(1-$E281)</f>
        <v>1</v>
      </c>
      <c r="EP282" s="23" t="n">
        <f aca="false">1-EP25*(1-$E281)</f>
        <v>1</v>
      </c>
      <c r="EQ282" s="23" t="n">
        <f aca="false">1-EQ25*(1-$E281)</f>
        <v>1</v>
      </c>
      <c r="ER282" s="23" t="n">
        <f aca="false">1-ER25*(1-$E281)</f>
        <v>1</v>
      </c>
      <c r="ES282" s="23" t="n">
        <f aca="false">1-ES25*(1-$E281)</f>
        <v>1</v>
      </c>
      <c r="ET282" s="23" t="n">
        <f aca="false">1-ET25*(1-$E281)</f>
        <v>1</v>
      </c>
      <c r="EU282" s="23" t="n">
        <f aca="false">1-EU25*(1-$E281)</f>
        <v>1</v>
      </c>
      <c r="EV282" s="23" t="n">
        <f aca="false">1-EV25*(1-$E281)</f>
        <v>1</v>
      </c>
      <c r="EW282" s="23" t="n">
        <f aca="false">1-EW25*(1-$E281)</f>
        <v>1</v>
      </c>
      <c r="EX282" s="23" t="n">
        <f aca="false">1-EX25*(1-$E281)</f>
        <v>1</v>
      </c>
      <c r="EY282" s="23" t="n">
        <f aca="false">1-EY25*(1-$E281)</f>
        <v>1</v>
      </c>
      <c r="EZ282" s="23" t="n">
        <f aca="false">1-EZ25*(1-$E281)</f>
        <v>1</v>
      </c>
      <c r="FA282" s="23" t="n">
        <f aca="false">1-FA25*(1-$E281)</f>
        <v>1</v>
      </c>
      <c r="FB282" s="23" t="n">
        <f aca="false">1-FB25*(1-$E281)</f>
        <v>1</v>
      </c>
      <c r="FC282" s="23" t="n">
        <f aca="false">1-FC25*(1-$E281)</f>
        <v>1</v>
      </c>
      <c r="FD282" s="23" t="n">
        <f aca="false">1-FD25*(1-$E281)</f>
        <v>1</v>
      </c>
      <c r="FE282" s="23" t="n">
        <f aca="false">1-FE25*(1-$E281)</f>
        <v>1</v>
      </c>
      <c r="FF282" s="23" t="n">
        <f aca="false">1-FF25*(1-$E281)</f>
        <v>1</v>
      </c>
      <c r="FG282" s="23" t="n">
        <f aca="false">1-FG25*(1-$E281)</f>
        <v>1</v>
      </c>
      <c r="FH282" s="23" t="n">
        <f aca="false">1-FH25*(1-$E281)</f>
        <v>1</v>
      </c>
    </row>
    <row r="283" customFormat="false" ht="15" hidden="false" customHeight="false" outlineLevel="0" collapsed="false">
      <c r="C283" s="28" t="s">
        <v>897</v>
      </c>
      <c r="D283" s="12" t="s">
        <v>358</v>
      </c>
      <c r="I283" s="63" t="n">
        <f aca="false">SUM(J283:FH283)</f>
        <v>97599.4561490638</v>
      </c>
      <c r="J283" s="63" t="n">
        <f aca="false">J177*J282-$F281*J20</f>
        <v>-2749.35227272727</v>
      </c>
      <c r="K283" s="63" t="n">
        <f aca="false">K177*K282-$F281*K20</f>
        <v>818.684731973848</v>
      </c>
      <c r="L283" s="63" t="n">
        <f aca="false">L177*L282-$F281*L20</f>
        <v>-684.462738443338</v>
      </c>
      <c r="M283" s="63" t="n">
        <f aca="false">M177*M282-$F281*M20</f>
        <v>-226.929361942715</v>
      </c>
      <c r="N283" s="63" t="n">
        <f aca="false">N177*N282-$F281*N20</f>
        <v>-1835.41287842623</v>
      </c>
      <c r="O283" s="63" t="n">
        <f aca="false">O177*O282-$F281*O20</f>
        <v>-3121.54278319658</v>
      </c>
      <c r="P283" s="63" t="n">
        <f aca="false">P177*P282-$F281*P20</f>
        <v>-890.095562971991</v>
      </c>
      <c r="Q283" s="63" t="n">
        <f aca="false">Q177*Q282-$F281*Q20</f>
        <v>-8562.44447626401</v>
      </c>
      <c r="R283" s="63" t="n">
        <f aca="false">R177*R282-$F281*R20</f>
        <v>-8538.91965785305</v>
      </c>
      <c r="S283" s="63" t="n">
        <f aca="false">S177*S282-$F281*S20</f>
        <v>-9373.48971512775</v>
      </c>
      <c r="T283" s="63" t="n">
        <f aca="false">T177*T282-$F281*T20</f>
        <v>1315.06177747325</v>
      </c>
      <c r="U283" s="63" t="n">
        <f aca="false">U177*U282-$F281*U20</f>
        <v>1328.04497088772</v>
      </c>
      <c r="V283" s="63" t="n">
        <f aca="false">V177*V282-$F281*V20</f>
        <v>1295.68114951261</v>
      </c>
      <c r="W283" s="63" t="n">
        <f aca="false">W177*W282-$F281*W20</f>
        <v>952.015975236701</v>
      </c>
      <c r="X283" s="63" t="n">
        <f aca="false">X177*X282-$F281*X20</f>
        <v>968.970543352741</v>
      </c>
      <c r="Y283" s="63" t="n">
        <f aca="false">Y177*Y282-$F281*Y20</f>
        <v>985.880066376628</v>
      </c>
      <c r="Z283" s="63" t="n">
        <f aca="false">Z177*Z282-$F281*Z20</f>
        <v>984.184480494781</v>
      </c>
      <c r="AA283" s="63" t="n">
        <f aca="false">AA177*AA282-$F281*AA20</f>
        <v>759.004092855234</v>
      </c>
      <c r="AB283" s="63" t="n">
        <f aca="false">AB177*AB282-$F281*AB20</f>
        <v>773.905696110835</v>
      </c>
      <c r="AC283" s="63" t="n">
        <f aca="false">AC177*AC282-$F281*AC20</f>
        <v>788.765037090124</v>
      </c>
      <c r="AD283" s="63" t="n">
        <f aca="false">AD177*AD282-$F281*AD20</f>
        <v>787.144538080707</v>
      </c>
      <c r="AE283" s="63" t="n">
        <f aca="false">AE177*AE282-$F281*AE20</f>
        <v>807.338357689843</v>
      </c>
      <c r="AF283" s="63" t="n">
        <f aca="false">AF177*AF282-$F281*AF20</f>
        <v>822.750922888294</v>
      </c>
      <c r="AG283" s="63" t="n">
        <f aca="false">AG177*AG282-$F281*AG20</f>
        <v>838.120179677075</v>
      </c>
      <c r="AH283" s="63" t="n">
        <f aca="false">AH177*AH282-$F281*AH20</f>
        <v>836.452324188052</v>
      </c>
      <c r="AI283" s="63" t="n">
        <f aca="false">AI177*AI282-$F281*AI20</f>
        <v>819.303871526028</v>
      </c>
      <c r="AJ283" s="63" t="n">
        <f aca="false">AJ177*AJ282-$F281*AJ20</f>
        <v>817.71407044826</v>
      </c>
      <c r="AK283" s="63" t="n">
        <f aca="false">AK177*AK282-$F281*AK20</f>
        <v>833.091719563055</v>
      </c>
      <c r="AL283" s="63" t="n">
        <f aca="false">AL177*AL282-$F281*AL20</f>
        <v>831.466990403154</v>
      </c>
      <c r="AM283" s="63" t="n">
        <f aca="false">AM177*AM282-$F281*AM20</f>
        <v>770.379634862559</v>
      </c>
      <c r="AN283" s="63" t="n">
        <f aca="false">AN177*AN282-$F281*AN20</f>
        <v>785.438663143641</v>
      </c>
      <c r="AO283" s="63" t="n">
        <f aca="false">AO177*AO282-$F281*AO20</f>
        <v>800.455806061043</v>
      </c>
      <c r="AP283" s="63" t="n">
        <f aca="false">AP177*AP282-$F281*AP20</f>
        <v>798.802834392817</v>
      </c>
      <c r="AQ283" s="63" t="n">
        <f aca="false">AQ177*AQ282-$F281*AQ20</f>
        <v>680.741673256317</v>
      </c>
      <c r="AR283" s="63" t="n">
        <f aca="false">AR177*AR282-$F281*AR20</f>
        <v>694.858860891106</v>
      </c>
      <c r="AS283" s="63" t="n">
        <f aca="false">AS177*AS282-$F281*AS20</f>
        <v>708.935688142016</v>
      </c>
      <c r="AT283" s="63" t="n">
        <f aca="false">AT177*AT282-$F281*AT20</f>
        <v>707.314856286277</v>
      </c>
      <c r="AU283" s="63" t="n">
        <f aca="false">AU177*AU282-$F281*AU20</f>
        <v>676.114266169642</v>
      </c>
      <c r="AV283" s="63" t="n">
        <f aca="false">AV177*AV282-$F281*AV20</f>
        <v>690.185439485069</v>
      </c>
      <c r="AW283" s="63" t="n">
        <f aca="false">AW177*AW282-$F281*AW20</f>
        <v>704.216184125643</v>
      </c>
      <c r="AX283" s="63" t="n">
        <f aca="false">AX177*AX282-$F281*AX20</f>
        <v>702.575992984652</v>
      </c>
      <c r="AY283" s="63" t="n">
        <f aca="false">AY177*AY282-$F281*AY20</f>
        <v>649.693737868505</v>
      </c>
      <c r="AZ283" s="63" t="n">
        <f aca="false">AZ177*AZ282-$F281*AZ20</f>
        <v>648.0622125342</v>
      </c>
      <c r="BA283" s="63" t="n">
        <f aca="false">BA177*BA282-$F281*BA20</f>
        <v>661.628414334785</v>
      </c>
      <c r="BB283" s="63" t="n">
        <f aca="false">BB177*BB282-$F281*BB20</f>
        <v>659.960611504946</v>
      </c>
      <c r="BC283" s="63" t="n">
        <f aca="false">BC177*BC282-$F281*BC20</f>
        <v>679.187051779613</v>
      </c>
      <c r="BD283" s="63" t="n">
        <f aca="false">BD177*BD282-$F281*BD20</f>
        <v>693.235377325579</v>
      </c>
      <c r="BE283" s="63" t="n">
        <f aca="false">BE177*BE282-$F281*BE20</f>
        <v>707.240899891282</v>
      </c>
      <c r="BF283" s="63" t="n">
        <f aca="false">BF177*BF282-$F281*BF20</f>
        <v>705.488159209777</v>
      </c>
      <c r="BG283" s="63" t="n">
        <f aca="false">BG177*BG282-$F281*BG20</f>
        <v>665.920572931573</v>
      </c>
      <c r="BH283" s="63" t="n">
        <f aca="false">BH177*BH282-$F281*BH20</f>
        <v>630.472180021126</v>
      </c>
      <c r="BI283" s="63" t="n">
        <f aca="false">BI177*BI282-$F281*BI20</f>
        <v>643.775493912231</v>
      </c>
      <c r="BJ283" s="63" t="n">
        <f aca="false">BJ177*BJ282-$F281*BJ20</f>
        <v>641.981466718436</v>
      </c>
      <c r="BK283" s="63" t="n">
        <f aca="false">BK177*BK282-$F281*BK20</f>
        <v>611.851877647471</v>
      </c>
      <c r="BL283" s="63" t="n">
        <f aca="false">BL177*BL282-$F281*BL20</f>
        <v>625.145960721548</v>
      </c>
      <c r="BM283" s="63" t="n">
        <f aca="false">BM177*BM282-$F281*BM20</f>
        <v>638.396463879745</v>
      </c>
      <c r="BN283" s="63" t="n">
        <f aca="false">BN177*BN282-$F281*BN20</f>
        <v>636.578099048069</v>
      </c>
      <c r="BO283" s="63" t="n">
        <f aca="false">BO177*BO282-$F281*BO20</f>
        <v>605.95625399801</v>
      </c>
      <c r="BP283" s="63" t="n">
        <f aca="false">BP177*BP282-$F281*BP20</f>
        <v>604.172877171777</v>
      </c>
      <c r="BQ283" s="63" t="n">
        <f aca="false">BQ177*BQ282-$F281*BQ20</f>
        <v>617.219275048867</v>
      </c>
      <c r="BR283" s="63" t="n">
        <f aca="false">BR177*BR282-$F281*BR20</f>
        <v>615.39589855586</v>
      </c>
      <c r="BS283" s="63" t="n">
        <f aca="false">BS177*BS282-$F281*BS20</f>
        <v>539.063810861477</v>
      </c>
      <c r="BT283" s="63" t="n">
        <f aca="false">BT177*BT282-$F281*BT20</f>
        <v>551.600408729672</v>
      </c>
      <c r="BU283" s="63" t="n">
        <f aca="false">BU177*BU282-$F281*BU20</f>
        <v>564.09445000586</v>
      </c>
      <c r="BV283" s="63" t="n">
        <f aca="false">BV177*BV282-$F281*BV20</f>
        <v>562.263433841977</v>
      </c>
      <c r="BW283" s="63" t="n">
        <f aca="false">BW177*BW282-$F281*BW20</f>
        <v>570.084110402741</v>
      </c>
      <c r="BX283" s="63" t="n">
        <f aca="false">BX177*BX282-$F281*BX20</f>
        <v>582.941433112063</v>
      </c>
      <c r="BY283" s="63" t="n">
        <f aca="false">BY177*BY282-$F281*BY20</f>
        <v>595.7550773246</v>
      </c>
      <c r="BZ283" s="63" t="n">
        <f aca="false">BZ177*BZ282-$F281*BZ20</f>
        <v>593.864047095703</v>
      </c>
      <c r="CA283" s="63" t="n">
        <f aca="false">CA177*CA282-$F281*CA20</f>
        <v>2059.83400079522</v>
      </c>
      <c r="CB283" s="63" t="n">
        <f aca="false">CB177*CB282-$F281*CB20</f>
        <v>1315.83942986352</v>
      </c>
      <c r="CC283" s="63" t="n">
        <f aca="false">CC177*CC282-$F281*CC20</f>
        <v>1329.22823459821</v>
      </c>
      <c r="CD283" s="63" t="n">
        <f aca="false">CD177*CD282-$F281*CD20</f>
        <v>1328.1463116805</v>
      </c>
      <c r="CE283" s="63" t="n">
        <f aca="false">CE177*CE282-$F281*CE20</f>
        <v>1280.68988971483</v>
      </c>
      <c r="CF283" s="63" t="n">
        <f aca="false">CF177*CF282-$F281*CF20</f>
        <v>1279.63482825878</v>
      </c>
      <c r="CG283" s="63" t="n">
        <f aca="false">CG177*CG282-$F281*CG20</f>
        <v>1292.63089261026</v>
      </c>
      <c r="CH283" s="63" t="n">
        <f aca="false">CH177*CH282-$F281*CH20</f>
        <v>1291.55413436283</v>
      </c>
      <c r="CI283" s="63" t="n">
        <f aca="false">CI177*CI282-$F281*CI20</f>
        <v>1320.55603420061</v>
      </c>
      <c r="CJ283" s="63" t="n">
        <f aca="false">CJ177*CJ282-$F281*CJ20</f>
        <v>1334.13884859631</v>
      </c>
      <c r="CK283" s="63" t="n">
        <f aca="false">CK177*CK282-$F281*CK20</f>
        <v>1347.6862914946</v>
      </c>
      <c r="CL283" s="63" t="n">
        <f aca="false">CL177*CL282-$F281*CL20</f>
        <v>1346.56148001079</v>
      </c>
      <c r="CM283" s="63" t="n">
        <f aca="false">CM177*CM282-$F281*CM20</f>
        <v>1339.72705100606</v>
      </c>
      <c r="CN283" s="63" t="n">
        <f aca="false">CN177*CN282-$F281*CN20</f>
        <v>1353.50810690036</v>
      </c>
      <c r="CO283" s="63" t="n">
        <f aca="false">CO177*CO282-$F281*CO20</f>
        <v>1367.25331201713</v>
      </c>
      <c r="CP283" s="63" t="n">
        <f aca="false">CP177*CP282-$F281*CP20</f>
        <v>1366.11325945439</v>
      </c>
      <c r="CQ283" s="63" t="n">
        <f aca="false">CQ177*CQ282-$F281*CQ20</f>
        <v>1337.45990783012</v>
      </c>
      <c r="CR283" s="63" t="n">
        <f aca="false">CR177*CR282-$F281*CR20</f>
        <v>1351.20387439771</v>
      </c>
      <c r="CS283" s="63" t="n">
        <f aca="false">CS177*CS282-$F281*CS20</f>
        <v>1364.91160407007</v>
      </c>
      <c r="CT283" s="63" t="n">
        <f aca="false">CT177*CT282-$F281*CT20</f>
        <v>1363.75927298798</v>
      </c>
      <c r="CU283" s="63" t="n">
        <f aca="false">CU177*CU282-$F281*CU20</f>
        <v>-33458.3416100819</v>
      </c>
      <c r="CV283" s="63" t="n">
        <f aca="false">CV177*CV282-$F281*CV20</f>
        <v>1344.53952688007</v>
      </c>
      <c r="CW283" s="63" t="n">
        <f aca="false">CW177*CW282-$F281*CW20</f>
        <v>1358.20964805759</v>
      </c>
      <c r="CX283" s="63" t="n">
        <f aca="false">CX177*CX282-$F281*CX20</f>
        <v>1357.0933074466</v>
      </c>
      <c r="CY283" s="63" t="n">
        <f aca="false">CY177*CY282-$F281*CY20</f>
        <v>1694.14226113528</v>
      </c>
      <c r="CZ283" s="63" t="n">
        <f aca="false">CZ177*CZ282-$F281*CZ20</f>
        <v>1711.63781988209</v>
      </c>
      <c r="DA283" s="63" t="n">
        <f aca="false">DA177*DA282-$F281*DA20</f>
        <v>1729.09027709388</v>
      </c>
      <c r="DB283" s="63" t="n">
        <f aca="false">DB177*DB282-$F281*DB20</f>
        <v>1727.71965088097</v>
      </c>
      <c r="DC283" s="63" t="n">
        <f aca="false">DC177*DC282-$F281*DC20</f>
        <v>1631.59190387275</v>
      </c>
      <c r="DD283" s="63" t="n">
        <f aca="false">DD177*DD282-$F281*DD20</f>
        <v>1648.42477488791</v>
      </c>
      <c r="DE283" s="63" t="n">
        <f aca="false">DE177*DE282-$F281*DE20</f>
        <v>1665.21559303029</v>
      </c>
      <c r="DF283" s="63" t="n">
        <f aca="false">DF177*DF282-$F281*DF20</f>
        <v>1663.87831421265</v>
      </c>
      <c r="DG283" s="63" t="n">
        <f aca="false">DG177*DG282-$F281*DG20</f>
        <v>1599.75961964281</v>
      </c>
      <c r="DH283" s="63" t="n">
        <f aca="false">DH177*DH282-$F281*DH20</f>
        <v>1616.2476274773</v>
      </c>
      <c r="DI283" s="63" t="n">
        <f aca="false">DI177*DI282-$F281*DI20</f>
        <v>1632.6938689358</v>
      </c>
      <c r="DJ283" s="63" t="n">
        <f aca="false">DJ177*DJ282-$F281*DJ20</f>
        <v>1631.3657006989</v>
      </c>
      <c r="DK283" s="63" t="n">
        <f aca="false">DK177*DK282-$F281*DK20</f>
        <v>1553.9807020883</v>
      </c>
      <c r="DL283" s="63" t="n">
        <f aca="false">DL177*DL282-$F281*DL20</f>
        <v>1552.69931105174</v>
      </c>
      <c r="DM283" s="63" t="n">
        <f aca="false">DM177*DM282-$F281*DM20</f>
        <v>1568.46743862201</v>
      </c>
      <c r="DN283" s="63" t="n">
        <f aca="false">DN177*DN282-$F281*DN20</f>
        <v>1567.15969644369</v>
      </c>
      <c r="DO283" s="63" t="n">
        <f aca="false">DO177*DO282-$F281*DO20</f>
        <v>1569.96562716675</v>
      </c>
      <c r="DP283" s="63" t="n">
        <f aca="false">DP177*DP282-$F281*DP20</f>
        <v>1586.14290308759</v>
      </c>
      <c r="DQ283" s="63" t="n">
        <f aca="false">DQ177*DQ282-$F281*DQ20</f>
        <v>1602.27907177153</v>
      </c>
      <c r="DR283" s="63" t="n">
        <f aca="false">DR177*DR282-$F281*DR20</f>
        <v>1600.97186411817</v>
      </c>
      <c r="DS283" s="63" t="n">
        <f aca="false">DS177*DS282-$F281*DS20</f>
        <v>1566.62061262566</v>
      </c>
      <c r="DT283" s="63" t="n">
        <f aca="false">DT177*DT282-$F281*DT20</f>
        <v>1582.767570571</v>
      </c>
      <c r="DU283" s="63" t="n">
        <f aca="false">DU177*DU282-$F281*DU20</f>
        <v>1598.87364352479</v>
      </c>
      <c r="DV283" s="63" t="n">
        <f aca="false">DV177*DV282-$F281*DV20</f>
        <v>1597.57350325965</v>
      </c>
      <c r="DW283" s="63" t="n">
        <f aca="false">DW177*DW282-$F281*DW20</f>
        <v>1545.35739977402</v>
      </c>
      <c r="DX283" s="63" t="n">
        <f aca="false">DX177*DX282-$F281*DX20</f>
        <v>1561.26980492029</v>
      </c>
      <c r="DY283" s="63" t="n">
        <f aca="false">DY177*DY282-$F281*DY20</f>
        <v>1577.1413804062</v>
      </c>
      <c r="DZ283" s="63" t="n">
        <f aca="false">DZ177*DZ282-$F281*DZ20</f>
        <v>1575.84299967014</v>
      </c>
      <c r="EA283" s="63" t="n">
        <f aca="false">EA177*EA282-$F281*EA20</f>
        <v>1543.49125787961</v>
      </c>
      <c r="EB283" s="63" t="n">
        <f aca="false">EB177*EB282-$F281*EB20</f>
        <v>1542.24460689655</v>
      </c>
      <c r="EC283" s="63" t="n">
        <f aca="false">EC177*EC282-$F281*EC20</f>
        <v>1557.93294312148</v>
      </c>
      <c r="ED283" s="63" t="n">
        <f aca="false">ED177*ED282-$F281*ED20</f>
        <v>1556.66065540782</v>
      </c>
      <c r="EE283" s="63" t="n">
        <f aca="false">EE177*EE282-$F281*EE20</f>
        <v>1564.2313449742</v>
      </c>
      <c r="EF283" s="63" t="n">
        <f aca="false">EF177*EF282-$F281*EF20</f>
        <v>1580.36155306201</v>
      </c>
      <c r="EG283" s="63" t="n">
        <f aca="false">EG177*EG282-$F281*EG20</f>
        <v>1596.4511940892</v>
      </c>
      <c r="EH283" s="63" t="n">
        <f aca="false">EH177*EH282-$F281*EH20</f>
        <v>1595.16116400873</v>
      </c>
      <c r="EI283" s="63" t="n">
        <f aca="false">EI177*EI282-$F281*EI20</f>
        <v>1637.56804856208</v>
      </c>
      <c r="EJ283" s="63" t="n">
        <f aca="false">EJ177*EJ282-$F281*EJ20</f>
        <v>1547.60711657096</v>
      </c>
      <c r="EK283" s="63" t="n">
        <f aca="false">EK177*EK282-$F281*EK20</f>
        <v>1563.33770070361</v>
      </c>
      <c r="EL283" s="63" t="n">
        <f aca="false">EL177*EL282-$F281*EL20</f>
        <v>1562.04856161175</v>
      </c>
      <c r="EM283" s="63" t="n">
        <f aca="false">EM177*EM282-$F281*EM20</f>
        <v>1575.56831799768</v>
      </c>
      <c r="EN283" s="63" t="n">
        <f aca="false">EN177*EN282-$F281*EN20</f>
        <v>1591.80623421919</v>
      </c>
      <c r="EO283" s="63" t="n">
        <f aca="false">EO177*EO282-$F281*EO20</f>
        <v>1608.00299090023</v>
      </c>
      <c r="EP283" s="63" t="n">
        <f aca="false">EP177*EP282-$F281*EP20</f>
        <v>1606.69411999671</v>
      </c>
      <c r="EQ283" s="63" t="n">
        <f aca="false">EQ177*EQ282-$F281*EQ20</f>
        <v>1555.25965166475</v>
      </c>
      <c r="ER283" s="63" t="n">
        <f aca="false">ER177*ER282-$F281*ER20</f>
        <v>1553.98518067453</v>
      </c>
      <c r="ES283" s="63" t="n">
        <f aca="false">ES177*ES282-$F281*ES20</f>
        <v>1569.77442953242</v>
      </c>
      <c r="ET283" s="63" t="n">
        <f aca="false">ET177*ET282-$F281*ET20</f>
        <v>1568.4737497076</v>
      </c>
      <c r="EU283" s="63" t="n">
        <f aca="false">EU177*EU282-$F281*EU20</f>
        <v>1563.76715439739</v>
      </c>
      <c r="EV283" s="63" t="n">
        <f aca="false">EV177*EV282-$F281*EV20</f>
        <v>1579.8605321727</v>
      </c>
      <c r="EW283" s="63" t="n">
        <f aca="false">EW177*EW282-$F281*EW20</f>
        <v>1595.91231510996</v>
      </c>
      <c r="EX283" s="63" t="n">
        <f aca="false">EX177*EX282-$F281*EX20</f>
        <v>1594.5896017689</v>
      </c>
      <c r="EY283" s="63" t="n">
        <f aca="false">EY177*EY282-$F281*EY20</f>
        <v>1589.80426389339</v>
      </c>
      <c r="EZ283" s="63" t="n">
        <f aca="false">EZ177*EZ282-$F281*EZ20</f>
        <v>1606.16522897601</v>
      </c>
      <c r="FA283" s="63" t="n">
        <f aca="false">FA177*FA282-$F281*FA20</f>
        <v>1622.483894604</v>
      </c>
      <c r="FB283" s="63" t="n">
        <f aca="false">FB177*FB282-$F281*FB20</f>
        <v>1621.13877449895</v>
      </c>
      <c r="FC283" s="63" t="n">
        <f aca="false">FC177*FC282-$F281*FC20</f>
        <v>1616.27337990227</v>
      </c>
      <c r="FD283" s="63" t="n">
        <f aca="false">FD177*FD282-$F281*FD20</f>
        <v>-2.72848410531879E-013</v>
      </c>
      <c r="FE283" s="63" t="n">
        <f aca="false">FE177*FE282-$F281*FE20</f>
        <v>-2.72848410531879E-013</v>
      </c>
      <c r="FF283" s="63" t="n">
        <f aca="false">FF177*FF282-$F281*FF20</f>
        <v>-2.72848410531879E-013</v>
      </c>
      <c r="FG283" s="63" t="n">
        <f aca="false">FG177*FG282-$F281*FG20</f>
        <v>-2.72848410531879E-013</v>
      </c>
      <c r="FH283" s="63" t="n">
        <f aca="false">FH177*FH282-$F281*FH20</f>
        <v>-2.72848410531879E-013</v>
      </c>
    </row>
    <row r="284" customFormat="false" ht="15" hidden="false" customHeight="false" outlineLevel="0" collapsed="false">
      <c r="C284" s="28" t="s">
        <v>898</v>
      </c>
      <c r="D284" s="12" t="s">
        <v>32</v>
      </c>
      <c r="E284" s="33" t="n">
        <f aca="false">XIRR($J283:$FH283,$J$4:$FH$4)</f>
        <v>0.0874283094472673</v>
      </c>
    </row>
    <row r="285" customFormat="false" ht="15" hidden="false" customHeight="false" outlineLevel="0" collapsed="false">
      <c r="C285" s="1" t="s">
        <v>899</v>
      </c>
      <c r="D285" s="12" t="s">
        <v>358</v>
      </c>
      <c r="I285" s="21" t="n">
        <f aca="false">SUM(J285:FH285)</f>
        <v>107633.393858401</v>
      </c>
      <c r="J285" s="21" t="n">
        <f aca="false">J283-J159*J282</f>
        <v>-2749.35227272727</v>
      </c>
      <c r="K285" s="21" t="n">
        <f aca="false">K283-K159*K282</f>
        <v>818.684731973848</v>
      </c>
      <c r="L285" s="21" t="n">
        <f aca="false">L283-L159*L282</f>
        <v>-684.462738443338</v>
      </c>
      <c r="M285" s="21" t="n">
        <f aca="false">M283-M159*M282</f>
        <v>-226.929361942715</v>
      </c>
      <c r="N285" s="21" t="n">
        <f aca="false">N283-N159*N282</f>
        <v>-1835.41287842623</v>
      </c>
      <c r="O285" s="21" t="n">
        <f aca="false">O283-O159*O282</f>
        <v>-3121.54278319658</v>
      </c>
      <c r="P285" s="21" t="n">
        <f aca="false">P283-P159*P282</f>
        <v>-890.095562971991</v>
      </c>
      <c r="Q285" s="21" t="n">
        <f aca="false">Q283-Q159*Q282</f>
        <v>-8562.44447626401</v>
      </c>
      <c r="R285" s="21" t="n">
        <f aca="false">R283-R159*R282</f>
        <v>-8538.91965785305</v>
      </c>
      <c r="S285" s="21" t="n">
        <f aca="false">S283-S159*S282</f>
        <v>-9373.48971512775</v>
      </c>
      <c r="T285" s="21" t="n">
        <f aca="false">T283-T159*T282</f>
        <v>1352.91651653668</v>
      </c>
      <c r="U285" s="21" t="n">
        <f aca="false">U283-U159*U282</f>
        <v>1374.63868692435</v>
      </c>
      <c r="V285" s="21" t="n">
        <f aca="false">V283-V159*V282</f>
        <v>1373.16468936709</v>
      </c>
      <c r="W285" s="21" t="n">
        <f aca="false">W283-W159*W282</f>
        <v>997.858394012074</v>
      </c>
      <c r="X285" s="21" t="n">
        <f aca="false">X283-X159*X282</f>
        <v>1016.00416867187</v>
      </c>
      <c r="Y285" s="21" t="n">
        <f aca="false">Y283-Y159*Y282</f>
        <v>1034.10620236622</v>
      </c>
      <c r="Z285" s="21" t="n">
        <f aca="false">Z283-Z159*Z282</f>
        <v>1032.71524230408</v>
      </c>
      <c r="AA285" s="21" t="n">
        <f aca="false">AA283-AA159*AA282</f>
        <v>787.63519149713</v>
      </c>
      <c r="AB285" s="21" t="n">
        <f aca="false">AB283-AB159*AB282</f>
        <v>803.548432904971</v>
      </c>
      <c r="AC285" s="21" t="n">
        <f aca="false">AC283-AC159*AC282</f>
        <v>819.421284787868</v>
      </c>
      <c r="AD285" s="21" t="n">
        <f aca="false">AD283-AD159*AD282</f>
        <v>818.136900331283</v>
      </c>
      <c r="AE285" s="21" t="n">
        <f aca="false">AE283-AE159*AE282</f>
        <v>842.723198852819</v>
      </c>
      <c r="AF285" s="21" t="n">
        <f aca="false">AF283-AF159*AF282</f>
        <v>859.222604783833</v>
      </c>
      <c r="AG285" s="21" t="n">
        <f aca="false">AG283-AG159*AG282</f>
        <v>875.680779941341</v>
      </c>
      <c r="AH285" s="21" t="n">
        <f aca="false">AH283-AH159*AH282</f>
        <v>874.36964383138</v>
      </c>
      <c r="AI285" s="21" t="n">
        <f aca="false">AI283-AI159*AI282</f>
        <v>856.999733118032</v>
      </c>
      <c r="AJ285" s="21" t="n">
        <f aca="false">AJ283-AJ159*AJ282</f>
        <v>855.787494400636</v>
      </c>
      <c r="AK285" s="21" t="n">
        <f aca="false">AK283-AK159*AK282</f>
        <v>872.28114054815</v>
      </c>
      <c r="AL285" s="21" t="n">
        <f aca="false">AL283-AL159*AL282</f>
        <v>871.043972770551</v>
      </c>
      <c r="AM285" s="21" t="n">
        <f aca="false">AM283-AM159*AM282</f>
        <v>806.362812111025</v>
      </c>
      <c r="AN285" s="21" t="n">
        <f aca="false">AN283-AN159*AN282</f>
        <v>822.52688586488</v>
      </c>
      <c r="AO285" s="21" t="n">
        <f aca="false">AO283-AO159*AO282</f>
        <v>838.651957256153</v>
      </c>
      <c r="AP285" s="21" t="n">
        <f aca="false">AP283-AP159*AP282</f>
        <v>837.411684479108</v>
      </c>
      <c r="AQ285" s="21" t="n">
        <f aca="false">AQ283-AQ159*AQ282</f>
        <v>710.150226099703</v>
      </c>
      <c r="AR285" s="21" t="n">
        <f aca="false">AR283-AR159*AR282</f>
        <v>725.307943488618</v>
      </c>
      <c r="AS285" s="21" t="n">
        <f aca="false">AS283-AS159*AS282</f>
        <v>740.428692233886</v>
      </c>
      <c r="AT285" s="21" t="n">
        <f aca="false">AT283-AT159*AT282</f>
        <v>739.253091596233</v>
      </c>
      <c r="AU285" s="21" t="n">
        <f aca="false">AU283-AU159*AU282</f>
        <v>707.472530746667</v>
      </c>
      <c r="AV285" s="21" t="n">
        <f aca="false">AV283-AV159*AV282</f>
        <v>722.609775041716</v>
      </c>
      <c r="AW285" s="21" t="n">
        <f aca="false">AW283-AW159*AW282</f>
        <v>737.710351799242</v>
      </c>
      <c r="AX285" s="21" t="n">
        <f aca="false">AX283-AX159*AX282</f>
        <v>736.544326318192</v>
      </c>
      <c r="AY285" s="21" t="n">
        <f aca="false">AY283-AY159*AY282</f>
        <v>680.022644944632</v>
      </c>
      <c r="AZ285" s="21" t="n">
        <f aca="false">AZ283-AZ159*AZ282</f>
        <v>678.882151321971</v>
      </c>
      <c r="BA285" s="21" t="n">
        <f aca="false">BA283-BA159*BA282</f>
        <v>693.50426190047</v>
      </c>
      <c r="BB285" s="21" t="n">
        <f aca="false">BB283-BB159*BB282</f>
        <v>692.340314618253</v>
      </c>
      <c r="BC285" s="21" t="n">
        <f aca="false">BC283-BC159*BC282</f>
        <v>716.038133563131</v>
      </c>
      <c r="BD285" s="21" t="n">
        <f aca="false">BD283-BD159*BD282</f>
        <v>731.215131860874</v>
      </c>
      <c r="BE285" s="21" t="n">
        <f aca="false">BE283-BE159*BE282</f>
        <v>746.353664262291</v>
      </c>
      <c r="BF285" s="21" t="n">
        <f aca="false">BF283-BF159*BF282</f>
        <v>745.130451079794</v>
      </c>
      <c r="BG285" s="21" t="n">
        <f aca="false">BG283-BG159*BG282</f>
        <v>704.253947940131</v>
      </c>
      <c r="BH285" s="21" t="n">
        <f aca="false">BH283-BH159*BH282</f>
        <v>719.290744936024</v>
      </c>
      <c r="BI285" s="21" t="n">
        <f aca="false">BI283-BI159*BI282</f>
        <v>734.288775356856</v>
      </c>
      <c r="BJ285" s="21" t="n">
        <f aca="false">BJ283-BJ159*BJ282</f>
        <v>733.056000608693</v>
      </c>
      <c r="BK285" s="21" t="n">
        <f aca="false">BK283-BK159*BK282</f>
        <v>701.395599297571</v>
      </c>
      <c r="BL285" s="21" t="n">
        <f aca="false">BL283-BL159*BL282</f>
        <v>716.411188027352</v>
      </c>
      <c r="BM285" s="21" t="n">
        <f aca="false">BM283-BM159*BM282</f>
        <v>731.388352567413</v>
      </c>
      <c r="BN285" s="21" t="n">
        <f aca="false">BN283-BN159*BN282</f>
        <v>730.166465652542</v>
      </c>
      <c r="BO285" s="21" t="n">
        <f aca="false">BO283-BO159*BO282</f>
        <v>697.652666613731</v>
      </c>
      <c r="BP285" s="21" t="n">
        <f aca="false">BP283-BP159*BP282</f>
        <v>696.488757260816</v>
      </c>
      <c r="BQ285" s="21" t="n">
        <f aca="false">BQ283-BQ159*BQ282</f>
        <v>711.280691705599</v>
      </c>
      <c r="BR285" s="21" t="n">
        <f aca="false">BR283-BR159*BR282</f>
        <v>710.092847160785</v>
      </c>
      <c r="BS285" s="21" t="n">
        <f aca="false">BS283-BS159*BS282</f>
        <v>627.738616298172</v>
      </c>
      <c r="BT285" s="21" t="n">
        <f aca="false">BT283-BT159*BT282</f>
        <v>642.000927497541</v>
      </c>
      <c r="BU285" s="21" t="n">
        <f aca="false">BU283-BU159*BU282</f>
        <v>656.226928086354</v>
      </c>
      <c r="BV285" s="21" t="n">
        <f aca="false">BV283-BV159*BV282</f>
        <v>655.072252861312</v>
      </c>
      <c r="BW285" s="21" t="n">
        <f aca="false">BW283-BW159*BW282</f>
        <v>665.23567123377</v>
      </c>
      <c r="BX285" s="21" t="n">
        <f aca="false">BX283-BX159*BX282</f>
        <v>679.893037484516</v>
      </c>
      <c r="BY285" s="21" t="n">
        <f aca="false">BY283-BY159*BY282</f>
        <v>694.51339288945</v>
      </c>
      <c r="BZ285" s="21" t="n">
        <f aca="false">BZ283-BZ159*BZ282</f>
        <v>693.336450225549</v>
      </c>
      <c r="CA285" s="21" t="n">
        <f aca="false">CA283-CA159*CA282</f>
        <v>2156.25339425302</v>
      </c>
      <c r="CB285" s="21" t="n">
        <f aca="false">CB283-CB159*CB282</f>
        <v>1414.07643656869</v>
      </c>
      <c r="CC285" s="21" t="n">
        <f aca="false">CC283-CC159*CC282</f>
        <v>1428.43884881687</v>
      </c>
      <c r="CD285" s="21" t="n">
        <f aca="false">CD283-CD159*CD282</f>
        <v>1427.24992253367</v>
      </c>
      <c r="CE285" s="21" t="n">
        <f aca="false">CE283-CE159*CE282</f>
        <v>1375.45056827343</v>
      </c>
      <c r="CF285" s="21" t="n">
        <f aca="false">CF283-CF159*CF282</f>
        <v>1374.29116007997</v>
      </c>
      <c r="CG285" s="21" t="n">
        <f aca="false">CG283-CG159*CG282</f>
        <v>1388.22198948945</v>
      </c>
      <c r="CH285" s="21" t="n">
        <f aca="false">CH283-CH159*CH282</f>
        <v>1387.03873866809</v>
      </c>
      <c r="CI285" s="21" t="n">
        <f aca="false">CI283-CI159*CI282</f>
        <v>1419.61007824556</v>
      </c>
      <c r="CJ285" s="21" t="n">
        <f aca="false">CJ283-CJ159*CJ282</f>
        <v>1434.18568792341</v>
      </c>
      <c r="CK285" s="21" t="n">
        <f aca="false">CK283-CK159*CK282</f>
        <v>1448.72242782388</v>
      </c>
      <c r="CL285" s="21" t="n">
        <f aca="false">CL283-CL159*CL282</f>
        <v>1447.48637124827</v>
      </c>
      <c r="CM285" s="21" t="n">
        <f aca="false">CM283-CM159*CM282</f>
        <v>1440.67712968012</v>
      </c>
      <c r="CN285" s="21" t="n">
        <f aca="false">CN283-CN159*CN282</f>
        <v>1455.47058715863</v>
      </c>
      <c r="CO285" s="21" t="n">
        <f aca="false">CO283-CO159*CO282</f>
        <v>1470.22464817831</v>
      </c>
      <c r="CP285" s="21" t="n">
        <f aca="false">CP283-CP159*CP282</f>
        <v>1468.97184316432</v>
      </c>
      <c r="CQ285" s="21" t="n">
        <f aca="false">CQ283-CQ159*CQ282</f>
        <v>1438.18576355271</v>
      </c>
      <c r="CR285" s="21" t="n">
        <f aca="false">CR283-CR159*CR282</f>
        <v>1452.93846352935</v>
      </c>
      <c r="CS285" s="21" t="n">
        <f aca="false">CS283-CS159*CS282</f>
        <v>1467.65134274199</v>
      </c>
      <c r="CT285" s="21" t="n">
        <f aca="false">CT283-CT159*CT282</f>
        <v>1466.38504484958</v>
      </c>
      <c r="CU285" s="21" t="n">
        <f aca="false">CU283-CU159*CU282</f>
        <v>-33364.8600688658</v>
      </c>
      <c r="CV285" s="21" t="n">
        <f aca="false">CV283-CV159*CV282</f>
        <v>1360.03590230912</v>
      </c>
      <c r="CW285" s="21" t="n">
        <f aca="false">CW283-CW159*CW282</f>
        <v>1373.76702380864</v>
      </c>
      <c r="CX285" s="21" t="n">
        <f aca="false">CX283-CX159*CX282</f>
        <v>1372.54027588448</v>
      </c>
      <c r="CY285" s="21" t="n">
        <f aca="false">CY283-CY159*CY282</f>
        <v>1745.50572084556</v>
      </c>
      <c r="CZ285" s="21" t="n">
        <f aca="false">CZ283-CZ159*CZ282</f>
        <v>1763.44061989375</v>
      </c>
      <c r="DA285" s="21" t="n">
        <f aca="false">DA283-DA159*DA282</f>
        <v>1781.32815461775</v>
      </c>
      <c r="DB285" s="21" t="n">
        <f aca="false">DB283-DB159*DB282</f>
        <v>1779.8219719662</v>
      </c>
      <c r="DC285" s="21" t="n">
        <f aca="false">DC283-DC159*DC282</f>
        <v>1676.76906451311</v>
      </c>
      <c r="DD285" s="21" t="n">
        <f aca="false">DD283-DD159*DD282</f>
        <v>1693.97573528477</v>
      </c>
      <c r="DE285" s="21" t="n">
        <f aca="false">DE283-DE159*DE282</f>
        <v>1711.13619410831</v>
      </c>
      <c r="DF285" s="21" t="n">
        <f aca="false">DF283-DF159*DF282</f>
        <v>1709.66665694606</v>
      </c>
      <c r="DG285" s="21" t="n">
        <f aca="false">DG283-DG159*DG282</f>
        <v>1641.78853239229</v>
      </c>
      <c r="DH285" s="21" t="n">
        <f aca="false">DH283-DH159*DH282</f>
        <v>1658.61623263574</v>
      </c>
      <c r="DI285" s="21" t="n">
        <f aca="false">DI283-DI159*DI282</f>
        <v>1675.39803576272</v>
      </c>
      <c r="DJ285" s="21" t="n">
        <f aca="false">DJ283-DJ159*DJ282</f>
        <v>1673.93851022766</v>
      </c>
      <c r="DK285" s="21" t="n">
        <f aca="false">DK283-DK159*DK282</f>
        <v>1590.19103990057</v>
      </c>
      <c r="DL285" s="21" t="n">
        <f aca="false">DL283-DL159*DL282</f>
        <v>1588.78291788238</v>
      </c>
      <c r="DM285" s="21" t="n">
        <f aca="false">DM283-DM159*DM282</f>
        <v>1604.8195409124</v>
      </c>
      <c r="DN285" s="21" t="n">
        <f aca="false">DN283-DN159*DN282</f>
        <v>1603.38246159556</v>
      </c>
      <c r="DO285" s="21" t="n">
        <f aca="false">DO283-DO159*DO282</f>
        <v>1609.0478813197</v>
      </c>
      <c r="DP285" s="21" t="n">
        <f aca="false">DP283-DP159*DP282</f>
        <v>1625.53411792177</v>
      </c>
      <c r="DQ285" s="21" t="n">
        <f aca="false">DQ283-DQ159*DQ282</f>
        <v>1641.97518173604</v>
      </c>
      <c r="DR285" s="21" t="n">
        <f aca="false">DR283-DR159*DR282</f>
        <v>1640.53868980927</v>
      </c>
      <c r="DS285" s="21" t="n">
        <f aca="false">DS283-DS159*DS282</f>
        <v>1605.37204116465</v>
      </c>
      <c r="DT285" s="21" t="n">
        <f aca="false">DT283-DT159*DT282</f>
        <v>1621.82496131014</v>
      </c>
      <c r="DU285" s="21" t="n">
        <f aca="false">DU283-DU159*DU282</f>
        <v>1638.23295289347</v>
      </c>
      <c r="DV285" s="21" t="n">
        <f aca="false">DV283-DV159*DV282</f>
        <v>1636.80422732738</v>
      </c>
      <c r="DW285" s="21" t="n">
        <f aca="false">DW283-DW159*DW282</f>
        <v>1582.00587319582</v>
      </c>
      <c r="DX285" s="21" t="n">
        <f aca="false">DX283-DX159*DX282</f>
        <v>1598.20104301265</v>
      </c>
      <c r="DY285" s="21" t="n">
        <f aca="false">DY283-DY159*DY282</f>
        <v>1614.35134507085</v>
      </c>
      <c r="DZ285" s="21" t="n">
        <f aca="false">DZ283-DZ159*DZ282</f>
        <v>1612.9245530532</v>
      </c>
      <c r="EA285" s="21" t="n">
        <f aca="false">EA283-EA159*EA282</f>
        <v>1578.66417813279</v>
      </c>
      <c r="EB285" s="21" t="n">
        <f aca="false">EB283-EB159*EB282</f>
        <v>1577.29423199755</v>
      </c>
      <c r="EC285" s="21" t="n">
        <f aca="false">EC283-EC159*EC282</f>
        <v>1593.24317223049</v>
      </c>
      <c r="ED285" s="21" t="n">
        <f aca="false">ED283-ED159*ED282</f>
        <v>1591.84505386384</v>
      </c>
      <c r="EE285" s="21" t="n">
        <f aca="false">EE283-EE159*EE282</f>
        <v>1602.74647231689</v>
      </c>
      <c r="EF285" s="21" t="n">
        <f aca="false">EF283-EF159*EF282</f>
        <v>1619.18098602554</v>
      </c>
      <c r="EG285" s="21" t="n">
        <f aca="false">EG283-EG159*EG282</f>
        <v>1635.57092054668</v>
      </c>
      <c r="EH285" s="21" t="n">
        <f aca="false">EH283-EH159*EH282</f>
        <v>1634.15330507363</v>
      </c>
      <c r="EI285" s="21" t="n">
        <f aca="false">EI283-EI159*EI282</f>
        <v>1683.33625647941</v>
      </c>
      <c r="EJ285" s="21" t="n">
        <f aca="false">EJ283-EJ159*EJ282</f>
        <v>1700.66716106699</v>
      </c>
      <c r="EK285" s="21" t="n">
        <f aca="false">EK283-EK159*EK282</f>
        <v>1717.95351725671</v>
      </c>
      <c r="EL285" s="21" t="n">
        <f aca="false">EL283-EL159*EL282</f>
        <v>1716.53688089203</v>
      </c>
      <c r="EM285" s="21" t="n">
        <f aca="false">EM283-EM159*EM282</f>
        <v>1731.39375604141</v>
      </c>
      <c r="EN285" s="21" t="n">
        <f aca="false">EN283-EN159*EN282</f>
        <v>1749.23762002109</v>
      </c>
      <c r="EO285" s="21" t="n">
        <f aca="false">EO283-EO159*EO282</f>
        <v>1767.03625373652</v>
      </c>
      <c r="EP285" s="21" t="n">
        <f aca="false">EP283-EP159*EP282</f>
        <v>1765.59793406232</v>
      </c>
      <c r="EQ285" s="21" t="n">
        <f aca="false">EQ283-EQ159*EQ282</f>
        <v>1709.07654029094</v>
      </c>
      <c r="ER285" s="21" t="n">
        <f aca="false">ER283-ER159*ER282</f>
        <v>1707.67602271926</v>
      </c>
      <c r="ES285" s="21" t="n">
        <f aca="false">ES283-ES159*ES282</f>
        <v>1725.02684564002</v>
      </c>
      <c r="ET285" s="21" t="n">
        <f aca="false">ET283-ET159*ET282</f>
        <v>1723.5975271512</v>
      </c>
      <c r="EU285" s="21" t="n">
        <f aca="false">EU283-EU159*EU282</f>
        <v>1718.42544439273</v>
      </c>
      <c r="EV285" s="21" t="n">
        <f aca="false">EV283-EV159*EV282</f>
        <v>1736.11047491506</v>
      </c>
      <c r="EW285" s="21" t="n">
        <f aca="false">EW283-EW159*EW282</f>
        <v>1753.74979682413</v>
      </c>
      <c r="EX285" s="21" t="n">
        <f aca="false">EX283-EX159*EX282</f>
        <v>1752.29626568011</v>
      </c>
      <c r="EY285" s="21" t="n">
        <f aca="false">EY283-EY159*EY282</f>
        <v>1747.0376526301</v>
      </c>
      <c r="EZ285" s="21" t="n">
        <f aca="false">EZ283-EZ159*EZ282</f>
        <v>1765.01673513847</v>
      </c>
      <c r="FA285" s="21" t="n">
        <f aca="false">FA283-FA159*FA282</f>
        <v>1782.94933472967</v>
      </c>
      <c r="FB285" s="21" t="n">
        <f aca="false">FB283-FB159*FB282</f>
        <v>1781.47118076807</v>
      </c>
      <c r="FC285" s="21" t="n">
        <f aca="false">FC283-FC159*FC282</f>
        <v>1776.1245932992</v>
      </c>
      <c r="FD285" s="21" t="n">
        <f aca="false">FD283-FD159*FD282</f>
        <v>-2.72848410531879E-013</v>
      </c>
      <c r="FE285" s="21" t="n">
        <f aca="false">FE283-FE159*FE282</f>
        <v>-2.72848410531879E-013</v>
      </c>
      <c r="FF285" s="21" t="n">
        <f aca="false">FF283-FF159*FF282</f>
        <v>-2.72848410531879E-013</v>
      </c>
      <c r="FG285" s="21" t="n">
        <f aca="false">FG283-FG159*FG282</f>
        <v>-2.72848410531879E-013</v>
      </c>
      <c r="FH285" s="21" t="n">
        <f aca="false">FH283-FH159*FH282</f>
        <v>-2.72848410531879E-013</v>
      </c>
    </row>
    <row r="286" customFormat="false" ht="15" hidden="false" customHeight="false" outlineLevel="0" collapsed="false">
      <c r="C286" s="28" t="s">
        <v>900</v>
      </c>
      <c r="D286" s="12" t="s">
        <v>32</v>
      </c>
      <c r="E286" s="33" t="n">
        <f aca="false">XIRR($J285:$FH285,$J$4:$FH$4)</f>
        <v>0.0940909314529558</v>
      </c>
    </row>
    <row r="287" customFormat="false" ht="15" hidden="false" customHeight="false" outlineLevel="0" collapsed="false">
      <c r="C287" s="28" t="s">
        <v>901</v>
      </c>
      <c r="D287" s="12" t="s">
        <v>14</v>
      </c>
      <c r="E287" s="66" t="n">
        <f aca="false">SUMIF($J283:$FH283,"&gt;0")/-SUMIF($J283:$FH283,"&lt;0")</f>
        <v>2.40550206244754</v>
      </c>
    </row>
    <row r="288" customFormat="false" ht="15" hidden="false" customHeight="false" outlineLevel="0" collapsed="false">
      <c r="C288" s="28" t="s">
        <v>902</v>
      </c>
      <c r="D288" s="12" t="s">
        <v>358</v>
      </c>
      <c r="E288" s="63" t="n">
        <f aca="false">XNPV(In_Discount_Rate,$J283:$FH283,$J$4:$FH$4)</f>
        <v>2498.5444217879</v>
      </c>
    </row>
    <row r="289" customFormat="false" ht="15" hidden="false" customHeight="false" outlineLevel="0" collapsed="false">
      <c r="C289" s="1" t="s">
        <v>903</v>
      </c>
      <c r="D289" s="12" t="s">
        <v>358</v>
      </c>
      <c r="E289" s="21" t="n">
        <f aca="false">-SUMIF($J283:$FH283,"&lt;0")</f>
        <v>69440.9910570348</v>
      </c>
    </row>
    <row r="290" customFormat="false" ht="15" hidden="false" customHeight="false" outlineLevel="0" collapsed="false">
      <c r="C290" s="1" t="s">
        <v>904</v>
      </c>
      <c r="D290" s="12" t="s">
        <v>358</v>
      </c>
      <c r="I290" s="21" t="n">
        <f aca="false">SUM(J290:FH290)</f>
        <v>1390.80291200887</v>
      </c>
      <c r="J290" s="21" t="n">
        <f aca="false">J250-$F239*J20+$F281*J20+(1-J282)*J177</f>
        <v>-150</v>
      </c>
      <c r="K290" s="21" t="n">
        <f aca="false">K250-$F239*K20+$F281*K20+(1-K282)*K177</f>
        <v>0</v>
      </c>
      <c r="L290" s="21" t="n">
        <f aca="false">L250-$F239*L20+$F281*L20+(1-L282)*L177</f>
        <v>0</v>
      </c>
      <c r="M290" s="21" t="n">
        <f aca="false">M250-$F239*M20+$F281*M20+(1-M282)*M177</f>
        <v>0</v>
      </c>
      <c r="N290" s="21" t="n">
        <f aca="false">N250-$F239*N20+$F281*N20+(1-N282)*N177</f>
        <v>0</v>
      </c>
      <c r="O290" s="21" t="n">
        <f aca="false">O250-$F239*O20+$F281*O20+(1-O282)*O177</f>
        <v>1540.80291200887</v>
      </c>
      <c r="P290" s="21" t="n">
        <f aca="false">P250-$F239*P20+$F281*P20+(1-P282)*P177</f>
        <v>0</v>
      </c>
      <c r="Q290" s="21" t="n">
        <f aca="false">Q250-$F239*Q20+$F281*Q20+(1-Q282)*Q177</f>
        <v>0</v>
      </c>
      <c r="R290" s="21" t="n">
        <f aca="false">R250-$F239*R20+$F281*R20+(1-R282)*R177</f>
        <v>0</v>
      </c>
      <c r="S290" s="21" t="n">
        <f aca="false">S250-$F239*S20+$F281*S20+(1-S282)*S177</f>
        <v>0</v>
      </c>
      <c r="T290" s="21" t="n">
        <f aca="false">T250-$F239*T20+$F281*T20+(1-T282)*T177</f>
        <v>0</v>
      </c>
      <c r="U290" s="21" t="n">
        <f aca="false">U250-$F239*U20+$F281*U20+(1-U282)*U177</f>
        <v>0</v>
      </c>
      <c r="V290" s="21" t="n">
        <f aca="false">V250-$F239*V20+$F281*V20+(1-V282)*V177</f>
        <v>0</v>
      </c>
      <c r="W290" s="21" t="n">
        <f aca="false">W250-$F239*W20+$F281*W20+(1-W282)*W177</f>
        <v>0</v>
      </c>
      <c r="X290" s="21" t="n">
        <f aca="false">X250-$F239*X20+$F281*X20+(1-X282)*X177</f>
        <v>0</v>
      </c>
      <c r="Y290" s="21" t="n">
        <f aca="false">Y250-$F239*Y20+$F281*Y20+(1-Y282)*Y177</f>
        <v>0</v>
      </c>
      <c r="Z290" s="21" t="n">
        <f aca="false">Z250-$F239*Z20+$F281*Z20+(1-Z282)*Z177</f>
        <v>0</v>
      </c>
      <c r="AA290" s="21" t="n">
        <f aca="false">AA250-$F239*AA20+$F281*AA20+(1-AA282)*AA177</f>
        <v>0</v>
      </c>
      <c r="AB290" s="21" t="n">
        <f aca="false">AB250-$F239*AB20+$F281*AB20+(1-AB282)*AB177</f>
        <v>0</v>
      </c>
      <c r="AC290" s="21" t="n">
        <f aca="false">AC250-$F239*AC20+$F281*AC20+(1-AC282)*AC177</f>
        <v>0</v>
      </c>
      <c r="AD290" s="21" t="n">
        <f aca="false">AD250-$F239*AD20+$F281*AD20+(1-AD282)*AD177</f>
        <v>0</v>
      </c>
      <c r="AE290" s="21" t="n">
        <f aca="false">AE250-$F239*AE20+$F281*AE20+(1-AE282)*AE177</f>
        <v>0</v>
      </c>
      <c r="AF290" s="21" t="n">
        <f aca="false">AF250-$F239*AF20+$F281*AF20+(1-AF282)*AF177</f>
        <v>0</v>
      </c>
      <c r="AG290" s="21" t="n">
        <f aca="false">AG250-$F239*AG20+$F281*AG20+(1-AG282)*AG177</f>
        <v>0</v>
      </c>
      <c r="AH290" s="21" t="n">
        <f aca="false">AH250-$F239*AH20+$F281*AH20+(1-AH282)*AH177</f>
        <v>0</v>
      </c>
      <c r="AI290" s="21" t="n">
        <f aca="false">AI250-$F239*AI20+$F281*AI20+(1-AI282)*AI177</f>
        <v>0</v>
      </c>
      <c r="AJ290" s="21" t="n">
        <f aca="false">AJ250-$F239*AJ20+$F281*AJ20+(1-AJ282)*AJ177</f>
        <v>0</v>
      </c>
      <c r="AK290" s="21" t="n">
        <f aca="false">AK250-$F239*AK20+$F281*AK20+(1-AK282)*AK177</f>
        <v>0</v>
      </c>
      <c r="AL290" s="21" t="n">
        <f aca="false">AL250-$F239*AL20+$F281*AL20+(1-AL282)*AL177</f>
        <v>0</v>
      </c>
      <c r="AM290" s="21" t="n">
        <f aca="false">AM250-$F239*AM20+$F281*AM20+(1-AM282)*AM177</f>
        <v>0</v>
      </c>
      <c r="AN290" s="21" t="n">
        <f aca="false">AN250-$F239*AN20+$F281*AN20+(1-AN282)*AN177</f>
        <v>0</v>
      </c>
      <c r="AO290" s="21" t="n">
        <f aca="false">AO250-$F239*AO20+$F281*AO20+(1-AO282)*AO177</f>
        <v>0</v>
      </c>
      <c r="AP290" s="21" t="n">
        <f aca="false">AP250-$F239*AP20+$F281*AP20+(1-AP282)*AP177</f>
        <v>0</v>
      </c>
      <c r="AQ290" s="21" t="n">
        <f aca="false">AQ250-$F239*AQ20+$F281*AQ20+(1-AQ282)*AQ177</f>
        <v>0</v>
      </c>
      <c r="AR290" s="21" t="n">
        <f aca="false">AR250-$F239*AR20+$F281*AR20+(1-AR282)*AR177</f>
        <v>0</v>
      </c>
      <c r="AS290" s="21" t="n">
        <f aca="false">AS250-$F239*AS20+$F281*AS20+(1-AS282)*AS177</f>
        <v>0</v>
      </c>
      <c r="AT290" s="21" t="n">
        <f aca="false">AT250-$F239*AT20+$F281*AT20+(1-AT282)*AT177</f>
        <v>0</v>
      </c>
      <c r="AU290" s="21" t="n">
        <f aca="false">AU250-$F239*AU20+$F281*AU20+(1-AU282)*AU177</f>
        <v>0</v>
      </c>
      <c r="AV290" s="21" t="n">
        <f aca="false">AV250-$F239*AV20+$F281*AV20+(1-AV282)*AV177</f>
        <v>0</v>
      </c>
      <c r="AW290" s="21" t="n">
        <f aca="false">AW250-$F239*AW20+$F281*AW20+(1-AW282)*AW177</f>
        <v>0</v>
      </c>
      <c r="AX290" s="21" t="n">
        <f aca="false">AX250-$F239*AX20+$F281*AX20+(1-AX282)*AX177</f>
        <v>0</v>
      </c>
      <c r="AY290" s="21" t="n">
        <f aca="false">AY250-$F239*AY20+$F281*AY20+(1-AY282)*AY177</f>
        <v>0</v>
      </c>
      <c r="AZ290" s="21" t="n">
        <f aca="false">AZ250-$F239*AZ20+$F281*AZ20+(1-AZ282)*AZ177</f>
        <v>0</v>
      </c>
      <c r="BA290" s="21" t="n">
        <f aca="false">BA250-$F239*BA20+$F281*BA20+(1-BA282)*BA177</f>
        <v>0</v>
      </c>
      <c r="BB290" s="21" t="n">
        <f aca="false">BB250-$F239*BB20+$F281*BB20+(1-BB282)*BB177</f>
        <v>0</v>
      </c>
      <c r="BC290" s="21" t="n">
        <f aca="false">BC250-$F239*BC20+$F281*BC20+(1-BC282)*BC177</f>
        <v>0</v>
      </c>
      <c r="BD290" s="21" t="n">
        <f aca="false">BD250-$F239*BD20+$F281*BD20+(1-BD282)*BD177</f>
        <v>0</v>
      </c>
      <c r="BE290" s="21" t="n">
        <f aca="false">BE250-$F239*BE20+$F281*BE20+(1-BE282)*BE177</f>
        <v>0</v>
      </c>
      <c r="BF290" s="21" t="n">
        <f aca="false">BF250-$F239*BF20+$F281*BF20+(1-BF282)*BF177</f>
        <v>0</v>
      </c>
      <c r="BG290" s="21" t="n">
        <f aca="false">BG250-$F239*BG20+$F281*BG20+(1-BG282)*BG177</f>
        <v>0</v>
      </c>
      <c r="BH290" s="21" t="n">
        <f aca="false">BH250-$F239*BH20+$F281*BH20+(1-BH282)*BH177</f>
        <v>0</v>
      </c>
      <c r="BI290" s="21" t="n">
        <f aca="false">BI250-$F239*BI20+$F281*BI20+(1-BI282)*BI177</f>
        <v>0</v>
      </c>
      <c r="BJ290" s="21" t="n">
        <f aca="false">BJ250-$F239*BJ20+$F281*BJ20+(1-BJ282)*BJ177</f>
        <v>0</v>
      </c>
      <c r="BK290" s="21" t="n">
        <f aca="false">BK250-$F239*BK20+$F281*BK20+(1-BK282)*BK177</f>
        <v>0</v>
      </c>
      <c r="BL290" s="21" t="n">
        <f aca="false">BL250-$F239*BL20+$F281*BL20+(1-BL282)*BL177</f>
        <v>0</v>
      </c>
      <c r="BM290" s="21" t="n">
        <f aca="false">BM250-$F239*BM20+$F281*BM20+(1-BM282)*BM177</f>
        <v>0</v>
      </c>
      <c r="BN290" s="21" t="n">
        <f aca="false">BN250-$F239*BN20+$F281*BN20+(1-BN282)*BN177</f>
        <v>0</v>
      </c>
      <c r="BO290" s="21" t="n">
        <f aca="false">BO250-$F239*BO20+$F281*BO20+(1-BO282)*BO177</f>
        <v>0</v>
      </c>
      <c r="BP290" s="21" t="n">
        <f aca="false">BP250-$F239*BP20+$F281*BP20+(1-BP282)*BP177</f>
        <v>0</v>
      </c>
      <c r="BQ290" s="21" t="n">
        <f aca="false">BQ250-$F239*BQ20+$F281*BQ20+(1-BQ282)*BQ177</f>
        <v>0</v>
      </c>
      <c r="BR290" s="21" t="n">
        <f aca="false">BR250-$F239*BR20+$F281*BR20+(1-BR282)*BR177</f>
        <v>0</v>
      </c>
      <c r="BS290" s="21" t="n">
        <f aca="false">BS250-$F239*BS20+$F281*BS20+(1-BS282)*BS177</f>
        <v>0</v>
      </c>
      <c r="BT290" s="21" t="n">
        <f aca="false">BT250-$F239*BT20+$F281*BT20+(1-BT282)*BT177</f>
        <v>0</v>
      </c>
      <c r="BU290" s="21" t="n">
        <f aca="false">BU250-$F239*BU20+$F281*BU20+(1-BU282)*BU177</f>
        <v>0</v>
      </c>
      <c r="BV290" s="21" t="n">
        <f aca="false">BV250-$F239*BV20+$F281*BV20+(1-BV282)*BV177</f>
        <v>0</v>
      </c>
      <c r="BW290" s="21" t="n">
        <f aca="false">BW250-$F239*BW20+$F281*BW20+(1-BW282)*BW177</f>
        <v>0</v>
      </c>
      <c r="BX290" s="21" t="n">
        <f aca="false">BX250-$F239*BX20+$F281*BX20+(1-BX282)*BX177</f>
        <v>0</v>
      </c>
      <c r="BY290" s="21" t="n">
        <f aca="false">BY250-$F239*BY20+$F281*BY20+(1-BY282)*BY177</f>
        <v>0</v>
      </c>
      <c r="BZ290" s="21" t="n">
        <f aca="false">BZ250-$F239*BZ20+$F281*BZ20+(1-BZ282)*BZ177</f>
        <v>0</v>
      </c>
      <c r="CA290" s="21" t="n">
        <f aca="false">CA250-$F239*CA20+$F281*CA20+(1-CA282)*CA177</f>
        <v>0</v>
      </c>
      <c r="CB290" s="21" t="n">
        <f aca="false">CB250-$F239*CB20+$F281*CB20+(1-CB282)*CB177</f>
        <v>0</v>
      </c>
      <c r="CC290" s="21" t="n">
        <f aca="false">CC250-$F239*CC20+$F281*CC20+(1-CC282)*CC177</f>
        <v>0</v>
      </c>
      <c r="CD290" s="21" t="n">
        <f aca="false">CD250-$F239*CD20+$F281*CD20+(1-CD282)*CD177</f>
        <v>0</v>
      </c>
      <c r="CE290" s="21" t="n">
        <f aca="false">CE250-$F239*CE20+$F281*CE20+(1-CE282)*CE177</f>
        <v>0</v>
      </c>
      <c r="CF290" s="21" t="n">
        <f aca="false">CF250-$F239*CF20+$F281*CF20+(1-CF282)*CF177</f>
        <v>0</v>
      </c>
      <c r="CG290" s="21" t="n">
        <f aca="false">CG250-$F239*CG20+$F281*CG20+(1-CG282)*CG177</f>
        <v>0</v>
      </c>
      <c r="CH290" s="21" t="n">
        <f aca="false">CH250-$F239*CH20+$F281*CH20+(1-CH282)*CH177</f>
        <v>0</v>
      </c>
      <c r="CI290" s="21" t="n">
        <f aca="false">CI250-$F239*CI20+$F281*CI20+(1-CI282)*CI177</f>
        <v>0</v>
      </c>
      <c r="CJ290" s="21" t="n">
        <f aca="false">CJ250-$F239*CJ20+$F281*CJ20+(1-CJ282)*CJ177</f>
        <v>0</v>
      </c>
      <c r="CK290" s="21" t="n">
        <f aca="false">CK250-$F239*CK20+$F281*CK20+(1-CK282)*CK177</f>
        <v>0</v>
      </c>
      <c r="CL290" s="21" t="n">
        <f aca="false">CL250-$F239*CL20+$F281*CL20+(1-CL282)*CL177</f>
        <v>0</v>
      </c>
      <c r="CM290" s="21" t="n">
        <f aca="false">CM250-$F239*CM20+$F281*CM20+(1-CM282)*CM177</f>
        <v>0</v>
      </c>
      <c r="CN290" s="21" t="n">
        <f aca="false">CN250-$F239*CN20+$F281*CN20+(1-CN282)*CN177</f>
        <v>0</v>
      </c>
      <c r="CO290" s="21" t="n">
        <f aca="false">CO250-$F239*CO20+$F281*CO20+(1-CO282)*CO177</f>
        <v>0</v>
      </c>
      <c r="CP290" s="21" t="n">
        <f aca="false">CP250-$F239*CP20+$F281*CP20+(1-CP282)*CP177</f>
        <v>0</v>
      </c>
      <c r="CQ290" s="21" t="n">
        <f aca="false">CQ250-$F239*CQ20+$F281*CQ20+(1-CQ282)*CQ177</f>
        <v>0</v>
      </c>
      <c r="CR290" s="21" t="n">
        <f aca="false">CR250-$F239*CR20+$F281*CR20+(1-CR282)*CR177</f>
        <v>0</v>
      </c>
      <c r="CS290" s="21" t="n">
        <f aca="false">CS250-$F239*CS20+$F281*CS20+(1-CS282)*CS177</f>
        <v>0</v>
      </c>
      <c r="CT290" s="21" t="n">
        <f aca="false">CT250-$F239*CT20+$F281*CT20+(1-CT282)*CT177</f>
        <v>0</v>
      </c>
      <c r="CU290" s="21" t="n">
        <f aca="false">CU250-$F239*CU20+$F281*CU20+(1-CU282)*CU177</f>
        <v>0</v>
      </c>
      <c r="CV290" s="21" t="n">
        <f aca="false">CV250-$F239*CV20+$F281*CV20+(1-CV282)*CV177</f>
        <v>0</v>
      </c>
      <c r="CW290" s="21" t="n">
        <f aca="false">CW250-$F239*CW20+$F281*CW20+(1-CW282)*CW177</f>
        <v>0</v>
      </c>
      <c r="CX290" s="21" t="n">
        <f aca="false">CX250-$F239*CX20+$F281*CX20+(1-CX282)*CX177</f>
        <v>0</v>
      </c>
      <c r="CY290" s="21" t="n">
        <f aca="false">CY250-$F239*CY20+$F281*CY20+(1-CY282)*CY177</f>
        <v>0</v>
      </c>
      <c r="CZ290" s="21" t="n">
        <f aca="false">CZ250-$F239*CZ20+$F281*CZ20+(1-CZ282)*CZ177</f>
        <v>0</v>
      </c>
      <c r="DA290" s="21" t="n">
        <f aca="false">DA250-$F239*DA20+$F281*DA20+(1-DA282)*DA177</f>
        <v>0</v>
      </c>
      <c r="DB290" s="21" t="n">
        <f aca="false">DB250-$F239*DB20+$F281*DB20+(1-DB282)*DB177</f>
        <v>0</v>
      </c>
      <c r="DC290" s="21" t="n">
        <f aca="false">DC250-$F239*DC20+$F281*DC20+(1-DC282)*DC177</f>
        <v>0</v>
      </c>
      <c r="DD290" s="21" t="n">
        <f aca="false">DD250-$F239*DD20+$F281*DD20+(1-DD282)*DD177</f>
        <v>0</v>
      </c>
      <c r="DE290" s="21" t="n">
        <f aca="false">DE250-$F239*DE20+$F281*DE20+(1-DE282)*DE177</f>
        <v>0</v>
      </c>
      <c r="DF290" s="21" t="n">
        <f aca="false">DF250-$F239*DF20+$F281*DF20+(1-DF282)*DF177</f>
        <v>0</v>
      </c>
      <c r="DG290" s="21" t="n">
        <f aca="false">DG250-$F239*DG20+$F281*DG20+(1-DG282)*DG177</f>
        <v>0</v>
      </c>
      <c r="DH290" s="21" t="n">
        <f aca="false">DH250-$F239*DH20+$F281*DH20+(1-DH282)*DH177</f>
        <v>0</v>
      </c>
      <c r="DI290" s="21" t="n">
        <f aca="false">DI250-$F239*DI20+$F281*DI20+(1-DI282)*DI177</f>
        <v>0</v>
      </c>
      <c r="DJ290" s="21" t="n">
        <f aca="false">DJ250-$F239*DJ20+$F281*DJ20+(1-DJ282)*DJ177</f>
        <v>0</v>
      </c>
      <c r="DK290" s="21" t="n">
        <f aca="false">DK250-$F239*DK20+$F281*DK20+(1-DK282)*DK177</f>
        <v>0</v>
      </c>
      <c r="DL290" s="21" t="n">
        <f aca="false">DL250-$F239*DL20+$F281*DL20+(1-DL282)*DL177</f>
        <v>0</v>
      </c>
      <c r="DM290" s="21" t="n">
        <f aca="false">DM250-$F239*DM20+$F281*DM20+(1-DM282)*DM177</f>
        <v>0</v>
      </c>
      <c r="DN290" s="21" t="n">
        <f aca="false">DN250-$F239*DN20+$F281*DN20+(1-DN282)*DN177</f>
        <v>0</v>
      </c>
      <c r="DO290" s="21" t="n">
        <f aca="false">DO250-$F239*DO20+$F281*DO20+(1-DO282)*DO177</f>
        <v>0</v>
      </c>
      <c r="DP290" s="21" t="n">
        <f aca="false">DP250-$F239*DP20+$F281*DP20+(1-DP282)*DP177</f>
        <v>0</v>
      </c>
      <c r="DQ290" s="21" t="n">
        <f aca="false">DQ250-$F239*DQ20+$F281*DQ20+(1-DQ282)*DQ177</f>
        <v>0</v>
      </c>
      <c r="DR290" s="21" t="n">
        <f aca="false">DR250-$F239*DR20+$F281*DR20+(1-DR282)*DR177</f>
        <v>0</v>
      </c>
      <c r="DS290" s="21" t="n">
        <f aca="false">DS250-$F239*DS20+$F281*DS20+(1-DS282)*DS177</f>
        <v>0</v>
      </c>
      <c r="DT290" s="21" t="n">
        <f aca="false">DT250-$F239*DT20+$F281*DT20+(1-DT282)*DT177</f>
        <v>0</v>
      </c>
      <c r="DU290" s="21" t="n">
        <f aca="false">DU250-$F239*DU20+$F281*DU20+(1-DU282)*DU177</f>
        <v>0</v>
      </c>
      <c r="DV290" s="21" t="n">
        <f aca="false">DV250-$F239*DV20+$F281*DV20+(1-DV282)*DV177</f>
        <v>0</v>
      </c>
      <c r="DW290" s="21" t="n">
        <f aca="false">DW250-$F239*DW20+$F281*DW20+(1-DW282)*DW177</f>
        <v>0</v>
      </c>
      <c r="DX290" s="21" t="n">
        <f aca="false">DX250-$F239*DX20+$F281*DX20+(1-DX282)*DX177</f>
        <v>0</v>
      </c>
      <c r="DY290" s="21" t="n">
        <f aca="false">DY250-$F239*DY20+$F281*DY20+(1-DY282)*DY177</f>
        <v>0</v>
      </c>
      <c r="DZ290" s="21" t="n">
        <f aca="false">DZ250-$F239*DZ20+$F281*DZ20+(1-DZ282)*DZ177</f>
        <v>0</v>
      </c>
      <c r="EA290" s="21" t="n">
        <f aca="false">EA250-$F239*EA20+$F281*EA20+(1-EA282)*EA177</f>
        <v>0</v>
      </c>
      <c r="EB290" s="21" t="n">
        <f aca="false">EB250-$F239*EB20+$F281*EB20+(1-EB282)*EB177</f>
        <v>0</v>
      </c>
      <c r="EC290" s="21" t="n">
        <f aca="false">EC250-$F239*EC20+$F281*EC20+(1-EC282)*EC177</f>
        <v>0</v>
      </c>
      <c r="ED290" s="21" t="n">
        <f aca="false">ED250-$F239*ED20+$F281*ED20+(1-ED282)*ED177</f>
        <v>0</v>
      </c>
      <c r="EE290" s="21" t="n">
        <f aca="false">EE250-$F239*EE20+$F281*EE20+(1-EE282)*EE177</f>
        <v>0</v>
      </c>
      <c r="EF290" s="21" t="n">
        <f aca="false">EF250-$F239*EF20+$F281*EF20+(1-EF282)*EF177</f>
        <v>0</v>
      </c>
      <c r="EG290" s="21" t="n">
        <f aca="false">EG250-$F239*EG20+$F281*EG20+(1-EG282)*EG177</f>
        <v>0</v>
      </c>
      <c r="EH290" s="21" t="n">
        <f aca="false">EH250-$F239*EH20+$F281*EH20+(1-EH282)*EH177</f>
        <v>0</v>
      </c>
      <c r="EI290" s="21" t="n">
        <f aca="false">EI250-$F239*EI20+$F281*EI20+(1-EI282)*EI177</f>
        <v>0</v>
      </c>
      <c r="EJ290" s="21" t="n">
        <f aca="false">EJ250-$F239*EJ20+$F281*EJ20+(1-EJ282)*EJ177</f>
        <v>0</v>
      </c>
      <c r="EK290" s="21" t="n">
        <f aca="false">EK250-$F239*EK20+$F281*EK20+(1-EK282)*EK177</f>
        <v>0</v>
      </c>
      <c r="EL290" s="21" t="n">
        <f aca="false">EL250-$F239*EL20+$F281*EL20+(1-EL282)*EL177</f>
        <v>0</v>
      </c>
      <c r="EM290" s="21" t="n">
        <f aca="false">EM250-$F239*EM20+$F281*EM20+(1-EM282)*EM177</f>
        <v>0</v>
      </c>
      <c r="EN290" s="21" t="n">
        <f aca="false">EN250-$F239*EN20+$F281*EN20+(1-EN282)*EN177</f>
        <v>0</v>
      </c>
      <c r="EO290" s="21" t="n">
        <f aca="false">EO250-$F239*EO20+$F281*EO20+(1-EO282)*EO177</f>
        <v>0</v>
      </c>
      <c r="EP290" s="21" t="n">
        <f aca="false">EP250-$F239*EP20+$F281*EP20+(1-EP282)*EP177</f>
        <v>0</v>
      </c>
      <c r="EQ290" s="21" t="n">
        <f aca="false">EQ250-$F239*EQ20+$F281*EQ20+(1-EQ282)*EQ177</f>
        <v>0</v>
      </c>
      <c r="ER290" s="21" t="n">
        <f aca="false">ER250-$F239*ER20+$F281*ER20+(1-ER282)*ER177</f>
        <v>0</v>
      </c>
      <c r="ES290" s="21" t="n">
        <f aca="false">ES250-$F239*ES20+$F281*ES20+(1-ES282)*ES177</f>
        <v>0</v>
      </c>
      <c r="ET290" s="21" t="n">
        <f aca="false">ET250-$F239*ET20+$F281*ET20+(1-ET282)*ET177</f>
        <v>0</v>
      </c>
      <c r="EU290" s="21" t="n">
        <f aca="false">EU250-$F239*EU20+$F281*EU20+(1-EU282)*EU177</f>
        <v>0</v>
      </c>
      <c r="EV290" s="21" t="n">
        <f aca="false">EV250-$F239*EV20+$F281*EV20+(1-EV282)*EV177</f>
        <v>0</v>
      </c>
      <c r="EW290" s="21" t="n">
        <f aca="false">EW250-$F239*EW20+$F281*EW20+(1-EW282)*EW177</f>
        <v>0</v>
      </c>
      <c r="EX290" s="21" t="n">
        <f aca="false">EX250-$F239*EX20+$F281*EX20+(1-EX282)*EX177</f>
        <v>0</v>
      </c>
      <c r="EY290" s="21" t="n">
        <f aca="false">EY250-$F239*EY20+$F281*EY20+(1-EY282)*EY177</f>
        <v>0</v>
      </c>
      <c r="EZ290" s="21" t="n">
        <f aca="false">EZ250-$F239*EZ20+$F281*EZ20+(1-EZ282)*EZ177</f>
        <v>0</v>
      </c>
      <c r="FA290" s="21" t="n">
        <f aca="false">FA250-$F239*FA20+$F281*FA20+(1-FA282)*FA177</f>
        <v>0</v>
      </c>
      <c r="FB290" s="21" t="n">
        <f aca="false">FB250-$F239*FB20+$F281*FB20+(1-FB282)*FB177</f>
        <v>0</v>
      </c>
      <c r="FC290" s="21" t="n">
        <f aca="false">FC250-$F239*FC20+$F281*FC20+(1-FC282)*FC177</f>
        <v>0</v>
      </c>
      <c r="FD290" s="21" t="n">
        <f aca="false">FD250-$F239*FD20+$F281*FD20+(1-FD282)*FD177</f>
        <v>0</v>
      </c>
      <c r="FE290" s="21" t="n">
        <f aca="false">FE250-$F239*FE20+$F281*FE20+(1-FE282)*FE177</f>
        <v>0</v>
      </c>
      <c r="FF290" s="21" t="n">
        <f aca="false">FF250-$F239*FF20+$F281*FF20+(1-FF282)*FF177</f>
        <v>0</v>
      </c>
      <c r="FG290" s="21" t="n">
        <f aca="false">FG250-$F239*FG20+$F281*FG20+(1-FG282)*FG177</f>
        <v>0</v>
      </c>
      <c r="FH290" s="21" t="n">
        <f aca="false">FH250-$F239*FH20+$F281*FH20+(1-FH282)*FH177</f>
        <v>0</v>
      </c>
    </row>
    <row r="291" customFormat="false" ht="15" hidden="false" customHeight="false" outlineLevel="0" collapsed="false">
      <c r="C291" s="28" t="s">
        <v>905</v>
      </c>
      <c r="D291" s="12" t="s">
        <v>32</v>
      </c>
      <c r="E291" s="33" t="n">
        <f aca="false">IFERROR(XIRR($J290:$FH290,$J$4:$FH$4),"n/a")</f>
        <v>5.47959832714897</v>
      </c>
    </row>
    <row r="293" customFormat="false" ht="15" hidden="false" customHeight="false" outlineLevel="0" collapsed="false">
      <c r="C293" s="42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H2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9" topLeftCell="J10" activePane="bottomRight" state="frozen"/>
      <selection pane="topLeft" activeCell="A1" activeCellId="0" sqref="A1"/>
      <selection pane="topRight" activeCell="J1" activeCellId="0" sqref="J1"/>
      <selection pane="bottomLeft" activeCell="A10" activeCellId="0" sqref="A10"/>
      <selection pane="bottomRight" activeCell="A1" activeCellId="0" sqref="A1"/>
    </sheetView>
  </sheetViews>
  <sheetFormatPr defaultColWidth="13" defaultRowHeight="15" zeroHeight="false" outlineLevelRow="0" outlineLevelCol="1"/>
  <cols>
    <col collapsed="false" customWidth="true" hidden="false" outlineLevel="0" max="2" min="1" style="1" width="3"/>
    <col collapsed="false" customWidth="true" hidden="false" outlineLevel="0" max="3" min="3" style="1" width="40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8" min="7" style="1" width="2"/>
    <col collapsed="false" customWidth="true" hidden="false" outlineLevel="0" max="9" min="9" style="1" width="12"/>
    <col collapsed="false" customWidth="true" hidden="false" outlineLevel="0" max="164" min="10" style="1" width="11"/>
    <col collapsed="false" customWidth="false" hidden="true" outlineLevel="1" max="16384" min="165" style="1" width="13"/>
  </cols>
  <sheetData>
    <row r="1" customFormat="false" ht="15" hidden="false" customHeight="false" outlineLevel="0" collapsed="false">
      <c r="A1" s="46" t="n">
        <v>3</v>
      </c>
      <c r="C1" s="13" t="s">
        <v>657</v>
      </c>
    </row>
    <row r="2" customFormat="false" ht="15" hidden="false" customHeight="false" outlineLevel="0" collapsed="false">
      <c r="A2" s="2"/>
      <c r="B2" s="2" t="str">
        <f aca="false">Dashboard!$C$3&amp;" – Calculations – "&amp;INDEX(Bid_Labels,1,$A$1)</f>
        <v>Project Zalahaláp – Calculations – C Offer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</row>
    <row r="3" customFormat="false" ht="15" hidden="false" customHeight="false" outlineLevel="0" collapsed="false">
      <c r="C3" s="1" t="s">
        <v>658</v>
      </c>
      <c r="D3" s="12" t="s">
        <v>79</v>
      </c>
      <c r="J3" s="45" t="n">
        <f aca="false">I$4+1</f>
        <v>45931</v>
      </c>
      <c r="K3" s="45" t="n">
        <f aca="false">J$4+1</f>
        <v>46023</v>
      </c>
      <c r="L3" s="45" t="n">
        <f aca="false">K$4+1</f>
        <v>46113</v>
      </c>
      <c r="M3" s="45" t="n">
        <f aca="false">L$4+1</f>
        <v>46204</v>
      </c>
      <c r="N3" s="45" t="n">
        <f aca="false">M$4+1</f>
        <v>46296</v>
      </c>
      <c r="O3" s="45" t="n">
        <f aca="false">N$4+1</f>
        <v>46388</v>
      </c>
      <c r="P3" s="45" t="n">
        <f aca="false">O$4+1</f>
        <v>46478</v>
      </c>
      <c r="Q3" s="45" t="n">
        <f aca="false">P$4+1</f>
        <v>46569</v>
      </c>
      <c r="R3" s="45" t="n">
        <f aca="false">Q$4+1</f>
        <v>46661</v>
      </c>
      <c r="S3" s="45" t="n">
        <f aca="false">R$4+1</f>
        <v>46753</v>
      </c>
      <c r="T3" s="45" t="n">
        <f aca="false">S$4+1</f>
        <v>46844</v>
      </c>
      <c r="U3" s="45" t="n">
        <f aca="false">T$4+1</f>
        <v>46935</v>
      </c>
      <c r="V3" s="45" t="n">
        <f aca="false">U$4+1</f>
        <v>47027</v>
      </c>
      <c r="W3" s="45" t="n">
        <f aca="false">V$4+1</f>
        <v>47119</v>
      </c>
      <c r="X3" s="45" t="n">
        <f aca="false">W$4+1</f>
        <v>47209</v>
      </c>
      <c r="Y3" s="45" t="n">
        <f aca="false">X$4+1</f>
        <v>47300</v>
      </c>
      <c r="Z3" s="45" t="n">
        <f aca="false">Y$4+1</f>
        <v>47392</v>
      </c>
      <c r="AA3" s="45" t="n">
        <f aca="false">Z$4+1</f>
        <v>47484</v>
      </c>
      <c r="AB3" s="45" t="n">
        <f aca="false">AA$4+1</f>
        <v>47574</v>
      </c>
      <c r="AC3" s="45" t="n">
        <f aca="false">AB$4+1</f>
        <v>47665</v>
      </c>
      <c r="AD3" s="45" t="n">
        <f aca="false">AC$4+1</f>
        <v>47757</v>
      </c>
      <c r="AE3" s="45" t="n">
        <f aca="false">AD$4+1</f>
        <v>47849</v>
      </c>
      <c r="AF3" s="45" t="n">
        <f aca="false">AE$4+1</f>
        <v>47939</v>
      </c>
      <c r="AG3" s="45" t="n">
        <f aca="false">AF$4+1</f>
        <v>48030</v>
      </c>
      <c r="AH3" s="45" t="n">
        <f aca="false">AG$4+1</f>
        <v>48122</v>
      </c>
      <c r="AI3" s="45" t="n">
        <f aca="false">AH$4+1</f>
        <v>48214</v>
      </c>
      <c r="AJ3" s="45" t="n">
        <f aca="false">AI$4+1</f>
        <v>48305</v>
      </c>
      <c r="AK3" s="45" t="n">
        <f aca="false">AJ$4+1</f>
        <v>48396</v>
      </c>
      <c r="AL3" s="45" t="n">
        <f aca="false">AK$4+1</f>
        <v>48488</v>
      </c>
      <c r="AM3" s="45" t="n">
        <f aca="false">AL$4+1</f>
        <v>48580</v>
      </c>
      <c r="AN3" s="45" t="n">
        <f aca="false">AM$4+1</f>
        <v>48670</v>
      </c>
      <c r="AO3" s="45" t="n">
        <f aca="false">AN$4+1</f>
        <v>48761</v>
      </c>
      <c r="AP3" s="45" t="n">
        <f aca="false">AO$4+1</f>
        <v>48853</v>
      </c>
      <c r="AQ3" s="45" t="n">
        <f aca="false">AP$4+1</f>
        <v>48945</v>
      </c>
      <c r="AR3" s="45" t="n">
        <f aca="false">AQ$4+1</f>
        <v>49035</v>
      </c>
      <c r="AS3" s="45" t="n">
        <f aca="false">AR$4+1</f>
        <v>49126</v>
      </c>
      <c r="AT3" s="45" t="n">
        <f aca="false">AS$4+1</f>
        <v>49218</v>
      </c>
      <c r="AU3" s="45" t="n">
        <f aca="false">AT$4+1</f>
        <v>49310</v>
      </c>
      <c r="AV3" s="45" t="n">
        <f aca="false">AU$4+1</f>
        <v>49400</v>
      </c>
      <c r="AW3" s="45" t="n">
        <f aca="false">AV$4+1</f>
        <v>49491</v>
      </c>
      <c r="AX3" s="45" t="n">
        <f aca="false">AW$4+1</f>
        <v>49583</v>
      </c>
      <c r="AY3" s="45" t="n">
        <f aca="false">AX$4+1</f>
        <v>49675</v>
      </c>
      <c r="AZ3" s="45" t="n">
        <f aca="false">AY$4+1</f>
        <v>49766</v>
      </c>
      <c r="BA3" s="45" t="n">
        <f aca="false">AZ$4+1</f>
        <v>49857</v>
      </c>
      <c r="BB3" s="45" t="n">
        <f aca="false">BA$4+1</f>
        <v>49949</v>
      </c>
      <c r="BC3" s="45" t="n">
        <f aca="false">BB$4+1</f>
        <v>50041</v>
      </c>
      <c r="BD3" s="45" t="n">
        <f aca="false">BC$4+1</f>
        <v>50131</v>
      </c>
      <c r="BE3" s="45" t="n">
        <f aca="false">BD$4+1</f>
        <v>50222</v>
      </c>
      <c r="BF3" s="45" t="n">
        <f aca="false">BE$4+1</f>
        <v>50314</v>
      </c>
      <c r="BG3" s="45" t="n">
        <f aca="false">BF$4+1</f>
        <v>50406</v>
      </c>
      <c r="BH3" s="45" t="n">
        <f aca="false">BG$4+1</f>
        <v>50496</v>
      </c>
      <c r="BI3" s="45" t="n">
        <f aca="false">BH$4+1</f>
        <v>50587</v>
      </c>
      <c r="BJ3" s="45" t="n">
        <f aca="false">BI$4+1</f>
        <v>50679</v>
      </c>
      <c r="BK3" s="45" t="n">
        <f aca="false">BJ$4+1</f>
        <v>50771</v>
      </c>
      <c r="BL3" s="45" t="n">
        <f aca="false">BK$4+1</f>
        <v>50861</v>
      </c>
      <c r="BM3" s="45" t="n">
        <f aca="false">BL$4+1</f>
        <v>50952</v>
      </c>
      <c r="BN3" s="45" t="n">
        <f aca="false">BM$4+1</f>
        <v>51044</v>
      </c>
      <c r="BO3" s="45" t="n">
        <f aca="false">BN$4+1</f>
        <v>51136</v>
      </c>
      <c r="BP3" s="45" t="n">
        <f aca="false">BO$4+1</f>
        <v>51227</v>
      </c>
      <c r="BQ3" s="45" t="n">
        <f aca="false">BP$4+1</f>
        <v>51318</v>
      </c>
      <c r="BR3" s="45" t="n">
        <f aca="false">BQ$4+1</f>
        <v>51410</v>
      </c>
      <c r="BS3" s="45" t="n">
        <f aca="false">BR$4+1</f>
        <v>51502</v>
      </c>
      <c r="BT3" s="45" t="n">
        <f aca="false">BS$4+1</f>
        <v>51592</v>
      </c>
      <c r="BU3" s="45" t="n">
        <f aca="false">BT$4+1</f>
        <v>51683</v>
      </c>
      <c r="BV3" s="45" t="n">
        <f aca="false">BU$4+1</f>
        <v>51775</v>
      </c>
      <c r="BW3" s="45" t="n">
        <f aca="false">BV$4+1</f>
        <v>51867</v>
      </c>
      <c r="BX3" s="45" t="n">
        <f aca="false">BW$4+1</f>
        <v>51957</v>
      </c>
      <c r="BY3" s="45" t="n">
        <f aca="false">BX$4+1</f>
        <v>52048</v>
      </c>
      <c r="BZ3" s="45" t="n">
        <f aca="false">BY$4+1</f>
        <v>52140</v>
      </c>
      <c r="CA3" s="45" t="n">
        <f aca="false">BZ$4+1</f>
        <v>52232</v>
      </c>
      <c r="CB3" s="45" t="n">
        <f aca="false">CA$4+1</f>
        <v>52322</v>
      </c>
      <c r="CC3" s="45" t="n">
        <f aca="false">CB$4+1</f>
        <v>52413</v>
      </c>
      <c r="CD3" s="45" t="n">
        <f aca="false">CC$4+1</f>
        <v>52505</v>
      </c>
      <c r="CE3" s="45" t="n">
        <f aca="false">CD$4+1</f>
        <v>52597</v>
      </c>
      <c r="CF3" s="45" t="n">
        <f aca="false">CE$4+1</f>
        <v>52688</v>
      </c>
      <c r="CG3" s="45" t="n">
        <f aca="false">CF$4+1</f>
        <v>52779</v>
      </c>
      <c r="CH3" s="45" t="n">
        <f aca="false">CG$4+1</f>
        <v>52871</v>
      </c>
      <c r="CI3" s="45" t="n">
        <f aca="false">CH$4+1</f>
        <v>52963</v>
      </c>
      <c r="CJ3" s="45" t="n">
        <f aca="false">CI$4+1</f>
        <v>53053</v>
      </c>
      <c r="CK3" s="45" t="n">
        <f aca="false">CJ$4+1</f>
        <v>53144</v>
      </c>
      <c r="CL3" s="45" t="n">
        <f aca="false">CK$4+1</f>
        <v>53236</v>
      </c>
      <c r="CM3" s="45" t="n">
        <f aca="false">CL$4+1</f>
        <v>53328</v>
      </c>
      <c r="CN3" s="45" t="n">
        <f aca="false">CM$4+1</f>
        <v>53418</v>
      </c>
      <c r="CO3" s="45" t="n">
        <f aca="false">CN$4+1</f>
        <v>53509</v>
      </c>
      <c r="CP3" s="45" t="n">
        <f aca="false">CO$4+1</f>
        <v>53601</v>
      </c>
      <c r="CQ3" s="45" t="n">
        <f aca="false">CP$4+1</f>
        <v>53693</v>
      </c>
      <c r="CR3" s="45" t="n">
        <f aca="false">CQ$4+1</f>
        <v>53783</v>
      </c>
      <c r="CS3" s="45" t="n">
        <f aca="false">CR$4+1</f>
        <v>53874</v>
      </c>
      <c r="CT3" s="45" t="n">
        <f aca="false">CS$4+1</f>
        <v>53966</v>
      </c>
      <c r="CU3" s="45" t="n">
        <f aca="false">CT$4+1</f>
        <v>54058</v>
      </c>
      <c r="CV3" s="45" t="n">
        <f aca="false">CU$4+1</f>
        <v>54149</v>
      </c>
      <c r="CW3" s="45" t="n">
        <f aca="false">CV$4+1</f>
        <v>54240</v>
      </c>
      <c r="CX3" s="45" t="n">
        <f aca="false">CW$4+1</f>
        <v>54332</v>
      </c>
      <c r="CY3" s="45" t="n">
        <f aca="false">CX$4+1</f>
        <v>54424</v>
      </c>
      <c r="CZ3" s="45" t="n">
        <f aca="false">CY$4+1</f>
        <v>54514</v>
      </c>
      <c r="DA3" s="45" t="n">
        <f aca="false">CZ$4+1</f>
        <v>54605</v>
      </c>
      <c r="DB3" s="45" t="n">
        <f aca="false">DA$4+1</f>
        <v>54697</v>
      </c>
      <c r="DC3" s="45" t="n">
        <f aca="false">DB$4+1</f>
        <v>54789</v>
      </c>
      <c r="DD3" s="45" t="n">
        <f aca="false">DC$4+1</f>
        <v>54879</v>
      </c>
      <c r="DE3" s="45" t="n">
        <f aca="false">DD$4+1</f>
        <v>54970</v>
      </c>
      <c r="DF3" s="45" t="n">
        <f aca="false">DE$4+1</f>
        <v>55062</v>
      </c>
      <c r="DG3" s="45" t="n">
        <f aca="false">DF$4+1</f>
        <v>55154</v>
      </c>
      <c r="DH3" s="45" t="n">
        <f aca="false">DG$4+1</f>
        <v>55244</v>
      </c>
      <c r="DI3" s="45" t="n">
        <f aca="false">DH$4+1</f>
        <v>55335</v>
      </c>
      <c r="DJ3" s="45" t="n">
        <f aca="false">DI$4+1</f>
        <v>55427</v>
      </c>
      <c r="DK3" s="45" t="n">
        <f aca="false">DJ$4+1</f>
        <v>55519</v>
      </c>
      <c r="DL3" s="45" t="n">
        <f aca="false">DK$4+1</f>
        <v>55610</v>
      </c>
      <c r="DM3" s="45" t="n">
        <f aca="false">DL$4+1</f>
        <v>55701</v>
      </c>
      <c r="DN3" s="45" t="n">
        <f aca="false">DM$4+1</f>
        <v>55793</v>
      </c>
      <c r="DO3" s="45" t="n">
        <f aca="false">DN$4+1</f>
        <v>55885</v>
      </c>
      <c r="DP3" s="45" t="n">
        <f aca="false">DO$4+1</f>
        <v>55975</v>
      </c>
      <c r="DQ3" s="45" t="n">
        <f aca="false">DP$4+1</f>
        <v>56066</v>
      </c>
      <c r="DR3" s="45" t="n">
        <f aca="false">DQ$4+1</f>
        <v>56158</v>
      </c>
      <c r="DS3" s="45" t="n">
        <f aca="false">DR$4+1</f>
        <v>56250</v>
      </c>
      <c r="DT3" s="45" t="n">
        <f aca="false">DS$4+1</f>
        <v>56340</v>
      </c>
      <c r="DU3" s="45" t="n">
        <f aca="false">DT$4+1</f>
        <v>56431</v>
      </c>
      <c r="DV3" s="45" t="n">
        <f aca="false">DU$4+1</f>
        <v>56523</v>
      </c>
      <c r="DW3" s="45" t="n">
        <f aca="false">DV$4+1</f>
        <v>56615</v>
      </c>
      <c r="DX3" s="45" t="n">
        <f aca="false">DW$4+1</f>
        <v>56705</v>
      </c>
      <c r="DY3" s="45" t="n">
        <f aca="false">DX$4+1</f>
        <v>56796</v>
      </c>
      <c r="DZ3" s="45" t="n">
        <f aca="false">DY$4+1</f>
        <v>56888</v>
      </c>
      <c r="EA3" s="45" t="n">
        <f aca="false">DZ$4+1</f>
        <v>56980</v>
      </c>
      <c r="EB3" s="45" t="n">
        <f aca="false">EA$4+1</f>
        <v>57071</v>
      </c>
      <c r="EC3" s="45" t="n">
        <f aca="false">EB$4+1</f>
        <v>57162</v>
      </c>
      <c r="ED3" s="45" t="n">
        <f aca="false">EC$4+1</f>
        <v>57254</v>
      </c>
      <c r="EE3" s="45" t="n">
        <f aca="false">ED$4+1</f>
        <v>57346</v>
      </c>
      <c r="EF3" s="45" t="n">
        <f aca="false">EE$4+1</f>
        <v>57436</v>
      </c>
      <c r="EG3" s="45" t="n">
        <f aca="false">EF$4+1</f>
        <v>57527</v>
      </c>
      <c r="EH3" s="45" t="n">
        <f aca="false">EG$4+1</f>
        <v>57619</v>
      </c>
      <c r="EI3" s="45" t="n">
        <f aca="false">EH$4+1</f>
        <v>57711</v>
      </c>
      <c r="EJ3" s="45" t="n">
        <f aca="false">EI$4+1</f>
        <v>57801</v>
      </c>
      <c r="EK3" s="45" t="n">
        <f aca="false">EJ$4+1</f>
        <v>57892</v>
      </c>
      <c r="EL3" s="45" t="n">
        <f aca="false">EK$4+1</f>
        <v>57984</v>
      </c>
      <c r="EM3" s="45" t="n">
        <f aca="false">EL$4+1</f>
        <v>58076</v>
      </c>
      <c r="EN3" s="45" t="n">
        <f aca="false">EM$4+1</f>
        <v>58166</v>
      </c>
      <c r="EO3" s="45" t="n">
        <f aca="false">EN$4+1</f>
        <v>58257</v>
      </c>
      <c r="EP3" s="45" t="n">
        <f aca="false">EO$4+1</f>
        <v>58349</v>
      </c>
      <c r="EQ3" s="45" t="n">
        <f aca="false">EP$4+1</f>
        <v>58441</v>
      </c>
      <c r="ER3" s="45" t="n">
        <f aca="false">EQ$4+1</f>
        <v>58532</v>
      </c>
      <c r="ES3" s="45" t="n">
        <f aca="false">ER$4+1</f>
        <v>58623</v>
      </c>
      <c r="ET3" s="45" t="n">
        <f aca="false">ES$4+1</f>
        <v>58715</v>
      </c>
      <c r="EU3" s="45" t="n">
        <f aca="false">ET$4+1</f>
        <v>58807</v>
      </c>
      <c r="EV3" s="45" t="n">
        <f aca="false">EU$4+1</f>
        <v>58897</v>
      </c>
      <c r="EW3" s="45" t="n">
        <f aca="false">EV$4+1</f>
        <v>58988</v>
      </c>
      <c r="EX3" s="45" t="n">
        <f aca="false">EW$4+1</f>
        <v>59080</v>
      </c>
      <c r="EY3" s="45" t="n">
        <f aca="false">EX$4+1</f>
        <v>59172</v>
      </c>
      <c r="EZ3" s="45" t="n">
        <f aca="false">EY$4+1</f>
        <v>59262</v>
      </c>
      <c r="FA3" s="45" t="n">
        <f aca="false">EZ$4+1</f>
        <v>59353</v>
      </c>
      <c r="FB3" s="45" t="n">
        <f aca="false">FA$4+1</f>
        <v>59445</v>
      </c>
      <c r="FC3" s="45" t="n">
        <f aca="false">FB$4+1</f>
        <v>59537</v>
      </c>
      <c r="FD3" s="45" t="n">
        <f aca="false">FC$4+1</f>
        <v>59627</v>
      </c>
      <c r="FE3" s="45" t="n">
        <f aca="false">FD$4+1</f>
        <v>59718</v>
      </c>
      <c r="FF3" s="45" t="n">
        <f aca="false">FE$4+1</f>
        <v>59810</v>
      </c>
      <c r="FG3" s="45" t="n">
        <f aca="false">FF$4+1</f>
        <v>59902</v>
      </c>
      <c r="FH3" s="45" t="n">
        <f aca="false">FG$4+1</f>
        <v>59993</v>
      </c>
    </row>
    <row r="4" customFormat="false" ht="15" hidden="false" customHeight="false" outlineLevel="0" collapsed="false">
      <c r="C4" s="1" t="s">
        <v>659</v>
      </c>
      <c r="D4" s="12" t="s">
        <v>79</v>
      </c>
      <c r="I4" s="45" t="n">
        <f aca="false">In_Model_Start-1</f>
        <v>45930</v>
      </c>
      <c r="J4" s="60" t="n">
        <f aca="false">EOMONTH(J$3,Months_Per_Period-1)</f>
        <v>46022</v>
      </c>
      <c r="K4" s="60" t="n">
        <f aca="false">EOMONTH(K$3,Months_Per_Period-1)</f>
        <v>46112</v>
      </c>
      <c r="L4" s="60" t="n">
        <f aca="false">EOMONTH(L$3,Months_Per_Period-1)</f>
        <v>46203</v>
      </c>
      <c r="M4" s="60" t="n">
        <f aca="false">EOMONTH(M$3,Months_Per_Period-1)</f>
        <v>46295</v>
      </c>
      <c r="N4" s="60" t="n">
        <f aca="false">EOMONTH(N$3,Months_Per_Period-1)</f>
        <v>46387</v>
      </c>
      <c r="O4" s="60" t="n">
        <f aca="false">EOMONTH(O$3,Months_Per_Period-1)</f>
        <v>46477</v>
      </c>
      <c r="P4" s="60" t="n">
        <f aca="false">EOMONTH(P$3,Months_Per_Period-1)</f>
        <v>46568</v>
      </c>
      <c r="Q4" s="60" t="n">
        <f aca="false">EOMONTH(Q$3,Months_Per_Period-1)</f>
        <v>46660</v>
      </c>
      <c r="R4" s="60" t="n">
        <f aca="false">EOMONTH(R$3,Months_Per_Period-1)</f>
        <v>46752</v>
      </c>
      <c r="S4" s="60" t="n">
        <f aca="false">EOMONTH(S$3,Months_Per_Period-1)</f>
        <v>46843</v>
      </c>
      <c r="T4" s="60" t="n">
        <f aca="false">EOMONTH(T$3,Months_Per_Period-1)</f>
        <v>46934</v>
      </c>
      <c r="U4" s="60" t="n">
        <f aca="false">EOMONTH(U$3,Months_Per_Period-1)</f>
        <v>47026</v>
      </c>
      <c r="V4" s="60" t="n">
        <f aca="false">EOMONTH(V$3,Months_Per_Period-1)</f>
        <v>47118</v>
      </c>
      <c r="W4" s="60" t="n">
        <f aca="false">EOMONTH(W$3,Months_Per_Period-1)</f>
        <v>47208</v>
      </c>
      <c r="X4" s="60" t="n">
        <f aca="false">EOMONTH(X$3,Months_Per_Period-1)</f>
        <v>47299</v>
      </c>
      <c r="Y4" s="60" t="n">
        <f aca="false">EOMONTH(Y$3,Months_Per_Period-1)</f>
        <v>47391</v>
      </c>
      <c r="Z4" s="60" t="n">
        <f aca="false">EOMONTH(Z$3,Months_Per_Period-1)</f>
        <v>47483</v>
      </c>
      <c r="AA4" s="60" t="n">
        <f aca="false">EOMONTH(AA$3,Months_Per_Period-1)</f>
        <v>47573</v>
      </c>
      <c r="AB4" s="60" t="n">
        <f aca="false">EOMONTH(AB$3,Months_Per_Period-1)</f>
        <v>47664</v>
      </c>
      <c r="AC4" s="60" t="n">
        <f aca="false">EOMONTH(AC$3,Months_Per_Period-1)</f>
        <v>47756</v>
      </c>
      <c r="AD4" s="60" t="n">
        <f aca="false">EOMONTH(AD$3,Months_Per_Period-1)</f>
        <v>47848</v>
      </c>
      <c r="AE4" s="60" t="n">
        <f aca="false">EOMONTH(AE$3,Months_Per_Period-1)</f>
        <v>47938</v>
      </c>
      <c r="AF4" s="60" t="n">
        <f aca="false">EOMONTH(AF$3,Months_Per_Period-1)</f>
        <v>48029</v>
      </c>
      <c r="AG4" s="60" t="n">
        <f aca="false">EOMONTH(AG$3,Months_Per_Period-1)</f>
        <v>48121</v>
      </c>
      <c r="AH4" s="60" t="n">
        <f aca="false">EOMONTH(AH$3,Months_Per_Period-1)</f>
        <v>48213</v>
      </c>
      <c r="AI4" s="60" t="n">
        <f aca="false">EOMONTH(AI$3,Months_Per_Period-1)</f>
        <v>48304</v>
      </c>
      <c r="AJ4" s="60" t="n">
        <f aca="false">EOMONTH(AJ$3,Months_Per_Period-1)</f>
        <v>48395</v>
      </c>
      <c r="AK4" s="60" t="n">
        <f aca="false">EOMONTH(AK$3,Months_Per_Period-1)</f>
        <v>48487</v>
      </c>
      <c r="AL4" s="60" t="n">
        <f aca="false">EOMONTH(AL$3,Months_Per_Period-1)</f>
        <v>48579</v>
      </c>
      <c r="AM4" s="60" t="n">
        <f aca="false">EOMONTH(AM$3,Months_Per_Period-1)</f>
        <v>48669</v>
      </c>
      <c r="AN4" s="60" t="n">
        <f aca="false">EOMONTH(AN$3,Months_Per_Period-1)</f>
        <v>48760</v>
      </c>
      <c r="AO4" s="60" t="n">
        <f aca="false">EOMONTH(AO$3,Months_Per_Period-1)</f>
        <v>48852</v>
      </c>
      <c r="AP4" s="60" t="n">
        <f aca="false">EOMONTH(AP$3,Months_Per_Period-1)</f>
        <v>48944</v>
      </c>
      <c r="AQ4" s="60" t="n">
        <f aca="false">EOMONTH(AQ$3,Months_Per_Period-1)</f>
        <v>49034</v>
      </c>
      <c r="AR4" s="60" t="n">
        <f aca="false">EOMONTH(AR$3,Months_Per_Period-1)</f>
        <v>49125</v>
      </c>
      <c r="AS4" s="60" t="n">
        <f aca="false">EOMONTH(AS$3,Months_Per_Period-1)</f>
        <v>49217</v>
      </c>
      <c r="AT4" s="60" t="n">
        <f aca="false">EOMONTH(AT$3,Months_Per_Period-1)</f>
        <v>49309</v>
      </c>
      <c r="AU4" s="60" t="n">
        <f aca="false">EOMONTH(AU$3,Months_Per_Period-1)</f>
        <v>49399</v>
      </c>
      <c r="AV4" s="60" t="n">
        <f aca="false">EOMONTH(AV$3,Months_Per_Period-1)</f>
        <v>49490</v>
      </c>
      <c r="AW4" s="60" t="n">
        <f aca="false">EOMONTH(AW$3,Months_Per_Period-1)</f>
        <v>49582</v>
      </c>
      <c r="AX4" s="60" t="n">
        <f aca="false">EOMONTH(AX$3,Months_Per_Period-1)</f>
        <v>49674</v>
      </c>
      <c r="AY4" s="60" t="n">
        <f aca="false">EOMONTH(AY$3,Months_Per_Period-1)</f>
        <v>49765</v>
      </c>
      <c r="AZ4" s="60" t="n">
        <f aca="false">EOMONTH(AZ$3,Months_Per_Period-1)</f>
        <v>49856</v>
      </c>
      <c r="BA4" s="60" t="n">
        <f aca="false">EOMONTH(BA$3,Months_Per_Period-1)</f>
        <v>49948</v>
      </c>
      <c r="BB4" s="60" t="n">
        <f aca="false">EOMONTH(BB$3,Months_Per_Period-1)</f>
        <v>50040</v>
      </c>
      <c r="BC4" s="60" t="n">
        <f aca="false">EOMONTH(BC$3,Months_Per_Period-1)</f>
        <v>50130</v>
      </c>
      <c r="BD4" s="60" t="n">
        <f aca="false">EOMONTH(BD$3,Months_Per_Period-1)</f>
        <v>50221</v>
      </c>
      <c r="BE4" s="60" t="n">
        <f aca="false">EOMONTH(BE$3,Months_Per_Period-1)</f>
        <v>50313</v>
      </c>
      <c r="BF4" s="60" t="n">
        <f aca="false">EOMONTH(BF$3,Months_Per_Period-1)</f>
        <v>50405</v>
      </c>
      <c r="BG4" s="60" t="n">
        <f aca="false">EOMONTH(BG$3,Months_Per_Period-1)</f>
        <v>50495</v>
      </c>
      <c r="BH4" s="60" t="n">
        <f aca="false">EOMONTH(BH$3,Months_Per_Period-1)</f>
        <v>50586</v>
      </c>
      <c r="BI4" s="60" t="n">
        <f aca="false">EOMONTH(BI$3,Months_Per_Period-1)</f>
        <v>50678</v>
      </c>
      <c r="BJ4" s="60" t="n">
        <f aca="false">EOMONTH(BJ$3,Months_Per_Period-1)</f>
        <v>50770</v>
      </c>
      <c r="BK4" s="60" t="n">
        <f aca="false">EOMONTH(BK$3,Months_Per_Period-1)</f>
        <v>50860</v>
      </c>
      <c r="BL4" s="60" t="n">
        <f aca="false">EOMONTH(BL$3,Months_Per_Period-1)</f>
        <v>50951</v>
      </c>
      <c r="BM4" s="60" t="n">
        <f aca="false">EOMONTH(BM$3,Months_Per_Period-1)</f>
        <v>51043</v>
      </c>
      <c r="BN4" s="60" t="n">
        <f aca="false">EOMONTH(BN$3,Months_Per_Period-1)</f>
        <v>51135</v>
      </c>
      <c r="BO4" s="60" t="n">
        <f aca="false">EOMONTH(BO$3,Months_Per_Period-1)</f>
        <v>51226</v>
      </c>
      <c r="BP4" s="60" t="n">
        <f aca="false">EOMONTH(BP$3,Months_Per_Period-1)</f>
        <v>51317</v>
      </c>
      <c r="BQ4" s="60" t="n">
        <f aca="false">EOMONTH(BQ$3,Months_Per_Period-1)</f>
        <v>51409</v>
      </c>
      <c r="BR4" s="60" t="n">
        <f aca="false">EOMONTH(BR$3,Months_Per_Period-1)</f>
        <v>51501</v>
      </c>
      <c r="BS4" s="60" t="n">
        <f aca="false">EOMONTH(BS$3,Months_Per_Period-1)</f>
        <v>51591</v>
      </c>
      <c r="BT4" s="60" t="n">
        <f aca="false">EOMONTH(BT$3,Months_Per_Period-1)</f>
        <v>51682</v>
      </c>
      <c r="BU4" s="60" t="n">
        <f aca="false">EOMONTH(BU$3,Months_Per_Period-1)</f>
        <v>51774</v>
      </c>
      <c r="BV4" s="60" t="n">
        <f aca="false">EOMONTH(BV$3,Months_Per_Period-1)</f>
        <v>51866</v>
      </c>
      <c r="BW4" s="60" t="n">
        <f aca="false">EOMONTH(BW$3,Months_Per_Period-1)</f>
        <v>51956</v>
      </c>
      <c r="BX4" s="60" t="n">
        <f aca="false">EOMONTH(BX$3,Months_Per_Period-1)</f>
        <v>52047</v>
      </c>
      <c r="BY4" s="60" t="n">
        <f aca="false">EOMONTH(BY$3,Months_Per_Period-1)</f>
        <v>52139</v>
      </c>
      <c r="BZ4" s="60" t="n">
        <f aca="false">EOMONTH(BZ$3,Months_Per_Period-1)</f>
        <v>52231</v>
      </c>
      <c r="CA4" s="60" t="n">
        <f aca="false">EOMONTH(CA$3,Months_Per_Period-1)</f>
        <v>52321</v>
      </c>
      <c r="CB4" s="60" t="n">
        <f aca="false">EOMONTH(CB$3,Months_Per_Period-1)</f>
        <v>52412</v>
      </c>
      <c r="CC4" s="60" t="n">
        <f aca="false">EOMONTH(CC$3,Months_Per_Period-1)</f>
        <v>52504</v>
      </c>
      <c r="CD4" s="60" t="n">
        <f aca="false">EOMONTH(CD$3,Months_Per_Period-1)</f>
        <v>52596</v>
      </c>
      <c r="CE4" s="60" t="n">
        <f aca="false">EOMONTH(CE$3,Months_Per_Period-1)</f>
        <v>52687</v>
      </c>
      <c r="CF4" s="60" t="n">
        <f aca="false">EOMONTH(CF$3,Months_Per_Period-1)</f>
        <v>52778</v>
      </c>
      <c r="CG4" s="60" t="n">
        <f aca="false">EOMONTH(CG$3,Months_Per_Period-1)</f>
        <v>52870</v>
      </c>
      <c r="CH4" s="60" t="n">
        <f aca="false">EOMONTH(CH$3,Months_Per_Period-1)</f>
        <v>52962</v>
      </c>
      <c r="CI4" s="60" t="n">
        <f aca="false">EOMONTH(CI$3,Months_Per_Period-1)</f>
        <v>53052</v>
      </c>
      <c r="CJ4" s="60" t="n">
        <f aca="false">EOMONTH(CJ$3,Months_Per_Period-1)</f>
        <v>53143</v>
      </c>
      <c r="CK4" s="60" t="n">
        <f aca="false">EOMONTH(CK$3,Months_Per_Period-1)</f>
        <v>53235</v>
      </c>
      <c r="CL4" s="60" t="n">
        <f aca="false">EOMONTH(CL$3,Months_Per_Period-1)</f>
        <v>53327</v>
      </c>
      <c r="CM4" s="60" t="n">
        <f aca="false">EOMONTH(CM$3,Months_Per_Period-1)</f>
        <v>53417</v>
      </c>
      <c r="CN4" s="60" t="n">
        <f aca="false">EOMONTH(CN$3,Months_Per_Period-1)</f>
        <v>53508</v>
      </c>
      <c r="CO4" s="60" t="n">
        <f aca="false">EOMONTH(CO$3,Months_Per_Period-1)</f>
        <v>53600</v>
      </c>
      <c r="CP4" s="60" t="n">
        <f aca="false">EOMONTH(CP$3,Months_Per_Period-1)</f>
        <v>53692</v>
      </c>
      <c r="CQ4" s="60" t="n">
        <f aca="false">EOMONTH(CQ$3,Months_Per_Period-1)</f>
        <v>53782</v>
      </c>
      <c r="CR4" s="60" t="n">
        <f aca="false">EOMONTH(CR$3,Months_Per_Period-1)</f>
        <v>53873</v>
      </c>
      <c r="CS4" s="60" t="n">
        <f aca="false">EOMONTH(CS$3,Months_Per_Period-1)</f>
        <v>53965</v>
      </c>
      <c r="CT4" s="60" t="n">
        <f aca="false">EOMONTH(CT$3,Months_Per_Period-1)</f>
        <v>54057</v>
      </c>
      <c r="CU4" s="60" t="n">
        <f aca="false">EOMONTH(CU$3,Months_Per_Period-1)</f>
        <v>54148</v>
      </c>
      <c r="CV4" s="60" t="n">
        <f aca="false">EOMONTH(CV$3,Months_Per_Period-1)</f>
        <v>54239</v>
      </c>
      <c r="CW4" s="60" t="n">
        <f aca="false">EOMONTH(CW$3,Months_Per_Period-1)</f>
        <v>54331</v>
      </c>
      <c r="CX4" s="60" t="n">
        <f aca="false">EOMONTH(CX$3,Months_Per_Period-1)</f>
        <v>54423</v>
      </c>
      <c r="CY4" s="60" t="n">
        <f aca="false">EOMONTH(CY$3,Months_Per_Period-1)</f>
        <v>54513</v>
      </c>
      <c r="CZ4" s="60" t="n">
        <f aca="false">EOMONTH(CZ$3,Months_Per_Period-1)</f>
        <v>54604</v>
      </c>
      <c r="DA4" s="60" t="n">
        <f aca="false">EOMONTH(DA$3,Months_Per_Period-1)</f>
        <v>54696</v>
      </c>
      <c r="DB4" s="60" t="n">
        <f aca="false">EOMONTH(DB$3,Months_Per_Period-1)</f>
        <v>54788</v>
      </c>
      <c r="DC4" s="60" t="n">
        <f aca="false">EOMONTH(DC$3,Months_Per_Period-1)</f>
        <v>54878</v>
      </c>
      <c r="DD4" s="60" t="n">
        <f aca="false">EOMONTH(DD$3,Months_Per_Period-1)</f>
        <v>54969</v>
      </c>
      <c r="DE4" s="60" t="n">
        <f aca="false">EOMONTH(DE$3,Months_Per_Period-1)</f>
        <v>55061</v>
      </c>
      <c r="DF4" s="60" t="n">
        <f aca="false">EOMONTH(DF$3,Months_Per_Period-1)</f>
        <v>55153</v>
      </c>
      <c r="DG4" s="60" t="n">
        <f aca="false">EOMONTH(DG$3,Months_Per_Period-1)</f>
        <v>55243</v>
      </c>
      <c r="DH4" s="60" t="n">
        <f aca="false">EOMONTH(DH$3,Months_Per_Period-1)</f>
        <v>55334</v>
      </c>
      <c r="DI4" s="60" t="n">
        <f aca="false">EOMONTH(DI$3,Months_Per_Period-1)</f>
        <v>55426</v>
      </c>
      <c r="DJ4" s="60" t="n">
        <f aca="false">EOMONTH(DJ$3,Months_Per_Period-1)</f>
        <v>55518</v>
      </c>
      <c r="DK4" s="60" t="n">
        <f aca="false">EOMONTH(DK$3,Months_Per_Period-1)</f>
        <v>55609</v>
      </c>
      <c r="DL4" s="60" t="n">
        <f aca="false">EOMONTH(DL$3,Months_Per_Period-1)</f>
        <v>55700</v>
      </c>
      <c r="DM4" s="60" t="n">
        <f aca="false">EOMONTH(DM$3,Months_Per_Period-1)</f>
        <v>55792</v>
      </c>
      <c r="DN4" s="60" t="n">
        <f aca="false">EOMONTH(DN$3,Months_Per_Period-1)</f>
        <v>55884</v>
      </c>
      <c r="DO4" s="60" t="n">
        <f aca="false">EOMONTH(DO$3,Months_Per_Period-1)</f>
        <v>55974</v>
      </c>
      <c r="DP4" s="60" t="n">
        <f aca="false">EOMONTH(DP$3,Months_Per_Period-1)</f>
        <v>56065</v>
      </c>
      <c r="DQ4" s="60" t="n">
        <f aca="false">EOMONTH(DQ$3,Months_Per_Period-1)</f>
        <v>56157</v>
      </c>
      <c r="DR4" s="60" t="n">
        <f aca="false">EOMONTH(DR$3,Months_Per_Period-1)</f>
        <v>56249</v>
      </c>
      <c r="DS4" s="60" t="n">
        <f aca="false">EOMONTH(DS$3,Months_Per_Period-1)</f>
        <v>56339</v>
      </c>
      <c r="DT4" s="60" t="n">
        <f aca="false">EOMONTH(DT$3,Months_Per_Period-1)</f>
        <v>56430</v>
      </c>
      <c r="DU4" s="60" t="n">
        <f aca="false">EOMONTH(DU$3,Months_Per_Period-1)</f>
        <v>56522</v>
      </c>
      <c r="DV4" s="60" t="n">
        <f aca="false">EOMONTH(DV$3,Months_Per_Period-1)</f>
        <v>56614</v>
      </c>
      <c r="DW4" s="60" t="n">
        <f aca="false">EOMONTH(DW$3,Months_Per_Period-1)</f>
        <v>56704</v>
      </c>
      <c r="DX4" s="60" t="n">
        <f aca="false">EOMONTH(DX$3,Months_Per_Period-1)</f>
        <v>56795</v>
      </c>
      <c r="DY4" s="60" t="n">
        <f aca="false">EOMONTH(DY$3,Months_Per_Period-1)</f>
        <v>56887</v>
      </c>
      <c r="DZ4" s="60" t="n">
        <f aca="false">EOMONTH(DZ$3,Months_Per_Period-1)</f>
        <v>56979</v>
      </c>
      <c r="EA4" s="60" t="n">
        <f aca="false">EOMONTH(EA$3,Months_Per_Period-1)</f>
        <v>57070</v>
      </c>
      <c r="EB4" s="60" t="n">
        <f aca="false">EOMONTH(EB$3,Months_Per_Period-1)</f>
        <v>57161</v>
      </c>
      <c r="EC4" s="60" t="n">
        <f aca="false">EOMONTH(EC$3,Months_Per_Period-1)</f>
        <v>57253</v>
      </c>
      <c r="ED4" s="60" t="n">
        <f aca="false">EOMONTH(ED$3,Months_Per_Period-1)</f>
        <v>57345</v>
      </c>
      <c r="EE4" s="60" t="n">
        <f aca="false">EOMONTH(EE$3,Months_Per_Period-1)</f>
        <v>57435</v>
      </c>
      <c r="EF4" s="60" t="n">
        <f aca="false">EOMONTH(EF$3,Months_Per_Period-1)</f>
        <v>57526</v>
      </c>
      <c r="EG4" s="60" t="n">
        <f aca="false">EOMONTH(EG$3,Months_Per_Period-1)</f>
        <v>57618</v>
      </c>
      <c r="EH4" s="60" t="n">
        <f aca="false">EOMONTH(EH$3,Months_Per_Period-1)</f>
        <v>57710</v>
      </c>
      <c r="EI4" s="60" t="n">
        <f aca="false">EOMONTH(EI$3,Months_Per_Period-1)</f>
        <v>57800</v>
      </c>
      <c r="EJ4" s="60" t="n">
        <f aca="false">EOMONTH(EJ$3,Months_Per_Period-1)</f>
        <v>57891</v>
      </c>
      <c r="EK4" s="60" t="n">
        <f aca="false">EOMONTH(EK$3,Months_Per_Period-1)</f>
        <v>57983</v>
      </c>
      <c r="EL4" s="60" t="n">
        <f aca="false">EOMONTH(EL$3,Months_Per_Period-1)</f>
        <v>58075</v>
      </c>
      <c r="EM4" s="60" t="n">
        <f aca="false">EOMONTH(EM$3,Months_Per_Period-1)</f>
        <v>58165</v>
      </c>
      <c r="EN4" s="60" t="n">
        <f aca="false">EOMONTH(EN$3,Months_Per_Period-1)</f>
        <v>58256</v>
      </c>
      <c r="EO4" s="60" t="n">
        <f aca="false">EOMONTH(EO$3,Months_Per_Period-1)</f>
        <v>58348</v>
      </c>
      <c r="EP4" s="60" t="n">
        <f aca="false">EOMONTH(EP$3,Months_Per_Period-1)</f>
        <v>58440</v>
      </c>
      <c r="EQ4" s="60" t="n">
        <f aca="false">EOMONTH(EQ$3,Months_Per_Period-1)</f>
        <v>58531</v>
      </c>
      <c r="ER4" s="60" t="n">
        <f aca="false">EOMONTH(ER$3,Months_Per_Period-1)</f>
        <v>58622</v>
      </c>
      <c r="ES4" s="60" t="n">
        <f aca="false">EOMONTH(ES$3,Months_Per_Period-1)</f>
        <v>58714</v>
      </c>
      <c r="ET4" s="60" t="n">
        <f aca="false">EOMONTH(ET$3,Months_Per_Period-1)</f>
        <v>58806</v>
      </c>
      <c r="EU4" s="60" t="n">
        <f aca="false">EOMONTH(EU$3,Months_Per_Period-1)</f>
        <v>58896</v>
      </c>
      <c r="EV4" s="60" t="n">
        <f aca="false">EOMONTH(EV$3,Months_Per_Period-1)</f>
        <v>58987</v>
      </c>
      <c r="EW4" s="60" t="n">
        <f aca="false">EOMONTH(EW$3,Months_Per_Period-1)</f>
        <v>59079</v>
      </c>
      <c r="EX4" s="60" t="n">
        <f aca="false">EOMONTH(EX$3,Months_Per_Period-1)</f>
        <v>59171</v>
      </c>
      <c r="EY4" s="60" t="n">
        <f aca="false">EOMONTH(EY$3,Months_Per_Period-1)</f>
        <v>59261</v>
      </c>
      <c r="EZ4" s="60" t="n">
        <f aca="false">EOMONTH(EZ$3,Months_Per_Period-1)</f>
        <v>59352</v>
      </c>
      <c r="FA4" s="60" t="n">
        <f aca="false">EOMONTH(FA$3,Months_Per_Period-1)</f>
        <v>59444</v>
      </c>
      <c r="FB4" s="60" t="n">
        <f aca="false">EOMONTH(FB$3,Months_Per_Period-1)</f>
        <v>59536</v>
      </c>
      <c r="FC4" s="60" t="n">
        <f aca="false">EOMONTH(FC$3,Months_Per_Period-1)</f>
        <v>59626</v>
      </c>
      <c r="FD4" s="60" t="n">
        <f aca="false">EOMONTH(FD$3,Months_Per_Period-1)</f>
        <v>59717</v>
      </c>
      <c r="FE4" s="60" t="n">
        <f aca="false">EOMONTH(FE$3,Months_Per_Period-1)</f>
        <v>59809</v>
      </c>
      <c r="FF4" s="60" t="n">
        <f aca="false">EOMONTH(FF$3,Months_Per_Period-1)</f>
        <v>59901</v>
      </c>
      <c r="FG4" s="60" t="n">
        <f aca="false">EOMONTH(FG$3,Months_Per_Period-1)</f>
        <v>59992</v>
      </c>
      <c r="FH4" s="60" t="n">
        <f aca="false">EOMONTH(FH$3,Months_Per_Period-1)</f>
        <v>60083</v>
      </c>
    </row>
    <row r="5" customFormat="false" ht="15" hidden="false" customHeight="false" outlineLevel="0" collapsed="false">
      <c r="C5" s="1" t="s">
        <v>660</v>
      </c>
      <c r="D5" s="12" t="s">
        <v>253</v>
      </c>
      <c r="J5" s="36" t="n">
        <f aca="false">J$4-J$3+1</f>
        <v>92</v>
      </c>
      <c r="K5" s="36" t="n">
        <f aca="false">K$4-K$3+1</f>
        <v>90</v>
      </c>
      <c r="L5" s="36" t="n">
        <f aca="false">L$4-L$3+1</f>
        <v>91</v>
      </c>
      <c r="M5" s="36" t="n">
        <f aca="false">M$4-M$3+1</f>
        <v>92</v>
      </c>
      <c r="N5" s="36" t="n">
        <f aca="false">N$4-N$3+1</f>
        <v>92</v>
      </c>
      <c r="O5" s="36" t="n">
        <f aca="false">O$4-O$3+1</f>
        <v>90</v>
      </c>
      <c r="P5" s="36" t="n">
        <f aca="false">P$4-P$3+1</f>
        <v>91</v>
      </c>
      <c r="Q5" s="36" t="n">
        <f aca="false">Q$4-Q$3+1</f>
        <v>92</v>
      </c>
      <c r="R5" s="36" t="n">
        <f aca="false">R$4-R$3+1</f>
        <v>92</v>
      </c>
      <c r="S5" s="36" t="n">
        <f aca="false">S$4-S$3+1</f>
        <v>91</v>
      </c>
      <c r="T5" s="36" t="n">
        <f aca="false">T$4-T$3+1</f>
        <v>91</v>
      </c>
      <c r="U5" s="36" t="n">
        <f aca="false">U$4-U$3+1</f>
        <v>92</v>
      </c>
      <c r="V5" s="36" t="n">
        <f aca="false">V$4-V$3+1</f>
        <v>92</v>
      </c>
      <c r="W5" s="36" t="n">
        <f aca="false">W$4-W$3+1</f>
        <v>90</v>
      </c>
      <c r="X5" s="36" t="n">
        <f aca="false">X$4-X$3+1</f>
        <v>91</v>
      </c>
      <c r="Y5" s="36" t="n">
        <f aca="false">Y$4-Y$3+1</f>
        <v>92</v>
      </c>
      <c r="Z5" s="36" t="n">
        <f aca="false">Z$4-Z$3+1</f>
        <v>92</v>
      </c>
      <c r="AA5" s="36" t="n">
        <f aca="false">AA$4-AA$3+1</f>
        <v>90</v>
      </c>
      <c r="AB5" s="36" t="n">
        <f aca="false">AB$4-AB$3+1</f>
        <v>91</v>
      </c>
      <c r="AC5" s="36" t="n">
        <f aca="false">AC$4-AC$3+1</f>
        <v>92</v>
      </c>
      <c r="AD5" s="36" t="n">
        <f aca="false">AD$4-AD$3+1</f>
        <v>92</v>
      </c>
      <c r="AE5" s="36" t="n">
        <f aca="false">AE$4-AE$3+1</f>
        <v>90</v>
      </c>
      <c r="AF5" s="36" t="n">
        <f aca="false">AF$4-AF$3+1</f>
        <v>91</v>
      </c>
      <c r="AG5" s="36" t="n">
        <f aca="false">AG$4-AG$3+1</f>
        <v>92</v>
      </c>
      <c r="AH5" s="36" t="n">
        <f aca="false">AH$4-AH$3+1</f>
        <v>92</v>
      </c>
      <c r="AI5" s="36" t="n">
        <f aca="false">AI$4-AI$3+1</f>
        <v>91</v>
      </c>
      <c r="AJ5" s="36" t="n">
        <f aca="false">AJ$4-AJ$3+1</f>
        <v>91</v>
      </c>
      <c r="AK5" s="36" t="n">
        <f aca="false">AK$4-AK$3+1</f>
        <v>92</v>
      </c>
      <c r="AL5" s="36" t="n">
        <f aca="false">AL$4-AL$3+1</f>
        <v>92</v>
      </c>
      <c r="AM5" s="36" t="n">
        <f aca="false">AM$4-AM$3+1</f>
        <v>90</v>
      </c>
      <c r="AN5" s="36" t="n">
        <f aca="false">AN$4-AN$3+1</f>
        <v>91</v>
      </c>
      <c r="AO5" s="36" t="n">
        <f aca="false">AO$4-AO$3+1</f>
        <v>92</v>
      </c>
      <c r="AP5" s="36" t="n">
        <f aca="false">AP$4-AP$3+1</f>
        <v>92</v>
      </c>
      <c r="AQ5" s="36" t="n">
        <f aca="false">AQ$4-AQ$3+1</f>
        <v>90</v>
      </c>
      <c r="AR5" s="36" t="n">
        <f aca="false">AR$4-AR$3+1</f>
        <v>91</v>
      </c>
      <c r="AS5" s="36" t="n">
        <f aca="false">AS$4-AS$3+1</f>
        <v>92</v>
      </c>
      <c r="AT5" s="36" t="n">
        <f aca="false">AT$4-AT$3+1</f>
        <v>92</v>
      </c>
      <c r="AU5" s="36" t="n">
        <f aca="false">AU$4-AU$3+1</f>
        <v>90</v>
      </c>
      <c r="AV5" s="36" t="n">
        <f aca="false">AV$4-AV$3+1</f>
        <v>91</v>
      </c>
      <c r="AW5" s="36" t="n">
        <f aca="false">AW$4-AW$3+1</f>
        <v>92</v>
      </c>
      <c r="AX5" s="36" t="n">
        <f aca="false">AX$4-AX$3+1</f>
        <v>92</v>
      </c>
      <c r="AY5" s="36" t="n">
        <f aca="false">AY$4-AY$3+1</f>
        <v>91</v>
      </c>
      <c r="AZ5" s="36" t="n">
        <f aca="false">AZ$4-AZ$3+1</f>
        <v>91</v>
      </c>
      <c r="BA5" s="36" t="n">
        <f aca="false">BA$4-BA$3+1</f>
        <v>92</v>
      </c>
      <c r="BB5" s="36" t="n">
        <f aca="false">BB$4-BB$3+1</f>
        <v>92</v>
      </c>
      <c r="BC5" s="36" t="n">
        <f aca="false">BC$4-BC$3+1</f>
        <v>90</v>
      </c>
      <c r="BD5" s="36" t="n">
        <f aca="false">BD$4-BD$3+1</f>
        <v>91</v>
      </c>
      <c r="BE5" s="36" t="n">
        <f aca="false">BE$4-BE$3+1</f>
        <v>92</v>
      </c>
      <c r="BF5" s="36" t="n">
        <f aca="false">BF$4-BF$3+1</f>
        <v>92</v>
      </c>
      <c r="BG5" s="36" t="n">
        <f aca="false">BG$4-BG$3+1</f>
        <v>90</v>
      </c>
      <c r="BH5" s="36" t="n">
        <f aca="false">BH$4-BH$3+1</f>
        <v>91</v>
      </c>
      <c r="BI5" s="36" t="n">
        <f aca="false">BI$4-BI$3+1</f>
        <v>92</v>
      </c>
      <c r="BJ5" s="36" t="n">
        <f aca="false">BJ$4-BJ$3+1</f>
        <v>92</v>
      </c>
      <c r="BK5" s="36" t="n">
        <f aca="false">BK$4-BK$3+1</f>
        <v>90</v>
      </c>
      <c r="BL5" s="36" t="n">
        <f aca="false">BL$4-BL$3+1</f>
        <v>91</v>
      </c>
      <c r="BM5" s="36" t="n">
        <f aca="false">BM$4-BM$3+1</f>
        <v>92</v>
      </c>
      <c r="BN5" s="36" t="n">
        <f aca="false">BN$4-BN$3+1</f>
        <v>92</v>
      </c>
      <c r="BO5" s="36" t="n">
        <f aca="false">BO$4-BO$3+1</f>
        <v>91</v>
      </c>
      <c r="BP5" s="36" t="n">
        <f aca="false">BP$4-BP$3+1</f>
        <v>91</v>
      </c>
      <c r="BQ5" s="36" t="n">
        <f aca="false">BQ$4-BQ$3+1</f>
        <v>92</v>
      </c>
      <c r="BR5" s="36" t="n">
        <f aca="false">BR$4-BR$3+1</f>
        <v>92</v>
      </c>
      <c r="BS5" s="36" t="n">
        <f aca="false">BS$4-BS$3+1</f>
        <v>90</v>
      </c>
      <c r="BT5" s="36" t="n">
        <f aca="false">BT$4-BT$3+1</f>
        <v>91</v>
      </c>
      <c r="BU5" s="36" t="n">
        <f aca="false">BU$4-BU$3+1</f>
        <v>92</v>
      </c>
      <c r="BV5" s="36" t="n">
        <f aca="false">BV$4-BV$3+1</f>
        <v>92</v>
      </c>
      <c r="BW5" s="36" t="n">
        <f aca="false">BW$4-BW$3+1</f>
        <v>90</v>
      </c>
      <c r="BX5" s="36" t="n">
        <f aca="false">BX$4-BX$3+1</f>
        <v>91</v>
      </c>
      <c r="BY5" s="36" t="n">
        <f aca="false">BY$4-BY$3+1</f>
        <v>92</v>
      </c>
      <c r="BZ5" s="36" t="n">
        <f aca="false">BZ$4-BZ$3+1</f>
        <v>92</v>
      </c>
      <c r="CA5" s="36" t="n">
        <f aca="false">CA$4-CA$3+1</f>
        <v>90</v>
      </c>
      <c r="CB5" s="36" t="n">
        <f aca="false">CB$4-CB$3+1</f>
        <v>91</v>
      </c>
      <c r="CC5" s="36" t="n">
        <f aca="false">CC$4-CC$3+1</f>
        <v>92</v>
      </c>
      <c r="CD5" s="36" t="n">
        <f aca="false">CD$4-CD$3+1</f>
        <v>92</v>
      </c>
      <c r="CE5" s="36" t="n">
        <f aca="false">CE$4-CE$3+1</f>
        <v>91</v>
      </c>
      <c r="CF5" s="36" t="n">
        <f aca="false">CF$4-CF$3+1</f>
        <v>91</v>
      </c>
      <c r="CG5" s="36" t="n">
        <f aca="false">CG$4-CG$3+1</f>
        <v>92</v>
      </c>
      <c r="CH5" s="36" t="n">
        <f aca="false">CH$4-CH$3+1</f>
        <v>92</v>
      </c>
      <c r="CI5" s="36" t="n">
        <f aca="false">CI$4-CI$3+1</f>
        <v>90</v>
      </c>
      <c r="CJ5" s="36" t="n">
        <f aca="false">CJ$4-CJ$3+1</f>
        <v>91</v>
      </c>
      <c r="CK5" s="36" t="n">
        <f aca="false">CK$4-CK$3+1</f>
        <v>92</v>
      </c>
      <c r="CL5" s="36" t="n">
        <f aca="false">CL$4-CL$3+1</f>
        <v>92</v>
      </c>
      <c r="CM5" s="36" t="n">
        <f aca="false">CM$4-CM$3+1</f>
        <v>90</v>
      </c>
      <c r="CN5" s="36" t="n">
        <f aca="false">CN$4-CN$3+1</f>
        <v>91</v>
      </c>
      <c r="CO5" s="36" t="n">
        <f aca="false">CO$4-CO$3+1</f>
        <v>92</v>
      </c>
      <c r="CP5" s="36" t="n">
        <f aca="false">CP$4-CP$3+1</f>
        <v>92</v>
      </c>
      <c r="CQ5" s="36" t="n">
        <f aca="false">CQ$4-CQ$3+1</f>
        <v>90</v>
      </c>
      <c r="CR5" s="36" t="n">
        <f aca="false">CR$4-CR$3+1</f>
        <v>91</v>
      </c>
      <c r="CS5" s="36" t="n">
        <f aca="false">CS$4-CS$3+1</f>
        <v>92</v>
      </c>
      <c r="CT5" s="36" t="n">
        <f aca="false">CT$4-CT$3+1</f>
        <v>92</v>
      </c>
      <c r="CU5" s="36" t="n">
        <f aca="false">CU$4-CU$3+1</f>
        <v>91</v>
      </c>
      <c r="CV5" s="36" t="n">
        <f aca="false">CV$4-CV$3+1</f>
        <v>91</v>
      </c>
      <c r="CW5" s="36" t="n">
        <f aca="false">CW$4-CW$3+1</f>
        <v>92</v>
      </c>
      <c r="CX5" s="36" t="n">
        <f aca="false">CX$4-CX$3+1</f>
        <v>92</v>
      </c>
      <c r="CY5" s="36" t="n">
        <f aca="false">CY$4-CY$3+1</f>
        <v>90</v>
      </c>
      <c r="CZ5" s="36" t="n">
        <f aca="false">CZ$4-CZ$3+1</f>
        <v>91</v>
      </c>
      <c r="DA5" s="36" t="n">
        <f aca="false">DA$4-DA$3+1</f>
        <v>92</v>
      </c>
      <c r="DB5" s="36" t="n">
        <f aca="false">DB$4-DB$3+1</f>
        <v>92</v>
      </c>
      <c r="DC5" s="36" t="n">
        <f aca="false">DC$4-DC$3+1</f>
        <v>90</v>
      </c>
      <c r="DD5" s="36" t="n">
        <f aca="false">DD$4-DD$3+1</f>
        <v>91</v>
      </c>
      <c r="DE5" s="36" t="n">
        <f aca="false">DE$4-DE$3+1</f>
        <v>92</v>
      </c>
      <c r="DF5" s="36" t="n">
        <f aca="false">DF$4-DF$3+1</f>
        <v>92</v>
      </c>
      <c r="DG5" s="36" t="n">
        <f aca="false">DG$4-DG$3+1</f>
        <v>90</v>
      </c>
      <c r="DH5" s="36" t="n">
        <f aca="false">DH$4-DH$3+1</f>
        <v>91</v>
      </c>
      <c r="DI5" s="36" t="n">
        <f aca="false">DI$4-DI$3+1</f>
        <v>92</v>
      </c>
      <c r="DJ5" s="36" t="n">
        <f aca="false">DJ$4-DJ$3+1</f>
        <v>92</v>
      </c>
      <c r="DK5" s="36" t="n">
        <f aca="false">DK$4-DK$3+1</f>
        <v>91</v>
      </c>
      <c r="DL5" s="36" t="n">
        <f aca="false">DL$4-DL$3+1</f>
        <v>91</v>
      </c>
      <c r="DM5" s="36" t="n">
        <f aca="false">DM$4-DM$3+1</f>
        <v>92</v>
      </c>
      <c r="DN5" s="36" t="n">
        <f aca="false">DN$4-DN$3+1</f>
        <v>92</v>
      </c>
      <c r="DO5" s="36" t="n">
        <f aca="false">DO$4-DO$3+1</f>
        <v>90</v>
      </c>
      <c r="DP5" s="36" t="n">
        <f aca="false">DP$4-DP$3+1</f>
        <v>91</v>
      </c>
      <c r="DQ5" s="36" t="n">
        <f aca="false">DQ$4-DQ$3+1</f>
        <v>92</v>
      </c>
      <c r="DR5" s="36" t="n">
        <f aca="false">DR$4-DR$3+1</f>
        <v>92</v>
      </c>
      <c r="DS5" s="36" t="n">
        <f aca="false">DS$4-DS$3+1</f>
        <v>90</v>
      </c>
      <c r="DT5" s="36" t="n">
        <f aca="false">DT$4-DT$3+1</f>
        <v>91</v>
      </c>
      <c r="DU5" s="36" t="n">
        <f aca="false">DU$4-DU$3+1</f>
        <v>92</v>
      </c>
      <c r="DV5" s="36" t="n">
        <f aca="false">DV$4-DV$3+1</f>
        <v>92</v>
      </c>
      <c r="DW5" s="36" t="n">
        <f aca="false">DW$4-DW$3+1</f>
        <v>90</v>
      </c>
      <c r="DX5" s="36" t="n">
        <f aca="false">DX$4-DX$3+1</f>
        <v>91</v>
      </c>
      <c r="DY5" s="36" t="n">
        <f aca="false">DY$4-DY$3+1</f>
        <v>92</v>
      </c>
      <c r="DZ5" s="36" t="n">
        <f aca="false">DZ$4-DZ$3+1</f>
        <v>92</v>
      </c>
      <c r="EA5" s="36" t="n">
        <f aca="false">EA$4-EA$3+1</f>
        <v>91</v>
      </c>
      <c r="EB5" s="36" t="n">
        <f aca="false">EB$4-EB$3+1</f>
        <v>91</v>
      </c>
      <c r="EC5" s="36" t="n">
        <f aca="false">EC$4-EC$3+1</f>
        <v>92</v>
      </c>
      <c r="ED5" s="36" t="n">
        <f aca="false">ED$4-ED$3+1</f>
        <v>92</v>
      </c>
      <c r="EE5" s="36" t="n">
        <f aca="false">EE$4-EE$3+1</f>
        <v>90</v>
      </c>
      <c r="EF5" s="36" t="n">
        <f aca="false">EF$4-EF$3+1</f>
        <v>91</v>
      </c>
      <c r="EG5" s="36" t="n">
        <f aca="false">EG$4-EG$3+1</f>
        <v>92</v>
      </c>
      <c r="EH5" s="36" t="n">
        <f aca="false">EH$4-EH$3+1</f>
        <v>92</v>
      </c>
      <c r="EI5" s="36" t="n">
        <f aca="false">EI$4-EI$3+1</f>
        <v>90</v>
      </c>
      <c r="EJ5" s="36" t="n">
        <f aca="false">EJ$4-EJ$3+1</f>
        <v>91</v>
      </c>
      <c r="EK5" s="36" t="n">
        <f aca="false">EK$4-EK$3+1</f>
        <v>92</v>
      </c>
      <c r="EL5" s="36" t="n">
        <f aca="false">EL$4-EL$3+1</f>
        <v>92</v>
      </c>
      <c r="EM5" s="36" t="n">
        <f aca="false">EM$4-EM$3+1</f>
        <v>90</v>
      </c>
      <c r="EN5" s="36" t="n">
        <f aca="false">EN$4-EN$3+1</f>
        <v>91</v>
      </c>
      <c r="EO5" s="36" t="n">
        <f aca="false">EO$4-EO$3+1</f>
        <v>92</v>
      </c>
      <c r="EP5" s="36" t="n">
        <f aca="false">EP$4-EP$3+1</f>
        <v>92</v>
      </c>
      <c r="EQ5" s="36" t="n">
        <f aca="false">EQ$4-EQ$3+1</f>
        <v>91</v>
      </c>
      <c r="ER5" s="36" t="n">
        <f aca="false">ER$4-ER$3+1</f>
        <v>91</v>
      </c>
      <c r="ES5" s="36" t="n">
        <f aca="false">ES$4-ES$3+1</f>
        <v>92</v>
      </c>
      <c r="ET5" s="36" t="n">
        <f aca="false">ET$4-ET$3+1</f>
        <v>92</v>
      </c>
      <c r="EU5" s="36" t="n">
        <f aca="false">EU$4-EU$3+1</f>
        <v>90</v>
      </c>
      <c r="EV5" s="36" t="n">
        <f aca="false">EV$4-EV$3+1</f>
        <v>91</v>
      </c>
      <c r="EW5" s="36" t="n">
        <f aca="false">EW$4-EW$3+1</f>
        <v>92</v>
      </c>
      <c r="EX5" s="36" t="n">
        <f aca="false">EX$4-EX$3+1</f>
        <v>92</v>
      </c>
      <c r="EY5" s="36" t="n">
        <f aca="false">EY$4-EY$3+1</f>
        <v>90</v>
      </c>
      <c r="EZ5" s="36" t="n">
        <f aca="false">EZ$4-EZ$3+1</f>
        <v>91</v>
      </c>
      <c r="FA5" s="36" t="n">
        <f aca="false">FA$4-FA$3+1</f>
        <v>92</v>
      </c>
      <c r="FB5" s="36" t="n">
        <f aca="false">FB$4-FB$3+1</f>
        <v>92</v>
      </c>
      <c r="FC5" s="36" t="n">
        <f aca="false">FC$4-FC$3+1</f>
        <v>90</v>
      </c>
      <c r="FD5" s="36" t="n">
        <f aca="false">FD$4-FD$3+1</f>
        <v>91</v>
      </c>
      <c r="FE5" s="36" t="n">
        <f aca="false">FE$4-FE$3+1</f>
        <v>92</v>
      </c>
      <c r="FF5" s="36" t="n">
        <f aca="false">FF$4-FF$3+1</f>
        <v>92</v>
      </c>
      <c r="FG5" s="36" t="n">
        <f aca="false">FG$4-FG$3+1</f>
        <v>91</v>
      </c>
      <c r="FH5" s="36" t="n">
        <f aca="false">FH$4-FH$3+1</f>
        <v>91</v>
      </c>
    </row>
    <row r="6" customFormat="false" ht="15" hidden="false" customHeight="false" outlineLevel="0" collapsed="false">
      <c r="C6" s="1" t="s">
        <v>661</v>
      </c>
      <c r="D6" s="12" t="s">
        <v>546</v>
      </c>
      <c r="J6" s="61" t="n">
        <f aca="false">J$5/Days_In_Year</f>
        <v>0.252054794520548</v>
      </c>
      <c r="K6" s="61" t="n">
        <f aca="false">K$5/Days_In_Year</f>
        <v>0.246575342465753</v>
      </c>
      <c r="L6" s="61" t="n">
        <f aca="false">L$5/Days_In_Year</f>
        <v>0.249315068493151</v>
      </c>
      <c r="M6" s="61" t="n">
        <f aca="false">M$5/Days_In_Year</f>
        <v>0.252054794520548</v>
      </c>
      <c r="N6" s="61" t="n">
        <f aca="false">N$5/Days_In_Year</f>
        <v>0.252054794520548</v>
      </c>
      <c r="O6" s="61" t="n">
        <f aca="false">O$5/Days_In_Year</f>
        <v>0.246575342465753</v>
      </c>
      <c r="P6" s="61" t="n">
        <f aca="false">P$5/Days_In_Year</f>
        <v>0.249315068493151</v>
      </c>
      <c r="Q6" s="61" t="n">
        <f aca="false">Q$5/Days_In_Year</f>
        <v>0.252054794520548</v>
      </c>
      <c r="R6" s="61" t="n">
        <f aca="false">R$5/Days_In_Year</f>
        <v>0.252054794520548</v>
      </c>
      <c r="S6" s="61" t="n">
        <f aca="false">S$5/Days_In_Year</f>
        <v>0.249315068493151</v>
      </c>
      <c r="T6" s="61" t="n">
        <f aca="false">T$5/Days_In_Year</f>
        <v>0.249315068493151</v>
      </c>
      <c r="U6" s="61" t="n">
        <f aca="false">U$5/Days_In_Year</f>
        <v>0.252054794520548</v>
      </c>
      <c r="V6" s="61" t="n">
        <f aca="false">V$5/Days_In_Year</f>
        <v>0.252054794520548</v>
      </c>
      <c r="W6" s="61" t="n">
        <f aca="false">W$5/Days_In_Year</f>
        <v>0.246575342465753</v>
      </c>
      <c r="X6" s="61" t="n">
        <f aca="false">X$5/Days_In_Year</f>
        <v>0.249315068493151</v>
      </c>
      <c r="Y6" s="61" t="n">
        <f aca="false">Y$5/Days_In_Year</f>
        <v>0.252054794520548</v>
      </c>
      <c r="Z6" s="61" t="n">
        <f aca="false">Z$5/Days_In_Year</f>
        <v>0.252054794520548</v>
      </c>
      <c r="AA6" s="61" t="n">
        <f aca="false">AA$5/Days_In_Year</f>
        <v>0.246575342465753</v>
      </c>
      <c r="AB6" s="61" t="n">
        <f aca="false">AB$5/Days_In_Year</f>
        <v>0.249315068493151</v>
      </c>
      <c r="AC6" s="61" t="n">
        <f aca="false">AC$5/Days_In_Year</f>
        <v>0.252054794520548</v>
      </c>
      <c r="AD6" s="61" t="n">
        <f aca="false">AD$5/Days_In_Year</f>
        <v>0.252054794520548</v>
      </c>
      <c r="AE6" s="61" t="n">
        <f aca="false">AE$5/Days_In_Year</f>
        <v>0.246575342465753</v>
      </c>
      <c r="AF6" s="61" t="n">
        <f aca="false">AF$5/Days_In_Year</f>
        <v>0.249315068493151</v>
      </c>
      <c r="AG6" s="61" t="n">
        <f aca="false">AG$5/Days_In_Year</f>
        <v>0.252054794520548</v>
      </c>
      <c r="AH6" s="61" t="n">
        <f aca="false">AH$5/Days_In_Year</f>
        <v>0.252054794520548</v>
      </c>
      <c r="AI6" s="61" t="n">
        <f aca="false">AI$5/Days_In_Year</f>
        <v>0.249315068493151</v>
      </c>
      <c r="AJ6" s="61" t="n">
        <f aca="false">AJ$5/Days_In_Year</f>
        <v>0.249315068493151</v>
      </c>
      <c r="AK6" s="61" t="n">
        <f aca="false">AK$5/Days_In_Year</f>
        <v>0.252054794520548</v>
      </c>
      <c r="AL6" s="61" t="n">
        <f aca="false">AL$5/Days_In_Year</f>
        <v>0.252054794520548</v>
      </c>
      <c r="AM6" s="61" t="n">
        <f aca="false">AM$5/Days_In_Year</f>
        <v>0.246575342465753</v>
      </c>
      <c r="AN6" s="61" t="n">
        <f aca="false">AN$5/Days_In_Year</f>
        <v>0.249315068493151</v>
      </c>
      <c r="AO6" s="61" t="n">
        <f aca="false">AO$5/Days_In_Year</f>
        <v>0.252054794520548</v>
      </c>
      <c r="AP6" s="61" t="n">
        <f aca="false">AP$5/Days_In_Year</f>
        <v>0.252054794520548</v>
      </c>
      <c r="AQ6" s="61" t="n">
        <f aca="false">AQ$5/Days_In_Year</f>
        <v>0.246575342465753</v>
      </c>
      <c r="AR6" s="61" t="n">
        <f aca="false">AR$5/Days_In_Year</f>
        <v>0.249315068493151</v>
      </c>
      <c r="AS6" s="61" t="n">
        <f aca="false">AS$5/Days_In_Year</f>
        <v>0.252054794520548</v>
      </c>
      <c r="AT6" s="61" t="n">
        <f aca="false">AT$5/Days_In_Year</f>
        <v>0.252054794520548</v>
      </c>
      <c r="AU6" s="61" t="n">
        <f aca="false">AU$5/Days_In_Year</f>
        <v>0.246575342465753</v>
      </c>
      <c r="AV6" s="61" t="n">
        <f aca="false">AV$5/Days_In_Year</f>
        <v>0.249315068493151</v>
      </c>
      <c r="AW6" s="61" t="n">
        <f aca="false">AW$5/Days_In_Year</f>
        <v>0.252054794520548</v>
      </c>
      <c r="AX6" s="61" t="n">
        <f aca="false">AX$5/Days_In_Year</f>
        <v>0.252054794520548</v>
      </c>
      <c r="AY6" s="61" t="n">
        <f aca="false">AY$5/Days_In_Year</f>
        <v>0.249315068493151</v>
      </c>
      <c r="AZ6" s="61" t="n">
        <f aca="false">AZ$5/Days_In_Year</f>
        <v>0.249315068493151</v>
      </c>
      <c r="BA6" s="61" t="n">
        <f aca="false">BA$5/Days_In_Year</f>
        <v>0.252054794520548</v>
      </c>
      <c r="BB6" s="61" t="n">
        <f aca="false">BB$5/Days_In_Year</f>
        <v>0.252054794520548</v>
      </c>
      <c r="BC6" s="61" t="n">
        <f aca="false">BC$5/Days_In_Year</f>
        <v>0.246575342465753</v>
      </c>
      <c r="BD6" s="61" t="n">
        <f aca="false">BD$5/Days_In_Year</f>
        <v>0.249315068493151</v>
      </c>
      <c r="BE6" s="61" t="n">
        <f aca="false">BE$5/Days_In_Year</f>
        <v>0.252054794520548</v>
      </c>
      <c r="BF6" s="61" t="n">
        <f aca="false">BF$5/Days_In_Year</f>
        <v>0.252054794520548</v>
      </c>
      <c r="BG6" s="61" t="n">
        <f aca="false">BG$5/Days_In_Year</f>
        <v>0.246575342465753</v>
      </c>
      <c r="BH6" s="61" t="n">
        <f aca="false">BH$5/Days_In_Year</f>
        <v>0.249315068493151</v>
      </c>
      <c r="BI6" s="61" t="n">
        <f aca="false">BI$5/Days_In_Year</f>
        <v>0.252054794520548</v>
      </c>
      <c r="BJ6" s="61" t="n">
        <f aca="false">BJ$5/Days_In_Year</f>
        <v>0.252054794520548</v>
      </c>
      <c r="BK6" s="61" t="n">
        <f aca="false">BK$5/Days_In_Year</f>
        <v>0.246575342465753</v>
      </c>
      <c r="BL6" s="61" t="n">
        <f aca="false">BL$5/Days_In_Year</f>
        <v>0.249315068493151</v>
      </c>
      <c r="BM6" s="61" t="n">
        <f aca="false">BM$5/Days_In_Year</f>
        <v>0.252054794520548</v>
      </c>
      <c r="BN6" s="61" t="n">
        <f aca="false">BN$5/Days_In_Year</f>
        <v>0.252054794520548</v>
      </c>
      <c r="BO6" s="61" t="n">
        <f aca="false">BO$5/Days_In_Year</f>
        <v>0.249315068493151</v>
      </c>
      <c r="BP6" s="61" t="n">
        <f aca="false">BP$5/Days_In_Year</f>
        <v>0.249315068493151</v>
      </c>
      <c r="BQ6" s="61" t="n">
        <f aca="false">BQ$5/Days_In_Year</f>
        <v>0.252054794520548</v>
      </c>
      <c r="BR6" s="61" t="n">
        <f aca="false">BR$5/Days_In_Year</f>
        <v>0.252054794520548</v>
      </c>
      <c r="BS6" s="61" t="n">
        <f aca="false">BS$5/Days_In_Year</f>
        <v>0.246575342465753</v>
      </c>
      <c r="BT6" s="61" t="n">
        <f aca="false">BT$5/Days_In_Year</f>
        <v>0.249315068493151</v>
      </c>
      <c r="BU6" s="61" t="n">
        <f aca="false">BU$5/Days_In_Year</f>
        <v>0.252054794520548</v>
      </c>
      <c r="BV6" s="61" t="n">
        <f aca="false">BV$5/Days_In_Year</f>
        <v>0.252054794520548</v>
      </c>
      <c r="BW6" s="61" t="n">
        <f aca="false">BW$5/Days_In_Year</f>
        <v>0.246575342465753</v>
      </c>
      <c r="BX6" s="61" t="n">
        <f aca="false">BX$5/Days_In_Year</f>
        <v>0.249315068493151</v>
      </c>
      <c r="BY6" s="61" t="n">
        <f aca="false">BY$5/Days_In_Year</f>
        <v>0.252054794520548</v>
      </c>
      <c r="BZ6" s="61" t="n">
        <f aca="false">BZ$5/Days_In_Year</f>
        <v>0.252054794520548</v>
      </c>
      <c r="CA6" s="61" t="n">
        <f aca="false">CA$5/Days_In_Year</f>
        <v>0.246575342465753</v>
      </c>
      <c r="CB6" s="61" t="n">
        <f aca="false">CB$5/Days_In_Year</f>
        <v>0.249315068493151</v>
      </c>
      <c r="CC6" s="61" t="n">
        <f aca="false">CC$5/Days_In_Year</f>
        <v>0.252054794520548</v>
      </c>
      <c r="CD6" s="61" t="n">
        <f aca="false">CD$5/Days_In_Year</f>
        <v>0.252054794520548</v>
      </c>
      <c r="CE6" s="61" t="n">
        <f aca="false">CE$5/Days_In_Year</f>
        <v>0.249315068493151</v>
      </c>
      <c r="CF6" s="61" t="n">
        <f aca="false">CF$5/Days_In_Year</f>
        <v>0.249315068493151</v>
      </c>
      <c r="CG6" s="61" t="n">
        <f aca="false">CG$5/Days_In_Year</f>
        <v>0.252054794520548</v>
      </c>
      <c r="CH6" s="61" t="n">
        <f aca="false">CH$5/Days_In_Year</f>
        <v>0.252054794520548</v>
      </c>
      <c r="CI6" s="61" t="n">
        <f aca="false">CI$5/Days_In_Year</f>
        <v>0.246575342465753</v>
      </c>
      <c r="CJ6" s="61" t="n">
        <f aca="false">CJ$5/Days_In_Year</f>
        <v>0.249315068493151</v>
      </c>
      <c r="CK6" s="61" t="n">
        <f aca="false">CK$5/Days_In_Year</f>
        <v>0.252054794520548</v>
      </c>
      <c r="CL6" s="61" t="n">
        <f aca="false">CL$5/Days_In_Year</f>
        <v>0.252054794520548</v>
      </c>
      <c r="CM6" s="61" t="n">
        <f aca="false">CM$5/Days_In_Year</f>
        <v>0.246575342465753</v>
      </c>
      <c r="CN6" s="61" t="n">
        <f aca="false">CN$5/Days_In_Year</f>
        <v>0.249315068493151</v>
      </c>
      <c r="CO6" s="61" t="n">
        <f aca="false">CO$5/Days_In_Year</f>
        <v>0.252054794520548</v>
      </c>
      <c r="CP6" s="61" t="n">
        <f aca="false">CP$5/Days_In_Year</f>
        <v>0.252054794520548</v>
      </c>
      <c r="CQ6" s="61" t="n">
        <f aca="false">CQ$5/Days_In_Year</f>
        <v>0.246575342465753</v>
      </c>
      <c r="CR6" s="61" t="n">
        <f aca="false">CR$5/Days_In_Year</f>
        <v>0.249315068493151</v>
      </c>
      <c r="CS6" s="61" t="n">
        <f aca="false">CS$5/Days_In_Year</f>
        <v>0.252054794520548</v>
      </c>
      <c r="CT6" s="61" t="n">
        <f aca="false">CT$5/Days_In_Year</f>
        <v>0.252054794520548</v>
      </c>
      <c r="CU6" s="61" t="n">
        <f aca="false">CU$5/Days_In_Year</f>
        <v>0.249315068493151</v>
      </c>
      <c r="CV6" s="61" t="n">
        <f aca="false">CV$5/Days_In_Year</f>
        <v>0.249315068493151</v>
      </c>
      <c r="CW6" s="61" t="n">
        <f aca="false">CW$5/Days_In_Year</f>
        <v>0.252054794520548</v>
      </c>
      <c r="CX6" s="61" t="n">
        <f aca="false">CX$5/Days_In_Year</f>
        <v>0.252054794520548</v>
      </c>
      <c r="CY6" s="61" t="n">
        <f aca="false">CY$5/Days_In_Year</f>
        <v>0.246575342465753</v>
      </c>
      <c r="CZ6" s="61" t="n">
        <f aca="false">CZ$5/Days_In_Year</f>
        <v>0.249315068493151</v>
      </c>
      <c r="DA6" s="61" t="n">
        <f aca="false">DA$5/Days_In_Year</f>
        <v>0.252054794520548</v>
      </c>
      <c r="DB6" s="61" t="n">
        <f aca="false">DB$5/Days_In_Year</f>
        <v>0.252054794520548</v>
      </c>
      <c r="DC6" s="61" t="n">
        <f aca="false">DC$5/Days_In_Year</f>
        <v>0.246575342465753</v>
      </c>
      <c r="DD6" s="61" t="n">
        <f aca="false">DD$5/Days_In_Year</f>
        <v>0.249315068493151</v>
      </c>
      <c r="DE6" s="61" t="n">
        <f aca="false">DE$5/Days_In_Year</f>
        <v>0.252054794520548</v>
      </c>
      <c r="DF6" s="61" t="n">
        <f aca="false">DF$5/Days_In_Year</f>
        <v>0.252054794520548</v>
      </c>
      <c r="DG6" s="61" t="n">
        <f aca="false">DG$5/Days_In_Year</f>
        <v>0.246575342465753</v>
      </c>
      <c r="DH6" s="61" t="n">
        <f aca="false">DH$5/Days_In_Year</f>
        <v>0.249315068493151</v>
      </c>
      <c r="DI6" s="61" t="n">
        <f aca="false">DI$5/Days_In_Year</f>
        <v>0.252054794520548</v>
      </c>
      <c r="DJ6" s="61" t="n">
        <f aca="false">DJ$5/Days_In_Year</f>
        <v>0.252054794520548</v>
      </c>
      <c r="DK6" s="61" t="n">
        <f aca="false">DK$5/Days_In_Year</f>
        <v>0.249315068493151</v>
      </c>
      <c r="DL6" s="61" t="n">
        <f aca="false">DL$5/Days_In_Year</f>
        <v>0.249315068493151</v>
      </c>
      <c r="DM6" s="61" t="n">
        <f aca="false">DM$5/Days_In_Year</f>
        <v>0.252054794520548</v>
      </c>
      <c r="DN6" s="61" t="n">
        <f aca="false">DN$5/Days_In_Year</f>
        <v>0.252054794520548</v>
      </c>
      <c r="DO6" s="61" t="n">
        <f aca="false">DO$5/Days_In_Year</f>
        <v>0.246575342465753</v>
      </c>
      <c r="DP6" s="61" t="n">
        <f aca="false">DP$5/Days_In_Year</f>
        <v>0.249315068493151</v>
      </c>
      <c r="DQ6" s="61" t="n">
        <f aca="false">DQ$5/Days_In_Year</f>
        <v>0.252054794520548</v>
      </c>
      <c r="DR6" s="61" t="n">
        <f aca="false">DR$5/Days_In_Year</f>
        <v>0.252054794520548</v>
      </c>
      <c r="DS6" s="61" t="n">
        <f aca="false">DS$5/Days_In_Year</f>
        <v>0.246575342465753</v>
      </c>
      <c r="DT6" s="61" t="n">
        <f aca="false">DT$5/Days_In_Year</f>
        <v>0.249315068493151</v>
      </c>
      <c r="DU6" s="61" t="n">
        <f aca="false">DU$5/Days_In_Year</f>
        <v>0.252054794520548</v>
      </c>
      <c r="DV6" s="61" t="n">
        <f aca="false">DV$5/Days_In_Year</f>
        <v>0.252054794520548</v>
      </c>
      <c r="DW6" s="61" t="n">
        <f aca="false">DW$5/Days_In_Year</f>
        <v>0.246575342465753</v>
      </c>
      <c r="DX6" s="61" t="n">
        <f aca="false">DX$5/Days_In_Year</f>
        <v>0.249315068493151</v>
      </c>
      <c r="DY6" s="61" t="n">
        <f aca="false">DY$5/Days_In_Year</f>
        <v>0.252054794520548</v>
      </c>
      <c r="DZ6" s="61" t="n">
        <f aca="false">DZ$5/Days_In_Year</f>
        <v>0.252054794520548</v>
      </c>
      <c r="EA6" s="61" t="n">
        <f aca="false">EA$5/Days_In_Year</f>
        <v>0.249315068493151</v>
      </c>
      <c r="EB6" s="61" t="n">
        <f aca="false">EB$5/Days_In_Year</f>
        <v>0.249315068493151</v>
      </c>
      <c r="EC6" s="61" t="n">
        <f aca="false">EC$5/Days_In_Year</f>
        <v>0.252054794520548</v>
      </c>
      <c r="ED6" s="61" t="n">
        <f aca="false">ED$5/Days_In_Year</f>
        <v>0.252054794520548</v>
      </c>
      <c r="EE6" s="61" t="n">
        <f aca="false">EE$5/Days_In_Year</f>
        <v>0.246575342465753</v>
      </c>
      <c r="EF6" s="61" t="n">
        <f aca="false">EF$5/Days_In_Year</f>
        <v>0.249315068493151</v>
      </c>
      <c r="EG6" s="61" t="n">
        <f aca="false">EG$5/Days_In_Year</f>
        <v>0.252054794520548</v>
      </c>
      <c r="EH6" s="61" t="n">
        <f aca="false">EH$5/Days_In_Year</f>
        <v>0.252054794520548</v>
      </c>
      <c r="EI6" s="61" t="n">
        <f aca="false">EI$5/Days_In_Year</f>
        <v>0.246575342465753</v>
      </c>
      <c r="EJ6" s="61" t="n">
        <f aca="false">EJ$5/Days_In_Year</f>
        <v>0.249315068493151</v>
      </c>
      <c r="EK6" s="61" t="n">
        <f aca="false">EK$5/Days_In_Year</f>
        <v>0.252054794520548</v>
      </c>
      <c r="EL6" s="61" t="n">
        <f aca="false">EL$5/Days_In_Year</f>
        <v>0.252054794520548</v>
      </c>
      <c r="EM6" s="61" t="n">
        <f aca="false">EM$5/Days_In_Year</f>
        <v>0.246575342465753</v>
      </c>
      <c r="EN6" s="61" t="n">
        <f aca="false">EN$5/Days_In_Year</f>
        <v>0.249315068493151</v>
      </c>
      <c r="EO6" s="61" t="n">
        <f aca="false">EO$5/Days_In_Year</f>
        <v>0.252054794520548</v>
      </c>
      <c r="EP6" s="61" t="n">
        <f aca="false">EP$5/Days_In_Year</f>
        <v>0.252054794520548</v>
      </c>
      <c r="EQ6" s="61" t="n">
        <f aca="false">EQ$5/Days_In_Year</f>
        <v>0.249315068493151</v>
      </c>
      <c r="ER6" s="61" t="n">
        <f aca="false">ER$5/Days_In_Year</f>
        <v>0.249315068493151</v>
      </c>
      <c r="ES6" s="61" t="n">
        <f aca="false">ES$5/Days_In_Year</f>
        <v>0.252054794520548</v>
      </c>
      <c r="ET6" s="61" t="n">
        <f aca="false">ET$5/Days_In_Year</f>
        <v>0.252054794520548</v>
      </c>
      <c r="EU6" s="61" t="n">
        <f aca="false">EU$5/Days_In_Year</f>
        <v>0.246575342465753</v>
      </c>
      <c r="EV6" s="61" t="n">
        <f aca="false">EV$5/Days_In_Year</f>
        <v>0.249315068493151</v>
      </c>
      <c r="EW6" s="61" t="n">
        <f aca="false">EW$5/Days_In_Year</f>
        <v>0.252054794520548</v>
      </c>
      <c r="EX6" s="61" t="n">
        <f aca="false">EX$5/Days_In_Year</f>
        <v>0.252054794520548</v>
      </c>
      <c r="EY6" s="61" t="n">
        <f aca="false">EY$5/Days_In_Year</f>
        <v>0.246575342465753</v>
      </c>
      <c r="EZ6" s="61" t="n">
        <f aca="false">EZ$5/Days_In_Year</f>
        <v>0.249315068493151</v>
      </c>
      <c r="FA6" s="61" t="n">
        <f aca="false">FA$5/Days_In_Year</f>
        <v>0.252054794520548</v>
      </c>
      <c r="FB6" s="61" t="n">
        <f aca="false">FB$5/Days_In_Year</f>
        <v>0.252054794520548</v>
      </c>
      <c r="FC6" s="61" t="n">
        <f aca="false">FC$5/Days_In_Year</f>
        <v>0.246575342465753</v>
      </c>
      <c r="FD6" s="61" t="n">
        <f aca="false">FD$5/Days_In_Year</f>
        <v>0.249315068493151</v>
      </c>
      <c r="FE6" s="61" t="n">
        <f aca="false">FE$5/Days_In_Year</f>
        <v>0.252054794520548</v>
      </c>
      <c r="FF6" s="61" t="n">
        <f aca="false">FF$5/Days_In_Year</f>
        <v>0.252054794520548</v>
      </c>
      <c r="FG6" s="61" t="n">
        <f aca="false">FG$5/Days_In_Year</f>
        <v>0.249315068493151</v>
      </c>
      <c r="FH6" s="61" t="n">
        <f aca="false">FH$5/Days_In_Year</f>
        <v>0.249315068493151</v>
      </c>
    </row>
    <row r="7" customFormat="false" ht="15" hidden="false" customHeight="false" outlineLevel="0" collapsed="false">
      <c r="C7" s="1" t="s">
        <v>519</v>
      </c>
      <c r="D7" s="12" t="s">
        <v>326</v>
      </c>
      <c r="J7" s="36" t="n">
        <f aca="false">YEAR(J$4)</f>
        <v>2025</v>
      </c>
      <c r="K7" s="36" t="n">
        <f aca="false">YEAR(K$4)</f>
        <v>2026</v>
      </c>
      <c r="L7" s="36" t="n">
        <f aca="false">YEAR(L$4)</f>
        <v>2026</v>
      </c>
      <c r="M7" s="36" t="n">
        <f aca="false">YEAR(M$4)</f>
        <v>2026</v>
      </c>
      <c r="N7" s="36" t="n">
        <f aca="false">YEAR(N$4)</f>
        <v>2026</v>
      </c>
      <c r="O7" s="36" t="n">
        <f aca="false">YEAR(O$4)</f>
        <v>2027</v>
      </c>
      <c r="P7" s="36" t="n">
        <f aca="false">YEAR(P$4)</f>
        <v>2027</v>
      </c>
      <c r="Q7" s="36" t="n">
        <f aca="false">YEAR(Q$4)</f>
        <v>2027</v>
      </c>
      <c r="R7" s="36" t="n">
        <f aca="false">YEAR(R$4)</f>
        <v>2027</v>
      </c>
      <c r="S7" s="36" t="n">
        <f aca="false">YEAR(S$4)</f>
        <v>2028</v>
      </c>
      <c r="T7" s="36" t="n">
        <f aca="false">YEAR(T$4)</f>
        <v>2028</v>
      </c>
      <c r="U7" s="36" t="n">
        <f aca="false">YEAR(U$4)</f>
        <v>2028</v>
      </c>
      <c r="V7" s="36" t="n">
        <f aca="false">YEAR(V$4)</f>
        <v>2028</v>
      </c>
      <c r="W7" s="36" t="n">
        <f aca="false">YEAR(W$4)</f>
        <v>2029</v>
      </c>
      <c r="X7" s="36" t="n">
        <f aca="false">YEAR(X$4)</f>
        <v>2029</v>
      </c>
      <c r="Y7" s="36" t="n">
        <f aca="false">YEAR(Y$4)</f>
        <v>2029</v>
      </c>
      <c r="Z7" s="36" t="n">
        <f aca="false">YEAR(Z$4)</f>
        <v>2029</v>
      </c>
      <c r="AA7" s="36" t="n">
        <f aca="false">YEAR(AA$4)</f>
        <v>2030</v>
      </c>
      <c r="AB7" s="36" t="n">
        <f aca="false">YEAR(AB$4)</f>
        <v>2030</v>
      </c>
      <c r="AC7" s="36" t="n">
        <f aca="false">YEAR(AC$4)</f>
        <v>2030</v>
      </c>
      <c r="AD7" s="36" t="n">
        <f aca="false">YEAR(AD$4)</f>
        <v>2030</v>
      </c>
      <c r="AE7" s="36" t="n">
        <f aca="false">YEAR(AE$4)</f>
        <v>2031</v>
      </c>
      <c r="AF7" s="36" t="n">
        <f aca="false">YEAR(AF$4)</f>
        <v>2031</v>
      </c>
      <c r="AG7" s="36" t="n">
        <f aca="false">YEAR(AG$4)</f>
        <v>2031</v>
      </c>
      <c r="AH7" s="36" t="n">
        <f aca="false">YEAR(AH$4)</f>
        <v>2031</v>
      </c>
      <c r="AI7" s="36" t="n">
        <f aca="false">YEAR(AI$4)</f>
        <v>2032</v>
      </c>
      <c r="AJ7" s="36" t="n">
        <f aca="false">YEAR(AJ$4)</f>
        <v>2032</v>
      </c>
      <c r="AK7" s="36" t="n">
        <f aca="false">YEAR(AK$4)</f>
        <v>2032</v>
      </c>
      <c r="AL7" s="36" t="n">
        <f aca="false">YEAR(AL$4)</f>
        <v>2032</v>
      </c>
      <c r="AM7" s="36" t="n">
        <f aca="false">YEAR(AM$4)</f>
        <v>2033</v>
      </c>
      <c r="AN7" s="36" t="n">
        <f aca="false">YEAR(AN$4)</f>
        <v>2033</v>
      </c>
      <c r="AO7" s="36" t="n">
        <f aca="false">YEAR(AO$4)</f>
        <v>2033</v>
      </c>
      <c r="AP7" s="36" t="n">
        <f aca="false">YEAR(AP$4)</f>
        <v>2033</v>
      </c>
      <c r="AQ7" s="36" t="n">
        <f aca="false">YEAR(AQ$4)</f>
        <v>2034</v>
      </c>
      <c r="AR7" s="36" t="n">
        <f aca="false">YEAR(AR$4)</f>
        <v>2034</v>
      </c>
      <c r="AS7" s="36" t="n">
        <f aca="false">YEAR(AS$4)</f>
        <v>2034</v>
      </c>
      <c r="AT7" s="36" t="n">
        <f aca="false">YEAR(AT$4)</f>
        <v>2034</v>
      </c>
      <c r="AU7" s="36" t="n">
        <f aca="false">YEAR(AU$4)</f>
        <v>2035</v>
      </c>
      <c r="AV7" s="36" t="n">
        <f aca="false">YEAR(AV$4)</f>
        <v>2035</v>
      </c>
      <c r="AW7" s="36" t="n">
        <f aca="false">YEAR(AW$4)</f>
        <v>2035</v>
      </c>
      <c r="AX7" s="36" t="n">
        <f aca="false">YEAR(AX$4)</f>
        <v>2035</v>
      </c>
      <c r="AY7" s="36" t="n">
        <f aca="false">YEAR(AY$4)</f>
        <v>2036</v>
      </c>
      <c r="AZ7" s="36" t="n">
        <f aca="false">YEAR(AZ$4)</f>
        <v>2036</v>
      </c>
      <c r="BA7" s="36" t="n">
        <f aca="false">YEAR(BA$4)</f>
        <v>2036</v>
      </c>
      <c r="BB7" s="36" t="n">
        <f aca="false">YEAR(BB$4)</f>
        <v>2036</v>
      </c>
      <c r="BC7" s="36" t="n">
        <f aca="false">YEAR(BC$4)</f>
        <v>2037</v>
      </c>
      <c r="BD7" s="36" t="n">
        <f aca="false">YEAR(BD$4)</f>
        <v>2037</v>
      </c>
      <c r="BE7" s="36" t="n">
        <f aca="false">YEAR(BE$4)</f>
        <v>2037</v>
      </c>
      <c r="BF7" s="36" t="n">
        <f aca="false">YEAR(BF$4)</f>
        <v>2037</v>
      </c>
      <c r="BG7" s="36" t="n">
        <f aca="false">YEAR(BG$4)</f>
        <v>2038</v>
      </c>
      <c r="BH7" s="36" t="n">
        <f aca="false">YEAR(BH$4)</f>
        <v>2038</v>
      </c>
      <c r="BI7" s="36" t="n">
        <f aca="false">YEAR(BI$4)</f>
        <v>2038</v>
      </c>
      <c r="BJ7" s="36" t="n">
        <f aca="false">YEAR(BJ$4)</f>
        <v>2038</v>
      </c>
      <c r="BK7" s="36" t="n">
        <f aca="false">YEAR(BK$4)</f>
        <v>2039</v>
      </c>
      <c r="BL7" s="36" t="n">
        <f aca="false">YEAR(BL$4)</f>
        <v>2039</v>
      </c>
      <c r="BM7" s="36" t="n">
        <f aca="false">YEAR(BM$4)</f>
        <v>2039</v>
      </c>
      <c r="BN7" s="36" t="n">
        <f aca="false">YEAR(BN$4)</f>
        <v>2039</v>
      </c>
      <c r="BO7" s="36" t="n">
        <f aca="false">YEAR(BO$4)</f>
        <v>2040</v>
      </c>
      <c r="BP7" s="36" t="n">
        <f aca="false">YEAR(BP$4)</f>
        <v>2040</v>
      </c>
      <c r="BQ7" s="36" t="n">
        <f aca="false">YEAR(BQ$4)</f>
        <v>2040</v>
      </c>
      <c r="BR7" s="36" t="n">
        <f aca="false">YEAR(BR$4)</f>
        <v>2040</v>
      </c>
      <c r="BS7" s="36" t="n">
        <f aca="false">YEAR(BS$4)</f>
        <v>2041</v>
      </c>
      <c r="BT7" s="36" t="n">
        <f aca="false">YEAR(BT$4)</f>
        <v>2041</v>
      </c>
      <c r="BU7" s="36" t="n">
        <f aca="false">YEAR(BU$4)</f>
        <v>2041</v>
      </c>
      <c r="BV7" s="36" t="n">
        <f aca="false">YEAR(BV$4)</f>
        <v>2041</v>
      </c>
      <c r="BW7" s="36" t="n">
        <f aca="false">YEAR(BW$4)</f>
        <v>2042</v>
      </c>
      <c r="BX7" s="36" t="n">
        <f aca="false">YEAR(BX$4)</f>
        <v>2042</v>
      </c>
      <c r="BY7" s="36" t="n">
        <f aca="false">YEAR(BY$4)</f>
        <v>2042</v>
      </c>
      <c r="BZ7" s="36" t="n">
        <f aca="false">YEAR(BZ$4)</f>
        <v>2042</v>
      </c>
      <c r="CA7" s="36" t="n">
        <f aca="false">YEAR(CA$4)</f>
        <v>2043</v>
      </c>
      <c r="CB7" s="36" t="n">
        <f aca="false">YEAR(CB$4)</f>
        <v>2043</v>
      </c>
      <c r="CC7" s="36" t="n">
        <f aca="false">YEAR(CC$4)</f>
        <v>2043</v>
      </c>
      <c r="CD7" s="36" t="n">
        <f aca="false">YEAR(CD$4)</f>
        <v>2043</v>
      </c>
      <c r="CE7" s="36" t="n">
        <f aca="false">YEAR(CE$4)</f>
        <v>2044</v>
      </c>
      <c r="CF7" s="36" t="n">
        <f aca="false">YEAR(CF$4)</f>
        <v>2044</v>
      </c>
      <c r="CG7" s="36" t="n">
        <f aca="false">YEAR(CG$4)</f>
        <v>2044</v>
      </c>
      <c r="CH7" s="36" t="n">
        <f aca="false">YEAR(CH$4)</f>
        <v>2044</v>
      </c>
      <c r="CI7" s="36" t="n">
        <f aca="false">YEAR(CI$4)</f>
        <v>2045</v>
      </c>
      <c r="CJ7" s="36" t="n">
        <f aca="false">YEAR(CJ$4)</f>
        <v>2045</v>
      </c>
      <c r="CK7" s="36" t="n">
        <f aca="false">YEAR(CK$4)</f>
        <v>2045</v>
      </c>
      <c r="CL7" s="36" t="n">
        <f aca="false">YEAR(CL$4)</f>
        <v>2045</v>
      </c>
      <c r="CM7" s="36" t="n">
        <f aca="false">YEAR(CM$4)</f>
        <v>2046</v>
      </c>
      <c r="CN7" s="36" t="n">
        <f aca="false">YEAR(CN$4)</f>
        <v>2046</v>
      </c>
      <c r="CO7" s="36" t="n">
        <f aca="false">YEAR(CO$4)</f>
        <v>2046</v>
      </c>
      <c r="CP7" s="36" t="n">
        <f aca="false">YEAR(CP$4)</f>
        <v>2046</v>
      </c>
      <c r="CQ7" s="36" t="n">
        <f aca="false">YEAR(CQ$4)</f>
        <v>2047</v>
      </c>
      <c r="CR7" s="36" t="n">
        <f aca="false">YEAR(CR$4)</f>
        <v>2047</v>
      </c>
      <c r="CS7" s="36" t="n">
        <f aca="false">YEAR(CS$4)</f>
        <v>2047</v>
      </c>
      <c r="CT7" s="36" t="n">
        <f aca="false">YEAR(CT$4)</f>
        <v>2047</v>
      </c>
      <c r="CU7" s="36" t="n">
        <f aca="false">YEAR(CU$4)</f>
        <v>2048</v>
      </c>
      <c r="CV7" s="36" t="n">
        <f aca="false">YEAR(CV$4)</f>
        <v>2048</v>
      </c>
      <c r="CW7" s="36" t="n">
        <f aca="false">YEAR(CW$4)</f>
        <v>2048</v>
      </c>
      <c r="CX7" s="36" t="n">
        <f aca="false">YEAR(CX$4)</f>
        <v>2048</v>
      </c>
      <c r="CY7" s="36" t="n">
        <f aca="false">YEAR(CY$4)</f>
        <v>2049</v>
      </c>
      <c r="CZ7" s="36" t="n">
        <f aca="false">YEAR(CZ$4)</f>
        <v>2049</v>
      </c>
      <c r="DA7" s="36" t="n">
        <f aca="false">YEAR(DA$4)</f>
        <v>2049</v>
      </c>
      <c r="DB7" s="36" t="n">
        <f aca="false">YEAR(DB$4)</f>
        <v>2049</v>
      </c>
      <c r="DC7" s="36" t="n">
        <f aca="false">YEAR(DC$4)</f>
        <v>2050</v>
      </c>
      <c r="DD7" s="36" t="n">
        <f aca="false">YEAR(DD$4)</f>
        <v>2050</v>
      </c>
      <c r="DE7" s="36" t="n">
        <f aca="false">YEAR(DE$4)</f>
        <v>2050</v>
      </c>
      <c r="DF7" s="36" t="n">
        <f aca="false">YEAR(DF$4)</f>
        <v>2050</v>
      </c>
      <c r="DG7" s="36" t="n">
        <f aca="false">YEAR(DG$4)</f>
        <v>2051</v>
      </c>
      <c r="DH7" s="36" t="n">
        <f aca="false">YEAR(DH$4)</f>
        <v>2051</v>
      </c>
      <c r="DI7" s="36" t="n">
        <f aca="false">YEAR(DI$4)</f>
        <v>2051</v>
      </c>
      <c r="DJ7" s="36" t="n">
        <f aca="false">YEAR(DJ$4)</f>
        <v>2051</v>
      </c>
      <c r="DK7" s="36" t="n">
        <f aca="false">YEAR(DK$4)</f>
        <v>2052</v>
      </c>
      <c r="DL7" s="36" t="n">
        <f aca="false">YEAR(DL$4)</f>
        <v>2052</v>
      </c>
      <c r="DM7" s="36" t="n">
        <f aca="false">YEAR(DM$4)</f>
        <v>2052</v>
      </c>
      <c r="DN7" s="36" t="n">
        <f aca="false">YEAR(DN$4)</f>
        <v>2052</v>
      </c>
      <c r="DO7" s="36" t="n">
        <f aca="false">YEAR(DO$4)</f>
        <v>2053</v>
      </c>
      <c r="DP7" s="36" t="n">
        <f aca="false">YEAR(DP$4)</f>
        <v>2053</v>
      </c>
      <c r="DQ7" s="36" t="n">
        <f aca="false">YEAR(DQ$4)</f>
        <v>2053</v>
      </c>
      <c r="DR7" s="36" t="n">
        <f aca="false">YEAR(DR$4)</f>
        <v>2053</v>
      </c>
      <c r="DS7" s="36" t="n">
        <f aca="false">YEAR(DS$4)</f>
        <v>2054</v>
      </c>
      <c r="DT7" s="36" t="n">
        <f aca="false">YEAR(DT$4)</f>
        <v>2054</v>
      </c>
      <c r="DU7" s="36" t="n">
        <f aca="false">YEAR(DU$4)</f>
        <v>2054</v>
      </c>
      <c r="DV7" s="36" t="n">
        <f aca="false">YEAR(DV$4)</f>
        <v>2054</v>
      </c>
      <c r="DW7" s="36" t="n">
        <f aca="false">YEAR(DW$4)</f>
        <v>2055</v>
      </c>
      <c r="DX7" s="36" t="n">
        <f aca="false">YEAR(DX$4)</f>
        <v>2055</v>
      </c>
      <c r="DY7" s="36" t="n">
        <f aca="false">YEAR(DY$4)</f>
        <v>2055</v>
      </c>
      <c r="DZ7" s="36" t="n">
        <f aca="false">YEAR(DZ$4)</f>
        <v>2055</v>
      </c>
      <c r="EA7" s="36" t="n">
        <f aca="false">YEAR(EA$4)</f>
        <v>2056</v>
      </c>
      <c r="EB7" s="36" t="n">
        <f aca="false">YEAR(EB$4)</f>
        <v>2056</v>
      </c>
      <c r="EC7" s="36" t="n">
        <f aca="false">YEAR(EC$4)</f>
        <v>2056</v>
      </c>
      <c r="ED7" s="36" t="n">
        <f aca="false">YEAR(ED$4)</f>
        <v>2056</v>
      </c>
      <c r="EE7" s="36" t="n">
        <f aca="false">YEAR(EE$4)</f>
        <v>2057</v>
      </c>
      <c r="EF7" s="36" t="n">
        <f aca="false">YEAR(EF$4)</f>
        <v>2057</v>
      </c>
      <c r="EG7" s="36" t="n">
        <f aca="false">YEAR(EG$4)</f>
        <v>2057</v>
      </c>
      <c r="EH7" s="36" t="n">
        <f aca="false">YEAR(EH$4)</f>
        <v>2057</v>
      </c>
      <c r="EI7" s="36" t="n">
        <f aca="false">YEAR(EI$4)</f>
        <v>2058</v>
      </c>
      <c r="EJ7" s="36" t="n">
        <f aca="false">YEAR(EJ$4)</f>
        <v>2058</v>
      </c>
      <c r="EK7" s="36" t="n">
        <f aca="false">YEAR(EK$4)</f>
        <v>2058</v>
      </c>
      <c r="EL7" s="36" t="n">
        <f aca="false">YEAR(EL$4)</f>
        <v>2058</v>
      </c>
      <c r="EM7" s="36" t="n">
        <f aca="false">YEAR(EM$4)</f>
        <v>2059</v>
      </c>
      <c r="EN7" s="36" t="n">
        <f aca="false">YEAR(EN$4)</f>
        <v>2059</v>
      </c>
      <c r="EO7" s="36" t="n">
        <f aca="false">YEAR(EO$4)</f>
        <v>2059</v>
      </c>
      <c r="EP7" s="36" t="n">
        <f aca="false">YEAR(EP$4)</f>
        <v>2059</v>
      </c>
      <c r="EQ7" s="36" t="n">
        <f aca="false">YEAR(EQ$4)</f>
        <v>2060</v>
      </c>
      <c r="ER7" s="36" t="n">
        <f aca="false">YEAR(ER$4)</f>
        <v>2060</v>
      </c>
      <c r="ES7" s="36" t="n">
        <f aca="false">YEAR(ES$4)</f>
        <v>2060</v>
      </c>
      <c r="ET7" s="36" t="n">
        <f aca="false">YEAR(ET$4)</f>
        <v>2060</v>
      </c>
      <c r="EU7" s="36" t="n">
        <f aca="false">YEAR(EU$4)</f>
        <v>2061</v>
      </c>
      <c r="EV7" s="36" t="n">
        <f aca="false">YEAR(EV$4)</f>
        <v>2061</v>
      </c>
      <c r="EW7" s="36" t="n">
        <f aca="false">YEAR(EW$4)</f>
        <v>2061</v>
      </c>
      <c r="EX7" s="36" t="n">
        <f aca="false">YEAR(EX$4)</f>
        <v>2061</v>
      </c>
      <c r="EY7" s="36" t="n">
        <f aca="false">YEAR(EY$4)</f>
        <v>2062</v>
      </c>
      <c r="EZ7" s="36" t="n">
        <f aca="false">YEAR(EZ$4)</f>
        <v>2062</v>
      </c>
      <c r="FA7" s="36" t="n">
        <f aca="false">YEAR(FA$4)</f>
        <v>2062</v>
      </c>
      <c r="FB7" s="36" t="n">
        <f aca="false">YEAR(FB$4)</f>
        <v>2062</v>
      </c>
      <c r="FC7" s="36" t="n">
        <f aca="false">YEAR(FC$4)</f>
        <v>2063</v>
      </c>
      <c r="FD7" s="36" t="n">
        <f aca="false">YEAR(FD$4)</f>
        <v>2063</v>
      </c>
      <c r="FE7" s="36" t="n">
        <f aca="false">YEAR(FE$4)</f>
        <v>2063</v>
      </c>
      <c r="FF7" s="36" t="n">
        <f aca="false">YEAR(FF$4)</f>
        <v>2063</v>
      </c>
      <c r="FG7" s="36" t="n">
        <f aca="false">YEAR(FG$4)</f>
        <v>2064</v>
      </c>
      <c r="FH7" s="36" t="n">
        <f aca="false">YEAR(FH$4)</f>
        <v>2064</v>
      </c>
    </row>
    <row r="8" customFormat="false" ht="15" hidden="false" customHeight="false" outlineLevel="0" collapsed="false">
      <c r="C8" s="1" t="s">
        <v>662</v>
      </c>
      <c r="D8" s="12" t="s">
        <v>86</v>
      </c>
      <c r="J8" s="36" t="n">
        <f aca="false">I$8+1</f>
        <v>1</v>
      </c>
      <c r="K8" s="36" t="n">
        <f aca="false">J$8+1</f>
        <v>2</v>
      </c>
      <c r="L8" s="36" t="n">
        <f aca="false">K$8+1</f>
        <v>3</v>
      </c>
      <c r="M8" s="36" t="n">
        <f aca="false">L$8+1</f>
        <v>4</v>
      </c>
      <c r="N8" s="36" t="n">
        <f aca="false">M$8+1</f>
        <v>5</v>
      </c>
      <c r="O8" s="36" t="n">
        <f aca="false">N$8+1</f>
        <v>6</v>
      </c>
      <c r="P8" s="36" t="n">
        <f aca="false">O$8+1</f>
        <v>7</v>
      </c>
      <c r="Q8" s="36" t="n">
        <f aca="false">P$8+1</f>
        <v>8</v>
      </c>
      <c r="R8" s="36" t="n">
        <f aca="false">Q$8+1</f>
        <v>9</v>
      </c>
      <c r="S8" s="36" t="n">
        <f aca="false">R$8+1</f>
        <v>10</v>
      </c>
      <c r="T8" s="36" t="n">
        <f aca="false">S$8+1</f>
        <v>11</v>
      </c>
      <c r="U8" s="36" t="n">
        <f aca="false">T$8+1</f>
        <v>12</v>
      </c>
      <c r="V8" s="36" t="n">
        <f aca="false">U$8+1</f>
        <v>13</v>
      </c>
      <c r="W8" s="36" t="n">
        <f aca="false">V$8+1</f>
        <v>14</v>
      </c>
      <c r="X8" s="36" t="n">
        <f aca="false">W$8+1</f>
        <v>15</v>
      </c>
      <c r="Y8" s="36" t="n">
        <f aca="false">X$8+1</f>
        <v>16</v>
      </c>
      <c r="Z8" s="36" t="n">
        <f aca="false">Y$8+1</f>
        <v>17</v>
      </c>
      <c r="AA8" s="36" t="n">
        <f aca="false">Z$8+1</f>
        <v>18</v>
      </c>
      <c r="AB8" s="36" t="n">
        <f aca="false">AA$8+1</f>
        <v>19</v>
      </c>
      <c r="AC8" s="36" t="n">
        <f aca="false">AB$8+1</f>
        <v>20</v>
      </c>
      <c r="AD8" s="36" t="n">
        <f aca="false">AC$8+1</f>
        <v>21</v>
      </c>
      <c r="AE8" s="36" t="n">
        <f aca="false">AD$8+1</f>
        <v>22</v>
      </c>
      <c r="AF8" s="36" t="n">
        <f aca="false">AE$8+1</f>
        <v>23</v>
      </c>
      <c r="AG8" s="36" t="n">
        <f aca="false">AF$8+1</f>
        <v>24</v>
      </c>
      <c r="AH8" s="36" t="n">
        <f aca="false">AG$8+1</f>
        <v>25</v>
      </c>
      <c r="AI8" s="36" t="n">
        <f aca="false">AH$8+1</f>
        <v>26</v>
      </c>
      <c r="AJ8" s="36" t="n">
        <f aca="false">AI$8+1</f>
        <v>27</v>
      </c>
      <c r="AK8" s="36" t="n">
        <f aca="false">AJ$8+1</f>
        <v>28</v>
      </c>
      <c r="AL8" s="36" t="n">
        <f aca="false">AK$8+1</f>
        <v>29</v>
      </c>
      <c r="AM8" s="36" t="n">
        <f aca="false">AL$8+1</f>
        <v>30</v>
      </c>
      <c r="AN8" s="36" t="n">
        <f aca="false">AM$8+1</f>
        <v>31</v>
      </c>
      <c r="AO8" s="36" t="n">
        <f aca="false">AN$8+1</f>
        <v>32</v>
      </c>
      <c r="AP8" s="36" t="n">
        <f aca="false">AO$8+1</f>
        <v>33</v>
      </c>
      <c r="AQ8" s="36" t="n">
        <f aca="false">AP$8+1</f>
        <v>34</v>
      </c>
      <c r="AR8" s="36" t="n">
        <f aca="false">AQ$8+1</f>
        <v>35</v>
      </c>
      <c r="AS8" s="36" t="n">
        <f aca="false">AR$8+1</f>
        <v>36</v>
      </c>
      <c r="AT8" s="36" t="n">
        <f aca="false">AS$8+1</f>
        <v>37</v>
      </c>
      <c r="AU8" s="36" t="n">
        <f aca="false">AT$8+1</f>
        <v>38</v>
      </c>
      <c r="AV8" s="36" t="n">
        <f aca="false">AU$8+1</f>
        <v>39</v>
      </c>
      <c r="AW8" s="36" t="n">
        <f aca="false">AV$8+1</f>
        <v>40</v>
      </c>
      <c r="AX8" s="36" t="n">
        <f aca="false">AW$8+1</f>
        <v>41</v>
      </c>
      <c r="AY8" s="36" t="n">
        <f aca="false">AX$8+1</f>
        <v>42</v>
      </c>
      <c r="AZ8" s="36" t="n">
        <f aca="false">AY$8+1</f>
        <v>43</v>
      </c>
      <c r="BA8" s="36" t="n">
        <f aca="false">AZ$8+1</f>
        <v>44</v>
      </c>
      <c r="BB8" s="36" t="n">
        <f aca="false">BA$8+1</f>
        <v>45</v>
      </c>
      <c r="BC8" s="36" t="n">
        <f aca="false">BB$8+1</f>
        <v>46</v>
      </c>
      <c r="BD8" s="36" t="n">
        <f aca="false">BC$8+1</f>
        <v>47</v>
      </c>
      <c r="BE8" s="36" t="n">
        <f aca="false">BD$8+1</f>
        <v>48</v>
      </c>
      <c r="BF8" s="36" t="n">
        <f aca="false">BE$8+1</f>
        <v>49</v>
      </c>
      <c r="BG8" s="36" t="n">
        <f aca="false">BF$8+1</f>
        <v>50</v>
      </c>
      <c r="BH8" s="36" t="n">
        <f aca="false">BG$8+1</f>
        <v>51</v>
      </c>
      <c r="BI8" s="36" t="n">
        <f aca="false">BH$8+1</f>
        <v>52</v>
      </c>
      <c r="BJ8" s="36" t="n">
        <f aca="false">BI$8+1</f>
        <v>53</v>
      </c>
      <c r="BK8" s="36" t="n">
        <f aca="false">BJ$8+1</f>
        <v>54</v>
      </c>
      <c r="BL8" s="36" t="n">
        <f aca="false">BK$8+1</f>
        <v>55</v>
      </c>
      <c r="BM8" s="36" t="n">
        <f aca="false">BL$8+1</f>
        <v>56</v>
      </c>
      <c r="BN8" s="36" t="n">
        <f aca="false">BM$8+1</f>
        <v>57</v>
      </c>
      <c r="BO8" s="36" t="n">
        <f aca="false">BN$8+1</f>
        <v>58</v>
      </c>
      <c r="BP8" s="36" t="n">
        <f aca="false">BO$8+1</f>
        <v>59</v>
      </c>
      <c r="BQ8" s="36" t="n">
        <f aca="false">BP$8+1</f>
        <v>60</v>
      </c>
      <c r="BR8" s="36" t="n">
        <f aca="false">BQ$8+1</f>
        <v>61</v>
      </c>
      <c r="BS8" s="36" t="n">
        <f aca="false">BR$8+1</f>
        <v>62</v>
      </c>
      <c r="BT8" s="36" t="n">
        <f aca="false">BS$8+1</f>
        <v>63</v>
      </c>
      <c r="BU8" s="36" t="n">
        <f aca="false">BT$8+1</f>
        <v>64</v>
      </c>
      <c r="BV8" s="36" t="n">
        <f aca="false">BU$8+1</f>
        <v>65</v>
      </c>
      <c r="BW8" s="36" t="n">
        <f aca="false">BV$8+1</f>
        <v>66</v>
      </c>
      <c r="BX8" s="36" t="n">
        <f aca="false">BW$8+1</f>
        <v>67</v>
      </c>
      <c r="BY8" s="36" t="n">
        <f aca="false">BX$8+1</f>
        <v>68</v>
      </c>
      <c r="BZ8" s="36" t="n">
        <f aca="false">BY$8+1</f>
        <v>69</v>
      </c>
      <c r="CA8" s="36" t="n">
        <f aca="false">BZ$8+1</f>
        <v>70</v>
      </c>
      <c r="CB8" s="36" t="n">
        <f aca="false">CA$8+1</f>
        <v>71</v>
      </c>
      <c r="CC8" s="36" t="n">
        <f aca="false">CB$8+1</f>
        <v>72</v>
      </c>
      <c r="CD8" s="36" t="n">
        <f aca="false">CC$8+1</f>
        <v>73</v>
      </c>
      <c r="CE8" s="36" t="n">
        <f aca="false">CD$8+1</f>
        <v>74</v>
      </c>
      <c r="CF8" s="36" t="n">
        <f aca="false">CE$8+1</f>
        <v>75</v>
      </c>
      <c r="CG8" s="36" t="n">
        <f aca="false">CF$8+1</f>
        <v>76</v>
      </c>
      <c r="CH8" s="36" t="n">
        <f aca="false">CG$8+1</f>
        <v>77</v>
      </c>
      <c r="CI8" s="36" t="n">
        <f aca="false">CH$8+1</f>
        <v>78</v>
      </c>
      <c r="CJ8" s="36" t="n">
        <f aca="false">CI$8+1</f>
        <v>79</v>
      </c>
      <c r="CK8" s="36" t="n">
        <f aca="false">CJ$8+1</f>
        <v>80</v>
      </c>
      <c r="CL8" s="36" t="n">
        <f aca="false">CK$8+1</f>
        <v>81</v>
      </c>
      <c r="CM8" s="36" t="n">
        <f aca="false">CL$8+1</f>
        <v>82</v>
      </c>
      <c r="CN8" s="36" t="n">
        <f aca="false">CM$8+1</f>
        <v>83</v>
      </c>
      <c r="CO8" s="36" t="n">
        <f aca="false">CN$8+1</f>
        <v>84</v>
      </c>
      <c r="CP8" s="36" t="n">
        <f aca="false">CO$8+1</f>
        <v>85</v>
      </c>
      <c r="CQ8" s="36" t="n">
        <f aca="false">CP$8+1</f>
        <v>86</v>
      </c>
      <c r="CR8" s="36" t="n">
        <f aca="false">CQ$8+1</f>
        <v>87</v>
      </c>
      <c r="CS8" s="36" t="n">
        <f aca="false">CR$8+1</f>
        <v>88</v>
      </c>
      <c r="CT8" s="36" t="n">
        <f aca="false">CS$8+1</f>
        <v>89</v>
      </c>
      <c r="CU8" s="36" t="n">
        <f aca="false">CT$8+1</f>
        <v>90</v>
      </c>
      <c r="CV8" s="36" t="n">
        <f aca="false">CU$8+1</f>
        <v>91</v>
      </c>
      <c r="CW8" s="36" t="n">
        <f aca="false">CV$8+1</f>
        <v>92</v>
      </c>
      <c r="CX8" s="36" t="n">
        <f aca="false">CW$8+1</f>
        <v>93</v>
      </c>
      <c r="CY8" s="36" t="n">
        <f aca="false">CX$8+1</f>
        <v>94</v>
      </c>
      <c r="CZ8" s="36" t="n">
        <f aca="false">CY$8+1</f>
        <v>95</v>
      </c>
      <c r="DA8" s="36" t="n">
        <f aca="false">CZ$8+1</f>
        <v>96</v>
      </c>
      <c r="DB8" s="36" t="n">
        <f aca="false">DA$8+1</f>
        <v>97</v>
      </c>
      <c r="DC8" s="36" t="n">
        <f aca="false">DB$8+1</f>
        <v>98</v>
      </c>
      <c r="DD8" s="36" t="n">
        <f aca="false">DC$8+1</f>
        <v>99</v>
      </c>
      <c r="DE8" s="36" t="n">
        <f aca="false">DD$8+1</f>
        <v>100</v>
      </c>
      <c r="DF8" s="36" t="n">
        <f aca="false">DE$8+1</f>
        <v>101</v>
      </c>
      <c r="DG8" s="36" t="n">
        <f aca="false">DF$8+1</f>
        <v>102</v>
      </c>
      <c r="DH8" s="36" t="n">
        <f aca="false">DG$8+1</f>
        <v>103</v>
      </c>
      <c r="DI8" s="36" t="n">
        <f aca="false">DH$8+1</f>
        <v>104</v>
      </c>
      <c r="DJ8" s="36" t="n">
        <f aca="false">DI$8+1</f>
        <v>105</v>
      </c>
      <c r="DK8" s="36" t="n">
        <f aca="false">DJ$8+1</f>
        <v>106</v>
      </c>
      <c r="DL8" s="36" t="n">
        <f aca="false">DK$8+1</f>
        <v>107</v>
      </c>
      <c r="DM8" s="36" t="n">
        <f aca="false">DL$8+1</f>
        <v>108</v>
      </c>
      <c r="DN8" s="36" t="n">
        <f aca="false">DM$8+1</f>
        <v>109</v>
      </c>
      <c r="DO8" s="36" t="n">
        <f aca="false">DN$8+1</f>
        <v>110</v>
      </c>
      <c r="DP8" s="36" t="n">
        <f aca="false">DO$8+1</f>
        <v>111</v>
      </c>
      <c r="DQ8" s="36" t="n">
        <f aca="false">DP$8+1</f>
        <v>112</v>
      </c>
      <c r="DR8" s="36" t="n">
        <f aca="false">DQ$8+1</f>
        <v>113</v>
      </c>
      <c r="DS8" s="36" t="n">
        <f aca="false">DR$8+1</f>
        <v>114</v>
      </c>
      <c r="DT8" s="36" t="n">
        <f aca="false">DS$8+1</f>
        <v>115</v>
      </c>
      <c r="DU8" s="36" t="n">
        <f aca="false">DT$8+1</f>
        <v>116</v>
      </c>
      <c r="DV8" s="36" t="n">
        <f aca="false">DU$8+1</f>
        <v>117</v>
      </c>
      <c r="DW8" s="36" t="n">
        <f aca="false">DV$8+1</f>
        <v>118</v>
      </c>
      <c r="DX8" s="36" t="n">
        <f aca="false">DW$8+1</f>
        <v>119</v>
      </c>
      <c r="DY8" s="36" t="n">
        <f aca="false">DX$8+1</f>
        <v>120</v>
      </c>
      <c r="DZ8" s="36" t="n">
        <f aca="false">DY$8+1</f>
        <v>121</v>
      </c>
      <c r="EA8" s="36" t="n">
        <f aca="false">DZ$8+1</f>
        <v>122</v>
      </c>
      <c r="EB8" s="36" t="n">
        <f aca="false">EA$8+1</f>
        <v>123</v>
      </c>
      <c r="EC8" s="36" t="n">
        <f aca="false">EB$8+1</f>
        <v>124</v>
      </c>
      <c r="ED8" s="36" t="n">
        <f aca="false">EC$8+1</f>
        <v>125</v>
      </c>
      <c r="EE8" s="36" t="n">
        <f aca="false">ED$8+1</f>
        <v>126</v>
      </c>
      <c r="EF8" s="36" t="n">
        <f aca="false">EE$8+1</f>
        <v>127</v>
      </c>
      <c r="EG8" s="36" t="n">
        <f aca="false">EF$8+1</f>
        <v>128</v>
      </c>
      <c r="EH8" s="36" t="n">
        <f aca="false">EG$8+1</f>
        <v>129</v>
      </c>
      <c r="EI8" s="36" t="n">
        <f aca="false">EH$8+1</f>
        <v>130</v>
      </c>
      <c r="EJ8" s="36" t="n">
        <f aca="false">EI$8+1</f>
        <v>131</v>
      </c>
      <c r="EK8" s="36" t="n">
        <f aca="false">EJ$8+1</f>
        <v>132</v>
      </c>
      <c r="EL8" s="36" t="n">
        <f aca="false">EK$8+1</f>
        <v>133</v>
      </c>
      <c r="EM8" s="36" t="n">
        <f aca="false">EL$8+1</f>
        <v>134</v>
      </c>
      <c r="EN8" s="36" t="n">
        <f aca="false">EM$8+1</f>
        <v>135</v>
      </c>
      <c r="EO8" s="36" t="n">
        <f aca="false">EN$8+1</f>
        <v>136</v>
      </c>
      <c r="EP8" s="36" t="n">
        <f aca="false">EO$8+1</f>
        <v>137</v>
      </c>
      <c r="EQ8" s="36" t="n">
        <f aca="false">EP$8+1</f>
        <v>138</v>
      </c>
      <c r="ER8" s="36" t="n">
        <f aca="false">EQ$8+1</f>
        <v>139</v>
      </c>
      <c r="ES8" s="36" t="n">
        <f aca="false">ER$8+1</f>
        <v>140</v>
      </c>
      <c r="ET8" s="36" t="n">
        <f aca="false">ES$8+1</f>
        <v>141</v>
      </c>
      <c r="EU8" s="36" t="n">
        <f aca="false">ET$8+1</f>
        <v>142</v>
      </c>
      <c r="EV8" s="36" t="n">
        <f aca="false">EU$8+1</f>
        <v>143</v>
      </c>
      <c r="EW8" s="36" t="n">
        <f aca="false">EV$8+1</f>
        <v>144</v>
      </c>
      <c r="EX8" s="36" t="n">
        <f aca="false">EW$8+1</f>
        <v>145</v>
      </c>
      <c r="EY8" s="36" t="n">
        <f aca="false">EX$8+1</f>
        <v>146</v>
      </c>
      <c r="EZ8" s="36" t="n">
        <f aca="false">EY$8+1</f>
        <v>147</v>
      </c>
      <c r="FA8" s="36" t="n">
        <f aca="false">EZ$8+1</f>
        <v>148</v>
      </c>
      <c r="FB8" s="36" t="n">
        <f aca="false">FA$8+1</f>
        <v>149</v>
      </c>
      <c r="FC8" s="36" t="n">
        <f aca="false">FB$8+1</f>
        <v>150</v>
      </c>
      <c r="FD8" s="36" t="n">
        <f aca="false">FC$8+1</f>
        <v>151</v>
      </c>
      <c r="FE8" s="36" t="n">
        <f aca="false">FD$8+1</f>
        <v>152</v>
      </c>
      <c r="FF8" s="36" t="n">
        <f aca="false">FE$8+1</f>
        <v>153</v>
      </c>
      <c r="FG8" s="36" t="n">
        <f aca="false">FF$8+1</f>
        <v>154</v>
      </c>
      <c r="FH8" s="36" t="n">
        <f aca="false">FG$8+1</f>
        <v>155</v>
      </c>
    </row>
    <row r="11" customFormat="false" ht="15" hidden="false" customHeight="false" outlineLevel="0" collapsed="false">
      <c r="A11" s="10" t="s">
        <v>14</v>
      </c>
      <c r="B11" s="10"/>
      <c r="C11" s="10" t="s">
        <v>663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</row>
    <row r="12" customFormat="false" ht="15" hidden="false" customHeight="false" outlineLevel="0" collapsed="false">
      <c r="C12" s="1" t="s">
        <v>664</v>
      </c>
      <c r="D12" s="12" t="s">
        <v>17</v>
      </c>
      <c r="E12" s="15" t="str">
        <f aca="false">INDEX(Dash_Case,1,$A$1)</f>
        <v>C</v>
      </c>
      <c r="F12" s="36" t="n">
        <f aca="false">MATCH($E12,Case_Names,0)</f>
        <v>3</v>
      </c>
    </row>
    <row r="13" customFormat="false" ht="15" hidden="false" customHeight="false" outlineLevel="0" collapsed="false">
      <c r="C13" s="1" t="s">
        <v>665</v>
      </c>
      <c r="D13" s="12" t="s">
        <v>37</v>
      </c>
      <c r="E13" s="19" t="n">
        <f aca="false">INDEX(Case_MWp,1,$F12)</f>
        <v>63</v>
      </c>
      <c r="F13" s="19" t="n">
        <f aca="false">INDEX(Case_MVA,1,$F12)</f>
        <v>49.9</v>
      </c>
    </row>
    <row r="14" customFormat="false" ht="15" hidden="false" customHeight="false" outlineLevel="0" collapsed="false">
      <c r="C14" s="1" t="s">
        <v>666</v>
      </c>
      <c r="D14" s="12" t="s">
        <v>44</v>
      </c>
      <c r="E14" s="21" t="n">
        <f aca="false">INDEX(Case_Yield,1,$F12)</f>
        <v>1265</v>
      </c>
      <c r="F14" s="21" t="n">
        <f aca="false">$E14*(1+In_Yield_Adj)</f>
        <v>1265</v>
      </c>
    </row>
    <row r="15" customFormat="false" ht="15" hidden="false" customHeight="false" outlineLevel="0" collapsed="false">
      <c r="C15" s="1" t="s">
        <v>667</v>
      </c>
      <c r="D15" s="12" t="s">
        <v>79</v>
      </c>
      <c r="E15" s="45" t="n">
        <f aca="false">INDEX(Case_RtB,1,$F12)</f>
        <v>46387</v>
      </c>
      <c r="F15" s="45" t="n">
        <f aca="false">INDEX(Case_Exit,1,$F12)</f>
        <v>46477</v>
      </c>
    </row>
    <row r="16" customFormat="false" ht="15" hidden="false" customHeight="false" outlineLevel="0" collapsed="false">
      <c r="C16" s="1" t="s">
        <v>668</v>
      </c>
      <c r="D16" s="12" t="s">
        <v>79</v>
      </c>
      <c r="E16" s="45" t="n">
        <f aca="false">INDEX(Case_NTP,1,$F12)</f>
        <v>46568</v>
      </c>
      <c r="F16" s="45" t="n">
        <f aca="false">EOMONTH(INDEX(Case_COD,1,$F12),In_COD_Delay)</f>
        <v>46843</v>
      </c>
    </row>
    <row r="17" customFormat="false" ht="15" hidden="false" customHeight="false" outlineLevel="0" collapsed="false">
      <c r="C17" s="1" t="s">
        <v>669</v>
      </c>
      <c r="D17" s="12" t="s">
        <v>32</v>
      </c>
      <c r="E17" s="23" t="n">
        <f aca="false">INDEX(Case_Clip,1,$F12)</f>
        <v>0</v>
      </c>
    </row>
    <row r="18" customFormat="false" ht="15" hidden="false" customHeight="false" outlineLevel="0" collapsed="false">
      <c r="C18" s="1" t="s">
        <v>670</v>
      </c>
      <c r="D18" s="12" t="s">
        <v>37</v>
      </c>
      <c r="E18" s="19" t="n">
        <f aca="false">In_BESS_MW*In_BESS_On</f>
        <v>50</v>
      </c>
      <c r="F18" s="19" t="n">
        <f aca="false">$E18*In_BESS_Hours</f>
        <v>200</v>
      </c>
    </row>
    <row r="19" customFormat="false" ht="15" hidden="false" customHeight="false" outlineLevel="0" collapsed="false">
      <c r="C19" s="1" t="s">
        <v>671</v>
      </c>
      <c r="D19" s="12" t="s">
        <v>34</v>
      </c>
      <c r="E19" s="31" t="n">
        <f aca="false">In_Acq</f>
        <v>45991</v>
      </c>
      <c r="I19" s="18" t="n">
        <f aca="false">SUM(J19:FH19)</f>
        <v>1</v>
      </c>
      <c r="J19" s="18" t="n">
        <f aca="false">N(AND(J$3&lt;=$E19,J$4&gt;=$E19))</f>
        <v>1</v>
      </c>
      <c r="K19" s="18" t="n">
        <f aca="false">N(AND(K$3&lt;=$E19,K$4&gt;=$E19))</f>
        <v>0</v>
      </c>
      <c r="L19" s="18" t="n">
        <f aca="false">N(AND(L$3&lt;=$E19,L$4&gt;=$E19))</f>
        <v>0</v>
      </c>
      <c r="M19" s="18" t="n">
        <f aca="false">N(AND(M$3&lt;=$E19,M$4&gt;=$E19))</f>
        <v>0</v>
      </c>
      <c r="N19" s="18" t="n">
        <f aca="false">N(AND(N$3&lt;=$E19,N$4&gt;=$E19))</f>
        <v>0</v>
      </c>
      <c r="O19" s="18" t="n">
        <f aca="false">N(AND(O$3&lt;=$E19,O$4&gt;=$E19))</f>
        <v>0</v>
      </c>
      <c r="P19" s="18" t="n">
        <f aca="false">N(AND(P$3&lt;=$E19,P$4&gt;=$E19))</f>
        <v>0</v>
      </c>
      <c r="Q19" s="18" t="n">
        <f aca="false">N(AND(Q$3&lt;=$E19,Q$4&gt;=$E19))</f>
        <v>0</v>
      </c>
      <c r="R19" s="18" t="n">
        <f aca="false">N(AND(R$3&lt;=$E19,R$4&gt;=$E19))</f>
        <v>0</v>
      </c>
      <c r="S19" s="18" t="n">
        <f aca="false">N(AND(S$3&lt;=$E19,S$4&gt;=$E19))</f>
        <v>0</v>
      </c>
      <c r="T19" s="18" t="n">
        <f aca="false">N(AND(T$3&lt;=$E19,T$4&gt;=$E19))</f>
        <v>0</v>
      </c>
      <c r="U19" s="18" t="n">
        <f aca="false">N(AND(U$3&lt;=$E19,U$4&gt;=$E19))</f>
        <v>0</v>
      </c>
      <c r="V19" s="18" t="n">
        <f aca="false">N(AND(V$3&lt;=$E19,V$4&gt;=$E19))</f>
        <v>0</v>
      </c>
      <c r="W19" s="18" t="n">
        <f aca="false">N(AND(W$3&lt;=$E19,W$4&gt;=$E19))</f>
        <v>0</v>
      </c>
      <c r="X19" s="18" t="n">
        <f aca="false">N(AND(X$3&lt;=$E19,X$4&gt;=$E19))</f>
        <v>0</v>
      </c>
      <c r="Y19" s="18" t="n">
        <f aca="false">N(AND(Y$3&lt;=$E19,Y$4&gt;=$E19))</f>
        <v>0</v>
      </c>
      <c r="Z19" s="18" t="n">
        <f aca="false">N(AND(Z$3&lt;=$E19,Z$4&gt;=$E19))</f>
        <v>0</v>
      </c>
      <c r="AA19" s="18" t="n">
        <f aca="false">N(AND(AA$3&lt;=$E19,AA$4&gt;=$E19))</f>
        <v>0</v>
      </c>
      <c r="AB19" s="18" t="n">
        <f aca="false">N(AND(AB$3&lt;=$E19,AB$4&gt;=$E19))</f>
        <v>0</v>
      </c>
      <c r="AC19" s="18" t="n">
        <f aca="false">N(AND(AC$3&lt;=$E19,AC$4&gt;=$E19))</f>
        <v>0</v>
      </c>
      <c r="AD19" s="18" t="n">
        <f aca="false">N(AND(AD$3&lt;=$E19,AD$4&gt;=$E19))</f>
        <v>0</v>
      </c>
      <c r="AE19" s="18" t="n">
        <f aca="false">N(AND(AE$3&lt;=$E19,AE$4&gt;=$E19))</f>
        <v>0</v>
      </c>
      <c r="AF19" s="18" t="n">
        <f aca="false">N(AND(AF$3&lt;=$E19,AF$4&gt;=$E19))</f>
        <v>0</v>
      </c>
      <c r="AG19" s="18" t="n">
        <f aca="false">N(AND(AG$3&lt;=$E19,AG$4&gt;=$E19))</f>
        <v>0</v>
      </c>
      <c r="AH19" s="18" t="n">
        <f aca="false">N(AND(AH$3&lt;=$E19,AH$4&gt;=$E19))</f>
        <v>0</v>
      </c>
      <c r="AI19" s="18" t="n">
        <f aca="false">N(AND(AI$3&lt;=$E19,AI$4&gt;=$E19))</f>
        <v>0</v>
      </c>
      <c r="AJ19" s="18" t="n">
        <f aca="false">N(AND(AJ$3&lt;=$E19,AJ$4&gt;=$E19))</f>
        <v>0</v>
      </c>
      <c r="AK19" s="18" t="n">
        <f aca="false">N(AND(AK$3&lt;=$E19,AK$4&gt;=$E19))</f>
        <v>0</v>
      </c>
      <c r="AL19" s="18" t="n">
        <f aca="false">N(AND(AL$3&lt;=$E19,AL$4&gt;=$E19))</f>
        <v>0</v>
      </c>
      <c r="AM19" s="18" t="n">
        <f aca="false">N(AND(AM$3&lt;=$E19,AM$4&gt;=$E19))</f>
        <v>0</v>
      </c>
      <c r="AN19" s="18" t="n">
        <f aca="false">N(AND(AN$3&lt;=$E19,AN$4&gt;=$E19))</f>
        <v>0</v>
      </c>
      <c r="AO19" s="18" t="n">
        <f aca="false">N(AND(AO$3&lt;=$E19,AO$4&gt;=$E19))</f>
        <v>0</v>
      </c>
      <c r="AP19" s="18" t="n">
        <f aca="false">N(AND(AP$3&lt;=$E19,AP$4&gt;=$E19))</f>
        <v>0</v>
      </c>
      <c r="AQ19" s="18" t="n">
        <f aca="false">N(AND(AQ$3&lt;=$E19,AQ$4&gt;=$E19))</f>
        <v>0</v>
      </c>
      <c r="AR19" s="18" t="n">
        <f aca="false">N(AND(AR$3&lt;=$E19,AR$4&gt;=$E19))</f>
        <v>0</v>
      </c>
      <c r="AS19" s="18" t="n">
        <f aca="false">N(AND(AS$3&lt;=$E19,AS$4&gt;=$E19))</f>
        <v>0</v>
      </c>
      <c r="AT19" s="18" t="n">
        <f aca="false">N(AND(AT$3&lt;=$E19,AT$4&gt;=$E19))</f>
        <v>0</v>
      </c>
      <c r="AU19" s="18" t="n">
        <f aca="false">N(AND(AU$3&lt;=$E19,AU$4&gt;=$E19))</f>
        <v>0</v>
      </c>
      <c r="AV19" s="18" t="n">
        <f aca="false">N(AND(AV$3&lt;=$E19,AV$4&gt;=$E19))</f>
        <v>0</v>
      </c>
      <c r="AW19" s="18" t="n">
        <f aca="false">N(AND(AW$3&lt;=$E19,AW$4&gt;=$E19))</f>
        <v>0</v>
      </c>
      <c r="AX19" s="18" t="n">
        <f aca="false">N(AND(AX$3&lt;=$E19,AX$4&gt;=$E19))</f>
        <v>0</v>
      </c>
      <c r="AY19" s="18" t="n">
        <f aca="false">N(AND(AY$3&lt;=$E19,AY$4&gt;=$E19))</f>
        <v>0</v>
      </c>
      <c r="AZ19" s="18" t="n">
        <f aca="false">N(AND(AZ$3&lt;=$E19,AZ$4&gt;=$E19))</f>
        <v>0</v>
      </c>
      <c r="BA19" s="18" t="n">
        <f aca="false">N(AND(BA$3&lt;=$E19,BA$4&gt;=$E19))</f>
        <v>0</v>
      </c>
      <c r="BB19" s="18" t="n">
        <f aca="false">N(AND(BB$3&lt;=$E19,BB$4&gt;=$E19))</f>
        <v>0</v>
      </c>
      <c r="BC19" s="18" t="n">
        <f aca="false">N(AND(BC$3&lt;=$E19,BC$4&gt;=$E19))</f>
        <v>0</v>
      </c>
      <c r="BD19" s="18" t="n">
        <f aca="false">N(AND(BD$3&lt;=$E19,BD$4&gt;=$E19))</f>
        <v>0</v>
      </c>
      <c r="BE19" s="18" t="n">
        <f aca="false">N(AND(BE$3&lt;=$E19,BE$4&gt;=$E19))</f>
        <v>0</v>
      </c>
      <c r="BF19" s="18" t="n">
        <f aca="false">N(AND(BF$3&lt;=$E19,BF$4&gt;=$E19))</f>
        <v>0</v>
      </c>
      <c r="BG19" s="18" t="n">
        <f aca="false">N(AND(BG$3&lt;=$E19,BG$4&gt;=$E19))</f>
        <v>0</v>
      </c>
      <c r="BH19" s="18" t="n">
        <f aca="false">N(AND(BH$3&lt;=$E19,BH$4&gt;=$E19))</f>
        <v>0</v>
      </c>
      <c r="BI19" s="18" t="n">
        <f aca="false">N(AND(BI$3&lt;=$E19,BI$4&gt;=$E19))</f>
        <v>0</v>
      </c>
      <c r="BJ19" s="18" t="n">
        <f aca="false">N(AND(BJ$3&lt;=$E19,BJ$4&gt;=$E19))</f>
        <v>0</v>
      </c>
      <c r="BK19" s="18" t="n">
        <f aca="false">N(AND(BK$3&lt;=$E19,BK$4&gt;=$E19))</f>
        <v>0</v>
      </c>
      <c r="BL19" s="18" t="n">
        <f aca="false">N(AND(BL$3&lt;=$E19,BL$4&gt;=$E19))</f>
        <v>0</v>
      </c>
      <c r="BM19" s="18" t="n">
        <f aca="false">N(AND(BM$3&lt;=$E19,BM$4&gt;=$E19))</f>
        <v>0</v>
      </c>
      <c r="BN19" s="18" t="n">
        <f aca="false">N(AND(BN$3&lt;=$E19,BN$4&gt;=$E19))</f>
        <v>0</v>
      </c>
      <c r="BO19" s="18" t="n">
        <f aca="false">N(AND(BO$3&lt;=$E19,BO$4&gt;=$E19))</f>
        <v>0</v>
      </c>
      <c r="BP19" s="18" t="n">
        <f aca="false">N(AND(BP$3&lt;=$E19,BP$4&gt;=$E19))</f>
        <v>0</v>
      </c>
      <c r="BQ19" s="18" t="n">
        <f aca="false">N(AND(BQ$3&lt;=$E19,BQ$4&gt;=$E19))</f>
        <v>0</v>
      </c>
      <c r="BR19" s="18" t="n">
        <f aca="false">N(AND(BR$3&lt;=$E19,BR$4&gt;=$E19))</f>
        <v>0</v>
      </c>
      <c r="BS19" s="18" t="n">
        <f aca="false">N(AND(BS$3&lt;=$E19,BS$4&gt;=$E19))</f>
        <v>0</v>
      </c>
      <c r="BT19" s="18" t="n">
        <f aca="false">N(AND(BT$3&lt;=$E19,BT$4&gt;=$E19))</f>
        <v>0</v>
      </c>
      <c r="BU19" s="18" t="n">
        <f aca="false">N(AND(BU$3&lt;=$E19,BU$4&gt;=$E19))</f>
        <v>0</v>
      </c>
      <c r="BV19" s="18" t="n">
        <f aca="false">N(AND(BV$3&lt;=$E19,BV$4&gt;=$E19))</f>
        <v>0</v>
      </c>
      <c r="BW19" s="18" t="n">
        <f aca="false">N(AND(BW$3&lt;=$E19,BW$4&gt;=$E19))</f>
        <v>0</v>
      </c>
      <c r="BX19" s="18" t="n">
        <f aca="false">N(AND(BX$3&lt;=$E19,BX$4&gt;=$E19))</f>
        <v>0</v>
      </c>
      <c r="BY19" s="18" t="n">
        <f aca="false">N(AND(BY$3&lt;=$E19,BY$4&gt;=$E19))</f>
        <v>0</v>
      </c>
      <c r="BZ19" s="18" t="n">
        <f aca="false">N(AND(BZ$3&lt;=$E19,BZ$4&gt;=$E19))</f>
        <v>0</v>
      </c>
      <c r="CA19" s="18" t="n">
        <f aca="false">N(AND(CA$3&lt;=$E19,CA$4&gt;=$E19))</f>
        <v>0</v>
      </c>
      <c r="CB19" s="18" t="n">
        <f aca="false">N(AND(CB$3&lt;=$E19,CB$4&gt;=$E19))</f>
        <v>0</v>
      </c>
      <c r="CC19" s="18" t="n">
        <f aca="false">N(AND(CC$3&lt;=$E19,CC$4&gt;=$E19))</f>
        <v>0</v>
      </c>
      <c r="CD19" s="18" t="n">
        <f aca="false">N(AND(CD$3&lt;=$E19,CD$4&gt;=$E19))</f>
        <v>0</v>
      </c>
      <c r="CE19" s="18" t="n">
        <f aca="false">N(AND(CE$3&lt;=$E19,CE$4&gt;=$E19))</f>
        <v>0</v>
      </c>
      <c r="CF19" s="18" t="n">
        <f aca="false">N(AND(CF$3&lt;=$E19,CF$4&gt;=$E19))</f>
        <v>0</v>
      </c>
      <c r="CG19" s="18" t="n">
        <f aca="false">N(AND(CG$3&lt;=$E19,CG$4&gt;=$E19))</f>
        <v>0</v>
      </c>
      <c r="CH19" s="18" t="n">
        <f aca="false">N(AND(CH$3&lt;=$E19,CH$4&gt;=$E19))</f>
        <v>0</v>
      </c>
      <c r="CI19" s="18" t="n">
        <f aca="false">N(AND(CI$3&lt;=$E19,CI$4&gt;=$E19))</f>
        <v>0</v>
      </c>
      <c r="CJ19" s="18" t="n">
        <f aca="false">N(AND(CJ$3&lt;=$E19,CJ$4&gt;=$E19))</f>
        <v>0</v>
      </c>
      <c r="CK19" s="18" t="n">
        <f aca="false">N(AND(CK$3&lt;=$E19,CK$4&gt;=$E19))</f>
        <v>0</v>
      </c>
      <c r="CL19" s="18" t="n">
        <f aca="false">N(AND(CL$3&lt;=$E19,CL$4&gt;=$E19))</f>
        <v>0</v>
      </c>
      <c r="CM19" s="18" t="n">
        <f aca="false">N(AND(CM$3&lt;=$E19,CM$4&gt;=$E19))</f>
        <v>0</v>
      </c>
      <c r="CN19" s="18" t="n">
        <f aca="false">N(AND(CN$3&lt;=$E19,CN$4&gt;=$E19))</f>
        <v>0</v>
      </c>
      <c r="CO19" s="18" t="n">
        <f aca="false">N(AND(CO$3&lt;=$E19,CO$4&gt;=$E19))</f>
        <v>0</v>
      </c>
      <c r="CP19" s="18" t="n">
        <f aca="false">N(AND(CP$3&lt;=$E19,CP$4&gt;=$E19))</f>
        <v>0</v>
      </c>
      <c r="CQ19" s="18" t="n">
        <f aca="false">N(AND(CQ$3&lt;=$E19,CQ$4&gt;=$E19))</f>
        <v>0</v>
      </c>
      <c r="CR19" s="18" t="n">
        <f aca="false">N(AND(CR$3&lt;=$E19,CR$4&gt;=$E19))</f>
        <v>0</v>
      </c>
      <c r="CS19" s="18" t="n">
        <f aca="false">N(AND(CS$3&lt;=$E19,CS$4&gt;=$E19))</f>
        <v>0</v>
      </c>
      <c r="CT19" s="18" t="n">
        <f aca="false">N(AND(CT$3&lt;=$E19,CT$4&gt;=$E19))</f>
        <v>0</v>
      </c>
      <c r="CU19" s="18" t="n">
        <f aca="false">N(AND(CU$3&lt;=$E19,CU$4&gt;=$E19))</f>
        <v>0</v>
      </c>
      <c r="CV19" s="18" t="n">
        <f aca="false">N(AND(CV$3&lt;=$E19,CV$4&gt;=$E19))</f>
        <v>0</v>
      </c>
      <c r="CW19" s="18" t="n">
        <f aca="false">N(AND(CW$3&lt;=$E19,CW$4&gt;=$E19))</f>
        <v>0</v>
      </c>
      <c r="CX19" s="18" t="n">
        <f aca="false">N(AND(CX$3&lt;=$E19,CX$4&gt;=$E19))</f>
        <v>0</v>
      </c>
      <c r="CY19" s="18" t="n">
        <f aca="false">N(AND(CY$3&lt;=$E19,CY$4&gt;=$E19))</f>
        <v>0</v>
      </c>
      <c r="CZ19" s="18" t="n">
        <f aca="false">N(AND(CZ$3&lt;=$E19,CZ$4&gt;=$E19))</f>
        <v>0</v>
      </c>
      <c r="DA19" s="18" t="n">
        <f aca="false">N(AND(DA$3&lt;=$E19,DA$4&gt;=$E19))</f>
        <v>0</v>
      </c>
      <c r="DB19" s="18" t="n">
        <f aca="false">N(AND(DB$3&lt;=$E19,DB$4&gt;=$E19))</f>
        <v>0</v>
      </c>
      <c r="DC19" s="18" t="n">
        <f aca="false">N(AND(DC$3&lt;=$E19,DC$4&gt;=$E19))</f>
        <v>0</v>
      </c>
      <c r="DD19" s="18" t="n">
        <f aca="false">N(AND(DD$3&lt;=$E19,DD$4&gt;=$E19))</f>
        <v>0</v>
      </c>
      <c r="DE19" s="18" t="n">
        <f aca="false">N(AND(DE$3&lt;=$E19,DE$4&gt;=$E19))</f>
        <v>0</v>
      </c>
      <c r="DF19" s="18" t="n">
        <f aca="false">N(AND(DF$3&lt;=$E19,DF$4&gt;=$E19))</f>
        <v>0</v>
      </c>
      <c r="DG19" s="18" t="n">
        <f aca="false">N(AND(DG$3&lt;=$E19,DG$4&gt;=$E19))</f>
        <v>0</v>
      </c>
      <c r="DH19" s="18" t="n">
        <f aca="false">N(AND(DH$3&lt;=$E19,DH$4&gt;=$E19))</f>
        <v>0</v>
      </c>
      <c r="DI19" s="18" t="n">
        <f aca="false">N(AND(DI$3&lt;=$E19,DI$4&gt;=$E19))</f>
        <v>0</v>
      </c>
      <c r="DJ19" s="18" t="n">
        <f aca="false">N(AND(DJ$3&lt;=$E19,DJ$4&gt;=$E19))</f>
        <v>0</v>
      </c>
      <c r="DK19" s="18" t="n">
        <f aca="false">N(AND(DK$3&lt;=$E19,DK$4&gt;=$E19))</f>
        <v>0</v>
      </c>
      <c r="DL19" s="18" t="n">
        <f aca="false">N(AND(DL$3&lt;=$E19,DL$4&gt;=$E19))</f>
        <v>0</v>
      </c>
      <c r="DM19" s="18" t="n">
        <f aca="false">N(AND(DM$3&lt;=$E19,DM$4&gt;=$E19))</f>
        <v>0</v>
      </c>
      <c r="DN19" s="18" t="n">
        <f aca="false">N(AND(DN$3&lt;=$E19,DN$4&gt;=$E19))</f>
        <v>0</v>
      </c>
      <c r="DO19" s="18" t="n">
        <f aca="false">N(AND(DO$3&lt;=$E19,DO$4&gt;=$E19))</f>
        <v>0</v>
      </c>
      <c r="DP19" s="18" t="n">
        <f aca="false">N(AND(DP$3&lt;=$E19,DP$4&gt;=$E19))</f>
        <v>0</v>
      </c>
      <c r="DQ19" s="18" t="n">
        <f aca="false">N(AND(DQ$3&lt;=$E19,DQ$4&gt;=$E19))</f>
        <v>0</v>
      </c>
      <c r="DR19" s="18" t="n">
        <f aca="false">N(AND(DR$3&lt;=$E19,DR$4&gt;=$E19))</f>
        <v>0</v>
      </c>
      <c r="DS19" s="18" t="n">
        <f aca="false">N(AND(DS$3&lt;=$E19,DS$4&gt;=$E19))</f>
        <v>0</v>
      </c>
      <c r="DT19" s="18" t="n">
        <f aca="false">N(AND(DT$3&lt;=$E19,DT$4&gt;=$E19))</f>
        <v>0</v>
      </c>
      <c r="DU19" s="18" t="n">
        <f aca="false">N(AND(DU$3&lt;=$E19,DU$4&gt;=$E19))</f>
        <v>0</v>
      </c>
      <c r="DV19" s="18" t="n">
        <f aca="false">N(AND(DV$3&lt;=$E19,DV$4&gt;=$E19))</f>
        <v>0</v>
      </c>
      <c r="DW19" s="18" t="n">
        <f aca="false">N(AND(DW$3&lt;=$E19,DW$4&gt;=$E19))</f>
        <v>0</v>
      </c>
      <c r="DX19" s="18" t="n">
        <f aca="false">N(AND(DX$3&lt;=$E19,DX$4&gt;=$E19))</f>
        <v>0</v>
      </c>
      <c r="DY19" s="18" t="n">
        <f aca="false">N(AND(DY$3&lt;=$E19,DY$4&gt;=$E19))</f>
        <v>0</v>
      </c>
      <c r="DZ19" s="18" t="n">
        <f aca="false">N(AND(DZ$3&lt;=$E19,DZ$4&gt;=$E19))</f>
        <v>0</v>
      </c>
      <c r="EA19" s="18" t="n">
        <f aca="false">N(AND(EA$3&lt;=$E19,EA$4&gt;=$E19))</f>
        <v>0</v>
      </c>
      <c r="EB19" s="18" t="n">
        <f aca="false">N(AND(EB$3&lt;=$E19,EB$4&gt;=$E19))</f>
        <v>0</v>
      </c>
      <c r="EC19" s="18" t="n">
        <f aca="false">N(AND(EC$3&lt;=$E19,EC$4&gt;=$E19))</f>
        <v>0</v>
      </c>
      <c r="ED19" s="18" t="n">
        <f aca="false">N(AND(ED$3&lt;=$E19,ED$4&gt;=$E19))</f>
        <v>0</v>
      </c>
      <c r="EE19" s="18" t="n">
        <f aca="false">N(AND(EE$3&lt;=$E19,EE$4&gt;=$E19))</f>
        <v>0</v>
      </c>
      <c r="EF19" s="18" t="n">
        <f aca="false">N(AND(EF$3&lt;=$E19,EF$4&gt;=$E19))</f>
        <v>0</v>
      </c>
      <c r="EG19" s="18" t="n">
        <f aca="false">N(AND(EG$3&lt;=$E19,EG$4&gt;=$E19))</f>
        <v>0</v>
      </c>
      <c r="EH19" s="18" t="n">
        <f aca="false">N(AND(EH$3&lt;=$E19,EH$4&gt;=$E19))</f>
        <v>0</v>
      </c>
      <c r="EI19" s="18" t="n">
        <f aca="false">N(AND(EI$3&lt;=$E19,EI$4&gt;=$E19))</f>
        <v>0</v>
      </c>
      <c r="EJ19" s="18" t="n">
        <f aca="false">N(AND(EJ$3&lt;=$E19,EJ$4&gt;=$E19))</f>
        <v>0</v>
      </c>
      <c r="EK19" s="18" t="n">
        <f aca="false">N(AND(EK$3&lt;=$E19,EK$4&gt;=$E19))</f>
        <v>0</v>
      </c>
      <c r="EL19" s="18" t="n">
        <f aca="false">N(AND(EL$3&lt;=$E19,EL$4&gt;=$E19))</f>
        <v>0</v>
      </c>
      <c r="EM19" s="18" t="n">
        <f aca="false">N(AND(EM$3&lt;=$E19,EM$4&gt;=$E19))</f>
        <v>0</v>
      </c>
      <c r="EN19" s="18" t="n">
        <f aca="false">N(AND(EN$3&lt;=$E19,EN$4&gt;=$E19))</f>
        <v>0</v>
      </c>
      <c r="EO19" s="18" t="n">
        <f aca="false">N(AND(EO$3&lt;=$E19,EO$4&gt;=$E19))</f>
        <v>0</v>
      </c>
      <c r="EP19" s="18" t="n">
        <f aca="false">N(AND(EP$3&lt;=$E19,EP$4&gt;=$E19))</f>
        <v>0</v>
      </c>
      <c r="EQ19" s="18" t="n">
        <f aca="false">N(AND(EQ$3&lt;=$E19,EQ$4&gt;=$E19))</f>
        <v>0</v>
      </c>
      <c r="ER19" s="18" t="n">
        <f aca="false">N(AND(ER$3&lt;=$E19,ER$4&gt;=$E19))</f>
        <v>0</v>
      </c>
      <c r="ES19" s="18" t="n">
        <f aca="false">N(AND(ES$3&lt;=$E19,ES$4&gt;=$E19))</f>
        <v>0</v>
      </c>
      <c r="ET19" s="18" t="n">
        <f aca="false">N(AND(ET$3&lt;=$E19,ET$4&gt;=$E19))</f>
        <v>0</v>
      </c>
      <c r="EU19" s="18" t="n">
        <f aca="false">N(AND(EU$3&lt;=$E19,EU$4&gt;=$E19))</f>
        <v>0</v>
      </c>
      <c r="EV19" s="18" t="n">
        <f aca="false">N(AND(EV$3&lt;=$E19,EV$4&gt;=$E19))</f>
        <v>0</v>
      </c>
      <c r="EW19" s="18" t="n">
        <f aca="false">N(AND(EW$3&lt;=$E19,EW$4&gt;=$E19))</f>
        <v>0</v>
      </c>
      <c r="EX19" s="18" t="n">
        <f aca="false">N(AND(EX$3&lt;=$E19,EX$4&gt;=$E19))</f>
        <v>0</v>
      </c>
      <c r="EY19" s="18" t="n">
        <f aca="false">N(AND(EY$3&lt;=$E19,EY$4&gt;=$E19))</f>
        <v>0</v>
      </c>
      <c r="EZ19" s="18" t="n">
        <f aca="false">N(AND(EZ$3&lt;=$E19,EZ$4&gt;=$E19))</f>
        <v>0</v>
      </c>
      <c r="FA19" s="18" t="n">
        <f aca="false">N(AND(FA$3&lt;=$E19,FA$4&gt;=$E19))</f>
        <v>0</v>
      </c>
      <c r="FB19" s="18" t="n">
        <f aca="false">N(AND(FB$3&lt;=$E19,FB$4&gt;=$E19))</f>
        <v>0</v>
      </c>
      <c r="FC19" s="18" t="n">
        <f aca="false">N(AND(FC$3&lt;=$E19,FC$4&gt;=$E19))</f>
        <v>0</v>
      </c>
      <c r="FD19" s="18" t="n">
        <f aca="false">N(AND(FD$3&lt;=$E19,FD$4&gt;=$E19))</f>
        <v>0</v>
      </c>
      <c r="FE19" s="18" t="n">
        <f aca="false">N(AND(FE$3&lt;=$E19,FE$4&gt;=$E19))</f>
        <v>0</v>
      </c>
      <c r="FF19" s="18" t="n">
        <f aca="false">N(AND(FF$3&lt;=$E19,FF$4&gt;=$E19))</f>
        <v>0</v>
      </c>
      <c r="FG19" s="18" t="n">
        <f aca="false">N(AND(FG$3&lt;=$E19,FG$4&gt;=$E19))</f>
        <v>0</v>
      </c>
      <c r="FH19" s="18" t="n">
        <f aca="false">N(AND(FH$3&lt;=$E19,FH$4&gt;=$E19))</f>
        <v>0</v>
      </c>
    </row>
    <row r="20" customFormat="false" ht="15" hidden="false" customHeight="false" outlineLevel="0" collapsed="false">
      <c r="C20" s="1" t="s">
        <v>672</v>
      </c>
      <c r="D20" s="12" t="s">
        <v>34</v>
      </c>
      <c r="E20" s="45" t="n">
        <f aca="false">$F15</f>
        <v>46477</v>
      </c>
      <c r="I20" s="18" t="n">
        <f aca="false">SUM(J20:FH20)</f>
        <v>1</v>
      </c>
      <c r="J20" s="18" t="n">
        <f aca="false">N(AND(J$3&lt;=$E20,J$4&gt;=$E20))</f>
        <v>0</v>
      </c>
      <c r="K20" s="18" t="n">
        <f aca="false">N(AND(K$3&lt;=$E20,K$4&gt;=$E20))</f>
        <v>0</v>
      </c>
      <c r="L20" s="18" t="n">
        <f aca="false">N(AND(L$3&lt;=$E20,L$4&gt;=$E20))</f>
        <v>0</v>
      </c>
      <c r="M20" s="18" t="n">
        <f aca="false">N(AND(M$3&lt;=$E20,M$4&gt;=$E20))</f>
        <v>0</v>
      </c>
      <c r="N20" s="18" t="n">
        <f aca="false">N(AND(N$3&lt;=$E20,N$4&gt;=$E20))</f>
        <v>0</v>
      </c>
      <c r="O20" s="18" t="n">
        <f aca="false">N(AND(O$3&lt;=$E20,O$4&gt;=$E20))</f>
        <v>1</v>
      </c>
      <c r="P20" s="18" t="n">
        <f aca="false">N(AND(P$3&lt;=$E20,P$4&gt;=$E20))</f>
        <v>0</v>
      </c>
      <c r="Q20" s="18" t="n">
        <f aca="false">N(AND(Q$3&lt;=$E20,Q$4&gt;=$E20))</f>
        <v>0</v>
      </c>
      <c r="R20" s="18" t="n">
        <f aca="false">N(AND(R$3&lt;=$E20,R$4&gt;=$E20))</f>
        <v>0</v>
      </c>
      <c r="S20" s="18" t="n">
        <f aca="false">N(AND(S$3&lt;=$E20,S$4&gt;=$E20))</f>
        <v>0</v>
      </c>
      <c r="T20" s="18" t="n">
        <f aca="false">N(AND(T$3&lt;=$E20,T$4&gt;=$E20))</f>
        <v>0</v>
      </c>
      <c r="U20" s="18" t="n">
        <f aca="false">N(AND(U$3&lt;=$E20,U$4&gt;=$E20))</f>
        <v>0</v>
      </c>
      <c r="V20" s="18" t="n">
        <f aca="false">N(AND(V$3&lt;=$E20,V$4&gt;=$E20))</f>
        <v>0</v>
      </c>
      <c r="W20" s="18" t="n">
        <f aca="false">N(AND(W$3&lt;=$E20,W$4&gt;=$E20))</f>
        <v>0</v>
      </c>
      <c r="X20" s="18" t="n">
        <f aca="false">N(AND(X$3&lt;=$E20,X$4&gt;=$E20))</f>
        <v>0</v>
      </c>
      <c r="Y20" s="18" t="n">
        <f aca="false">N(AND(Y$3&lt;=$E20,Y$4&gt;=$E20))</f>
        <v>0</v>
      </c>
      <c r="Z20" s="18" t="n">
        <f aca="false">N(AND(Z$3&lt;=$E20,Z$4&gt;=$E20))</f>
        <v>0</v>
      </c>
      <c r="AA20" s="18" t="n">
        <f aca="false">N(AND(AA$3&lt;=$E20,AA$4&gt;=$E20))</f>
        <v>0</v>
      </c>
      <c r="AB20" s="18" t="n">
        <f aca="false">N(AND(AB$3&lt;=$E20,AB$4&gt;=$E20))</f>
        <v>0</v>
      </c>
      <c r="AC20" s="18" t="n">
        <f aca="false">N(AND(AC$3&lt;=$E20,AC$4&gt;=$E20))</f>
        <v>0</v>
      </c>
      <c r="AD20" s="18" t="n">
        <f aca="false">N(AND(AD$3&lt;=$E20,AD$4&gt;=$E20))</f>
        <v>0</v>
      </c>
      <c r="AE20" s="18" t="n">
        <f aca="false">N(AND(AE$3&lt;=$E20,AE$4&gt;=$E20))</f>
        <v>0</v>
      </c>
      <c r="AF20" s="18" t="n">
        <f aca="false">N(AND(AF$3&lt;=$E20,AF$4&gt;=$E20))</f>
        <v>0</v>
      </c>
      <c r="AG20" s="18" t="n">
        <f aca="false">N(AND(AG$3&lt;=$E20,AG$4&gt;=$E20))</f>
        <v>0</v>
      </c>
      <c r="AH20" s="18" t="n">
        <f aca="false">N(AND(AH$3&lt;=$E20,AH$4&gt;=$E20))</f>
        <v>0</v>
      </c>
      <c r="AI20" s="18" t="n">
        <f aca="false">N(AND(AI$3&lt;=$E20,AI$4&gt;=$E20))</f>
        <v>0</v>
      </c>
      <c r="AJ20" s="18" t="n">
        <f aca="false">N(AND(AJ$3&lt;=$E20,AJ$4&gt;=$E20))</f>
        <v>0</v>
      </c>
      <c r="AK20" s="18" t="n">
        <f aca="false">N(AND(AK$3&lt;=$E20,AK$4&gt;=$E20))</f>
        <v>0</v>
      </c>
      <c r="AL20" s="18" t="n">
        <f aca="false">N(AND(AL$3&lt;=$E20,AL$4&gt;=$E20))</f>
        <v>0</v>
      </c>
      <c r="AM20" s="18" t="n">
        <f aca="false">N(AND(AM$3&lt;=$E20,AM$4&gt;=$E20))</f>
        <v>0</v>
      </c>
      <c r="AN20" s="18" t="n">
        <f aca="false">N(AND(AN$3&lt;=$E20,AN$4&gt;=$E20))</f>
        <v>0</v>
      </c>
      <c r="AO20" s="18" t="n">
        <f aca="false">N(AND(AO$3&lt;=$E20,AO$4&gt;=$E20))</f>
        <v>0</v>
      </c>
      <c r="AP20" s="18" t="n">
        <f aca="false">N(AND(AP$3&lt;=$E20,AP$4&gt;=$E20))</f>
        <v>0</v>
      </c>
      <c r="AQ20" s="18" t="n">
        <f aca="false">N(AND(AQ$3&lt;=$E20,AQ$4&gt;=$E20))</f>
        <v>0</v>
      </c>
      <c r="AR20" s="18" t="n">
        <f aca="false">N(AND(AR$3&lt;=$E20,AR$4&gt;=$E20))</f>
        <v>0</v>
      </c>
      <c r="AS20" s="18" t="n">
        <f aca="false">N(AND(AS$3&lt;=$E20,AS$4&gt;=$E20))</f>
        <v>0</v>
      </c>
      <c r="AT20" s="18" t="n">
        <f aca="false">N(AND(AT$3&lt;=$E20,AT$4&gt;=$E20))</f>
        <v>0</v>
      </c>
      <c r="AU20" s="18" t="n">
        <f aca="false">N(AND(AU$3&lt;=$E20,AU$4&gt;=$E20))</f>
        <v>0</v>
      </c>
      <c r="AV20" s="18" t="n">
        <f aca="false">N(AND(AV$3&lt;=$E20,AV$4&gt;=$E20))</f>
        <v>0</v>
      </c>
      <c r="AW20" s="18" t="n">
        <f aca="false">N(AND(AW$3&lt;=$E20,AW$4&gt;=$E20))</f>
        <v>0</v>
      </c>
      <c r="AX20" s="18" t="n">
        <f aca="false">N(AND(AX$3&lt;=$E20,AX$4&gt;=$E20))</f>
        <v>0</v>
      </c>
      <c r="AY20" s="18" t="n">
        <f aca="false">N(AND(AY$3&lt;=$E20,AY$4&gt;=$E20))</f>
        <v>0</v>
      </c>
      <c r="AZ20" s="18" t="n">
        <f aca="false">N(AND(AZ$3&lt;=$E20,AZ$4&gt;=$E20))</f>
        <v>0</v>
      </c>
      <c r="BA20" s="18" t="n">
        <f aca="false">N(AND(BA$3&lt;=$E20,BA$4&gt;=$E20))</f>
        <v>0</v>
      </c>
      <c r="BB20" s="18" t="n">
        <f aca="false">N(AND(BB$3&lt;=$E20,BB$4&gt;=$E20))</f>
        <v>0</v>
      </c>
      <c r="BC20" s="18" t="n">
        <f aca="false">N(AND(BC$3&lt;=$E20,BC$4&gt;=$E20))</f>
        <v>0</v>
      </c>
      <c r="BD20" s="18" t="n">
        <f aca="false">N(AND(BD$3&lt;=$E20,BD$4&gt;=$E20))</f>
        <v>0</v>
      </c>
      <c r="BE20" s="18" t="n">
        <f aca="false">N(AND(BE$3&lt;=$E20,BE$4&gt;=$E20))</f>
        <v>0</v>
      </c>
      <c r="BF20" s="18" t="n">
        <f aca="false">N(AND(BF$3&lt;=$E20,BF$4&gt;=$E20))</f>
        <v>0</v>
      </c>
      <c r="BG20" s="18" t="n">
        <f aca="false">N(AND(BG$3&lt;=$E20,BG$4&gt;=$E20))</f>
        <v>0</v>
      </c>
      <c r="BH20" s="18" t="n">
        <f aca="false">N(AND(BH$3&lt;=$E20,BH$4&gt;=$E20))</f>
        <v>0</v>
      </c>
      <c r="BI20" s="18" t="n">
        <f aca="false">N(AND(BI$3&lt;=$E20,BI$4&gt;=$E20))</f>
        <v>0</v>
      </c>
      <c r="BJ20" s="18" t="n">
        <f aca="false">N(AND(BJ$3&lt;=$E20,BJ$4&gt;=$E20))</f>
        <v>0</v>
      </c>
      <c r="BK20" s="18" t="n">
        <f aca="false">N(AND(BK$3&lt;=$E20,BK$4&gt;=$E20))</f>
        <v>0</v>
      </c>
      <c r="BL20" s="18" t="n">
        <f aca="false">N(AND(BL$3&lt;=$E20,BL$4&gt;=$E20))</f>
        <v>0</v>
      </c>
      <c r="BM20" s="18" t="n">
        <f aca="false">N(AND(BM$3&lt;=$E20,BM$4&gt;=$E20))</f>
        <v>0</v>
      </c>
      <c r="BN20" s="18" t="n">
        <f aca="false">N(AND(BN$3&lt;=$E20,BN$4&gt;=$E20))</f>
        <v>0</v>
      </c>
      <c r="BO20" s="18" t="n">
        <f aca="false">N(AND(BO$3&lt;=$E20,BO$4&gt;=$E20))</f>
        <v>0</v>
      </c>
      <c r="BP20" s="18" t="n">
        <f aca="false">N(AND(BP$3&lt;=$E20,BP$4&gt;=$E20))</f>
        <v>0</v>
      </c>
      <c r="BQ20" s="18" t="n">
        <f aca="false">N(AND(BQ$3&lt;=$E20,BQ$4&gt;=$E20))</f>
        <v>0</v>
      </c>
      <c r="BR20" s="18" t="n">
        <f aca="false">N(AND(BR$3&lt;=$E20,BR$4&gt;=$E20))</f>
        <v>0</v>
      </c>
      <c r="BS20" s="18" t="n">
        <f aca="false">N(AND(BS$3&lt;=$E20,BS$4&gt;=$E20))</f>
        <v>0</v>
      </c>
      <c r="BT20" s="18" t="n">
        <f aca="false">N(AND(BT$3&lt;=$E20,BT$4&gt;=$E20))</f>
        <v>0</v>
      </c>
      <c r="BU20" s="18" t="n">
        <f aca="false">N(AND(BU$3&lt;=$E20,BU$4&gt;=$E20))</f>
        <v>0</v>
      </c>
      <c r="BV20" s="18" t="n">
        <f aca="false">N(AND(BV$3&lt;=$E20,BV$4&gt;=$E20))</f>
        <v>0</v>
      </c>
      <c r="BW20" s="18" t="n">
        <f aca="false">N(AND(BW$3&lt;=$E20,BW$4&gt;=$E20))</f>
        <v>0</v>
      </c>
      <c r="BX20" s="18" t="n">
        <f aca="false">N(AND(BX$3&lt;=$E20,BX$4&gt;=$E20))</f>
        <v>0</v>
      </c>
      <c r="BY20" s="18" t="n">
        <f aca="false">N(AND(BY$3&lt;=$E20,BY$4&gt;=$E20))</f>
        <v>0</v>
      </c>
      <c r="BZ20" s="18" t="n">
        <f aca="false">N(AND(BZ$3&lt;=$E20,BZ$4&gt;=$E20))</f>
        <v>0</v>
      </c>
      <c r="CA20" s="18" t="n">
        <f aca="false">N(AND(CA$3&lt;=$E20,CA$4&gt;=$E20))</f>
        <v>0</v>
      </c>
      <c r="CB20" s="18" t="n">
        <f aca="false">N(AND(CB$3&lt;=$E20,CB$4&gt;=$E20))</f>
        <v>0</v>
      </c>
      <c r="CC20" s="18" t="n">
        <f aca="false">N(AND(CC$3&lt;=$E20,CC$4&gt;=$E20))</f>
        <v>0</v>
      </c>
      <c r="CD20" s="18" t="n">
        <f aca="false">N(AND(CD$3&lt;=$E20,CD$4&gt;=$E20))</f>
        <v>0</v>
      </c>
      <c r="CE20" s="18" t="n">
        <f aca="false">N(AND(CE$3&lt;=$E20,CE$4&gt;=$E20))</f>
        <v>0</v>
      </c>
      <c r="CF20" s="18" t="n">
        <f aca="false">N(AND(CF$3&lt;=$E20,CF$4&gt;=$E20))</f>
        <v>0</v>
      </c>
      <c r="CG20" s="18" t="n">
        <f aca="false">N(AND(CG$3&lt;=$E20,CG$4&gt;=$E20))</f>
        <v>0</v>
      </c>
      <c r="CH20" s="18" t="n">
        <f aca="false">N(AND(CH$3&lt;=$E20,CH$4&gt;=$E20))</f>
        <v>0</v>
      </c>
      <c r="CI20" s="18" t="n">
        <f aca="false">N(AND(CI$3&lt;=$E20,CI$4&gt;=$E20))</f>
        <v>0</v>
      </c>
      <c r="CJ20" s="18" t="n">
        <f aca="false">N(AND(CJ$3&lt;=$E20,CJ$4&gt;=$E20))</f>
        <v>0</v>
      </c>
      <c r="CK20" s="18" t="n">
        <f aca="false">N(AND(CK$3&lt;=$E20,CK$4&gt;=$E20))</f>
        <v>0</v>
      </c>
      <c r="CL20" s="18" t="n">
        <f aca="false">N(AND(CL$3&lt;=$E20,CL$4&gt;=$E20))</f>
        <v>0</v>
      </c>
      <c r="CM20" s="18" t="n">
        <f aca="false">N(AND(CM$3&lt;=$E20,CM$4&gt;=$E20))</f>
        <v>0</v>
      </c>
      <c r="CN20" s="18" t="n">
        <f aca="false">N(AND(CN$3&lt;=$E20,CN$4&gt;=$E20))</f>
        <v>0</v>
      </c>
      <c r="CO20" s="18" t="n">
        <f aca="false">N(AND(CO$3&lt;=$E20,CO$4&gt;=$E20))</f>
        <v>0</v>
      </c>
      <c r="CP20" s="18" t="n">
        <f aca="false">N(AND(CP$3&lt;=$E20,CP$4&gt;=$E20))</f>
        <v>0</v>
      </c>
      <c r="CQ20" s="18" t="n">
        <f aca="false">N(AND(CQ$3&lt;=$E20,CQ$4&gt;=$E20))</f>
        <v>0</v>
      </c>
      <c r="CR20" s="18" t="n">
        <f aca="false">N(AND(CR$3&lt;=$E20,CR$4&gt;=$E20))</f>
        <v>0</v>
      </c>
      <c r="CS20" s="18" t="n">
        <f aca="false">N(AND(CS$3&lt;=$E20,CS$4&gt;=$E20))</f>
        <v>0</v>
      </c>
      <c r="CT20" s="18" t="n">
        <f aca="false">N(AND(CT$3&lt;=$E20,CT$4&gt;=$E20))</f>
        <v>0</v>
      </c>
      <c r="CU20" s="18" t="n">
        <f aca="false">N(AND(CU$3&lt;=$E20,CU$4&gt;=$E20))</f>
        <v>0</v>
      </c>
      <c r="CV20" s="18" t="n">
        <f aca="false">N(AND(CV$3&lt;=$E20,CV$4&gt;=$E20))</f>
        <v>0</v>
      </c>
      <c r="CW20" s="18" t="n">
        <f aca="false">N(AND(CW$3&lt;=$E20,CW$4&gt;=$E20))</f>
        <v>0</v>
      </c>
      <c r="CX20" s="18" t="n">
        <f aca="false">N(AND(CX$3&lt;=$E20,CX$4&gt;=$E20))</f>
        <v>0</v>
      </c>
      <c r="CY20" s="18" t="n">
        <f aca="false">N(AND(CY$3&lt;=$E20,CY$4&gt;=$E20))</f>
        <v>0</v>
      </c>
      <c r="CZ20" s="18" t="n">
        <f aca="false">N(AND(CZ$3&lt;=$E20,CZ$4&gt;=$E20))</f>
        <v>0</v>
      </c>
      <c r="DA20" s="18" t="n">
        <f aca="false">N(AND(DA$3&lt;=$E20,DA$4&gt;=$E20))</f>
        <v>0</v>
      </c>
      <c r="DB20" s="18" t="n">
        <f aca="false">N(AND(DB$3&lt;=$E20,DB$4&gt;=$E20))</f>
        <v>0</v>
      </c>
      <c r="DC20" s="18" t="n">
        <f aca="false">N(AND(DC$3&lt;=$E20,DC$4&gt;=$E20))</f>
        <v>0</v>
      </c>
      <c r="DD20" s="18" t="n">
        <f aca="false">N(AND(DD$3&lt;=$E20,DD$4&gt;=$E20))</f>
        <v>0</v>
      </c>
      <c r="DE20" s="18" t="n">
        <f aca="false">N(AND(DE$3&lt;=$E20,DE$4&gt;=$E20))</f>
        <v>0</v>
      </c>
      <c r="DF20" s="18" t="n">
        <f aca="false">N(AND(DF$3&lt;=$E20,DF$4&gt;=$E20))</f>
        <v>0</v>
      </c>
      <c r="DG20" s="18" t="n">
        <f aca="false">N(AND(DG$3&lt;=$E20,DG$4&gt;=$E20))</f>
        <v>0</v>
      </c>
      <c r="DH20" s="18" t="n">
        <f aca="false">N(AND(DH$3&lt;=$E20,DH$4&gt;=$E20))</f>
        <v>0</v>
      </c>
      <c r="DI20" s="18" t="n">
        <f aca="false">N(AND(DI$3&lt;=$E20,DI$4&gt;=$E20))</f>
        <v>0</v>
      </c>
      <c r="DJ20" s="18" t="n">
        <f aca="false">N(AND(DJ$3&lt;=$E20,DJ$4&gt;=$E20))</f>
        <v>0</v>
      </c>
      <c r="DK20" s="18" t="n">
        <f aca="false">N(AND(DK$3&lt;=$E20,DK$4&gt;=$E20))</f>
        <v>0</v>
      </c>
      <c r="DL20" s="18" t="n">
        <f aca="false">N(AND(DL$3&lt;=$E20,DL$4&gt;=$E20))</f>
        <v>0</v>
      </c>
      <c r="DM20" s="18" t="n">
        <f aca="false">N(AND(DM$3&lt;=$E20,DM$4&gt;=$E20))</f>
        <v>0</v>
      </c>
      <c r="DN20" s="18" t="n">
        <f aca="false">N(AND(DN$3&lt;=$E20,DN$4&gt;=$E20))</f>
        <v>0</v>
      </c>
      <c r="DO20" s="18" t="n">
        <f aca="false">N(AND(DO$3&lt;=$E20,DO$4&gt;=$E20))</f>
        <v>0</v>
      </c>
      <c r="DP20" s="18" t="n">
        <f aca="false">N(AND(DP$3&lt;=$E20,DP$4&gt;=$E20))</f>
        <v>0</v>
      </c>
      <c r="DQ20" s="18" t="n">
        <f aca="false">N(AND(DQ$3&lt;=$E20,DQ$4&gt;=$E20))</f>
        <v>0</v>
      </c>
      <c r="DR20" s="18" t="n">
        <f aca="false">N(AND(DR$3&lt;=$E20,DR$4&gt;=$E20))</f>
        <v>0</v>
      </c>
      <c r="DS20" s="18" t="n">
        <f aca="false">N(AND(DS$3&lt;=$E20,DS$4&gt;=$E20))</f>
        <v>0</v>
      </c>
      <c r="DT20" s="18" t="n">
        <f aca="false">N(AND(DT$3&lt;=$E20,DT$4&gt;=$E20))</f>
        <v>0</v>
      </c>
      <c r="DU20" s="18" t="n">
        <f aca="false">N(AND(DU$3&lt;=$E20,DU$4&gt;=$E20))</f>
        <v>0</v>
      </c>
      <c r="DV20" s="18" t="n">
        <f aca="false">N(AND(DV$3&lt;=$E20,DV$4&gt;=$E20))</f>
        <v>0</v>
      </c>
      <c r="DW20" s="18" t="n">
        <f aca="false">N(AND(DW$3&lt;=$E20,DW$4&gt;=$E20))</f>
        <v>0</v>
      </c>
      <c r="DX20" s="18" t="n">
        <f aca="false">N(AND(DX$3&lt;=$E20,DX$4&gt;=$E20))</f>
        <v>0</v>
      </c>
      <c r="DY20" s="18" t="n">
        <f aca="false">N(AND(DY$3&lt;=$E20,DY$4&gt;=$E20))</f>
        <v>0</v>
      </c>
      <c r="DZ20" s="18" t="n">
        <f aca="false">N(AND(DZ$3&lt;=$E20,DZ$4&gt;=$E20))</f>
        <v>0</v>
      </c>
      <c r="EA20" s="18" t="n">
        <f aca="false">N(AND(EA$3&lt;=$E20,EA$4&gt;=$E20))</f>
        <v>0</v>
      </c>
      <c r="EB20" s="18" t="n">
        <f aca="false">N(AND(EB$3&lt;=$E20,EB$4&gt;=$E20))</f>
        <v>0</v>
      </c>
      <c r="EC20" s="18" t="n">
        <f aca="false">N(AND(EC$3&lt;=$E20,EC$4&gt;=$E20))</f>
        <v>0</v>
      </c>
      <c r="ED20" s="18" t="n">
        <f aca="false">N(AND(ED$3&lt;=$E20,ED$4&gt;=$E20))</f>
        <v>0</v>
      </c>
      <c r="EE20" s="18" t="n">
        <f aca="false">N(AND(EE$3&lt;=$E20,EE$4&gt;=$E20))</f>
        <v>0</v>
      </c>
      <c r="EF20" s="18" t="n">
        <f aca="false">N(AND(EF$3&lt;=$E20,EF$4&gt;=$E20))</f>
        <v>0</v>
      </c>
      <c r="EG20" s="18" t="n">
        <f aca="false">N(AND(EG$3&lt;=$E20,EG$4&gt;=$E20))</f>
        <v>0</v>
      </c>
      <c r="EH20" s="18" t="n">
        <f aca="false">N(AND(EH$3&lt;=$E20,EH$4&gt;=$E20))</f>
        <v>0</v>
      </c>
      <c r="EI20" s="18" t="n">
        <f aca="false">N(AND(EI$3&lt;=$E20,EI$4&gt;=$E20))</f>
        <v>0</v>
      </c>
      <c r="EJ20" s="18" t="n">
        <f aca="false">N(AND(EJ$3&lt;=$E20,EJ$4&gt;=$E20))</f>
        <v>0</v>
      </c>
      <c r="EK20" s="18" t="n">
        <f aca="false">N(AND(EK$3&lt;=$E20,EK$4&gt;=$E20))</f>
        <v>0</v>
      </c>
      <c r="EL20" s="18" t="n">
        <f aca="false">N(AND(EL$3&lt;=$E20,EL$4&gt;=$E20))</f>
        <v>0</v>
      </c>
      <c r="EM20" s="18" t="n">
        <f aca="false">N(AND(EM$3&lt;=$E20,EM$4&gt;=$E20))</f>
        <v>0</v>
      </c>
      <c r="EN20" s="18" t="n">
        <f aca="false">N(AND(EN$3&lt;=$E20,EN$4&gt;=$E20))</f>
        <v>0</v>
      </c>
      <c r="EO20" s="18" t="n">
        <f aca="false">N(AND(EO$3&lt;=$E20,EO$4&gt;=$E20))</f>
        <v>0</v>
      </c>
      <c r="EP20" s="18" t="n">
        <f aca="false">N(AND(EP$3&lt;=$E20,EP$4&gt;=$E20))</f>
        <v>0</v>
      </c>
      <c r="EQ20" s="18" t="n">
        <f aca="false">N(AND(EQ$3&lt;=$E20,EQ$4&gt;=$E20))</f>
        <v>0</v>
      </c>
      <c r="ER20" s="18" t="n">
        <f aca="false">N(AND(ER$3&lt;=$E20,ER$4&gt;=$E20))</f>
        <v>0</v>
      </c>
      <c r="ES20" s="18" t="n">
        <f aca="false">N(AND(ES$3&lt;=$E20,ES$4&gt;=$E20))</f>
        <v>0</v>
      </c>
      <c r="ET20" s="18" t="n">
        <f aca="false">N(AND(ET$3&lt;=$E20,ET$4&gt;=$E20))</f>
        <v>0</v>
      </c>
      <c r="EU20" s="18" t="n">
        <f aca="false">N(AND(EU$3&lt;=$E20,EU$4&gt;=$E20))</f>
        <v>0</v>
      </c>
      <c r="EV20" s="18" t="n">
        <f aca="false">N(AND(EV$3&lt;=$E20,EV$4&gt;=$E20))</f>
        <v>0</v>
      </c>
      <c r="EW20" s="18" t="n">
        <f aca="false">N(AND(EW$3&lt;=$E20,EW$4&gt;=$E20))</f>
        <v>0</v>
      </c>
      <c r="EX20" s="18" t="n">
        <f aca="false">N(AND(EX$3&lt;=$E20,EX$4&gt;=$E20))</f>
        <v>0</v>
      </c>
      <c r="EY20" s="18" t="n">
        <f aca="false">N(AND(EY$3&lt;=$E20,EY$4&gt;=$E20))</f>
        <v>0</v>
      </c>
      <c r="EZ20" s="18" t="n">
        <f aca="false">N(AND(EZ$3&lt;=$E20,EZ$4&gt;=$E20))</f>
        <v>0</v>
      </c>
      <c r="FA20" s="18" t="n">
        <f aca="false">N(AND(FA$3&lt;=$E20,FA$4&gt;=$E20))</f>
        <v>0</v>
      </c>
      <c r="FB20" s="18" t="n">
        <f aca="false">N(AND(FB$3&lt;=$E20,FB$4&gt;=$E20))</f>
        <v>0</v>
      </c>
      <c r="FC20" s="18" t="n">
        <f aca="false">N(AND(FC$3&lt;=$E20,FC$4&gt;=$E20))</f>
        <v>0</v>
      </c>
      <c r="FD20" s="18" t="n">
        <f aca="false">N(AND(FD$3&lt;=$E20,FD$4&gt;=$E20))</f>
        <v>0</v>
      </c>
      <c r="FE20" s="18" t="n">
        <f aca="false">N(AND(FE$3&lt;=$E20,FE$4&gt;=$E20))</f>
        <v>0</v>
      </c>
      <c r="FF20" s="18" t="n">
        <f aca="false">N(AND(FF$3&lt;=$E20,FF$4&gt;=$E20))</f>
        <v>0</v>
      </c>
      <c r="FG20" s="18" t="n">
        <f aca="false">N(AND(FG$3&lt;=$E20,FG$4&gt;=$E20))</f>
        <v>0</v>
      </c>
      <c r="FH20" s="18" t="n">
        <f aca="false">N(AND(FH$3&lt;=$E20,FH$4&gt;=$E20))</f>
        <v>0</v>
      </c>
    </row>
    <row r="21" customFormat="false" ht="15" hidden="false" customHeight="false" outlineLevel="0" collapsed="false">
      <c r="C21" s="1" t="s">
        <v>673</v>
      </c>
      <c r="D21" s="12" t="s">
        <v>34</v>
      </c>
      <c r="E21" s="45" t="n">
        <f aca="false">$E16</f>
        <v>46568</v>
      </c>
      <c r="I21" s="18" t="n">
        <f aca="false">SUM(J21:FH21)</f>
        <v>1</v>
      </c>
      <c r="J21" s="18" t="n">
        <f aca="false">N(AND(J$3&lt;=$E21,J$4&gt;=$E21))</f>
        <v>0</v>
      </c>
      <c r="K21" s="18" t="n">
        <f aca="false">N(AND(K$3&lt;=$E21,K$4&gt;=$E21))</f>
        <v>0</v>
      </c>
      <c r="L21" s="18" t="n">
        <f aca="false">N(AND(L$3&lt;=$E21,L$4&gt;=$E21))</f>
        <v>0</v>
      </c>
      <c r="M21" s="18" t="n">
        <f aca="false">N(AND(M$3&lt;=$E21,M$4&gt;=$E21))</f>
        <v>0</v>
      </c>
      <c r="N21" s="18" t="n">
        <f aca="false">N(AND(N$3&lt;=$E21,N$4&gt;=$E21))</f>
        <v>0</v>
      </c>
      <c r="O21" s="18" t="n">
        <f aca="false">N(AND(O$3&lt;=$E21,O$4&gt;=$E21))</f>
        <v>0</v>
      </c>
      <c r="P21" s="18" t="n">
        <f aca="false">N(AND(P$3&lt;=$E21,P$4&gt;=$E21))</f>
        <v>1</v>
      </c>
      <c r="Q21" s="18" t="n">
        <f aca="false">N(AND(Q$3&lt;=$E21,Q$4&gt;=$E21))</f>
        <v>0</v>
      </c>
      <c r="R21" s="18" t="n">
        <f aca="false">N(AND(R$3&lt;=$E21,R$4&gt;=$E21))</f>
        <v>0</v>
      </c>
      <c r="S21" s="18" t="n">
        <f aca="false">N(AND(S$3&lt;=$E21,S$4&gt;=$E21))</f>
        <v>0</v>
      </c>
      <c r="T21" s="18" t="n">
        <f aca="false">N(AND(T$3&lt;=$E21,T$4&gt;=$E21))</f>
        <v>0</v>
      </c>
      <c r="U21" s="18" t="n">
        <f aca="false">N(AND(U$3&lt;=$E21,U$4&gt;=$E21))</f>
        <v>0</v>
      </c>
      <c r="V21" s="18" t="n">
        <f aca="false">N(AND(V$3&lt;=$E21,V$4&gt;=$E21))</f>
        <v>0</v>
      </c>
      <c r="W21" s="18" t="n">
        <f aca="false">N(AND(W$3&lt;=$E21,W$4&gt;=$E21))</f>
        <v>0</v>
      </c>
      <c r="X21" s="18" t="n">
        <f aca="false">N(AND(X$3&lt;=$E21,X$4&gt;=$E21))</f>
        <v>0</v>
      </c>
      <c r="Y21" s="18" t="n">
        <f aca="false">N(AND(Y$3&lt;=$E21,Y$4&gt;=$E21))</f>
        <v>0</v>
      </c>
      <c r="Z21" s="18" t="n">
        <f aca="false">N(AND(Z$3&lt;=$E21,Z$4&gt;=$E21))</f>
        <v>0</v>
      </c>
      <c r="AA21" s="18" t="n">
        <f aca="false">N(AND(AA$3&lt;=$E21,AA$4&gt;=$E21))</f>
        <v>0</v>
      </c>
      <c r="AB21" s="18" t="n">
        <f aca="false">N(AND(AB$3&lt;=$E21,AB$4&gt;=$E21))</f>
        <v>0</v>
      </c>
      <c r="AC21" s="18" t="n">
        <f aca="false">N(AND(AC$3&lt;=$E21,AC$4&gt;=$E21))</f>
        <v>0</v>
      </c>
      <c r="AD21" s="18" t="n">
        <f aca="false">N(AND(AD$3&lt;=$E21,AD$4&gt;=$E21))</f>
        <v>0</v>
      </c>
      <c r="AE21" s="18" t="n">
        <f aca="false">N(AND(AE$3&lt;=$E21,AE$4&gt;=$E21))</f>
        <v>0</v>
      </c>
      <c r="AF21" s="18" t="n">
        <f aca="false">N(AND(AF$3&lt;=$E21,AF$4&gt;=$E21))</f>
        <v>0</v>
      </c>
      <c r="AG21" s="18" t="n">
        <f aca="false">N(AND(AG$3&lt;=$E21,AG$4&gt;=$E21))</f>
        <v>0</v>
      </c>
      <c r="AH21" s="18" t="n">
        <f aca="false">N(AND(AH$3&lt;=$E21,AH$4&gt;=$E21))</f>
        <v>0</v>
      </c>
      <c r="AI21" s="18" t="n">
        <f aca="false">N(AND(AI$3&lt;=$E21,AI$4&gt;=$E21))</f>
        <v>0</v>
      </c>
      <c r="AJ21" s="18" t="n">
        <f aca="false">N(AND(AJ$3&lt;=$E21,AJ$4&gt;=$E21))</f>
        <v>0</v>
      </c>
      <c r="AK21" s="18" t="n">
        <f aca="false">N(AND(AK$3&lt;=$E21,AK$4&gt;=$E21))</f>
        <v>0</v>
      </c>
      <c r="AL21" s="18" t="n">
        <f aca="false">N(AND(AL$3&lt;=$E21,AL$4&gt;=$E21))</f>
        <v>0</v>
      </c>
      <c r="AM21" s="18" t="n">
        <f aca="false">N(AND(AM$3&lt;=$E21,AM$4&gt;=$E21))</f>
        <v>0</v>
      </c>
      <c r="AN21" s="18" t="n">
        <f aca="false">N(AND(AN$3&lt;=$E21,AN$4&gt;=$E21))</f>
        <v>0</v>
      </c>
      <c r="AO21" s="18" t="n">
        <f aca="false">N(AND(AO$3&lt;=$E21,AO$4&gt;=$E21))</f>
        <v>0</v>
      </c>
      <c r="AP21" s="18" t="n">
        <f aca="false">N(AND(AP$3&lt;=$E21,AP$4&gt;=$E21))</f>
        <v>0</v>
      </c>
      <c r="AQ21" s="18" t="n">
        <f aca="false">N(AND(AQ$3&lt;=$E21,AQ$4&gt;=$E21))</f>
        <v>0</v>
      </c>
      <c r="AR21" s="18" t="n">
        <f aca="false">N(AND(AR$3&lt;=$E21,AR$4&gt;=$E21))</f>
        <v>0</v>
      </c>
      <c r="AS21" s="18" t="n">
        <f aca="false">N(AND(AS$3&lt;=$E21,AS$4&gt;=$E21))</f>
        <v>0</v>
      </c>
      <c r="AT21" s="18" t="n">
        <f aca="false">N(AND(AT$3&lt;=$E21,AT$4&gt;=$E21))</f>
        <v>0</v>
      </c>
      <c r="AU21" s="18" t="n">
        <f aca="false">N(AND(AU$3&lt;=$E21,AU$4&gt;=$E21))</f>
        <v>0</v>
      </c>
      <c r="AV21" s="18" t="n">
        <f aca="false">N(AND(AV$3&lt;=$E21,AV$4&gt;=$E21))</f>
        <v>0</v>
      </c>
      <c r="AW21" s="18" t="n">
        <f aca="false">N(AND(AW$3&lt;=$E21,AW$4&gt;=$E21))</f>
        <v>0</v>
      </c>
      <c r="AX21" s="18" t="n">
        <f aca="false">N(AND(AX$3&lt;=$E21,AX$4&gt;=$E21))</f>
        <v>0</v>
      </c>
      <c r="AY21" s="18" t="n">
        <f aca="false">N(AND(AY$3&lt;=$E21,AY$4&gt;=$E21))</f>
        <v>0</v>
      </c>
      <c r="AZ21" s="18" t="n">
        <f aca="false">N(AND(AZ$3&lt;=$E21,AZ$4&gt;=$E21))</f>
        <v>0</v>
      </c>
      <c r="BA21" s="18" t="n">
        <f aca="false">N(AND(BA$3&lt;=$E21,BA$4&gt;=$E21))</f>
        <v>0</v>
      </c>
      <c r="BB21" s="18" t="n">
        <f aca="false">N(AND(BB$3&lt;=$E21,BB$4&gt;=$E21))</f>
        <v>0</v>
      </c>
      <c r="BC21" s="18" t="n">
        <f aca="false">N(AND(BC$3&lt;=$E21,BC$4&gt;=$E21))</f>
        <v>0</v>
      </c>
      <c r="BD21" s="18" t="n">
        <f aca="false">N(AND(BD$3&lt;=$E21,BD$4&gt;=$E21))</f>
        <v>0</v>
      </c>
      <c r="BE21" s="18" t="n">
        <f aca="false">N(AND(BE$3&lt;=$E21,BE$4&gt;=$E21))</f>
        <v>0</v>
      </c>
      <c r="BF21" s="18" t="n">
        <f aca="false">N(AND(BF$3&lt;=$E21,BF$4&gt;=$E21))</f>
        <v>0</v>
      </c>
      <c r="BG21" s="18" t="n">
        <f aca="false">N(AND(BG$3&lt;=$E21,BG$4&gt;=$E21))</f>
        <v>0</v>
      </c>
      <c r="BH21" s="18" t="n">
        <f aca="false">N(AND(BH$3&lt;=$E21,BH$4&gt;=$E21))</f>
        <v>0</v>
      </c>
      <c r="BI21" s="18" t="n">
        <f aca="false">N(AND(BI$3&lt;=$E21,BI$4&gt;=$E21))</f>
        <v>0</v>
      </c>
      <c r="BJ21" s="18" t="n">
        <f aca="false">N(AND(BJ$3&lt;=$E21,BJ$4&gt;=$E21))</f>
        <v>0</v>
      </c>
      <c r="BK21" s="18" t="n">
        <f aca="false">N(AND(BK$3&lt;=$E21,BK$4&gt;=$E21))</f>
        <v>0</v>
      </c>
      <c r="BL21" s="18" t="n">
        <f aca="false">N(AND(BL$3&lt;=$E21,BL$4&gt;=$E21))</f>
        <v>0</v>
      </c>
      <c r="BM21" s="18" t="n">
        <f aca="false">N(AND(BM$3&lt;=$E21,BM$4&gt;=$E21))</f>
        <v>0</v>
      </c>
      <c r="BN21" s="18" t="n">
        <f aca="false">N(AND(BN$3&lt;=$E21,BN$4&gt;=$E21))</f>
        <v>0</v>
      </c>
      <c r="BO21" s="18" t="n">
        <f aca="false">N(AND(BO$3&lt;=$E21,BO$4&gt;=$E21))</f>
        <v>0</v>
      </c>
      <c r="BP21" s="18" t="n">
        <f aca="false">N(AND(BP$3&lt;=$E21,BP$4&gt;=$E21))</f>
        <v>0</v>
      </c>
      <c r="BQ21" s="18" t="n">
        <f aca="false">N(AND(BQ$3&lt;=$E21,BQ$4&gt;=$E21))</f>
        <v>0</v>
      </c>
      <c r="BR21" s="18" t="n">
        <f aca="false">N(AND(BR$3&lt;=$E21,BR$4&gt;=$E21))</f>
        <v>0</v>
      </c>
      <c r="BS21" s="18" t="n">
        <f aca="false">N(AND(BS$3&lt;=$E21,BS$4&gt;=$E21))</f>
        <v>0</v>
      </c>
      <c r="BT21" s="18" t="n">
        <f aca="false">N(AND(BT$3&lt;=$E21,BT$4&gt;=$E21))</f>
        <v>0</v>
      </c>
      <c r="BU21" s="18" t="n">
        <f aca="false">N(AND(BU$3&lt;=$E21,BU$4&gt;=$E21))</f>
        <v>0</v>
      </c>
      <c r="BV21" s="18" t="n">
        <f aca="false">N(AND(BV$3&lt;=$E21,BV$4&gt;=$E21))</f>
        <v>0</v>
      </c>
      <c r="BW21" s="18" t="n">
        <f aca="false">N(AND(BW$3&lt;=$E21,BW$4&gt;=$E21))</f>
        <v>0</v>
      </c>
      <c r="BX21" s="18" t="n">
        <f aca="false">N(AND(BX$3&lt;=$E21,BX$4&gt;=$E21))</f>
        <v>0</v>
      </c>
      <c r="BY21" s="18" t="n">
        <f aca="false">N(AND(BY$3&lt;=$E21,BY$4&gt;=$E21))</f>
        <v>0</v>
      </c>
      <c r="BZ21" s="18" t="n">
        <f aca="false">N(AND(BZ$3&lt;=$E21,BZ$4&gt;=$E21))</f>
        <v>0</v>
      </c>
      <c r="CA21" s="18" t="n">
        <f aca="false">N(AND(CA$3&lt;=$E21,CA$4&gt;=$E21))</f>
        <v>0</v>
      </c>
      <c r="CB21" s="18" t="n">
        <f aca="false">N(AND(CB$3&lt;=$E21,CB$4&gt;=$E21))</f>
        <v>0</v>
      </c>
      <c r="CC21" s="18" t="n">
        <f aca="false">N(AND(CC$3&lt;=$E21,CC$4&gt;=$E21))</f>
        <v>0</v>
      </c>
      <c r="CD21" s="18" t="n">
        <f aca="false">N(AND(CD$3&lt;=$E21,CD$4&gt;=$E21))</f>
        <v>0</v>
      </c>
      <c r="CE21" s="18" t="n">
        <f aca="false">N(AND(CE$3&lt;=$E21,CE$4&gt;=$E21))</f>
        <v>0</v>
      </c>
      <c r="CF21" s="18" t="n">
        <f aca="false">N(AND(CF$3&lt;=$E21,CF$4&gt;=$E21))</f>
        <v>0</v>
      </c>
      <c r="CG21" s="18" t="n">
        <f aca="false">N(AND(CG$3&lt;=$E21,CG$4&gt;=$E21))</f>
        <v>0</v>
      </c>
      <c r="CH21" s="18" t="n">
        <f aca="false">N(AND(CH$3&lt;=$E21,CH$4&gt;=$E21))</f>
        <v>0</v>
      </c>
      <c r="CI21" s="18" t="n">
        <f aca="false">N(AND(CI$3&lt;=$E21,CI$4&gt;=$E21))</f>
        <v>0</v>
      </c>
      <c r="CJ21" s="18" t="n">
        <f aca="false">N(AND(CJ$3&lt;=$E21,CJ$4&gt;=$E21))</f>
        <v>0</v>
      </c>
      <c r="CK21" s="18" t="n">
        <f aca="false">N(AND(CK$3&lt;=$E21,CK$4&gt;=$E21))</f>
        <v>0</v>
      </c>
      <c r="CL21" s="18" t="n">
        <f aca="false">N(AND(CL$3&lt;=$E21,CL$4&gt;=$E21))</f>
        <v>0</v>
      </c>
      <c r="CM21" s="18" t="n">
        <f aca="false">N(AND(CM$3&lt;=$E21,CM$4&gt;=$E21))</f>
        <v>0</v>
      </c>
      <c r="CN21" s="18" t="n">
        <f aca="false">N(AND(CN$3&lt;=$E21,CN$4&gt;=$E21))</f>
        <v>0</v>
      </c>
      <c r="CO21" s="18" t="n">
        <f aca="false">N(AND(CO$3&lt;=$E21,CO$4&gt;=$E21))</f>
        <v>0</v>
      </c>
      <c r="CP21" s="18" t="n">
        <f aca="false">N(AND(CP$3&lt;=$E21,CP$4&gt;=$E21))</f>
        <v>0</v>
      </c>
      <c r="CQ21" s="18" t="n">
        <f aca="false">N(AND(CQ$3&lt;=$E21,CQ$4&gt;=$E21))</f>
        <v>0</v>
      </c>
      <c r="CR21" s="18" t="n">
        <f aca="false">N(AND(CR$3&lt;=$E21,CR$4&gt;=$E21))</f>
        <v>0</v>
      </c>
      <c r="CS21" s="18" t="n">
        <f aca="false">N(AND(CS$3&lt;=$E21,CS$4&gt;=$E21))</f>
        <v>0</v>
      </c>
      <c r="CT21" s="18" t="n">
        <f aca="false">N(AND(CT$3&lt;=$E21,CT$4&gt;=$E21))</f>
        <v>0</v>
      </c>
      <c r="CU21" s="18" t="n">
        <f aca="false">N(AND(CU$3&lt;=$E21,CU$4&gt;=$E21))</f>
        <v>0</v>
      </c>
      <c r="CV21" s="18" t="n">
        <f aca="false">N(AND(CV$3&lt;=$E21,CV$4&gt;=$E21))</f>
        <v>0</v>
      </c>
      <c r="CW21" s="18" t="n">
        <f aca="false">N(AND(CW$3&lt;=$E21,CW$4&gt;=$E21))</f>
        <v>0</v>
      </c>
      <c r="CX21" s="18" t="n">
        <f aca="false">N(AND(CX$3&lt;=$E21,CX$4&gt;=$E21))</f>
        <v>0</v>
      </c>
      <c r="CY21" s="18" t="n">
        <f aca="false">N(AND(CY$3&lt;=$E21,CY$4&gt;=$E21))</f>
        <v>0</v>
      </c>
      <c r="CZ21" s="18" t="n">
        <f aca="false">N(AND(CZ$3&lt;=$E21,CZ$4&gt;=$E21))</f>
        <v>0</v>
      </c>
      <c r="DA21" s="18" t="n">
        <f aca="false">N(AND(DA$3&lt;=$E21,DA$4&gt;=$E21))</f>
        <v>0</v>
      </c>
      <c r="DB21" s="18" t="n">
        <f aca="false">N(AND(DB$3&lt;=$E21,DB$4&gt;=$E21))</f>
        <v>0</v>
      </c>
      <c r="DC21" s="18" t="n">
        <f aca="false">N(AND(DC$3&lt;=$E21,DC$4&gt;=$E21))</f>
        <v>0</v>
      </c>
      <c r="DD21" s="18" t="n">
        <f aca="false">N(AND(DD$3&lt;=$E21,DD$4&gt;=$E21))</f>
        <v>0</v>
      </c>
      <c r="DE21" s="18" t="n">
        <f aca="false">N(AND(DE$3&lt;=$E21,DE$4&gt;=$E21))</f>
        <v>0</v>
      </c>
      <c r="DF21" s="18" t="n">
        <f aca="false">N(AND(DF$3&lt;=$E21,DF$4&gt;=$E21))</f>
        <v>0</v>
      </c>
      <c r="DG21" s="18" t="n">
        <f aca="false">N(AND(DG$3&lt;=$E21,DG$4&gt;=$E21))</f>
        <v>0</v>
      </c>
      <c r="DH21" s="18" t="n">
        <f aca="false">N(AND(DH$3&lt;=$E21,DH$4&gt;=$E21))</f>
        <v>0</v>
      </c>
      <c r="DI21" s="18" t="n">
        <f aca="false">N(AND(DI$3&lt;=$E21,DI$4&gt;=$E21))</f>
        <v>0</v>
      </c>
      <c r="DJ21" s="18" t="n">
        <f aca="false">N(AND(DJ$3&lt;=$E21,DJ$4&gt;=$E21))</f>
        <v>0</v>
      </c>
      <c r="DK21" s="18" t="n">
        <f aca="false">N(AND(DK$3&lt;=$E21,DK$4&gt;=$E21))</f>
        <v>0</v>
      </c>
      <c r="DL21" s="18" t="n">
        <f aca="false">N(AND(DL$3&lt;=$E21,DL$4&gt;=$E21))</f>
        <v>0</v>
      </c>
      <c r="DM21" s="18" t="n">
        <f aca="false">N(AND(DM$3&lt;=$E21,DM$4&gt;=$E21))</f>
        <v>0</v>
      </c>
      <c r="DN21" s="18" t="n">
        <f aca="false">N(AND(DN$3&lt;=$E21,DN$4&gt;=$E21))</f>
        <v>0</v>
      </c>
      <c r="DO21" s="18" t="n">
        <f aca="false">N(AND(DO$3&lt;=$E21,DO$4&gt;=$E21))</f>
        <v>0</v>
      </c>
      <c r="DP21" s="18" t="n">
        <f aca="false">N(AND(DP$3&lt;=$E21,DP$4&gt;=$E21))</f>
        <v>0</v>
      </c>
      <c r="DQ21" s="18" t="n">
        <f aca="false">N(AND(DQ$3&lt;=$E21,DQ$4&gt;=$E21))</f>
        <v>0</v>
      </c>
      <c r="DR21" s="18" t="n">
        <f aca="false">N(AND(DR$3&lt;=$E21,DR$4&gt;=$E21))</f>
        <v>0</v>
      </c>
      <c r="DS21" s="18" t="n">
        <f aca="false">N(AND(DS$3&lt;=$E21,DS$4&gt;=$E21))</f>
        <v>0</v>
      </c>
      <c r="DT21" s="18" t="n">
        <f aca="false">N(AND(DT$3&lt;=$E21,DT$4&gt;=$E21))</f>
        <v>0</v>
      </c>
      <c r="DU21" s="18" t="n">
        <f aca="false">N(AND(DU$3&lt;=$E21,DU$4&gt;=$E21))</f>
        <v>0</v>
      </c>
      <c r="DV21" s="18" t="n">
        <f aca="false">N(AND(DV$3&lt;=$E21,DV$4&gt;=$E21))</f>
        <v>0</v>
      </c>
      <c r="DW21" s="18" t="n">
        <f aca="false">N(AND(DW$3&lt;=$E21,DW$4&gt;=$E21))</f>
        <v>0</v>
      </c>
      <c r="DX21" s="18" t="n">
        <f aca="false">N(AND(DX$3&lt;=$E21,DX$4&gt;=$E21))</f>
        <v>0</v>
      </c>
      <c r="DY21" s="18" t="n">
        <f aca="false">N(AND(DY$3&lt;=$E21,DY$4&gt;=$E21))</f>
        <v>0</v>
      </c>
      <c r="DZ21" s="18" t="n">
        <f aca="false">N(AND(DZ$3&lt;=$E21,DZ$4&gt;=$E21))</f>
        <v>0</v>
      </c>
      <c r="EA21" s="18" t="n">
        <f aca="false">N(AND(EA$3&lt;=$E21,EA$4&gt;=$E21))</f>
        <v>0</v>
      </c>
      <c r="EB21" s="18" t="n">
        <f aca="false">N(AND(EB$3&lt;=$E21,EB$4&gt;=$E21))</f>
        <v>0</v>
      </c>
      <c r="EC21" s="18" t="n">
        <f aca="false">N(AND(EC$3&lt;=$E21,EC$4&gt;=$E21))</f>
        <v>0</v>
      </c>
      <c r="ED21" s="18" t="n">
        <f aca="false">N(AND(ED$3&lt;=$E21,ED$4&gt;=$E21))</f>
        <v>0</v>
      </c>
      <c r="EE21" s="18" t="n">
        <f aca="false">N(AND(EE$3&lt;=$E21,EE$4&gt;=$E21))</f>
        <v>0</v>
      </c>
      <c r="EF21" s="18" t="n">
        <f aca="false">N(AND(EF$3&lt;=$E21,EF$4&gt;=$E21))</f>
        <v>0</v>
      </c>
      <c r="EG21" s="18" t="n">
        <f aca="false">N(AND(EG$3&lt;=$E21,EG$4&gt;=$E21))</f>
        <v>0</v>
      </c>
      <c r="EH21" s="18" t="n">
        <f aca="false">N(AND(EH$3&lt;=$E21,EH$4&gt;=$E21))</f>
        <v>0</v>
      </c>
      <c r="EI21" s="18" t="n">
        <f aca="false">N(AND(EI$3&lt;=$E21,EI$4&gt;=$E21))</f>
        <v>0</v>
      </c>
      <c r="EJ21" s="18" t="n">
        <f aca="false">N(AND(EJ$3&lt;=$E21,EJ$4&gt;=$E21))</f>
        <v>0</v>
      </c>
      <c r="EK21" s="18" t="n">
        <f aca="false">N(AND(EK$3&lt;=$E21,EK$4&gt;=$E21))</f>
        <v>0</v>
      </c>
      <c r="EL21" s="18" t="n">
        <f aca="false">N(AND(EL$3&lt;=$E21,EL$4&gt;=$E21))</f>
        <v>0</v>
      </c>
      <c r="EM21" s="18" t="n">
        <f aca="false">N(AND(EM$3&lt;=$E21,EM$4&gt;=$E21))</f>
        <v>0</v>
      </c>
      <c r="EN21" s="18" t="n">
        <f aca="false">N(AND(EN$3&lt;=$E21,EN$4&gt;=$E21))</f>
        <v>0</v>
      </c>
      <c r="EO21" s="18" t="n">
        <f aca="false">N(AND(EO$3&lt;=$E21,EO$4&gt;=$E21))</f>
        <v>0</v>
      </c>
      <c r="EP21" s="18" t="n">
        <f aca="false">N(AND(EP$3&lt;=$E21,EP$4&gt;=$E21))</f>
        <v>0</v>
      </c>
      <c r="EQ21" s="18" t="n">
        <f aca="false">N(AND(EQ$3&lt;=$E21,EQ$4&gt;=$E21))</f>
        <v>0</v>
      </c>
      <c r="ER21" s="18" t="n">
        <f aca="false">N(AND(ER$3&lt;=$E21,ER$4&gt;=$E21))</f>
        <v>0</v>
      </c>
      <c r="ES21" s="18" t="n">
        <f aca="false">N(AND(ES$3&lt;=$E21,ES$4&gt;=$E21))</f>
        <v>0</v>
      </c>
      <c r="ET21" s="18" t="n">
        <f aca="false">N(AND(ET$3&lt;=$E21,ET$4&gt;=$E21))</f>
        <v>0</v>
      </c>
      <c r="EU21" s="18" t="n">
        <f aca="false">N(AND(EU$3&lt;=$E21,EU$4&gt;=$E21))</f>
        <v>0</v>
      </c>
      <c r="EV21" s="18" t="n">
        <f aca="false">N(AND(EV$3&lt;=$E21,EV$4&gt;=$E21))</f>
        <v>0</v>
      </c>
      <c r="EW21" s="18" t="n">
        <f aca="false">N(AND(EW$3&lt;=$E21,EW$4&gt;=$E21))</f>
        <v>0</v>
      </c>
      <c r="EX21" s="18" t="n">
        <f aca="false">N(AND(EX$3&lt;=$E21,EX$4&gt;=$E21))</f>
        <v>0</v>
      </c>
      <c r="EY21" s="18" t="n">
        <f aca="false">N(AND(EY$3&lt;=$E21,EY$4&gt;=$E21))</f>
        <v>0</v>
      </c>
      <c r="EZ21" s="18" t="n">
        <f aca="false">N(AND(EZ$3&lt;=$E21,EZ$4&gt;=$E21))</f>
        <v>0</v>
      </c>
      <c r="FA21" s="18" t="n">
        <f aca="false">N(AND(FA$3&lt;=$E21,FA$4&gt;=$E21))</f>
        <v>0</v>
      </c>
      <c r="FB21" s="18" t="n">
        <f aca="false">N(AND(FB$3&lt;=$E21,FB$4&gt;=$E21))</f>
        <v>0</v>
      </c>
      <c r="FC21" s="18" t="n">
        <f aca="false">N(AND(FC$3&lt;=$E21,FC$4&gt;=$E21))</f>
        <v>0</v>
      </c>
      <c r="FD21" s="18" t="n">
        <f aca="false">N(AND(FD$3&lt;=$E21,FD$4&gt;=$E21))</f>
        <v>0</v>
      </c>
      <c r="FE21" s="18" t="n">
        <f aca="false">N(AND(FE$3&lt;=$E21,FE$4&gt;=$E21))</f>
        <v>0</v>
      </c>
      <c r="FF21" s="18" t="n">
        <f aca="false">N(AND(FF$3&lt;=$E21,FF$4&gt;=$E21))</f>
        <v>0</v>
      </c>
      <c r="FG21" s="18" t="n">
        <f aca="false">N(AND(FG$3&lt;=$E21,FG$4&gt;=$E21))</f>
        <v>0</v>
      </c>
      <c r="FH21" s="18" t="n">
        <f aca="false">N(AND(FH$3&lt;=$E21,FH$4&gt;=$E21))</f>
        <v>0</v>
      </c>
    </row>
    <row r="22" customFormat="false" ht="15" hidden="false" customHeight="false" outlineLevel="0" collapsed="false">
      <c r="C22" s="1" t="s">
        <v>674</v>
      </c>
      <c r="D22" s="12" t="s">
        <v>34</v>
      </c>
      <c r="E22" s="45" t="n">
        <f aca="false">$F16</f>
        <v>46843</v>
      </c>
      <c r="I22" s="18" t="n">
        <f aca="false">SUM(J22:FH22)</f>
        <v>1</v>
      </c>
      <c r="J22" s="18" t="n">
        <f aca="false">N(AND(J$3&lt;=$E22,J$4&gt;=$E22))</f>
        <v>0</v>
      </c>
      <c r="K22" s="18" t="n">
        <f aca="false">N(AND(K$3&lt;=$E22,K$4&gt;=$E22))</f>
        <v>0</v>
      </c>
      <c r="L22" s="18" t="n">
        <f aca="false">N(AND(L$3&lt;=$E22,L$4&gt;=$E22))</f>
        <v>0</v>
      </c>
      <c r="M22" s="18" t="n">
        <f aca="false">N(AND(M$3&lt;=$E22,M$4&gt;=$E22))</f>
        <v>0</v>
      </c>
      <c r="N22" s="18" t="n">
        <f aca="false">N(AND(N$3&lt;=$E22,N$4&gt;=$E22))</f>
        <v>0</v>
      </c>
      <c r="O22" s="18" t="n">
        <f aca="false">N(AND(O$3&lt;=$E22,O$4&gt;=$E22))</f>
        <v>0</v>
      </c>
      <c r="P22" s="18" t="n">
        <f aca="false">N(AND(P$3&lt;=$E22,P$4&gt;=$E22))</f>
        <v>0</v>
      </c>
      <c r="Q22" s="18" t="n">
        <f aca="false">N(AND(Q$3&lt;=$E22,Q$4&gt;=$E22))</f>
        <v>0</v>
      </c>
      <c r="R22" s="18" t="n">
        <f aca="false">N(AND(R$3&lt;=$E22,R$4&gt;=$E22))</f>
        <v>0</v>
      </c>
      <c r="S22" s="18" t="n">
        <f aca="false">N(AND(S$3&lt;=$E22,S$4&gt;=$E22))</f>
        <v>1</v>
      </c>
      <c r="T22" s="18" t="n">
        <f aca="false">N(AND(T$3&lt;=$E22,T$4&gt;=$E22))</f>
        <v>0</v>
      </c>
      <c r="U22" s="18" t="n">
        <f aca="false">N(AND(U$3&lt;=$E22,U$4&gt;=$E22))</f>
        <v>0</v>
      </c>
      <c r="V22" s="18" t="n">
        <f aca="false">N(AND(V$3&lt;=$E22,V$4&gt;=$E22))</f>
        <v>0</v>
      </c>
      <c r="W22" s="18" t="n">
        <f aca="false">N(AND(W$3&lt;=$E22,W$4&gt;=$E22))</f>
        <v>0</v>
      </c>
      <c r="X22" s="18" t="n">
        <f aca="false">N(AND(X$3&lt;=$E22,X$4&gt;=$E22))</f>
        <v>0</v>
      </c>
      <c r="Y22" s="18" t="n">
        <f aca="false">N(AND(Y$3&lt;=$E22,Y$4&gt;=$E22))</f>
        <v>0</v>
      </c>
      <c r="Z22" s="18" t="n">
        <f aca="false">N(AND(Z$3&lt;=$E22,Z$4&gt;=$E22))</f>
        <v>0</v>
      </c>
      <c r="AA22" s="18" t="n">
        <f aca="false">N(AND(AA$3&lt;=$E22,AA$4&gt;=$E22))</f>
        <v>0</v>
      </c>
      <c r="AB22" s="18" t="n">
        <f aca="false">N(AND(AB$3&lt;=$E22,AB$4&gt;=$E22))</f>
        <v>0</v>
      </c>
      <c r="AC22" s="18" t="n">
        <f aca="false">N(AND(AC$3&lt;=$E22,AC$4&gt;=$E22))</f>
        <v>0</v>
      </c>
      <c r="AD22" s="18" t="n">
        <f aca="false">N(AND(AD$3&lt;=$E22,AD$4&gt;=$E22))</f>
        <v>0</v>
      </c>
      <c r="AE22" s="18" t="n">
        <f aca="false">N(AND(AE$3&lt;=$E22,AE$4&gt;=$E22))</f>
        <v>0</v>
      </c>
      <c r="AF22" s="18" t="n">
        <f aca="false">N(AND(AF$3&lt;=$E22,AF$4&gt;=$E22))</f>
        <v>0</v>
      </c>
      <c r="AG22" s="18" t="n">
        <f aca="false">N(AND(AG$3&lt;=$E22,AG$4&gt;=$E22))</f>
        <v>0</v>
      </c>
      <c r="AH22" s="18" t="n">
        <f aca="false">N(AND(AH$3&lt;=$E22,AH$4&gt;=$E22))</f>
        <v>0</v>
      </c>
      <c r="AI22" s="18" t="n">
        <f aca="false">N(AND(AI$3&lt;=$E22,AI$4&gt;=$E22))</f>
        <v>0</v>
      </c>
      <c r="AJ22" s="18" t="n">
        <f aca="false">N(AND(AJ$3&lt;=$E22,AJ$4&gt;=$E22))</f>
        <v>0</v>
      </c>
      <c r="AK22" s="18" t="n">
        <f aca="false">N(AND(AK$3&lt;=$E22,AK$4&gt;=$E22))</f>
        <v>0</v>
      </c>
      <c r="AL22" s="18" t="n">
        <f aca="false">N(AND(AL$3&lt;=$E22,AL$4&gt;=$E22))</f>
        <v>0</v>
      </c>
      <c r="AM22" s="18" t="n">
        <f aca="false">N(AND(AM$3&lt;=$E22,AM$4&gt;=$E22))</f>
        <v>0</v>
      </c>
      <c r="AN22" s="18" t="n">
        <f aca="false">N(AND(AN$3&lt;=$E22,AN$4&gt;=$E22))</f>
        <v>0</v>
      </c>
      <c r="AO22" s="18" t="n">
        <f aca="false">N(AND(AO$3&lt;=$E22,AO$4&gt;=$E22))</f>
        <v>0</v>
      </c>
      <c r="AP22" s="18" t="n">
        <f aca="false">N(AND(AP$3&lt;=$E22,AP$4&gt;=$E22))</f>
        <v>0</v>
      </c>
      <c r="AQ22" s="18" t="n">
        <f aca="false">N(AND(AQ$3&lt;=$E22,AQ$4&gt;=$E22))</f>
        <v>0</v>
      </c>
      <c r="AR22" s="18" t="n">
        <f aca="false">N(AND(AR$3&lt;=$E22,AR$4&gt;=$E22))</f>
        <v>0</v>
      </c>
      <c r="AS22" s="18" t="n">
        <f aca="false">N(AND(AS$3&lt;=$E22,AS$4&gt;=$E22))</f>
        <v>0</v>
      </c>
      <c r="AT22" s="18" t="n">
        <f aca="false">N(AND(AT$3&lt;=$E22,AT$4&gt;=$E22))</f>
        <v>0</v>
      </c>
      <c r="AU22" s="18" t="n">
        <f aca="false">N(AND(AU$3&lt;=$E22,AU$4&gt;=$E22))</f>
        <v>0</v>
      </c>
      <c r="AV22" s="18" t="n">
        <f aca="false">N(AND(AV$3&lt;=$E22,AV$4&gt;=$E22))</f>
        <v>0</v>
      </c>
      <c r="AW22" s="18" t="n">
        <f aca="false">N(AND(AW$3&lt;=$E22,AW$4&gt;=$E22))</f>
        <v>0</v>
      </c>
      <c r="AX22" s="18" t="n">
        <f aca="false">N(AND(AX$3&lt;=$E22,AX$4&gt;=$E22))</f>
        <v>0</v>
      </c>
      <c r="AY22" s="18" t="n">
        <f aca="false">N(AND(AY$3&lt;=$E22,AY$4&gt;=$E22))</f>
        <v>0</v>
      </c>
      <c r="AZ22" s="18" t="n">
        <f aca="false">N(AND(AZ$3&lt;=$E22,AZ$4&gt;=$E22))</f>
        <v>0</v>
      </c>
      <c r="BA22" s="18" t="n">
        <f aca="false">N(AND(BA$3&lt;=$E22,BA$4&gt;=$E22))</f>
        <v>0</v>
      </c>
      <c r="BB22" s="18" t="n">
        <f aca="false">N(AND(BB$3&lt;=$E22,BB$4&gt;=$E22))</f>
        <v>0</v>
      </c>
      <c r="BC22" s="18" t="n">
        <f aca="false">N(AND(BC$3&lt;=$E22,BC$4&gt;=$E22))</f>
        <v>0</v>
      </c>
      <c r="BD22" s="18" t="n">
        <f aca="false">N(AND(BD$3&lt;=$E22,BD$4&gt;=$E22))</f>
        <v>0</v>
      </c>
      <c r="BE22" s="18" t="n">
        <f aca="false">N(AND(BE$3&lt;=$E22,BE$4&gt;=$E22))</f>
        <v>0</v>
      </c>
      <c r="BF22" s="18" t="n">
        <f aca="false">N(AND(BF$3&lt;=$E22,BF$4&gt;=$E22))</f>
        <v>0</v>
      </c>
      <c r="BG22" s="18" t="n">
        <f aca="false">N(AND(BG$3&lt;=$E22,BG$4&gt;=$E22))</f>
        <v>0</v>
      </c>
      <c r="BH22" s="18" t="n">
        <f aca="false">N(AND(BH$3&lt;=$E22,BH$4&gt;=$E22))</f>
        <v>0</v>
      </c>
      <c r="BI22" s="18" t="n">
        <f aca="false">N(AND(BI$3&lt;=$E22,BI$4&gt;=$E22))</f>
        <v>0</v>
      </c>
      <c r="BJ22" s="18" t="n">
        <f aca="false">N(AND(BJ$3&lt;=$E22,BJ$4&gt;=$E22))</f>
        <v>0</v>
      </c>
      <c r="BK22" s="18" t="n">
        <f aca="false">N(AND(BK$3&lt;=$E22,BK$4&gt;=$E22))</f>
        <v>0</v>
      </c>
      <c r="BL22" s="18" t="n">
        <f aca="false">N(AND(BL$3&lt;=$E22,BL$4&gt;=$E22))</f>
        <v>0</v>
      </c>
      <c r="BM22" s="18" t="n">
        <f aca="false">N(AND(BM$3&lt;=$E22,BM$4&gt;=$E22))</f>
        <v>0</v>
      </c>
      <c r="BN22" s="18" t="n">
        <f aca="false">N(AND(BN$3&lt;=$E22,BN$4&gt;=$E22))</f>
        <v>0</v>
      </c>
      <c r="BO22" s="18" t="n">
        <f aca="false">N(AND(BO$3&lt;=$E22,BO$4&gt;=$E22))</f>
        <v>0</v>
      </c>
      <c r="BP22" s="18" t="n">
        <f aca="false">N(AND(BP$3&lt;=$E22,BP$4&gt;=$E22))</f>
        <v>0</v>
      </c>
      <c r="BQ22" s="18" t="n">
        <f aca="false">N(AND(BQ$3&lt;=$E22,BQ$4&gt;=$E22))</f>
        <v>0</v>
      </c>
      <c r="BR22" s="18" t="n">
        <f aca="false">N(AND(BR$3&lt;=$E22,BR$4&gt;=$E22))</f>
        <v>0</v>
      </c>
      <c r="BS22" s="18" t="n">
        <f aca="false">N(AND(BS$3&lt;=$E22,BS$4&gt;=$E22))</f>
        <v>0</v>
      </c>
      <c r="BT22" s="18" t="n">
        <f aca="false">N(AND(BT$3&lt;=$E22,BT$4&gt;=$E22))</f>
        <v>0</v>
      </c>
      <c r="BU22" s="18" t="n">
        <f aca="false">N(AND(BU$3&lt;=$E22,BU$4&gt;=$E22))</f>
        <v>0</v>
      </c>
      <c r="BV22" s="18" t="n">
        <f aca="false">N(AND(BV$3&lt;=$E22,BV$4&gt;=$E22))</f>
        <v>0</v>
      </c>
      <c r="BW22" s="18" t="n">
        <f aca="false">N(AND(BW$3&lt;=$E22,BW$4&gt;=$E22))</f>
        <v>0</v>
      </c>
      <c r="BX22" s="18" t="n">
        <f aca="false">N(AND(BX$3&lt;=$E22,BX$4&gt;=$E22))</f>
        <v>0</v>
      </c>
      <c r="BY22" s="18" t="n">
        <f aca="false">N(AND(BY$3&lt;=$E22,BY$4&gt;=$E22))</f>
        <v>0</v>
      </c>
      <c r="BZ22" s="18" t="n">
        <f aca="false">N(AND(BZ$3&lt;=$E22,BZ$4&gt;=$E22))</f>
        <v>0</v>
      </c>
      <c r="CA22" s="18" t="n">
        <f aca="false">N(AND(CA$3&lt;=$E22,CA$4&gt;=$E22))</f>
        <v>0</v>
      </c>
      <c r="CB22" s="18" t="n">
        <f aca="false">N(AND(CB$3&lt;=$E22,CB$4&gt;=$E22))</f>
        <v>0</v>
      </c>
      <c r="CC22" s="18" t="n">
        <f aca="false">N(AND(CC$3&lt;=$E22,CC$4&gt;=$E22))</f>
        <v>0</v>
      </c>
      <c r="CD22" s="18" t="n">
        <f aca="false">N(AND(CD$3&lt;=$E22,CD$4&gt;=$E22))</f>
        <v>0</v>
      </c>
      <c r="CE22" s="18" t="n">
        <f aca="false">N(AND(CE$3&lt;=$E22,CE$4&gt;=$E22))</f>
        <v>0</v>
      </c>
      <c r="CF22" s="18" t="n">
        <f aca="false">N(AND(CF$3&lt;=$E22,CF$4&gt;=$E22))</f>
        <v>0</v>
      </c>
      <c r="CG22" s="18" t="n">
        <f aca="false">N(AND(CG$3&lt;=$E22,CG$4&gt;=$E22))</f>
        <v>0</v>
      </c>
      <c r="CH22" s="18" t="n">
        <f aca="false">N(AND(CH$3&lt;=$E22,CH$4&gt;=$E22))</f>
        <v>0</v>
      </c>
      <c r="CI22" s="18" t="n">
        <f aca="false">N(AND(CI$3&lt;=$E22,CI$4&gt;=$E22))</f>
        <v>0</v>
      </c>
      <c r="CJ22" s="18" t="n">
        <f aca="false">N(AND(CJ$3&lt;=$E22,CJ$4&gt;=$E22))</f>
        <v>0</v>
      </c>
      <c r="CK22" s="18" t="n">
        <f aca="false">N(AND(CK$3&lt;=$E22,CK$4&gt;=$E22))</f>
        <v>0</v>
      </c>
      <c r="CL22" s="18" t="n">
        <f aca="false">N(AND(CL$3&lt;=$E22,CL$4&gt;=$E22))</f>
        <v>0</v>
      </c>
      <c r="CM22" s="18" t="n">
        <f aca="false">N(AND(CM$3&lt;=$E22,CM$4&gt;=$E22))</f>
        <v>0</v>
      </c>
      <c r="CN22" s="18" t="n">
        <f aca="false">N(AND(CN$3&lt;=$E22,CN$4&gt;=$E22))</f>
        <v>0</v>
      </c>
      <c r="CO22" s="18" t="n">
        <f aca="false">N(AND(CO$3&lt;=$E22,CO$4&gt;=$E22))</f>
        <v>0</v>
      </c>
      <c r="CP22" s="18" t="n">
        <f aca="false">N(AND(CP$3&lt;=$E22,CP$4&gt;=$E22))</f>
        <v>0</v>
      </c>
      <c r="CQ22" s="18" t="n">
        <f aca="false">N(AND(CQ$3&lt;=$E22,CQ$4&gt;=$E22))</f>
        <v>0</v>
      </c>
      <c r="CR22" s="18" t="n">
        <f aca="false">N(AND(CR$3&lt;=$E22,CR$4&gt;=$E22))</f>
        <v>0</v>
      </c>
      <c r="CS22" s="18" t="n">
        <f aca="false">N(AND(CS$3&lt;=$E22,CS$4&gt;=$E22))</f>
        <v>0</v>
      </c>
      <c r="CT22" s="18" t="n">
        <f aca="false">N(AND(CT$3&lt;=$E22,CT$4&gt;=$E22))</f>
        <v>0</v>
      </c>
      <c r="CU22" s="18" t="n">
        <f aca="false">N(AND(CU$3&lt;=$E22,CU$4&gt;=$E22))</f>
        <v>0</v>
      </c>
      <c r="CV22" s="18" t="n">
        <f aca="false">N(AND(CV$3&lt;=$E22,CV$4&gt;=$E22))</f>
        <v>0</v>
      </c>
      <c r="CW22" s="18" t="n">
        <f aca="false">N(AND(CW$3&lt;=$E22,CW$4&gt;=$E22))</f>
        <v>0</v>
      </c>
      <c r="CX22" s="18" t="n">
        <f aca="false">N(AND(CX$3&lt;=$E22,CX$4&gt;=$E22))</f>
        <v>0</v>
      </c>
      <c r="CY22" s="18" t="n">
        <f aca="false">N(AND(CY$3&lt;=$E22,CY$4&gt;=$E22))</f>
        <v>0</v>
      </c>
      <c r="CZ22" s="18" t="n">
        <f aca="false">N(AND(CZ$3&lt;=$E22,CZ$4&gt;=$E22))</f>
        <v>0</v>
      </c>
      <c r="DA22" s="18" t="n">
        <f aca="false">N(AND(DA$3&lt;=$E22,DA$4&gt;=$E22))</f>
        <v>0</v>
      </c>
      <c r="DB22" s="18" t="n">
        <f aca="false">N(AND(DB$3&lt;=$E22,DB$4&gt;=$E22))</f>
        <v>0</v>
      </c>
      <c r="DC22" s="18" t="n">
        <f aca="false">N(AND(DC$3&lt;=$E22,DC$4&gt;=$E22))</f>
        <v>0</v>
      </c>
      <c r="DD22" s="18" t="n">
        <f aca="false">N(AND(DD$3&lt;=$E22,DD$4&gt;=$E22))</f>
        <v>0</v>
      </c>
      <c r="DE22" s="18" t="n">
        <f aca="false">N(AND(DE$3&lt;=$E22,DE$4&gt;=$E22))</f>
        <v>0</v>
      </c>
      <c r="DF22" s="18" t="n">
        <f aca="false">N(AND(DF$3&lt;=$E22,DF$4&gt;=$E22))</f>
        <v>0</v>
      </c>
      <c r="DG22" s="18" t="n">
        <f aca="false">N(AND(DG$3&lt;=$E22,DG$4&gt;=$E22))</f>
        <v>0</v>
      </c>
      <c r="DH22" s="18" t="n">
        <f aca="false">N(AND(DH$3&lt;=$E22,DH$4&gt;=$E22))</f>
        <v>0</v>
      </c>
      <c r="DI22" s="18" t="n">
        <f aca="false">N(AND(DI$3&lt;=$E22,DI$4&gt;=$E22))</f>
        <v>0</v>
      </c>
      <c r="DJ22" s="18" t="n">
        <f aca="false">N(AND(DJ$3&lt;=$E22,DJ$4&gt;=$E22))</f>
        <v>0</v>
      </c>
      <c r="DK22" s="18" t="n">
        <f aca="false">N(AND(DK$3&lt;=$E22,DK$4&gt;=$E22))</f>
        <v>0</v>
      </c>
      <c r="DL22" s="18" t="n">
        <f aca="false">N(AND(DL$3&lt;=$E22,DL$4&gt;=$E22))</f>
        <v>0</v>
      </c>
      <c r="DM22" s="18" t="n">
        <f aca="false">N(AND(DM$3&lt;=$E22,DM$4&gt;=$E22))</f>
        <v>0</v>
      </c>
      <c r="DN22" s="18" t="n">
        <f aca="false">N(AND(DN$3&lt;=$E22,DN$4&gt;=$E22))</f>
        <v>0</v>
      </c>
      <c r="DO22" s="18" t="n">
        <f aca="false">N(AND(DO$3&lt;=$E22,DO$4&gt;=$E22))</f>
        <v>0</v>
      </c>
      <c r="DP22" s="18" t="n">
        <f aca="false">N(AND(DP$3&lt;=$E22,DP$4&gt;=$E22))</f>
        <v>0</v>
      </c>
      <c r="DQ22" s="18" t="n">
        <f aca="false">N(AND(DQ$3&lt;=$E22,DQ$4&gt;=$E22))</f>
        <v>0</v>
      </c>
      <c r="DR22" s="18" t="n">
        <f aca="false">N(AND(DR$3&lt;=$E22,DR$4&gt;=$E22))</f>
        <v>0</v>
      </c>
      <c r="DS22" s="18" t="n">
        <f aca="false">N(AND(DS$3&lt;=$E22,DS$4&gt;=$E22))</f>
        <v>0</v>
      </c>
      <c r="DT22" s="18" t="n">
        <f aca="false">N(AND(DT$3&lt;=$E22,DT$4&gt;=$E22))</f>
        <v>0</v>
      </c>
      <c r="DU22" s="18" t="n">
        <f aca="false">N(AND(DU$3&lt;=$E22,DU$4&gt;=$E22))</f>
        <v>0</v>
      </c>
      <c r="DV22" s="18" t="n">
        <f aca="false">N(AND(DV$3&lt;=$E22,DV$4&gt;=$E22))</f>
        <v>0</v>
      </c>
      <c r="DW22" s="18" t="n">
        <f aca="false">N(AND(DW$3&lt;=$E22,DW$4&gt;=$E22))</f>
        <v>0</v>
      </c>
      <c r="DX22" s="18" t="n">
        <f aca="false">N(AND(DX$3&lt;=$E22,DX$4&gt;=$E22))</f>
        <v>0</v>
      </c>
      <c r="DY22" s="18" t="n">
        <f aca="false">N(AND(DY$3&lt;=$E22,DY$4&gt;=$E22))</f>
        <v>0</v>
      </c>
      <c r="DZ22" s="18" t="n">
        <f aca="false">N(AND(DZ$3&lt;=$E22,DZ$4&gt;=$E22))</f>
        <v>0</v>
      </c>
      <c r="EA22" s="18" t="n">
        <f aca="false">N(AND(EA$3&lt;=$E22,EA$4&gt;=$E22))</f>
        <v>0</v>
      </c>
      <c r="EB22" s="18" t="n">
        <f aca="false">N(AND(EB$3&lt;=$E22,EB$4&gt;=$E22))</f>
        <v>0</v>
      </c>
      <c r="EC22" s="18" t="n">
        <f aca="false">N(AND(EC$3&lt;=$E22,EC$4&gt;=$E22))</f>
        <v>0</v>
      </c>
      <c r="ED22" s="18" t="n">
        <f aca="false">N(AND(ED$3&lt;=$E22,ED$4&gt;=$E22))</f>
        <v>0</v>
      </c>
      <c r="EE22" s="18" t="n">
        <f aca="false">N(AND(EE$3&lt;=$E22,EE$4&gt;=$E22))</f>
        <v>0</v>
      </c>
      <c r="EF22" s="18" t="n">
        <f aca="false">N(AND(EF$3&lt;=$E22,EF$4&gt;=$E22))</f>
        <v>0</v>
      </c>
      <c r="EG22" s="18" t="n">
        <f aca="false">N(AND(EG$3&lt;=$E22,EG$4&gt;=$E22))</f>
        <v>0</v>
      </c>
      <c r="EH22" s="18" t="n">
        <f aca="false">N(AND(EH$3&lt;=$E22,EH$4&gt;=$E22))</f>
        <v>0</v>
      </c>
      <c r="EI22" s="18" t="n">
        <f aca="false">N(AND(EI$3&lt;=$E22,EI$4&gt;=$E22))</f>
        <v>0</v>
      </c>
      <c r="EJ22" s="18" t="n">
        <f aca="false">N(AND(EJ$3&lt;=$E22,EJ$4&gt;=$E22))</f>
        <v>0</v>
      </c>
      <c r="EK22" s="18" t="n">
        <f aca="false">N(AND(EK$3&lt;=$E22,EK$4&gt;=$E22))</f>
        <v>0</v>
      </c>
      <c r="EL22" s="18" t="n">
        <f aca="false">N(AND(EL$3&lt;=$E22,EL$4&gt;=$E22))</f>
        <v>0</v>
      </c>
      <c r="EM22" s="18" t="n">
        <f aca="false">N(AND(EM$3&lt;=$E22,EM$4&gt;=$E22))</f>
        <v>0</v>
      </c>
      <c r="EN22" s="18" t="n">
        <f aca="false">N(AND(EN$3&lt;=$E22,EN$4&gt;=$E22))</f>
        <v>0</v>
      </c>
      <c r="EO22" s="18" t="n">
        <f aca="false">N(AND(EO$3&lt;=$E22,EO$4&gt;=$E22))</f>
        <v>0</v>
      </c>
      <c r="EP22" s="18" t="n">
        <f aca="false">N(AND(EP$3&lt;=$E22,EP$4&gt;=$E22))</f>
        <v>0</v>
      </c>
      <c r="EQ22" s="18" t="n">
        <f aca="false">N(AND(EQ$3&lt;=$E22,EQ$4&gt;=$E22))</f>
        <v>0</v>
      </c>
      <c r="ER22" s="18" t="n">
        <f aca="false">N(AND(ER$3&lt;=$E22,ER$4&gt;=$E22))</f>
        <v>0</v>
      </c>
      <c r="ES22" s="18" t="n">
        <f aca="false">N(AND(ES$3&lt;=$E22,ES$4&gt;=$E22))</f>
        <v>0</v>
      </c>
      <c r="ET22" s="18" t="n">
        <f aca="false">N(AND(ET$3&lt;=$E22,ET$4&gt;=$E22))</f>
        <v>0</v>
      </c>
      <c r="EU22" s="18" t="n">
        <f aca="false">N(AND(EU$3&lt;=$E22,EU$4&gt;=$E22))</f>
        <v>0</v>
      </c>
      <c r="EV22" s="18" t="n">
        <f aca="false">N(AND(EV$3&lt;=$E22,EV$4&gt;=$E22))</f>
        <v>0</v>
      </c>
      <c r="EW22" s="18" t="n">
        <f aca="false">N(AND(EW$3&lt;=$E22,EW$4&gt;=$E22))</f>
        <v>0</v>
      </c>
      <c r="EX22" s="18" t="n">
        <f aca="false">N(AND(EX$3&lt;=$E22,EX$4&gt;=$E22))</f>
        <v>0</v>
      </c>
      <c r="EY22" s="18" t="n">
        <f aca="false">N(AND(EY$3&lt;=$E22,EY$4&gt;=$E22))</f>
        <v>0</v>
      </c>
      <c r="EZ22" s="18" t="n">
        <f aca="false">N(AND(EZ$3&lt;=$E22,EZ$4&gt;=$E22))</f>
        <v>0</v>
      </c>
      <c r="FA22" s="18" t="n">
        <f aca="false">N(AND(FA$3&lt;=$E22,FA$4&gt;=$E22))</f>
        <v>0</v>
      </c>
      <c r="FB22" s="18" t="n">
        <f aca="false">N(AND(FB$3&lt;=$E22,FB$4&gt;=$E22))</f>
        <v>0</v>
      </c>
      <c r="FC22" s="18" t="n">
        <f aca="false">N(AND(FC$3&lt;=$E22,FC$4&gt;=$E22))</f>
        <v>0</v>
      </c>
      <c r="FD22" s="18" t="n">
        <f aca="false">N(AND(FD$3&lt;=$E22,FD$4&gt;=$E22))</f>
        <v>0</v>
      </c>
      <c r="FE22" s="18" t="n">
        <f aca="false">N(AND(FE$3&lt;=$E22,FE$4&gt;=$E22))</f>
        <v>0</v>
      </c>
      <c r="FF22" s="18" t="n">
        <f aca="false">N(AND(FF$3&lt;=$E22,FF$4&gt;=$E22))</f>
        <v>0</v>
      </c>
      <c r="FG22" s="18" t="n">
        <f aca="false">N(AND(FG$3&lt;=$E22,FG$4&gt;=$E22))</f>
        <v>0</v>
      </c>
      <c r="FH22" s="18" t="n">
        <f aca="false">N(AND(FH$3&lt;=$E22,FH$4&gt;=$E22))</f>
        <v>0</v>
      </c>
    </row>
    <row r="23" customFormat="false" ht="15" hidden="false" customHeight="false" outlineLevel="0" collapsed="false">
      <c r="C23" s="1" t="s">
        <v>675</v>
      </c>
      <c r="D23" s="12" t="s">
        <v>86</v>
      </c>
      <c r="E23" s="36" t="n">
        <f aca="false">MATCH($E20-1,$J$4:$FH$4,1)+1</f>
        <v>6</v>
      </c>
    </row>
    <row r="24" customFormat="false" ht="15" hidden="false" customHeight="false" outlineLevel="0" collapsed="false">
      <c r="C24" s="1" t="s">
        <v>676</v>
      </c>
      <c r="D24" s="12" t="s">
        <v>86</v>
      </c>
      <c r="E24" s="36" t="n">
        <f aca="false">MATCH($E22,$J$4:$FH$4,0)</f>
        <v>10</v>
      </c>
    </row>
    <row r="25" customFormat="false" ht="15" hidden="false" customHeight="false" outlineLevel="0" collapsed="false">
      <c r="C25" s="1" t="s">
        <v>677</v>
      </c>
      <c r="D25" s="12" t="s">
        <v>34</v>
      </c>
      <c r="J25" s="18" t="n">
        <f aca="false">N(J$3&gt;$E20)</f>
        <v>0</v>
      </c>
      <c r="K25" s="18" t="n">
        <f aca="false">N(K$3&gt;$E20)</f>
        <v>0</v>
      </c>
      <c r="L25" s="18" t="n">
        <f aca="false">N(L$3&gt;$E20)</f>
        <v>0</v>
      </c>
      <c r="M25" s="18" t="n">
        <f aca="false">N(M$3&gt;$E20)</f>
        <v>0</v>
      </c>
      <c r="N25" s="18" t="n">
        <f aca="false">N(N$3&gt;$E20)</f>
        <v>0</v>
      </c>
      <c r="O25" s="18" t="n">
        <f aca="false">N(O$3&gt;$E20)</f>
        <v>0</v>
      </c>
      <c r="P25" s="18" t="n">
        <f aca="false">N(P$3&gt;$E20)</f>
        <v>1</v>
      </c>
      <c r="Q25" s="18" t="n">
        <f aca="false">N(Q$3&gt;$E20)</f>
        <v>1</v>
      </c>
      <c r="R25" s="18" t="n">
        <f aca="false">N(R$3&gt;$E20)</f>
        <v>1</v>
      </c>
      <c r="S25" s="18" t="n">
        <f aca="false">N(S$3&gt;$E20)</f>
        <v>1</v>
      </c>
      <c r="T25" s="18" t="n">
        <f aca="false">N(T$3&gt;$E20)</f>
        <v>1</v>
      </c>
      <c r="U25" s="18" t="n">
        <f aca="false">N(U$3&gt;$E20)</f>
        <v>1</v>
      </c>
      <c r="V25" s="18" t="n">
        <f aca="false">N(V$3&gt;$E20)</f>
        <v>1</v>
      </c>
      <c r="W25" s="18" t="n">
        <f aca="false">N(W$3&gt;$E20)</f>
        <v>1</v>
      </c>
      <c r="X25" s="18" t="n">
        <f aca="false">N(X$3&gt;$E20)</f>
        <v>1</v>
      </c>
      <c r="Y25" s="18" t="n">
        <f aca="false">N(Y$3&gt;$E20)</f>
        <v>1</v>
      </c>
      <c r="Z25" s="18" t="n">
        <f aca="false">N(Z$3&gt;$E20)</f>
        <v>1</v>
      </c>
      <c r="AA25" s="18" t="n">
        <f aca="false">N(AA$3&gt;$E20)</f>
        <v>1</v>
      </c>
      <c r="AB25" s="18" t="n">
        <f aca="false">N(AB$3&gt;$E20)</f>
        <v>1</v>
      </c>
      <c r="AC25" s="18" t="n">
        <f aca="false">N(AC$3&gt;$E20)</f>
        <v>1</v>
      </c>
      <c r="AD25" s="18" t="n">
        <f aca="false">N(AD$3&gt;$E20)</f>
        <v>1</v>
      </c>
      <c r="AE25" s="18" t="n">
        <f aca="false">N(AE$3&gt;$E20)</f>
        <v>1</v>
      </c>
      <c r="AF25" s="18" t="n">
        <f aca="false">N(AF$3&gt;$E20)</f>
        <v>1</v>
      </c>
      <c r="AG25" s="18" t="n">
        <f aca="false">N(AG$3&gt;$E20)</f>
        <v>1</v>
      </c>
      <c r="AH25" s="18" t="n">
        <f aca="false">N(AH$3&gt;$E20)</f>
        <v>1</v>
      </c>
      <c r="AI25" s="18" t="n">
        <f aca="false">N(AI$3&gt;$E20)</f>
        <v>1</v>
      </c>
      <c r="AJ25" s="18" t="n">
        <f aca="false">N(AJ$3&gt;$E20)</f>
        <v>1</v>
      </c>
      <c r="AK25" s="18" t="n">
        <f aca="false">N(AK$3&gt;$E20)</f>
        <v>1</v>
      </c>
      <c r="AL25" s="18" t="n">
        <f aca="false">N(AL$3&gt;$E20)</f>
        <v>1</v>
      </c>
      <c r="AM25" s="18" t="n">
        <f aca="false">N(AM$3&gt;$E20)</f>
        <v>1</v>
      </c>
      <c r="AN25" s="18" t="n">
        <f aca="false">N(AN$3&gt;$E20)</f>
        <v>1</v>
      </c>
      <c r="AO25" s="18" t="n">
        <f aca="false">N(AO$3&gt;$E20)</f>
        <v>1</v>
      </c>
      <c r="AP25" s="18" t="n">
        <f aca="false">N(AP$3&gt;$E20)</f>
        <v>1</v>
      </c>
      <c r="AQ25" s="18" t="n">
        <f aca="false">N(AQ$3&gt;$E20)</f>
        <v>1</v>
      </c>
      <c r="AR25" s="18" t="n">
        <f aca="false">N(AR$3&gt;$E20)</f>
        <v>1</v>
      </c>
      <c r="AS25" s="18" t="n">
        <f aca="false">N(AS$3&gt;$E20)</f>
        <v>1</v>
      </c>
      <c r="AT25" s="18" t="n">
        <f aca="false">N(AT$3&gt;$E20)</f>
        <v>1</v>
      </c>
      <c r="AU25" s="18" t="n">
        <f aca="false">N(AU$3&gt;$E20)</f>
        <v>1</v>
      </c>
      <c r="AV25" s="18" t="n">
        <f aca="false">N(AV$3&gt;$E20)</f>
        <v>1</v>
      </c>
      <c r="AW25" s="18" t="n">
        <f aca="false">N(AW$3&gt;$E20)</f>
        <v>1</v>
      </c>
      <c r="AX25" s="18" t="n">
        <f aca="false">N(AX$3&gt;$E20)</f>
        <v>1</v>
      </c>
      <c r="AY25" s="18" t="n">
        <f aca="false">N(AY$3&gt;$E20)</f>
        <v>1</v>
      </c>
      <c r="AZ25" s="18" t="n">
        <f aca="false">N(AZ$3&gt;$E20)</f>
        <v>1</v>
      </c>
      <c r="BA25" s="18" t="n">
        <f aca="false">N(BA$3&gt;$E20)</f>
        <v>1</v>
      </c>
      <c r="BB25" s="18" t="n">
        <f aca="false">N(BB$3&gt;$E20)</f>
        <v>1</v>
      </c>
      <c r="BC25" s="18" t="n">
        <f aca="false">N(BC$3&gt;$E20)</f>
        <v>1</v>
      </c>
      <c r="BD25" s="18" t="n">
        <f aca="false">N(BD$3&gt;$E20)</f>
        <v>1</v>
      </c>
      <c r="BE25" s="18" t="n">
        <f aca="false">N(BE$3&gt;$E20)</f>
        <v>1</v>
      </c>
      <c r="BF25" s="18" t="n">
        <f aca="false">N(BF$3&gt;$E20)</f>
        <v>1</v>
      </c>
      <c r="BG25" s="18" t="n">
        <f aca="false">N(BG$3&gt;$E20)</f>
        <v>1</v>
      </c>
      <c r="BH25" s="18" t="n">
        <f aca="false">N(BH$3&gt;$E20)</f>
        <v>1</v>
      </c>
      <c r="BI25" s="18" t="n">
        <f aca="false">N(BI$3&gt;$E20)</f>
        <v>1</v>
      </c>
      <c r="BJ25" s="18" t="n">
        <f aca="false">N(BJ$3&gt;$E20)</f>
        <v>1</v>
      </c>
      <c r="BK25" s="18" t="n">
        <f aca="false">N(BK$3&gt;$E20)</f>
        <v>1</v>
      </c>
      <c r="BL25" s="18" t="n">
        <f aca="false">N(BL$3&gt;$E20)</f>
        <v>1</v>
      </c>
      <c r="BM25" s="18" t="n">
        <f aca="false">N(BM$3&gt;$E20)</f>
        <v>1</v>
      </c>
      <c r="BN25" s="18" t="n">
        <f aca="false">N(BN$3&gt;$E20)</f>
        <v>1</v>
      </c>
      <c r="BO25" s="18" t="n">
        <f aca="false">N(BO$3&gt;$E20)</f>
        <v>1</v>
      </c>
      <c r="BP25" s="18" t="n">
        <f aca="false">N(BP$3&gt;$E20)</f>
        <v>1</v>
      </c>
      <c r="BQ25" s="18" t="n">
        <f aca="false">N(BQ$3&gt;$E20)</f>
        <v>1</v>
      </c>
      <c r="BR25" s="18" t="n">
        <f aca="false">N(BR$3&gt;$E20)</f>
        <v>1</v>
      </c>
      <c r="BS25" s="18" t="n">
        <f aca="false">N(BS$3&gt;$E20)</f>
        <v>1</v>
      </c>
      <c r="BT25" s="18" t="n">
        <f aca="false">N(BT$3&gt;$E20)</f>
        <v>1</v>
      </c>
      <c r="BU25" s="18" t="n">
        <f aca="false">N(BU$3&gt;$E20)</f>
        <v>1</v>
      </c>
      <c r="BV25" s="18" t="n">
        <f aca="false">N(BV$3&gt;$E20)</f>
        <v>1</v>
      </c>
      <c r="BW25" s="18" t="n">
        <f aca="false">N(BW$3&gt;$E20)</f>
        <v>1</v>
      </c>
      <c r="BX25" s="18" t="n">
        <f aca="false">N(BX$3&gt;$E20)</f>
        <v>1</v>
      </c>
      <c r="BY25" s="18" t="n">
        <f aca="false">N(BY$3&gt;$E20)</f>
        <v>1</v>
      </c>
      <c r="BZ25" s="18" t="n">
        <f aca="false">N(BZ$3&gt;$E20)</f>
        <v>1</v>
      </c>
      <c r="CA25" s="18" t="n">
        <f aca="false">N(CA$3&gt;$E20)</f>
        <v>1</v>
      </c>
      <c r="CB25" s="18" t="n">
        <f aca="false">N(CB$3&gt;$E20)</f>
        <v>1</v>
      </c>
      <c r="CC25" s="18" t="n">
        <f aca="false">N(CC$3&gt;$E20)</f>
        <v>1</v>
      </c>
      <c r="CD25" s="18" t="n">
        <f aca="false">N(CD$3&gt;$E20)</f>
        <v>1</v>
      </c>
      <c r="CE25" s="18" t="n">
        <f aca="false">N(CE$3&gt;$E20)</f>
        <v>1</v>
      </c>
      <c r="CF25" s="18" t="n">
        <f aca="false">N(CF$3&gt;$E20)</f>
        <v>1</v>
      </c>
      <c r="CG25" s="18" t="n">
        <f aca="false">N(CG$3&gt;$E20)</f>
        <v>1</v>
      </c>
      <c r="CH25" s="18" t="n">
        <f aca="false">N(CH$3&gt;$E20)</f>
        <v>1</v>
      </c>
      <c r="CI25" s="18" t="n">
        <f aca="false">N(CI$3&gt;$E20)</f>
        <v>1</v>
      </c>
      <c r="CJ25" s="18" t="n">
        <f aca="false">N(CJ$3&gt;$E20)</f>
        <v>1</v>
      </c>
      <c r="CK25" s="18" t="n">
        <f aca="false">N(CK$3&gt;$E20)</f>
        <v>1</v>
      </c>
      <c r="CL25" s="18" t="n">
        <f aca="false">N(CL$3&gt;$E20)</f>
        <v>1</v>
      </c>
      <c r="CM25" s="18" t="n">
        <f aca="false">N(CM$3&gt;$E20)</f>
        <v>1</v>
      </c>
      <c r="CN25" s="18" t="n">
        <f aca="false">N(CN$3&gt;$E20)</f>
        <v>1</v>
      </c>
      <c r="CO25" s="18" t="n">
        <f aca="false">N(CO$3&gt;$E20)</f>
        <v>1</v>
      </c>
      <c r="CP25" s="18" t="n">
        <f aca="false">N(CP$3&gt;$E20)</f>
        <v>1</v>
      </c>
      <c r="CQ25" s="18" t="n">
        <f aca="false">N(CQ$3&gt;$E20)</f>
        <v>1</v>
      </c>
      <c r="CR25" s="18" t="n">
        <f aca="false">N(CR$3&gt;$E20)</f>
        <v>1</v>
      </c>
      <c r="CS25" s="18" t="n">
        <f aca="false">N(CS$3&gt;$E20)</f>
        <v>1</v>
      </c>
      <c r="CT25" s="18" t="n">
        <f aca="false">N(CT$3&gt;$E20)</f>
        <v>1</v>
      </c>
      <c r="CU25" s="18" t="n">
        <f aca="false">N(CU$3&gt;$E20)</f>
        <v>1</v>
      </c>
      <c r="CV25" s="18" t="n">
        <f aca="false">N(CV$3&gt;$E20)</f>
        <v>1</v>
      </c>
      <c r="CW25" s="18" t="n">
        <f aca="false">N(CW$3&gt;$E20)</f>
        <v>1</v>
      </c>
      <c r="CX25" s="18" t="n">
        <f aca="false">N(CX$3&gt;$E20)</f>
        <v>1</v>
      </c>
      <c r="CY25" s="18" t="n">
        <f aca="false">N(CY$3&gt;$E20)</f>
        <v>1</v>
      </c>
      <c r="CZ25" s="18" t="n">
        <f aca="false">N(CZ$3&gt;$E20)</f>
        <v>1</v>
      </c>
      <c r="DA25" s="18" t="n">
        <f aca="false">N(DA$3&gt;$E20)</f>
        <v>1</v>
      </c>
      <c r="DB25" s="18" t="n">
        <f aca="false">N(DB$3&gt;$E20)</f>
        <v>1</v>
      </c>
      <c r="DC25" s="18" t="n">
        <f aca="false">N(DC$3&gt;$E20)</f>
        <v>1</v>
      </c>
      <c r="DD25" s="18" t="n">
        <f aca="false">N(DD$3&gt;$E20)</f>
        <v>1</v>
      </c>
      <c r="DE25" s="18" t="n">
        <f aca="false">N(DE$3&gt;$E20)</f>
        <v>1</v>
      </c>
      <c r="DF25" s="18" t="n">
        <f aca="false">N(DF$3&gt;$E20)</f>
        <v>1</v>
      </c>
      <c r="DG25" s="18" t="n">
        <f aca="false">N(DG$3&gt;$E20)</f>
        <v>1</v>
      </c>
      <c r="DH25" s="18" t="n">
        <f aca="false">N(DH$3&gt;$E20)</f>
        <v>1</v>
      </c>
      <c r="DI25" s="18" t="n">
        <f aca="false">N(DI$3&gt;$E20)</f>
        <v>1</v>
      </c>
      <c r="DJ25" s="18" t="n">
        <f aca="false">N(DJ$3&gt;$E20)</f>
        <v>1</v>
      </c>
      <c r="DK25" s="18" t="n">
        <f aca="false">N(DK$3&gt;$E20)</f>
        <v>1</v>
      </c>
      <c r="DL25" s="18" t="n">
        <f aca="false">N(DL$3&gt;$E20)</f>
        <v>1</v>
      </c>
      <c r="DM25" s="18" t="n">
        <f aca="false">N(DM$3&gt;$E20)</f>
        <v>1</v>
      </c>
      <c r="DN25" s="18" t="n">
        <f aca="false">N(DN$3&gt;$E20)</f>
        <v>1</v>
      </c>
      <c r="DO25" s="18" t="n">
        <f aca="false">N(DO$3&gt;$E20)</f>
        <v>1</v>
      </c>
      <c r="DP25" s="18" t="n">
        <f aca="false">N(DP$3&gt;$E20)</f>
        <v>1</v>
      </c>
      <c r="DQ25" s="18" t="n">
        <f aca="false">N(DQ$3&gt;$E20)</f>
        <v>1</v>
      </c>
      <c r="DR25" s="18" t="n">
        <f aca="false">N(DR$3&gt;$E20)</f>
        <v>1</v>
      </c>
      <c r="DS25" s="18" t="n">
        <f aca="false">N(DS$3&gt;$E20)</f>
        <v>1</v>
      </c>
      <c r="DT25" s="18" t="n">
        <f aca="false">N(DT$3&gt;$E20)</f>
        <v>1</v>
      </c>
      <c r="DU25" s="18" t="n">
        <f aca="false">N(DU$3&gt;$E20)</f>
        <v>1</v>
      </c>
      <c r="DV25" s="18" t="n">
        <f aca="false">N(DV$3&gt;$E20)</f>
        <v>1</v>
      </c>
      <c r="DW25" s="18" t="n">
        <f aca="false">N(DW$3&gt;$E20)</f>
        <v>1</v>
      </c>
      <c r="DX25" s="18" t="n">
        <f aca="false">N(DX$3&gt;$E20)</f>
        <v>1</v>
      </c>
      <c r="DY25" s="18" t="n">
        <f aca="false">N(DY$3&gt;$E20)</f>
        <v>1</v>
      </c>
      <c r="DZ25" s="18" t="n">
        <f aca="false">N(DZ$3&gt;$E20)</f>
        <v>1</v>
      </c>
      <c r="EA25" s="18" t="n">
        <f aca="false">N(EA$3&gt;$E20)</f>
        <v>1</v>
      </c>
      <c r="EB25" s="18" t="n">
        <f aca="false">N(EB$3&gt;$E20)</f>
        <v>1</v>
      </c>
      <c r="EC25" s="18" t="n">
        <f aca="false">N(EC$3&gt;$E20)</f>
        <v>1</v>
      </c>
      <c r="ED25" s="18" t="n">
        <f aca="false">N(ED$3&gt;$E20)</f>
        <v>1</v>
      </c>
      <c r="EE25" s="18" t="n">
        <f aca="false">N(EE$3&gt;$E20)</f>
        <v>1</v>
      </c>
      <c r="EF25" s="18" t="n">
        <f aca="false">N(EF$3&gt;$E20)</f>
        <v>1</v>
      </c>
      <c r="EG25" s="18" t="n">
        <f aca="false">N(EG$3&gt;$E20)</f>
        <v>1</v>
      </c>
      <c r="EH25" s="18" t="n">
        <f aca="false">N(EH$3&gt;$E20)</f>
        <v>1</v>
      </c>
      <c r="EI25" s="18" t="n">
        <f aca="false">N(EI$3&gt;$E20)</f>
        <v>1</v>
      </c>
      <c r="EJ25" s="18" t="n">
        <f aca="false">N(EJ$3&gt;$E20)</f>
        <v>1</v>
      </c>
      <c r="EK25" s="18" t="n">
        <f aca="false">N(EK$3&gt;$E20)</f>
        <v>1</v>
      </c>
      <c r="EL25" s="18" t="n">
        <f aca="false">N(EL$3&gt;$E20)</f>
        <v>1</v>
      </c>
      <c r="EM25" s="18" t="n">
        <f aca="false">N(EM$3&gt;$E20)</f>
        <v>1</v>
      </c>
      <c r="EN25" s="18" t="n">
        <f aca="false">N(EN$3&gt;$E20)</f>
        <v>1</v>
      </c>
      <c r="EO25" s="18" t="n">
        <f aca="false">N(EO$3&gt;$E20)</f>
        <v>1</v>
      </c>
      <c r="EP25" s="18" t="n">
        <f aca="false">N(EP$3&gt;$E20)</f>
        <v>1</v>
      </c>
      <c r="EQ25" s="18" t="n">
        <f aca="false">N(EQ$3&gt;$E20)</f>
        <v>1</v>
      </c>
      <c r="ER25" s="18" t="n">
        <f aca="false">N(ER$3&gt;$E20)</f>
        <v>1</v>
      </c>
      <c r="ES25" s="18" t="n">
        <f aca="false">N(ES$3&gt;$E20)</f>
        <v>1</v>
      </c>
      <c r="ET25" s="18" t="n">
        <f aca="false">N(ET$3&gt;$E20)</f>
        <v>1</v>
      </c>
      <c r="EU25" s="18" t="n">
        <f aca="false">N(EU$3&gt;$E20)</f>
        <v>1</v>
      </c>
      <c r="EV25" s="18" t="n">
        <f aca="false">N(EV$3&gt;$E20)</f>
        <v>1</v>
      </c>
      <c r="EW25" s="18" t="n">
        <f aca="false">N(EW$3&gt;$E20)</f>
        <v>1</v>
      </c>
      <c r="EX25" s="18" t="n">
        <f aca="false">N(EX$3&gt;$E20)</f>
        <v>1</v>
      </c>
      <c r="EY25" s="18" t="n">
        <f aca="false">N(EY$3&gt;$E20)</f>
        <v>1</v>
      </c>
      <c r="EZ25" s="18" t="n">
        <f aca="false">N(EZ$3&gt;$E20)</f>
        <v>1</v>
      </c>
      <c r="FA25" s="18" t="n">
        <f aca="false">N(FA$3&gt;$E20)</f>
        <v>1</v>
      </c>
      <c r="FB25" s="18" t="n">
        <f aca="false">N(FB$3&gt;$E20)</f>
        <v>1</v>
      </c>
      <c r="FC25" s="18" t="n">
        <f aca="false">N(FC$3&gt;$E20)</f>
        <v>1</v>
      </c>
      <c r="FD25" s="18" t="n">
        <f aca="false">N(FD$3&gt;$E20)</f>
        <v>1</v>
      </c>
      <c r="FE25" s="18" t="n">
        <f aca="false">N(FE$3&gt;$E20)</f>
        <v>1</v>
      </c>
      <c r="FF25" s="18" t="n">
        <f aca="false">N(FF$3&gt;$E20)</f>
        <v>1</v>
      </c>
      <c r="FG25" s="18" t="n">
        <f aca="false">N(FG$3&gt;$E20)</f>
        <v>1</v>
      </c>
      <c r="FH25" s="18" t="n">
        <f aca="false">N(FH$3&gt;$E20)</f>
        <v>1</v>
      </c>
    </row>
    <row r="26" customFormat="false" ht="15" hidden="false" customHeight="false" outlineLevel="0" collapsed="false">
      <c r="C26" s="1" t="s">
        <v>678</v>
      </c>
      <c r="D26" s="12" t="s">
        <v>34</v>
      </c>
      <c r="J26" s="18" t="n">
        <f aca="false">N(J$4&gt;$E22)</f>
        <v>0</v>
      </c>
      <c r="K26" s="18" t="n">
        <f aca="false">N(K$4&gt;$E22)</f>
        <v>0</v>
      </c>
      <c r="L26" s="18" t="n">
        <f aca="false">N(L$4&gt;$E22)</f>
        <v>0</v>
      </c>
      <c r="M26" s="18" t="n">
        <f aca="false">N(M$4&gt;$E22)</f>
        <v>0</v>
      </c>
      <c r="N26" s="18" t="n">
        <f aca="false">N(N$4&gt;$E22)</f>
        <v>0</v>
      </c>
      <c r="O26" s="18" t="n">
        <f aca="false">N(O$4&gt;$E22)</f>
        <v>0</v>
      </c>
      <c r="P26" s="18" t="n">
        <f aca="false">N(P$4&gt;$E22)</f>
        <v>0</v>
      </c>
      <c r="Q26" s="18" t="n">
        <f aca="false">N(Q$4&gt;$E22)</f>
        <v>0</v>
      </c>
      <c r="R26" s="18" t="n">
        <f aca="false">N(R$4&gt;$E22)</f>
        <v>0</v>
      </c>
      <c r="S26" s="18" t="n">
        <f aca="false">N(S$4&gt;$E22)</f>
        <v>0</v>
      </c>
      <c r="T26" s="18" t="n">
        <f aca="false">N(T$4&gt;$E22)</f>
        <v>1</v>
      </c>
      <c r="U26" s="18" t="n">
        <f aca="false">N(U$4&gt;$E22)</f>
        <v>1</v>
      </c>
      <c r="V26" s="18" t="n">
        <f aca="false">N(V$4&gt;$E22)</f>
        <v>1</v>
      </c>
      <c r="W26" s="18" t="n">
        <f aca="false">N(W$4&gt;$E22)</f>
        <v>1</v>
      </c>
      <c r="X26" s="18" t="n">
        <f aca="false">N(X$4&gt;$E22)</f>
        <v>1</v>
      </c>
      <c r="Y26" s="18" t="n">
        <f aca="false">N(Y$4&gt;$E22)</f>
        <v>1</v>
      </c>
      <c r="Z26" s="18" t="n">
        <f aca="false">N(Z$4&gt;$E22)</f>
        <v>1</v>
      </c>
      <c r="AA26" s="18" t="n">
        <f aca="false">N(AA$4&gt;$E22)</f>
        <v>1</v>
      </c>
      <c r="AB26" s="18" t="n">
        <f aca="false">N(AB$4&gt;$E22)</f>
        <v>1</v>
      </c>
      <c r="AC26" s="18" t="n">
        <f aca="false">N(AC$4&gt;$E22)</f>
        <v>1</v>
      </c>
      <c r="AD26" s="18" t="n">
        <f aca="false">N(AD$4&gt;$E22)</f>
        <v>1</v>
      </c>
      <c r="AE26" s="18" t="n">
        <f aca="false">N(AE$4&gt;$E22)</f>
        <v>1</v>
      </c>
      <c r="AF26" s="18" t="n">
        <f aca="false">N(AF$4&gt;$E22)</f>
        <v>1</v>
      </c>
      <c r="AG26" s="18" t="n">
        <f aca="false">N(AG$4&gt;$E22)</f>
        <v>1</v>
      </c>
      <c r="AH26" s="18" t="n">
        <f aca="false">N(AH$4&gt;$E22)</f>
        <v>1</v>
      </c>
      <c r="AI26" s="18" t="n">
        <f aca="false">N(AI$4&gt;$E22)</f>
        <v>1</v>
      </c>
      <c r="AJ26" s="18" t="n">
        <f aca="false">N(AJ$4&gt;$E22)</f>
        <v>1</v>
      </c>
      <c r="AK26" s="18" t="n">
        <f aca="false">N(AK$4&gt;$E22)</f>
        <v>1</v>
      </c>
      <c r="AL26" s="18" t="n">
        <f aca="false">N(AL$4&gt;$E22)</f>
        <v>1</v>
      </c>
      <c r="AM26" s="18" t="n">
        <f aca="false">N(AM$4&gt;$E22)</f>
        <v>1</v>
      </c>
      <c r="AN26" s="18" t="n">
        <f aca="false">N(AN$4&gt;$E22)</f>
        <v>1</v>
      </c>
      <c r="AO26" s="18" t="n">
        <f aca="false">N(AO$4&gt;$E22)</f>
        <v>1</v>
      </c>
      <c r="AP26" s="18" t="n">
        <f aca="false">N(AP$4&gt;$E22)</f>
        <v>1</v>
      </c>
      <c r="AQ26" s="18" t="n">
        <f aca="false">N(AQ$4&gt;$E22)</f>
        <v>1</v>
      </c>
      <c r="AR26" s="18" t="n">
        <f aca="false">N(AR$4&gt;$E22)</f>
        <v>1</v>
      </c>
      <c r="AS26" s="18" t="n">
        <f aca="false">N(AS$4&gt;$E22)</f>
        <v>1</v>
      </c>
      <c r="AT26" s="18" t="n">
        <f aca="false">N(AT$4&gt;$E22)</f>
        <v>1</v>
      </c>
      <c r="AU26" s="18" t="n">
        <f aca="false">N(AU$4&gt;$E22)</f>
        <v>1</v>
      </c>
      <c r="AV26" s="18" t="n">
        <f aca="false">N(AV$4&gt;$E22)</f>
        <v>1</v>
      </c>
      <c r="AW26" s="18" t="n">
        <f aca="false">N(AW$4&gt;$E22)</f>
        <v>1</v>
      </c>
      <c r="AX26" s="18" t="n">
        <f aca="false">N(AX$4&gt;$E22)</f>
        <v>1</v>
      </c>
      <c r="AY26" s="18" t="n">
        <f aca="false">N(AY$4&gt;$E22)</f>
        <v>1</v>
      </c>
      <c r="AZ26" s="18" t="n">
        <f aca="false">N(AZ$4&gt;$E22)</f>
        <v>1</v>
      </c>
      <c r="BA26" s="18" t="n">
        <f aca="false">N(BA$4&gt;$E22)</f>
        <v>1</v>
      </c>
      <c r="BB26" s="18" t="n">
        <f aca="false">N(BB$4&gt;$E22)</f>
        <v>1</v>
      </c>
      <c r="BC26" s="18" t="n">
        <f aca="false">N(BC$4&gt;$E22)</f>
        <v>1</v>
      </c>
      <c r="BD26" s="18" t="n">
        <f aca="false">N(BD$4&gt;$E22)</f>
        <v>1</v>
      </c>
      <c r="BE26" s="18" t="n">
        <f aca="false">N(BE$4&gt;$E22)</f>
        <v>1</v>
      </c>
      <c r="BF26" s="18" t="n">
        <f aca="false">N(BF$4&gt;$E22)</f>
        <v>1</v>
      </c>
      <c r="BG26" s="18" t="n">
        <f aca="false">N(BG$4&gt;$E22)</f>
        <v>1</v>
      </c>
      <c r="BH26" s="18" t="n">
        <f aca="false">N(BH$4&gt;$E22)</f>
        <v>1</v>
      </c>
      <c r="BI26" s="18" t="n">
        <f aca="false">N(BI$4&gt;$E22)</f>
        <v>1</v>
      </c>
      <c r="BJ26" s="18" t="n">
        <f aca="false">N(BJ$4&gt;$E22)</f>
        <v>1</v>
      </c>
      <c r="BK26" s="18" t="n">
        <f aca="false">N(BK$4&gt;$E22)</f>
        <v>1</v>
      </c>
      <c r="BL26" s="18" t="n">
        <f aca="false">N(BL$4&gt;$E22)</f>
        <v>1</v>
      </c>
      <c r="BM26" s="18" t="n">
        <f aca="false">N(BM$4&gt;$E22)</f>
        <v>1</v>
      </c>
      <c r="BN26" s="18" t="n">
        <f aca="false">N(BN$4&gt;$E22)</f>
        <v>1</v>
      </c>
      <c r="BO26" s="18" t="n">
        <f aca="false">N(BO$4&gt;$E22)</f>
        <v>1</v>
      </c>
      <c r="BP26" s="18" t="n">
        <f aca="false">N(BP$4&gt;$E22)</f>
        <v>1</v>
      </c>
      <c r="BQ26" s="18" t="n">
        <f aca="false">N(BQ$4&gt;$E22)</f>
        <v>1</v>
      </c>
      <c r="BR26" s="18" t="n">
        <f aca="false">N(BR$4&gt;$E22)</f>
        <v>1</v>
      </c>
      <c r="BS26" s="18" t="n">
        <f aca="false">N(BS$4&gt;$E22)</f>
        <v>1</v>
      </c>
      <c r="BT26" s="18" t="n">
        <f aca="false">N(BT$4&gt;$E22)</f>
        <v>1</v>
      </c>
      <c r="BU26" s="18" t="n">
        <f aca="false">N(BU$4&gt;$E22)</f>
        <v>1</v>
      </c>
      <c r="BV26" s="18" t="n">
        <f aca="false">N(BV$4&gt;$E22)</f>
        <v>1</v>
      </c>
      <c r="BW26" s="18" t="n">
        <f aca="false">N(BW$4&gt;$E22)</f>
        <v>1</v>
      </c>
      <c r="BX26" s="18" t="n">
        <f aca="false">N(BX$4&gt;$E22)</f>
        <v>1</v>
      </c>
      <c r="BY26" s="18" t="n">
        <f aca="false">N(BY$4&gt;$E22)</f>
        <v>1</v>
      </c>
      <c r="BZ26" s="18" t="n">
        <f aca="false">N(BZ$4&gt;$E22)</f>
        <v>1</v>
      </c>
      <c r="CA26" s="18" t="n">
        <f aca="false">N(CA$4&gt;$E22)</f>
        <v>1</v>
      </c>
      <c r="CB26" s="18" t="n">
        <f aca="false">N(CB$4&gt;$E22)</f>
        <v>1</v>
      </c>
      <c r="CC26" s="18" t="n">
        <f aca="false">N(CC$4&gt;$E22)</f>
        <v>1</v>
      </c>
      <c r="CD26" s="18" t="n">
        <f aca="false">N(CD$4&gt;$E22)</f>
        <v>1</v>
      </c>
      <c r="CE26" s="18" t="n">
        <f aca="false">N(CE$4&gt;$E22)</f>
        <v>1</v>
      </c>
      <c r="CF26" s="18" t="n">
        <f aca="false">N(CF$4&gt;$E22)</f>
        <v>1</v>
      </c>
      <c r="CG26" s="18" t="n">
        <f aca="false">N(CG$4&gt;$E22)</f>
        <v>1</v>
      </c>
      <c r="CH26" s="18" t="n">
        <f aca="false">N(CH$4&gt;$E22)</f>
        <v>1</v>
      </c>
      <c r="CI26" s="18" t="n">
        <f aca="false">N(CI$4&gt;$E22)</f>
        <v>1</v>
      </c>
      <c r="CJ26" s="18" t="n">
        <f aca="false">N(CJ$4&gt;$E22)</f>
        <v>1</v>
      </c>
      <c r="CK26" s="18" t="n">
        <f aca="false">N(CK$4&gt;$E22)</f>
        <v>1</v>
      </c>
      <c r="CL26" s="18" t="n">
        <f aca="false">N(CL$4&gt;$E22)</f>
        <v>1</v>
      </c>
      <c r="CM26" s="18" t="n">
        <f aca="false">N(CM$4&gt;$E22)</f>
        <v>1</v>
      </c>
      <c r="CN26" s="18" t="n">
        <f aca="false">N(CN$4&gt;$E22)</f>
        <v>1</v>
      </c>
      <c r="CO26" s="18" t="n">
        <f aca="false">N(CO$4&gt;$E22)</f>
        <v>1</v>
      </c>
      <c r="CP26" s="18" t="n">
        <f aca="false">N(CP$4&gt;$E22)</f>
        <v>1</v>
      </c>
      <c r="CQ26" s="18" t="n">
        <f aca="false">N(CQ$4&gt;$E22)</f>
        <v>1</v>
      </c>
      <c r="CR26" s="18" t="n">
        <f aca="false">N(CR$4&gt;$E22)</f>
        <v>1</v>
      </c>
      <c r="CS26" s="18" t="n">
        <f aca="false">N(CS$4&gt;$E22)</f>
        <v>1</v>
      </c>
      <c r="CT26" s="18" t="n">
        <f aca="false">N(CT$4&gt;$E22)</f>
        <v>1</v>
      </c>
      <c r="CU26" s="18" t="n">
        <f aca="false">N(CU$4&gt;$E22)</f>
        <v>1</v>
      </c>
      <c r="CV26" s="18" t="n">
        <f aca="false">N(CV$4&gt;$E22)</f>
        <v>1</v>
      </c>
      <c r="CW26" s="18" t="n">
        <f aca="false">N(CW$4&gt;$E22)</f>
        <v>1</v>
      </c>
      <c r="CX26" s="18" t="n">
        <f aca="false">N(CX$4&gt;$E22)</f>
        <v>1</v>
      </c>
      <c r="CY26" s="18" t="n">
        <f aca="false">N(CY$4&gt;$E22)</f>
        <v>1</v>
      </c>
      <c r="CZ26" s="18" t="n">
        <f aca="false">N(CZ$4&gt;$E22)</f>
        <v>1</v>
      </c>
      <c r="DA26" s="18" t="n">
        <f aca="false">N(DA$4&gt;$E22)</f>
        <v>1</v>
      </c>
      <c r="DB26" s="18" t="n">
        <f aca="false">N(DB$4&gt;$E22)</f>
        <v>1</v>
      </c>
      <c r="DC26" s="18" t="n">
        <f aca="false">N(DC$4&gt;$E22)</f>
        <v>1</v>
      </c>
      <c r="DD26" s="18" t="n">
        <f aca="false">N(DD$4&gt;$E22)</f>
        <v>1</v>
      </c>
      <c r="DE26" s="18" t="n">
        <f aca="false">N(DE$4&gt;$E22)</f>
        <v>1</v>
      </c>
      <c r="DF26" s="18" t="n">
        <f aca="false">N(DF$4&gt;$E22)</f>
        <v>1</v>
      </c>
      <c r="DG26" s="18" t="n">
        <f aca="false">N(DG$4&gt;$E22)</f>
        <v>1</v>
      </c>
      <c r="DH26" s="18" t="n">
        <f aca="false">N(DH$4&gt;$E22)</f>
        <v>1</v>
      </c>
      <c r="DI26" s="18" t="n">
        <f aca="false">N(DI$4&gt;$E22)</f>
        <v>1</v>
      </c>
      <c r="DJ26" s="18" t="n">
        <f aca="false">N(DJ$4&gt;$E22)</f>
        <v>1</v>
      </c>
      <c r="DK26" s="18" t="n">
        <f aca="false">N(DK$4&gt;$E22)</f>
        <v>1</v>
      </c>
      <c r="DL26" s="18" t="n">
        <f aca="false">N(DL$4&gt;$E22)</f>
        <v>1</v>
      </c>
      <c r="DM26" s="18" t="n">
        <f aca="false">N(DM$4&gt;$E22)</f>
        <v>1</v>
      </c>
      <c r="DN26" s="18" t="n">
        <f aca="false">N(DN$4&gt;$E22)</f>
        <v>1</v>
      </c>
      <c r="DO26" s="18" t="n">
        <f aca="false">N(DO$4&gt;$E22)</f>
        <v>1</v>
      </c>
      <c r="DP26" s="18" t="n">
        <f aca="false">N(DP$4&gt;$E22)</f>
        <v>1</v>
      </c>
      <c r="DQ26" s="18" t="n">
        <f aca="false">N(DQ$4&gt;$E22)</f>
        <v>1</v>
      </c>
      <c r="DR26" s="18" t="n">
        <f aca="false">N(DR$4&gt;$E22)</f>
        <v>1</v>
      </c>
      <c r="DS26" s="18" t="n">
        <f aca="false">N(DS$4&gt;$E22)</f>
        <v>1</v>
      </c>
      <c r="DT26" s="18" t="n">
        <f aca="false">N(DT$4&gt;$E22)</f>
        <v>1</v>
      </c>
      <c r="DU26" s="18" t="n">
        <f aca="false">N(DU$4&gt;$E22)</f>
        <v>1</v>
      </c>
      <c r="DV26" s="18" t="n">
        <f aca="false">N(DV$4&gt;$E22)</f>
        <v>1</v>
      </c>
      <c r="DW26" s="18" t="n">
        <f aca="false">N(DW$4&gt;$E22)</f>
        <v>1</v>
      </c>
      <c r="DX26" s="18" t="n">
        <f aca="false">N(DX$4&gt;$E22)</f>
        <v>1</v>
      </c>
      <c r="DY26" s="18" t="n">
        <f aca="false">N(DY$4&gt;$E22)</f>
        <v>1</v>
      </c>
      <c r="DZ26" s="18" t="n">
        <f aca="false">N(DZ$4&gt;$E22)</f>
        <v>1</v>
      </c>
      <c r="EA26" s="18" t="n">
        <f aca="false">N(EA$4&gt;$E22)</f>
        <v>1</v>
      </c>
      <c r="EB26" s="18" t="n">
        <f aca="false">N(EB$4&gt;$E22)</f>
        <v>1</v>
      </c>
      <c r="EC26" s="18" t="n">
        <f aca="false">N(EC$4&gt;$E22)</f>
        <v>1</v>
      </c>
      <c r="ED26" s="18" t="n">
        <f aca="false">N(ED$4&gt;$E22)</f>
        <v>1</v>
      </c>
      <c r="EE26" s="18" t="n">
        <f aca="false">N(EE$4&gt;$E22)</f>
        <v>1</v>
      </c>
      <c r="EF26" s="18" t="n">
        <f aca="false">N(EF$4&gt;$E22)</f>
        <v>1</v>
      </c>
      <c r="EG26" s="18" t="n">
        <f aca="false">N(EG$4&gt;$E22)</f>
        <v>1</v>
      </c>
      <c r="EH26" s="18" t="n">
        <f aca="false">N(EH$4&gt;$E22)</f>
        <v>1</v>
      </c>
      <c r="EI26" s="18" t="n">
        <f aca="false">N(EI$4&gt;$E22)</f>
        <v>1</v>
      </c>
      <c r="EJ26" s="18" t="n">
        <f aca="false">N(EJ$4&gt;$E22)</f>
        <v>1</v>
      </c>
      <c r="EK26" s="18" t="n">
        <f aca="false">N(EK$4&gt;$E22)</f>
        <v>1</v>
      </c>
      <c r="EL26" s="18" t="n">
        <f aca="false">N(EL$4&gt;$E22)</f>
        <v>1</v>
      </c>
      <c r="EM26" s="18" t="n">
        <f aca="false">N(EM$4&gt;$E22)</f>
        <v>1</v>
      </c>
      <c r="EN26" s="18" t="n">
        <f aca="false">N(EN$4&gt;$E22)</f>
        <v>1</v>
      </c>
      <c r="EO26" s="18" t="n">
        <f aca="false">N(EO$4&gt;$E22)</f>
        <v>1</v>
      </c>
      <c r="EP26" s="18" t="n">
        <f aca="false">N(EP$4&gt;$E22)</f>
        <v>1</v>
      </c>
      <c r="EQ26" s="18" t="n">
        <f aca="false">N(EQ$4&gt;$E22)</f>
        <v>1</v>
      </c>
      <c r="ER26" s="18" t="n">
        <f aca="false">N(ER$4&gt;$E22)</f>
        <v>1</v>
      </c>
      <c r="ES26" s="18" t="n">
        <f aca="false">N(ES$4&gt;$E22)</f>
        <v>1</v>
      </c>
      <c r="ET26" s="18" t="n">
        <f aca="false">N(ET$4&gt;$E22)</f>
        <v>1</v>
      </c>
      <c r="EU26" s="18" t="n">
        <f aca="false">N(EU$4&gt;$E22)</f>
        <v>1</v>
      </c>
      <c r="EV26" s="18" t="n">
        <f aca="false">N(EV$4&gt;$E22)</f>
        <v>1</v>
      </c>
      <c r="EW26" s="18" t="n">
        <f aca="false">N(EW$4&gt;$E22)</f>
        <v>1</v>
      </c>
      <c r="EX26" s="18" t="n">
        <f aca="false">N(EX$4&gt;$E22)</f>
        <v>1</v>
      </c>
      <c r="EY26" s="18" t="n">
        <f aca="false">N(EY$4&gt;$E22)</f>
        <v>1</v>
      </c>
      <c r="EZ26" s="18" t="n">
        <f aca="false">N(EZ$4&gt;$E22)</f>
        <v>1</v>
      </c>
      <c r="FA26" s="18" t="n">
        <f aca="false">N(FA$4&gt;$E22)</f>
        <v>1</v>
      </c>
      <c r="FB26" s="18" t="n">
        <f aca="false">N(FB$4&gt;$E22)</f>
        <v>1</v>
      </c>
      <c r="FC26" s="18" t="n">
        <f aca="false">N(FC$4&gt;$E22)</f>
        <v>1</v>
      </c>
      <c r="FD26" s="18" t="n">
        <f aca="false">N(FD$4&gt;$E22)</f>
        <v>1</v>
      </c>
      <c r="FE26" s="18" t="n">
        <f aca="false">N(FE$4&gt;$E22)</f>
        <v>1</v>
      </c>
      <c r="FF26" s="18" t="n">
        <f aca="false">N(FF$4&gt;$E22)</f>
        <v>1</v>
      </c>
      <c r="FG26" s="18" t="n">
        <f aca="false">N(FG$4&gt;$E22)</f>
        <v>1</v>
      </c>
      <c r="FH26" s="18" t="n">
        <f aca="false">N(FH$4&gt;$E22)</f>
        <v>1</v>
      </c>
    </row>
    <row r="27" customFormat="false" ht="15" hidden="false" customHeight="false" outlineLevel="0" collapsed="false">
      <c r="C27" s="1" t="s">
        <v>679</v>
      </c>
      <c r="D27" s="12" t="s">
        <v>546</v>
      </c>
      <c r="E27" s="45" t="n">
        <f aca="false">$E16+1</f>
        <v>46569</v>
      </c>
      <c r="F27" s="45" t="n">
        <f aca="false">$F16</f>
        <v>46843</v>
      </c>
      <c r="I27" s="61" t="n">
        <f aca="false">SUM(J27:FH27)</f>
        <v>1</v>
      </c>
      <c r="J27" s="61" t="n">
        <f aca="false">MAX(0,MIN($F27,J$4)-MAX($E27,J$3)+1)/($F27-$E27+1)</f>
        <v>0</v>
      </c>
      <c r="K27" s="61" t="n">
        <f aca="false">MAX(0,MIN($F27,K$4)-MAX($E27,K$3)+1)/($F27-$E27+1)</f>
        <v>0</v>
      </c>
      <c r="L27" s="61" t="n">
        <f aca="false">MAX(0,MIN($F27,L$4)-MAX($E27,L$3)+1)/($F27-$E27+1)</f>
        <v>0</v>
      </c>
      <c r="M27" s="61" t="n">
        <f aca="false">MAX(0,MIN($F27,M$4)-MAX($E27,M$3)+1)/($F27-$E27+1)</f>
        <v>0</v>
      </c>
      <c r="N27" s="61" t="n">
        <f aca="false">MAX(0,MIN($F27,N$4)-MAX($E27,N$3)+1)/($F27-$E27+1)</f>
        <v>0</v>
      </c>
      <c r="O27" s="61" t="n">
        <f aca="false">MAX(0,MIN($F27,O$4)-MAX($E27,O$3)+1)/($F27-$E27+1)</f>
        <v>0</v>
      </c>
      <c r="P27" s="61" t="n">
        <f aca="false">MAX(0,MIN($F27,P$4)-MAX($E27,P$3)+1)/($F27-$E27+1)</f>
        <v>0</v>
      </c>
      <c r="Q27" s="61" t="n">
        <f aca="false">MAX(0,MIN($F27,Q$4)-MAX($E27,Q$3)+1)/($F27-$E27+1)</f>
        <v>0.334545454545455</v>
      </c>
      <c r="R27" s="61" t="n">
        <f aca="false">MAX(0,MIN($F27,R$4)-MAX($E27,R$3)+1)/($F27-$E27+1)</f>
        <v>0.334545454545455</v>
      </c>
      <c r="S27" s="61" t="n">
        <f aca="false">MAX(0,MIN($F27,S$4)-MAX($E27,S$3)+1)/($F27-$E27+1)</f>
        <v>0.330909090909091</v>
      </c>
      <c r="T27" s="61" t="n">
        <f aca="false">MAX(0,MIN($F27,T$4)-MAX($E27,T$3)+1)/($F27-$E27+1)</f>
        <v>0</v>
      </c>
      <c r="U27" s="61" t="n">
        <f aca="false">MAX(0,MIN($F27,U$4)-MAX($E27,U$3)+1)/($F27-$E27+1)</f>
        <v>0</v>
      </c>
      <c r="V27" s="61" t="n">
        <f aca="false">MAX(0,MIN($F27,V$4)-MAX($E27,V$3)+1)/($F27-$E27+1)</f>
        <v>0</v>
      </c>
      <c r="W27" s="61" t="n">
        <f aca="false">MAX(0,MIN($F27,W$4)-MAX($E27,W$3)+1)/($F27-$E27+1)</f>
        <v>0</v>
      </c>
      <c r="X27" s="61" t="n">
        <f aca="false">MAX(0,MIN($F27,X$4)-MAX($E27,X$3)+1)/($F27-$E27+1)</f>
        <v>0</v>
      </c>
      <c r="Y27" s="61" t="n">
        <f aca="false">MAX(0,MIN($F27,Y$4)-MAX($E27,Y$3)+1)/($F27-$E27+1)</f>
        <v>0</v>
      </c>
      <c r="Z27" s="61" t="n">
        <f aca="false">MAX(0,MIN($F27,Z$4)-MAX($E27,Z$3)+1)/($F27-$E27+1)</f>
        <v>0</v>
      </c>
      <c r="AA27" s="61" t="n">
        <f aca="false">MAX(0,MIN($F27,AA$4)-MAX($E27,AA$3)+1)/($F27-$E27+1)</f>
        <v>0</v>
      </c>
      <c r="AB27" s="61" t="n">
        <f aca="false">MAX(0,MIN($F27,AB$4)-MAX($E27,AB$3)+1)/($F27-$E27+1)</f>
        <v>0</v>
      </c>
      <c r="AC27" s="61" t="n">
        <f aca="false">MAX(0,MIN($F27,AC$4)-MAX($E27,AC$3)+1)/($F27-$E27+1)</f>
        <v>0</v>
      </c>
      <c r="AD27" s="61" t="n">
        <f aca="false">MAX(0,MIN($F27,AD$4)-MAX($E27,AD$3)+1)/($F27-$E27+1)</f>
        <v>0</v>
      </c>
      <c r="AE27" s="61" t="n">
        <f aca="false">MAX(0,MIN($F27,AE$4)-MAX($E27,AE$3)+1)/($F27-$E27+1)</f>
        <v>0</v>
      </c>
      <c r="AF27" s="61" t="n">
        <f aca="false">MAX(0,MIN($F27,AF$4)-MAX($E27,AF$3)+1)/($F27-$E27+1)</f>
        <v>0</v>
      </c>
      <c r="AG27" s="61" t="n">
        <f aca="false">MAX(0,MIN($F27,AG$4)-MAX($E27,AG$3)+1)/($F27-$E27+1)</f>
        <v>0</v>
      </c>
      <c r="AH27" s="61" t="n">
        <f aca="false">MAX(0,MIN($F27,AH$4)-MAX($E27,AH$3)+1)/($F27-$E27+1)</f>
        <v>0</v>
      </c>
      <c r="AI27" s="61" t="n">
        <f aca="false">MAX(0,MIN($F27,AI$4)-MAX($E27,AI$3)+1)/($F27-$E27+1)</f>
        <v>0</v>
      </c>
      <c r="AJ27" s="61" t="n">
        <f aca="false">MAX(0,MIN($F27,AJ$4)-MAX($E27,AJ$3)+1)/($F27-$E27+1)</f>
        <v>0</v>
      </c>
      <c r="AK27" s="61" t="n">
        <f aca="false">MAX(0,MIN($F27,AK$4)-MAX($E27,AK$3)+1)/($F27-$E27+1)</f>
        <v>0</v>
      </c>
      <c r="AL27" s="61" t="n">
        <f aca="false">MAX(0,MIN($F27,AL$4)-MAX($E27,AL$3)+1)/($F27-$E27+1)</f>
        <v>0</v>
      </c>
      <c r="AM27" s="61" t="n">
        <f aca="false">MAX(0,MIN($F27,AM$4)-MAX($E27,AM$3)+1)/($F27-$E27+1)</f>
        <v>0</v>
      </c>
      <c r="AN27" s="61" t="n">
        <f aca="false">MAX(0,MIN($F27,AN$4)-MAX($E27,AN$3)+1)/($F27-$E27+1)</f>
        <v>0</v>
      </c>
      <c r="AO27" s="61" t="n">
        <f aca="false">MAX(0,MIN($F27,AO$4)-MAX($E27,AO$3)+1)/($F27-$E27+1)</f>
        <v>0</v>
      </c>
      <c r="AP27" s="61" t="n">
        <f aca="false">MAX(0,MIN($F27,AP$4)-MAX($E27,AP$3)+1)/($F27-$E27+1)</f>
        <v>0</v>
      </c>
      <c r="AQ27" s="61" t="n">
        <f aca="false">MAX(0,MIN($F27,AQ$4)-MAX($E27,AQ$3)+1)/($F27-$E27+1)</f>
        <v>0</v>
      </c>
      <c r="AR27" s="61" t="n">
        <f aca="false">MAX(0,MIN($F27,AR$4)-MAX($E27,AR$3)+1)/($F27-$E27+1)</f>
        <v>0</v>
      </c>
      <c r="AS27" s="61" t="n">
        <f aca="false">MAX(0,MIN($F27,AS$4)-MAX($E27,AS$3)+1)/($F27-$E27+1)</f>
        <v>0</v>
      </c>
      <c r="AT27" s="61" t="n">
        <f aca="false">MAX(0,MIN($F27,AT$4)-MAX($E27,AT$3)+1)/($F27-$E27+1)</f>
        <v>0</v>
      </c>
      <c r="AU27" s="61" t="n">
        <f aca="false">MAX(0,MIN($F27,AU$4)-MAX($E27,AU$3)+1)/($F27-$E27+1)</f>
        <v>0</v>
      </c>
      <c r="AV27" s="61" t="n">
        <f aca="false">MAX(0,MIN($F27,AV$4)-MAX($E27,AV$3)+1)/($F27-$E27+1)</f>
        <v>0</v>
      </c>
      <c r="AW27" s="61" t="n">
        <f aca="false">MAX(0,MIN($F27,AW$4)-MAX($E27,AW$3)+1)/($F27-$E27+1)</f>
        <v>0</v>
      </c>
      <c r="AX27" s="61" t="n">
        <f aca="false">MAX(0,MIN($F27,AX$4)-MAX($E27,AX$3)+1)/($F27-$E27+1)</f>
        <v>0</v>
      </c>
      <c r="AY27" s="61" t="n">
        <f aca="false">MAX(0,MIN($F27,AY$4)-MAX($E27,AY$3)+1)/($F27-$E27+1)</f>
        <v>0</v>
      </c>
      <c r="AZ27" s="61" t="n">
        <f aca="false">MAX(0,MIN($F27,AZ$4)-MAX($E27,AZ$3)+1)/($F27-$E27+1)</f>
        <v>0</v>
      </c>
      <c r="BA27" s="61" t="n">
        <f aca="false">MAX(0,MIN($F27,BA$4)-MAX($E27,BA$3)+1)/($F27-$E27+1)</f>
        <v>0</v>
      </c>
      <c r="BB27" s="61" t="n">
        <f aca="false">MAX(0,MIN($F27,BB$4)-MAX($E27,BB$3)+1)/($F27-$E27+1)</f>
        <v>0</v>
      </c>
      <c r="BC27" s="61" t="n">
        <f aca="false">MAX(0,MIN($F27,BC$4)-MAX($E27,BC$3)+1)/($F27-$E27+1)</f>
        <v>0</v>
      </c>
      <c r="BD27" s="61" t="n">
        <f aca="false">MAX(0,MIN($F27,BD$4)-MAX($E27,BD$3)+1)/($F27-$E27+1)</f>
        <v>0</v>
      </c>
      <c r="BE27" s="61" t="n">
        <f aca="false">MAX(0,MIN($F27,BE$4)-MAX($E27,BE$3)+1)/($F27-$E27+1)</f>
        <v>0</v>
      </c>
      <c r="BF27" s="61" t="n">
        <f aca="false">MAX(0,MIN($F27,BF$4)-MAX($E27,BF$3)+1)/($F27-$E27+1)</f>
        <v>0</v>
      </c>
      <c r="BG27" s="61" t="n">
        <f aca="false">MAX(0,MIN($F27,BG$4)-MAX($E27,BG$3)+1)/($F27-$E27+1)</f>
        <v>0</v>
      </c>
      <c r="BH27" s="61" t="n">
        <f aca="false">MAX(0,MIN($F27,BH$4)-MAX($E27,BH$3)+1)/($F27-$E27+1)</f>
        <v>0</v>
      </c>
      <c r="BI27" s="61" t="n">
        <f aca="false">MAX(0,MIN($F27,BI$4)-MAX($E27,BI$3)+1)/($F27-$E27+1)</f>
        <v>0</v>
      </c>
      <c r="BJ27" s="61" t="n">
        <f aca="false">MAX(0,MIN($F27,BJ$4)-MAX($E27,BJ$3)+1)/($F27-$E27+1)</f>
        <v>0</v>
      </c>
      <c r="BK27" s="61" t="n">
        <f aca="false">MAX(0,MIN($F27,BK$4)-MAX($E27,BK$3)+1)/($F27-$E27+1)</f>
        <v>0</v>
      </c>
      <c r="BL27" s="61" t="n">
        <f aca="false">MAX(0,MIN($F27,BL$4)-MAX($E27,BL$3)+1)/($F27-$E27+1)</f>
        <v>0</v>
      </c>
      <c r="BM27" s="61" t="n">
        <f aca="false">MAX(0,MIN($F27,BM$4)-MAX($E27,BM$3)+1)/($F27-$E27+1)</f>
        <v>0</v>
      </c>
      <c r="BN27" s="61" t="n">
        <f aca="false">MAX(0,MIN($F27,BN$4)-MAX($E27,BN$3)+1)/($F27-$E27+1)</f>
        <v>0</v>
      </c>
      <c r="BO27" s="61" t="n">
        <f aca="false">MAX(0,MIN($F27,BO$4)-MAX($E27,BO$3)+1)/($F27-$E27+1)</f>
        <v>0</v>
      </c>
      <c r="BP27" s="61" t="n">
        <f aca="false">MAX(0,MIN($F27,BP$4)-MAX($E27,BP$3)+1)/($F27-$E27+1)</f>
        <v>0</v>
      </c>
      <c r="BQ27" s="61" t="n">
        <f aca="false">MAX(0,MIN($F27,BQ$4)-MAX($E27,BQ$3)+1)/($F27-$E27+1)</f>
        <v>0</v>
      </c>
      <c r="BR27" s="61" t="n">
        <f aca="false">MAX(0,MIN($F27,BR$4)-MAX($E27,BR$3)+1)/($F27-$E27+1)</f>
        <v>0</v>
      </c>
      <c r="BS27" s="61" t="n">
        <f aca="false">MAX(0,MIN($F27,BS$4)-MAX($E27,BS$3)+1)/($F27-$E27+1)</f>
        <v>0</v>
      </c>
      <c r="BT27" s="61" t="n">
        <f aca="false">MAX(0,MIN($F27,BT$4)-MAX($E27,BT$3)+1)/($F27-$E27+1)</f>
        <v>0</v>
      </c>
      <c r="BU27" s="61" t="n">
        <f aca="false">MAX(0,MIN($F27,BU$4)-MAX($E27,BU$3)+1)/($F27-$E27+1)</f>
        <v>0</v>
      </c>
      <c r="BV27" s="61" t="n">
        <f aca="false">MAX(0,MIN($F27,BV$4)-MAX($E27,BV$3)+1)/($F27-$E27+1)</f>
        <v>0</v>
      </c>
      <c r="BW27" s="61" t="n">
        <f aca="false">MAX(0,MIN($F27,BW$4)-MAX($E27,BW$3)+1)/($F27-$E27+1)</f>
        <v>0</v>
      </c>
      <c r="BX27" s="61" t="n">
        <f aca="false">MAX(0,MIN($F27,BX$4)-MAX($E27,BX$3)+1)/($F27-$E27+1)</f>
        <v>0</v>
      </c>
      <c r="BY27" s="61" t="n">
        <f aca="false">MAX(0,MIN($F27,BY$4)-MAX($E27,BY$3)+1)/($F27-$E27+1)</f>
        <v>0</v>
      </c>
      <c r="BZ27" s="61" t="n">
        <f aca="false">MAX(0,MIN($F27,BZ$4)-MAX($E27,BZ$3)+1)/($F27-$E27+1)</f>
        <v>0</v>
      </c>
      <c r="CA27" s="61" t="n">
        <f aca="false">MAX(0,MIN($F27,CA$4)-MAX($E27,CA$3)+1)/($F27-$E27+1)</f>
        <v>0</v>
      </c>
      <c r="CB27" s="61" t="n">
        <f aca="false">MAX(0,MIN($F27,CB$4)-MAX($E27,CB$3)+1)/($F27-$E27+1)</f>
        <v>0</v>
      </c>
      <c r="CC27" s="61" t="n">
        <f aca="false">MAX(0,MIN($F27,CC$4)-MAX($E27,CC$3)+1)/($F27-$E27+1)</f>
        <v>0</v>
      </c>
      <c r="CD27" s="61" t="n">
        <f aca="false">MAX(0,MIN($F27,CD$4)-MAX($E27,CD$3)+1)/($F27-$E27+1)</f>
        <v>0</v>
      </c>
      <c r="CE27" s="61" t="n">
        <f aca="false">MAX(0,MIN($F27,CE$4)-MAX($E27,CE$3)+1)/($F27-$E27+1)</f>
        <v>0</v>
      </c>
      <c r="CF27" s="61" t="n">
        <f aca="false">MAX(0,MIN($F27,CF$4)-MAX($E27,CF$3)+1)/($F27-$E27+1)</f>
        <v>0</v>
      </c>
      <c r="CG27" s="61" t="n">
        <f aca="false">MAX(0,MIN($F27,CG$4)-MAX($E27,CG$3)+1)/($F27-$E27+1)</f>
        <v>0</v>
      </c>
      <c r="CH27" s="61" t="n">
        <f aca="false">MAX(0,MIN($F27,CH$4)-MAX($E27,CH$3)+1)/($F27-$E27+1)</f>
        <v>0</v>
      </c>
      <c r="CI27" s="61" t="n">
        <f aca="false">MAX(0,MIN($F27,CI$4)-MAX($E27,CI$3)+1)/($F27-$E27+1)</f>
        <v>0</v>
      </c>
      <c r="CJ27" s="61" t="n">
        <f aca="false">MAX(0,MIN($F27,CJ$4)-MAX($E27,CJ$3)+1)/($F27-$E27+1)</f>
        <v>0</v>
      </c>
      <c r="CK27" s="61" t="n">
        <f aca="false">MAX(0,MIN($F27,CK$4)-MAX($E27,CK$3)+1)/($F27-$E27+1)</f>
        <v>0</v>
      </c>
      <c r="CL27" s="61" t="n">
        <f aca="false">MAX(0,MIN($F27,CL$4)-MAX($E27,CL$3)+1)/($F27-$E27+1)</f>
        <v>0</v>
      </c>
      <c r="CM27" s="61" t="n">
        <f aca="false">MAX(0,MIN($F27,CM$4)-MAX($E27,CM$3)+1)/($F27-$E27+1)</f>
        <v>0</v>
      </c>
      <c r="CN27" s="61" t="n">
        <f aca="false">MAX(0,MIN($F27,CN$4)-MAX($E27,CN$3)+1)/($F27-$E27+1)</f>
        <v>0</v>
      </c>
      <c r="CO27" s="61" t="n">
        <f aca="false">MAX(0,MIN($F27,CO$4)-MAX($E27,CO$3)+1)/($F27-$E27+1)</f>
        <v>0</v>
      </c>
      <c r="CP27" s="61" t="n">
        <f aca="false">MAX(0,MIN($F27,CP$4)-MAX($E27,CP$3)+1)/($F27-$E27+1)</f>
        <v>0</v>
      </c>
      <c r="CQ27" s="61" t="n">
        <f aca="false">MAX(0,MIN($F27,CQ$4)-MAX($E27,CQ$3)+1)/($F27-$E27+1)</f>
        <v>0</v>
      </c>
      <c r="CR27" s="61" t="n">
        <f aca="false">MAX(0,MIN($F27,CR$4)-MAX($E27,CR$3)+1)/($F27-$E27+1)</f>
        <v>0</v>
      </c>
      <c r="CS27" s="61" t="n">
        <f aca="false">MAX(0,MIN($F27,CS$4)-MAX($E27,CS$3)+1)/($F27-$E27+1)</f>
        <v>0</v>
      </c>
      <c r="CT27" s="61" t="n">
        <f aca="false">MAX(0,MIN($F27,CT$4)-MAX($E27,CT$3)+1)/($F27-$E27+1)</f>
        <v>0</v>
      </c>
      <c r="CU27" s="61" t="n">
        <f aca="false">MAX(0,MIN($F27,CU$4)-MAX($E27,CU$3)+1)/($F27-$E27+1)</f>
        <v>0</v>
      </c>
      <c r="CV27" s="61" t="n">
        <f aca="false">MAX(0,MIN($F27,CV$4)-MAX($E27,CV$3)+1)/($F27-$E27+1)</f>
        <v>0</v>
      </c>
      <c r="CW27" s="61" t="n">
        <f aca="false">MAX(0,MIN($F27,CW$4)-MAX($E27,CW$3)+1)/($F27-$E27+1)</f>
        <v>0</v>
      </c>
      <c r="CX27" s="61" t="n">
        <f aca="false">MAX(0,MIN($F27,CX$4)-MAX($E27,CX$3)+1)/($F27-$E27+1)</f>
        <v>0</v>
      </c>
      <c r="CY27" s="61" t="n">
        <f aca="false">MAX(0,MIN($F27,CY$4)-MAX($E27,CY$3)+1)/($F27-$E27+1)</f>
        <v>0</v>
      </c>
      <c r="CZ27" s="61" t="n">
        <f aca="false">MAX(0,MIN($F27,CZ$4)-MAX($E27,CZ$3)+1)/($F27-$E27+1)</f>
        <v>0</v>
      </c>
      <c r="DA27" s="61" t="n">
        <f aca="false">MAX(0,MIN($F27,DA$4)-MAX($E27,DA$3)+1)/($F27-$E27+1)</f>
        <v>0</v>
      </c>
      <c r="DB27" s="61" t="n">
        <f aca="false">MAX(0,MIN($F27,DB$4)-MAX($E27,DB$3)+1)/($F27-$E27+1)</f>
        <v>0</v>
      </c>
      <c r="DC27" s="61" t="n">
        <f aca="false">MAX(0,MIN($F27,DC$4)-MAX($E27,DC$3)+1)/($F27-$E27+1)</f>
        <v>0</v>
      </c>
      <c r="DD27" s="61" t="n">
        <f aca="false">MAX(0,MIN($F27,DD$4)-MAX($E27,DD$3)+1)/($F27-$E27+1)</f>
        <v>0</v>
      </c>
      <c r="DE27" s="61" t="n">
        <f aca="false">MAX(0,MIN($F27,DE$4)-MAX($E27,DE$3)+1)/($F27-$E27+1)</f>
        <v>0</v>
      </c>
      <c r="DF27" s="61" t="n">
        <f aca="false">MAX(0,MIN($F27,DF$4)-MAX($E27,DF$3)+1)/($F27-$E27+1)</f>
        <v>0</v>
      </c>
      <c r="DG27" s="61" t="n">
        <f aca="false">MAX(0,MIN($F27,DG$4)-MAX($E27,DG$3)+1)/($F27-$E27+1)</f>
        <v>0</v>
      </c>
      <c r="DH27" s="61" t="n">
        <f aca="false">MAX(0,MIN($F27,DH$4)-MAX($E27,DH$3)+1)/($F27-$E27+1)</f>
        <v>0</v>
      </c>
      <c r="DI27" s="61" t="n">
        <f aca="false">MAX(0,MIN($F27,DI$4)-MAX($E27,DI$3)+1)/($F27-$E27+1)</f>
        <v>0</v>
      </c>
      <c r="DJ27" s="61" t="n">
        <f aca="false">MAX(0,MIN($F27,DJ$4)-MAX($E27,DJ$3)+1)/($F27-$E27+1)</f>
        <v>0</v>
      </c>
      <c r="DK27" s="61" t="n">
        <f aca="false">MAX(0,MIN($F27,DK$4)-MAX($E27,DK$3)+1)/($F27-$E27+1)</f>
        <v>0</v>
      </c>
      <c r="DL27" s="61" t="n">
        <f aca="false">MAX(0,MIN($F27,DL$4)-MAX($E27,DL$3)+1)/($F27-$E27+1)</f>
        <v>0</v>
      </c>
      <c r="DM27" s="61" t="n">
        <f aca="false">MAX(0,MIN($F27,DM$4)-MAX($E27,DM$3)+1)/($F27-$E27+1)</f>
        <v>0</v>
      </c>
      <c r="DN27" s="61" t="n">
        <f aca="false">MAX(0,MIN($F27,DN$4)-MAX($E27,DN$3)+1)/($F27-$E27+1)</f>
        <v>0</v>
      </c>
      <c r="DO27" s="61" t="n">
        <f aca="false">MAX(0,MIN($F27,DO$4)-MAX($E27,DO$3)+1)/($F27-$E27+1)</f>
        <v>0</v>
      </c>
      <c r="DP27" s="61" t="n">
        <f aca="false">MAX(0,MIN($F27,DP$4)-MAX($E27,DP$3)+1)/($F27-$E27+1)</f>
        <v>0</v>
      </c>
      <c r="DQ27" s="61" t="n">
        <f aca="false">MAX(0,MIN($F27,DQ$4)-MAX($E27,DQ$3)+1)/($F27-$E27+1)</f>
        <v>0</v>
      </c>
      <c r="DR27" s="61" t="n">
        <f aca="false">MAX(0,MIN($F27,DR$4)-MAX($E27,DR$3)+1)/($F27-$E27+1)</f>
        <v>0</v>
      </c>
      <c r="DS27" s="61" t="n">
        <f aca="false">MAX(0,MIN($F27,DS$4)-MAX($E27,DS$3)+1)/($F27-$E27+1)</f>
        <v>0</v>
      </c>
      <c r="DT27" s="61" t="n">
        <f aca="false">MAX(0,MIN($F27,DT$4)-MAX($E27,DT$3)+1)/($F27-$E27+1)</f>
        <v>0</v>
      </c>
      <c r="DU27" s="61" t="n">
        <f aca="false">MAX(0,MIN($F27,DU$4)-MAX($E27,DU$3)+1)/($F27-$E27+1)</f>
        <v>0</v>
      </c>
      <c r="DV27" s="61" t="n">
        <f aca="false">MAX(0,MIN($F27,DV$4)-MAX($E27,DV$3)+1)/($F27-$E27+1)</f>
        <v>0</v>
      </c>
      <c r="DW27" s="61" t="n">
        <f aca="false">MAX(0,MIN($F27,DW$4)-MAX($E27,DW$3)+1)/($F27-$E27+1)</f>
        <v>0</v>
      </c>
      <c r="DX27" s="61" t="n">
        <f aca="false">MAX(0,MIN($F27,DX$4)-MAX($E27,DX$3)+1)/($F27-$E27+1)</f>
        <v>0</v>
      </c>
      <c r="DY27" s="61" t="n">
        <f aca="false">MAX(0,MIN($F27,DY$4)-MAX($E27,DY$3)+1)/($F27-$E27+1)</f>
        <v>0</v>
      </c>
      <c r="DZ27" s="61" t="n">
        <f aca="false">MAX(0,MIN($F27,DZ$4)-MAX($E27,DZ$3)+1)/($F27-$E27+1)</f>
        <v>0</v>
      </c>
      <c r="EA27" s="61" t="n">
        <f aca="false">MAX(0,MIN($F27,EA$4)-MAX($E27,EA$3)+1)/($F27-$E27+1)</f>
        <v>0</v>
      </c>
      <c r="EB27" s="61" t="n">
        <f aca="false">MAX(0,MIN($F27,EB$4)-MAX($E27,EB$3)+1)/($F27-$E27+1)</f>
        <v>0</v>
      </c>
      <c r="EC27" s="61" t="n">
        <f aca="false">MAX(0,MIN($F27,EC$4)-MAX($E27,EC$3)+1)/($F27-$E27+1)</f>
        <v>0</v>
      </c>
      <c r="ED27" s="61" t="n">
        <f aca="false">MAX(0,MIN($F27,ED$4)-MAX($E27,ED$3)+1)/($F27-$E27+1)</f>
        <v>0</v>
      </c>
      <c r="EE27" s="61" t="n">
        <f aca="false">MAX(0,MIN($F27,EE$4)-MAX($E27,EE$3)+1)/($F27-$E27+1)</f>
        <v>0</v>
      </c>
      <c r="EF27" s="61" t="n">
        <f aca="false">MAX(0,MIN($F27,EF$4)-MAX($E27,EF$3)+1)/($F27-$E27+1)</f>
        <v>0</v>
      </c>
      <c r="EG27" s="61" t="n">
        <f aca="false">MAX(0,MIN($F27,EG$4)-MAX($E27,EG$3)+1)/($F27-$E27+1)</f>
        <v>0</v>
      </c>
      <c r="EH27" s="61" t="n">
        <f aca="false">MAX(0,MIN($F27,EH$4)-MAX($E27,EH$3)+1)/($F27-$E27+1)</f>
        <v>0</v>
      </c>
      <c r="EI27" s="61" t="n">
        <f aca="false">MAX(0,MIN($F27,EI$4)-MAX($E27,EI$3)+1)/($F27-$E27+1)</f>
        <v>0</v>
      </c>
      <c r="EJ27" s="61" t="n">
        <f aca="false">MAX(0,MIN($F27,EJ$4)-MAX($E27,EJ$3)+1)/($F27-$E27+1)</f>
        <v>0</v>
      </c>
      <c r="EK27" s="61" t="n">
        <f aca="false">MAX(0,MIN($F27,EK$4)-MAX($E27,EK$3)+1)/($F27-$E27+1)</f>
        <v>0</v>
      </c>
      <c r="EL27" s="61" t="n">
        <f aca="false">MAX(0,MIN($F27,EL$4)-MAX($E27,EL$3)+1)/($F27-$E27+1)</f>
        <v>0</v>
      </c>
      <c r="EM27" s="61" t="n">
        <f aca="false">MAX(0,MIN($F27,EM$4)-MAX($E27,EM$3)+1)/($F27-$E27+1)</f>
        <v>0</v>
      </c>
      <c r="EN27" s="61" t="n">
        <f aca="false">MAX(0,MIN($F27,EN$4)-MAX($E27,EN$3)+1)/($F27-$E27+1)</f>
        <v>0</v>
      </c>
      <c r="EO27" s="61" t="n">
        <f aca="false">MAX(0,MIN($F27,EO$4)-MAX($E27,EO$3)+1)/($F27-$E27+1)</f>
        <v>0</v>
      </c>
      <c r="EP27" s="61" t="n">
        <f aca="false">MAX(0,MIN($F27,EP$4)-MAX($E27,EP$3)+1)/($F27-$E27+1)</f>
        <v>0</v>
      </c>
      <c r="EQ27" s="61" t="n">
        <f aca="false">MAX(0,MIN($F27,EQ$4)-MAX($E27,EQ$3)+1)/($F27-$E27+1)</f>
        <v>0</v>
      </c>
      <c r="ER27" s="61" t="n">
        <f aca="false">MAX(0,MIN($F27,ER$4)-MAX($E27,ER$3)+1)/($F27-$E27+1)</f>
        <v>0</v>
      </c>
      <c r="ES27" s="61" t="n">
        <f aca="false">MAX(0,MIN($F27,ES$4)-MAX($E27,ES$3)+1)/($F27-$E27+1)</f>
        <v>0</v>
      </c>
      <c r="ET27" s="61" t="n">
        <f aca="false">MAX(0,MIN($F27,ET$4)-MAX($E27,ET$3)+1)/($F27-$E27+1)</f>
        <v>0</v>
      </c>
      <c r="EU27" s="61" t="n">
        <f aca="false">MAX(0,MIN($F27,EU$4)-MAX($E27,EU$3)+1)/($F27-$E27+1)</f>
        <v>0</v>
      </c>
      <c r="EV27" s="61" t="n">
        <f aca="false">MAX(0,MIN($F27,EV$4)-MAX($E27,EV$3)+1)/($F27-$E27+1)</f>
        <v>0</v>
      </c>
      <c r="EW27" s="61" t="n">
        <f aca="false">MAX(0,MIN($F27,EW$4)-MAX($E27,EW$3)+1)/($F27-$E27+1)</f>
        <v>0</v>
      </c>
      <c r="EX27" s="61" t="n">
        <f aca="false">MAX(0,MIN($F27,EX$4)-MAX($E27,EX$3)+1)/($F27-$E27+1)</f>
        <v>0</v>
      </c>
      <c r="EY27" s="61" t="n">
        <f aca="false">MAX(0,MIN($F27,EY$4)-MAX($E27,EY$3)+1)/($F27-$E27+1)</f>
        <v>0</v>
      </c>
      <c r="EZ27" s="61" t="n">
        <f aca="false">MAX(0,MIN($F27,EZ$4)-MAX($E27,EZ$3)+1)/($F27-$E27+1)</f>
        <v>0</v>
      </c>
      <c r="FA27" s="61" t="n">
        <f aca="false">MAX(0,MIN($F27,FA$4)-MAX($E27,FA$3)+1)/($F27-$E27+1)</f>
        <v>0</v>
      </c>
      <c r="FB27" s="61" t="n">
        <f aca="false">MAX(0,MIN($F27,FB$4)-MAX($E27,FB$3)+1)/($F27-$E27+1)</f>
        <v>0</v>
      </c>
      <c r="FC27" s="61" t="n">
        <f aca="false">MAX(0,MIN($F27,FC$4)-MAX($E27,FC$3)+1)/($F27-$E27+1)</f>
        <v>0</v>
      </c>
      <c r="FD27" s="61" t="n">
        <f aca="false">MAX(0,MIN($F27,FD$4)-MAX($E27,FD$3)+1)/($F27-$E27+1)</f>
        <v>0</v>
      </c>
      <c r="FE27" s="61" t="n">
        <f aca="false">MAX(0,MIN($F27,FE$4)-MAX($E27,FE$3)+1)/($F27-$E27+1)</f>
        <v>0</v>
      </c>
      <c r="FF27" s="61" t="n">
        <f aca="false">MAX(0,MIN($F27,FF$4)-MAX($E27,FF$3)+1)/($F27-$E27+1)</f>
        <v>0</v>
      </c>
      <c r="FG27" s="61" t="n">
        <f aca="false">MAX(0,MIN($F27,FG$4)-MAX($E27,FG$3)+1)/($F27-$E27+1)</f>
        <v>0</v>
      </c>
      <c r="FH27" s="61" t="n">
        <f aca="false">MAX(0,MIN($F27,FH$4)-MAX($E27,FH$3)+1)/($F27-$E27+1)</f>
        <v>0</v>
      </c>
    </row>
    <row r="28" customFormat="false" ht="15" hidden="false" customHeight="false" outlineLevel="0" collapsed="false">
      <c r="C28" s="1" t="s">
        <v>680</v>
      </c>
      <c r="D28" s="12" t="s">
        <v>34</v>
      </c>
      <c r="E28" s="45" t="n">
        <f aca="false">$F16+1</f>
        <v>46844</v>
      </c>
      <c r="F28" s="45" t="n">
        <f aca="false">EDATE($F16,In_Life*Months_In_Year)</f>
        <v>59626</v>
      </c>
      <c r="J28" s="61" t="n">
        <f aca="false">MAX(0,(MIN($F28,J$4)-MAX($E28,J$3)+1)/J$5)</f>
        <v>0</v>
      </c>
      <c r="K28" s="61" t="n">
        <f aca="false">MAX(0,(MIN($F28,K$4)-MAX($E28,K$3)+1)/K$5)</f>
        <v>0</v>
      </c>
      <c r="L28" s="61" t="n">
        <f aca="false">MAX(0,(MIN($F28,L$4)-MAX($E28,L$3)+1)/L$5)</f>
        <v>0</v>
      </c>
      <c r="M28" s="61" t="n">
        <f aca="false">MAX(0,(MIN($F28,M$4)-MAX($E28,M$3)+1)/M$5)</f>
        <v>0</v>
      </c>
      <c r="N28" s="61" t="n">
        <f aca="false">MAX(0,(MIN($F28,N$4)-MAX($E28,N$3)+1)/N$5)</f>
        <v>0</v>
      </c>
      <c r="O28" s="61" t="n">
        <f aca="false">MAX(0,(MIN($F28,O$4)-MAX($E28,O$3)+1)/O$5)</f>
        <v>0</v>
      </c>
      <c r="P28" s="61" t="n">
        <f aca="false">MAX(0,(MIN($F28,P$4)-MAX($E28,P$3)+1)/P$5)</f>
        <v>0</v>
      </c>
      <c r="Q28" s="61" t="n">
        <f aca="false">MAX(0,(MIN($F28,Q$4)-MAX($E28,Q$3)+1)/Q$5)</f>
        <v>0</v>
      </c>
      <c r="R28" s="61" t="n">
        <f aca="false">MAX(0,(MIN($F28,R$4)-MAX($E28,R$3)+1)/R$5)</f>
        <v>0</v>
      </c>
      <c r="S28" s="61" t="n">
        <f aca="false">MAX(0,(MIN($F28,S$4)-MAX($E28,S$3)+1)/S$5)</f>
        <v>0</v>
      </c>
      <c r="T28" s="61" t="n">
        <f aca="false">MAX(0,(MIN($F28,T$4)-MAX($E28,T$3)+1)/T$5)</f>
        <v>1</v>
      </c>
      <c r="U28" s="61" t="n">
        <f aca="false">MAX(0,(MIN($F28,U$4)-MAX($E28,U$3)+1)/U$5)</f>
        <v>1</v>
      </c>
      <c r="V28" s="61" t="n">
        <f aca="false">MAX(0,(MIN($F28,V$4)-MAX($E28,V$3)+1)/V$5)</f>
        <v>1</v>
      </c>
      <c r="W28" s="61" t="n">
        <f aca="false">MAX(0,(MIN($F28,W$4)-MAX($E28,W$3)+1)/W$5)</f>
        <v>1</v>
      </c>
      <c r="X28" s="61" t="n">
        <f aca="false">MAX(0,(MIN($F28,X$4)-MAX($E28,X$3)+1)/X$5)</f>
        <v>1</v>
      </c>
      <c r="Y28" s="61" t="n">
        <f aca="false">MAX(0,(MIN($F28,Y$4)-MAX($E28,Y$3)+1)/Y$5)</f>
        <v>1</v>
      </c>
      <c r="Z28" s="61" t="n">
        <f aca="false">MAX(0,(MIN($F28,Z$4)-MAX($E28,Z$3)+1)/Z$5)</f>
        <v>1</v>
      </c>
      <c r="AA28" s="61" t="n">
        <f aca="false">MAX(0,(MIN($F28,AA$4)-MAX($E28,AA$3)+1)/AA$5)</f>
        <v>1</v>
      </c>
      <c r="AB28" s="61" t="n">
        <f aca="false">MAX(0,(MIN($F28,AB$4)-MAX($E28,AB$3)+1)/AB$5)</f>
        <v>1</v>
      </c>
      <c r="AC28" s="61" t="n">
        <f aca="false">MAX(0,(MIN($F28,AC$4)-MAX($E28,AC$3)+1)/AC$5)</f>
        <v>1</v>
      </c>
      <c r="AD28" s="61" t="n">
        <f aca="false">MAX(0,(MIN($F28,AD$4)-MAX($E28,AD$3)+1)/AD$5)</f>
        <v>1</v>
      </c>
      <c r="AE28" s="61" t="n">
        <f aca="false">MAX(0,(MIN($F28,AE$4)-MAX($E28,AE$3)+1)/AE$5)</f>
        <v>1</v>
      </c>
      <c r="AF28" s="61" t="n">
        <f aca="false">MAX(0,(MIN($F28,AF$4)-MAX($E28,AF$3)+1)/AF$5)</f>
        <v>1</v>
      </c>
      <c r="AG28" s="61" t="n">
        <f aca="false">MAX(0,(MIN($F28,AG$4)-MAX($E28,AG$3)+1)/AG$5)</f>
        <v>1</v>
      </c>
      <c r="AH28" s="61" t="n">
        <f aca="false">MAX(0,(MIN($F28,AH$4)-MAX($E28,AH$3)+1)/AH$5)</f>
        <v>1</v>
      </c>
      <c r="AI28" s="61" t="n">
        <f aca="false">MAX(0,(MIN($F28,AI$4)-MAX($E28,AI$3)+1)/AI$5)</f>
        <v>1</v>
      </c>
      <c r="AJ28" s="61" t="n">
        <f aca="false">MAX(0,(MIN($F28,AJ$4)-MAX($E28,AJ$3)+1)/AJ$5)</f>
        <v>1</v>
      </c>
      <c r="AK28" s="61" t="n">
        <f aca="false">MAX(0,(MIN($F28,AK$4)-MAX($E28,AK$3)+1)/AK$5)</f>
        <v>1</v>
      </c>
      <c r="AL28" s="61" t="n">
        <f aca="false">MAX(0,(MIN($F28,AL$4)-MAX($E28,AL$3)+1)/AL$5)</f>
        <v>1</v>
      </c>
      <c r="AM28" s="61" t="n">
        <f aca="false">MAX(0,(MIN($F28,AM$4)-MAX($E28,AM$3)+1)/AM$5)</f>
        <v>1</v>
      </c>
      <c r="AN28" s="61" t="n">
        <f aca="false">MAX(0,(MIN($F28,AN$4)-MAX($E28,AN$3)+1)/AN$5)</f>
        <v>1</v>
      </c>
      <c r="AO28" s="61" t="n">
        <f aca="false">MAX(0,(MIN($F28,AO$4)-MAX($E28,AO$3)+1)/AO$5)</f>
        <v>1</v>
      </c>
      <c r="AP28" s="61" t="n">
        <f aca="false">MAX(0,(MIN($F28,AP$4)-MAX($E28,AP$3)+1)/AP$5)</f>
        <v>1</v>
      </c>
      <c r="AQ28" s="61" t="n">
        <f aca="false">MAX(0,(MIN($F28,AQ$4)-MAX($E28,AQ$3)+1)/AQ$5)</f>
        <v>1</v>
      </c>
      <c r="AR28" s="61" t="n">
        <f aca="false">MAX(0,(MIN($F28,AR$4)-MAX($E28,AR$3)+1)/AR$5)</f>
        <v>1</v>
      </c>
      <c r="AS28" s="61" t="n">
        <f aca="false">MAX(0,(MIN($F28,AS$4)-MAX($E28,AS$3)+1)/AS$5)</f>
        <v>1</v>
      </c>
      <c r="AT28" s="61" t="n">
        <f aca="false">MAX(0,(MIN($F28,AT$4)-MAX($E28,AT$3)+1)/AT$5)</f>
        <v>1</v>
      </c>
      <c r="AU28" s="61" t="n">
        <f aca="false">MAX(0,(MIN($F28,AU$4)-MAX($E28,AU$3)+1)/AU$5)</f>
        <v>1</v>
      </c>
      <c r="AV28" s="61" t="n">
        <f aca="false">MAX(0,(MIN($F28,AV$4)-MAX($E28,AV$3)+1)/AV$5)</f>
        <v>1</v>
      </c>
      <c r="AW28" s="61" t="n">
        <f aca="false">MAX(0,(MIN($F28,AW$4)-MAX($E28,AW$3)+1)/AW$5)</f>
        <v>1</v>
      </c>
      <c r="AX28" s="61" t="n">
        <f aca="false">MAX(0,(MIN($F28,AX$4)-MAX($E28,AX$3)+1)/AX$5)</f>
        <v>1</v>
      </c>
      <c r="AY28" s="61" t="n">
        <f aca="false">MAX(0,(MIN($F28,AY$4)-MAX($E28,AY$3)+1)/AY$5)</f>
        <v>1</v>
      </c>
      <c r="AZ28" s="61" t="n">
        <f aca="false">MAX(0,(MIN($F28,AZ$4)-MAX($E28,AZ$3)+1)/AZ$5)</f>
        <v>1</v>
      </c>
      <c r="BA28" s="61" t="n">
        <f aca="false">MAX(0,(MIN($F28,BA$4)-MAX($E28,BA$3)+1)/BA$5)</f>
        <v>1</v>
      </c>
      <c r="BB28" s="61" t="n">
        <f aca="false">MAX(0,(MIN($F28,BB$4)-MAX($E28,BB$3)+1)/BB$5)</f>
        <v>1</v>
      </c>
      <c r="BC28" s="61" t="n">
        <f aca="false">MAX(0,(MIN($F28,BC$4)-MAX($E28,BC$3)+1)/BC$5)</f>
        <v>1</v>
      </c>
      <c r="BD28" s="61" t="n">
        <f aca="false">MAX(0,(MIN($F28,BD$4)-MAX($E28,BD$3)+1)/BD$5)</f>
        <v>1</v>
      </c>
      <c r="BE28" s="61" t="n">
        <f aca="false">MAX(0,(MIN($F28,BE$4)-MAX($E28,BE$3)+1)/BE$5)</f>
        <v>1</v>
      </c>
      <c r="BF28" s="61" t="n">
        <f aca="false">MAX(0,(MIN($F28,BF$4)-MAX($E28,BF$3)+1)/BF$5)</f>
        <v>1</v>
      </c>
      <c r="BG28" s="61" t="n">
        <f aca="false">MAX(0,(MIN($F28,BG$4)-MAX($E28,BG$3)+1)/BG$5)</f>
        <v>1</v>
      </c>
      <c r="BH28" s="61" t="n">
        <f aca="false">MAX(0,(MIN($F28,BH$4)-MAX($E28,BH$3)+1)/BH$5)</f>
        <v>1</v>
      </c>
      <c r="BI28" s="61" t="n">
        <f aca="false">MAX(0,(MIN($F28,BI$4)-MAX($E28,BI$3)+1)/BI$5)</f>
        <v>1</v>
      </c>
      <c r="BJ28" s="61" t="n">
        <f aca="false">MAX(0,(MIN($F28,BJ$4)-MAX($E28,BJ$3)+1)/BJ$5)</f>
        <v>1</v>
      </c>
      <c r="BK28" s="61" t="n">
        <f aca="false">MAX(0,(MIN($F28,BK$4)-MAX($E28,BK$3)+1)/BK$5)</f>
        <v>1</v>
      </c>
      <c r="BL28" s="61" t="n">
        <f aca="false">MAX(0,(MIN($F28,BL$4)-MAX($E28,BL$3)+1)/BL$5)</f>
        <v>1</v>
      </c>
      <c r="BM28" s="61" t="n">
        <f aca="false">MAX(0,(MIN($F28,BM$4)-MAX($E28,BM$3)+1)/BM$5)</f>
        <v>1</v>
      </c>
      <c r="BN28" s="61" t="n">
        <f aca="false">MAX(0,(MIN($F28,BN$4)-MAX($E28,BN$3)+1)/BN$5)</f>
        <v>1</v>
      </c>
      <c r="BO28" s="61" t="n">
        <f aca="false">MAX(0,(MIN($F28,BO$4)-MAX($E28,BO$3)+1)/BO$5)</f>
        <v>1</v>
      </c>
      <c r="BP28" s="61" t="n">
        <f aca="false">MAX(0,(MIN($F28,BP$4)-MAX($E28,BP$3)+1)/BP$5)</f>
        <v>1</v>
      </c>
      <c r="BQ28" s="61" t="n">
        <f aca="false">MAX(0,(MIN($F28,BQ$4)-MAX($E28,BQ$3)+1)/BQ$5)</f>
        <v>1</v>
      </c>
      <c r="BR28" s="61" t="n">
        <f aca="false">MAX(0,(MIN($F28,BR$4)-MAX($E28,BR$3)+1)/BR$5)</f>
        <v>1</v>
      </c>
      <c r="BS28" s="61" t="n">
        <f aca="false">MAX(0,(MIN($F28,BS$4)-MAX($E28,BS$3)+1)/BS$5)</f>
        <v>1</v>
      </c>
      <c r="BT28" s="61" t="n">
        <f aca="false">MAX(0,(MIN($F28,BT$4)-MAX($E28,BT$3)+1)/BT$5)</f>
        <v>1</v>
      </c>
      <c r="BU28" s="61" t="n">
        <f aca="false">MAX(0,(MIN($F28,BU$4)-MAX($E28,BU$3)+1)/BU$5)</f>
        <v>1</v>
      </c>
      <c r="BV28" s="61" t="n">
        <f aca="false">MAX(0,(MIN($F28,BV$4)-MAX($E28,BV$3)+1)/BV$5)</f>
        <v>1</v>
      </c>
      <c r="BW28" s="61" t="n">
        <f aca="false">MAX(0,(MIN($F28,BW$4)-MAX($E28,BW$3)+1)/BW$5)</f>
        <v>1</v>
      </c>
      <c r="BX28" s="61" t="n">
        <f aca="false">MAX(0,(MIN($F28,BX$4)-MAX($E28,BX$3)+1)/BX$5)</f>
        <v>1</v>
      </c>
      <c r="BY28" s="61" t="n">
        <f aca="false">MAX(0,(MIN($F28,BY$4)-MAX($E28,BY$3)+1)/BY$5)</f>
        <v>1</v>
      </c>
      <c r="BZ28" s="61" t="n">
        <f aca="false">MAX(0,(MIN($F28,BZ$4)-MAX($E28,BZ$3)+1)/BZ$5)</f>
        <v>1</v>
      </c>
      <c r="CA28" s="61" t="n">
        <f aca="false">MAX(0,(MIN($F28,CA$4)-MAX($E28,CA$3)+1)/CA$5)</f>
        <v>1</v>
      </c>
      <c r="CB28" s="61" t="n">
        <f aca="false">MAX(0,(MIN($F28,CB$4)-MAX($E28,CB$3)+1)/CB$5)</f>
        <v>1</v>
      </c>
      <c r="CC28" s="61" t="n">
        <f aca="false">MAX(0,(MIN($F28,CC$4)-MAX($E28,CC$3)+1)/CC$5)</f>
        <v>1</v>
      </c>
      <c r="CD28" s="61" t="n">
        <f aca="false">MAX(0,(MIN($F28,CD$4)-MAX($E28,CD$3)+1)/CD$5)</f>
        <v>1</v>
      </c>
      <c r="CE28" s="61" t="n">
        <f aca="false">MAX(0,(MIN($F28,CE$4)-MAX($E28,CE$3)+1)/CE$5)</f>
        <v>1</v>
      </c>
      <c r="CF28" s="61" t="n">
        <f aca="false">MAX(0,(MIN($F28,CF$4)-MAX($E28,CF$3)+1)/CF$5)</f>
        <v>1</v>
      </c>
      <c r="CG28" s="61" t="n">
        <f aca="false">MAX(0,(MIN($F28,CG$4)-MAX($E28,CG$3)+1)/CG$5)</f>
        <v>1</v>
      </c>
      <c r="CH28" s="61" t="n">
        <f aca="false">MAX(0,(MIN($F28,CH$4)-MAX($E28,CH$3)+1)/CH$5)</f>
        <v>1</v>
      </c>
      <c r="CI28" s="61" t="n">
        <f aca="false">MAX(0,(MIN($F28,CI$4)-MAX($E28,CI$3)+1)/CI$5)</f>
        <v>1</v>
      </c>
      <c r="CJ28" s="61" t="n">
        <f aca="false">MAX(0,(MIN($F28,CJ$4)-MAX($E28,CJ$3)+1)/CJ$5)</f>
        <v>1</v>
      </c>
      <c r="CK28" s="61" t="n">
        <f aca="false">MAX(0,(MIN($F28,CK$4)-MAX($E28,CK$3)+1)/CK$5)</f>
        <v>1</v>
      </c>
      <c r="CL28" s="61" t="n">
        <f aca="false">MAX(0,(MIN($F28,CL$4)-MAX($E28,CL$3)+1)/CL$5)</f>
        <v>1</v>
      </c>
      <c r="CM28" s="61" t="n">
        <f aca="false">MAX(0,(MIN($F28,CM$4)-MAX($E28,CM$3)+1)/CM$5)</f>
        <v>1</v>
      </c>
      <c r="CN28" s="61" t="n">
        <f aca="false">MAX(0,(MIN($F28,CN$4)-MAX($E28,CN$3)+1)/CN$5)</f>
        <v>1</v>
      </c>
      <c r="CO28" s="61" t="n">
        <f aca="false">MAX(0,(MIN($F28,CO$4)-MAX($E28,CO$3)+1)/CO$5)</f>
        <v>1</v>
      </c>
      <c r="CP28" s="61" t="n">
        <f aca="false">MAX(0,(MIN($F28,CP$4)-MAX($E28,CP$3)+1)/CP$5)</f>
        <v>1</v>
      </c>
      <c r="CQ28" s="61" t="n">
        <f aca="false">MAX(0,(MIN($F28,CQ$4)-MAX($E28,CQ$3)+1)/CQ$5)</f>
        <v>1</v>
      </c>
      <c r="CR28" s="61" t="n">
        <f aca="false">MAX(0,(MIN($F28,CR$4)-MAX($E28,CR$3)+1)/CR$5)</f>
        <v>1</v>
      </c>
      <c r="CS28" s="61" t="n">
        <f aca="false">MAX(0,(MIN($F28,CS$4)-MAX($E28,CS$3)+1)/CS$5)</f>
        <v>1</v>
      </c>
      <c r="CT28" s="61" t="n">
        <f aca="false">MAX(0,(MIN($F28,CT$4)-MAX($E28,CT$3)+1)/CT$5)</f>
        <v>1</v>
      </c>
      <c r="CU28" s="61" t="n">
        <f aca="false">MAX(0,(MIN($F28,CU$4)-MAX($E28,CU$3)+1)/CU$5)</f>
        <v>1</v>
      </c>
      <c r="CV28" s="61" t="n">
        <f aca="false">MAX(0,(MIN($F28,CV$4)-MAX($E28,CV$3)+1)/CV$5)</f>
        <v>1</v>
      </c>
      <c r="CW28" s="61" t="n">
        <f aca="false">MAX(0,(MIN($F28,CW$4)-MAX($E28,CW$3)+1)/CW$5)</f>
        <v>1</v>
      </c>
      <c r="CX28" s="61" t="n">
        <f aca="false">MAX(0,(MIN($F28,CX$4)-MAX($E28,CX$3)+1)/CX$5)</f>
        <v>1</v>
      </c>
      <c r="CY28" s="61" t="n">
        <f aca="false">MAX(0,(MIN($F28,CY$4)-MAX($E28,CY$3)+1)/CY$5)</f>
        <v>1</v>
      </c>
      <c r="CZ28" s="61" t="n">
        <f aca="false">MAX(0,(MIN($F28,CZ$4)-MAX($E28,CZ$3)+1)/CZ$5)</f>
        <v>1</v>
      </c>
      <c r="DA28" s="61" t="n">
        <f aca="false">MAX(0,(MIN($F28,DA$4)-MAX($E28,DA$3)+1)/DA$5)</f>
        <v>1</v>
      </c>
      <c r="DB28" s="61" t="n">
        <f aca="false">MAX(0,(MIN($F28,DB$4)-MAX($E28,DB$3)+1)/DB$5)</f>
        <v>1</v>
      </c>
      <c r="DC28" s="61" t="n">
        <f aca="false">MAX(0,(MIN($F28,DC$4)-MAX($E28,DC$3)+1)/DC$5)</f>
        <v>1</v>
      </c>
      <c r="DD28" s="61" t="n">
        <f aca="false">MAX(0,(MIN($F28,DD$4)-MAX($E28,DD$3)+1)/DD$5)</f>
        <v>1</v>
      </c>
      <c r="DE28" s="61" t="n">
        <f aca="false">MAX(0,(MIN($F28,DE$4)-MAX($E28,DE$3)+1)/DE$5)</f>
        <v>1</v>
      </c>
      <c r="DF28" s="61" t="n">
        <f aca="false">MAX(0,(MIN($F28,DF$4)-MAX($E28,DF$3)+1)/DF$5)</f>
        <v>1</v>
      </c>
      <c r="DG28" s="61" t="n">
        <f aca="false">MAX(0,(MIN($F28,DG$4)-MAX($E28,DG$3)+1)/DG$5)</f>
        <v>1</v>
      </c>
      <c r="DH28" s="61" t="n">
        <f aca="false">MAX(0,(MIN($F28,DH$4)-MAX($E28,DH$3)+1)/DH$5)</f>
        <v>1</v>
      </c>
      <c r="DI28" s="61" t="n">
        <f aca="false">MAX(0,(MIN($F28,DI$4)-MAX($E28,DI$3)+1)/DI$5)</f>
        <v>1</v>
      </c>
      <c r="DJ28" s="61" t="n">
        <f aca="false">MAX(0,(MIN($F28,DJ$4)-MAX($E28,DJ$3)+1)/DJ$5)</f>
        <v>1</v>
      </c>
      <c r="DK28" s="61" t="n">
        <f aca="false">MAX(0,(MIN($F28,DK$4)-MAX($E28,DK$3)+1)/DK$5)</f>
        <v>1</v>
      </c>
      <c r="DL28" s="61" t="n">
        <f aca="false">MAX(0,(MIN($F28,DL$4)-MAX($E28,DL$3)+1)/DL$5)</f>
        <v>1</v>
      </c>
      <c r="DM28" s="61" t="n">
        <f aca="false">MAX(0,(MIN($F28,DM$4)-MAX($E28,DM$3)+1)/DM$5)</f>
        <v>1</v>
      </c>
      <c r="DN28" s="61" t="n">
        <f aca="false">MAX(0,(MIN($F28,DN$4)-MAX($E28,DN$3)+1)/DN$5)</f>
        <v>1</v>
      </c>
      <c r="DO28" s="61" t="n">
        <f aca="false">MAX(0,(MIN($F28,DO$4)-MAX($E28,DO$3)+1)/DO$5)</f>
        <v>1</v>
      </c>
      <c r="DP28" s="61" t="n">
        <f aca="false">MAX(0,(MIN($F28,DP$4)-MAX($E28,DP$3)+1)/DP$5)</f>
        <v>1</v>
      </c>
      <c r="DQ28" s="61" t="n">
        <f aca="false">MAX(0,(MIN($F28,DQ$4)-MAX($E28,DQ$3)+1)/DQ$5)</f>
        <v>1</v>
      </c>
      <c r="DR28" s="61" t="n">
        <f aca="false">MAX(0,(MIN($F28,DR$4)-MAX($E28,DR$3)+1)/DR$5)</f>
        <v>1</v>
      </c>
      <c r="DS28" s="61" t="n">
        <f aca="false">MAX(0,(MIN($F28,DS$4)-MAX($E28,DS$3)+1)/DS$5)</f>
        <v>1</v>
      </c>
      <c r="DT28" s="61" t="n">
        <f aca="false">MAX(0,(MIN($F28,DT$4)-MAX($E28,DT$3)+1)/DT$5)</f>
        <v>1</v>
      </c>
      <c r="DU28" s="61" t="n">
        <f aca="false">MAX(0,(MIN($F28,DU$4)-MAX($E28,DU$3)+1)/DU$5)</f>
        <v>1</v>
      </c>
      <c r="DV28" s="61" t="n">
        <f aca="false">MAX(0,(MIN($F28,DV$4)-MAX($E28,DV$3)+1)/DV$5)</f>
        <v>1</v>
      </c>
      <c r="DW28" s="61" t="n">
        <f aca="false">MAX(0,(MIN($F28,DW$4)-MAX($E28,DW$3)+1)/DW$5)</f>
        <v>1</v>
      </c>
      <c r="DX28" s="61" t="n">
        <f aca="false">MAX(0,(MIN($F28,DX$4)-MAX($E28,DX$3)+1)/DX$5)</f>
        <v>1</v>
      </c>
      <c r="DY28" s="61" t="n">
        <f aca="false">MAX(0,(MIN($F28,DY$4)-MAX($E28,DY$3)+1)/DY$5)</f>
        <v>1</v>
      </c>
      <c r="DZ28" s="61" t="n">
        <f aca="false">MAX(0,(MIN($F28,DZ$4)-MAX($E28,DZ$3)+1)/DZ$5)</f>
        <v>1</v>
      </c>
      <c r="EA28" s="61" t="n">
        <f aca="false">MAX(0,(MIN($F28,EA$4)-MAX($E28,EA$3)+1)/EA$5)</f>
        <v>1</v>
      </c>
      <c r="EB28" s="61" t="n">
        <f aca="false">MAX(0,(MIN($F28,EB$4)-MAX($E28,EB$3)+1)/EB$5)</f>
        <v>1</v>
      </c>
      <c r="EC28" s="61" t="n">
        <f aca="false">MAX(0,(MIN($F28,EC$4)-MAX($E28,EC$3)+1)/EC$5)</f>
        <v>1</v>
      </c>
      <c r="ED28" s="61" t="n">
        <f aca="false">MAX(0,(MIN($F28,ED$4)-MAX($E28,ED$3)+1)/ED$5)</f>
        <v>1</v>
      </c>
      <c r="EE28" s="61" t="n">
        <f aca="false">MAX(0,(MIN($F28,EE$4)-MAX($E28,EE$3)+1)/EE$5)</f>
        <v>1</v>
      </c>
      <c r="EF28" s="61" t="n">
        <f aca="false">MAX(0,(MIN($F28,EF$4)-MAX($E28,EF$3)+1)/EF$5)</f>
        <v>1</v>
      </c>
      <c r="EG28" s="61" t="n">
        <f aca="false">MAX(0,(MIN($F28,EG$4)-MAX($E28,EG$3)+1)/EG$5)</f>
        <v>1</v>
      </c>
      <c r="EH28" s="61" t="n">
        <f aca="false">MAX(0,(MIN($F28,EH$4)-MAX($E28,EH$3)+1)/EH$5)</f>
        <v>1</v>
      </c>
      <c r="EI28" s="61" t="n">
        <f aca="false">MAX(0,(MIN($F28,EI$4)-MAX($E28,EI$3)+1)/EI$5)</f>
        <v>1</v>
      </c>
      <c r="EJ28" s="61" t="n">
        <f aca="false">MAX(0,(MIN($F28,EJ$4)-MAX($E28,EJ$3)+1)/EJ$5)</f>
        <v>1</v>
      </c>
      <c r="EK28" s="61" t="n">
        <f aca="false">MAX(0,(MIN($F28,EK$4)-MAX($E28,EK$3)+1)/EK$5)</f>
        <v>1</v>
      </c>
      <c r="EL28" s="61" t="n">
        <f aca="false">MAX(0,(MIN($F28,EL$4)-MAX($E28,EL$3)+1)/EL$5)</f>
        <v>1</v>
      </c>
      <c r="EM28" s="61" t="n">
        <f aca="false">MAX(0,(MIN($F28,EM$4)-MAX($E28,EM$3)+1)/EM$5)</f>
        <v>1</v>
      </c>
      <c r="EN28" s="61" t="n">
        <f aca="false">MAX(0,(MIN($F28,EN$4)-MAX($E28,EN$3)+1)/EN$5)</f>
        <v>1</v>
      </c>
      <c r="EO28" s="61" t="n">
        <f aca="false">MAX(0,(MIN($F28,EO$4)-MAX($E28,EO$3)+1)/EO$5)</f>
        <v>1</v>
      </c>
      <c r="EP28" s="61" t="n">
        <f aca="false">MAX(0,(MIN($F28,EP$4)-MAX($E28,EP$3)+1)/EP$5)</f>
        <v>1</v>
      </c>
      <c r="EQ28" s="61" t="n">
        <f aca="false">MAX(0,(MIN($F28,EQ$4)-MAX($E28,EQ$3)+1)/EQ$5)</f>
        <v>1</v>
      </c>
      <c r="ER28" s="61" t="n">
        <f aca="false">MAX(0,(MIN($F28,ER$4)-MAX($E28,ER$3)+1)/ER$5)</f>
        <v>1</v>
      </c>
      <c r="ES28" s="61" t="n">
        <f aca="false">MAX(0,(MIN($F28,ES$4)-MAX($E28,ES$3)+1)/ES$5)</f>
        <v>1</v>
      </c>
      <c r="ET28" s="61" t="n">
        <f aca="false">MAX(0,(MIN($F28,ET$4)-MAX($E28,ET$3)+1)/ET$5)</f>
        <v>1</v>
      </c>
      <c r="EU28" s="61" t="n">
        <f aca="false">MAX(0,(MIN($F28,EU$4)-MAX($E28,EU$3)+1)/EU$5)</f>
        <v>1</v>
      </c>
      <c r="EV28" s="61" t="n">
        <f aca="false">MAX(0,(MIN($F28,EV$4)-MAX($E28,EV$3)+1)/EV$5)</f>
        <v>1</v>
      </c>
      <c r="EW28" s="61" t="n">
        <f aca="false">MAX(0,(MIN($F28,EW$4)-MAX($E28,EW$3)+1)/EW$5)</f>
        <v>1</v>
      </c>
      <c r="EX28" s="61" t="n">
        <f aca="false">MAX(0,(MIN($F28,EX$4)-MAX($E28,EX$3)+1)/EX$5)</f>
        <v>1</v>
      </c>
      <c r="EY28" s="61" t="n">
        <f aca="false">MAX(0,(MIN($F28,EY$4)-MAX($E28,EY$3)+1)/EY$5)</f>
        <v>1</v>
      </c>
      <c r="EZ28" s="61" t="n">
        <f aca="false">MAX(0,(MIN($F28,EZ$4)-MAX($E28,EZ$3)+1)/EZ$5)</f>
        <v>1</v>
      </c>
      <c r="FA28" s="61" t="n">
        <f aca="false">MAX(0,(MIN($F28,FA$4)-MAX($E28,FA$3)+1)/FA$5)</f>
        <v>1</v>
      </c>
      <c r="FB28" s="61" t="n">
        <f aca="false">MAX(0,(MIN($F28,FB$4)-MAX($E28,FB$3)+1)/FB$5)</f>
        <v>1</v>
      </c>
      <c r="FC28" s="61" t="n">
        <f aca="false">MAX(0,(MIN($F28,FC$4)-MAX($E28,FC$3)+1)/FC$5)</f>
        <v>1</v>
      </c>
      <c r="FD28" s="61" t="n">
        <f aca="false">MAX(0,(MIN($F28,FD$4)-MAX($E28,FD$3)+1)/FD$5)</f>
        <v>0</v>
      </c>
      <c r="FE28" s="61" t="n">
        <f aca="false">MAX(0,(MIN($F28,FE$4)-MAX($E28,FE$3)+1)/FE$5)</f>
        <v>0</v>
      </c>
      <c r="FF28" s="61" t="n">
        <f aca="false">MAX(0,(MIN($F28,FF$4)-MAX($E28,FF$3)+1)/FF$5)</f>
        <v>0</v>
      </c>
      <c r="FG28" s="61" t="n">
        <f aca="false">MAX(0,(MIN($F28,FG$4)-MAX($E28,FG$3)+1)/FG$5)</f>
        <v>0</v>
      </c>
      <c r="FH28" s="61" t="n">
        <f aca="false">MAX(0,(MIN($F28,FH$4)-MAX($E28,FH$3)+1)/FH$5)</f>
        <v>0</v>
      </c>
    </row>
    <row r="29" customFormat="false" ht="15" hidden="false" customHeight="false" outlineLevel="0" collapsed="false">
      <c r="C29" s="1" t="s">
        <v>681</v>
      </c>
      <c r="D29" s="12" t="s">
        <v>283</v>
      </c>
      <c r="J29" s="61" t="n">
        <f aca="false">MAX(0,J$3-1-$F16)/Days_In_Year</f>
        <v>0</v>
      </c>
      <c r="K29" s="61" t="n">
        <f aca="false">MAX(0,K$3-1-$F16)/Days_In_Year</f>
        <v>0</v>
      </c>
      <c r="L29" s="61" t="n">
        <f aca="false">MAX(0,L$3-1-$F16)/Days_In_Year</f>
        <v>0</v>
      </c>
      <c r="M29" s="61" t="n">
        <f aca="false">MAX(0,M$3-1-$F16)/Days_In_Year</f>
        <v>0</v>
      </c>
      <c r="N29" s="61" t="n">
        <f aca="false">MAX(0,N$3-1-$F16)/Days_In_Year</f>
        <v>0</v>
      </c>
      <c r="O29" s="61" t="n">
        <f aca="false">MAX(0,O$3-1-$F16)/Days_In_Year</f>
        <v>0</v>
      </c>
      <c r="P29" s="61" t="n">
        <f aca="false">MAX(0,P$3-1-$F16)/Days_In_Year</f>
        <v>0</v>
      </c>
      <c r="Q29" s="61" t="n">
        <f aca="false">MAX(0,Q$3-1-$F16)/Days_In_Year</f>
        <v>0</v>
      </c>
      <c r="R29" s="61" t="n">
        <f aca="false">MAX(0,R$3-1-$F16)/Days_In_Year</f>
        <v>0</v>
      </c>
      <c r="S29" s="61" t="n">
        <f aca="false">MAX(0,S$3-1-$F16)/Days_In_Year</f>
        <v>0</v>
      </c>
      <c r="T29" s="61" t="n">
        <f aca="false">MAX(0,T$3-1-$F16)/Days_In_Year</f>
        <v>0</v>
      </c>
      <c r="U29" s="61" t="n">
        <f aca="false">MAX(0,U$3-1-$F16)/Days_In_Year</f>
        <v>0.249315068493151</v>
      </c>
      <c r="V29" s="61" t="n">
        <f aca="false">MAX(0,V$3-1-$F16)/Days_In_Year</f>
        <v>0.501369863013699</v>
      </c>
      <c r="W29" s="61" t="n">
        <f aca="false">MAX(0,W$3-1-$F16)/Days_In_Year</f>
        <v>0.753424657534247</v>
      </c>
      <c r="X29" s="61" t="n">
        <f aca="false">MAX(0,X$3-1-$F16)/Days_In_Year</f>
        <v>1</v>
      </c>
      <c r="Y29" s="61" t="n">
        <f aca="false">MAX(0,Y$3-1-$F16)/Days_In_Year</f>
        <v>1.24931506849315</v>
      </c>
      <c r="Z29" s="61" t="n">
        <f aca="false">MAX(0,Z$3-1-$F16)/Days_In_Year</f>
        <v>1.5013698630137</v>
      </c>
      <c r="AA29" s="61" t="n">
        <f aca="false">MAX(0,AA$3-1-$F16)/Days_In_Year</f>
        <v>1.75342465753425</v>
      </c>
      <c r="AB29" s="61" t="n">
        <f aca="false">MAX(0,AB$3-1-$F16)/Days_In_Year</f>
        <v>2</v>
      </c>
      <c r="AC29" s="61" t="n">
        <f aca="false">MAX(0,AC$3-1-$F16)/Days_In_Year</f>
        <v>2.24931506849315</v>
      </c>
      <c r="AD29" s="61" t="n">
        <f aca="false">MAX(0,AD$3-1-$F16)/Days_In_Year</f>
        <v>2.5013698630137</v>
      </c>
      <c r="AE29" s="61" t="n">
        <f aca="false">MAX(0,AE$3-1-$F16)/Days_In_Year</f>
        <v>2.75342465753425</v>
      </c>
      <c r="AF29" s="61" t="n">
        <f aca="false">MAX(0,AF$3-1-$F16)/Days_In_Year</f>
        <v>3</v>
      </c>
      <c r="AG29" s="61" t="n">
        <f aca="false">MAX(0,AG$3-1-$F16)/Days_In_Year</f>
        <v>3.24931506849315</v>
      </c>
      <c r="AH29" s="61" t="n">
        <f aca="false">MAX(0,AH$3-1-$F16)/Days_In_Year</f>
        <v>3.5013698630137</v>
      </c>
      <c r="AI29" s="61" t="n">
        <f aca="false">MAX(0,AI$3-1-$F16)/Days_In_Year</f>
        <v>3.75342465753425</v>
      </c>
      <c r="AJ29" s="61" t="n">
        <f aca="false">MAX(0,AJ$3-1-$F16)/Days_In_Year</f>
        <v>4.0027397260274</v>
      </c>
      <c r="AK29" s="61" t="n">
        <f aca="false">MAX(0,AK$3-1-$F16)/Days_In_Year</f>
        <v>4.25205479452055</v>
      </c>
      <c r="AL29" s="61" t="n">
        <f aca="false">MAX(0,AL$3-1-$F16)/Days_In_Year</f>
        <v>4.5041095890411</v>
      </c>
      <c r="AM29" s="61" t="n">
        <f aca="false">MAX(0,AM$3-1-$F16)/Days_In_Year</f>
        <v>4.75616438356164</v>
      </c>
      <c r="AN29" s="61" t="n">
        <f aca="false">MAX(0,AN$3-1-$F16)/Days_In_Year</f>
        <v>5.0027397260274</v>
      </c>
      <c r="AO29" s="61" t="n">
        <f aca="false">MAX(0,AO$3-1-$F16)/Days_In_Year</f>
        <v>5.25205479452055</v>
      </c>
      <c r="AP29" s="61" t="n">
        <f aca="false">MAX(0,AP$3-1-$F16)/Days_In_Year</f>
        <v>5.5041095890411</v>
      </c>
      <c r="AQ29" s="61" t="n">
        <f aca="false">MAX(0,AQ$3-1-$F16)/Days_In_Year</f>
        <v>5.75616438356164</v>
      </c>
      <c r="AR29" s="61" t="n">
        <f aca="false">MAX(0,AR$3-1-$F16)/Days_In_Year</f>
        <v>6.0027397260274</v>
      </c>
      <c r="AS29" s="61" t="n">
        <f aca="false">MAX(0,AS$3-1-$F16)/Days_In_Year</f>
        <v>6.25205479452055</v>
      </c>
      <c r="AT29" s="61" t="n">
        <f aca="false">MAX(0,AT$3-1-$F16)/Days_In_Year</f>
        <v>6.5041095890411</v>
      </c>
      <c r="AU29" s="61" t="n">
        <f aca="false">MAX(0,AU$3-1-$F16)/Days_In_Year</f>
        <v>6.75616438356164</v>
      </c>
      <c r="AV29" s="61" t="n">
        <f aca="false">MAX(0,AV$3-1-$F16)/Days_In_Year</f>
        <v>7.0027397260274</v>
      </c>
      <c r="AW29" s="61" t="n">
        <f aca="false">MAX(0,AW$3-1-$F16)/Days_In_Year</f>
        <v>7.25205479452055</v>
      </c>
      <c r="AX29" s="61" t="n">
        <f aca="false">MAX(0,AX$3-1-$F16)/Days_In_Year</f>
        <v>7.5041095890411</v>
      </c>
      <c r="AY29" s="61" t="n">
        <f aca="false">MAX(0,AY$3-1-$F16)/Days_In_Year</f>
        <v>7.75616438356164</v>
      </c>
      <c r="AZ29" s="61" t="n">
        <f aca="false">MAX(0,AZ$3-1-$F16)/Days_In_Year</f>
        <v>8.0054794520548</v>
      </c>
      <c r="BA29" s="61" t="n">
        <f aca="false">MAX(0,BA$3-1-$F16)/Days_In_Year</f>
        <v>8.25479452054795</v>
      </c>
      <c r="BB29" s="61" t="n">
        <f aca="false">MAX(0,BB$3-1-$F16)/Days_In_Year</f>
        <v>8.50684931506849</v>
      </c>
      <c r="BC29" s="61" t="n">
        <f aca="false">MAX(0,BC$3-1-$F16)/Days_In_Year</f>
        <v>8.75890410958904</v>
      </c>
      <c r="BD29" s="61" t="n">
        <f aca="false">MAX(0,BD$3-1-$F16)/Days_In_Year</f>
        <v>9.0054794520548</v>
      </c>
      <c r="BE29" s="61" t="n">
        <f aca="false">MAX(0,BE$3-1-$F16)/Days_In_Year</f>
        <v>9.25479452054795</v>
      </c>
      <c r="BF29" s="61" t="n">
        <f aca="false">MAX(0,BF$3-1-$F16)/Days_In_Year</f>
        <v>9.50684931506849</v>
      </c>
      <c r="BG29" s="61" t="n">
        <f aca="false">MAX(0,BG$3-1-$F16)/Days_In_Year</f>
        <v>9.75890410958904</v>
      </c>
      <c r="BH29" s="61" t="n">
        <f aca="false">MAX(0,BH$3-1-$F16)/Days_In_Year</f>
        <v>10.0054794520548</v>
      </c>
      <c r="BI29" s="61" t="n">
        <f aca="false">MAX(0,BI$3-1-$F16)/Days_In_Year</f>
        <v>10.2547945205479</v>
      </c>
      <c r="BJ29" s="61" t="n">
        <f aca="false">MAX(0,BJ$3-1-$F16)/Days_In_Year</f>
        <v>10.5068493150685</v>
      </c>
      <c r="BK29" s="61" t="n">
        <f aca="false">MAX(0,BK$3-1-$F16)/Days_In_Year</f>
        <v>10.758904109589</v>
      </c>
      <c r="BL29" s="61" t="n">
        <f aca="false">MAX(0,BL$3-1-$F16)/Days_In_Year</f>
        <v>11.0054794520548</v>
      </c>
      <c r="BM29" s="61" t="n">
        <f aca="false">MAX(0,BM$3-1-$F16)/Days_In_Year</f>
        <v>11.2547945205479</v>
      </c>
      <c r="BN29" s="61" t="n">
        <f aca="false">MAX(0,BN$3-1-$F16)/Days_In_Year</f>
        <v>11.5068493150685</v>
      </c>
      <c r="BO29" s="61" t="n">
        <f aca="false">MAX(0,BO$3-1-$F16)/Days_In_Year</f>
        <v>11.758904109589</v>
      </c>
      <c r="BP29" s="61" t="n">
        <f aca="false">MAX(0,BP$3-1-$F16)/Days_In_Year</f>
        <v>12.0082191780822</v>
      </c>
      <c r="BQ29" s="61" t="n">
        <f aca="false">MAX(0,BQ$3-1-$F16)/Days_In_Year</f>
        <v>12.2575342465753</v>
      </c>
      <c r="BR29" s="61" t="n">
        <f aca="false">MAX(0,BR$3-1-$F16)/Days_In_Year</f>
        <v>12.5095890410959</v>
      </c>
      <c r="BS29" s="61" t="n">
        <f aca="false">MAX(0,BS$3-1-$F16)/Days_In_Year</f>
        <v>12.7616438356164</v>
      </c>
      <c r="BT29" s="61" t="n">
        <f aca="false">MAX(0,BT$3-1-$F16)/Days_In_Year</f>
        <v>13.0082191780822</v>
      </c>
      <c r="BU29" s="61" t="n">
        <f aca="false">MAX(0,BU$3-1-$F16)/Days_In_Year</f>
        <v>13.2575342465753</v>
      </c>
      <c r="BV29" s="61" t="n">
        <f aca="false">MAX(0,BV$3-1-$F16)/Days_In_Year</f>
        <v>13.5095890410959</v>
      </c>
      <c r="BW29" s="61" t="n">
        <f aca="false">MAX(0,BW$3-1-$F16)/Days_In_Year</f>
        <v>13.7616438356164</v>
      </c>
      <c r="BX29" s="61" t="n">
        <f aca="false">MAX(0,BX$3-1-$F16)/Days_In_Year</f>
        <v>14.0082191780822</v>
      </c>
      <c r="BY29" s="61" t="n">
        <f aca="false">MAX(0,BY$3-1-$F16)/Days_In_Year</f>
        <v>14.2575342465753</v>
      </c>
      <c r="BZ29" s="61" t="n">
        <f aca="false">MAX(0,BZ$3-1-$F16)/Days_In_Year</f>
        <v>14.5095890410959</v>
      </c>
      <c r="CA29" s="61" t="n">
        <f aca="false">MAX(0,CA$3-1-$F16)/Days_In_Year</f>
        <v>14.7616438356164</v>
      </c>
      <c r="CB29" s="61" t="n">
        <f aca="false">MAX(0,CB$3-1-$F16)/Days_In_Year</f>
        <v>15.0082191780822</v>
      </c>
      <c r="CC29" s="61" t="n">
        <f aca="false">MAX(0,CC$3-1-$F16)/Days_In_Year</f>
        <v>15.2575342465753</v>
      </c>
      <c r="CD29" s="61" t="n">
        <f aca="false">MAX(0,CD$3-1-$F16)/Days_In_Year</f>
        <v>15.5095890410959</v>
      </c>
      <c r="CE29" s="61" t="n">
        <f aca="false">MAX(0,CE$3-1-$F16)/Days_In_Year</f>
        <v>15.7616438356164</v>
      </c>
      <c r="CF29" s="61" t="n">
        <f aca="false">MAX(0,CF$3-1-$F16)/Days_In_Year</f>
        <v>16.0109589041096</v>
      </c>
      <c r="CG29" s="61" t="n">
        <f aca="false">MAX(0,CG$3-1-$F16)/Days_In_Year</f>
        <v>16.2602739726027</v>
      </c>
      <c r="CH29" s="61" t="n">
        <f aca="false">MAX(0,CH$3-1-$F16)/Days_In_Year</f>
        <v>16.5123287671233</v>
      </c>
      <c r="CI29" s="61" t="n">
        <f aca="false">MAX(0,CI$3-1-$F16)/Days_In_Year</f>
        <v>16.7643835616438</v>
      </c>
      <c r="CJ29" s="61" t="n">
        <f aca="false">MAX(0,CJ$3-1-$F16)/Days_In_Year</f>
        <v>17.0109589041096</v>
      </c>
      <c r="CK29" s="61" t="n">
        <f aca="false">MAX(0,CK$3-1-$F16)/Days_In_Year</f>
        <v>17.2602739726027</v>
      </c>
      <c r="CL29" s="61" t="n">
        <f aca="false">MAX(0,CL$3-1-$F16)/Days_In_Year</f>
        <v>17.5123287671233</v>
      </c>
      <c r="CM29" s="61" t="n">
        <f aca="false">MAX(0,CM$3-1-$F16)/Days_In_Year</f>
        <v>17.7643835616438</v>
      </c>
      <c r="CN29" s="61" t="n">
        <f aca="false">MAX(0,CN$3-1-$F16)/Days_In_Year</f>
        <v>18.0109589041096</v>
      </c>
      <c r="CO29" s="61" t="n">
        <f aca="false">MAX(0,CO$3-1-$F16)/Days_In_Year</f>
        <v>18.2602739726027</v>
      </c>
      <c r="CP29" s="61" t="n">
        <f aca="false">MAX(0,CP$3-1-$F16)/Days_In_Year</f>
        <v>18.5123287671233</v>
      </c>
      <c r="CQ29" s="61" t="n">
        <f aca="false">MAX(0,CQ$3-1-$F16)/Days_In_Year</f>
        <v>18.7643835616438</v>
      </c>
      <c r="CR29" s="61" t="n">
        <f aca="false">MAX(0,CR$3-1-$F16)/Days_In_Year</f>
        <v>19.0109589041096</v>
      </c>
      <c r="CS29" s="61" t="n">
        <f aca="false">MAX(0,CS$3-1-$F16)/Days_In_Year</f>
        <v>19.2602739726027</v>
      </c>
      <c r="CT29" s="61" t="n">
        <f aca="false">MAX(0,CT$3-1-$F16)/Days_In_Year</f>
        <v>19.5123287671233</v>
      </c>
      <c r="CU29" s="61" t="n">
        <f aca="false">MAX(0,CU$3-1-$F16)/Days_In_Year</f>
        <v>19.7643835616438</v>
      </c>
      <c r="CV29" s="61" t="n">
        <f aca="false">MAX(0,CV$3-1-$F16)/Days_In_Year</f>
        <v>20.013698630137</v>
      </c>
      <c r="CW29" s="61" t="n">
        <f aca="false">MAX(0,CW$3-1-$F16)/Days_In_Year</f>
        <v>20.2630136986301</v>
      </c>
      <c r="CX29" s="61" t="n">
        <f aca="false">MAX(0,CX$3-1-$F16)/Days_In_Year</f>
        <v>20.5150684931507</v>
      </c>
      <c r="CY29" s="61" t="n">
        <f aca="false">MAX(0,CY$3-1-$F16)/Days_In_Year</f>
        <v>20.7671232876712</v>
      </c>
      <c r="CZ29" s="61" t="n">
        <f aca="false">MAX(0,CZ$3-1-$F16)/Days_In_Year</f>
        <v>21.013698630137</v>
      </c>
      <c r="DA29" s="61" t="n">
        <f aca="false">MAX(0,DA$3-1-$F16)/Days_In_Year</f>
        <v>21.2630136986301</v>
      </c>
      <c r="DB29" s="61" t="n">
        <f aca="false">MAX(0,DB$3-1-$F16)/Days_In_Year</f>
        <v>21.5150684931507</v>
      </c>
      <c r="DC29" s="61" t="n">
        <f aca="false">MAX(0,DC$3-1-$F16)/Days_In_Year</f>
        <v>21.7671232876712</v>
      </c>
      <c r="DD29" s="61" t="n">
        <f aca="false">MAX(0,DD$3-1-$F16)/Days_In_Year</f>
        <v>22.013698630137</v>
      </c>
      <c r="DE29" s="61" t="n">
        <f aca="false">MAX(0,DE$3-1-$F16)/Days_In_Year</f>
        <v>22.2630136986301</v>
      </c>
      <c r="DF29" s="61" t="n">
        <f aca="false">MAX(0,DF$3-1-$F16)/Days_In_Year</f>
        <v>22.5150684931507</v>
      </c>
      <c r="DG29" s="61" t="n">
        <f aca="false">MAX(0,DG$3-1-$F16)/Days_In_Year</f>
        <v>22.7671232876712</v>
      </c>
      <c r="DH29" s="61" t="n">
        <f aca="false">MAX(0,DH$3-1-$F16)/Days_In_Year</f>
        <v>23.013698630137</v>
      </c>
      <c r="DI29" s="61" t="n">
        <f aca="false">MAX(0,DI$3-1-$F16)/Days_In_Year</f>
        <v>23.2630136986301</v>
      </c>
      <c r="DJ29" s="61" t="n">
        <f aca="false">MAX(0,DJ$3-1-$F16)/Days_In_Year</f>
        <v>23.5150684931507</v>
      </c>
      <c r="DK29" s="61" t="n">
        <f aca="false">MAX(0,DK$3-1-$F16)/Days_In_Year</f>
        <v>23.7671232876712</v>
      </c>
      <c r="DL29" s="61" t="n">
        <f aca="false">MAX(0,DL$3-1-$F16)/Days_In_Year</f>
        <v>24.0164383561644</v>
      </c>
      <c r="DM29" s="61" t="n">
        <f aca="false">MAX(0,DM$3-1-$F16)/Days_In_Year</f>
        <v>24.2657534246575</v>
      </c>
      <c r="DN29" s="61" t="n">
        <f aca="false">MAX(0,DN$3-1-$F16)/Days_In_Year</f>
        <v>24.5178082191781</v>
      </c>
      <c r="DO29" s="61" t="n">
        <f aca="false">MAX(0,DO$3-1-$F16)/Days_In_Year</f>
        <v>24.7698630136986</v>
      </c>
      <c r="DP29" s="61" t="n">
        <f aca="false">MAX(0,DP$3-1-$F16)/Days_In_Year</f>
        <v>25.0164383561644</v>
      </c>
      <c r="DQ29" s="61" t="n">
        <f aca="false">MAX(0,DQ$3-1-$F16)/Days_In_Year</f>
        <v>25.2657534246575</v>
      </c>
      <c r="DR29" s="61" t="n">
        <f aca="false">MAX(0,DR$3-1-$F16)/Days_In_Year</f>
        <v>25.5178082191781</v>
      </c>
      <c r="DS29" s="61" t="n">
        <f aca="false">MAX(0,DS$3-1-$F16)/Days_In_Year</f>
        <v>25.7698630136986</v>
      </c>
      <c r="DT29" s="61" t="n">
        <f aca="false">MAX(0,DT$3-1-$F16)/Days_In_Year</f>
        <v>26.0164383561644</v>
      </c>
      <c r="DU29" s="61" t="n">
        <f aca="false">MAX(0,DU$3-1-$F16)/Days_In_Year</f>
        <v>26.2657534246575</v>
      </c>
      <c r="DV29" s="61" t="n">
        <f aca="false">MAX(0,DV$3-1-$F16)/Days_In_Year</f>
        <v>26.5178082191781</v>
      </c>
      <c r="DW29" s="61" t="n">
        <f aca="false">MAX(0,DW$3-1-$F16)/Days_In_Year</f>
        <v>26.7698630136986</v>
      </c>
      <c r="DX29" s="61" t="n">
        <f aca="false">MAX(0,DX$3-1-$F16)/Days_In_Year</f>
        <v>27.0164383561644</v>
      </c>
      <c r="DY29" s="61" t="n">
        <f aca="false">MAX(0,DY$3-1-$F16)/Days_In_Year</f>
        <v>27.2657534246575</v>
      </c>
      <c r="DZ29" s="61" t="n">
        <f aca="false">MAX(0,DZ$3-1-$F16)/Days_In_Year</f>
        <v>27.5178082191781</v>
      </c>
      <c r="EA29" s="61" t="n">
        <f aca="false">MAX(0,EA$3-1-$F16)/Days_In_Year</f>
        <v>27.7698630136986</v>
      </c>
      <c r="EB29" s="61" t="n">
        <f aca="false">MAX(0,EB$3-1-$F16)/Days_In_Year</f>
        <v>28.0191780821918</v>
      </c>
      <c r="EC29" s="61" t="n">
        <f aca="false">MAX(0,EC$3-1-$F16)/Days_In_Year</f>
        <v>28.2684931506849</v>
      </c>
      <c r="ED29" s="61" t="n">
        <f aca="false">MAX(0,ED$3-1-$F16)/Days_In_Year</f>
        <v>28.5205479452055</v>
      </c>
      <c r="EE29" s="61" t="n">
        <f aca="false">MAX(0,EE$3-1-$F16)/Days_In_Year</f>
        <v>28.772602739726</v>
      </c>
      <c r="EF29" s="61" t="n">
        <f aca="false">MAX(0,EF$3-1-$F16)/Days_In_Year</f>
        <v>29.0191780821918</v>
      </c>
      <c r="EG29" s="61" t="n">
        <f aca="false">MAX(0,EG$3-1-$F16)/Days_In_Year</f>
        <v>29.2684931506849</v>
      </c>
      <c r="EH29" s="61" t="n">
        <f aca="false">MAX(0,EH$3-1-$F16)/Days_In_Year</f>
        <v>29.5205479452055</v>
      </c>
      <c r="EI29" s="61" t="n">
        <f aca="false">MAX(0,EI$3-1-$F16)/Days_In_Year</f>
        <v>29.772602739726</v>
      </c>
      <c r="EJ29" s="61" t="n">
        <f aca="false">MAX(0,EJ$3-1-$F16)/Days_In_Year</f>
        <v>30.0191780821918</v>
      </c>
      <c r="EK29" s="61" t="n">
        <f aca="false">MAX(0,EK$3-1-$F16)/Days_In_Year</f>
        <v>30.2684931506849</v>
      </c>
      <c r="EL29" s="61" t="n">
        <f aca="false">MAX(0,EL$3-1-$F16)/Days_In_Year</f>
        <v>30.5205479452055</v>
      </c>
      <c r="EM29" s="61" t="n">
        <f aca="false">MAX(0,EM$3-1-$F16)/Days_In_Year</f>
        <v>30.772602739726</v>
      </c>
      <c r="EN29" s="61" t="n">
        <f aca="false">MAX(0,EN$3-1-$F16)/Days_In_Year</f>
        <v>31.0191780821918</v>
      </c>
      <c r="EO29" s="61" t="n">
        <f aca="false">MAX(0,EO$3-1-$F16)/Days_In_Year</f>
        <v>31.2684931506849</v>
      </c>
      <c r="EP29" s="61" t="n">
        <f aca="false">MAX(0,EP$3-1-$F16)/Days_In_Year</f>
        <v>31.5205479452055</v>
      </c>
      <c r="EQ29" s="61" t="n">
        <f aca="false">MAX(0,EQ$3-1-$F16)/Days_In_Year</f>
        <v>31.772602739726</v>
      </c>
      <c r="ER29" s="61" t="n">
        <f aca="false">MAX(0,ER$3-1-$F16)/Days_In_Year</f>
        <v>32.0219178082192</v>
      </c>
      <c r="ES29" s="61" t="n">
        <f aca="false">MAX(0,ES$3-1-$F16)/Days_In_Year</f>
        <v>32.2712328767123</v>
      </c>
      <c r="ET29" s="61" t="n">
        <f aca="false">MAX(0,ET$3-1-$F16)/Days_In_Year</f>
        <v>32.5232876712329</v>
      </c>
      <c r="EU29" s="61" t="n">
        <f aca="false">MAX(0,EU$3-1-$F16)/Days_In_Year</f>
        <v>32.7753424657534</v>
      </c>
      <c r="EV29" s="61" t="n">
        <f aca="false">MAX(0,EV$3-1-$F16)/Days_In_Year</f>
        <v>33.0219178082192</v>
      </c>
      <c r="EW29" s="61" t="n">
        <f aca="false">MAX(0,EW$3-1-$F16)/Days_In_Year</f>
        <v>33.2712328767123</v>
      </c>
      <c r="EX29" s="61" t="n">
        <f aca="false">MAX(0,EX$3-1-$F16)/Days_In_Year</f>
        <v>33.5232876712329</v>
      </c>
      <c r="EY29" s="61" t="n">
        <f aca="false">MAX(0,EY$3-1-$F16)/Days_In_Year</f>
        <v>33.7753424657534</v>
      </c>
      <c r="EZ29" s="61" t="n">
        <f aca="false">MAX(0,EZ$3-1-$F16)/Days_In_Year</f>
        <v>34.0219178082192</v>
      </c>
      <c r="FA29" s="61" t="n">
        <f aca="false">MAX(0,FA$3-1-$F16)/Days_In_Year</f>
        <v>34.2712328767123</v>
      </c>
      <c r="FB29" s="61" t="n">
        <f aca="false">MAX(0,FB$3-1-$F16)/Days_In_Year</f>
        <v>34.5232876712329</v>
      </c>
      <c r="FC29" s="61" t="n">
        <f aca="false">MAX(0,FC$3-1-$F16)/Days_In_Year</f>
        <v>34.7753424657534</v>
      </c>
      <c r="FD29" s="61" t="n">
        <f aca="false">MAX(0,FD$3-1-$F16)/Days_In_Year</f>
        <v>35.0219178082192</v>
      </c>
      <c r="FE29" s="61" t="n">
        <f aca="false">MAX(0,FE$3-1-$F16)/Days_In_Year</f>
        <v>35.2712328767123</v>
      </c>
      <c r="FF29" s="61" t="n">
        <f aca="false">MAX(0,FF$3-1-$F16)/Days_In_Year</f>
        <v>35.5232876712329</v>
      </c>
      <c r="FG29" s="61" t="n">
        <f aca="false">MAX(0,FG$3-1-$F16)/Days_In_Year</f>
        <v>35.7753424657534</v>
      </c>
      <c r="FH29" s="61" t="n">
        <f aca="false">MAX(0,FH$3-1-$F16)/Days_In_Year</f>
        <v>36.0246575342466</v>
      </c>
    </row>
    <row r="30" customFormat="false" ht="15" hidden="false" customHeight="false" outlineLevel="0" collapsed="false">
      <c r="C30" s="1" t="s">
        <v>682</v>
      </c>
      <c r="D30" s="12" t="s">
        <v>546</v>
      </c>
      <c r="E30" s="45" t="n">
        <f aca="false">In_Acq+1</f>
        <v>45992</v>
      </c>
      <c r="F30" s="45" t="n">
        <f aca="false">$E15</f>
        <v>46387</v>
      </c>
      <c r="I30" s="61" t="n">
        <f aca="false">SUM(J30:FH30)</f>
        <v>1</v>
      </c>
      <c r="J30" s="61" t="n">
        <f aca="false">MAX(0,MIN($F30,J$4)-MAX($E30,J$3)+1)/($F30-$E30+1)</f>
        <v>0.0782828282828283</v>
      </c>
      <c r="K30" s="61" t="n">
        <f aca="false">MAX(0,MIN($F30,K$4)-MAX($E30,K$3)+1)/($F30-$E30+1)</f>
        <v>0.227272727272727</v>
      </c>
      <c r="L30" s="61" t="n">
        <f aca="false">MAX(0,MIN($F30,L$4)-MAX($E30,L$3)+1)/($F30-$E30+1)</f>
        <v>0.22979797979798</v>
      </c>
      <c r="M30" s="61" t="n">
        <f aca="false">MAX(0,MIN($F30,M$4)-MAX($E30,M$3)+1)/($F30-$E30+1)</f>
        <v>0.232323232323232</v>
      </c>
      <c r="N30" s="61" t="n">
        <f aca="false">MAX(0,MIN($F30,N$4)-MAX($E30,N$3)+1)/($F30-$E30+1)</f>
        <v>0.232323232323232</v>
      </c>
      <c r="O30" s="61" t="n">
        <f aca="false">MAX(0,MIN($F30,O$4)-MAX($E30,O$3)+1)/($F30-$E30+1)</f>
        <v>0</v>
      </c>
      <c r="P30" s="61" t="n">
        <f aca="false">MAX(0,MIN($F30,P$4)-MAX($E30,P$3)+1)/($F30-$E30+1)</f>
        <v>0</v>
      </c>
      <c r="Q30" s="61" t="n">
        <f aca="false">MAX(0,MIN($F30,Q$4)-MAX($E30,Q$3)+1)/($F30-$E30+1)</f>
        <v>0</v>
      </c>
      <c r="R30" s="61" t="n">
        <f aca="false">MAX(0,MIN($F30,R$4)-MAX($E30,R$3)+1)/($F30-$E30+1)</f>
        <v>0</v>
      </c>
      <c r="S30" s="61" t="n">
        <f aca="false">MAX(0,MIN($F30,S$4)-MAX($E30,S$3)+1)/($F30-$E30+1)</f>
        <v>0</v>
      </c>
      <c r="T30" s="61" t="n">
        <f aca="false">MAX(0,MIN($F30,T$4)-MAX($E30,T$3)+1)/($F30-$E30+1)</f>
        <v>0</v>
      </c>
      <c r="U30" s="61" t="n">
        <f aca="false">MAX(0,MIN($F30,U$4)-MAX($E30,U$3)+1)/($F30-$E30+1)</f>
        <v>0</v>
      </c>
      <c r="V30" s="61" t="n">
        <f aca="false">MAX(0,MIN($F30,V$4)-MAX($E30,V$3)+1)/($F30-$E30+1)</f>
        <v>0</v>
      </c>
      <c r="W30" s="61" t="n">
        <f aca="false">MAX(0,MIN($F30,W$4)-MAX($E30,W$3)+1)/($F30-$E30+1)</f>
        <v>0</v>
      </c>
      <c r="X30" s="61" t="n">
        <f aca="false">MAX(0,MIN($F30,X$4)-MAX($E30,X$3)+1)/($F30-$E30+1)</f>
        <v>0</v>
      </c>
      <c r="Y30" s="61" t="n">
        <f aca="false">MAX(0,MIN($F30,Y$4)-MAX($E30,Y$3)+1)/($F30-$E30+1)</f>
        <v>0</v>
      </c>
      <c r="Z30" s="61" t="n">
        <f aca="false">MAX(0,MIN($F30,Z$4)-MAX($E30,Z$3)+1)/($F30-$E30+1)</f>
        <v>0</v>
      </c>
      <c r="AA30" s="61" t="n">
        <f aca="false">MAX(0,MIN($F30,AA$4)-MAX($E30,AA$3)+1)/($F30-$E30+1)</f>
        <v>0</v>
      </c>
      <c r="AB30" s="61" t="n">
        <f aca="false">MAX(0,MIN($F30,AB$4)-MAX($E30,AB$3)+1)/($F30-$E30+1)</f>
        <v>0</v>
      </c>
      <c r="AC30" s="61" t="n">
        <f aca="false">MAX(0,MIN($F30,AC$4)-MAX($E30,AC$3)+1)/($F30-$E30+1)</f>
        <v>0</v>
      </c>
      <c r="AD30" s="61" t="n">
        <f aca="false">MAX(0,MIN($F30,AD$4)-MAX($E30,AD$3)+1)/($F30-$E30+1)</f>
        <v>0</v>
      </c>
      <c r="AE30" s="61" t="n">
        <f aca="false">MAX(0,MIN($F30,AE$4)-MAX($E30,AE$3)+1)/($F30-$E30+1)</f>
        <v>0</v>
      </c>
      <c r="AF30" s="61" t="n">
        <f aca="false">MAX(0,MIN($F30,AF$4)-MAX($E30,AF$3)+1)/($F30-$E30+1)</f>
        <v>0</v>
      </c>
      <c r="AG30" s="61" t="n">
        <f aca="false">MAX(0,MIN($F30,AG$4)-MAX($E30,AG$3)+1)/($F30-$E30+1)</f>
        <v>0</v>
      </c>
      <c r="AH30" s="61" t="n">
        <f aca="false">MAX(0,MIN($F30,AH$4)-MAX($E30,AH$3)+1)/($F30-$E30+1)</f>
        <v>0</v>
      </c>
      <c r="AI30" s="61" t="n">
        <f aca="false">MAX(0,MIN($F30,AI$4)-MAX($E30,AI$3)+1)/($F30-$E30+1)</f>
        <v>0</v>
      </c>
      <c r="AJ30" s="61" t="n">
        <f aca="false">MAX(0,MIN($F30,AJ$4)-MAX($E30,AJ$3)+1)/($F30-$E30+1)</f>
        <v>0</v>
      </c>
      <c r="AK30" s="61" t="n">
        <f aca="false">MAX(0,MIN($F30,AK$4)-MAX($E30,AK$3)+1)/($F30-$E30+1)</f>
        <v>0</v>
      </c>
      <c r="AL30" s="61" t="n">
        <f aca="false">MAX(0,MIN($F30,AL$4)-MAX($E30,AL$3)+1)/($F30-$E30+1)</f>
        <v>0</v>
      </c>
      <c r="AM30" s="61" t="n">
        <f aca="false">MAX(0,MIN($F30,AM$4)-MAX($E30,AM$3)+1)/($F30-$E30+1)</f>
        <v>0</v>
      </c>
      <c r="AN30" s="61" t="n">
        <f aca="false">MAX(0,MIN($F30,AN$4)-MAX($E30,AN$3)+1)/($F30-$E30+1)</f>
        <v>0</v>
      </c>
      <c r="AO30" s="61" t="n">
        <f aca="false">MAX(0,MIN($F30,AO$4)-MAX($E30,AO$3)+1)/($F30-$E30+1)</f>
        <v>0</v>
      </c>
      <c r="AP30" s="61" t="n">
        <f aca="false">MAX(0,MIN($F30,AP$4)-MAX($E30,AP$3)+1)/($F30-$E30+1)</f>
        <v>0</v>
      </c>
      <c r="AQ30" s="61" t="n">
        <f aca="false">MAX(0,MIN($F30,AQ$4)-MAX($E30,AQ$3)+1)/($F30-$E30+1)</f>
        <v>0</v>
      </c>
      <c r="AR30" s="61" t="n">
        <f aca="false">MAX(0,MIN($F30,AR$4)-MAX($E30,AR$3)+1)/($F30-$E30+1)</f>
        <v>0</v>
      </c>
      <c r="AS30" s="61" t="n">
        <f aca="false">MAX(0,MIN($F30,AS$4)-MAX($E30,AS$3)+1)/($F30-$E30+1)</f>
        <v>0</v>
      </c>
      <c r="AT30" s="61" t="n">
        <f aca="false">MAX(0,MIN($F30,AT$4)-MAX($E30,AT$3)+1)/($F30-$E30+1)</f>
        <v>0</v>
      </c>
      <c r="AU30" s="61" t="n">
        <f aca="false">MAX(0,MIN($F30,AU$4)-MAX($E30,AU$3)+1)/($F30-$E30+1)</f>
        <v>0</v>
      </c>
      <c r="AV30" s="61" t="n">
        <f aca="false">MAX(0,MIN($F30,AV$4)-MAX($E30,AV$3)+1)/($F30-$E30+1)</f>
        <v>0</v>
      </c>
      <c r="AW30" s="61" t="n">
        <f aca="false">MAX(0,MIN($F30,AW$4)-MAX($E30,AW$3)+1)/($F30-$E30+1)</f>
        <v>0</v>
      </c>
      <c r="AX30" s="61" t="n">
        <f aca="false">MAX(0,MIN($F30,AX$4)-MAX($E30,AX$3)+1)/($F30-$E30+1)</f>
        <v>0</v>
      </c>
      <c r="AY30" s="61" t="n">
        <f aca="false">MAX(0,MIN($F30,AY$4)-MAX($E30,AY$3)+1)/($F30-$E30+1)</f>
        <v>0</v>
      </c>
      <c r="AZ30" s="61" t="n">
        <f aca="false">MAX(0,MIN($F30,AZ$4)-MAX($E30,AZ$3)+1)/($F30-$E30+1)</f>
        <v>0</v>
      </c>
      <c r="BA30" s="61" t="n">
        <f aca="false">MAX(0,MIN($F30,BA$4)-MAX($E30,BA$3)+1)/($F30-$E30+1)</f>
        <v>0</v>
      </c>
      <c r="BB30" s="61" t="n">
        <f aca="false">MAX(0,MIN($F30,BB$4)-MAX($E30,BB$3)+1)/($F30-$E30+1)</f>
        <v>0</v>
      </c>
      <c r="BC30" s="61" t="n">
        <f aca="false">MAX(0,MIN($F30,BC$4)-MAX($E30,BC$3)+1)/($F30-$E30+1)</f>
        <v>0</v>
      </c>
      <c r="BD30" s="61" t="n">
        <f aca="false">MAX(0,MIN($F30,BD$4)-MAX($E30,BD$3)+1)/($F30-$E30+1)</f>
        <v>0</v>
      </c>
      <c r="BE30" s="61" t="n">
        <f aca="false">MAX(0,MIN($F30,BE$4)-MAX($E30,BE$3)+1)/($F30-$E30+1)</f>
        <v>0</v>
      </c>
      <c r="BF30" s="61" t="n">
        <f aca="false">MAX(0,MIN($F30,BF$4)-MAX($E30,BF$3)+1)/($F30-$E30+1)</f>
        <v>0</v>
      </c>
      <c r="BG30" s="61" t="n">
        <f aca="false">MAX(0,MIN($F30,BG$4)-MAX($E30,BG$3)+1)/($F30-$E30+1)</f>
        <v>0</v>
      </c>
      <c r="BH30" s="61" t="n">
        <f aca="false">MAX(0,MIN($F30,BH$4)-MAX($E30,BH$3)+1)/($F30-$E30+1)</f>
        <v>0</v>
      </c>
      <c r="BI30" s="61" t="n">
        <f aca="false">MAX(0,MIN($F30,BI$4)-MAX($E30,BI$3)+1)/($F30-$E30+1)</f>
        <v>0</v>
      </c>
      <c r="BJ30" s="61" t="n">
        <f aca="false">MAX(0,MIN($F30,BJ$4)-MAX($E30,BJ$3)+1)/($F30-$E30+1)</f>
        <v>0</v>
      </c>
      <c r="BK30" s="61" t="n">
        <f aca="false">MAX(0,MIN($F30,BK$4)-MAX($E30,BK$3)+1)/($F30-$E30+1)</f>
        <v>0</v>
      </c>
      <c r="BL30" s="61" t="n">
        <f aca="false">MAX(0,MIN($F30,BL$4)-MAX($E30,BL$3)+1)/($F30-$E30+1)</f>
        <v>0</v>
      </c>
      <c r="BM30" s="61" t="n">
        <f aca="false">MAX(0,MIN($F30,BM$4)-MAX($E30,BM$3)+1)/($F30-$E30+1)</f>
        <v>0</v>
      </c>
      <c r="BN30" s="61" t="n">
        <f aca="false">MAX(0,MIN($F30,BN$4)-MAX($E30,BN$3)+1)/($F30-$E30+1)</f>
        <v>0</v>
      </c>
      <c r="BO30" s="61" t="n">
        <f aca="false">MAX(0,MIN($F30,BO$4)-MAX($E30,BO$3)+1)/($F30-$E30+1)</f>
        <v>0</v>
      </c>
      <c r="BP30" s="61" t="n">
        <f aca="false">MAX(0,MIN($F30,BP$4)-MAX($E30,BP$3)+1)/($F30-$E30+1)</f>
        <v>0</v>
      </c>
      <c r="BQ30" s="61" t="n">
        <f aca="false">MAX(0,MIN($F30,BQ$4)-MAX($E30,BQ$3)+1)/($F30-$E30+1)</f>
        <v>0</v>
      </c>
      <c r="BR30" s="61" t="n">
        <f aca="false">MAX(0,MIN($F30,BR$4)-MAX($E30,BR$3)+1)/($F30-$E30+1)</f>
        <v>0</v>
      </c>
      <c r="BS30" s="61" t="n">
        <f aca="false">MAX(0,MIN($F30,BS$4)-MAX($E30,BS$3)+1)/($F30-$E30+1)</f>
        <v>0</v>
      </c>
      <c r="BT30" s="61" t="n">
        <f aca="false">MAX(0,MIN($F30,BT$4)-MAX($E30,BT$3)+1)/($F30-$E30+1)</f>
        <v>0</v>
      </c>
      <c r="BU30" s="61" t="n">
        <f aca="false">MAX(0,MIN($F30,BU$4)-MAX($E30,BU$3)+1)/($F30-$E30+1)</f>
        <v>0</v>
      </c>
      <c r="BV30" s="61" t="n">
        <f aca="false">MAX(0,MIN($F30,BV$4)-MAX($E30,BV$3)+1)/($F30-$E30+1)</f>
        <v>0</v>
      </c>
      <c r="BW30" s="61" t="n">
        <f aca="false">MAX(0,MIN($F30,BW$4)-MAX($E30,BW$3)+1)/($F30-$E30+1)</f>
        <v>0</v>
      </c>
      <c r="BX30" s="61" t="n">
        <f aca="false">MAX(0,MIN($F30,BX$4)-MAX($E30,BX$3)+1)/($F30-$E30+1)</f>
        <v>0</v>
      </c>
      <c r="BY30" s="61" t="n">
        <f aca="false">MAX(0,MIN($F30,BY$4)-MAX($E30,BY$3)+1)/($F30-$E30+1)</f>
        <v>0</v>
      </c>
      <c r="BZ30" s="61" t="n">
        <f aca="false">MAX(0,MIN($F30,BZ$4)-MAX($E30,BZ$3)+1)/($F30-$E30+1)</f>
        <v>0</v>
      </c>
      <c r="CA30" s="61" t="n">
        <f aca="false">MAX(0,MIN($F30,CA$4)-MAX($E30,CA$3)+1)/($F30-$E30+1)</f>
        <v>0</v>
      </c>
      <c r="CB30" s="61" t="n">
        <f aca="false">MAX(0,MIN($F30,CB$4)-MAX($E30,CB$3)+1)/($F30-$E30+1)</f>
        <v>0</v>
      </c>
      <c r="CC30" s="61" t="n">
        <f aca="false">MAX(0,MIN($F30,CC$4)-MAX($E30,CC$3)+1)/($F30-$E30+1)</f>
        <v>0</v>
      </c>
      <c r="CD30" s="61" t="n">
        <f aca="false">MAX(0,MIN($F30,CD$4)-MAX($E30,CD$3)+1)/($F30-$E30+1)</f>
        <v>0</v>
      </c>
      <c r="CE30" s="61" t="n">
        <f aca="false">MAX(0,MIN($F30,CE$4)-MAX($E30,CE$3)+1)/($F30-$E30+1)</f>
        <v>0</v>
      </c>
      <c r="CF30" s="61" t="n">
        <f aca="false">MAX(0,MIN($F30,CF$4)-MAX($E30,CF$3)+1)/($F30-$E30+1)</f>
        <v>0</v>
      </c>
      <c r="CG30" s="61" t="n">
        <f aca="false">MAX(0,MIN($F30,CG$4)-MAX($E30,CG$3)+1)/($F30-$E30+1)</f>
        <v>0</v>
      </c>
      <c r="CH30" s="61" t="n">
        <f aca="false">MAX(0,MIN($F30,CH$4)-MAX($E30,CH$3)+1)/($F30-$E30+1)</f>
        <v>0</v>
      </c>
      <c r="CI30" s="61" t="n">
        <f aca="false">MAX(0,MIN($F30,CI$4)-MAX($E30,CI$3)+1)/($F30-$E30+1)</f>
        <v>0</v>
      </c>
      <c r="CJ30" s="61" t="n">
        <f aca="false">MAX(0,MIN($F30,CJ$4)-MAX($E30,CJ$3)+1)/($F30-$E30+1)</f>
        <v>0</v>
      </c>
      <c r="CK30" s="61" t="n">
        <f aca="false">MAX(0,MIN($F30,CK$4)-MAX($E30,CK$3)+1)/($F30-$E30+1)</f>
        <v>0</v>
      </c>
      <c r="CL30" s="61" t="n">
        <f aca="false">MAX(0,MIN($F30,CL$4)-MAX($E30,CL$3)+1)/($F30-$E30+1)</f>
        <v>0</v>
      </c>
      <c r="CM30" s="61" t="n">
        <f aca="false">MAX(0,MIN($F30,CM$4)-MAX($E30,CM$3)+1)/($F30-$E30+1)</f>
        <v>0</v>
      </c>
      <c r="CN30" s="61" t="n">
        <f aca="false">MAX(0,MIN($F30,CN$4)-MAX($E30,CN$3)+1)/($F30-$E30+1)</f>
        <v>0</v>
      </c>
      <c r="CO30" s="61" t="n">
        <f aca="false">MAX(0,MIN($F30,CO$4)-MAX($E30,CO$3)+1)/($F30-$E30+1)</f>
        <v>0</v>
      </c>
      <c r="CP30" s="61" t="n">
        <f aca="false">MAX(0,MIN($F30,CP$4)-MAX($E30,CP$3)+1)/($F30-$E30+1)</f>
        <v>0</v>
      </c>
      <c r="CQ30" s="61" t="n">
        <f aca="false">MAX(0,MIN($F30,CQ$4)-MAX($E30,CQ$3)+1)/($F30-$E30+1)</f>
        <v>0</v>
      </c>
      <c r="CR30" s="61" t="n">
        <f aca="false">MAX(0,MIN($F30,CR$4)-MAX($E30,CR$3)+1)/($F30-$E30+1)</f>
        <v>0</v>
      </c>
      <c r="CS30" s="61" t="n">
        <f aca="false">MAX(0,MIN($F30,CS$4)-MAX($E30,CS$3)+1)/($F30-$E30+1)</f>
        <v>0</v>
      </c>
      <c r="CT30" s="61" t="n">
        <f aca="false">MAX(0,MIN($F30,CT$4)-MAX($E30,CT$3)+1)/($F30-$E30+1)</f>
        <v>0</v>
      </c>
      <c r="CU30" s="61" t="n">
        <f aca="false">MAX(0,MIN($F30,CU$4)-MAX($E30,CU$3)+1)/($F30-$E30+1)</f>
        <v>0</v>
      </c>
      <c r="CV30" s="61" t="n">
        <f aca="false">MAX(0,MIN($F30,CV$4)-MAX($E30,CV$3)+1)/($F30-$E30+1)</f>
        <v>0</v>
      </c>
      <c r="CW30" s="61" t="n">
        <f aca="false">MAX(0,MIN($F30,CW$4)-MAX($E30,CW$3)+1)/($F30-$E30+1)</f>
        <v>0</v>
      </c>
      <c r="CX30" s="61" t="n">
        <f aca="false">MAX(0,MIN($F30,CX$4)-MAX($E30,CX$3)+1)/($F30-$E30+1)</f>
        <v>0</v>
      </c>
      <c r="CY30" s="61" t="n">
        <f aca="false">MAX(0,MIN($F30,CY$4)-MAX($E30,CY$3)+1)/($F30-$E30+1)</f>
        <v>0</v>
      </c>
      <c r="CZ30" s="61" t="n">
        <f aca="false">MAX(0,MIN($F30,CZ$4)-MAX($E30,CZ$3)+1)/($F30-$E30+1)</f>
        <v>0</v>
      </c>
      <c r="DA30" s="61" t="n">
        <f aca="false">MAX(0,MIN($F30,DA$4)-MAX($E30,DA$3)+1)/($F30-$E30+1)</f>
        <v>0</v>
      </c>
      <c r="DB30" s="61" t="n">
        <f aca="false">MAX(0,MIN($F30,DB$4)-MAX($E30,DB$3)+1)/($F30-$E30+1)</f>
        <v>0</v>
      </c>
      <c r="DC30" s="61" t="n">
        <f aca="false">MAX(0,MIN($F30,DC$4)-MAX($E30,DC$3)+1)/($F30-$E30+1)</f>
        <v>0</v>
      </c>
      <c r="DD30" s="61" t="n">
        <f aca="false">MAX(0,MIN($F30,DD$4)-MAX($E30,DD$3)+1)/($F30-$E30+1)</f>
        <v>0</v>
      </c>
      <c r="DE30" s="61" t="n">
        <f aca="false">MAX(0,MIN($F30,DE$4)-MAX($E30,DE$3)+1)/($F30-$E30+1)</f>
        <v>0</v>
      </c>
      <c r="DF30" s="61" t="n">
        <f aca="false">MAX(0,MIN($F30,DF$4)-MAX($E30,DF$3)+1)/($F30-$E30+1)</f>
        <v>0</v>
      </c>
      <c r="DG30" s="61" t="n">
        <f aca="false">MAX(0,MIN($F30,DG$4)-MAX($E30,DG$3)+1)/($F30-$E30+1)</f>
        <v>0</v>
      </c>
      <c r="DH30" s="61" t="n">
        <f aca="false">MAX(0,MIN($F30,DH$4)-MAX($E30,DH$3)+1)/($F30-$E30+1)</f>
        <v>0</v>
      </c>
      <c r="DI30" s="61" t="n">
        <f aca="false">MAX(0,MIN($F30,DI$4)-MAX($E30,DI$3)+1)/($F30-$E30+1)</f>
        <v>0</v>
      </c>
      <c r="DJ30" s="61" t="n">
        <f aca="false">MAX(0,MIN($F30,DJ$4)-MAX($E30,DJ$3)+1)/($F30-$E30+1)</f>
        <v>0</v>
      </c>
      <c r="DK30" s="61" t="n">
        <f aca="false">MAX(0,MIN($F30,DK$4)-MAX($E30,DK$3)+1)/($F30-$E30+1)</f>
        <v>0</v>
      </c>
      <c r="DL30" s="61" t="n">
        <f aca="false">MAX(0,MIN($F30,DL$4)-MAX($E30,DL$3)+1)/($F30-$E30+1)</f>
        <v>0</v>
      </c>
      <c r="DM30" s="61" t="n">
        <f aca="false">MAX(0,MIN($F30,DM$4)-MAX($E30,DM$3)+1)/($F30-$E30+1)</f>
        <v>0</v>
      </c>
      <c r="DN30" s="61" t="n">
        <f aca="false">MAX(0,MIN($F30,DN$4)-MAX($E30,DN$3)+1)/($F30-$E30+1)</f>
        <v>0</v>
      </c>
      <c r="DO30" s="61" t="n">
        <f aca="false">MAX(0,MIN($F30,DO$4)-MAX($E30,DO$3)+1)/($F30-$E30+1)</f>
        <v>0</v>
      </c>
      <c r="DP30" s="61" t="n">
        <f aca="false">MAX(0,MIN($F30,DP$4)-MAX($E30,DP$3)+1)/($F30-$E30+1)</f>
        <v>0</v>
      </c>
      <c r="DQ30" s="61" t="n">
        <f aca="false">MAX(0,MIN($F30,DQ$4)-MAX($E30,DQ$3)+1)/($F30-$E30+1)</f>
        <v>0</v>
      </c>
      <c r="DR30" s="61" t="n">
        <f aca="false">MAX(0,MIN($F30,DR$4)-MAX($E30,DR$3)+1)/($F30-$E30+1)</f>
        <v>0</v>
      </c>
      <c r="DS30" s="61" t="n">
        <f aca="false">MAX(0,MIN($F30,DS$4)-MAX($E30,DS$3)+1)/($F30-$E30+1)</f>
        <v>0</v>
      </c>
      <c r="DT30" s="61" t="n">
        <f aca="false">MAX(0,MIN($F30,DT$4)-MAX($E30,DT$3)+1)/($F30-$E30+1)</f>
        <v>0</v>
      </c>
      <c r="DU30" s="61" t="n">
        <f aca="false">MAX(0,MIN($F30,DU$4)-MAX($E30,DU$3)+1)/($F30-$E30+1)</f>
        <v>0</v>
      </c>
      <c r="DV30" s="61" t="n">
        <f aca="false">MAX(0,MIN($F30,DV$4)-MAX($E30,DV$3)+1)/($F30-$E30+1)</f>
        <v>0</v>
      </c>
      <c r="DW30" s="61" t="n">
        <f aca="false">MAX(0,MIN($F30,DW$4)-MAX($E30,DW$3)+1)/($F30-$E30+1)</f>
        <v>0</v>
      </c>
      <c r="DX30" s="61" t="n">
        <f aca="false">MAX(0,MIN($F30,DX$4)-MAX($E30,DX$3)+1)/($F30-$E30+1)</f>
        <v>0</v>
      </c>
      <c r="DY30" s="61" t="n">
        <f aca="false">MAX(0,MIN($F30,DY$4)-MAX($E30,DY$3)+1)/($F30-$E30+1)</f>
        <v>0</v>
      </c>
      <c r="DZ30" s="61" t="n">
        <f aca="false">MAX(0,MIN($F30,DZ$4)-MAX($E30,DZ$3)+1)/($F30-$E30+1)</f>
        <v>0</v>
      </c>
      <c r="EA30" s="61" t="n">
        <f aca="false">MAX(0,MIN($F30,EA$4)-MAX($E30,EA$3)+1)/($F30-$E30+1)</f>
        <v>0</v>
      </c>
      <c r="EB30" s="61" t="n">
        <f aca="false">MAX(0,MIN($F30,EB$4)-MAX($E30,EB$3)+1)/($F30-$E30+1)</f>
        <v>0</v>
      </c>
      <c r="EC30" s="61" t="n">
        <f aca="false">MAX(0,MIN($F30,EC$4)-MAX($E30,EC$3)+1)/($F30-$E30+1)</f>
        <v>0</v>
      </c>
      <c r="ED30" s="61" t="n">
        <f aca="false">MAX(0,MIN($F30,ED$4)-MAX($E30,ED$3)+1)/($F30-$E30+1)</f>
        <v>0</v>
      </c>
      <c r="EE30" s="61" t="n">
        <f aca="false">MAX(0,MIN($F30,EE$4)-MAX($E30,EE$3)+1)/($F30-$E30+1)</f>
        <v>0</v>
      </c>
      <c r="EF30" s="61" t="n">
        <f aca="false">MAX(0,MIN($F30,EF$4)-MAX($E30,EF$3)+1)/($F30-$E30+1)</f>
        <v>0</v>
      </c>
      <c r="EG30" s="61" t="n">
        <f aca="false">MAX(0,MIN($F30,EG$4)-MAX($E30,EG$3)+1)/($F30-$E30+1)</f>
        <v>0</v>
      </c>
      <c r="EH30" s="61" t="n">
        <f aca="false">MAX(0,MIN($F30,EH$4)-MAX($E30,EH$3)+1)/($F30-$E30+1)</f>
        <v>0</v>
      </c>
      <c r="EI30" s="61" t="n">
        <f aca="false">MAX(0,MIN($F30,EI$4)-MAX($E30,EI$3)+1)/($F30-$E30+1)</f>
        <v>0</v>
      </c>
      <c r="EJ30" s="61" t="n">
        <f aca="false">MAX(0,MIN($F30,EJ$4)-MAX($E30,EJ$3)+1)/($F30-$E30+1)</f>
        <v>0</v>
      </c>
      <c r="EK30" s="61" t="n">
        <f aca="false">MAX(0,MIN($F30,EK$4)-MAX($E30,EK$3)+1)/($F30-$E30+1)</f>
        <v>0</v>
      </c>
      <c r="EL30" s="61" t="n">
        <f aca="false">MAX(0,MIN($F30,EL$4)-MAX($E30,EL$3)+1)/($F30-$E30+1)</f>
        <v>0</v>
      </c>
      <c r="EM30" s="61" t="n">
        <f aca="false">MAX(0,MIN($F30,EM$4)-MAX($E30,EM$3)+1)/($F30-$E30+1)</f>
        <v>0</v>
      </c>
      <c r="EN30" s="61" t="n">
        <f aca="false">MAX(0,MIN($F30,EN$4)-MAX($E30,EN$3)+1)/($F30-$E30+1)</f>
        <v>0</v>
      </c>
      <c r="EO30" s="61" t="n">
        <f aca="false">MAX(0,MIN($F30,EO$4)-MAX($E30,EO$3)+1)/($F30-$E30+1)</f>
        <v>0</v>
      </c>
      <c r="EP30" s="61" t="n">
        <f aca="false">MAX(0,MIN($F30,EP$4)-MAX($E30,EP$3)+1)/($F30-$E30+1)</f>
        <v>0</v>
      </c>
      <c r="EQ30" s="61" t="n">
        <f aca="false">MAX(0,MIN($F30,EQ$4)-MAX($E30,EQ$3)+1)/($F30-$E30+1)</f>
        <v>0</v>
      </c>
      <c r="ER30" s="61" t="n">
        <f aca="false">MAX(0,MIN($F30,ER$4)-MAX($E30,ER$3)+1)/($F30-$E30+1)</f>
        <v>0</v>
      </c>
      <c r="ES30" s="61" t="n">
        <f aca="false">MAX(0,MIN($F30,ES$4)-MAX($E30,ES$3)+1)/($F30-$E30+1)</f>
        <v>0</v>
      </c>
      <c r="ET30" s="61" t="n">
        <f aca="false">MAX(0,MIN($F30,ET$4)-MAX($E30,ET$3)+1)/($F30-$E30+1)</f>
        <v>0</v>
      </c>
      <c r="EU30" s="61" t="n">
        <f aca="false">MAX(0,MIN($F30,EU$4)-MAX($E30,EU$3)+1)/($F30-$E30+1)</f>
        <v>0</v>
      </c>
      <c r="EV30" s="61" t="n">
        <f aca="false">MAX(0,MIN($F30,EV$4)-MAX($E30,EV$3)+1)/($F30-$E30+1)</f>
        <v>0</v>
      </c>
      <c r="EW30" s="61" t="n">
        <f aca="false">MAX(0,MIN($F30,EW$4)-MAX($E30,EW$3)+1)/($F30-$E30+1)</f>
        <v>0</v>
      </c>
      <c r="EX30" s="61" t="n">
        <f aca="false">MAX(0,MIN($F30,EX$4)-MAX($E30,EX$3)+1)/($F30-$E30+1)</f>
        <v>0</v>
      </c>
      <c r="EY30" s="61" t="n">
        <f aca="false">MAX(0,MIN($F30,EY$4)-MAX($E30,EY$3)+1)/($F30-$E30+1)</f>
        <v>0</v>
      </c>
      <c r="EZ30" s="61" t="n">
        <f aca="false">MAX(0,MIN($F30,EZ$4)-MAX($E30,EZ$3)+1)/($F30-$E30+1)</f>
        <v>0</v>
      </c>
      <c r="FA30" s="61" t="n">
        <f aca="false">MAX(0,MIN($F30,FA$4)-MAX($E30,FA$3)+1)/($F30-$E30+1)</f>
        <v>0</v>
      </c>
      <c r="FB30" s="61" t="n">
        <f aca="false">MAX(0,MIN($F30,FB$4)-MAX($E30,FB$3)+1)/($F30-$E30+1)</f>
        <v>0</v>
      </c>
      <c r="FC30" s="61" t="n">
        <f aca="false">MAX(0,MIN($F30,FC$4)-MAX($E30,FC$3)+1)/($F30-$E30+1)</f>
        <v>0</v>
      </c>
      <c r="FD30" s="61" t="n">
        <f aca="false">MAX(0,MIN($F30,FD$4)-MAX($E30,FD$3)+1)/($F30-$E30+1)</f>
        <v>0</v>
      </c>
      <c r="FE30" s="61" t="n">
        <f aca="false">MAX(0,MIN($F30,FE$4)-MAX($E30,FE$3)+1)/($F30-$E30+1)</f>
        <v>0</v>
      </c>
      <c r="FF30" s="61" t="n">
        <f aca="false">MAX(0,MIN($F30,FF$4)-MAX($E30,FF$3)+1)/($F30-$E30+1)</f>
        <v>0</v>
      </c>
      <c r="FG30" s="61" t="n">
        <f aca="false">MAX(0,MIN($F30,FG$4)-MAX($E30,FG$3)+1)/($F30-$E30+1)</f>
        <v>0</v>
      </c>
      <c r="FH30" s="61" t="n">
        <f aca="false">MAX(0,MIN($F30,FH$4)-MAX($E30,FH$3)+1)/($F30-$E30+1)</f>
        <v>0</v>
      </c>
    </row>
    <row r="31" customFormat="false" ht="15" hidden="false" customHeight="false" outlineLevel="0" collapsed="false">
      <c r="C31" s="1" t="s">
        <v>683</v>
      </c>
      <c r="D31" s="12" t="s">
        <v>546</v>
      </c>
      <c r="E31" s="45" t="n">
        <f aca="false">EOMONTH(In_PreRtB_First,-1)+1</f>
        <v>46296</v>
      </c>
      <c r="F31" s="31" t="n">
        <f aca="false">In_PreRtB_Last</f>
        <v>46477</v>
      </c>
      <c r="I31" s="61" t="n">
        <f aca="false">SUM(J31:FH31)</f>
        <v>1</v>
      </c>
      <c r="J31" s="61" t="n">
        <f aca="false">MAX(0,MIN($F31,J$4)-MAX($E31,J$3)+1)/($F31-$E31+1)</f>
        <v>0</v>
      </c>
      <c r="K31" s="61" t="n">
        <f aca="false">MAX(0,MIN($F31,K$4)-MAX($E31,K$3)+1)/($F31-$E31+1)</f>
        <v>0</v>
      </c>
      <c r="L31" s="61" t="n">
        <f aca="false">MAX(0,MIN($F31,L$4)-MAX($E31,L$3)+1)/($F31-$E31+1)</f>
        <v>0</v>
      </c>
      <c r="M31" s="61" t="n">
        <f aca="false">MAX(0,MIN($F31,M$4)-MAX($E31,M$3)+1)/($F31-$E31+1)</f>
        <v>0</v>
      </c>
      <c r="N31" s="61" t="n">
        <f aca="false">MAX(0,MIN($F31,N$4)-MAX($E31,N$3)+1)/($F31-$E31+1)</f>
        <v>0.505494505494506</v>
      </c>
      <c r="O31" s="61" t="n">
        <f aca="false">MAX(0,MIN($F31,O$4)-MAX($E31,O$3)+1)/($F31-$E31+1)</f>
        <v>0.494505494505495</v>
      </c>
      <c r="P31" s="61" t="n">
        <f aca="false">MAX(0,MIN($F31,P$4)-MAX($E31,P$3)+1)/($F31-$E31+1)</f>
        <v>0</v>
      </c>
      <c r="Q31" s="61" t="n">
        <f aca="false">MAX(0,MIN($F31,Q$4)-MAX($E31,Q$3)+1)/($F31-$E31+1)</f>
        <v>0</v>
      </c>
      <c r="R31" s="61" t="n">
        <f aca="false">MAX(0,MIN($F31,R$4)-MAX($E31,R$3)+1)/($F31-$E31+1)</f>
        <v>0</v>
      </c>
      <c r="S31" s="61" t="n">
        <f aca="false">MAX(0,MIN($F31,S$4)-MAX($E31,S$3)+1)/($F31-$E31+1)</f>
        <v>0</v>
      </c>
      <c r="T31" s="61" t="n">
        <f aca="false">MAX(0,MIN($F31,T$4)-MAX($E31,T$3)+1)/($F31-$E31+1)</f>
        <v>0</v>
      </c>
      <c r="U31" s="61" t="n">
        <f aca="false">MAX(0,MIN($F31,U$4)-MAX($E31,U$3)+1)/($F31-$E31+1)</f>
        <v>0</v>
      </c>
      <c r="V31" s="61" t="n">
        <f aca="false">MAX(0,MIN($F31,V$4)-MAX($E31,V$3)+1)/($F31-$E31+1)</f>
        <v>0</v>
      </c>
      <c r="W31" s="61" t="n">
        <f aca="false">MAX(0,MIN($F31,W$4)-MAX($E31,W$3)+1)/($F31-$E31+1)</f>
        <v>0</v>
      </c>
      <c r="X31" s="61" t="n">
        <f aca="false">MAX(0,MIN($F31,X$4)-MAX($E31,X$3)+1)/($F31-$E31+1)</f>
        <v>0</v>
      </c>
      <c r="Y31" s="61" t="n">
        <f aca="false">MAX(0,MIN($F31,Y$4)-MAX($E31,Y$3)+1)/($F31-$E31+1)</f>
        <v>0</v>
      </c>
      <c r="Z31" s="61" t="n">
        <f aca="false">MAX(0,MIN($F31,Z$4)-MAX($E31,Z$3)+1)/($F31-$E31+1)</f>
        <v>0</v>
      </c>
      <c r="AA31" s="61" t="n">
        <f aca="false">MAX(0,MIN($F31,AA$4)-MAX($E31,AA$3)+1)/($F31-$E31+1)</f>
        <v>0</v>
      </c>
      <c r="AB31" s="61" t="n">
        <f aca="false">MAX(0,MIN($F31,AB$4)-MAX($E31,AB$3)+1)/($F31-$E31+1)</f>
        <v>0</v>
      </c>
      <c r="AC31" s="61" t="n">
        <f aca="false">MAX(0,MIN($F31,AC$4)-MAX($E31,AC$3)+1)/($F31-$E31+1)</f>
        <v>0</v>
      </c>
      <c r="AD31" s="61" t="n">
        <f aca="false">MAX(0,MIN($F31,AD$4)-MAX($E31,AD$3)+1)/($F31-$E31+1)</f>
        <v>0</v>
      </c>
      <c r="AE31" s="61" t="n">
        <f aca="false">MAX(0,MIN($F31,AE$4)-MAX($E31,AE$3)+1)/($F31-$E31+1)</f>
        <v>0</v>
      </c>
      <c r="AF31" s="61" t="n">
        <f aca="false">MAX(0,MIN($F31,AF$4)-MAX($E31,AF$3)+1)/($F31-$E31+1)</f>
        <v>0</v>
      </c>
      <c r="AG31" s="61" t="n">
        <f aca="false">MAX(0,MIN($F31,AG$4)-MAX($E31,AG$3)+1)/($F31-$E31+1)</f>
        <v>0</v>
      </c>
      <c r="AH31" s="61" t="n">
        <f aca="false">MAX(0,MIN($F31,AH$4)-MAX($E31,AH$3)+1)/($F31-$E31+1)</f>
        <v>0</v>
      </c>
      <c r="AI31" s="61" t="n">
        <f aca="false">MAX(0,MIN($F31,AI$4)-MAX($E31,AI$3)+1)/($F31-$E31+1)</f>
        <v>0</v>
      </c>
      <c r="AJ31" s="61" t="n">
        <f aca="false">MAX(0,MIN($F31,AJ$4)-MAX($E31,AJ$3)+1)/($F31-$E31+1)</f>
        <v>0</v>
      </c>
      <c r="AK31" s="61" t="n">
        <f aca="false">MAX(0,MIN($F31,AK$4)-MAX($E31,AK$3)+1)/($F31-$E31+1)</f>
        <v>0</v>
      </c>
      <c r="AL31" s="61" t="n">
        <f aca="false">MAX(0,MIN($F31,AL$4)-MAX($E31,AL$3)+1)/($F31-$E31+1)</f>
        <v>0</v>
      </c>
      <c r="AM31" s="61" t="n">
        <f aca="false">MAX(0,MIN($F31,AM$4)-MAX($E31,AM$3)+1)/($F31-$E31+1)</f>
        <v>0</v>
      </c>
      <c r="AN31" s="61" t="n">
        <f aca="false">MAX(0,MIN($F31,AN$4)-MAX($E31,AN$3)+1)/($F31-$E31+1)</f>
        <v>0</v>
      </c>
      <c r="AO31" s="61" t="n">
        <f aca="false">MAX(0,MIN($F31,AO$4)-MAX($E31,AO$3)+1)/($F31-$E31+1)</f>
        <v>0</v>
      </c>
      <c r="AP31" s="61" t="n">
        <f aca="false">MAX(0,MIN($F31,AP$4)-MAX($E31,AP$3)+1)/($F31-$E31+1)</f>
        <v>0</v>
      </c>
      <c r="AQ31" s="61" t="n">
        <f aca="false">MAX(0,MIN($F31,AQ$4)-MAX($E31,AQ$3)+1)/($F31-$E31+1)</f>
        <v>0</v>
      </c>
      <c r="AR31" s="61" t="n">
        <f aca="false">MAX(0,MIN($F31,AR$4)-MAX($E31,AR$3)+1)/($F31-$E31+1)</f>
        <v>0</v>
      </c>
      <c r="AS31" s="61" t="n">
        <f aca="false">MAX(0,MIN($F31,AS$4)-MAX($E31,AS$3)+1)/($F31-$E31+1)</f>
        <v>0</v>
      </c>
      <c r="AT31" s="61" t="n">
        <f aca="false">MAX(0,MIN($F31,AT$4)-MAX($E31,AT$3)+1)/($F31-$E31+1)</f>
        <v>0</v>
      </c>
      <c r="AU31" s="61" t="n">
        <f aca="false">MAX(0,MIN($F31,AU$4)-MAX($E31,AU$3)+1)/($F31-$E31+1)</f>
        <v>0</v>
      </c>
      <c r="AV31" s="61" t="n">
        <f aca="false">MAX(0,MIN($F31,AV$4)-MAX($E31,AV$3)+1)/($F31-$E31+1)</f>
        <v>0</v>
      </c>
      <c r="AW31" s="61" t="n">
        <f aca="false">MAX(0,MIN($F31,AW$4)-MAX($E31,AW$3)+1)/($F31-$E31+1)</f>
        <v>0</v>
      </c>
      <c r="AX31" s="61" t="n">
        <f aca="false">MAX(0,MIN($F31,AX$4)-MAX($E31,AX$3)+1)/($F31-$E31+1)</f>
        <v>0</v>
      </c>
      <c r="AY31" s="61" t="n">
        <f aca="false">MAX(0,MIN($F31,AY$4)-MAX($E31,AY$3)+1)/($F31-$E31+1)</f>
        <v>0</v>
      </c>
      <c r="AZ31" s="61" t="n">
        <f aca="false">MAX(0,MIN($F31,AZ$4)-MAX($E31,AZ$3)+1)/($F31-$E31+1)</f>
        <v>0</v>
      </c>
      <c r="BA31" s="61" t="n">
        <f aca="false">MAX(0,MIN($F31,BA$4)-MAX($E31,BA$3)+1)/($F31-$E31+1)</f>
        <v>0</v>
      </c>
      <c r="BB31" s="61" t="n">
        <f aca="false">MAX(0,MIN($F31,BB$4)-MAX($E31,BB$3)+1)/($F31-$E31+1)</f>
        <v>0</v>
      </c>
      <c r="BC31" s="61" t="n">
        <f aca="false">MAX(0,MIN($F31,BC$4)-MAX($E31,BC$3)+1)/($F31-$E31+1)</f>
        <v>0</v>
      </c>
      <c r="BD31" s="61" t="n">
        <f aca="false">MAX(0,MIN($F31,BD$4)-MAX($E31,BD$3)+1)/($F31-$E31+1)</f>
        <v>0</v>
      </c>
      <c r="BE31" s="61" t="n">
        <f aca="false">MAX(0,MIN($F31,BE$4)-MAX($E31,BE$3)+1)/($F31-$E31+1)</f>
        <v>0</v>
      </c>
      <c r="BF31" s="61" t="n">
        <f aca="false">MAX(0,MIN($F31,BF$4)-MAX($E31,BF$3)+1)/($F31-$E31+1)</f>
        <v>0</v>
      </c>
      <c r="BG31" s="61" t="n">
        <f aca="false">MAX(0,MIN($F31,BG$4)-MAX($E31,BG$3)+1)/($F31-$E31+1)</f>
        <v>0</v>
      </c>
      <c r="BH31" s="61" t="n">
        <f aca="false">MAX(0,MIN($F31,BH$4)-MAX($E31,BH$3)+1)/($F31-$E31+1)</f>
        <v>0</v>
      </c>
      <c r="BI31" s="61" t="n">
        <f aca="false">MAX(0,MIN($F31,BI$4)-MAX($E31,BI$3)+1)/($F31-$E31+1)</f>
        <v>0</v>
      </c>
      <c r="BJ31" s="61" t="n">
        <f aca="false">MAX(0,MIN($F31,BJ$4)-MAX($E31,BJ$3)+1)/($F31-$E31+1)</f>
        <v>0</v>
      </c>
      <c r="BK31" s="61" t="n">
        <f aca="false">MAX(0,MIN($F31,BK$4)-MAX($E31,BK$3)+1)/($F31-$E31+1)</f>
        <v>0</v>
      </c>
      <c r="BL31" s="61" t="n">
        <f aca="false">MAX(0,MIN($F31,BL$4)-MAX($E31,BL$3)+1)/($F31-$E31+1)</f>
        <v>0</v>
      </c>
      <c r="BM31" s="61" t="n">
        <f aca="false">MAX(0,MIN($F31,BM$4)-MAX($E31,BM$3)+1)/($F31-$E31+1)</f>
        <v>0</v>
      </c>
      <c r="BN31" s="61" t="n">
        <f aca="false">MAX(0,MIN($F31,BN$4)-MAX($E31,BN$3)+1)/($F31-$E31+1)</f>
        <v>0</v>
      </c>
      <c r="BO31" s="61" t="n">
        <f aca="false">MAX(0,MIN($F31,BO$4)-MAX($E31,BO$3)+1)/($F31-$E31+1)</f>
        <v>0</v>
      </c>
      <c r="BP31" s="61" t="n">
        <f aca="false">MAX(0,MIN($F31,BP$4)-MAX($E31,BP$3)+1)/($F31-$E31+1)</f>
        <v>0</v>
      </c>
      <c r="BQ31" s="61" t="n">
        <f aca="false">MAX(0,MIN($F31,BQ$4)-MAX($E31,BQ$3)+1)/($F31-$E31+1)</f>
        <v>0</v>
      </c>
      <c r="BR31" s="61" t="n">
        <f aca="false">MAX(0,MIN($F31,BR$4)-MAX($E31,BR$3)+1)/($F31-$E31+1)</f>
        <v>0</v>
      </c>
      <c r="BS31" s="61" t="n">
        <f aca="false">MAX(0,MIN($F31,BS$4)-MAX($E31,BS$3)+1)/($F31-$E31+1)</f>
        <v>0</v>
      </c>
      <c r="BT31" s="61" t="n">
        <f aca="false">MAX(0,MIN($F31,BT$4)-MAX($E31,BT$3)+1)/($F31-$E31+1)</f>
        <v>0</v>
      </c>
      <c r="BU31" s="61" t="n">
        <f aca="false">MAX(0,MIN($F31,BU$4)-MAX($E31,BU$3)+1)/($F31-$E31+1)</f>
        <v>0</v>
      </c>
      <c r="BV31" s="61" t="n">
        <f aca="false">MAX(0,MIN($F31,BV$4)-MAX($E31,BV$3)+1)/($F31-$E31+1)</f>
        <v>0</v>
      </c>
      <c r="BW31" s="61" t="n">
        <f aca="false">MAX(0,MIN($F31,BW$4)-MAX($E31,BW$3)+1)/($F31-$E31+1)</f>
        <v>0</v>
      </c>
      <c r="BX31" s="61" t="n">
        <f aca="false">MAX(0,MIN($F31,BX$4)-MAX($E31,BX$3)+1)/($F31-$E31+1)</f>
        <v>0</v>
      </c>
      <c r="BY31" s="61" t="n">
        <f aca="false">MAX(0,MIN($F31,BY$4)-MAX($E31,BY$3)+1)/($F31-$E31+1)</f>
        <v>0</v>
      </c>
      <c r="BZ31" s="61" t="n">
        <f aca="false">MAX(0,MIN($F31,BZ$4)-MAX($E31,BZ$3)+1)/($F31-$E31+1)</f>
        <v>0</v>
      </c>
      <c r="CA31" s="61" t="n">
        <f aca="false">MAX(0,MIN($F31,CA$4)-MAX($E31,CA$3)+1)/($F31-$E31+1)</f>
        <v>0</v>
      </c>
      <c r="CB31" s="61" t="n">
        <f aca="false">MAX(0,MIN($F31,CB$4)-MAX($E31,CB$3)+1)/($F31-$E31+1)</f>
        <v>0</v>
      </c>
      <c r="CC31" s="61" t="n">
        <f aca="false">MAX(0,MIN($F31,CC$4)-MAX($E31,CC$3)+1)/($F31-$E31+1)</f>
        <v>0</v>
      </c>
      <c r="CD31" s="61" t="n">
        <f aca="false">MAX(0,MIN($F31,CD$4)-MAX($E31,CD$3)+1)/($F31-$E31+1)</f>
        <v>0</v>
      </c>
      <c r="CE31" s="61" t="n">
        <f aca="false">MAX(0,MIN($F31,CE$4)-MAX($E31,CE$3)+1)/($F31-$E31+1)</f>
        <v>0</v>
      </c>
      <c r="CF31" s="61" t="n">
        <f aca="false">MAX(0,MIN($F31,CF$4)-MAX($E31,CF$3)+1)/($F31-$E31+1)</f>
        <v>0</v>
      </c>
      <c r="CG31" s="61" t="n">
        <f aca="false">MAX(0,MIN($F31,CG$4)-MAX($E31,CG$3)+1)/($F31-$E31+1)</f>
        <v>0</v>
      </c>
      <c r="CH31" s="61" t="n">
        <f aca="false">MAX(0,MIN($F31,CH$4)-MAX($E31,CH$3)+1)/($F31-$E31+1)</f>
        <v>0</v>
      </c>
      <c r="CI31" s="61" t="n">
        <f aca="false">MAX(0,MIN($F31,CI$4)-MAX($E31,CI$3)+1)/($F31-$E31+1)</f>
        <v>0</v>
      </c>
      <c r="CJ31" s="61" t="n">
        <f aca="false">MAX(0,MIN($F31,CJ$4)-MAX($E31,CJ$3)+1)/($F31-$E31+1)</f>
        <v>0</v>
      </c>
      <c r="CK31" s="61" t="n">
        <f aca="false">MAX(0,MIN($F31,CK$4)-MAX($E31,CK$3)+1)/($F31-$E31+1)</f>
        <v>0</v>
      </c>
      <c r="CL31" s="61" t="n">
        <f aca="false">MAX(0,MIN($F31,CL$4)-MAX($E31,CL$3)+1)/($F31-$E31+1)</f>
        <v>0</v>
      </c>
      <c r="CM31" s="61" t="n">
        <f aca="false">MAX(0,MIN($F31,CM$4)-MAX($E31,CM$3)+1)/($F31-$E31+1)</f>
        <v>0</v>
      </c>
      <c r="CN31" s="61" t="n">
        <f aca="false">MAX(0,MIN($F31,CN$4)-MAX($E31,CN$3)+1)/($F31-$E31+1)</f>
        <v>0</v>
      </c>
      <c r="CO31" s="61" t="n">
        <f aca="false">MAX(0,MIN($F31,CO$4)-MAX($E31,CO$3)+1)/($F31-$E31+1)</f>
        <v>0</v>
      </c>
      <c r="CP31" s="61" t="n">
        <f aca="false">MAX(0,MIN($F31,CP$4)-MAX($E31,CP$3)+1)/($F31-$E31+1)</f>
        <v>0</v>
      </c>
      <c r="CQ31" s="61" t="n">
        <f aca="false">MAX(0,MIN($F31,CQ$4)-MAX($E31,CQ$3)+1)/($F31-$E31+1)</f>
        <v>0</v>
      </c>
      <c r="CR31" s="61" t="n">
        <f aca="false">MAX(0,MIN($F31,CR$4)-MAX($E31,CR$3)+1)/($F31-$E31+1)</f>
        <v>0</v>
      </c>
      <c r="CS31" s="61" t="n">
        <f aca="false">MAX(0,MIN($F31,CS$4)-MAX($E31,CS$3)+1)/($F31-$E31+1)</f>
        <v>0</v>
      </c>
      <c r="CT31" s="61" t="n">
        <f aca="false">MAX(0,MIN($F31,CT$4)-MAX($E31,CT$3)+1)/($F31-$E31+1)</f>
        <v>0</v>
      </c>
      <c r="CU31" s="61" t="n">
        <f aca="false">MAX(0,MIN($F31,CU$4)-MAX($E31,CU$3)+1)/($F31-$E31+1)</f>
        <v>0</v>
      </c>
      <c r="CV31" s="61" t="n">
        <f aca="false">MAX(0,MIN($F31,CV$4)-MAX($E31,CV$3)+1)/($F31-$E31+1)</f>
        <v>0</v>
      </c>
      <c r="CW31" s="61" t="n">
        <f aca="false">MAX(0,MIN($F31,CW$4)-MAX($E31,CW$3)+1)/($F31-$E31+1)</f>
        <v>0</v>
      </c>
      <c r="CX31" s="61" t="n">
        <f aca="false">MAX(0,MIN($F31,CX$4)-MAX($E31,CX$3)+1)/($F31-$E31+1)</f>
        <v>0</v>
      </c>
      <c r="CY31" s="61" t="n">
        <f aca="false">MAX(0,MIN($F31,CY$4)-MAX($E31,CY$3)+1)/($F31-$E31+1)</f>
        <v>0</v>
      </c>
      <c r="CZ31" s="61" t="n">
        <f aca="false">MAX(0,MIN($F31,CZ$4)-MAX($E31,CZ$3)+1)/($F31-$E31+1)</f>
        <v>0</v>
      </c>
      <c r="DA31" s="61" t="n">
        <f aca="false">MAX(0,MIN($F31,DA$4)-MAX($E31,DA$3)+1)/($F31-$E31+1)</f>
        <v>0</v>
      </c>
      <c r="DB31" s="61" t="n">
        <f aca="false">MAX(0,MIN($F31,DB$4)-MAX($E31,DB$3)+1)/($F31-$E31+1)</f>
        <v>0</v>
      </c>
      <c r="DC31" s="61" t="n">
        <f aca="false">MAX(0,MIN($F31,DC$4)-MAX($E31,DC$3)+1)/($F31-$E31+1)</f>
        <v>0</v>
      </c>
      <c r="DD31" s="61" t="n">
        <f aca="false">MAX(0,MIN($F31,DD$4)-MAX($E31,DD$3)+1)/($F31-$E31+1)</f>
        <v>0</v>
      </c>
      <c r="DE31" s="61" t="n">
        <f aca="false">MAX(0,MIN($F31,DE$4)-MAX($E31,DE$3)+1)/($F31-$E31+1)</f>
        <v>0</v>
      </c>
      <c r="DF31" s="61" t="n">
        <f aca="false">MAX(0,MIN($F31,DF$4)-MAX($E31,DF$3)+1)/($F31-$E31+1)</f>
        <v>0</v>
      </c>
      <c r="DG31" s="61" t="n">
        <f aca="false">MAX(0,MIN($F31,DG$4)-MAX($E31,DG$3)+1)/($F31-$E31+1)</f>
        <v>0</v>
      </c>
      <c r="DH31" s="61" t="n">
        <f aca="false">MAX(0,MIN($F31,DH$4)-MAX($E31,DH$3)+1)/($F31-$E31+1)</f>
        <v>0</v>
      </c>
      <c r="DI31" s="61" t="n">
        <f aca="false">MAX(0,MIN($F31,DI$4)-MAX($E31,DI$3)+1)/($F31-$E31+1)</f>
        <v>0</v>
      </c>
      <c r="DJ31" s="61" t="n">
        <f aca="false">MAX(0,MIN($F31,DJ$4)-MAX($E31,DJ$3)+1)/($F31-$E31+1)</f>
        <v>0</v>
      </c>
      <c r="DK31" s="61" t="n">
        <f aca="false">MAX(0,MIN($F31,DK$4)-MAX($E31,DK$3)+1)/($F31-$E31+1)</f>
        <v>0</v>
      </c>
      <c r="DL31" s="61" t="n">
        <f aca="false">MAX(0,MIN($F31,DL$4)-MAX($E31,DL$3)+1)/($F31-$E31+1)</f>
        <v>0</v>
      </c>
      <c r="DM31" s="61" t="n">
        <f aca="false">MAX(0,MIN($F31,DM$4)-MAX($E31,DM$3)+1)/($F31-$E31+1)</f>
        <v>0</v>
      </c>
      <c r="DN31" s="61" t="n">
        <f aca="false">MAX(0,MIN($F31,DN$4)-MAX($E31,DN$3)+1)/($F31-$E31+1)</f>
        <v>0</v>
      </c>
      <c r="DO31" s="61" t="n">
        <f aca="false">MAX(0,MIN($F31,DO$4)-MAX($E31,DO$3)+1)/($F31-$E31+1)</f>
        <v>0</v>
      </c>
      <c r="DP31" s="61" t="n">
        <f aca="false">MAX(0,MIN($F31,DP$4)-MAX($E31,DP$3)+1)/($F31-$E31+1)</f>
        <v>0</v>
      </c>
      <c r="DQ31" s="61" t="n">
        <f aca="false">MAX(0,MIN($F31,DQ$4)-MAX($E31,DQ$3)+1)/($F31-$E31+1)</f>
        <v>0</v>
      </c>
      <c r="DR31" s="61" t="n">
        <f aca="false">MAX(0,MIN($F31,DR$4)-MAX($E31,DR$3)+1)/($F31-$E31+1)</f>
        <v>0</v>
      </c>
      <c r="DS31" s="61" t="n">
        <f aca="false">MAX(0,MIN($F31,DS$4)-MAX($E31,DS$3)+1)/($F31-$E31+1)</f>
        <v>0</v>
      </c>
      <c r="DT31" s="61" t="n">
        <f aca="false">MAX(0,MIN($F31,DT$4)-MAX($E31,DT$3)+1)/($F31-$E31+1)</f>
        <v>0</v>
      </c>
      <c r="DU31" s="61" t="n">
        <f aca="false">MAX(0,MIN($F31,DU$4)-MAX($E31,DU$3)+1)/($F31-$E31+1)</f>
        <v>0</v>
      </c>
      <c r="DV31" s="61" t="n">
        <f aca="false">MAX(0,MIN($F31,DV$4)-MAX($E31,DV$3)+1)/($F31-$E31+1)</f>
        <v>0</v>
      </c>
      <c r="DW31" s="61" t="n">
        <f aca="false">MAX(0,MIN($F31,DW$4)-MAX($E31,DW$3)+1)/($F31-$E31+1)</f>
        <v>0</v>
      </c>
      <c r="DX31" s="61" t="n">
        <f aca="false">MAX(0,MIN($F31,DX$4)-MAX($E31,DX$3)+1)/($F31-$E31+1)</f>
        <v>0</v>
      </c>
      <c r="DY31" s="61" t="n">
        <f aca="false">MAX(0,MIN($F31,DY$4)-MAX($E31,DY$3)+1)/($F31-$E31+1)</f>
        <v>0</v>
      </c>
      <c r="DZ31" s="61" t="n">
        <f aca="false">MAX(0,MIN($F31,DZ$4)-MAX($E31,DZ$3)+1)/($F31-$E31+1)</f>
        <v>0</v>
      </c>
      <c r="EA31" s="61" t="n">
        <f aca="false">MAX(0,MIN($F31,EA$4)-MAX($E31,EA$3)+1)/($F31-$E31+1)</f>
        <v>0</v>
      </c>
      <c r="EB31" s="61" t="n">
        <f aca="false">MAX(0,MIN($F31,EB$4)-MAX($E31,EB$3)+1)/($F31-$E31+1)</f>
        <v>0</v>
      </c>
      <c r="EC31" s="61" t="n">
        <f aca="false">MAX(0,MIN($F31,EC$4)-MAX($E31,EC$3)+1)/($F31-$E31+1)</f>
        <v>0</v>
      </c>
      <c r="ED31" s="61" t="n">
        <f aca="false">MAX(0,MIN($F31,ED$4)-MAX($E31,ED$3)+1)/($F31-$E31+1)</f>
        <v>0</v>
      </c>
      <c r="EE31" s="61" t="n">
        <f aca="false">MAX(0,MIN($F31,EE$4)-MAX($E31,EE$3)+1)/($F31-$E31+1)</f>
        <v>0</v>
      </c>
      <c r="EF31" s="61" t="n">
        <f aca="false">MAX(0,MIN($F31,EF$4)-MAX($E31,EF$3)+1)/($F31-$E31+1)</f>
        <v>0</v>
      </c>
      <c r="EG31" s="61" t="n">
        <f aca="false">MAX(0,MIN($F31,EG$4)-MAX($E31,EG$3)+1)/($F31-$E31+1)</f>
        <v>0</v>
      </c>
      <c r="EH31" s="61" t="n">
        <f aca="false">MAX(0,MIN($F31,EH$4)-MAX($E31,EH$3)+1)/($F31-$E31+1)</f>
        <v>0</v>
      </c>
      <c r="EI31" s="61" t="n">
        <f aca="false">MAX(0,MIN($F31,EI$4)-MAX($E31,EI$3)+1)/($F31-$E31+1)</f>
        <v>0</v>
      </c>
      <c r="EJ31" s="61" t="n">
        <f aca="false">MAX(0,MIN($F31,EJ$4)-MAX($E31,EJ$3)+1)/($F31-$E31+1)</f>
        <v>0</v>
      </c>
      <c r="EK31" s="61" t="n">
        <f aca="false">MAX(0,MIN($F31,EK$4)-MAX($E31,EK$3)+1)/($F31-$E31+1)</f>
        <v>0</v>
      </c>
      <c r="EL31" s="61" t="n">
        <f aca="false">MAX(0,MIN($F31,EL$4)-MAX($E31,EL$3)+1)/($F31-$E31+1)</f>
        <v>0</v>
      </c>
      <c r="EM31" s="61" t="n">
        <f aca="false">MAX(0,MIN($F31,EM$4)-MAX($E31,EM$3)+1)/($F31-$E31+1)</f>
        <v>0</v>
      </c>
      <c r="EN31" s="61" t="n">
        <f aca="false">MAX(0,MIN($F31,EN$4)-MAX($E31,EN$3)+1)/($F31-$E31+1)</f>
        <v>0</v>
      </c>
      <c r="EO31" s="61" t="n">
        <f aca="false">MAX(0,MIN($F31,EO$4)-MAX($E31,EO$3)+1)/($F31-$E31+1)</f>
        <v>0</v>
      </c>
      <c r="EP31" s="61" t="n">
        <f aca="false">MAX(0,MIN($F31,EP$4)-MAX($E31,EP$3)+1)/($F31-$E31+1)</f>
        <v>0</v>
      </c>
      <c r="EQ31" s="61" t="n">
        <f aca="false">MAX(0,MIN($F31,EQ$4)-MAX($E31,EQ$3)+1)/($F31-$E31+1)</f>
        <v>0</v>
      </c>
      <c r="ER31" s="61" t="n">
        <f aca="false">MAX(0,MIN($F31,ER$4)-MAX($E31,ER$3)+1)/($F31-$E31+1)</f>
        <v>0</v>
      </c>
      <c r="ES31" s="61" t="n">
        <f aca="false">MAX(0,MIN($F31,ES$4)-MAX($E31,ES$3)+1)/($F31-$E31+1)</f>
        <v>0</v>
      </c>
      <c r="ET31" s="61" t="n">
        <f aca="false">MAX(0,MIN($F31,ET$4)-MAX($E31,ET$3)+1)/($F31-$E31+1)</f>
        <v>0</v>
      </c>
      <c r="EU31" s="61" t="n">
        <f aca="false">MAX(0,MIN($F31,EU$4)-MAX($E31,EU$3)+1)/($F31-$E31+1)</f>
        <v>0</v>
      </c>
      <c r="EV31" s="61" t="n">
        <f aca="false">MAX(0,MIN($F31,EV$4)-MAX($E31,EV$3)+1)/($F31-$E31+1)</f>
        <v>0</v>
      </c>
      <c r="EW31" s="61" t="n">
        <f aca="false">MAX(0,MIN($F31,EW$4)-MAX($E31,EW$3)+1)/($F31-$E31+1)</f>
        <v>0</v>
      </c>
      <c r="EX31" s="61" t="n">
        <f aca="false">MAX(0,MIN($F31,EX$4)-MAX($E31,EX$3)+1)/($F31-$E31+1)</f>
        <v>0</v>
      </c>
      <c r="EY31" s="61" t="n">
        <f aca="false">MAX(0,MIN($F31,EY$4)-MAX($E31,EY$3)+1)/($F31-$E31+1)</f>
        <v>0</v>
      </c>
      <c r="EZ31" s="61" t="n">
        <f aca="false">MAX(0,MIN($F31,EZ$4)-MAX($E31,EZ$3)+1)/($F31-$E31+1)</f>
        <v>0</v>
      </c>
      <c r="FA31" s="61" t="n">
        <f aca="false">MAX(0,MIN($F31,FA$4)-MAX($E31,FA$3)+1)/($F31-$E31+1)</f>
        <v>0</v>
      </c>
      <c r="FB31" s="61" t="n">
        <f aca="false">MAX(0,MIN($F31,FB$4)-MAX($E31,FB$3)+1)/($F31-$E31+1)</f>
        <v>0</v>
      </c>
      <c r="FC31" s="61" t="n">
        <f aca="false">MAX(0,MIN($F31,FC$4)-MAX($E31,FC$3)+1)/($F31-$E31+1)</f>
        <v>0</v>
      </c>
      <c r="FD31" s="61" t="n">
        <f aca="false">MAX(0,MIN($F31,FD$4)-MAX($E31,FD$3)+1)/($F31-$E31+1)</f>
        <v>0</v>
      </c>
      <c r="FE31" s="61" t="n">
        <f aca="false">MAX(0,MIN($F31,FE$4)-MAX($E31,FE$3)+1)/($F31-$E31+1)</f>
        <v>0</v>
      </c>
      <c r="FF31" s="61" t="n">
        <f aca="false">MAX(0,MIN($F31,FF$4)-MAX($E31,FF$3)+1)/($F31-$E31+1)</f>
        <v>0</v>
      </c>
      <c r="FG31" s="61" t="n">
        <f aca="false">MAX(0,MIN($F31,FG$4)-MAX($E31,FG$3)+1)/($F31-$E31+1)</f>
        <v>0</v>
      </c>
      <c r="FH31" s="61" t="n">
        <f aca="false">MAX(0,MIN($F31,FH$4)-MAX($E31,FH$3)+1)/($F31-$E31+1)</f>
        <v>0</v>
      </c>
    </row>
    <row r="32" customFormat="false" ht="15" hidden="false" customHeight="false" outlineLevel="0" collapsed="false">
      <c r="C32" s="1" t="s">
        <v>684</v>
      </c>
      <c r="D32" s="12" t="s">
        <v>34</v>
      </c>
      <c r="E32" s="45" t="n">
        <f aca="false">$F16+1</f>
        <v>46844</v>
      </c>
      <c r="F32" s="45" t="n">
        <f aca="false">EDATE($F16,In_Debt_Tenor*Months_In_Year)</f>
        <v>52321</v>
      </c>
      <c r="J32" s="61" t="n">
        <f aca="false">MAX(0,(MIN($F32,J$4)-MAX($E32,J$3)+1)/J$5)</f>
        <v>0</v>
      </c>
      <c r="K32" s="61" t="n">
        <f aca="false">MAX(0,(MIN($F32,K$4)-MAX($E32,K$3)+1)/K$5)</f>
        <v>0</v>
      </c>
      <c r="L32" s="61" t="n">
        <f aca="false">MAX(0,(MIN($F32,L$4)-MAX($E32,L$3)+1)/L$5)</f>
        <v>0</v>
      </c>
      <c r="M32" s="61" t="n">
        <f aca="false">MAX(0,(MIN($F32,M$4)-MAX($E32,M$3)+1)/M$5)</f>
        <v>0</v>
      </c>
      <c r="N32" s="61" t="n">
        <f aca="false">MAX(0,(MIN($F32,N$4)-MAX($E32,N$3)+1)/N$5)</f>
        <v>0</v>
      </c>
      <c r="O32" s="61" t="n">
        <f aca="false">MAX(0,(MIN($F32,O$4)-MAX($E32,O$3)+1)/O$5)</f>
        <v>0</v>
      </c>
      <c r="P32" s="61" t="n">
        <f aca="false">MAX(0,(MIN($F32,P$4)-MAX($E32,P$3)+1)/P$5)</f>
        <v>0</v>
      </c>
      <c r="Q32" s="61" t="n">
        <f aca="false">MAX(0,(MIN($F32,Q$4)-MAX($E32,Q$3)+1)/Q$5)</f>
        <v>0</v>
      </c>
      <c r="R32" s="61" t="n">
        <f aca="false">MAX(0,(MIN($F32,R$4)-MAX($E32,R$3)+1)/R$5)</f>
        <v>0</v>
      </c>
      <c r="S32" s="61" t="n">
        <f aca="false">MAX(0,(MIN($F32,S$4)-MAX($E32,S$3)+1)/S$5)</f>
        <v>0</v>
      </c>
      <c r="T32" s="61" t="n">
        <f aca="false">MAX(0,(MIN($F32,T$4)-MAX($E32,T$3)+1)/T$5)</f>
        <v>1</v>
      </c>
      <c r="U32" s="61" t="n">
        <f aca="false">MAX(0,(MIN($F32,U$4)-MAX($E32,U$3)+1)/U$5)</f>
        <v>1</v>
      </c>
      <c r="V32" s="61" t="n">
        <f aca="false">MAX(0,(MIN($F32,V$4)-MAX($E32,V$3)+1)/V$5)</f>
        <v>1</v>
      </c>
      <c r="W32" s="61" t="n">
        <f aca="false">MAX(0,(MIN($F32,W$4)-MAX($E32,W$3)+1)/W$5)</f>
        <v>1</v>
      </c>
      <c r="X32" s="61" t="n">
        <f aca="false">MAX(0,(MIN($F32,X$4)-MAX($E32,X$3)+1)/X$5)</f>
        <v>1</v>
      </c>
      <c r="Y32" s="61" t="n">
        <f aca="false">MAX(0,(MIN($F32,Y$4)-MAX($E32,Y$3)+1)/Y$5)</f>
        <v>1</v>
      </c>
      <c r="Z32" s="61" t="n">
        <f aca="false">MAX(0,(MIN($F32,Z$4)-MAX($E32,Z$3)+1)/Z$5)</f>
        <v>1</v>
      </c>
      <c r="AA32" s="61" t="n">
        <f aca="false">MAX(0,(MIN($F32,AA$4)-MAX($E32,AA$3)+1)/AA$5)</f>
        <v>1</v>
      </c>
      <c r="AB32" s="61" t="n">
        <f aca="false">MAX(0,(MIN($F32,AB$4)-MAX($E32,AB$3)+1)/AB$5)</f>
        <v>1</v>
      </c>
      <c r="AC32" s="61" t="n">
        <f aca="false">MAX(0,(MIN($F32,AC$4)-MAX($E32,AC$3)+1)/AC$5)</f>
        <v>1</v>
      </c>
      <c r="AD32" s="61" t="n">
        <f aca="false">MAX(0,(MIN($F32,AD$4)-MAX($E32,AD$3)+1)/AD$5)</f>
        <v>1</v>
      </c>
      <c r="AE32" s="61" t="n">
        <f aca="false">MAX(0,(MIN($F32,AE$4)-MAX($E32,AE$3)+1)/AE$5)</f>
        <v>1</v>
      </c>
      <c r="AF32" s="61" t="n">
        <f aca="false">MAX(0,(MIN($F32,AF$4)-MAX($E32,AF$3)+1)/AF$5)</f>
        <v>1</v>
      </c>
      <c r="AG32" s="61" t="n">
        <f aca="false">MAX(0,(MIN($F32,AG$4)-MAX($E32,AG$3)+1)/AG$5)</f>
        <v>1</v>
      </c>
      <c r="AH32" s="61" t="n">
        <f aca="false">MAX(0,(MIN($F32,AH$4)-MAX($E32,AH$3)+1)/AH$5)</f>
        <v>1</v>
      </c>
      <c r="AI32" s="61" t="n">
        <f aca="false">MAX(0,(MIN($F32,AI$4)-MAX($E32,AI$3)+1)/AI$5)</f>
        <v>1</v>
      </c>
      <c r="AJ32" s="61" t="n">
        <f aca="false">MAX(0,(MIN($F32,AJ$4)-MAX($E32,AJ$3)+1)/AJ$5)</f>
        <v>1</v>
      </c>
      <c r="AK32" s="61" t="n">
        <f aca="false">MAX(0,(MIN($F32,AK$4)-MAX($E32,AK$3)+1)/AK$5)</f>
        <v>1</v>
      </c>
      <c r="AL32" s="61" t="n">
        <f aca="false">MAX(0,(MIN($F32,AL$4)-MAX($E32,AL$3)+1)/AL$5)</f>
        <v>1</v>
      </c>
      <c r="AM32" s="61" t="n">
        <f aca="false">MAX(0,(MIN($F32,AM$4)-MAX($E32,AM$3)+1)/AM$5)</f>
        <v>1</v>
      </c>
      <c r="AN32" s="61" t="n">
        <f aca="false">MAX(0,(MIN($F32,AN$4)-MAX($E32,AN$3)+1)/AN$5)</f>
        <v>1</v>
      </c>
      <c r="AO32" s="61" t="n">
        <f aca="false">MAX(0,(MIN($F32,AO$4)-MAX($E32,AO$3)+1)/AO$5)</f>
        <v>1</v>
      </c>
      <c r="AP32" s="61" t="n">
        <f aca="false">MAX(0,(MIN($F32,AP$4)-MAX($E32,AP$3)+1)/AP$5)</f>
        <v>1</v>
      </c>
      <c r="AQ32" s="61" t="n">
        <f aca="false">MAX(0,(MIN($F32,AQ$4)-MAX($E32,AQ$3)+1)/AQ$5)</f>
        <v>1</v>
      </c>
      <c r="AR32" s="61" t="n">
        <f aca="false">MAX(0,(MIN($F32,AR$4)-MAX($E32,AR$3)+1)/AR$5)</f>
        <v>1</v>
      </c>
      <c r="AS32" s="61" t="n">
        <f aca="false">MAX(0,(MIN($F32,AS$4)-MAX($E32,AS$3)+1)/AS$5)</f>
        <v>1</v>
      </c>
      <c r="AT32" s="61" t="n">
        <f aca="false">MAX(0,(MIN($F32,AT$4)-MAX($E32,AT$3)+1)/AT$5)</f>
        <v>1</v>
      </c>
      <c r="AU32" s="61" t="n">
        <f aca="false">MAX(0,(MIN($F32,AU$4)-MAX($E32,AU$3)+1)/AU$5)</f>
        <v>1</v>
      </c>
      <c r="AV32" s="61" t="n">
        <f aca="false">MAX(0,(MIN($F32,AV$4)-MAX($E32,AV$3)+1)/AV$5)</f>
        <v>1</v>
      </c>
      <c r="AW32" s="61" t="n">
        <f aca="false">MAX(0,(MIN($F32,AW$4)-MAX($E32,AW$3)+1)/AW$5)</f>
        <v>1</v>
      </c>
      <c r="AX32" s="61" t="n">
        <f aca="false">MAX(0,(MIN($F32,AX$4)-MAX($E32,AX$3)+1)/AX$5)</f>
        <v>1</v>
      </c>
      <c r="AY32" s="61" t="n">
        <f aca="false">MAX(0,(MIN($F32,AY$4)-MAX($E32,AY$3)+1)/AY$5)</f>
        <v>1</v>
      </c>
      <c r="AZ32" s="61" t="n">
        <f aca="false">MAX(0,(MIN($F32,AZ$4)-MAX($E32,AZ$3)+1)/AZ$5)</f>
        <v>1</v>
      </c>
      <c r="BA32" s="61" t="n">
        <f aca="false">MAX(0,(MIN($F32,BA$4)-MAX($E32,BA$3)+1)/BA$5)</f>
        <v>1</v>
      </c>
      <c r="BB32" s="61" t="n">
        <f aca="false">MAX(0,(MIN($F32,BB$4)-MAX($E32,BB$3)+1)/BB$5)</f>
        <v>1</v>
      </c>
      <c r="BC32" s="61" t="n">
        <f aca="false">MAX(0,(MIN($F32,BC$4)-MAX($E32,BC$3)+1)/BC$5)</f>
        <v>1</v>
      </c>
      <c r="BD32" s="61" t="n">
        <f aca="false">MAX(0,(MIN($F32,BD$4)-MAX($E32,BD$3)+1)/BD$5)</f>
        <v>1</v>
      </c>
      <c r="BE32" s="61" t="n">
        <f aca="false">MAX(0,(MIN($F32,BE$4)-MAX($E32,BE$3)+1)/BE$5)</f>
        <v>1</v>
      </c>
      <c r="BF32" s="61" t="n">
        <f aca="false">MAX(0,(MIN($F32,BF$4)-MAX($E32,BF$3)+1)/BF$5)</f>
        <v>1</v>
      </c>
      <c r="BG32" s="61" t="n">
        <f aca="false">MAX(0,(MIN($F32,BG$4)-MAX($E32,BG$3)+1)/BG$5)</f>
        <v>1</v>
      </c>
      <c r="BH32" s="61" t="n">
        <f aca="false">MAX(0,(MIN($F32,BH$4)-MAX($E32,BH$3)+1)/BH$5)</f>
        <v>1</v>
      </c>
      <c r="BI32" s="61" t="n">
        <f aca="false">MAX(0,(MIN($F32,BI$4)-MAX($E32,BI$3)+1)/BI$5)</f>
        <v>1</v>
      </c>
      <c r="BJ32" s="61" t="n">
        <f aca="false">MAX(0,(MIN($F32,BJ$4)-MAX($E32,BJ$3)+1)/BJ$5)</f>
        <v>1</v>
      </c>
      <c r="BK32" s="61" t="n">
        <f aca="false">MAX(0,(MIN($F32,BK$4)-MAX($E32,BK$3)+1)/BK$5)</f>
        <v>1</v>
      </c>
      <c r="BL32" s="61" t="n">
        <f aca="false">MAX(0,(MIN($F32,BL$4)-MAX($E32,BL$3)+1)/BL$5)</f>
        <v>1</v>
      </c>
      <c r="BM32" s="61" t="n">
        <f aca="false">MAX(0,(MIN($F32,BM$4)-MAX($E32,BM$3)+1)/BM$5)</f>
        <v>1</v>
      </c>
      <c r="BN32" s="61" t="n">
        <f aca="false">MAX(0,(MIN($F32,BN$4)-MAX($E32,BN$3)+1)/BN$5)</f>
        <v>1</v>
      </c>
      <c r="BO32" s="61" t="n">
        <f aca="false">MAX(0,(MIN($F32,BO$4)-MAX($E32,BO$3)+1)/BO$5)</f>
        <v>1</v>
      </c>
      <c r="BP32" s="61" t="n">
        <f aca="false">MAX(0,(MIN($F32,BP$4)-MAX($E32,BP$3)+1)/BP$5)</f>
        <v>1</v>
      </c>
      <c r="BQ32" s="61" t="n">
        <f aca="false">MAX(0,(MIN($F32,BQ$4)-MAX($E32,BQ$3)+1)/BQ$5)</f>
        <v>1</v>
      </c>
      <c r="BR32" s="61" t="n">
        <f aca="false">MAX(0,(MIN($F32,BR$4)-MAX($E32,BR$3)+1)/BR$5)</f>
        <v>1</v>
      </c>
      <c r="BS32" s="61" t="n">
        <f aca="false">MAX(0,(MIN($F32,BS$4)-MAX($E32,BS$3)+1)/BS$5)</f>
        <v>1</v>
      </c>
      <c r="BT32" s="61" t="n">
        <f aca="false">MAX(0,(MIN($F32,BT$4)-MAX($E32,BT$3)+1)/BT$5)</f>
        <v>1</v>
      </c>
      <c r="BU32" s="61" t="n">
        <f aca="false">MAX(0,(MIN($F32,BU$4)-MAX($E32,BU$3)+1)/BU$5)</f>
        <v>1</v>
      </c>
      <c r="BV32" s="61" t="n">
        <f aca="false">MAX(0,(MIN($F32,BV$4)-MAX($E32,BV$3)+1)/BV$5)</f>
        <v>1</v>
      </c>
      <c r="BW32" s="61" t="n">
        <f aca="false">MAX(0,(MIN($F32,BW$4)-MAX($E32,BW$3)+1)/BW$5)</f>
        <v>1</v>
      </c>
      <c r="BX32" s="61" t="n">
        <f aca="false">MAX(0,(MIN($F32,BX$4)-MAX($E32,BX$3)+1)/BX$5)</f>
        <v>1</v>
      </c>
      <c r="BY32" s="61" t="n">
        <f aca="false">MAX(0,(MIN($F32,BY$4)-MAX($E32,BY$3)+1)/BY$5)</f>
        <v>1</v>
      </c>
      <c r="BZ32" s="61" t="n">
        <f aca="false">MAX(0,(MIN($F32,BZ$4)-MAX($E32,BZ$3)+1)/BZ$5)</f>
        <v>1</v>
      </c>
      <c r="CA32" s="61" t="n">
        <f aca="false">MAX(0,(MIN($F32,CA$4)-MAX($E32,CA$3)+1)/CA$5)</f>
        <v>1</v>
      </c>
      <c r="CB32" s="61" t="n">
        <f aca="false">MAX(0,(MIN($F32,CB$4)-MAX($E32,CB$3)+1)/CB$5)</f>
        <v>0</v>
      </c>
      <c r="CC32" s="61" t="n">
        <f aca="false">MAX(0,(MIN($F32,CC$4)-MAX($E32,CC$3)+1)/CC$5)</f>
        <v>0</v>
      </c>
      <c r="CD32" s="61" t="n">
        <f aca="false">MAX(0,(MIN($F32,CD$4)-MAX($E32,CD$3)+1)/CD$5)</f>
        <v>0</v>
      </c>
      <c r="CE32" s="61" t="n">
        <f aca="false">MAX(0,(MIN($F32,CE$4)-MAX($E32,CE$3)+1)/CE$5)</f>
        <v>0</v>
      </c>
      <c r="CF32" s="61" t="n">
        <f aca="false">MAX(0,(MIN($F32,CF$4)-MAX($E32,CF$3)+1)/CF$5)</f>
        <v>0</v>
      </c>
      <c r="CG32" s="61" t="n">
        <f aca="false">MAX(0,(MIN($F32,CG$4)-MAX($E32,CG$3)+1)/CG$5)</f>
        <v>0</v>
      </c>
      <c r="CH32" s="61" t="n">
        <f aca="false">MAX(0,(MIN($F32,CH$4)-MAX($E32,CH$3)+1)/CH$5)</f>
        <v>0</v>
      </c>
      <c r="CI32" s="61" t="n">
        <f aca="false">MAX(0,(MIN($F32,CI$4)-MAX($E32,CI$3)+1)/CI$5)</f>
        <v>0</v>
      </c>
      <c r="CJ32" s="61" t="n">
        <f aca="false">MAX(0,(MIN($F32,CJ$4)-MAX($E32,CJ$3)+1)/CJ$5)</f>
        <v>0</v>
      </c>
      <c r="CK32" s="61" t="n">
        <f aca="false">MAX(0,(MIN($F32,CK$4)-MAX($E32,CK$3)+1)/CK$5)</f>
        <v>0</v>
      </c>
      <c r="CL32" s="61" t="n">
        <f aca="false">MAX(0,(MIN($F32,CL$4)-MAX($E32,CL$3)+1)/CL$5)</f>
        <v>0</v>
      </c>
      <c r="CM32" s="61" t="n">
        <f aca="false">MAX(0,(MIN($F32,CM$4)-MAX($E32,CM$3)+1)/CM$5)</f>
        <v>0</v>
      </c>
      <c r="CN32" s="61" t="n">
        <f aca="false">MAX(0,(MIN($F32,CN$4)-MAX($E32,CN$3)+1)/CN$5)</f>
        <v>0</v>
      </c>
      <c r="CO32" s="61" t="n">
        <f aca="false">MAX(0,(MIN($F32,CO$4)-MAX($E32,CO$3)+1)/CO$5)</f>
        <v>0</v>
      </c>
      <c r="CP32" s="61" t="n">
        <f aca="false">MAX(0,(MIN($F32,CP$4)-MAX($E32,CP$3)+1)/CP$5)</f>
        <v>0</v>
      </c>
      <c r="CQ32" s="61" t="n">
        <f aca="false">MAX(0,(MIN($F32,CQ$4)-MAX($E32,CQ$3)+1)/CQ$5)</f>
        <v>0</v>
      </c>
      <c r="CR32" s="61" t="n">
        <f aca="false">MAX(0,(MIN($F32,CR$4)-MAX($E32,CR$3)+1)/CR$5)</f>
        <v>0</v>
      </c>
      <c r="CS32" s="61" t="n">
        <f aca="false">MAX(0,(MIN($F32,CS$4)-MAX($E32,CS$3)+1)/CS$5)</f>
        <v>0</v>
      </c>
      <c r="CT32" s="61" t="n">
        <f aca="false">MAX(0,(MIN($F32,CT$4)-MAX($E32,CT$3)+1)/CT$5)</f>
        <v>0</v>
      </c>
      <c r="CU32" s="61" t="n">
        <f aca="false">MAX(0,(MIN($F32,CU$4)-MAX($E32,CU$3)+1)/CU$5)</f>
        <v>0</v>
      </c>
      <c r="CV32" s="61" t="n">
        <f aca="false">MAX(0,(MIN($F32,CV$4)-MAX($E32,CV$3)+1)/CV$5)</f>
        <v>0</v>
      </c>
      <c r="CW32" s="61" t="n">
        <f aca="false">MAX(0,(MIN($F32,CW$4)-MAX($E32,CW$3)+1)/CW$5)</f>
        <v>0</v>
      </c>
      <c r="CX32" s="61" t="n">
        <f aca="false">MAX(0,(MIN($F32,CX$4)-MAX($E32,CX$3)+1)/CX$5)</f>
        <v>0</v>
      </c>
      <c r="CY32" s="61" t="n">
        <f aca="false">MAX(0,(MIN($F32,CY$4)-MAX($E32,CY$3)+1)/CY$5)</f>
        <v>0</v>
      </c>
      <c r="CZ32" s="61" t="n">
        <f aca="false">MAX(0,(MIN($F32,CZ$4)-MAX($E32,CZ$3)+1)/CZ$5)</f>
        <v>0</v>
      </c>
      <c r="DA32" s="61" t="n">
        <f aca="false">MAX(0,(MIN($F32,DA$4)-MAX($E32,DA$3)+1)/DA$5)</f>
        <v>0</v>
      </c>
      <c r="DB32" s="61" t="n">
        <f aca="false">MAX(0,(MIN($F32,DB$4)-MAX($E32,DB$3)+1)/DB$5)</f>
        <v>0</v>
      </c>
      <c r="DC32" s="61" t="n">
        <f aca="false">MAX(0,(MIN($F32,DC$4)-MAX($E32,DC$3)+1)/DC$5)</f>
        <v>0</v>
      </c>
      <c r="DD32" s="61" t="n">
        <f aca="false">MAX(0,(MIN($F32,DD$4)-MAX($E32,DD$3)+1)/DD$5)</f>
        <v>0</v>
      </c>
      <c r="DE32" s="61" t="n">
        <f aca="false">MAX(0,(MIN($F32,DE$4)-MAX($E32,DE$3)+1)/DE$5)</f>
        <v>0</v>
      </c>
      <c r="DF32" s="61" t="n">
        <f aca="false">MAX(0,(MIN($F32,DF$4)-MAX($E32,DF$3)+1)/DF$5)</f>
        <v>0</v>
      </c>
      <c r="DG32" s="61" t="n">
        <f aca="false">MAX(0,(MIN($F32,DG$4)-MAX($E32,DG$3)+1)/DG$5)</f>
        <v>0</v>
      </c>
      <c r="DH32" s="61" t="n">
        <f aca="false">MAX(0,(MIN($F32,DH$4)-MAX($E32,DH$3)+1)/DH$5)</f>
        <v>0</v>
      </c>
      <c r="DI32" s="61" t="n">
        <f aca="false">MAX(0,(MIN($F32,DI$4)-MAX($E32,DI$3)+1)/DI$5)</f>
        <v>0</v>
      </c>
      <c r="DJ32" s="61" t="n">
        <f aca="false">MAX(0,(MIN($F32,DJ$4)-MAX($E32,DJ$3)+1)/DJ$5)</f>
        <v>0</v>
      </c>
      <c r="DK32" s="61" t="n">
        <f aca="false">MAX(0,(MIN($F32,DK$4)-MAX($E32,DK$3)+1)/DK$5)</f>
        <v>0</v>
      </c>
      <c r="DL32" s="61" t="n">
        <f aca="false">MAX(0,(MIN($F32,DL$4)-MAX($E32,DL$3)+1)/DL$5)</f>
        <v>0</v>
      </c>
      <c r="DM32" s="61" t="n">
        <f aca="false">MAX(0,(MIN($F32,DM$4)-MAX($E32,DM$3)+1)/DM$5)</f>
        <v>0</v>
      </c>
      <c r="DN32" s="61" t="n">
        <f aca="false">MAX(0,(MIN($F32,DN$4)-MAX($E32,DN$3)+1)/DN$5)</f>
        <v>0</v>
      </c>
      <c r="DO32" s="61" t="n">
        <f aca="false">MAX(0,(MIN($F32,DO$4)-MAX($E32,DO$3)+1)/DO$5)</f>
        <v>0</v>
      </c>
      <c r="DP32" s="61" t="n">
        <f aca="false">MAX(0,(MIN($F32,DP$4)-MAX($E32,DP$3)+1)/DP$5)</f>
        <v>0</v>
      </c>
      <c r="DQ32" s="61" t="n">
        <f aca="false">MAX(0,(MIN($F32,DQ$4)-MAX($E32,DQ$3)+1)/DQ$5)</f>
        <v>0</v>
      </c>
      <c r="DR32" s="61" t="n">
        <f aca="false">MAX(0,(MIN($F32,DR$4)-MAX($E32,DR$3)+1)/DR$5)</f>
        <v>0</v>
      </c>
      <c r="DS32" s="61" t="n">
        <f aca="false">MAX(0,(MIN($F32,DS$4)-MAX($E32,DS$3)+1)/DS$5)</f>
        <v>0</v>
      </c>
      <c r="DT32" s="61" t="n">
        <f aca="false">MAX(0,(MIN($F32,DT$4)-MAX($E32,DT$3)+1)/DT$5)</f>
        <v>0</v>
      </c>
      <c r="DU32" s="61" t="n">
        <f aca="false">MAX(0,(MIN($F32,DU$4)-MAX($E32,DU$3)+1)/DU$5)</f>
        <v>0</v>
      </c>
      <c r="DV32" s="61" t="n">
        <f aca="false">MAX(0,(MIN($F32,DV$4)-MAX($E32,DV$3)+1)/DV$5)</f>
        <v>0</v>
      </c>
      <c r="DW32" s="61" t="n">
        <f aca="false">MAX(0,(MIN($F32,DW$4)-MAX($E32,DW$3)+1)/DW$5)</f>
        <v>0</v>
      </c>
      <c r="DX32" s="61" t="n">
        <f aca="false">MAX(0,(MIN($F32,DX$4)-MAX($E32,DX$3)+1)/DX$5)</f>
        <v>0</v>
      </c>
      <c r="DY32" s="61" t="n">
        <f aca="false">MAX(0,(MIN($F32,DY$4)-MAX($E32,DY$3)+1)/DY$5)</f>
        <v>0</v>
      </c>
      <c r="DZ32" s="61" t="n">
        <f aca="false">MAX(0,(MIN($F32,DZ$4)-MAX($E32,DZ$3)+1)/DZ$5)</f>
        <v>0</v>
      </c>
      <c r="EA32" s="61" t="n">
        <f aca="false">MAX(0,(MIN($F32,EA$4)-MAX($E32,EA$3)+1)/EA$5)</f>
        <v>0</v>
      </c>
      <c r="EB32" s="61" t="n">
        <f aca="false">MAX(0,(MIN($F32,EB$4)-MAX($E32,EB$3)+1)/EB$5)</f>
        <v>0</v>
      </c>
      <c r="EC32" s="61" t="n">
        <f aca="false">MAX(0,(MIN($F32,EC$4)-MAX($E32,EC$3)+1)/EC$5)</f>
        <v>0</v>
      </c>
      <c r="ED32" s="61" t="n">
        <f aca="false">MAX(0,(MIN($F32,ED$4)-MAX($E32,ED$3)+1)/ED$5)</f>
        <v>0</v>
      </c>
      <c r="EE32" s="61" t="n">
        <f aca="false">MAX(0,(MIN($F32,EE$4)-MAX($E32,EE$3)+1)/EE$5)</f>
        <v>0</v>
      </c>
      <c r="EF32" s="61" t="n">
        <f aca="false">MAX(0,(MIN($F32,EF$4)-MAX($E32,EF$3)+1)/EF$5)</f>
        <v>0</v>
      </c>
      <c r="EG32" s="61" t="n">
        <f aca="false">MAX(0,(MIN($F32,EG$4)-MAX($E32,EG$3)+1)/EG$5)</f>
        <v>0</v>
      </c>
      <c r="EH32" s="61" t="n">
        <f aca="false">MAX(0,(MIN($F32,EH$4)-MAX($E32,EH$3)+1)/EH$5)</f>
        <v>0</v>
      </c>
      <c r="EI32" s="61" t="n">
        <f aca="false">MAX(0,(MIN($F32,EI$4)-MAX($E32,EI$3)+1)/EI$5)</f>
        <v>0</v>
      </c>
      <c r="EJ32" s="61" t="n">
        <f aca="false">MAX(0,(MIN($F32,EJ$4)-MAX($E32,EJ$3)+1)/EJ$5)</f>
        <v>0</v>
      </c>
      <c r="EK32" s="61" t="n">
        <f aca="false">MAX(0,(MIN($F32,EK$4)-MAX($E32,EK$3)+1)/EK$5)</f>
        <v>0</v>
      </c>
      <c r="EL32" s="61" t="n">
        <f aca="false">MAX(0,(MIN($F32,EL$4)-MAX($E32,EL$3)+1)/EL$5)</f>
        <v>0</v>
      </c>
      <c r="EM32" s="61" t="n">
        <f aca="false">MAX(0,(MIN($F32,EM$4)-MAX($E32,EM$3)+1)/EM$5)</f>
        <v>0</v>
      </c>
      <c r="EN32" s="61" t="n">
        <f aca="false">MAX(0,(MIN($F32,EN$4)-MAX($E32,EN$3)+1)/EN$5)</f>
        <v>0</v>
      </c>
      <c r="EO32" s="61" t="n">
        <f aca="false">MAX(0,(MIN($F32,EO$4)-MAX($E32,EO$3)+1)/EO$5)</f>
        <v>0</v>
      </c>
      <c r="EP32" s="61" t="n">
        <f aca="false">MAX(0,(MIN($F32,EP$4)-MAX($E32,EP$3)+1)/EP$5)</f>
        <v>0</v>
      </c>
      <c r="EQ32" s="61" t="n">
        <f aca="false">MAX(0,(MIN($F32,EQ$4)-MAX($E32,EQ$3)+1)/EQ$5)</f>
        <v>0</v>
      </c>
      <c r="ER32" s="61" t="n">
        <f aca="false">MAX(0,(MIN($F32,ER$4)-MAX($E32,ER$3)+1)/ER$5)</f>
        <v>0</v>
      </c>
      <c r="ES32" s="61" t="n">
        <f aca="false">MAX(0,(MIN($F32,ES$4)-MAX($E32,ES$3)+1)/ES$5)</f>
        <v>0</v>
      </c>
      <c r="ET32" s="61" t="n">
        <f aca="false">MAX(0,(MIN($F32,ET$4)-MAX($E32,ET$3)+1)/ET$5)</f>
        <v>0</v>
      </c>
      <c r="EU32" s="61" t="n">
        <f aca="false">MAX(0,(MIN($F32,EU$4)-MAX($E32,EU$3)+1)/EU$5)</f>
        <v>0</v>
      </c>
      <c r="EV32" s="61" t="n">
        <f aca="false">MAX(0,(MIN($F32,EV$4)-MAX($E32,EV$3)+1)/EV$5)</f>
        <v>0</v>
      </c>
      <c r="EW32" s="61" t="n">
        <f aca="false">MAX(0,(MIN($F32,EW$4)-MAX($E32,EW$3)+1)/EW$5)</f>
        <v>0</v>
      </c>
      <c r="EX32" s="61" t="n">
        <f aca="false">MAX(0,(MIN($F32,EX$4)-MAX($E32,EX$3)+1)/EX$5)</f>
        <v>0</v>
      </c>
      <c r="EY32" s="61" t="n">
        <f aca="false">MAX(0,(MIN($F32,EY$4)-MAX($E32,EY$3)+1)/EY$5)</f>
        <v>0</v>
      </c>
      <c r="EZ32" s="61" t="n">
        <f aca="false">MAX(0,(MIN($F32,EZ$4)-MAX($E32,EZ$3)+1)/EZ$5)</f>
        <v>0</v>
      </c>
      <c r="FA32" s="61" t="n">
        <f aca="false">MAX(0,(MIN($F32,FA$4)-MAX($E32,FA$3)+1)/FA$5)</f>
        <v>0</v>
      </c>
      <c r="FB32" s="61" t="n">
        <f aca="false">MAX(0,(MIN($F32,FB$4)-MAX($E32,FB$3)+1)/FB$5)</f>
        <v>0</v>
      </c>
      <c r="FC32" s="61" t="n">
        <f aca="false">MAX(0,(MIN($F32,FC$4)-MAX($E32,FC$3)+1)/FC$5)</f>
        <v>0</v>
      </c>
      <c r="FD32" s="61" t="n">
        <f aca="false">MAX(0,(MIN($F32,FD$4)-MAX($E32,FD$3)+1)/FD$5)</f>
        <v>0</v>
      </c>
      <c r="FE32" s="61" t="n">
        <f aca="false">MAX(0,(MIN($F32,FE$4)-MAX($E32,FE$3)+1)/FE$5)</f>
        <v>0</v>
      </c>
      <c r="FF32" s="61" t="n">
        <f aca="false">MAX(0,(MIN($F32,FF$4)-MAX($E32,FF$3)+1)/FF$5)</f>
        <v>0</v>
      </c>
      <c r="FG32" s="61" t="n">
        <f aca="false">MAX(0,(MIN($F32,FG$4)-MAX($E32,FG$3)+1)/FG$5)</f>
        <v>0</v>
      </c>
      <c r="FH32" s="61" t="n">
        <f aca="false">MAX(0,(MIN($F32,FH$4)-MAX($E32,FH$3)+1)/FH$5)</f>
        <v>0</v>
      </c>
    </row>
    <row r="33" customFormat="false" ht="15" hidden="false" customHeight="false" outlineLevel="0" collapsed="false">
      <c r="C33" s="1" t="s">
        <v>685</v>
      </c>
      <c r="D33" s="12" t="s">
        <v>34</v>
      </c>
      <c r="E33" s="45" t="n">
        <f aca="false">EDATE($F16,In_Debt_Tenor*Months_In_Year)</f>
        <v>52321</v>
      </c>
      <c r="I33" s="18" t="n">
        <f aca="false">SUM(J33:FH33)</f>
        <v>1</v>
      </c>
      <c r="J33" s="18" t="n">
        <f aca="false">N(AND(J$3&lt;=$E33,J$4&gt;=$E33))</f>
        <v>0</v>
      </c>
      <c r="K33" s="18" t="n">
        <f aca="false">N(AND(K$3&lt;=$E33,K$4&gt;=$E33))</f>
        <v>0</v>
      </c>
      <c r="L33" s="18" t="n">
        <f aca="false">N(AND(L$3&lt;=$E33,L$4&gt;=$E33))</f>
        <v>0</v>
      </c>
      <c r="M33" s="18" t="n">
        <f aca="false">N(AND(M$3&lt;=$E33,M$4&gt;=$E33))</f>
        <v>0</v>
      </c>
      <c r="N33" s="18" t="n">
        <f aca="false">N(AND(N$3&lt;=$E33,N$4&gt;=$E33))</f>
        <v>0</v>
      </c>
      <c r="O33" s="18" t="n">
        <f aca="false">N(AND(O$3&lt;=$E33,O$4&gt;=$E33))</f>
        <v>0</v>
      </c>
      <c r="P33" s="18" t="n">
        <f aca="false">N(AND(P$3&lt;=$E33,P$4&gt;=$E33))</f>
        <v>0</v>
      </c>
      <c r="Q33" s="18" t="n">
        <f aca="false">N(AND(Q$3&lt;=$E33,Q$4&gt;=$E33))</f>
        <v>0</v>
      </c>
      <c r="R33" s="18" t="n">
        <f aca="false">N(AND(R$3&lt;=$E33,R$4&gt;=$E33))</f>
        <v>0</v>
      </c>
      <c r="S33" s="18" t="n">
        <f aca="false">N(AND(S$3&lt;=$E33,S$4&gt;=$E33))</f>
        <v>0</v>
      </c>
      <c r="T33" s="18" t="n">
        <f aca="false">N(AND(T$3&lt;=$E33,T$4&gt;=$E33))</f>
        <v>0</v>
      </c>
      <c r="U33" s="18" t="n">
        <f aca="false">N(AND(U$3&lt;=$E33,U$4&gt;=$E33))</f>
        <v>0</v>
      </c>
      <c r="V33" s="18" t="n">
        <f aca="false">N(AND(V$3&lt;=$E33,V$4&gt;=$E33))</f>
        <v>0</v>
      </c>
      <c r="W33" s="18" t="n">
        <f aca="false">N(AND(W$3&lt;=$E33,W$4&gt;=$E33))</f>
        <v>0</v>
      </c>
      <c r="X33" s="18" t="n">
        <f aca="false">N(AND(X$3&lt;=$E33,X$4&gt;=$E33))</f>
        <v>0</v>
      </c>
      <c r="Y33" s="18" t="n">
        <f aca="false">N(AND(Y$3&lt;=$E33,Y$4&gt;=$E33))</f>
        <v>0</v>
      </c>
      <c r="Z33" s="18" t="n">
        <f aca="false">N(AND(Z$3&lt;=$E33,Z$4&gt;=$E33))</f>
        <v>0</v>
      </c>
      <c r="AA33" s="18" t="n">
        <f aca="false">N(AND(AA$3&lt;=$E33,AA$4&gt;=$E33))</f>
        <v>0</v>
      </c>
      <c r="AB33" s="18" t="n">
        <f aca="false">N(AND(AB$3&lt;=$E33,AB$4&gt;=$E33))</f>
        <v>0</v>
      </c>
      <c r="AC33" s="18" t="n">
        <f aca="false">N(AND(AC$3&lt;=$E33,AC$4&gt;=$E33))</f>
        <v>0</v>
      </c>
      <c r="AD33" s="18" t="n">
        <f aca="false">N(AND(AD$3&lt;=$E33,AD$4&gt;=$E33))</f>
        <v>0</v>
      </c>
      <c r="AE33" s="18" t="n">
        <f aca="false">N(AND(AE$3&lt;=$E33,AE$4&gt;=$E33))</f>
        <v>0</v>
      </c>
      <c r="AF33" s="18" t="n">
        <f aca="false">N(AND(AF$3&lt;=$E33,AF$4&gt;=$E33))</f>
        <v>0</v>
      </c>
      <c r="AG33" s="18" t="n">
        <f aca="false">N(AND(AG$3&lt;=$E33,AG$4&gt;=$E33))</f>
        <v>0</v>
      </c>
      <c r="AH33" s="18" t="n">
        <f aca="false">N(AND(AH$3&lt;=$E33,AH$4&gt;=$E33))</f>
        <v>0</v>
      </c>
      <c r="AI33" s="18" t="n">
        <f aca="false">N(AND(AI$3&lt;=$E33,AI$4&gt;=$E33))</f>
        <v>0</v>
      </c>
      <c r="AJ33" s="18" t="n">
        <f aca="false">N(AND(AJ$3&lt;=$E33,AJ$4&gt;=$E33))</f>
        <v>0</v>
      </c>
      <c r="AK33" s="18" t="n">
        <f aca="false">N(AND(AK$3&lt;=$E33,AK$4&gt;=$E33))</f>
        <v>0</v>
      </c>
      <c r="AL33" s="18" t="n">
        <f aca="false">N(AND(AL$3&lt;=$E33,AL$4&gt;=$E33))</f>
        <v>0</v>
      </c>
      <c r="AM33" s="18" t="n">
        <f aca="false">N(AND(AM$3&lt;=$E33,AM$4&gt;=$E33))</f>
        <v>0</v>
      </c>
      <c r="AN33" s="18" t="n">
        <f aca="false">N(AND(AN$3&lt;=$E33,AN$4&gt;=$E33))</f>
        <v>0</v>
      </c>
      <c r="AO33" s="18" t="n">
        <f aca="false">N(AND(AO$3&lt;=$E33,AO$4&gt;=$E33))</f>
        <v>0</v>
      </c>
      <c r="AP33" s="18" t="n">
        <f aca="false">N(AND(AP$3&lt;=$E33,AP$4&gt;=$E33))</f>
        <v>0</v>
      </c>
      <c r="AQ33" s="18" t="n">
        <f aca="false">N(AND(AQ$3&lt;=$E33,AQ$4&gt;=$E33))</f>
        <v>0</v>
      </c>
      <c r="AR33" s="18" t="n">
        <f aca="false">N(AND(AR$3&lt;=$E33,AR$4&gt;=$E33))</f>
        <v>0</v>
      </c>
      <c r="AS33" s="18" t="n">
        <f aca="false">N(AND(AS$3&lt;=$E33,AS$4&gt;=$E33))</f>
        <v>0</v>
      </c>
      <c r="AT33" s="18" t="n">
        <f aca="false">N(AND(AT$3&lt;=$E33,AT$4&gt;=$E33))</f>
        <v>0</v>
      </c>
      <c r="AU33" s="18" t="n">
        <f aca="false">N(AND(AU$3&lt;=$E33,AU$4&gt;=$E33))</f>
        <v>0</v>
      </c>
      <c r="AV33" s="18" t="n">
        <f aca="false">N(AND(AV$3&lt;=$E33,AV$4&gt;=$E33))</f>
        <v>0</v>
      </c>
      <c r="AW33" s="18" t="n">
        <f aca="false">N(AND(AW$3&lt;=$E33,AW$4&gt;=$E33))</f>
        <v>0</v>
      </c>
      <c r="AX33" s="18" t="n">
        <f aca="false">N(AND(AX$3&lt;=$E33,AX$4&gt;=$E33))</f>
        <v>0</v>
      </c>
      <c r="AY33" s="18" t="n">
        <f aca="false">N(AND(AY$3&lt;=$E33,AY$4&gt;=$E33))</f>
        <v>0</v>
      </c>
      <c r="AZ33" s="18" t="n">
        <f aca="false">N(AND(AZ$3&lt;=$E33,AZ$4&gt;=$E33))</f>
        <v>0</v>
      </c>
      <c r="BA33" s="18" t="n">
        <f aca="false">N(AND(BA$3&lt;=$E33,BA$4&gt;=$E33))</f>
        <v>0</v>
      </c>
      <c r="BB33" s="18" t="n">
        <f aca="false">N(AND(BB$3&lt;=$E33,BB$4&gt;=$E33))</f>
        <v>0</v>
      </c>
      <c r="BC33" s="18" t="n">
        <f aca="false">N(AND(BC$3&lt;=$E33,BC$4&gt;=$E33))</f>
        <v>0</v>
      </c>
      <c r="BD33" s="18" t="n">
        <f aca="false">N(AND(BD$3&lt;=$E33,BD$4&gt;=$E33))</f>
        <v>0</v>
      </c>
      <c r="BE33" s="18" t="n">
        <f aca="false">N(AND(BE$3&lt;=$E33,BE$4&gt;=$E33))</f>
        <v>0</v>
      </c>
      <c r="BF33" s="18" t="n">
        <f aca="false">N(AND(BF$3&lt;=$E33,BF$4&gt;=$E33))</f>
        <v>0</v>
      </c>
      <c r="BG33" s="18" t="n">
        <f aca="false">N(AND(BG$3&lt;=$E33,BG$4&gt;=$E33))</f>
        <v>0</v>
      </c>
      <c r="BH33" s="18" t="n">
        <f aca="false">N(AND(BH$3&lt;=$E33,BH$4&gt;=$E33))</f>
        <v>0</v>
      </c>
      <c r="BI33" s="18" t="n">
        <f aca="false">N(AND(BI$3&lt;=$E33,BI$4&gt;=$E33))</f>
        <v>0</v>
      </c>
      <c r="BJ33" s="18" t="n">
        <f aca="false">N(AND(BJ$3&lt;=$E33,BJ$4&gt;=$E33))</f>
        <v>0</v>
      </c>
      <c r="BK33" s="18" t="n">
        <f aca="false">N(AND(BK$3&lt;=$E33,BK$4&gt;=$E33))</f>
        <v>0</v>
      </c>
      <c r="BL33" s="18" t="n">
        <f aca="false">N(AND(BL$3&lt;=$E33,BL$4&gt;=$E33))</f>
        <v>0</v>
      </c>
      <c r="BM33" s="18" t="n">
        <f aca="false">N(AND(BM$3&lt;=$E33,BM$4&gt;=$E33))</f>
        <v>0</v>
      </c>
      <c r="BN33" s="18" t="n">
        <f aca="false">N(AND(BN$3&lt;=$E33,BN$4&gt;=$E33))</f>
        <v>0</v>
      </c>
      <c r="BO33" s="18" t="n">
        <f aca="false">N(AND(BO$3&lt;=$E33,BO$4&gt;=$E33))</f>
        <v>0</v>
      </c>
      <c r="BP33" s="18" t="n">
        <f aca="false">N(AND(BP$3&lt;=$E33,BP$4&gt;=$E33))</f>
        <v>0</v>
      </c>
      <c r="BQ33" s="18" t="n">
        <f aca="false">N(AND(BQ$3&lt;=$E33,BQ$4&gt;=$E33))</f>
        <v>0</v>
      </c>
      <c r="BR33" s="18" t="n">
        <f aca="false">N(AND(BR$3&lt;=$E33,BR$4&gt;=$E33))</f>
        <v>0</v>
      </c>
      <c r="BS33" s="18" t="n">
        <f aca="false">N(AND(BS$3&lt;=$E33,BS$4&gt;=$E33))</f>
        <v>0</v>
      </c>
      <c r="BT33" s="18" t="n">
        <f aca="false">N(AND(BT$3&lt;=$E33,BT$4&gt;=$E33))</f>
        <v>0</v>
      </c>
      <c r="BU33" s="18" t="n">
        <f aca="false">N(AND(BU$3&lt;=$E33,BU$4&gt;=$E33))</f>
        <v>0</v>
      </c>
      <c r="BV33" s="18" t="n">
        <f aca="false">N(AND(BV$3&lt;=$E33,BV$4&gt;=$E33))</f>
        <v>0</v>
      </c>
      <c r="BW33" s="18" t="n">
        <f aca="false">N(AND(BW$3&lt;=$E33,BW$4&gt;=$E33))</f>
        <v>0</v>
      </c>
      <c r="BX33" s="18" t="n">
        <f aca="false">N(AND(BX$3&lt;=$E33,BX$4&gt;=$E33))</f>
        <v>0</v>
      </c>
      <c r="BY33" s="18" t="n">
        <f aca="false">N(AND(BY$3&lt;=$E33,BY$4&gt;=$E33))</f>
        <v>0</v>
      </c>
      <c r="BZ33" s="18" t="n">
        <f aca="false">N(AND(BZ$3&lt;=$E33,BZ$4&gt;=$E33))</f>
        <v>0</v>
      </c>
      <c r="CA33" s="18" t="n">
        <f aca="false">N(AND(CA$3&lt;=$E33,CA$4&gt;=$E33))</f>
        <v>1</v>
      </c>
      <c r="CB33" s="18" t="n">
        <f aca="false">N(AND(CB$3&lt;=$E33,CB$4&gt;=$E33))</f>
        <v>0</v>
      </c>
      <c r="CC33" s="18" t="n">
        <f aca="false">N(AND(CC$3&lt;=$E33,CC$4&gt;=$E33))</f>
        <v>0</v>
      </c>
      <c r="CD33" s="18" t="n">
        <f aca="false">N(AND(CD$3&lt;=$E33,CD$4&gt;=$E33))</f>
        <v>0</v>
      </c>
      <c r="CE33" s="18" t="n">
        <f aca="false">N(AND(CE$3&lt;=$E33,CE$4&gt;=$E33))</f>
        <v>0</v>
      </c>
      <c r="CF33" s="18" t="n">
        <f aca="false">N(AND(CF$3&lt;=$E33,CF$4&gt;=$E33))</f>
        <v>0</v>
      </c>
      <c r="CG33" s="18" t="n">
        <f aca="false">N(AND(CG$3&lt;=$E33,CG$4&gt;=$E33))</f>
        <v>0</v>
      </c>
      <c r="CH33" s="18" t="n">
        <f aca="false">N(AND(CH$3&lt;=$E33,CH$4&gt;=$E33))</f>
        <v>0</v>
      </c>
      <c r="CI33" s="18" t="n">
        <f aca="false">N(AND(CI$3&lt;=$E33,CI$4&gt;=$E33))</f>
        <v>0</v>
      </c>
      <c r="CJ33" s="18" t="n">
        <f aca="false">N(AND(CJ$3&lt;=$E33,CJ$4&gt;=$E33))</f>
        <v>0</v>
      </c>
      <c r="CK33" s="18" t="n">
        <f aca="false">N(AND(CK$3&lt;=$E33,CK$4&gt;=$E33))</f>
        <v>0</v>
      </c>
      <c r="CL33" s="18" t="n">
        <f aca="false">N(AND(CL$3&lt;=$E33,CL$4&gt;=$E33))</f>
        <v>0</v>
      </c>
      <c r="CM33" s="18" t="n">
        <f aca="false">N(AND(CM$3&lt;=$E33,CM$4&gt;=$E33))</f>
        <v>0</v>
      </c>
      <c r="CN33" s="18" t="n">
        <f aca="false">N(AND(CN$3&lt;=$E33,CN$4&gt;=$E33))</f>
        <v>0</v>
      </c>
      <c r="CO33" s="18" t="n">
        <f aca="false">N(AND(CO$3&lt;=$E33,CO$4&gt;=$E33))</f>
        <v>0</v>
      </c>
      <c r="CP33" s="18" t="n">
        <f aca="false">N(AND(CP$3&lt;=$E33,CP$4&gt;=$E33))</f>
        <v>0</v>
      </c>
      <c r="CQ33" s="18" t="n">
        <f aca="false">N(AND(CQ$3&lt;=$E33,CQ$4&gt;=$E33))</f>
        <v>0</v>
      </c>
      <c r="CR33" s="18" t="n">
        <f aca="false">N(AND(CR$3&lt;=$E33,CR$4&gt;=$E33))</f>
        <v>0</v>
      </c>
      <c r="CS33" s="18" t="n">
        <f aca="false">N(AND(CS$3&lt;=$E33,CS$4&gt;=$E33))</f>
        <v>0</v>
      </c>
      <c r="CT33" s="18" t="n">
        <f aca="false">N(AND(CT$3&lt;=$E33,CT$4&gt;=$E33))</f>
        <v>0</v>
      </c>
      <c r="CU33" s="18" t="n">
        <f aca="false">N(AND(CU$3&lt;=$E33,CU$4&gt;=$E33))</f>
        <v>0</v>
      </c>
      <c r="CV33" s="18" t="n">
        <f aca="false">N(AND(CV$3&lt;=$E33,CV$4&gt;=$E33))</f>
        <v>0</v>
      </c>
      <c r="CW33" s="18" t="n">
        <f aca="false">N(AND(CW$3&lt;=$E33,CW$4&gt;=$E33))</f>
        <v>0</v>
      </c>
      <c r="CX33" s="18" t="n">
        <f aca="false">N(AND(CX$3&lt;=$E33,CX$4&gt;=$E33))</f>
        <v>0</v>
      </c>
      <c r="CY33" s="18" t="n">
        <f aca="false">N(AND(CY$3&lt;=$E33,CY$4&gt;=$E33))</f>
        <v>0</v>
      </c>
      <c r="CZ33" s="18" t="n">
        <f aca="false">N(AND(CZ$3&lt;=$E33,CZ$4&gt;=$E33))</f>
        <v>0</v>
      </c>
      <c r="DA33" s="18" t="n">
        <f aca="false">N(AND(DA$3&lt;=$E33,DA$4&gt;=$E33))</f>
        <v>0</v>
      </c>
      <c r="DB33" s="18" t="n">
        <f aca="false">N(AND(DB$3&lt;=$E33,DB$4&gt;=$E33))</f>
        <v>0</v>
      </c>
      <c r="DC33" s="18" t="n">
        <f aca="false">N(AND(DC$3&lt;=$E33,DC$4&gt;=$E33))</f>
        <v>0</v>
      </c>
      <c r="DD33" s="18" t="n">
        <f aca="false">N(AND(DD$3&lt;=$E33,DD$4&gt;=$E33))</f>
        <v>0</v>
      </c>
      <c r="DE33" s="18" t="n">
        <f aca="false">N(AND(DE$3&lt;=$E33,DE$4&gt;=$E33))</f>
        <v>0</v>
      </c>
      <c r="DF33" s="18" t="n">
        <f aca="false">N(AND(DF$3&lt;=$E33,DF$4&gt;=$E33))</f>
        <v>0</v>
      </c>
      <c r="DG33" s="18" t="n">
        <f aca="false">N(AND(DG$3&lt;=$E33,DG$4&gt;=$E33))</f>
        <v>0</v>
      </c>
      <c r="DH33" s="18" t="n">
        <f aca="false">N(AND(DH$3&lt;=$E33,DH$4&gt;=$E33))</f>
        <v>0</v>
      </c>
      <c r="DI33" s="18" t="n">
        <f aca="false">N(AND(DI$3&lt;=$E33,DI$4&gt;=$E33))</f>
        <v>0</v>
      </c>
      <c r="DJ33" s="18" t="n">
        <f aca="false">N(AND(DJ$3&lt;=$E33,DJ$4&gt;=$E33))</f>
        <v>0</v>
      </c>
      <c r="DK33" s="18" t="n">
        <f aca="false">N(AND(DK$3&lt;=$E33,DK$4&gt;=$E33))</f>
        <v>0</v>
      </c>
      <c r="DL33" s="18" t="n">
        <f aca="false">N(AND(DL$3&lt;=$E33,DL$4&gt;=$E33))</f>
        <v>0</v>
      </c>
      <c r="DM33" s="18" t="n">
        <f aca="false">N(AND(DM$3&lt;=$E33,DM$4&gt;=$E33))</f>
        <v>0</v>
      </c>
      <c r="DN33" s="18" t="n">
        <f aca="false">N(AND(DN$3&lt;=$E33,DN$4&gt;=$E33))</f>
        <v>0</v>
      </c>
      <c r="DO33" s="18" t="n">
        <f aca="false">N(AND(DO$3&lt;=$E33,DO$4&gt;=$E33))</f>
        <v>0</v>
      </c>
      <c r="DP33" s="18" t="n">
        <f aca="false">N(AND(DP$3&lt;=$E33,DP$4&gt;=$E33))</f>
        <v>0</v>
      </c>
      <c r="DQ33" s="18" t="n">
        <f aca="false">N(AND(DQ$3&lt;=$E33,DQ$4&gt;=$E33))</f>
        <v>0</v>
      </c>
      <c r="DR33" s="18" t="n">
        <f aca="false">N(AND(DR$3&lt;=$E33,DR$4&gt;=$E33))</f>
        <v>0</v>
      </c>
      <c r="DS33" s="18" t="n">
        <f aca="false">N(AND(DS$3&lt;=$E33,DS$4&gt;=$E33))</f>
        <v>0</v>
      </c>
      <c r="DT33" s="18" t="n">
        <f aca="false">N(AND(DT$3&lt;=$E33,DT$4&gt;=$E33))</f>
        <v>0</v>
      </c>
      <c r="DU33" s="18" t="n">
        <f aca="false">N(AND(DU$3&lt;=$E33,DU$4&gt;=$E33))</f>
        <v>0</v>
      </c>
      <c r="DV33" s="18" t="n">
        <f aca="false">N(AND(DV$3&lt;=$E33,DV$4&gt;=$E33))</f>
        <v>0</v>
      </c>
      <c r="DW33" s="18" t="n">
        <f aca="false">N(AND(DW$3&lt;=$E33,DW$4&gt;=$E33))</f>
        <v>0</v>
      </c>
      <c r="DX33" s="18" t="n">
        <f aca="false">N(AND(DX$3&lt;=$E33,DX$4&gt;=$E33))</f>
        <v>0</v>
      </c>
      <c r="DY33" s="18" t="n">
        <f aca="false">N(AND(DY$3&lt;=$E33,DY$4&gt;=$E33))</f>
        <v>0</v>
      </c>
      <c r="DZ33" s="18" t="n">
        <f aca="false">N(AND(DZ$3&lt;=$E33,DZ$4&gt;=$E33))</f>
        <v>0</v>
      </c>
      <c r="EA33" s="18" t="n">
        <f aca="false">N(AND(EA$3&lt;=$E33,EA$4&gt;=$E33))</f>
        <v>0</v>
      </c>
      <c r="EB33" s="18" t="n">
        <f aca="false">N(AND(EB$3&lt;=$E33,EB$4&gt;=$E33))</f>
        <v>0</v>
      </c>
      <c r="EC33" s="18" t="n">
        <f aca="false">N(AND(EC$3&lt;=$E33,EC$4&gt;=$E33))</f>
        <v>0</v>
      </c>
      <c r="ED33" s="18" t="n">
        <f aca="false">N(AND(ED$3&lt;=$E33,ED$4&gt;=$E33))</f>
        <v>0</v>
      </c>
      <c r="EE33" s="18" t="n">
        <f aca="false">N(AND(EE$3&lt;=$E33,EE$4&gt;=$E33))</f>
        <v>0</v>
      </c>
      <c r="EF33" s="18" t="n">
        <f aca="false">N(AND(EF$3&lt;=$E33,EF$4&gt;=$E33))</f>
        <v>0</v>
      </c>
      <c r="EG33" s="18" t="n">
        <f aca="false">N(AND(EG$3&lt;=$E33,EG$4&gt;=$E33))</f>
        <v>0</v>
      </c>
      <c r="EH33" s="18" t="n">
        <f aca="false">N(AND(EH$3&lt;=$E33,EH$4&gt;=$E33))</f>
        <v>0</v>
      </c>
      <c r="EI33" s="18" t="n">
        <f aca="false">N(AND(EI$3&lt;=$E33,EI$4&gt;=$E33))</f>
        <v>0</v>
      </c>
      <c r="EJ33" s="18" t="n">
        <f aca="false">N(AND(EJ$3&lt;=$E33,EJ$4&gt;=$E33))</f>
        <v>0</v>
      </c>
      <c r="EK33" s="18" t="n">
        <f aca="false">N(AND(EK$3&lt;=$E33,EK$4&gt;=$E33))</f>
        <v>0</v>
      </c>
      <c r="EL33" s="18" t="n">
        <f aca="false">N(AND(EL$3&lt;=$E33,EL$4&gt;=$E33))</f>
        <v>0</v>
      </c>
      <c r="EM33" s="18" t="n">
        <f aca="false">N(AND(EM$3&lt;=$E33,EM$4&gt;=$E33))</f>
        <v>0</v>
      </c>
      <c r="EN33" s="18" t="n">
        <f aca="false">N(AND(EN$3&lt;=$E33,EN$4&gt;=$E33))</f>
        <v>0</v>
      </c>
      <c r="EO33" s="18" t="n">
        <f aca="false">N(AND(EO$3&lt;=$E33,EO$4&gt;=$E33))</f>
        <v>0</v>
      </c>
      <c r="EP33" s="18" t="n">
        <f aca="false">N(AND(EP$3&lt;=$E33,EP$4&gt;=$E33))</f>
        <v>0</v>
      </c>
      <c r="EQ33" s="18" t="n">
        <f aca="false">N(AND(EQ$3&lt;=$E33,EQ$4&gt;=$E33))</f>
        <v>0</v>
      </c>
      <c r="ER33" s="18" t="n">
        <f aca="false">N(AND(ER$3&lt;=$E33,ER$4&gt;=$E33))</f>
        <v>0</v>
      </c>
      <c r="ES33" s="18" t="n">
        <f aca="false">N(AND(ES$3&lt;=$E33,ES$4&gt;=$E33))</f>
        <v>0</v>
      </c>
      <c r="ET33" s="18" t="n">
        <f aca="false">N(AND(ET$3&lt;=$E33,ET$4&gt;=$E33))</f>
        <v>0</v>
      </c>
      <c r="EU33" s="18" t="n">
        <f aca="false">N(AND(EU$3&lt;=$E33,EU$4&gt;=$E33))</f>
        <v>0</v>
      </c>
      <c r="EV33" s="18" t="n">
        <f aca="false">N(AND(EV$3&lt;=$E33,EV$4&gt;=$E33))</f>
        <v>0</v>
      </c>
      <c r="EW33" s="18" t="n">
        <f aca="false">N(AND(EW$3&lt;=$E33,EW$4&gt;=$E33))</f>
        <v>0</v>
      </c>
      <c r="EX33" s="18" t="n">
        <f aca="false">N(AND(EX$3&lt;=$E33,EX$4&gt;=$E33))</f>
        <v>0</v>
      </c>
      <c r="EY33" s="18" t="n">
        <f aca="false">N(AND(EY$3&lt;=$E33,EY$4&gt;=$E33))</f>
        <v>0</v>
      </c>
      <c r="EZ33" s="18" t="n">
        <f aca="false">N(AND(EZ$3&lt;=$E33,EZ$4&gt;=$E33))</f>
        <v>0</v>
      </c>
      <c r="FA33" s="18" t="n">
        <f aca="false">N(AND(FA$3&lt;=$E33,FA$4&gt;=$E33))</f>
        <v>0</v>
      </c>
      <c r="FB33" s="18" t="n">
        <f aca="false">N(AND(FB$3&lt;=$E33,FB$4&gt;=$E33))</f>
        <v>0</v>
      </c>
      <c r="FC33" s="18" t="n">
        <f aca="false">N(AND(FC$3&lt;=$E33,FC$4&gt;=$E33))</f>
        <v>0</v>
      </c>
      <c r="FD33" s="18" t="n">
        <f aca="false">N(AND(FD$3&lt;=$E33,FD$4&gt;=$E33))</f>
        <v>0</v>
      </c>
      <c r="FE33" s="18" t="n">
        <f aca="false">N(AND(FE$3&lt;=$E33,FE$4&gt;=$E33))</f>
        <v>0</v>
      </c>
      <c r="FF33" s="18" t="n">
        <f aca="false">N(AND(FF$3&lt;=$E33,FF$4&gt;=$E33))</f>
        <v>0</v>
      </c>
      <c r="FG33" s="18" t="n">
        <f aca="false">N(AND(FG$3&lt;=$E33,FG$4&gt;=$E33))</f>
        <v>0</v>
      </c>
      <c r="FH33" s="18" t="n">
        <f aca="false">N(AND(FH$3&lt;=$E33,FH$4&gt;=$E33))</f>
        <v>0</v>
      </c>
    </row>
    <row r="34" customFormat="false" ht="15" hidden="false" customHeight="false" outlineLevel="0" collapsed="false">
      <c r="C34" s="1" t="s">
        <v>686</v>
      </c>
      <c r="D34" s="12" t="s">
        <v>546</v>
      </c>
      <c r="E34" s="45" t="n">
        <f aca="false">$F16+1</f>
        <v>46844</v>
      </c>
      <c r="F34" s="45" t="n">
        <f aca="false">EDATE($F16,In_Dep_Years*Months_In_Year)</f>
        <v>57800</v>
      </c>
      <c r="I34" s="61" t="n">
        <f aca="false">SUM(J34:FH34)</f>
        <v>1</v>
      </c>
      <c r="J34" s="61" t="n">
        <f aca="false">MAX(0,MIN($F34,J$4)-MAX($E34,J$3)+1)/($F34-$E34+1)</f>
        <v>0</v>
      </c>
      <c r="K34" s="61" t="n">
        <f aca="false">MAX(0,MIN($F34,K$4)-MAX($E34,K$3)+1)/($F34-$E34+1)</f>
        <v>0</v>
      </c>
      <c r="L34" s="61" t="n">
        <f aca="false">MAX(0,MIN($F34,L$4)-MAX($E34,L$3)+1)/($F34-$E34+1)</f>
        <v>0</v>
      </c>
      <c r="M34" s="61" t="n">
        <f aca="false">MAX(0,MIN($F34,M$4)-MAX($E34,M$3)+1)/($F34-$E34+1)</f>
        <v>0</v>
      </c>
      <c r="N34" s="61" t="n">
        <f aca="false">MAX(0,MIN($F34,N$4)-MAX($E34,N$3)+1)/($F34-$E34+1)</f>
        <v>0</v>
      </c>
      <c r="O34" s="61" t="n">
        <f aca="false">MAX(0,MIN($F34,O$4)-MAX($E34,O$3)+1)/($F34-$E34+1)</f>
        <v>0</v>
      </c>
      <c r="P34" s="61" t="n">
        <f aca="false">MAX(0,MIN($F34,P$4)-MAX($E34,P$3)+1)/($F34-$E34+1)</f>
        <v>0</v>
      </c>
      <c r="Q34" s="61" t="n">
        <f aca="false">MAX(0,MIN($F34,Q$4)-MAX($E34,Q$3)+1)/($F34-$E34+1)</f>
        <v>0</v>
      </c>
      <c r="R34" s="61" t="n">
        <f aca="false">MAX(0,MIN($F34,R$4)-MAX($E34,R$3)+1)/($F34-$E34+1)</f>
        <v>0</v>
      </c>
      <c r="S34" s="61" t="n">
        <f aca="false">MAX(0,MIN($F34,S$4)-MAX($E34,S$3)+1)/($F34-$E34+1)</f>
        <v>0</v>
      </c>
      <c r="T34" s="61" t="n">
        <f aca="false">MAX(0,MIN($F34,T$4)-MAX($E34,T$3)+1)/($F34-$E34+1)</f>
        <v>0.00830519302728849</v>
      </c>
      <c r="U34" s="61" t="n">
        <f aca="false">MAX(0,MIN($F34,U$4)-MAX($E34,U$3)+1)/($F34-$E34+1)</f>
        <v>0.00839645888473122</v>
      </c>
      <c r="V34" s="61" t="n">
        <f aca="false">MAX(0,MIN($F34,V$4)-MAX($E34,V$3)+1)/($F34-$E34+1)</f>
        <v>0.00839645888473122</v>
      </c>
      <c r="W34" s="61" t="n">
        <f aca="false">MAX(0,MIN($F34,W$4)-MAX($E34,W$3)+1)/($F34-$E34+1)</f>
        <v>0.00821392716984576</v>
      </c>
      <c r="X34" s="61" t="n">
        <f aca="false">MAX(0,MIN($F34,X$4)-MAX($E34,X$3)+1)/($F34-$E34+1)</f>
        <v>0.00830519302728849</v>
      </c>
      <c r="Y34" s="61" t="n">
        <f aca="false">MAX(0,MIN($F34,Y$4)-MAX($E34,Y$3)+1)/($F34-$E34+1)</f>
        <v>0.00839645888473122</v>
      </c>
      <c r="Z34" s="61" t="n">
        <f aca="false">MAX(0,MIN($F34,Z$4)-MAX($E34,Z$3)+1)/($F34-$E34+1)</f>
        <v>0.00839645888473122</v>
      </c>
      <c r="AA34" s="61" t="n">
        <f aca="false">MAX(0,MIN($F34,AA$4)-MAX($E34,AA$3)+1)/($F34-$E34+1)</f>
        <v>0.00821392716984576</v>
      </c>
      <c r="AB34" s="61" t="n">
        <f aca="false">MAX(0,MIN($F34,AB$4)-MAX($E34,AB$3)+1)/($F34-$E34+1)</f>
        <v>0.00830519302728849</v>
      </c>
      <c r="AC34" s="61" t="n">
        <f aca="false">MAX(0,MIN($F34,AC$4)-MAX($E34,AC$3)+1)/($F34-$E34+1)</f>
        <v>0.00839645888473122</v>
      </c>
      <c r="AD34" s="61" t="n">
        <f aca="false">MAX(0,MIN($F34,AD$4)-MAX($E34,AD$3)+1)/($F34-$E34+1)</f>
        <v>0.00839645888473122</v>
      </c>
      <c r="AE34" s="61" t="n">
        <f aca="false">MAX(0,MIN($F34,AE$4)-MAX($E34,AE$3)+1)/($F34-$E34+1)</f>
        <v>0.00821392716984576</v>
      </c>
      <c r="AF34" s="61" t="n">
        <f aca="false">MAX(0,MIN($F34,AF$4)-MAX($E34,AF$3)+1)/($F34-$E34+1)</f>
        <v>0.00830519302728849</v>
      </c>
      <c r="AG34" s="61" t="n">
        <f aca="false">MAX(0,MIN($F34,AG$4)-MAX($E34,AG$3)+1)/($F34-$E34+1)</f>
        <v>0.00839645888473122</v>
      </c>
      <c r="AH34" s="61" t="n">
        <f aca="false">MAX(0,MIN($F34,AH$4)-MAX($E34,AH$3)+1)/($F34-$E34+1)</f>
        <v>0.00839645888473122</v>
      </c>
      <c r="AI34" s="61" t="n">
        <f aca="false">MAX(0,MIN($F34,AI$4)-MAX($E34,AI$3)+1)/($F34-$E34+1)</f>
        <v>0.00830519302728849</v>
      </c>
      <c r="AJ34" s="61" t="n">
        <f aca="false">MAX(0,MIN($F34,AJ$4)-MAX($E34,AJ$3)+1)/($F34-$E34+1)</f>
        <v>0.00830519302728849</v>
      </c>
      <c r="AK34" s="61" t="n">
        <f aca="false">MAX(0,MIN($F34,AK$4)-MAX($E34,AK$3)+1)/($F34-$E34+1)</f>
        <v>0.00839645888473122</v>
      </c>
      <c r="AL34" s="61" t="n">
        <f aca="false">MAX(0,MIN($F34,AL$4)-MAX($E34,AL$3)+1)/($F34-$E34+1)</f>
        <v>0.00839645888473122</v>
      </c>
      <c r="AM34" s="61" t="n">
        <f aca="false">MAX(0,MIN($F34,AM$4)-MAX($E34,AM$3)+1)/($F34-$E34+1)</f>
        <v>0.00821392716984576</v>
      </c>
      <c r="AN34" s="61" t="n">
        <f aca="false">MAX(0,MIN($F34,AN$4)-MAX($E34,AN$3)+1)/($F34-$E34+1)</f>
        <v>0.00830519302728849</v>
      </c>
      <c r="AO34" s="61" t="n">
        <f aca="false">MAX(0,MIN($F34,AO$4)-MAX($E34,AO$3)+1)/($F34-$E34+1)</f>
        <v>0.00839645888473122</v>
      </c>
      <c r="AP34" s="61" t="n">
        <f aca="false">MAX(0,MIN($F34,AP$4)-MAX($E34,AP$3)+1)/($F34-$E34+1)</f>
        <v>0.00839645888473122</v>
      </c>
      <c r="AQ34" s="61" t="n">
        <f aca="false">MAX(0,MIN($F34,AQ$4)-MAX($E34,AQ$3)+1)/($F34-$E34+1)</f>
        <v>0.00821392716984576</v>
      </c>
      <c r="AR34" s="61" t="n">
        <f aca="false">MAX(0,MIN($F34,AR$4)-MAX($E34,AR$3)+1)/($F34-$E34+1)</f>
        <v>0.00830519302728849</v>
      </c>
      <c r="AS34" s="61" t="n">
        <f aca="false">MAX(0,MIN($F34,AS$4)-MAX($E34,AS$3)+1)/($F34-$E34+1)</f>
        <v>0.00839645888473122</v>
      </c>
      <c r="AT34" s="61" t="n">
        <f aca="false">MAX(0,MIN($F34,AT$4)-MAX($E34,AT$3)+1)/($F34-$E34+1)</f>
        <v>0.00839645888473122</v>
      </c>
      <c r="AU34" s="61" t="n">
        <f aca="false">MAX(0,MIN($F34,AU$4)-MAX($E34,AU$3)+1)/($F34-$E34+1)</f>
        <v>0.00821392716984576</v>
      </c>
      <c r="AV34" s="61" t="n">
        <f aca="false">MAX(0,MIN($F34,AV$4)-MAX($E34,AV$3)+1)/($F34-$E34+1)</f>
        <v>0.00830519302728849</v>
      </c>
      <c r="AW34" s="61" t="n">
        <f aca="false">MAX(0,MIN($F34,AW$4)-MAX($E34,AW$3)+1)/($F34-$E34+1)</f>
        <v>0.00839645888473122</v>
      </c>
      <c r="AX34" s="61" t="n">
        <f aca="false">MAX(0,MIN($F34,AX$4)-MAX($E34,AX$3)+1)/($F34-$E34+1)</f>
        <v>0.00839645888473122</v>
      </c>
      <c r="AY34" s="61" t="n">
        <f aca="false">MAX(0,MIN($F34,AY$4)-MAX($E34,AY$3)+1)/($F34-$E34+1)</f>
        <v>0.00830519302728849</v>
      </c>
      <c r="AZ34" s="61" t="n">
        <f aca="false">MAX(0,MIN($F34,AZ$4)-MAX($E34,AZ$3)+1)/($F34-$E34+1)</f>
        <v>0.00830519302728849</v>
      </c>
      <c r="BA34" s="61" t="n">
        <f aca="false">MAX(0,MIN($F34,BA$4)-MAX($E34,BA$3)+1)/($F34-$E34+1)</f>
        <v>0.00839645888473122</v>
      </c>
      <c r="BB34" s="61" t="n">
        <f aca="false">MAX(0,MIN($F34,BB$4)-MAX($E34,BB$3)+1)/($F34-$E34+1)</f>
        <v>0.00839645888473122</v>
      </c>
      <c r="BC34" s="61" t="n">
        <f aca="false">MAX(0,MIN($F34,BC$4)-MAX($E34,BC$3)+1)/($F34-$E34+1)</f>
        <v>0.00821392716984576</v>
      </c>
      <c r="BD34" s="61" t="n">
        <f aca="false">MAX(0,MIN($F34,BD$4)-MAX($E34,BD$3)+1)/($F34-$E34+1)</f>
        <v>0.00830519302728849</v>
      </c>
      <c r="BE34" s="61" t="n">
        <f aca="false">MAX(0,MIN($F34,BE$4)-MAX($E34,BE$3)+1)/($F34-$E34+1)</f>
        <v>0.00839645888473122</v>
      </c>
      <c r="BF34" s="61" t="n">
        <f aca="false">MAX(0,MIN($F34,BF$4)-MAX($E34,BF$3)+1)/($F34-$E34+1)</f>
        <v>0.00839645888473122</v>
      </c>
      <c r="BG34" s="61" t="n">
        <f aca="false">MAX(0,MIN($F34,BG$4)-MAX($E34,BG$3)+1)/($F34-$E34+1)</f>
        <v>0.00821392716984576</v>
      </c>
      <c r="BH34" s="61" t="n">
        <f aca="false">MAX(0,MIN($F34,BH$4)-MAX($E34,BH$3)+1)/($F34-$E34+1)</f>
        <v>0.00830519302728849</v>
      </c>
      <c r="BI34" s="61" t="n">
        <f aca="false">MAX(0,MIN($F34,BI$4)-MAX($E34,BI$3)+1)/($F34-$E34+1)</f>
        <v>0.00839645888473122</v>
      </c>
      <c r="BJ34" s="61" t="n">
        <f aca="false">MAX(0,MIN($F34,BJ$4)-MAX($E34,BJ$3)+1)/($F34-$E34+1)</f>
        <v>0.00839645888473122</v>
      </c>
      <c r="BK34" s="61" t="n">
        <f aca="false">MAX(0,MIN($F34,BK$4)-MAX($E34,BK$3)+1)/($F34-$E34+1)</f>
        <v>0.00821392716984576</v>
      </c>
      <c r="BL34" s="61" t="n">
        <f aca="false">MAX(0,MIN($F34,BL$4)-MAX($E34,BL$3)+1)/($F34-$E34+1)</f>
        <v>0.00830519302728849</v>
      </c>
      <c r="BM34" s="61" t="n">
        <f aca="false">MAX(0,MIN($F34,BM$4)-MAX($E34,BM$3)+1)/($F34-$E34+1)</f>
        <v>0.00839645888473122</v>
      </c>
      <c r="BN34" s="61" t="n">
        <f aca="false">MAX(0,MIN($F34,BN$4)-MAX($E34,BN$3)+1)/($F34-$E34+1)</f>
        <v>0.00839645888473122</v>
      </c>
      <c r="BO34" s="61" t="n">
        <f aca="false">MAX(0,MIN($F34,BO$4)-MAX($E34,BO$3)+1)/($F34-$E34+1)</f>
        <v>0.00830519302728849</v>
      </c>
      <c r="BP34" s="61" t="n">
        <f aca="false">MAX(0,MIN($F34,BP$4)-MAX($E34,BP$3)+1)/($F34-$E34+1)</f>
        <v>0.00830519302728849</v>
      </c>
      <c r="BQ34" s="61" t="n">
        <f aca="false">MAX(0,MIN($F34,BQ$4)-MAX($E34,BQ$3)+1)/($F34-$E34+1)</f>
        <v>0.00839645888473122</v>
      </c>
      <c r="BR34" s="61" t="n">
        <f aca="false">MAX(0,MIN($F34,BR$4)-MAX($E34,BR$3)+1)/($F34-$E34+1)</f>
        <v>0.00839645888473122</v>
      </c>
      <c r="BS34" s="61" t="n">
        <f aca="false">MAX(0,MIN($F34,BS$4)-MAX($E34,BS$3)+1)/($F34-$E34+1)</f>
        <v>0.00821392716984576</v>
      </c>
      <c r="BT34" s="61" t="n">
        <f aca="false">MAX(0,MIN($F34,BT$4)-MAX($E34,BT$3)+1)/($F34-$E34+1)</f>
        <v>0.00830519302728849</v>
      </c>
      <c r="BU34" s="61" t="n">
        <f aca="false">MAX(0,MIN($F34,BU$4)-MAX($E34,BU$3)+1)/($F34-$E34+1)</f>
        <v>0.00839645888473122</v>
      </c>
      <c r="BV34" s="61" t="n">
        <f aca="false">MAX(0,MIN($F34,BV$4)-MAX($E34,BV$3)+1)/($F34-$E34+1)</f>
        <v>0.00839645888473122</v>
      </c>
      <c r="BW34" s="61" t="n">
        <f aca="false">MAX(0,MIN($F34,BW$4)-MAX($E34,BW$3)+1)/($F34-$E34+1)</f>
        <v>0.00821392716984576</v>
      </c>
      <c r="BX34" s="61" t="n">
        <f aca="false">MAX(0,MIN($F34,BX$4)-MAX($E34,BX$3)+1)/($F34-$E34+1)</f>
        <v>0.00830519302728849</v>
      </c>
      <c r="BY34" s="61" t="n">
        <f aca="false">MAX(0,MIN($F34,BY$4)-MAX($E34,BY$3)+1)/($F34-$E34+1)</f>
        <v>0.00839645888473122</v>
      </c>
      <c r="BZ34" s="61" t="n">
        <f aca="false">MAX(0,MIN($F34,BZ$4)-MAX($E34,BZ$3)+1)/($F34-$E34+1)</f>
        <v>0.00839645888473122</v>
      </c>
      <c r="CA34" s="61" t="n">
        <f aca="false">MAX(0,MIN($F34,CA$4)-MAX($E34,CA$3)+1)/($F34-$E34+1)</f>
        <v>0.00821392716984576</v>
      </c>
      <c r="CB34" s="61" t="n">
        <f aca="false">MAX(0,MIN($F34,CB$4)-MAX($E34,CB$3)+1)/($F34-$E34+1)</f>
        <v>0.00830519302728849</v>
      </c>
      <c r="CC34" s="61" t="n">
        <f aca="false">MAX(0,MIN($F34,CC$4)-MAX($E34,CC$3)+1)/($F34-$E34+1)</f>
        <v>0.00839645888473122</v>
      </c>
      <c r="CD34" s="61" t="n">
        <f aca="false">MAX(0,MIN($F34,CD$4)-MAX($E34,CD$3)+1)/($F34-$E34+1)</f>
        <v>0.00839645888473122</v>
      </c>
      <c r="CE34" s="61" t="n">
        <f aca="false">MAX(0,MIN($F34,CE$4)-MAX($E34,CE$3)+1)/($F34-$E34+1)</f>
        <v>0.00830519302728849</v>
      </c>
      <c r="CF34" s="61" t="n">
        <f aca="false">MAX(0,MIN($F34,CF$4)-MAX($E34,CF$3)+1)/($F34-$E34+1)</f>
        <v>0.00830519302728849</v>
      </c>
      <c r="CG34" s="61" t="n">
        <f aca="false">MAX(0,MIN($F34,CG$4)-MAX($E34,CG$3)+1)/($F34-$E34+1)</f>
        <v>0.00839645888473122</v>
      </c>
      <c r="CH34" s="61" t="n">
        <f aca="false">MAX(0,MIN($F34,CH$4)-MAX($E34,CH$3)+1)/($F34-$E34+1)</f>
        <v>0.00839645888473122</v>
      </c>
      <c r="CI34" s="61" t="n">
        <f aca="false">MAX(0,MIN($F34,CI$4)-MAX($E34,CI$3)+1)/($F34-$E34+1)</f>
        <v>0.00821392716984576</v>
      </c>
      <c r="CJ34" s="61" t="n">
        <f aca="false">MAX(0,MIN($F34,CJ$4)-MAX($E34,CJ$3)+1)/($F34-$E34+1)</f>
        <v>0.00830519302728849</v>
      </c>
      <c r="CK34" s="61" t="n">
        <f aca="false">MAX(0,MIN($F34,CK$4)-MAX($E34,CK$3)+1)/($F34-$E34+1)</f>
        <v>0.00839645888473122</v>
      </c>
      <c r="CL34" s="61" t="n">
        <f aca="false">MAX(0,MIN($F34,CL$4)-MAX($E34,CL$3)+1)/($F34-$E34+1)</f>
        <v>0.00839645888473122</v>
      </c>
      <c r="CM34" s="61" t="n">
        <f aca="false">MAX(0,MIN($F34,CM$4)-MAX($E34,CM$3)+1)/($F34-$E34+1)</f>
        <v>0.00821392716984576</v>
      </c>
      <c r="CN34" s="61" t="n">
        <f aca="false">MAX(0,MIN($F34,CN$4)-MAX($E34,CN$3)+1)/($F34-$E34+1)</f>
        <v>0.00830519302728849</v>
      </c>
      <c r="CO34" s="61" t="n">
        <f aca="false">MAX(0,MIN($F34,CO$4)-MAX($E34,CO$3)+1)/($F34-$E34+1)</f>
        <v>0.00839645888473122</v>
      </c>
      <c r="CP34" s="61" t="n">
        <f aca="false">MAX(0,MIN($F34,CP$4)-MAX($E34,CP$3)+1)/($F34-$E34+1)</f>
        <v>0.00839645888473122</v>
      </c>
      <c r="CQ34" s="61" t="n">
        <f aca="false">MAX(0,MIN($F34,CQ$4)-MAX($E34,CQ$3)+1)/($F34-$E34+1)</f>
        <v>0.00821392716984576</v>
      </c>
      <c r="CR34" s="61" t="n">
        <f aca="false">MAX(0,MIN($F34,CR$4)-MAX($E34,CR$3)+1)/($F34-$E34+1)</f>
        <v>0.00830519302728849</v>
      </c>
      <c r="CS34" s="61" t="n">
        <f aca="false">MAX(0,MIN($F34,CS$4)-MAX($E34,CS$3)+1)/($F34-$E34+1)</f>
        <v>0.00839645888473122</v>
      </c>
      <c r="CT34" s="61" t="n">
        <f aca="false">MAX(0,MIN($F34,CT$4)-MAX($E34,CT$3)+1)/($F34-$E34+1)</f>
        <v>0.00839645888473122</v>
      </c>
      <c r="CU34" s="61" t="n">
        <f aca="false">MAX(0,MIN($F34,CU$4)-MAX($E34,CU$3)+1)/($F34-$E34+1)</f>
        <v>0.00830519302728849</v>
      </c>
      <c r="CV34" s="61" t="n">
        <f aca="false">MAX(0,MIN($F34,CV$4)-MAX($E34,CV$3)+1)/($F34-$E34+1)</f>
        <v>0.00830519302728849</v>
      </c>
      <c r="CW34" s="61" t="n">
        <f aca="false">MAX(0,MIN($F34,CW$4)-MAX($E34,CW$3)+1)/($F34-$E34+1)</f>
        <v>0.00839645888473122</v>
      </c>
      <c r="CX34" s="61" t="n">
        <f aca="false">MAX(0,MIN($F34,CX$4)-MAX($E34,CX$3)+1)/($F34-$E34+1)</f>
        <v>0.00839645888473122</v>
      </c>
      <c r="CY34" s="61" t="n">
        <f aca="false">MAX(0,MIN($F34,CY$4)-MAX($E34,CY$3)+1)/($F34-$E34+1)</f>
        <v>0.00821392716984576</v>
      </c>
      <c r="CZ34" s="61" t="n">
        <f aca="false">MAX(0,MIN($F34,CZ$4)-MAX($E34,CZ$3)+1)/($F34-$E34+1)</f>
        <v>0.00830519302728849</v>
      </c>
      <c r="DA34" s="61" t="n">
        <f aca="false">MAX(0,MIN($F34,DA$4)-MAX($E34,DA$3)+1)/($F34-$E34+1)</f>
        <v>0.00839645888473122</v>
      </c>
      <c r="DB34" s="61" t="n">
        <f aca="false">MAX(0,MIN($F34,DB$4)-MAX($E34,DB$3)+1)/($F34-$E34+1)</f>
        <v>0.00839645888473122</v>
      </c>
      <c r="DC34" s="61" t="n">
        <f aca="false">MAX(0,MIN($F34,DC$4)-MAX($E34,DC$3)+1)/($F34-$E34+1)</f>
        <v>0.00821392716984576</v>
      </c>
      <c r="DD34" s="61" t="n">
        <f aca="false">MAX(0,MIN($F34,DD$4)-MAX($E34,DD$3)+1)/($F34-$E34+1)</f>
        <v>0.00830519302728849</v>
      </c>
      <c r="DE34" s="61" t="n">
        <f aca="false">MAX(0,MIN($F34,DE$4)-MAX($E34,DE$3)+1)/($F34-$E34+1)</f>
        <v>0.00839645888473122</v>
      </c>
      <c r="DF34" s="61" t="n">
        <f aca="false">MAX(0,MIN($F34,DF$4)-MAX($E34,DF$3)+1)/($F34-$E34+1)</f>
        <v>0.00839645888473122</v>
      </c>
      <c r="DG34" s="61" t="n">
        <f aca="false">MAX(0,MIN($F34,DG$4)-MAX($E34,DG$3)+1)/($F34-$E34+1)</f>
        <v>0.00821392716984576</v>
      </c>
      <c r="DH34" s="61" t="n">
        <f aca="false">MAX(0,MIN($F34,DH$4)-MAX($E34,DH$3)+1)/($F34-$E34+1)</f>
        <v>0.00830519302728849</v>
      </c>
      <c r="DI34" s="61" t="n">
        <f aca="false">MAX(0,MIN($F34,DI$4)-MAX($E34,DI$3)+1)/($F34-$E34+1)</f>
        <v>0.00839645888473122</v>
      </c>
      <c r="DJ34" s="61" t="n">
        <f aca="false">MAX(0,MIN($F34,DJ$4)-MAX($E34,DJ$3)+1)/($F34-$E34+1)</f>
        <v>0.00839645888473122</v>
      </c>
      <c r="DK34" s="61" t="n">
        <f aca="false">MAX(0,MIN($F34,DK$4)-MAX($E34,DK$3)+1)/($F34-$E34+1)</f>
        <v>0.00830519302728849</v>
      </c>
      <c r="DL34" s="61" t="n">
        <f aca="false">MAX(0,MIN($F34,DL$4)-MAX($E34,DL$3)+1)/($F34-$E34+1)</f>
        <v>0.00830519302728849</v>
      </c>
      <c r="DM34" s="61" t="n">
        <f aca="false">MAX(0,MIN($F34,DM$4)-MAX($E34,DM$3)+1)/($F34-$E34+1)</f>
        <v>0.00839645888473122</v>
      </c>
      <c r="DN34" s="61" t="n">
        <f aca="false">MAX(0,MIN($F34,DN$4)-MAX($E34,DN$3)+1)/($F34-$E34+1)</f>
        <v>0.00839645888473122</v>
      </c>
      <c r="DO34" s="61" t="n">
        <f aca="false">MAX(0,MIN($F34,DO$4)-MAX($E34,DO$3)+1)/($F34-$E34+1)</f>
        <v>0.00821392716984576</v>
      </c>
      <c r="DP34" s="61" t="n">
        <f aca="false">MAX(0,MIN($F34,DP$4)-MAX($E34,DP$3)+1)/($F34-$E34+1)</f>
        <v>0.00830519302728849</v>
      </c>
      <c r="DQ34" s="61" t="n">
        <f aca="false">MAX(0,MIN($F34,DQ$4)-MAX($E34,DQ$3)+1)/($F34-$E34+1)</f>
        <v>0.00839645888473122</v>
      </c>
      <c r="DR34" s="61" t="n">
        <f aca="false">MAX(0,MIN($F34,DR$4)-MAX($E34,DR$3)+1)/($F34-$E34+1)</f>
        <v>0.00839645888473122</v>
      </c>
      <c r="DS34" s="61" t="n">
        <f aca="false">MAX(0,MIN($F34,DS$4)-MAX($E34,DS$3)+1)/($F34-$E34+1)</f>
        <v>0.00821392716984576</v>
      </c>
      <c r="DT34" s="61" t="n">
        <f aca="false">MAX(0,MIN($F34,DT$4)-MAX($E34,DT$3)+1)/($F34-$E34+1)</f>
        <v>0.00830519302728849</v>
      </c>
      <c r="DU34" s="61" t="n">
        <f aca="false">MAX(0,MIN($F34,DU$4)-MAX($E34,DU$3)+1)/($F34-$E34+1)</f>
        <v>0.00839645888473122</v>
      </c>
      <c r="DV34" s="61" t="n">
        <f aca="false">MAX(0,MIN($F34,DV$4)-MAX($E34,DV$3)+1)/($F34-$E34+1)</f>
        <v>0.00839645888473122</v>
      </c>
      <c r="DW34" s="61" t="n">
        <f aca="false">MAX(0,MIN($F34,DW$4)-MAX($E34,DW$3)+1)/($F34-$E34+1)</f>
        <v>0.00821392716984576</v>
      </c>
      <c r="DX34" s="61" t="n">
        <f aca="false">MAX(0,MIN($F34,DX$4)-MAX($E34,DX$3)+1)/($F34-$E34+1)</f>
        <v>0.00830519302728849</v>
      </c>
      <c r="DY34" s="61" t="n">
        <f aca="false">MAX(0,MIN($F34,DY$4)-MAX($E34,DY$3)+1)/($F34-$E34+1)</f>
        <v>0.00839645888473122</v>
      </c>
      <c r="DZ34" s="61" t="n">
        <f aca="false">MAX(0,MIN($F34,DZ$4)-MAX($E34,DZ$3)+1)/($F34-$E34+1)</f>
        <v>0.00839645888473122</v>
      </c>
      <c r="EA34" s="61" t="n">
        <f aca="false">MAX(0,MIN($F34,EA$4)-MAX($E34,EA$3)+1)/($F34-$E34+1)</f>
        <v>0.00830519302728849</v>
      </c>
      <c r="EB34" s="61" t="n">
        <f aca="false">MAX(0,MIN($F34,EB$4)-MAX($E34,EB$3)+1)/($F34-$E34+1)</f>
        <v>0.00830519302728849</v>
      </c>
      <c r="EC34" s="61" t="n">
        <f aca="false">MAX(0,MIN($F34,EC$4)-MAX($E34,EC$3)+1)/($F34-$E34+1)</f>
        <v>0.00839645888473122</v>
      </c>
      <c r="ED34" s="61" t="n">
        <f aca="false">MAX(0,MIN($F34,ED$4)-MAX($E34,ED$3)+1)/($F34-$E34+1)</f>
        <v>0.00839645888473122</v>
      </c>
      <c r="EE34" s="61" t="n">
        <f aca="false">MAX(0,MIN($F34,EE$4)-MAX($E34,EE$3)+1)/($F34-$E34+1)</f>
        <v>0.00821392716984576</v>
      </c>
      <c r="EF34" s="61" t="n">
        <f aca="false">MAX(0,MIN($F34,EF$4)-MAX($E34,EF$3)+1)/($F34-$E34+1)</f>
        <v>0.00830519302728849</v>
      </c>
      <c r="EG34" s="61" t="n">
        <f aca="false">MAX(0,MIN($F34,EG$4)-MAX($E34,EG$3)+1)/($F34-$E34+1)</f>
        <v>0.00839645888473122</v>
      </c>
      <c r="EH34" s="61" t="n">
        <f aca="false">MAX(0,MIN($F34,EH$4)-MAX($E34,EH$3)+1)/($F34-$E34+1)</f>
        <v>0.00839645888473122</v>
      </c>
      <c r="EI34" s="61" t="n">
        <f aca="false">MAX(0,MIN($F34,EI$4)-MAX($E34,EI$3)+1)/($F34-$E34+1)</f>
        <v>0.00821392716984576</v>
      </c>
      <c r="EJ34" s="61" t="n">
        <f aca="false">MAX(0,MIN($F34,EJ$4)-MAX($E34,EJ$3)+1)/($F34-$E34+1)</f>
        <v>0</v>
      </c>
      <c r="EK34" s="61" t="n">
        <f aca="false">MAX(0,MIN($F34,EK$4)-MAX($E34,EK$3)+1)/($F34-$E34+1)</f>
        <v>0</v>
      </c>
      <c r="EL34" s="61" t="n">
        <f aca="false">MAX(0,MIN($F34,EL$4)-MAX($E34,EL$3)+1)/($F34-$E34+1)</f>
        <v>0</v>
      </c>
      <c r="EM34" s="61" t="n">
        <f aca="false">MAX(0,MIN($F34,EM$4)-MAX($E34,EM$3)+1)/($F34-$E34+1)</f>
        <v>0</v>
      </c>
      <c r="EN34" s="61" t="n">
        <f aca="false">MAX(0,MIN($F34,EN$4)-MAX($E34,EN$3)+1)/($F34-$E34+1)</f>
        <v>0</v>
      </c>
      <c r="EO34" s="61" t="n">
        <f aca="false">MAX(0,MIN($F34,EO$4)-MAX($E34,EO$3)+1)/($F34-$E34+1)</f>
        <v>0</v>
      </c>
      <c r="EP34" s="61" t="n">
        <f aca="false">MAX(0,MIN($F34,EP$4)-MAX($E34,EP$3)+1)/($F34-$E34+1)</f>
        <v>0</v>
      </c>
      <c r="EQ34" s="61" t="n">
        <f aca="false">MAX(0,MIN($F34,EQ$4)-MAX($E34,EQ$3)+1)/($F34-$E34+1)</f>
        <v>0</v>
      </c>
      <c r="ER34" s="61" t="n">
        <f aca="false">MAX(0,MIN($F34,ER$4)-MAX($E34,ER$3)+1)/($F34-$E34+1)</f>
        <v>0</v>
      </c>
      <c r="ES34" s="61" t="n">
        <f aca="false">MAX(0,MIN($F34,ES$4)-MAX($E34,ES$3)+1)/($F34-$E34+1)</f>
        <v>0</v>
      </c>
      <c r="ET34" s="61" t="n">
        <f aca="false">MAX(0,MIN($F34,ET$4)-MAX($E34,ET$3)+1)/($F34-$E34+1)</f>
        <v>0</v>
      </c>
      <c r="EU34" s="61" t="n">
        <f aca="false">MAX(0,MIN($F34,EU$4)-MAX($E34,EU$3)+1)/($F34-$E34+1)</f>
        <v>0</v>
      </c>
      <c r="EV34" s="61" t="n">
        <f aca="false">MAX(0,MIN($F34,EV$4)-MAX($E34,EV$3)+1)/($F34-$E34+1)</f>
        <v>0</v>
      </c>
      <c r="EW34" s="61" t="n">
        <f aca="false">MAX(0,MIN($F34,EW$4)-MAX($E34,EW$3)+1)/($F34-$E34+1)</f>
        <v>0</v>
      </c>
      <c r="EX34" s="61" t="n">
        <f aca="false">MAX(0,MIN($F34,EX$4)-MAX($E34,EX$3)+1)/($F34-$E34+1)</f>
        <v>0</v>
      </c>
      <c r="EY34" s="61" t="n">
        <f aca="false">MAX(0,MIN($F34,EY$4)-MAX($E34,EY$3)+1)/($F34-$E34+1)</f>
        <v>0</v>
      </c>
      <c r="EZ34" s="61" t="n">
        <f aca="false">MAX(0,MIN($F34,EZ$4)-MAX($E34,EZ$3)+1)/($F34-$E34+1)</f>
        <v>0</v>
      </c>
      <c r="FA34" s="61" t="n">
        <f aca="false">MAX(0,MIN($F34,FA$4)-MAX($E34,FA$3)+1)/($F34-$E34+1)</f>
        <v>0</v>
      </c>
      <c r="FB34" s="61" t="n">
        <f aca="false">MAX(0,MIN($F34,FB$4)-MAX($E34,FB$3)+1)/($F34-$E34+1)</f>
        <v>0</v>
      </c>
      <c r="FC34" s="61" t="n">
        <f aca="false">MAX(0,MIN($F34,FC$4)-MAX($E34,FC$3)+1)/($F34-$E34+1)</f>
        <v>0</v>
      </c>
      <c r="FD34" s="61" t="n">
        <f aca="false">MAX(0,MIN($F34,FD$4)-MAX($E34,FD$3)+1)/($F34-$E34+1)</f>
        <v>0</v>
      </c>
      <c r="FE34" s="61" t="n">
        <f aca="false">MAX(0,MIN($F34,FE$4)-MAX($E34,FE$3)+1)/($F34-$E34+1)</f>
        <v>0</v>
      </c>
      <c r="FF34" s="61" t="n">
        <f aca="false">MAX(0,MIN($F34,FF$4)-MAX($E34,FF$3)+1)/($F34-$E34+1)</f>
        <v>0</v>
      </c>
      <c r="FG34" s="61" t="n">
        <f aca="false">MAX(0,MIN($F34,FG$4)-MAX($E34,FG$3)+1)/($F34-$E34+1)</f>
        <v>0</v>
      </c>
      <c r="FH34" s="61" t="n">
        <f aca="false">MAX(0,MIN($F34,FH$4)-MAX($E34,FH$3)+1)/($F34-$E34+1)</f>
        <v>0</v>
      </c>
    </row>
    <row r="35" customFormat="false" ht="15" hidden="false" customHeight="false" outlineLevel="0" collapsed="false">
      <c r="C35" s="1" t="s">
        <v>687</v>
      </c>
      <c r="D35" s="12" t="s">
        <v>546</v>
      </c>
      <c r="E35" s="45" t="n">
        <f aca="false">$F16+1</f>
        <v>46844</v>
      </c>
      <c r="F35" s="45" t="n">
        <f aca="false">EDATE($F16,In_Dep_BESS_Years*Months_In_Year)</f>
        <v>50495</v>
      </c>
      <c r="I35" s="61" t="n">
        <f aca="false">SUM(J35:FH35)</f>
        <v>1</v>
      </c>
      <c r="J35" s="61" t="n">
        <f aca="false">MAX(0,MIN($F35,J$4)-MAX($E35,J$3)+1)/($F35-$E35+1)</f>
        <v>0</v>
      </c>
      <c r="K35" s="61" t="n">
        <f aca="false">MAX(0,MIN($F35,K$4)-MAX($E35,K$3)+1)/($F35-$E35+1)</f>
        <v>0</v>
      </c>
      <c r="L35" s="61" t="n">
        <f aca="false">MAX(0,MIN($F35,L$4)-MAX($E35,L$3)+1)/($F35-$E35+1)</f>
        <v>0</v>
      </c>
      <c r="M35" s="61" t="n">
        <f aca="false">MAX(0,MIN($F35,M$4)-MAX($E35,M$3)+1)/($F35-$E35+1)</f>
        <v>0</v>
      </c>
      <c r="N35" s="61" t="n">
        <f aca="false">MAX(0,MIN($F35,N$4)-MAX($E35,N$3)+1)/($F35-$E35+1)</f>
        <v>0</v>
      </c>
      <c r="O35" s="61" t="n">
        <f aca="false">MAX(0,MIN($F35,O$4)-MAX($E35,O$3)+1)/($F35-$E35+1)</f>
        <v>0</v>
      </c>
      <c r="P35" s="61" t="n">
        <f aca="false">MAX(0,MIN($F35,P$4)-MAX($E35,P$3)+1)/($F35-$E35+1)</f>
        <v>0</v>
      </c>
      <c r="Q35" s="61" t="n">
        <f aca="false">MAX(0,MIN($F35,Q$4)-MAX($E35,Q$3)+1)/($F35-$E35+1)</f>
        <v>0</v>
      </c>
      <c r="R35" s="61" t="n">
        <f aca="false">MAX(0,MIN($F35,R$4)-MAX($E35,R$3)+1)/($F35-$E35+1)</f>
        <v>0</v>
      </c>
      <c r="S35" s="61" t="n">
        <f aca="false">MAX(0,MIN($F35,S$4)-MAX($E35,S$3)+1)/($F35-$E35+1)</f>
        <v>0</v>
      </c>
      <c r="T35" s="61" t="n">
        <f aca="false">MAX(0,MIN($F35,T$4)-MAX($E35,T$3)+1)/($F35-$E35+1)</f>
        <v>0.0249178532311062</v>
      </c>
      <c r="U35" s="61" t="n">
        <f aca="false">MAX(0,MIN($F35,U$4)-MAX($E35,U$3)+1)/($F35-$E35+1)</f>
        <v>0.0251916757940854</v>
      </c>
      <c r="V35" s="61" t="n">
        <f aca="false">MAX(0,MIN($F35,V$4)-MAX($E35,V$3)+1)/($F35-$E35+1)</f>
        <v>0.0251916757940854</v>
      </c>
      <c r="W35" s="61" t="n">
        <f aca="false">MAX(0,MIN($F35,W$4)-MAX($E35,W$3)+1)/($F35-$E35+1)</f>
        <v>0.0246440306681271</v>
      </c>
      <c r="X35" s="61" t="n">
        <f aca="false">MAX(0,MIN($F35,X$4)-MAX($E35,X$3)+1)/($F35-$E35+1)</f>
        <v>0.0249178532311062</v>
      </c>
      <c r="Y35" s="61" t="n">
        <f aca="false">MAX(0,MIN($F35,Y$4)-MAX($E35,Y$3)+1)/($F35-$E35+1)</f>
        <v>0.0251916757940854</v>
      </c>
      <c r="Z35" s="61" t="n">
        <f aca="false">MAX(0,MIN($F35,Z$4)-MAX($E35,Z$3)+1)/($F35-$E35+1)</f>
        <v>0.0251916757940854</v>
      </c>
      <c r="AA35" s="61" t="n">
        <f aca="false">MAX(0,MIN($F35,AA$4)-MAX($E35,AA$3)+1)/($F35-$E35+1)</f>
        <v>0.0246440306681271</v>
      </c>
      <c r="AB35" s="61" t="n">
        <f aca="false">MAX(0,MIN($F35,AB$4)-MAX($E35,AB$3)+1)/($F35-$E35+1)</f>
        <v>0.0249178532311062</v>
      </c>
      <c r="AC35" s="61" t="n">
        <f aca="false">MAX(0,MIN($F35,AC$4)-MAX($E35,AC$3)+1)/($F35-$E35+1)</f>
        <v>0.0251916757940854</v>
      </c>
      <c r="AD35" s="61" t="n">
        <f aca="false">MAX(0,MIN($F35,AD$4)-MAX($E35,AD$3)+1)/($F35-$E35+1)</f>
        <v>0.0251916757940854</v>
      </c>
      <c r="AE35" s="61" t="n">
        <f aca="false">MAX(0,MIN($F35,AE$4)-MAX($E35,AE$3)+1)/($F35-$E35+1)</f>
        <v>0.0246440306681271</v>
      </c>
      <c r="AF35" s="61" t="n">
        <f aca="false">MAX(0,MIN($F35,AF$4)-MAX($E35,AF$3)+1)/($F35-$E35+1)</f>
        <v>0.0249178532311062</v>
      </c>
      <c r="AG35" s="61" t="n">
        <f aca="false">MAX(0,MIN($F35,AG$4)-MAX($E35,AG$3)+1)/($F35-$E35+1)</f>
        <v>0.0251916757940854</v>
      </c>
      <c r="AH35" s="61" t="n">
        <f aca="false">MAX(0,MIN($F35,AH$4)-MAX($E35,AH$3)+1)/($F35-$E35+1)</f>
        <v>0.0251916757940854</v>
      </c>
      <c r="AI35" s="61" t="n">
        <f aca="false">MAX(0,MIN($F35,AI$4)-MAX($E35,AI$3)+1)/($F35-$E35+1)</f>
        <v>0.0249178532311062</v>
      </c>
      <c r="AJ35" s="61" t="n">
        <f aca="false">MAX(0,MIN($F35,AJ$4)-MAX($E35,AJ$3)+1)/($F35-$E35+1)</f>
        <v>0.0249178532311062</v>
      </c>
      <c r="AK35" s="61" t="n">
        <f aca="false">MAX(0,MIN($F35,AK$4)-MAX($E35,AK$3)+1)/($F35-$E35+1)</f>
        <v>0.0251916757940854</v>
      </c>
      <c r="AL35" s="61" t="n">
        <f aca="false">MAX(0,MIN($F35,AL$4)-MAX($E35,AL$3)+1)/($F35-$E35+1)</f>
        <v>0.0251916757940854</v>
      </c>
      <c r="AM35" s="61" t="n">
        <f aca="false">MAX(0,MIN($F35,AM$4)-MAX($E35,AM$3)+1)/($F35-$E35+1)</f>
        <v>0.0246440306681271</v>
      </c>
      <c r="AN35" s="61" t="n">
        <f aca="false">MAX(0,MIN($F35,AN$4)-MAX($E35,AN$3)+1)/($F35-$E35+1)</f>
        <v>0.0249178532311062</v>
      </c>
      <c r="AO35" s="61" t="n">
        <f aca="false">MAX(0,MIN($F35,AO$4)-MAX($E35,AO$3)+1)/($F35-$E35+1)</f>
        <v>0.0251916757940854</v>
      </c>
      <c r="AP35" s="61" t="n">
        <f aca="false">MAX(0,MIN($F35,AP$4)-MAX($E35,AP$3)+1)/($F35-$E35+1)</f>
        <v>0.0251916757940854</v>
      </c>
      <c r="AQ35" s="61" t="n">
        <f aca="false">MAX(0,MIN($F35,AQ$4)-MAX($E35,AQ$3)+1)/($F35-$E35+1)</f>
        <v>0.0246440306681271</v>
      </c>
      <c r="AR35" s="61" t="n">
        <f aca="false">MAX(0,MIN($F35,AR$4)-MAX($E35,AR$3)+1)/($F35-$E35+1)</f>
        <v>0.0249178532311062</v>
      </c>
      <c r="AS35" s="61" t="n">
        <f aca="false">MAX(0,MIN($F35,AS$4)-MAX($E35,AS$3)+1)/($F35-$E35+1)</f>
        <v>0.0251916757940854</v>
      </c>
      <c r="AT35" s="61" t="n">
        <f aca="false">MAX(0,MIN($F35,AT$4)-MAX($E35,AT$3)+1)/($F35-$E35+1)</f>
        <v>0.0251916757940854</v>
      </c>
      <c r="AU35" s="61" t="n">
        <f aca="false">MAX(0,MIN($F35,AU$4)-MAX($E35,AU$3)+1)/($F35-$E35+1)</f>
        <v>0.0246440306681271</v>
      </c>
      <c r="AV35" s="61" t="n">
        <f aca="false">MAX(0,MIN($F35,AV$4)-MAX($E35,AV$3)+1)/($F35-$E35+1)</f>
        <v>0.0249178532311062</v>
      </c>
      <c r="AW35" s="61" t="n">
        <f aca="false">MAX(0,MIN($F35,AW$4)-MAX($E35,AW$3)+1)/($F35-$E35+1)</f>
        <v>0.0251916757940854</v>
      </c>
      <c r="AX35" s="61" t="n">
        <f aca="false">MAX(0,MIN($F35,AX$4)-MAX($E35,AX$3)+1)/($F35-$E35+1)</f>
        <v>0.0251916757940854</v>
      </c>
      <c r="AY35" s="61" t="n">
        <f aca="false">MAX(0,MIN($F35,AY$4)-MAX($E35,AY$3)+1)/($F35-$E35+1)</f>
        <v>0.0249178532311062</v>
      </c>
      <c r="AZ35" s="61" t="n">
        <f aca="false">MAX(0,MIN($F35,AZ$4)-MAX($E35,AZ$3)+1)/($F35-$E35+1)</f>
        <v>0.0249178532311062</v>
      </c>
      <c r="BA35" s="61" t="n">
        <f aca="false">MAX(0,MIN($F35,BA$4)-MAX($E35,BA$3)+1)/($F35-$E35+1)</f>
        <v>0.0251916757940854</v>
      </c>
      <c r="BB35" s="61" t="n">
        <f aca="false">MAX(0,MIN($F35,BB$4)-MAX($E35,BB$3)+1)/($F35-$E35+1)</f>
        <v>0.0251916757940854</v>
      </c>
      <c r="BC35" s="61" t="n">
        <f aca="false">MAX(0,MIN($F35,BC$4)-MAX($E35,BC$3)+1)/($F35-$E35+1)</f>
        <v>0.0246440306681271</v>
      </c>
      <c r="BD35" s="61" t="n">
        <f aca="false">MAX(0,MIN($F35,BD$4)-MAX($E35,BD$3)+1)/($F35-$E35+1)</f>
        <v>0.0249178532311062</v>
      </c>
      <c r="BE35" s="61" t="n">
        <f aca="false">MAX(0,MIN($F35,BE$4)-MAX($E35,BE$3)+1)/($F35-$E35+1)</f>
        <v>0.0251916757940854</v>
      </c>
      <c r="BF35" s="61" t="n">
        <f aca="false">MAX(0,MIN($F35,BF$4)-MAX($E35,BF$3)+1)/($F35-$E35+1)</f>
        <v>0.0251916757940854</v>
      </c>
      <c r="BG35" s="61" t="n">
        <f aca="false">MAX(0,MIN($F35,BG$4)-MAX($E35,BG$3)+1)/($F35-$E35+1)</f>
        <v>0.0246440306681271</v>
      </c>
      <c r="BH35" s="61" t="n">
        <f aca="false">MAX(0,MIN($F35,BH$4)-MAX($E35,BH$3)+1)/($F35-$E35+1)</f>
        <v>0</v>
      </c>
      <c r="BI35" s="61" t="n">
        <f aca="false">MAX(0,MIN($F35,BI$4)-MAX($E35,BI$3)+1)/($F35-$E35+1)</f>
        <v>0</v>
      </c>
      <c r="BJ35" s="61" t="n">
        <f aca="false">MAX(0,MIN($F35,BJ$4)-MAX($E35,BJ$3)+1)/($F35-$E35+1)</f>
        <v>0</v>
      </c>
      <c r="BK35" s="61" t="n">
        <f aca="false">MAX(0,MIN($F35,BK$4)-MAX($E35,BK$3)+1)/($F35-$E35+1)</f>
        <v>0</v>
      </c>
      <c r="BL35" s="61" t="n">
        <f aca="false">MAX(0,MIN($F35,BL$4)-MAX($E35,BL$3)+1)/($F35-$E35+1)</f>
        <v>0</v>
      </c>
      <c r="BM35" s="61" t="n">
        <f aca="false">MAX(0,MIN($F35,BM$4)-MAX($E35,BM$3)+1)/($F35-$E35+1)</f>
        <v>0</v>
      </c>
      <c r="BN35" s="61" t="n">
        <f aca="false">MAX(0,MIN($F35,BN$4)-MAX($E35,BN$3)+1)/($F35-$E35+1)</f>
        <v>0</v>
      </c>
      <c r="BO35" s="61" t="n">
        <f aca="false">MAX(0,MIN($F35,BO$4)-MAX($E35,BO$3)+1)/($F35-$E35+1)</f>
        <v>0</v>
      </c>
      <c r="BP35" s="61" t="n">
        <f aca="false">MAX(0,MIN($F35,BP$4)-MAX($E35,BP$3)+1)/($F35-$E35+1)</f>
        <v>0</v>
      </c>
      <c r="BQ35" s="61" t="n">
        <f aca="false">MAX(0,MIN($F35,BQ$4)-MAX($E35,BQ$3)+1)/($F35-$E35+1)</f>
        <v>0</v>
      </c>
      <c r="BR35" s="61" t="n">
        <f aca="false">MAX(0,MIN($F35,BR$4)-MAX($E35,BR$3)+1)/($F35-$E35+1)</f>
        <v>0</v>
      </c>
      <c r="BS35" s="61" t="n">
        <f aca="false">MAX(0,MIN($F35,BS$4)-MAX($E35,BS$3)+1)/($F35-$E35+1)</f>
        <v>0</v>
      </c>
      <c r="BT35" s="61" t="n">
        <f aca="false">MAX(0,MIN($F35,BT$4)-MAX($E35,BT$3)+1)/($F35-$E35+1)</f>
        <v>0</v>
      </c>
      <c r="BU35" s="61" t="n">
        <f aca="false">MAX(0,MIN($F35,BU$4)-MAX($E35,BU$3)+1)/($F35-$E35+1)</f>
        <v>0</v>
      </c>
      <c r="BV35" s="61" t="n">
        <f aca="false">MAX(0,MIN($F35,BV$4)-MAX($E35,BV$3)+1)/($F35-$E35+1)</f>
        <v>0</v>
      </c>
      <c r="BW35" s="61" t="n">
        <f aca="false">MAX(0,MIN($F35,BW$4)-MAX($E35,BW$3)+1)/($F35-$E35+1)</f>
        <v>0</v>
      </c>
      <c r="BX35" s="61" t="n">
        <f aca="false">MAX(0,MIN($F35,BX$4)-MAX($E35,BX$3)+1)/($F35-$E35+1)</f>
        <v>0</v>
      </c>
      <c r="BY35" s="61" t="n">
        <f aca="false">MAX(0,MIN($F35,BY$4)-MAX($E35,BY$3)+1)/($F35-$E35+1)</f>
        <v>0</v>
      </c>
      <c r="BZ35" s="61" t="n">
        <f aca="false">MAX(0,MIN($F35,BZ$4)-MAX($E35,BZ$3)+1)/($F35-$E35+1)</f>
        <v>0</v>
      </c>
      <c r="CA35" s="61" t="n">
        <f aca="false">MAX(0,MIN($F35,CA$4)-MAX($E35,CA$3)+1)/($F35-$E35+1)</f>
        <v>0</v>
      </c>
      <c r="CB35" s="61" t="n">
        <f aca="false">MAX(0,MIN($F35,CB$4)-MAX($E35,CB$3)+1)/($F35-$E35+1)</f>
        <v>0</v>
      </c>
      <c r="CC35" s="61" t="n">
        <f aca="false">MAX(0,MIN($F35,CC$4)-MAX($E35,CC$3)+1)/($F35-$E35+1)</f>
        <v>0</v>
      </c>
      <c r="CD35" s="61" t="n">
        <f aca="false">MAX(0,MIN($F35,CD$4)-MAX($E35,CD$3)+1)/($F35-$E35+1)</f>
        <v>0</v>
      </c>
      <c r="CE35" s="61" t="n">
        <f aca="false">MAX(0,MIN($F35,CE$4)-MAX($E35,CE$3)+1)/($F35-$E35+1)</f>
        <v>0</v>
      </c>
      <c r="CF35" s="61" t="n">
        <f aca="false">MAX(0,MIN($F35,CF$4)-MAX($E35,CF$3)+1)/($F35-$E35+1)</f>
        <v>0</v>
      </c>
      <c r="CG35" s="61" t="n">
        <f aca="false">MAX(0,MIN($F35,CG$4)-MAX($E35,CG$3)+1)/($F35-$E35+1)</f>
        <v>0</v>
      </c>
      <c r="CH35" s="61" t="n">
        <f aca="false">MAX(0,MIN($F35,CH$4)-MAX($E35,CH$3)+1)/($F35-$E35+1)</f>
        <v>0</v>
      </c>
      <c r="CI35" s="61" t="n">
        <f aca="false">MAX(0,MIN($F35,CI$4)-MAX($E35,CI$3)+1)/($F35-$E35+1)</f>
        <v>0</v>
      </c>
      <c r="CJ35" s="61" t="n">
        <f aca="false">MAX(0,MIN($F35,CJ$4)-MAX($E35,CJ$3)+1)/($F35-$E35+1)</f>
        <v>0</v>
      </c>
      <c r="CK35" s="61" t="n">
        <f aca="false">MAX(0,MIN($F35,CK$4)-MAX($E35,CK$3)+1)/($F35-$E35+1)</f>
        <v>0</v>
      </c>
      <c r="CL35" s="61" t="n">
        <f aca="false">MAX(0,MIN($F35,CL$4)-MAX($E35,CL$3)+1)/($F35-$E35+1)</f>
        <v>0</v>
      </c>
      <c r="CM35" s="61" t="n">
        <f aca="false">MAX(0,MIN($F35,CM$4)-MAX($E35,CM$3)+1)/($F35-$E35+1)</f>
        <v>0</v>
      </c>
      <c r="CN35" s="61" t="n">
        <f aca="false">MAX(0,MIN($F35,CN$4)-MAX($E35,CN$3)+1)/($F35-$E35+1)</f>
        <v>0</v>
      </c>
      <c r="CO35" s="61" t="n">
        <f aca="false">MAX(0,MIN($F35,CO$4)-MAX($E35,CO$3)+1)/($F35-$E35+1)</f>
        <v>0</v>
      </c>
      <c r="CP35" s="61" t="n">
        <f aca="false">MAX(0,MIN($F35,CP$4)-MAX($E35,CP$3)+1)/($F35-$E35+1)</f>
        <v>0</v>
      </c>
      <c r="CQ35" s="61" t="n">
        <f aca="false">MAX(0,MIN($F35,CQ$4)-MAX($E35,CQ$3)+1)/($F35-$E35+1)</f>
        <v>0</v>
      </c>
      <c r="CR35" s="61" t="n">
        <f aca="false">MAX(0,MIN($F35,CR$4)-MAX($E35,CR$3)+1)/($F35-$E35+1)</f>
        <v>0</v>
      </c>
      <c r="CS35" s="61" t="n">
        <f aca="false">MAX(0,MIN($F35,CS$4)-MAX($E35,CS$3)+1)/($F35-$E35+1)</f>
        <v>0</v>
      </c>
      <c r="CT35" s="61" t="n">
        <f aca="false">MAX(0,MIN($F35,CT$4)-MAX($E35,CT$3)+1)/($F35-$E35+1)</f>
        <v>0</v>
      </c>
      <c r="CU35" s="61" t="n">
        <f aca="false">MAX(0,MIN($F35,CU$4)-MAX($E35,CU$3)+1)/($F35-$E35+1)</f>
        <v>0</v>
      </c>
      <c r="CV35" s="61" t="n">
        <f aca="false">MAX(0,MIN($F35,CV$4)-MAX($E35,CV$3)+1)/($F35-$E35+1)</f>
        <v>0</v>
      </c>
      <c r="CW35" s="61" t="n">
        <f aca="false">MAX(0,MIN($F35,CW$4)-MAX($E35,CW$3)+1)/($F35-$E35+1)</f>
        <v>0</v>
      </c>
      <c r="CX35" s="61" t="n">
        <f aca="false">MAX(0,MIN($F35,CX$4)-MAX($E35,CX$3)+1)/($F35-$E35+1)</f>
        <v>0</v>
      </c>
      <c r="CY35" s="61" t="n">
        <f aca="false">MAX(0,MIN($F35,CY$4)-MAX($E35,CY$3)+1)/($F35-$E35+1)</f>
        <v>0</v>
      </c>
      <c r="CZ35" s="61" t="n">
        <f aca="false">MAX(0,MIN($F35,CZ$4)-MAX($E35,CZ$3)+1)/($F35-$E35+1)</f>
        <v>0</v>
      </c>
      <c r="DA35" s="61" t="n">
        <f aca="false">MAX(0,MIN($F35,DA$4)-MAX($E35,DA$3)+1)/($F35-$E35+1)</f>
        <v>0</v>
      </c>
      <c r="DB35" s="61" t="n">
        <f aca="false">MAX(0,MIN($F35,DB$4)-MAX($E35,DB$3)+1)/($F35-$E35+1)</f>
        <v>0</v>
      </c>
      <c r="DC35" s="61" t="n">
        <f aca="false">MAX(0,MIN($F35,DC$4)-MAX($E35,DC$3)+1)/($F35-$E35+1)</f>
        <v>0</v>
      </c>
      <c r="DD35" s="61" t="n">
        <f aca="false">MAX(0,MIN($F35,DD$4)-MAX($E35,DD$3)+1)/($F35-$E35+1)</f>
        <v>0</v>
      </c>
      <c r="DE35" s="61" t="n">
        <f aca="false">MAX(0,MIN($F35,DE$4)-MAX($E35,DE$3)+1)/($F35-$E35+1)</f>
        <v>0</v>
      </c>
      <c r="DF35" s="61" t="n">
        <f aca="false">MAX(0,MIN($F35,DF$4)-MAX($E35,DF$3)+1)/($F35-$E35+1)</f>
        <v>0</v>
      </c>
      <c r="DG35" s="61" t="n">
        <f aca="false">MAX(0,MIN($F35,DG$4)-MAX($E35,DG$3)+1)/($F35-$E35+1)</f>
        <v>0</v>
      </c>
      <c r="DH35" s="61" t="n">
        <f aca="false">MAX(0,MIN($F35,DH$4)-MAX($E35,DH$3)+1)/($F35-$E35+1)</f>
        <v>0</v>
      </c>
      <c r="DI35" s="61" t="n">
        <f aca="false">MAX(0,MIN($F35,DI$4)-MAX($E35,DI$3)+1)/($F35-$E35+1)</f>
        <v>0</v>
      </c>
      <c r="DJ35" s="61" t="n">
        <f aca="false">MAX(0,MIN($F35,DJ$4)-MAX($E35,DJ$3)+1)/($F35-$E35+1)</f>
        <v>0</v>
      </c>
      <c r="DK35" s="61" t="n">
        <f aca="false">MAX(0,MIN($F35,DK$4)-MAX($E35,DK$3)+1)/($F35-$E35+1)</f>
        <v>0</v>
      </c>
      <c r="DL35" s="61" t="n">
        <f aca="false">MAX(0,MIN($F35,DL$4)-MAX($E35,DL$3)+1)/($F35-$E35+1)</f>
        <v>0</v>
      </c>
      <c r="DM35" s="61" t="n">
        <f aca="false">MAX(0,MIN($F35,DM$4)-MAX($E35,DM$3)+1)/($F35-$E35+1)</f>
        <v>0</v>
      </c>
      <c r="DN35" s="61" t="n">
        <f aca="false">MAX(0,MIN($F35,DN$4)-MAX($E35,DN$3)+1)/($F35-$E35+1)</f>
        <v>0</v>
      </c>
      <c r="DO35" s="61" t="n">
        <f aca="false">MAX(0,MIN($F35,DO$4)-MAX($E35,DO$3)+1)/($F35-$E35+1)</f>
        <v>0</v>
      </c>
      <c r="DP35" s="61" t="n">
        <f aca="false">MAX(0,MIN($F35,DP$4)-MAX($E35,DP$3)+1)/($F35-$E35+1)</f>
        <v>0</v>
      </c>
      <c r="DQ35" s="61" t="n">
        <f aca="false">MAX(0,MIN($F35,DQ$4)-MAX($E35,DQ$3)+1)/($F35-$E35+1)</f>
        <v>0</v>
      </c>
      <c r="DR35" s="61" t="n">
        <f aca="false">MAX(0,MIN($F35,DR$4)-MAX($E35,DR$3)+1)/($F35-$E35+1)</f>
        <v>0</v>
      </c>
      <c r="DS35" s="61" t="n">
        <f aca="false">MAX(0,MIN($F35,DS$4)-MAX($E35,DS$3)+1)/($F35-$E35+1)</f>
        <v>0</v>
      </c>
      <c r="DT35" s="61" t="n">
        <f aca="false">MAX(0,MIN($F35,DT$4)-MAX($E35,DT$3)+1)/($F35-$E35+1)</f>
        <v>0</v>
      </c>
      <c r="DU35" s="61" t="n">
        <f aca="false">MAX(0,MIN($F35,DU$4)-MAX($E35,DU$3)+1)/($F35-$E35+1)</f>
        <v>0</v>
      </c>
      <c r="DV35" s="61" t="n">
        <f aca="false">MAX(0,MIN($F35,DV$4)-MAX($E35,DV$3)+1)/($F35-$E35+1)</f>
        <v>0</v>
      </c>
      <c r="DW35" s="61" t="n">
        <f aca="false">MAX(0,MIN($F35,DW$4)-MAX($E35,DW$3)+1)/($F35-$E35+1)</f>
        <v>0</v>
      </c>
      <c r="DX35" s="61" t="n">
        <f aca="false">MAX(0,MIN($F35,DX$4)-MAX($E35,DX$3)+1)/($F35-$E35+1)</f>
        <v>0</v>
      </c>
      <c r="DY35" s="61" t="n">
        <f aca="false">MAX(0,MIN($F35,DY$4)-MAX($E35,DY$3)+1)/($F35-$E35+1)</f>
        <v>0</v>
      </c>
      <c r="DZ35" s="61" t="n">
        <f aca="false">MAX(0,MIN($F35,DZ$4)-MAX($E35,DZ$3)+1)/($F35-$E35+1)</f>
        <v>0</v>
      </c>
      <c r="EA35" s="61" t="n">
        <f aca="false">MAX(0,MIN($F35,EA$4)-MAX($E35,EA$3)+1)/($F35-$E35+1)</f>
        <v>0</v>
      </c>
      <c r="EB35" s="61" t="n">
        <f aca="false">MAX(0,MIN($F35,EB$4)-MAX($E35,EB$3)+1)/($F35-$E35+1)</f>
        <v>0</v>
      </c>
      <c r="EC35" s="61" t="n">
        <f aca="false">MAX(0,MIN($F35,EC$4)-MAX($E35,EC$3)+1)/($F35-$E35+1)</f>
        <v>0</v>
      </c>
      <c r="ED35" s="61" t="n">
        <f aca="false">MAX(0,MIN($F35,ED$4)-MAX($E35,ED$3)+1)/($F35-$E35+1)</f>
        <v>0</v>
      </c>
      <c r="EE35" s="61" t="n">
        <f aca="false">MAX(0,MIN($F35,EE$4)-MAX($E35,EE$3)+1)/($F35-$E35+1)</f>
        <v>0</v>
      </c>
      <c r="EF35" s="61" t="n">
        <f aca="false">MAX(0,MIN($F35,EF$4)-MAX($E35,EF$3)+1)/($F35-$E35+1)</f>
        <v>0</v>
      </c>
      <c r="EG35" s="61" t="n">
        <f aca="false">MAX(0,MIN($F35,EG$4)-MAX($E35,EG$3)+1)/($F35-$E35+1)</f>
        <v>0</v>
      </c>
      <c r="EH35" s="61" t="n">
        <f aca="false">MAX(0,MIN($F35,EH$4)-MAX($E35,EH$3)+1)/($F35-$E35+1)</f>
        <v>0</v>
      </c>
      <c r="EI35" s="61" t="n">
        <f aca="false">MAX(0,MIN($F35,EI$4)-MAX($E35,EI$3)+1)/($F35-$E35+1)</f>
        <v>0</v>
      </c>
      <c r="EJ35" s="61" t="n">
        <f aca="false">MAX(0,MIN($F35,EJ$4)-MAX($E35,EJ$3)+1)/($F35-$E35+1)</f>
        <v>0</v>
      </c>
      <c r="EK35" s="61" t="n">
        <f aca="false">MAX(0,MIN($F35,EK$4)-MAX($E35,EK$3)+1)/($F35-$E35+1)</f>
        <v>0</v>
      </c>
      <c r="EL35" s="61" t="n">
        <f aca="false">MAX(0,MIN($F35,EL$4)-MAX($E35,EL$3)+1)/($F35-$E35+1)</f>
        <v>0</v>
      </c>
      <c r="EM35" s="61" t="n">
        <f aca="false">MAX(0,MIN($F35,EM$4)-MAX($E35,EM$3)+1)/($F35-$E35+1)</f>
        <v>0</v>
      </c>
      <c r="EN35" s="61" t="n">
        <f aca="false">MAX(0,MIN($F35,EN$4)-MAX($E35,EN$3)+1)/($F35-$E35+1)</f>
        <v>0</v>
      </c>
      <c r="EO35" s="61" t="n">
        <f aca="false">MAX(0,MIN($F35,EO$4)-MAX($E35,EO$3)+1)/($F35-$E35+1)</f>
        <v>0</v>
      </c>
      <c r="EP35" s="61" t="n">
        <f aca="false">MAX(0,MIN($F35,EP$4)-MAX($E35,EP$3)+1)/($F35-$E35+1)</f>
        <v>0</v>
      </c>
      <c r="EQ35" s="61" t="n">
        <f aca="false">MAX(0,MIN($F35,EQ$4)-MAX($E35,EQ$3)+1)/($F35-$E35+1)</f>
        <v>0</v>
      </c>
      <c r="ER35" s="61" t="n">
        <f aca="false">MAX(0,MIN($F35,ER$4)-MAX($E35,ER$3)+1)/($F35-$E35+1)</f>
        <v>0</v>
      </c>
      <c r="ES35" s="61" t="n">
        <f aca="false">MAX(0,MIN($F35,ES$4)-MAX($E35,ES$3)+1)/($F35-$E35+1)</f>
        <v>0</v>
      </c>
      <c r="ET35" s="61" t="n">
        <f aca="false">MAX(0,MIN($F35,ET$4)-MAX($E35,ET$3)+1)/($F35-$E35+1)</f>
        <v>0</v>
      </c>
      <c r="EU35" s="61" t="n">
        <f aca="false">MAX(0,MIN($F35,EU$4)-MAX($E35,EU$3)+1)/($F35-$E35+1)</f>
        <v>0</v>
      </c>
      <c r="EV35" s="61" t="n">
        <f aca="false">MAX(0,MIN($F35,EV$4)-MAX($E35,EV$3)+1)/($F35-$E35+1)</f>
        <v>0</v>
      </c>
      <c r="EW35" s="61" t="n">
        <f aca="false">MAX(0,MIN($F35,EW$4)-MAX($E35,EW$3)+1)/($F35-$E35+1)</f>
        <v>0</v>
      </c>
      <c r="EX35" s="61" t="n">
        <f aca="false">MAX(0,MIN($F35,EX$4)-MAX($E35,EX$3)+1)/($F35-$E35+1)</f>
        <v>0</v>
      </c>
      <c r="EY35" s="61" t="n">
        <f aca="false">MAX(0,MIN($F35,EY$4)-MAX($E35,EY$3)+1)/($F35-$E35+1)</f>
        <v>0</v>
      </c>
      <c r="EZ35" s="61" t="n">
        <f aca="false">MAX(0,MIN($F35,EZ$4)-MAX($E35,EZ$3)+1)/($F35-$E35+1)</f>
        <v>0</v>
      </c>
      <c r="FA35" s="61" t="n">
        <f aca="false">MAX(0,MIN($F35,FA$4)-MAX($E35,FA$3)+1)/($F35-$E35+1)</f>
        <v>0</v>
      </c>
      <c r="FB35" s="61" t="n">
        <f aca="false">MAX(0,MIN($F35,FB$4)-MAX($E35,FB$3)+1)/($F35-$E35+1)</f>
        <v>0</v>
      </c>
      <c r="FC35" s="61" t="n">
        <f aca="false">MAX(0,MIN($F35,FC$4)-MAX($E35,FC$3)+1)/($F35-$E35+1)</f>
        <v>0</v>
      </c>
      <c r="FD35" s="61" t="n">
        <f aca="false">MAX(0,MIN($F35,FD$4)-MAX($E35,FD$3)+1)/($F35-$E35+1)</f>
        <v>0</v>
      </c>
      <c r="FE35" s="61" t="n">
        <f aca="false">MAX(0,MIN($F35,FE$4)-MAX($E35,FE$3)+1)/($F35-$E35+1)</f>
        <v>0</v>
      </c>
      <c r="FF35" s="61" t="n">
        <f aca="false">MAX(0,MIN($F35,FF$4)-MAX($E35,FF$3)+1)/($F35-$E35+1)</f>
        <v>0</v>
      </c>
      <c r="FG35" s="61" t="n">
        <f aca="false">MAX(0,MIN($F35,FG$4)-MAX($E35,FG$3)+1)/($F35-$E35+1)</f>
        <v>0</v>
      </c>
      <c r="FH35" s="61" t="n">
        <f aca="false">MAX(0,MIN($F35,FH$4)-MAX($E35,FH$3)+1)/($F35-$E35+1)</f>
        <v>0</v>
      </c>
    </row>
    <row r="36" customFormat="false" ht="15" hidden="false" customHeight="false" outlineLevel="0" collapsed="false">
      <c r="C36" s="1" t="s">
        <v>688</v>
      </c>
      <c r="D36" s="12" t="s">
        <v>546</v>
      </c>
      <c r="E36" s="61" t="n">
        <f aca="false">SUMIF($J$4:$FH$4,$F16,$J36:$FH36)</f>
        <v>1.13227082966426</v>
      </c>
      <c r="F36" s="62" t="n">
        <f aca="false">In_Debt_Rate*Months_Per_Period/Months_In_Year</f>
        <v>0.0125</v>
      </c>
      <c r="J36" s="61" t="n">
        <f aca="false">(1+$F36)^J$8</f>
        <v>1.0125</v>
      </c>
      <c r="K36" s="61" t="n">
        <f aca="false">(1+$F36)^K$8</f>
        <v>1.02515625</v>
      </c>
      <c r="L36" s="61" t="n">
        <f aca="false">(1+$F36)^L$8</f>
        <v>1.037970703125</v>
      </c>
      <c r="M36" s="61" t="n">
        <f aca="false">(1+$F36)^M$8</f>
        <v>1.05094533691406</v>
      </c>
      <c r="N36" s="61" t="n">
        <f aca="false">(1+$F36)^N$8</f>
        <v>1.06408215362549</v>
      </c>
      <c r="O36" s="61" t="n">
        <f aca="false">(1+$F36)^O$8</f>
        <v>1.07738318054581</v>
      </c>
      <c r="P36" s="61" t="n">
        <f aca="false">(1+$F36)^P$8</f>
        <v>1.09085047030263</v>
      </c>
      <c r="Q36" s="61" t="n">
        <f aca="false">(1+$F36)^Q$8</f>
        <v>1.10448610118141</v>
      </c>
      <c r="R36" s="61" t="n">
        <f aca="false">(1+$F36)^R$8</f>
        <v>1.11829217744618</v>
      </c>
      <c r="S36" s="61" t="n">
        <f aca="false">(1+$F36)^S$8</f>
        <v>1.13227082966426</v>
      </c>
      <c r="T36" s="61" t="n">
        <f aca="false">(1+$F36)^T$8</f>
        <v>1.14642421503506</v>
      </c>
      <c r="U36" s="61" t="n">
        <f aca="false">(1+$F36)^U$8</f>
        <v>1.160754517723</v>
      </c>
      <c r="V36" s="61" t="n">
        <f aca="false">(1+$F36)^V$8</f>
        <v>1.17526394919454</v>
      </c>
      <c r="W36" s="61" t="n">
        <f aca="false">(1+$F36)^W$8</f>
        <v>1.18995474855947</v>
      </c>
      <c r="X36" s="61" t="n">
        <f aca="false">(1+$F36)^X$8</f>
        <v>1.20482918291646</v>
      </c>
      <c r="Y36" s="61" t="n">
        <f aca="false">(1+$F36)^Y$8</f>
        <v>1.21988954770292</v>
      </c>
      <c r="Z36" s="61" t="n">
        <f aca="false">(1+$F36)^Z$8</f>
        <v>1.2351381670492</v>
      </c>
      <c r="AA36" s="61" t="n">
        <f aca="false">(1+$F36)^AA$8</f>
        <v>1.25057739413732</v>
      </c>
      <c r="AB36" s="61" t="n">
        <f aca="false">(1+$F36)^AB$8</f>
        <v>1.26620961156403</v>
      </c>
      <c r="AC36" s="61" t="n">
        <f aca="false">(1+$F36)^AC$8</f>
        <v>1.28203723170858</v>
      </c>
      <c r="AD36" s="61" t="n">
        <f aca="false">(1+$F36)^AD$8</f>
        <v>1.29806269710494</v>
      </c>
      <c r="AE36" s="61" t="n">
        <f aca="false">(1+$F36)^AE$8</f>
        <v>1.31428848081875</v>
      </c>
      <c r="AF36" s="61" t="n">
        <f aca="false">(1+$F36)^AF$8</f>
        <v>1.33071708682899</v>
      </c>
      <c r="AG36" s="61" t="n">
        <f aca="false">(1+$F36)^AG$8</f>
        <v>1.34735105041435</v>
      </c>
      <c r="AH36" s="61" t="n">
        <f aca="false">(1+$F36)^AH$8</f>
        <v>1.36419293854453</v>
      </c>
      <c r="AI36" s="61" t="n">
        <f aca="false">(1+$F36)^AI$8</f>
        <v>1.38124535027634</v>
      </c>
      <c r="AJ36" s="61" t="n">
        <f aca="false">(1+$F36)^AJ$8</f>
        <v>1.39851091715479</v>
      </c>
      <c r="AK36" s="61" t="n">
        <f aca="false">(1+$F36)^AK$8</f>
        <v>1.41599230361922</v>
      </c>
      <c r="AL36" s="61" t="n">
        <f aca="false">(1+$F36)^AL$8</f>
        <v>1.43369220741447</v>
      </c>
      <c r="AM36" s="61" t="n">
        <f aca="false">(1+$F36)^AM$8</f>
        <v>1.45161336000715</v>
      </c>
      <c r="AN36" s="61" t="n">
        <f aca="false">(1+$F36)^AN$8</f>
        <v>1.46975852700724</v>
      </c>
      <c r="AO36" s="61" t="n">
        <f aca="false">(1+$F36)^AO$8</f>
        <v>1.48813050859483</v>
      </c>
      <c r="AP36" s="61" t="n">
        <f aca="false">(1+$F36)^AP$8</f>
        <v>1.50673213995226</v>
      </c>
      <c r="AQ36" s="61" t="n">
        <f aca="false">(1+$F36)^AQ$8</f>
        <v>1.52556629170166</v>
      </c>
      <c r="AR36" s="61" t="n">
        <f aca="false">(1+$F36)^AR$8</f>
        <v>1.54463587034793</v>
      </c>
      <c r="AS36" s="61" t="n">
        <f aca="false">(1+$F36)^AS$8</f>
        <v>1.56394381872728</v>
      </c>
      <c r="AT36" s="61" t="n">
        <f aca="false">(1+$F36)^AT$8</f>
        <v>1.58349311646137</v>
      </c>
      <c r="AU36" s="61" t="n">
        <f aca="false">(1+$F36)^AU$8</f>
        <v>1.60328678041714</v>
      </c>
      <c r="AV36" s="61" t="n">
        <f aca="false">(1+$F36)^AV$8</f>
        <v>1.62332786517236</v>
      </c>
      <c r="AW36" s="61" t="n">
        <f aca="false">(1+$F36)^AW$8</f>
        <v>1.64361946348701</v>
      </c>
      <c r="AX36" s="61" t="n">
        <f aca="false">(1+$F36)^AX$8</f>
        <v>1.6641647067806</v>
      </c>
      <c r="AY36" s="61" t="n">
        <f aca="false">(1+$F36)^AY$8</f>
        <v>1.68496676561536</v>
      </c>
      <c r="AZ36" s="61" t="n">
        <f aca="false">(1+$F36)^AZ$8</f>
        <v>1.70602885018555</v>
      </c>
      <c r="BA36" s="61" t="n">
        <f aca="false">(1+$F36)^BA$8</f>
        <v>1.72735421081287</v>
      </c>
      <c r="BB36" s="61" t="n">
        <f aca="false">(1+$F36)^BB$8</f>
        <v>1.74894613844803</v>
      </c>
      <c r="BC36" s="61" t="n">
        <f aca="false">(1+$F36)^BC$8</f>
        <v>1.77080796517863</v>
      </c>
      <c r="BD36" s="61" t="n">
        <f aca="false">(1+$F36)^BD$8</f>
        <v>1.79294306474336</v>
      </c>
      <c r="BE36" s="61" t="n">
        <f aca="false">(1+$F36)^BE$8</f>
        <v>1.81535485305265</v>
      </c>
      <c r="BF36" s="61" t="n">
        <f aca="false">(1+$F36)^BF$8</f>
        <v>1.83804678871581</v>
      </c>
      <c r="BG36" s="61" t="n">
        <f aca="false">(1+$F36)^BG$8</f>
        <v>1.86102237357476</v>
      </c>
      <c r="BH36" s="61" t="n">
        <f aca="false">(1+$F36)^BH$8</f>
        <v>1.88428515324444</v>
      </c>
      <c r="BI36" s="61" t="n">
        <f aca="false">(1+$F36)^BI$8</f>
        <v>1.90783871766</v>
      </c>
      <c r="BJ36" s="61" t="n">
        <f aca="false">(1+$F36)^BJ$8</f>
        <v>1.93168670163075</v>
      </c>
      <c r="BK36" s="61" t="n">
        <f aca="false">(1+$F36)^BK$8</f>
        <v>1.95583278540113</v>
      </c>
      <c r="BL36" s="61" t="n">
        <f aca="false">(1+$F36)^BL$8</f>
        <v>1.98028069521865</v>
      </c>
      <c r="BM36" s="61" t="n">
        <f aca="false">(1+$F36)^BM$8</f>
        <v>2.00503420390888</v>
      </c>
      <c r="BN36" s="61" t="n">
        <f aca="false">(1+$F36)^BN$8</f>
        <v>2.03009713145774</v>
      </c>
      <c r="BO36" s="61" t="n">
        <f aca="false">(1+$F36)^BO$8</f>
        <v>2.05547334560096</v>
      </c>
      <c r="BP36" s="61" t="n">
        <f aca="false">(1+$F36)^BP$8</f>
        <v>2.08116676242097</v>
      </c>
      <c r="BQ36" s="61" t="n">
        <f aca="false">(1+$F36)^BQ$8</f>
        <v>2.10718134695124</v>
      </c>
      <c r="BR36" s="61" t="n">
        <f aca="false">(1+$F36)^BR$8</f>
        <v>2.13352111378813</v>
      </c>
      <c r="BS36" s="61" t="n">
        <f aca="false">(1+$F36)^BS$8</f>
        <v>2.16019012771048</v>
      </c>
      <c r="BT36" s="61" t="n">
        <f aca="false">(1+$F36)^BT$8</f>
        <v>2.18719250430686</v>
      </c>
      <c r="BU36" s="61" t="n">
        <f aca="false">(1+$F36)^BU$8</f>
        <v>2.21453241061069</v>
      </c>
      <c r="BV36" s="61" t="n">
        <f aca="false">(1+$F36)^BV$8</f>
        <v>2.24221406574333</v>
      </c>
      <c r="BW36" s="61" t="n">
        <f aca="false">(1+$F36)^BW$8</f>
        <v>2.27024174156512</v>
      </c>
      <c r="BX36" s="61" t="n">
        <f aca="false">(1+$F36)^BX$8</f>
        <v>2.29861976333468</v>
      </c>
      <c r="BY36" s="61" t="n">
        <f aca="false">(1+$F36)^BY$8</f>
        <v>2.32735251037637</v>
      </c>
      <c r="BZ36" s="61" t="n">
        <f aca="false">(1+$F36)^BZ$8</f>
        <v>2.35644441675607</v>
      </c>
      <c r="CA36" s="61" t="n">
        <f aca="false">(1+$F36)^CA$8</f>
        <v>2.38589997196552</v>
      </c>
      <c r="CB36" s="61" t="n">
        <f aca="false">(1+$F36)^CB$8</f>
        <v>2.41572372161509</v>
      </c>
      <c r="CC36" s="61" t="n">
        <f aca="false">(1+$F36)^CC$8</f>
        <v>2.44592026813528</v>
      </c>
      <c r="CD36" s="61" t="n">
        <f aca="false">(1+$F36)^CD$8</f>
        <v>2.47649427148697</v>
      </c>
      <c r="CE36" s="61" t="n">
        <f aca="false">(1+$F36)^CE$8</f>
        <v>2.50745044988056</v>
      </c>
      <c r="CF36" s="61" t="n">
        <f aca="false">(1+$F36)^CF$8</f>
        <v>2.53879358050406</v>
      </c>
      <c r="CG36" s="61" t="n">
        <f aca="false">(1+$F36)^CG$8</f>
        <v>2.57052850026036</v>
      </c>
      <c r="CH36" s="61" t="n">
        <f aca="false">(1+$F36)^CH$8</f>
        <v>2.60266010651362</v>
      </c>
      <c r="CI36" s="61" t="n">
        <f aca="false">(1+$F36)^CI$8</f>
        <v>2.63519335784504</v>
      </c>
      <c r="CJ36" s="61" t="n">
        <f aca="false">(1+$F36)^CJ$8</f>
        <v>2.6681332748181</v>
      </c>
      <c r="CK36" s="61" t="n">
        <f aca="false">(1+$F36)^CK$8</f>
        <v>2.70148494075333</v>
      </c>
      <c r="CL36" s="61" t="n">
        <f aca="false">(1+$F36)^CL$8</f>
        <v>2.73525350251274</v>
      </c>
      <c r="CM36" s="61" t="n">
        <f aca="false">(1+$F36)^CM$8</f>
        <v>2.76944417129415</v>
      </c>
      <c r="CN36" s="61" t="n">
        <f aca="false">(1+$F36)^CN$8</f>
        <v>2.80406222343533</v>
      </c>
      <c r="CO36" s="61" t="n">
        <f aca="false">(1+$F36)^CO$8</f>
        <v>2.83911300122827</v>
      </c>
      <c r="CP36" s="61" t="n">
        <f aca="false">(1+$F36)^CP$8</f>
        <v>2.87460191374363</v>
      </c>
      <c r="CQ36" s="61" t="n">
        <f aca="false">(1+$F36)^CQ$8</f>
        <v>2.91053443766542</v>
      </c>
      <c r="CR36" s="61" t="n">
        <f aca="false">(1+$F36)^CR$8</f>
        <v>2.94691611813624</v>
      </c>
      <c r="CS36" s="61" t="n">
        <f aca="false">(1+$F36)^CS$8</f>
        <v>2.98375256961294</v>
      </c>
      <c r="CT36" s="61" t="n">
        <f aca="false">(1+$F36)^CT$8</f>
        <v>3.0210494767331</v>
      </c>
      <c r="CU36" s="61" t="n">
        <f aca="false">(1+$F36)^CU$8</f>
        <v>3.05881259519227</v>
      </c>
      <c r="CV36" s="61" t="n">
        <f aca="false">(1+$F36)^CV$8</f>
        <v>3.09704775263217</v>
      </c>
      <c r="CW36" s="61" t="n">
        <f aca="false">(1+$F36)^CW$8</f>
        <v>3.13576084954007</v>
      </c>
      <c r="CX36" s="61" t="n">
        <f aca="false">(1+$F36)^CX$8</f>
        <v>3.17495786015932</v>
      </c>
      <c r="CY36" s="61" t="n">
        <f aca="false">(1+$F36)^CY$8</f>
        <v>3.21464483341131</v>
      </c>
      <c r="CZ36" s="61" t="n">
        <f aca="false">(1+$F36)^CZ$8</f>
        <v>3.25482789382895</v>
      </c>
      <c r="DA36" s="61" t="n">
        <f aca="false">(1+$F36)^DA$8</f>
        <v>3.29551324250182</v>
      </c>
      <c r="DB36" s="61" t="n">
        <f aca="false">(1+$F36)^DB$8</f>
        <v>3.33670715803309</v>
      </c>
      <c r="DC36" s="61" t="n">
        <f aca="false">(1+$F36)^DC$8</f>
        <v>3.3784159975085</v>
      </c>
      <c r="DD36" s="61" t="n">
        <f aca="false">(1+$F36)^DD$8</f>
        <v>3.42064619747736</v>
      </c>
      <c r="DE36" s="61" t="n">
        <f aca="false">(1+$F36)^DE$8</f>
        <v>3.46340427494583</v>
      </c>
      <c r="DF36" s="61" t="n">
        <f aca="false">(1+$F36)^DF$8</f>
        <v>3.50669682838265</v>
      </c>
      <c r="DG36" s="61" t="n">
        <f aca="false">(1+$F36)^DG$8</f>
        <v>3.55053053873743</v>
      </c>
      <c r="DH36" s="61" t="n">
        <f aca="false">(1+$F36)^DH$8</f>
        <v>3.59491217047165</v>
      </c>
      <c r="DI36" s="61" t="n">
        <f aca="false">(1+$F36)^DI$8</f>
        <v>3.63984857260254</v>
      </c>
      <c r="DJ36" s="61" t="n">
        <f aca="false">(1+$F36)^DJ$8</f>
        <v>3.68534667976008</v>
      </c>
      <c r="DK36" s="61" t="n">
        <f aca="false">(1+$F36)^DK$8</f>
        <v>3.73141351325708</v>
      </c>
      <c r="DL36" s="61" t="n">
        <f aca="false">(1+$F36)^DL$8</f>
        <v>3.77805618217279</v>
      </c>
      <c r="DM36" s="61" t="n">
        <f aca="false">(1+$F36)^DM$8</f>
        <v>3.82528188444995</v>
      </c>
      <c r="DN36" s="61" t="n">
        <f aca="false">(1+$F36)^DN$8</f>
        <v>3.87309790800557</v>
      </c>
      <c r="DO36" s="61" t="n">
        <f aca="false">(1+$F36)^DO$8</f>
        <v>3.92151163185564</v>
      </c>
      <c r="DP36" s="61" t="n">
        <f aca="false">(1+$F36)^DP$8</f>
        <v>3.97053052725384</v>
      </c>
      <c r="DQ36" s="61" t="n">
        <f aca="false">(1+$F36)^DQ$8</f>
        <v>4.02016215884451</v>
      </c>
      <c r="DR36" s="61" t="n">
        <f aca="false">(1+$F36)^DR$8</f>
        <v>4.07041418583007</v>
      </c>
      <c r="DS36" s="61" t="n">
        <f aca="false">(1+$F36)^DS$8</f>
        <v>4.12129436315294</v>
      </c>
      <c r="DT36" s="61" t="n">
        <f aca="false">(1+$F36)^DT$8</f>
        <v>4.17281054269235</v>
      </c>
      <c r="DU36" s="61" t="n">
        <f aca="false">(1+$F36)^DU$8</f>
        <v>4.22497067447601</v>
      </c>
      <c r="DV36" s="61" t="n">
        <f aca="false">(1+$F36)^DV$8</f>
        <v>4.27778280790696</v>
      </c>
      <c r="DW36" s="61" t="n">
        <f aca="false">(1+$F36)^DW$8</f>
        <v>4.3312550930058</v>
      </c>
      <c r="DX36" s="61" t="n">
        <f aca="false">(1+$F36)^DX$8</f>
        <v>4.38539578166837</v>
      </c>
      <c r="DY36" s="61" t="n">
        <f aca="false">(1+$F36)^DY$8</f>
        <v>4.44021322893922</v>
      </c>
      <c r="DZ36" s="61" t="n">
        <f aca="false">(1+$F36)^DZ$8</f>
        <v>4.49571589430096</v>
      </c>
      <c r="EA36" s="61" t="n">
        <f aca="false">(1+$F36)^EA$8</f>
        <v>4.55191234297972</v>
      </c>
      <c r="EB36" s="61" t="n">
        <f aca="false">(1+$F36)^EB$8</f>
        <v>4.60881124726697</v>
      </c>
      <c r="EC36" s="61" t="n">
        <f aca="false">(1+$F36)^EC$8</f>
        <v>4.66642138785781</v>
      </c>
      <c r="ED36" s="61" t="n">
        <f aca="false">(1+$F36)^ED$8</f>
        <v>4.72475165520603</v>
      </c>
      <c r="EE36" s="61" t="n">
        <f aca="false">(1+$F36)^EE$8</f>
        <v>4.78381105089611</v>
      </c>
      <c r="EF36" s="61" t="n">
        <f aca="false">(1+$F36)^EF$8</f>
        <v>4.84360868903231</v>
      </c>
      <c r="EG36" s="61" t="n">
        <f aca="false">(1+$F36)^EG$8</f>
        <v>4.90415379764521</v>
      </c>
      <c r="EH36" s="61" t="n">
        <f aca="false">(1+$F36)^EH$8</f>
        <v>4.96545572011577</v>
      </c>
      <c r="EI36" s="61" t="n">
        <f aca="false">(1+$F36)^EI$8</f>
        <v>5.02752391661722</v>
      </c>
      <c r="EJ36" s="61" t="n">
        <f aca="false">(1+$F36)^EJ$8</f>
        <v>5.09036796557494</v>
      </c>
      <c r="EK36" s="61" t="n">
        <f aca="false">(1+$F36)^EK$8</f>
        <v>5.15399756514462</v>
      </c>
      <c r="EL36" s="61" t="n">
        <f aca="false">(1+$F36)^EL$8</f>
        <v>5.21842253470893</v>
      </c>
      <c r="EM36" s="61" t="n">
        <f aca="false">(1+$F36)^EM$8</f>
        <v>5.28365281639279</v>
      </c>
      <c r="EN36" s="61" t="n">
        <f aca="false">(1+$F36)^EN$8</f>
        <v>5.3496984765977</v>
      </c>
      <c r="EO36" s="61" t="n">
        <f aca="false">(1+$F36)^EO$8</f>
        <v>5.41656970755517</v>
      </c>
      <c r="EP36" s="61" t="n">
        <f aca="false">(1+$F36)^EP$8</f>
        <v>5.48427682889961</v>
      </c>
      <c r="EQ36" s="61" t="n">
        <f aca="false">(1+$F36)^EQ$8</f>
        <v>5.55283028926086</v>
      </c>
      <c r="ER36" s="61" t="n">
        <f aca="false">(1+$F36)^ER$8</f>
        <v>5.62224066787662</v>
      </c>
      <c r="ES36" s="61" t="n">
        <f aca="false">(1+$F36)^ES$8</f>
        <v>5.69251867622508</v>
      </c>
      <c r="ET36" s="61" t="n">
        <f aca="false">(1+$F36)^ET$8</f>
        <v>5.76367515967789</v>
      </c>
      <c r="EU36" s="61" t="n">
        <f aca="false">(1+$F36)^EU$8</f>
        <v>5.83572109917386</v>
      </c>
      <c r="EV36" s="61" t="n">
        <f aca="false">(1+$F36)^EV$8</f>
        <v>5.90866761291353</v>
      </c>
      <c r="EW36" s="61" t="n">
        <f aca="false">(1+$F36)^EW$8</f>
        <v>5.98252595807495</v>
      </c>
      <c r="EX36" s="61" t="n">
        <f aca="false">(1+$F36)^EX$8</f>
        <v>6.05730753255089</v>
      </c>
      <c r="EY36" s="61" t="n">
        <f aca="false">(1+$F36)^EY$8</f>
        <v>6.13302387670778</v>
      </c>
      <c r="EZ36" s="61" t="n">
        <f aca="false">(1+$F36)^EZ$8</f>
        <v>6.20968667516662</v>
      </c>
      <c r="FA36" s="61" t="n">
        <f aca="false">(1+$F36)^FA$8</f>
        <v>6.28730775860621</v>
      </c>
      <c r="FB36" s="61" t="n">
        <f aca="false">(1+$F36)^FB$8</f>
        <v>6.36589910558878</v>
      </c>
      <c r="FC36" s="61" t="n">
        <f aca="false">(1+$F36)^FC$8</f>
        <v>6.44547284440864</v>
      </c>
      <c r="FD36" s="61" t="n">
        <f aca="false">(1+$F36)^FD$8</f>
        <v>6.52604125496375</v>
      </c>
      <c r="FE36" s="61" t="n">
        <f aca="false">(1+$F36)^FE$8</f>
        <v>6.6076167706508</v>
      </c>
      <c r="FF36" s="61" t="n">
        <f aca="false">(1+$F36)^FF$8</f>
        <v>6.69021198028393</v>
      </c>
      <c r="FG36" s="61" t="n">
        <f aca="false">(1+$F36)^FG$8</f>
        <v>6.77383963003748</v>
      </c>
      <c r="FH36" s="61" t="n">
        <f aca="false">(1+$F36)^FH$8</f>
        <v>6.85851262541295</v>
      </c>
    </row>
    <row r="37" customFormat="false" ht="15" hidden="false" customHeight="false" outlineLevel="0" collapsed="false">
      <c r="C37" s="1" t="s">
        <v>689</v>
      </c>
      <c r="D37" s="12" t="s">
        <v>34</v>
      </c>
      <c r="J37" s="18" t="n">
        <f aca="false">N(MONTH(J$4)=Months_In_Year)</f>
        <v>1</v>
      </c>
      <c r="K37" s="18" t="n">
        <f aca="false">N(MONTH(K$4)=Months_In_Year)</f>
        <v>0</v>
      </c>
      <c r="L37" s="18" t="n">
        <f aca="false">N(MONTH(L$4)=Months_In_Year)</f>
        <v>0</v>
      </c>
      <c r="M37" s="18" t="n">
        <f aca="false">N(MONTH(M$4)=Months_In_Year)</f>
        <v>0</v>
      </c>
      <c r="N37" s="18" t="n">
        <f aca="false">N(MONTH(N$4)=Months_In_Year)</f>
        <v>1</v>
      </c>
      <c r="O37" s="18" t="n">
        <f aca="false">N(MONTH(O$4)=Months_In_Year)</f>
        <v>0</v>
      </c>
      <c r="P37" s="18" t="n">
        <f aca="false">N(MONTH(P$4)=Months_In_Year)</f>
        <v>0</v>
      </c>
      <c r="Q37" s="18" t="n">
        <f aca="false">N(MONTH(Q$4)=Months_In_Year)</f>
        <v>0</v>
      </c>
      <c r="R37" s="18" t="n">
        <f aca="false">N(MONTH(R$4)=Months_In_Year)</f>
        <v>1</v>
      </c>
      <c r="S37" s="18" t="n">
        <f aca="false">N(MONTH(S$4)=Months_In_Year)</f>
        <v>0</v>
      </c>
      <c r="T37" s="18" t="n">
        <f aca="false">N(MONTH(T$4)=Months_In_Year)</f>
        <v>0</v>
      </c>
      <c r="U37" s="18" t="n">
        <f aca="false">N(MONTH(U$4)=Months_In_Year)</f>
        <v>0</v>
      </c>
      <c r="V37" s="18" t="n">
        <f aca="false">N(MONTH(V$4)=Months_In_Year)</f>
        <v>1</v>
      </c>
      <c r="W37" s="18" t="n">
        <f aca="false">N(MONTH(W$4)=Months_In_Year)</f>
        <v>0</v>
      </c>
      <c r="X37" s="18" t="n">
        <f aca="false">N(MONTH(X$4)=Months_In_Year)</f>
        <v>0</v>
      </c>
      <c r="Y37" s="18" t="n">
        <f aca="false">N(MONTH(Y$4)=Months_In_Year)</f>
        <v>0</v>
      </c>
      <c r="Z37" s="18" t="n">
        <f aca="false">N(MONTH(Z$4)=Months_In_Year)</f>
        <v>1</v>
      </c>
      <c r="AA37" s="18" t="n">
        <f aca="false">N(MONTH(AA$4)=Months_In_Year)</f>
        <v>0</v>
      </c>
      <c r="AB37" s="18" t="n">
        <f aca="false">N(MONTH(AB$4)=Months_In_Year)</f>
        <v>0</v>
      </c>
      <c r="AC37" s="18" t="n">
        <f aca="false">N(MONTH(AC$4)=Months_In_Year)</f>
        <v>0</v>
      </c>
      <c r="AD37" s="18" t="n">
        <f aca="false">N(MONTH(AD$4)=Months_In_Year)</f>
        <v>1</v>
      </c>
      <c r="AE37" s="18" t="n">
        <f aca="false">N(MONTH(AE$4)=Months_In_Year)</f>
        <v>0</v>
      </c>
      <c r="AF37" s="18" t="n">
        <f aca="false">N(MONTH(AF$4)=Months_In_Year)</f>
        <v>0</v>
      </c>
      <c r="AG37" s="18" t="n">
        <f aca="false">N(MONTH(AG$4)=Months_In_Year)</f>
        <v>0</v>
      </c>
      <c r="AH37" s="18" t="n">
        <f aca="false">N(MONTH(AH$4)=Months_In_Year)</f>
        <v>1</v>
      </c>
      <c r="AI37" s="18" t="n">
        <f aca="false">N(MONTH(AI$4)=Months_In_Year)</f>
        <v>0</v>
      </c>
      <c r="AJ37" s="18" t="n">
        <f aca="false">N(MONTH(AJ$4)=Months_In_Year)</f>
        <v>0</v>
      </c>
      <c r="AK37" s="18" t="n">
        <f aca="false">N(MONTH(AK$4)=Months_In_Year)</f>
        <v>0</v>
      </c>
      <c r="AL37" s="18" t="n">
        <f aca="false">N(MONTH(AL$4)=Months_In_Year)</f>
        <v>1</v>
      </c>
      <c r="AM37" s="18" t="n">
        <f aca="false">N(MONTH(AM$4)=Months_In_Year)</f>
        <v>0</v>
      </c>
      <c r="AN37" s="18" t="n">
        <f aca="false">N(MONTH(AN$4)=Months_In_Year)</f>
        <v>0</v>
      </c>
      <c r="AO37" s="18" t="n">
        <f aca="false">N(MONTH(AO$4)=Months_In_Year)</f>
        <v>0</v>
      </c>
      <c r="AP37" s="18" t="n">
        <f aca="false">N(MONTH(AP$4)=Months_In_Year)</f>
        <v>1</v>
      </c>
      <c r="AQ37" s="18" t="n">
        <f aca="false">N(MONTH(AQ$4)=Months_In_Year)</f>
        <v>0</v>
      </c>
      <c r="AR37" s="18" t="n">
        <f aca="false">N(MONTH(AR$4)=Months_In_Year)</f>
        <v>0</v>
      </c>
      <c r="AS37" s="18" t="n">
        <f aca="false">N(MONTH(AS$4)=Months_In_Year)</f>
        <v>0</v>
      </c>
      <c r="AT37" s="18" t="n">
        <f aca="false">N(MONTH(AT$4)=Months_In_Year)</f>
        <v>1</v>
      </c>
      <c r="AU37" s="18" t="n">
        <f aca="false">N(MONTH(AU$4)=Months_In_Year)</f>
        <v>0</v>
      </c>
      <c r="AV37" s="18" t="n">
        <f aca="false">N(MONTH(AV$4)=Months_In_Year)</f>
        <v>0</v>
      </c>
      <c r="AW37" s="18" t="n">
        <f aca="false">N(MONTH(AW$4)=Months_In_Year)</f>
        <v>0</v>
      </c>
      <c r="AX37" s="18" t="n">
        <f aca="false">N(MONTH(AX$4)=Months_In_Year)</f>
        <v>1</v>
      </c>
      <c r="AY37" s="18" t="n">
        <f aca="false">N(MONTH(AY$4)=Months_In_Year)</f>
        <v>0</v>
      </c>
      <c r="AZ37" s="18" t="n">
        <f aca="false">N(MONTH(AZ$4)=Months_In_Year)</f>
        <v>0</v>
      </c>
      <c r="BA37" s="18" t="n">
        <f aca="false">N(MONTH(BA$4)=Months_In_Year)</f>
        <v>0</v>
      </c>
      <c r="BB37" s="18" t="n">
        <f aca="false">N(MONTH(BB$4)=Months_In_Year)</f>
        <v>1</v>
      </c>
      <c r="BC37" s="18" t="n">
        <f aca="false">N(MONTH(BC$4)=Months_In_Year)</f>
        <v>0</v>
      </c>
      <c r="BD37" s="18" t="n">
        <f aca="false">N(MONTH(BD$4)=Months_In_Year)</f>
        <v>0</v>
      </c>
      <c r="BE37" s="18" t="n">
        <f aca="false">N(MONTH(BE$4)=Months_In_Year)</f>
        <v>0</v>
      </c>
      <c r="BF37" s="18" t="n">
        <f aca="false">N(MONTH(BF$4)=Months_In_Year)</f>
        <v>1</v>
      </c>
      <c r="BG37" s="18" t="n">
        <f aca="false">N(MONTH(BG$4)=Months_In_Year)</f>
        <v>0</v>
      </c>
      <c r="BH37" s="18" t="n">
        <f aca="false">N(MONTH(BH$4)=Months_In_Year)</f>
        <v>0</v>
      </c>
      <c r="BI37" s="18" t="n">
        <f aca="false">N(MONTH(BI$4)=Months_In_Year)</f>
        <v>0</v>
      </c>
      <c r="BJ37" s="18" t="n">
        <f aca="false">N(MONTH(BJ$4)=Months_In_Year)</f>
        <v>1</v>
      </c>
      <c r="BK37" s="18" t="n">
        <f aca="false">N(MONTH(BK$4)=Months_In_Year)</f>
        <v>0</v>
      </c>
      <c r="BL37" s="18" t="n">
        <f aca="false">N(MONTH(BL$4)=Months_In_Year)</f>
        <v>0</v>
      </c>
      <c r="BM37" s="18" t="n">
        <f aca="false">N(MONTH(BM$4)=Months_In_Year)</f>
        <v>0</v>
      </c>
      <c r="BN37" s="18" t="n">
        <f aca="false">N(MONTH(BN$4)=Months_In_Year)</f>
        <v>1</v>
      </c>
      <c r="BO37" s="18" t="n">
        <f aca="false">N(MONTH(BO$4)=Months_In_Year)</f>
        <v>0</v>
      </c>
      <c r="BP37" s="18" t="n">
        <f aca="false">N(MONTH(BP$4)=Months_In_Year)</f>
        <v>0</v>
      </c>
      <c r="BQ37" s="18" t="n">
        <f aca="false">N(MONTH(BQ$4)=Months_In_Year)</f>
        <v>0</v>
      </c>
      <c r="BR37" s="18" t="n">
        <f aca="false">N(MONTH(BR$4)=Months_In_Year)</f>
        <v>1</v>
      </c>
      <c r="BS37" s="18" t="n">
        <f aca="false">N(MONTH(BS$4)=Months_In_Year)</f>
        <v>0</v>
      </c>
      <c r="BT37" s="18" t="n">
        <f aca="false">N(MONTH(BT$4)=Months_In_Year)</f>
        <v>0</v>
      </c>
      <c r="BU37" s="18" t="n">
        <f aca="false">N(MONTH(BU$4)=Months_In_Year)</f>
        <v>0</v>
      </c>
      <c r="BV37" s="18" t="n">
        <f aca="false">N(MONTH(BV$4)=Months_In_Year)</f>
        <v>1</v>
      </c>
      <c r="BW37" s="18" t="n">
        <f aca="false">N(MONTH(BW$4)=Months_In_Year)</f>
        <v>0</v>
      </c>
      <c r="BX37" s="18" t="n">
        <f aca="false">N(MONTH(BX$4)=Months_In_Year)</f>
        <v>0</v>
      </c>
      <c r="BY37" s="18" t="n">
        <f aca="false">N(MONTH(BY$4)=Months_In_Year)</f>
        <v>0</v>
      </c>
      <c r="BZ37" s="18" t="n">
        <f aca="false">N(MONTH(BZ$4)=Months_In_Year)</f>
        <v>1</v>
      </c>
      <c r="CA37" s="18" t="n">
        <f aca="false">N(MONTH(CA$4)=Months_In_Year)</f>
        <v>0</v>
      </c>
      <c r="CB37" s="18" t="n">
        <f aca="false">N(MONTH(CB$4)=Months_In_Year)</f>
        <v>0</v>
      </c>
      <c r="CC37" s="18" t="n">
        <f aca="false">N(MONTH(CC$4)=Months_In_Year)</f>
        <v>0</v>
      </c>
      <c r="CD37" s="18" t="n">
        <f aca="false">N(MONTH(CD$4)=Months_In_Year)</f>
        <v>1</v>
      </c>
      <c r="CE37" s="18" t="n">
        <f aca="false">N(MONTH(CE$4)=Months_In_Year)</f>
        <v>0</v>
      </c>
      <c r="CF37" s="18" t="n">
        <f aca="false">N(MONTH(CF$4)=Months_In_Year)</f>
        <v>0</v>
      </c>
      <c r="CG37" s="18" t="n">
        <f aca="false">N(MONTH(CG$4)=Months_In_Year)</f>
        <v>0</v>
      </c>
      <c r="CH37" s="18" t="n">
        <f aca="false">N(MONTH(CH$4)=Months_In_Year)</f>
        <v>1</v>
      </c>
      <c r="CI37" s="18" t="n">
        <f aca="false">N(MONTH(CI$4)=Months_In_Year)</f>
        <v>0</v>
      </c>
      <c r="CJ37" s="18" t="n">
        <f aca="false">N(MONTH(CJ$4)=Months_In_Year)</f>
        <v>0</v>
      </c>
      <c r="CK37" s="18" t="n">
        <f aca="false">N(MONTH(CK$4)=Months_In_Year)</f>
        <v>0</v>
      </c>
      <c r="CL37" s="18" t="n">
        <f aca="false">N(MONTH(CL$4)=Months_In_Year)</f>
        <v>1</v>
      </c>
      <c r="CM37" s="18" t="n">
        <f aca="false">N(MONTH(CM$4)=Months_In_Year)</f>
        <v>0</v>
      </c>
      <c r="CN37" s="18" t="n">
        <f aca="false">N(MONTH(CN$4)=Months_In_Year)</f>
        <v>0</v>
      </c>
      <c r="CO37" s="18" t="n">
        <f aca="false">N(MONTH(CO$4)=Months_In_Year)</f>
        <v>0</v>
      </c>
      <c r="CP37" s="18" t="n">
        <f aca="false">N(MONTH(CP$4)=Months_In_Year)</f>
        <v>1</v>
      </c>
      <c r="CQ37" s="18" t="n">
        <f aca="false">N(MONTH(CQ$4)=Months_In_Year)</f>
        <v>0</v>
      </c>
      <c r="CR37" s="18" t="n">
        <f aca="false">N(MONTH(CR$4)=Months_In_Year)</f>
        <v>0</v>
      </c>
      <c r="CS37" s="18" t="n">
        <f aca="false">N(MONTH(CS$4)=Months_In_Year)</f>
        <v>0</v>
      </c>
      <c r="CT37" s="18" t="n">
        <f aca="false">N(MONTH(CT$4)=Months_In_Year)</f>
        <v>1</v>
      </c>
      <c r="CU37" s="18" t="n">
        <f aca="false">N(MONTH(CU$4)=Months_In_Year)</f>
        <v>0</v>
      </c>
      <c r="CV37" s="18" t="n">
        <f aca="false">N(MONTH(CV$4)=Months_In_Year)</f>
        <v>0</v>
      </c>
      <c r="CW37" s="18" t="n">
        <f aca="false">N(MONTH(CW$4)=Months_In_Year)</f>
        <v>0</v>
      </c>
      <c r="CX37" s="18" t="n">
        <f aca="false">N(MONTH(CX$4)=Months_In_Year)</f>
        <v>1</v>
      </c>
      <c r="CY37" s="18" t="n">
        <f aca="false">N(MONTH(CY$4)=Months_In_Year)</f>
        <v>0</v>
      </c>
      <c r="CZ37" s="18" t="n">
        <f aca="false">N(MONTH(CZ$4)=Months_In_Year)</f>
        <v>0</v>
      </c>
      <c r="DA37" s="18" t="n">
        <f aca="false">N(MONTH(DA$4)=Months_In_Year)</f>
        <v>0</v>
      </c>
      <c r="DB37" s="18" t="n">
        <f aca="false">N(MONTH(DB$4)=Months_In_Year)</f>
        <v>1</v>
      </c>
      <c r="DC37" s="18" t="n">
        <f aca="false">N(MONTH(DC$4)=Months_In_Year)</f>
        <v>0</v>
      </c>
      <c r="DD37" s="18" t="n">
        <f aca="false">N(MONTH(DD$4)=Months_In_Year)</f>
        <v>0</v>
      </c>
      <c r="DE37" s="18" t="n">
        <f aca="false">N(MONTH(DE$4)=Months_In_Year)</f>
        <v>0</v>
      </c>
      <c r="DF37" s="18" t="n">
        <f aca="false">N(MONTH(DF$4)=Months_In_Year)</f>
        <v>1</v>
      </c>
      <c r="DG37" s="18" t="n">
        <f aca="false">N(MONTH(DG$4)=Months_In_Year)</f>
        <v>0</v>
      </c>
      <c r="DH37" s="18" t="n">
        <f aca="false">N(MONTH(DH$4)=Months_In_Year)</f>
        <v>0</v>
      </c>
      <c r="DI37" s="18" t="n">
        <f aca="false">N(MONTH(DI$4)=Months_In_Year)</f>
        <v>0</v>
      </c>
      <c r="DJ37" s="18" t="n">
        <f aca="false">N(MONTH(DJ$4)=Months_In_Year)</f>
        <v>1</v>
      </c>
      <c r="DK37" s="18" t="n">
        <f aca="false">N(MONTH(DK$4)=Months_In_Year)</f>
        <v>0</v>
      </c>
      <c r="DL37" s="18" t="n">
        <f aca="false">N(MONTH(DL$4)=Months_In_Year)</f>
        <v>0</v>
      </c>
      <c r="DM37" s="18" t="n">
        <f aca="false">N(MONTH(DM$4)=Months_In_Year)</f>
        <v>0</v>
      </c>
      <c r="DN37" s="18" t="n">
        <f aca="false">N(MONTH(DN$4)=Months_In_Year)</f>
        <v>1</v>
      </c>
      <c r="DO37" s="18" t="n">
        <f aca="false">N(MONTH(DO$4)=Months_In_Year)</f>
        <v>0</v>
      </c>
      <c r="DP37" s="18" t="n">
        <f aca="false">N(MONTH(DP$4)=Months_In_Year)</f>
        <v>0</v>
      </c>
      <c r="DQ37" s="18" t="n">
        <f aca="false">N(MONTH(DQ$4)=Months_In_Year)</f>
        <v>0</v>
      </c>
      <c r="DR37" s="18" t="n">
        <f aca="false">N(MONTH(DR$4)=Months_In_Year)</f>
        <v>1</v>
      </c>
      <c r="DS37" s="18" t="n">
        <f aca="false">N(MONTH(DS$4)=Months_In_Year)</f>
        <v>0</v>
      </c>
      <c r="DT37" s="18" t="n">
        <f aca="false">N(MONTH(DT$4)=Months_In_Year)</f>
        <v>0</v>
      </c>
      <c r="DU37" s="18" t="n">
        <f aca="false">N(MONTH(DU$4)=Months_In_Year)</f>
        <v>0</v>
      </c>
      <c r="DV37" s="18" t="n">
        <f aca="false">N(MONTH(DV$4)=Months_In_Year)</f>
        <v>1</v>
      </c>
      <c r="DW37" s="18" t="n">
        <f aca="false">N(MONTH(DW$4)=Months_In_Year)</f>
        <v>0</v>
      </c>
      <c r="DX37" s="18" t="n">
        <f aca="false">N(MONTH(DX$4)=Months_In_Year)</f>
        <v>0</v>
      </c>
      <c r="DY37" s="18" t="n">
        <f aca="false">N(MONTH(DY$4)=Months_In_Year)</f>
        <v>0</v>
      </c>
      <c r="DZ37" s="18" t="n">
        <f aca="false">N(MONTH(DZ$4)=Months_In_Year)</f>
        <v>1</v>
      </c>
      <c r="EA37" s="18" t="n">
        <f aca="false">N(MONTH(EA$4)=Months_In_Year)</f>
        <v>0</v>
      </c>
      <c r="EB37" s="18" t="n">
        <f aca="false">N(MONTH(EB$4)=Months_In_Year)</f>
        <v>0</v>
      </c>
      <c r="EC37" s="18" t="n">
        <f aca="false">N(MONTH(EC$4)=Months_In_Year)</f>
        <v>0</v>
      </c>
      <c r="ED37" s="18" t="n">
        <f aca="false">N(MONTH(ED$4)=Months_In_Year)</f>
        <v>1</v>
      </c>
      <c r="EE37" s="18" t="n">
        <f aca="false">N(MONTH(EE$4)=Months_In_Year)</f>
        <v>0</v>
      </c>
      <c r="EF37" s="18" t="n">
        <f aca="false">N(MONTH(EF$4)=Months_In_Year)</f>
        <v>0</v>
      </c>
      <c r="EG37" s="18" t="n">
        <f aca="false">N(MONTH(EG$4)=Months_In_Year)</f>
        <v>0</v>
      </c>
      <c r="EH37" s="18" t="n">
        <f aca="false">N(MONTH(EH$4)=Months_In_Year)</f>
        <v>1</v>
      </c>
      <c r="EI37" s="18" t="n">
        <f aca="false">N(MONTH(EI$4)=Months_In_Year)</f>
        <v>0</v>
      </c>
      <c r="EJ37" s="18" t="n">
        <f aca="false">N(MONTH(EJ$4)=Months_In_Year)</f>
        <v>0</v>
      </c>
      <c r="EK37" s="18" t="n">
        <f aca="false">N(MONTH(EK$4)=Months_In_Year)</f>
        <v>0</v>
      </c>
      <c r="EL37" s="18" t="n">
        <f aca="false">N(MONTH(EL$4)=Months_In_Year)</f>
        <v>1</v>
      </c>
      <c r="EM37" s="18" t="n">
        <f aca="false">N(MONTH(EM$4)=Months_In_Year)</f>
        <v>0</v>
      </c>
      <c r="EN37" s="18" t="n">
        <f aca="false">N(MONTH(EN$4)=Months_In_Year)</f>
        <v>0</v>
      </c>
      <c r="EO37" s="18" t="n">
        <f aca="false">N(MONTH(EO$4)=Months_In_Year)</f>
        <v>0</v>
      </c>
      <c r="EP37" s="18" t="n">
        <f aca="false">N(MONTH(EP$4)=Months_In_Year)</f>
        <v>1</v>
      </c>
      <c r="EQ37" s="18" t="n">
        <f aca="false">N(MONTH(EQ$4)=Months_In_Year)</f>
        <v>0</v>
      </c>
      <c r="ER37" s="18" t="n">
        <f aca="false">N(MONTH(ER$4)=Months_In_Year)</f>
        <v>0</v>
      </c>
      <c r="ES37" s="18" t="n">
        <f aca="false">N(MONTH(ES$4)=Months_In_Year)</f>
        <v>0</v>
      </c>
      <c r="ET37" s="18" t="n">
        <f aca="false">N(MONTH(ET$4)=Months_In_Year)</f>
        <v>1</v>
      </c>
      <c r="EU37" s="18" t="n">
        <f aca="false">N(MONTH(EU$4)=Months_In_Year)</f>
        <v>0</v>
      </c>
      <c r="EV37" s="18" t="n">
        <f aca="false">N(MONTH(EV$4)=Months_In_Year)</f>
        <v>0</v>
      </c>
      <c r="EW37" s="18" t="n">
        <f aca="false">N(MONTH(EW$4)=Months_In_Year)</f>
        <v>0</v>
      </c>
      <c r="EX37" s="18" t="n">
        <f aca="false">N(MONTH(EX$4)=Months_In_Year)</f>
        <v>1</v>
      </c>
      <c r="EY37" s="18" t="n">
        <f aca="false">N(MONTH(EY$4)=Months_In_Year)</f>
        <v>0</v>
      </c>
      <c r="EZ37" s="18" t="n">
        <f aca="false">N(MONTH(EZ$4)=Months_In_Year)</f>
        <v>0</v>
      </c>
      <c r="FA37" s="18" t="n">
        <f aca="false">N(MONTH(FA$4)=Months_In_Year)</f>
        <v>0</v>
      </c>
      <c r="FB37" s="18" t="n">
        <f aca="false">N(MONTH(FB$4)=Months_In_Year)</f>
        <v>1</v>
      </c>
      <c r="FC37" s="18" t="n">
        <f aca="false">N(MONTH(FC$4)=Months_In_Year)</f>
        <v>0</v>
      </c>
      <c r="FD37" s="18" t="n">
        <f aca="false">N(MONTH(FD$4)=Months_In_Year)</f>
        <v>0</v>
      </c>
      <c r="FE37" s="18" t="n">
        <f aca="false">N(MONTH(FE$4)=Months_In_Year)</f>
        <v>0</v>
      </c>
      <c r="FF37" s="18" t="n">
        <f aca="false">N(MONTH(FF$4)=Months_In_Year)</f>
        <v>1</v>
      </c>
      <c r="FG37" s="18" t="n">
        <f aca="false">N(MONTH(FG$4)=Months_In_Year)</f>
        <v>0</v>
      </c>
      <c r="FH37" s="18" t="n">
        <f aca="false">N(MONTH(FH$4)=Months_In_Year)</f>
        <v>0</v>
      </c>
    </row>
    <row r="38" customFormat="false" ht="15" hidden="false" customHeight="false" outlineLevel="0" collapsed="false">
      <c r="C38" s="1" t="s">
        <v>690</v>
      </c>
      <c r="D38" s="12" t="s">
        <v>34</v>
      </c>
      <c r="J38" s="18" t="n">
        <f aca="false">N(MONTH(J$4)&lt;=Months_Per_Period)</f>
        <v>0</v>
      </c>
      <c r="K38" s="18" t="n">
        <f aca="false">N(MONTH(K$4)&lt;=Months_Per_Period)</f>
        <v>1</v>
      </c>
      <c r="L38" s="18" t="n">
        <f aca="false">N(MONTH(L$4)&lt;=Months_Per_Period)</f>
        <v>0</v>
      </c>
      <c r="M38" s="18" t="n">
        <f aca="false">N(MONTH(M$4)&lt;=Months_Per_Period)</f>
        <v>0</v>
      </c>
      <c r="N38" s="18" t="n">
        <f aca="false">N(MONTH(N$4)&lt;=Months_Per_Period)</f>
        <v>0</v>
      </c>
      <c r="O38" s="18" t="n">
        <f aca="false">N(MONTH(O$4)&lt;=Months_Per_Period)</f>
        <v>1</v>
      </c>
      <c r="P38" s="18" t="n">
        <f aca="false">N(MONTH(P$4)&lt;=Months_Per_Period)</f>
        <v>0</v>
      </c>
      <c r="Q38" s="18" t="n">
        <f aca="false">N(MONTH(Q$4)&lt;=Months_Per_Period)</f>
        <v>0</v>
      </c>
      <c r="R38" s="18" t="n">
        <f aca="false">N(MONTH(R$4)&lt;=Months_Per_Period)</f>
        <v>0</v>
      </c>
      <c r="S38" s="18" t="n">
        <f aca="false">N(MONTH(S$4)&lt;=Months_Per_Period)</f>
        <v>1</v>
      </c>
      <c r="T38" s="18" t="n">
        <f aca="false">N(MONTH(T$4)&lt;=Months_Per_Period)</f>
        <v>0</v>
      </c>
      <c r="U38" s="18" t="n">
        <f aca="false">N(MONTH(U$4)&lt;=Months_Per_Period)</f>
        <v>0</v>
      </c>
      <c r="V38" s="18" t="n">
        <f aca="false">N(MONTH(V$4)&lt;=Months_Per_Period)</f>
        <v>0</v>
      </c>
      <c r="W38" s="18" t="n">
        <f aca="false">N(MONTH(W$4)&lt;=Months_Per_Period)</f>
        <v>1</v>
      </c>
      <c r="X38" s="18" t="n">
        <f aca="false">N(MONTH(X$4)&lt;=Months_Per_Period)</f>
        <v>0</v>
      </c>
      <c r="Y38" s="18" t="n">
        <f aca="false">N(MONTH(Y$4)&lt;=Months_Per_Period)</f>
        <v>0</v>
      </c>
      <c r="Z38" s="18" t="n">
        <f aca="false">N(MONTH(Z$4)&lt;=Months_Per_Period)</f>
        <v>0</v>
      </c>
      <c r="AA38" s="18" t="n">
        <f aca="false">N(MONTH(AA$4)&lt;=Months_Per_Period)</f>
        <v>1</v>
      </c>
      <c r="AB38" s="18" t="n">
        <f aca="false">N(MONTH(AB$4)&lt;=Months_Per_Period)</f>
        <v>0</v>
      </c>
      <c r="AC38" s="18" t="n">
        <f aca="false">N(MONTH(AC$4)&lt;=Months_Per_Period)</f>
        <v>0</v>
      </c>
      <c r="AD38" s="18" t="n">
        <f aca="false">N(MONTH(AD$4)&lt;=Months_Per_Period)</f>
        <v>0</v>
      </c>
      <c r="AE38" s="18" t="n">
        <f aca="false">N(MONTH(AE$4)&lt;=Months_Per_Period)</f>
        <v>1</v>
      </c>
      <c r="AF38" s="18" t="n">
        <f aca="false">N(MONTH(AF$4)&lt;=Months_Per_Period)</f>
        <v>0</v>
      </c>
      <c r="AG38" s="18" t="n">
        <f aca="false">N(MONTH(AG$4)&lt;=Months_Per_Period)</f>
        <v>0</v>
      </c>
      <c r="AH38" s="18" t="n">
        <f aca="false">N(MONTH(AH$4)&lt;=Months_Per_Period)</f>
        <v>0</v>
      </c>
      <c r="AI38" s="18" t="n">
        <f aca="false">N(MONTH(AI$4)&lt;=Months_Per_Period)</f>
        <v>1</v>
      </c>
      <c r="AJ38" s="18" t="n">
        <f aca="false">N(MONTH(AJ$4)&lt;=Months_Per_Period)</f>
        <v>0</v>
      </c>
      <c r="AK38" s="18" t="n">
        <f aca="false">N(MONTH(AK$4)&lt;=Months_Per_Period)</f>
        <v>0</v>
      </c>
      <c r="AL38" s="18" t="n">
        <f aca="false">N(MONTH(AL$4)&lt;=Months_Per_Period)</f>
        <v>0</v>
      </c>
      <c r="AM38" s="18" t="n">
        <f aca="false">N(MONTH(AM$4)&lt;=Months_Per_Period)</f>
        <v>1</v>
      </c>
      <c r="AN38" s="18" t="n">
        <f aca="false">N(MONTH(AN$4)&lt;=Months_Per_Period)</f>
        <v>0</v>
      </c>
      <c r="AO38" s="18" t="n">
        <f aca="false">N(MONTH(AO$4)&lt;=Months_Per_Period)</f>
        <v>0</v>
      </c>
      <c r="AP38" s="18" t="n">
        <f aca="false">N(MONTH(AP$4)&lt;=Months_Per_Period)</f>
        <v>0</v>
      </c>
      <c r="AQ38" s="18" t="n">
        <f aca="false">N(MONTH(AQ$4)&lt;=Months_Per_Period)</f>
        <v>1</v>
      </c>
      <c r="AR38" s="18" t="n">
        <f aca="false">N(MONTH(AR$4)&lt;=Months_Per_Period)</f>
        <v>0</v>
      </c>
      <c r="AS38" s="18" t="n">
        <f aca="false">N(MONTH(AS$4)&lt;=Months_Per_Period)</f>
        <v>0</v>
      </c>
      <c r="AT38" s="18" t="n">
        <f aca="false">N(MONTH(AT$4)&lt;=Months_Per_Period)</f>
        <v>0</v>
      </c>
      <c r="AU38" s="18" t="n">
        <f aca="false">N(MONTH(AU$4)&lt;=Months_Per_Period)</f>
        <v>1</v>
      </c>
      <c r="AV38" s="18" t="n">
        <f aca="false">N(MONTH(AV$4)&lt;=Months_Per_Period)</f>
        <v>0</v>
      </c>
      <c r="AW38" s="18" t="n">
        <f aca="false">N(MONTH(AW$4)&lt;=Months_Per_Period)</f>
        <v>0</v>
      </c>
      <c r="AX38" s="18" t="n">
        <f aca="false">N(MONTH(AX$4)&lt;=Months_Per_Period)</f>
        <v>0</v>
      </c>
      <c r="AY38" s="18" t="n">
        <f aca="false">N(MONTH(AY$4)&lt;=Months_Per_Period)</f>
        <v>1</v>
      </c>
      <c r="AZ38" s="18" t="n">
        <f aca="false">N(MONTH(AZ$4)&lt;=Months_Per_Period)</f>
        <v>0</v>
      </c>
      <c r="BA38" s="18" t="n">
        <f aca="false">N(MONTH(BA$4)&lt;=Months_Per_Period)</f>
        <v>0</v>
      </c>
      <c r="BB38" s="18" t="n">
        <f aca="false">N(MONTH(BB$4)&lt;=Months_Per_Period)</f>
        <v>0</v>
      </c>
      <c r="BC38" s="18" t="n">
        <f aca="false">N(MONTH(BC$4)&lt;=Months_Per_Period)</f>
        <v>1</v>
      </c>
      <c r="BD38" s="18" t="n">
        <f aca="false">N(MONTH(BD$4)&lt;=Months_Per_Period)</f>
        <v>0</v>
      </c>
      <c r="BE38" s="18" t="n">
        <f aca="false">N(MONTH(BE$4)&lt;=Months_Per_Period)</f>
        <v>0</v>
      </c>
      <c r="BF38" s="18" t="n">
        <f aca="false">N(MONTH(BF$4)&lt;=Months_Per_Period)</f>
        <v>0</v>
      </c>
      <c r="BG38" s="18" t="n">
        <f aca="false">N(MONTH(BG$4)&lt;=Months_Per_Period)</f>
        <v>1</v>
      </c>
      <c r="BH38" s="18" t="n">
        <f aca="false">N(MONTH(BH$4)&lt;=Months_Per_Period)</f>
        <v>0</v>
      </c>
      <c r="BI38" s="18" t="n">
        <f aca="false">N(MONTH(BI$4)&lt;=Months_Per_Period)</f>
        <v>0</v>
      </c>
      <c r="BJ38" s="18" t="n">
        <f aca="false">N(MONTH(BJ$4)&lt;=Months_Per_Period)</f>
        <v>0</v>
      </c>
      <c r="BK38" s="18" t="n">
        <f aca="false">N(MONTH(BK$4)&lt;=Months_Per_Period)</f>
        <v>1</v>
      </c>
      <c r="BL38" s="18" t="n">
        <f aca="false">N(MONTH(BL$4)&lt;=Months_Per_Period)</f>
        <v>0</v>
      </c>
      <c r="BM38" s="18" t="n">
        <f aca="false">N(MONTH(BM$4)&lt;=Months_Per_Period)</f>
        <v>0</v>
      </c>
      <c r="BN38" s="18" t="n">
        <f aca="false">N(MONTH(BN$4)&lt;=Months_Per_Period)</f>
        <v>0</v>
      </c>
      <c r="BO38" s="18" t="n">
        <f aca="false">N(MONTH(BO$4)&lt;=Months_Per_Period)</f>
        <v>1</v>
      </c>
      <c r="BP38" s="18" t="n">
        <f aca="false">N(MONTH(BP$4)&lt;=Months_Per_Period)</f>
        <v>0</v>
      </c>
      <c r="BQ38" s="18" t="n">
        <f aca="false">N(MONTH(BQ$4)&lt;=Months_Per_Period)</f>
        <v>0</v>
      </c>
      <c r="BR38" s="18" t="n">
        <f aca="false">N(MONTH(BR$4)&lt;=Months_Per_Period)</f>
        <v>0</v>
      </c>
      <c r="BS38" s="18" t="n">
        <f aca="false">N(MONTH(BS$4)&lt;=Months_Per_Period)</f>
        <v>1</v>
      </c>
      <c r="BT38" s="18" t="n">
        <f aca="false">N(MONTH(BT$4)&lt;=Months_Per_Period)</f>
        <v>0</v>
      </c>
      <c r="BU38" s="18" t="n">
        <f aca="false">N(MONTH(BU$4)&lt;=Months_Per_Period)</f>
        <v>0</v>
      </c>
      <c r="BV38" s="18" t="n">
        <f aca="false">N(MONTH(BV$4)&lt;=Months_Per_Period)</f>
        <v>0</v>
      </c>
      <c r="BW38" s="18" t="n">
        <f aca="false">N(MONTH(BW$4)&lt;=Months_Per_Period)</f>
        <v>1</v>
      </c>
      <c r="BX38" s="18" t="n">
        <f aca="false">N(MONTH(BX$4)&lt;=Months_Per_Period)</f>
        <v>0</v>
      </c>
      <c r="BY38" s="18" t="n">
        <f aca="false">N(MONTH(BY$4)&lt;=Months_Per_Period)</f>
        <v>0</v>
      </c>
      <c r="BZ38" s="18" t="n">
        <f aca="false">N(MONTH(BZ$4)&lt;=Months_Per_Period)</f>
        <v>0</v>
      </c>
      <c r="CA38" s="18" t="n">
        <f aca="false">N(MONTH(CA$4)&lt;=Months_Per_Period)</f>
        <v>1</v>
      </c>
      <c r="CB38" s="18" t="n">
        <f aca="false">N(MONTH(CB$4)&lt;=Months_Per_Period)</f>
        <v>0</v>
      </c>
      <c r="CC38" s="18" t="n">
        <f aca="false">N(MONTH(CC$4)&lt;=Months_Per_Period)</f>
        <v>0</v>
      </c>
      <c r="CD38" s="18" t="n">
        <f aca="false">N(MONTH(CD$4)&lt;=Months_Per_Period)</f>
        <v>0</v>
      </c>
      <c r="CE38" s="18" t="n">
        <f aca="false">N(MONTH(CE$4)&lt;=Months_Per_Period)</f>
        <v>1</v>
      </c>
      <c r="CF38" s="18" t="n">
        <f aca="false">N(MONTH(CF$4)&lt;=Months_Per_Period)</f>
        <v>0</v>
      </c>
      <c r="CG38" s="18" t="n">
        <f aca="false">N(MONTH(CG$4)&lt;=Months_Per_Period)</f>
        <v>0</v>
      </c>
      <c r="CH38" s="18" t="n">
        <f aca="false">N(MONTH(CH$4)&lt;=Months_Per_Period)</f>
        <v>0</v>
      </c>
      <c r="CI38" s="18" t="n">
        <f aca="false">N(MONTH(CI$4)&lt;=Months_Per_Period)</f>
        <v>1</v>
      </c>
      <c r="CJ38" s="18" t="n">
        <f aca="false">N(MONTH(CJ$4)&lt;=Months_Per_Period)</f>
        <v>0</v>
      </c>
      <c r="CK38" s="18" t="n">
        <f aca="false">N(MONTH(CK$4)&lt;=Months_Per_Period)</f>
        <v>0</v>
      </c>
      <c r="CL38" s="18" t="n">
        <f aca="false">N(MONTH(CL$4)&lt;=Months_Per_Period)</f>
        <v>0</v>
      </c>
      <c r="CM38" s="18" t="n">
        <f aca="false">N(MONTH(CM$4)&lt;=Months_Per_Period)</f>
        <v>1</v>
      </c>
      <c r="CN38" s="18" t="n">
        <f aca="false">N(MONTH(CN$4)&lt;=Months_Per_Period)</f>
        <v>0</v>
      </c>
      <c r="CO38" s="18" t="n">
        <f aca="false">N(MONTH(CO$4)&lt;=Months_Per_Period)</f>
        <v>0</v>
      </c>
      <c r="CP38" s="18" t="n">
        <f aca="false">N(MONTH(CP$4)&lt;=Months_Per_Period)</f>
        <v>0</v>
      </c>
      <c r="CQ38" s="18" t="n">
        <f aca="false">N(MONTH(CQ$4)&lt;=Months_Per_Period)</f>
        <v>1</v>
      </c>
      <c r="CR38" s="18" t="n">
        <f aca="false">N(MONTH(CR$4)&lt;=Months_Per_Period)</f>
        <v>0</v>
      </c>
      <c r="CS38" s="18" t="n">
        <f aca="false">N(MONTH(CS$4)&lt;=Months_Per_Period)</f>
        <v>0</v>
      </c>
      <c r="CT38" s="18" t="n">
        <f aca="false">N(MONTH(CT$4)&lt;=Months_Per_Period)</f>
        <v>0</v>
      </c>
      <c r="CU38" s="18" t="n">
        <f aca="false">N(MONTH(CU$4)&lt;=Months_Per_Period)</f>
        <v>1</v>
      </c>
      <c r="CV38" s="18" t="n">
        <f aca="false">N(MONTH(CV$4)&lt;=Months_Per_Period)</f>
        <v>0</v>
      </c>
      <c r="CW38" s="18" t="n">
        <f aca="false">N(MONTH(CW$4)&lt;=Months_Per_Period)</f>
        <v>0</v>
      </c>
      <c r="CX38" s="18" t="n">
        <f aca="false">N(MONTH(CX$4)&lt;=Months_Per_Period)</f>
        <v>0</v>
      </c>
      <c r="CY38" s="18" t="n">
        <f aca="false">N(MONTH(CY$4)&lt;=Months_Per_Period)</f>
        <v>1</v>
      </c>
      <c r="CZ38" s="18" t="n">
        <f aca="false">N(MONTH(CZ$4)&lt;=Months_Per_Period)</f>
        <v>0</v>
      </c>
      <c r="DA38" s="18" t="n">
        <f aca="false">N(MONTH(DA$4)&lt;=Months_Per_Period)</f>
        <v>0</v>
      </c>
      <c r="DB38" s="18" t="n">
        <f aca="false">N(MONTH(DB$4)&lt;=Months_Per_Period)</f>
        <v>0</v>
      </c>
      <c r="DC38" s="18" t="n">
        <f aca="false">N(MONTH(DC$4)&lt;=Months_Per_Period)</f>
        <v>1</v>
      </c>
      <c r="DD38" s="18" t="n">
        <f aca="false">N(MONTH(DD$4)&lt;=Months_Per_Period)</f>
        <v>0</v>
      </c>
      <c r="DE38" s="18" t="n">
        <f aca="false">N(MONTH(DE$4)&lt;=Months_Per_Period)</f>
        <v>0</v>
      </c>
      <c r="DF38" s="18" t="n">
        <f aca="false">N(MONTH(DF$4)&lt;=Months_Per_Period)</f>
        <v>0</v>
      </c>
      <c r="DG38" s="18" t="n">
        <f aca="false">N(MONTH(DG$4)&lt;=Months_Per_Period)</f>
        <v>1</v>
      </c>
      <c r="DH38" s="18" t="n">
        <f aca="false">N(MONTH(DH$4)&lt;=Months_Per_Period)</f>
        <v>0</v>
      </c>
      <c r="DI38" s="18" t="n">
        <f aca="false">N(MONTH(DI$4)&lt;=Months_Per_Period)</f>
        <v>0</v>
      </c>
      <c r="DJ38" s="18" t="n">
        <f aca="false">N(MONTH(DJ$4)&lt;=Months_Per_Period)</f>
        <v>0</v>
      </c>
      <c r="DK38" s="18" t="n">
        <f aca="false">N(MONTH(DK$4)&lt;=Months_Per_Period)</f>
        <v>1</v>
      </c>
      <c r="DL38" s="18" t="n">
        <f aca="false">N(MONTH(DL$4)&lt;=Months_Per_Period)</f>
        <v>0</v>
      </c>
      <c r="DM38" s="18" t="n">
        <f aca="false">N(MONTH(DM$4)&lt;=Months_Per_Period)</f>
        <v>0</v>
      </c>
      <c r="DN38" s="18" t="n">
        <f aca="false">N(MONTH(DN$4)&lt;=Months_Per_Period)</f>
        <v>0</v>
      </c>
      <c r="DO38" s="18" t="n">
        <f aca="false">N(MONTH(DO$4)&lt;=Months_Per_Period)</f>
        <v>1</v>
      </c>
      <c r="DP38" s="18" t="n">
        <f aca="false">N(MONTH(DP$4)&lt;=Months_Per_Period)</f>
        <v>0</v>
      </c>
      <c r="DQ38" s="18" t="n">
        <f aca="false">N(MONTH(DQ$4)&lt;=Months_Per_Period)</f>
        <v>0</v>
      </c>
      <c r="DR38" s="18" t="n">
        <f aca="false">N(MONTH(DR$4)&lt;=Months_Per_Period)</f>
        <v>0</v>
      </c>
      <c r="DS38" s="18" t="n">
        <f aca="false">N(MONTH(DS$4)&lt;=Months_Per_Period)</f>
        <v>1</v>
      </c>
      <c r="DT38" s="18" t="n">
        <f aca="false">N(MONTH(DT$4)&lt;=Months_Per_Period)</f>
        <v>0</v>
      </c>
      <c r="DU38" s="18" t="n">
        <f aca="false">N(MONTH(DU$4)&lt;=Months_Per_Period)</f>
        <v>0</v>
      </c>
      <c r="DV38" s="18" t="n">
        <f aca="false">N(MONTH(DV$4)&lt;=Months_Per_Period)</f>
        <v>0</v>
      </c>
      <c r="DW38" s="18" t="n">
        <f aca="false">N(MONTH(DW$4)&lt;=Months_Per_Period)</f>
        <v>1</v>
      </c>
      <c r="DX38" s="18" t="n">
        <f aca="false">N(MONTH(DX$4)&lt;=Months_Per_Period)</f>
        <v>0</v>
      </c>
      <c r="DY38" s="18" t="n">
        <f aca="false">N(MONTH(DY$4)&lt;=Months_Per_Period)</f>
        <v>0</v>
      </c>
      <c r="DZ38" s="18" t="n">
        <f aca="false">N(MONTH(DZ$4)&lt;=Months_Per_Period)</f>
        <v>0</v>
      </c>
      <c r="EA38" s="18" t="n">
        <f aca="false">N(MONTH(EA$4)&lt;=Months_Per_Period)</f>
        <v>1</v>
      </c>
      <c r="EB38" s="18" t="n">
        <f aca="false">N(MONTH(EB$4)&lt;=Months_Per_Period)</f>
        <v>0</v>
      </c>
      <c r="EC38" s="18" t="n">
        <f aca="false">N(MONTH(EC$4)&lt;=Months_Per_Period)</f>
        <v>0</v>
      </c>
      <c r="ED38" s="18" t="n">
        <f aca="false">N(MONTH(ED$4)&lt;=Months_Per_Period)</f>
        <v>0</v>
      </c>
      <c r="EE38" s="18" t="n">
        <f aca="false">N(MONTH(EE$4)&lt;=Months_Per_Period)</f>
        <v>1</v>
      </c>
      <c r="EF38" s="18" t="n">
        <f aca="false">N(MONTH(EF$4)&lt;=Months_Per_Period)</f>
        <v>0</v>
      </c>
      <c r="EG38" s="18" t="n">
        <f aca="false">N(MONTH(EG$4)&lt;=Months_Per_Period)</f>
        <v>0</v>
      </c>
      <c r="EH38" s="18" t="n">
        <f aca="false">N(MONTH(EH$4)&lt;=Months_Per_Period)</f>
        <v>0</v>
      </c>
      <c r="EI38" s="18" t="n">
        <f aca="false">N(MONTH(EI$4)&lt;=Months_Per_Period)</f>
        <v>1</v>
      </c>
      <c r="EJ38" s="18" t="n">
        <f aca="false">N(MONTH(EJ$4)&lt;=Months_Per_Period)</f>
        <v>0</v>
      </c>
      <c r="EK38" s="18" t="n">
        <f aca="false">N(MONTH(EK$4)&lt;=Months_Per_Period)</f>
        <v>0</v>
      </c>
      <c r="EL38" s="18" t="n">
        <f aca="false">N(MONTH(EL$4)&lt;=Months_Per_Period)</f>
        <v>0</v>
      </c>
      <c r="EM38" s="18" t="n">
        <f aca="false">N(MONTH(EM$4)&lt;=Months_Per_Period)</f>
        <v>1</v>
      </c>
      <c r="EN38" s="18" t="n">
        <f aca="false">N(MONTH(EN$4)&lt;=Months_Per_Period)</f>
        <v>0</v>
      </c>
      <c r="EO38" s="18" t="n">
        <f aca="false">N(MONTH(EO$4)&lt;=Months_Per_Period)</f>
        <v>0</v>
      </c>
      <c r="EP38" s="18" t="n">
        <f aca="false">N(MONTH(EP$4)&lt;=Months_Per_Period)</f>
        <v>0</v>
      </c>
      <c r="EQ38" s="18" t="n">
        <f aca="false">N(MONTH(EQ$4)&lt;=Months_Per_Period)</f>
        <v>1</v>
      </c>
      <c r="ER38" s="18" t="n">
        <f aca="false">N(MONTH(ER$4)&lt;=Months_Per_Period)</f>
        <v>0</v>
      </c>
      <c r="ES38" s="18" t="n">
        <f aca="false">N(MONTH(ES$4)&lt;=Months_Per_Period)</f>
        <v>0</v>
      </c>
      <c r="ET38" s="18" t="n">
        <f aca="false">N(MONTH(ET$4)&lt;=Months_Per_Period)</f>
        <v>0</v>
      </c>
      <c r="EU38" s="18" t="n">
        <f aca="false">N(MONTH(EU$4)&lt;=Months_Per_Period)</f>
        <v>1</v>
      </c>
      <c r="EV38" s="18" t="n">
        <f aca="false">N(MONTH(EV$4)&lt;=Months_Per_Period)</f>
        <v>0</v>
      </c>
      <c r="EW38" s="18" t="n">
        <f aca="false">N(MONTH(EW$4)&lt;=Months_Per_Period)</f>
        <v>0</v>
      </c>
      <c r="EX38" s="18" t="n">
        <f aca="false">N(MONTH(EX$4)&lt;=Months_Per_Period)</f>
        <v>0</v>
      </c>
      <c r="EY38" s="18" t="n">
        <f aca="false">N(MONTH(EY$4)&lt;=Months_Per_Period)</f>
        <v>1</v>
      </c>
      <c r="EZ38" s="18" t="n">
        <f aca="false">N(MONTH(EZ$4)&lt;=Months_Per_Period)</f>
        <v>0</v>
      </c>
      <c r="FA38" s="18" t="n">
        <f aca="false">N(MONTH(FA$4)&lt;=Months_Per_Period)</f>
        <v>0</v>
      </c>
      <c r="FB38" s="18" t="n">
        <f aca="false">N(MONTH(FB$4)&lt;=Months_Per_Period)</f>
        <v>0</v>
      </c>
      <c r="FC38" s="18" t="n">
        <f aca="false">N(MONTH(FC$4)&lt;=Months_Per_Period)</f>
        <v>1</v>
      </c>
      <c r="FD38" s="18" t="n">
        <f aca="false">N(MONTH(FD$4)&lt;=Months_Per_Period)</f>
        <v>0</v>
      </c>
      <c r="FE38" s="18" t="n">
        <f aca="false">N(MONTH(FE$4)&lt;=Months_Per_Period)</f>
        <v>0</v>
      </c>
      <c r="FF38" s="18" t="n">
        <f aca="false">N(MONTH(FF$4)&lt;=Months_Per_Period)</f>
        <v>0</v>
      </c>
      <c r="FG38" s="18" t="n">
        <f aca="false">N(MONTH(FG$4)&lt;=Months_Per_Period)</f>
        <v>1</v>
      </c>
      <c r="FH38" s="18" t="n">
        <f aca="false">N(MONTH(FH$4)&lt;=Months_Per_Period)</f>
        <v>0</v>
      </c>
    </row>
    <row r="40" customFormat="false" ht="15" hidden="false" customHeight="false" outlineLevel="0" collapsed="false">
      <c r="A40" s="10" t="s">
        <v>14</v>
      </c>
      <c r="B40" s="10"/>
      <c r="C40" s="10" t="s">
        <v>691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</row>
    <row r="41" customFormat="false" ht="15" hidden="false" customHeight="false" outlineLevel="0" collapsed="false">
      <c r="C41" s="1" t="s">
        <v>692</v>
      </c>
      <c r="D41" s="12" t="s">
        <v>546</v>
      </c>
      <c r="J41" s="61" t="n">
        <f aca="false">INDEX(Euro_Index,MATCH(J$7,Price_Years,0))</f>
        <v>1</v>
      </c>
      <c r="K41" s="61" t="n">
        <f aca="false">INDEX(Euro_Index,MATCH(K$7,Price_Years,0))</f>
        <v>1.01897</v>
      </c>
      <c r="L41" s="61" t="n">
        <f aca="false">INDEX(Euro_Index,MATCH(L$7,Price_Years,0))</f>
        <v>1.01897</v>
      </c>
      <c r="M41" s="61" t="n">
        <f aca="false">INDEX(Euro_Index,MATCH(M$7,Price_Years,0))</f>
        <v>1.01897</v>
      </c>
      <c r="N41" s="61" t="n">
        <f aca="false">INDEX(Euro_Index,MATCH(N$7,Price_Years,0))</f>
        <v>1.01897</v>
      </c>
      <c r="O41" s="61" t="n">
        <f aca="false">INDEX(Euro_Index,MATCH(O$7,Price_Years,0))</f>
        <v>1.040399</v>
      </c>
      <c r="P41" s="61" t="n">
        <f aca="false">INDEX(Euro_Index,MATCH(P$7,Price_Years,0))</f>
        <v>1.040399</v>
      </c>
      <c r="Q41" s="61" t="n">
        <f aca="false">INDEX(Euro_Index,MATCH(Q$7,Price_Years,0))</f>
        <v>1.040399</v>
      </c>
      <c r="R41" s="61" t="n">
        <f aca="false">INDEX(Euro_Index,MATCH(R$7,Price_Years,0))</f>
        <v>1.040399</v>
      </c>
      <c r="S41" s="61" t="n">
        <f aca="false">INDEX(Euro_Index,MATCH(S$7,Price_Years,0))</f>
        <v>1.061363</v>
      </c>
      <c r="T41" s="61" t="n">
        <f aca="false">INDEX(Euro_Index,MATCH(T$7,Price_Years,0))</f>
        <v>1.061363</v>
      </c>
      <c r="U41" s="61" t="n">
        <f aca="false">INDEX(Euro_Index,MATCH(U$7,Price_Years,0))</f>
        <v>1.061363</v>
      </c>
      <c r="V41" s="61" t="n">
        <f aca="false">INDEX(Euro_Index,MATCH(V$7,Price_Years,0))</f>
        <v>1.061363</v>
      </c>
      <c r="W41" s="61" t="n">
        <f aca="false">INDEX(Euro_Index,MATCH(W$7,Price_Years,0))</f>
        <v>1.083026</v>
      </c>
      <c r="X41" s="61" t="n">
        <f aca="false">INDEX(Euro_Index,MATCH(X$7,Price_Years,0))</f>
        <v>1.083026</v>
      </c>
      <c r="Y41" s="61" t="n">
        <f aca="false">INDEX(Euro_Index,MATCH(Y$7,Price_Years,0))</f>
        <v>1.083026</v>
      </c>
      <c r="Z41" s="61" t="n">
        <f aca="false">INDEX(Euro_Index,MATCH(Z$7,Price_Years,0))</f>
        <v>1.083026</v>
      </c>
      <c r="AA41" s="61" t="n">
        <f aca="false">INDEX(Euro_Index,MATCH(AA$7,Price_Years,0))</f>
        <v>1.105173</v>
      </c>
      <c r="AB41" s="61" t="n">
        <f aca="false">INDEX(Euro_Index,MATCH(AB$7,Price_Years,0))</f>
        <v>1.105173</v>
      </c>
      <c r="AC41" s="61" t="n">
        <f aca="false">INDEX(Euro_Index,MATCH(AC$7,Price_Years,0))</f>
        <v>1.105173</v>
      </c>
      <c r="AD41" s="61" t="n">
        <f aca="false">INDEX(Euro_Index,MATCH(AD$7,Price_Years,0))</f>
        <v>1.105173</v>
      </c>
      <c r="AE41" s="61" t="n">
        <f aca="false">INDEX(Euro_Index,MATCH(AE$7,Price_Years,0))</f>
        <v>1.127276</v>
      </c>
      <c r="AF41" s="61" t="n">
        <f aca="false">INDEX(Euro_Index,MATCH(AF$7,Price_Years,0))</f>
        <v>1.127276</v>
      </c>
      <c r="AG41" s="61" t="n">
        <f aca="false">INDEX(Euro_Index,MATCH(AG$7,Price_Years,0))</f>
        <v>1.127276</v>
      </c>
      <c r="AH41" s="61" t="n">
        <f aca="false">INDEX(Euro_Index,MATCH(AH$7,Price_Years,0))</f>
        <v>1.127276</v>
      </c>
      <c r="AI41" s="61" t="n">
        <f aca="false">INDEX(Euro_Index,MATCH(AI$7,Price_Years,0))</f>
        <v>1.149822</v>
      </c>
      <c r="AJ41" s="61" t="n">
        <f aca="false">INDEX(Euro_Index,MATCH(AJ$7,Price_Years,0))</f>
        <v>1.149822</v>
      </c>
      <c r="AK41" s="61" t="n">
        <f aca="false">INDEX(Euro_Index,MATCH(AK$7,Price_Years,0))</f>
        <v>1.149822</v>
      </c>
      <c r="AL41" s="61" t="n">
        <f aca="false">INDEX(Euro_Index,MATCH(AL$7,Price_Years,0))</f>
        <v>1.149822</v>
      </c>
      <c r="AM41" s="61" t="n">
        <f aca="false">INDEX(Euro_Index,MATCH(AM$7,Price_Years,0))</f>
        <v>1.172818</v>
      </c>
      <c r="AN41" s="61" t="n">
        <f aca="false">INDEX(Euro_Index,MATCH(AN$7,Price_Years,0))</f>
        <v>1.172818</v>
      </c>
      <c r="AO41" s="61" t="n">
        <f aca="false">INDEX(Euro_Index,MATCH(AO$7,Price_Years,0))</f>
        <v>1.172818</v>
      </c>
      <c r="AP41" s="61" t="n">
        <f aca="false">INDEX(Euro_Index,MATCH(AP$7,Price_Years,0))</f>
        <v>1.172818</v>
      </c>
      <c r="AQ41" s="61" t="n">
        <f aca="false">INDEX(Euro_Index,MATCH(AQ$7,Price_Years,0))</f>
        <v>1.196275</v>
      </c>
      <c r="AR41" s="61" t="n">
        <f aca="false">INDEX(Euro_Index,MATCH(AR$7,Price_Years,0))</f>
        <v>1.196275</v>
      </c>
      <c r="AS41" s="61" t="n">
        <f aca="false">INDEX(Euro_Index,MATCH(AS$7,Price_Years,0))</f>
        <v>1.196275</v>
      </c>
      <c r="AT41" s="61" t="n">
        <f aca="false">INDEX(Euro_Index,MATCH(AT$7,Price_Years,0))</f>
        <v>1.196275</v>
      </c>
      <c r="AU41" s="61" t="n">
        <f aca="false">INDEX(Euro_Index,MATCH(AU$7,Price_Years,0))</f>
        <v>1.2202</v>
      </c>
      <c r="AV41" s="61" t="n">
        <f aca="false">INDEX(Euro_Index,MATCH(AV$7,Price_Years,0))</f>
        <v>1.2202</v>
      </c>
      <c r="AW41" s="61" t="n">
        <f aca="false">INDEX(Euro_Index,MATCH(AW$7,Price_Years,0))</f>
        <v>1.2202</v>
      </c>
      <c r="AX41" s="61" t="n">
        <f aca="false">INDEX(Euro_Index,MATCH(AX$7,Price_Years,0))</f>
        <v>1.2202</v>
      </c>
      <c r="AY41" s="61" t="n">
        <f aca="false">INDEX(Euro_Index,MATCH(AY$7,Price_Years,0))</f>
        <v>1.244604</v>
      </c>
      <c r="AZ41" s="61" t="n">
        <f aca="false">INDEX(Euro_Index,MATCH(AZ$7,Price_Years,0))</f>
        <v>1.244604</v>
      </c>
      <c r="BA41" s="61" t="n">
        <f aca="false">INDEX(Euro_Index,MATCH(BA$7,Price_Years,0))</f>
        <v>1.244604</v>
      </c>
      <c r="BB41" s="61" t="n">
        <f aca="false">INDEX(Euro_Index,MATCH(BB$7,Price_Years,0))</f>
        <v>1.244604</v>
      </c>
      <c r="BC41" s="61" t="n">
        <f aca="false">INDEX(Euro_Index,MATCH(BC$7,Price_Years,0))</f>
        <v>1.269496</v>
      </c>
      <c r="BD41" s="61" t="n">
        <f aca="false">INDEX(Euro_Index,MATCH(BD$7,Price_Years,0))</f>
        <v>1.269496</v>
      </c>
      <c r="BE41" s="61" t="n">
        <f aca="false">INDEX(Euro_Index,MATCH(BE$7,Price_Years,0))</f>
        <v>1.269496</v>
      </c>
      <c r="BF41" s="61" t="n">
        <f aca="false">INDEX(Euro_Index,MATCH(BF$7,Price_Years,0))</f>
        <v>1.269496</v>
      </c>
      <c r="BG41" s="61" t="n">
        <f aca="false">INDEX(Euro_Index,MATCH(BG$7,Price_Years,0))</f>
        <v>1.294886</v>
      </c>
      <c r="BH41" s="61" t="n">
        <f aca="false">INDEX(Euro_Index,MATCH(BH$7,Price_Years,0))</f>
        <v>1.294886</v>
      </c>
      <c r="BI41" s="61" t="n">
        <f aca="false">INDEX(Euro_Index,MATCH(BI$7,Price_Years,0))</f>
        <v>1.294886</v>
      </c>
      <c r="BJ41" s="61" t="n">
        <f aca="false">INDEX(Euro_Index,MATCH(BJ$7,Price_Years,0))</f>
        <v>1.294886</v>
      </c>
      <c r="BK41" s="61" t="n">
        <f aca="false">INDEX(Euro_Index,MATCH(BK$7,Price_Years,0))</f>
        <v>1.320784</v>
      </c>
      <c r="BL41" s="61" t="n">
        <f aca="false">INDEX(Euro_Index,MATCH(BL$7,Price_Years,0))</f>
        <v>1.320784</v>
      </c>
      <c r="BM41" s="61" t="n">
        <f aca="false">INDEX(Euro_Index,MATCH(BM$7,Price_Years,0))</f>
        <v>1.320784</v>
      </c>
      <c r="BN41" s="61" t="n">
        <f aca="false">INDEX(Euro_Index,MATCH(BN$7,Price_Years,0))</f>
        <v>1.320784</v>
      </c>
      <c r="BO41" s="61" t="n">
        <f aca="false">INDEX(Euro_Index,MATCH(BO$7,Price_Years,0))</f>
        <v>1.3472</v>
      </c>
      <c r="BP41" s="61" t="n">
        <f aca="false">INDEX(Euro_Index,MATCH(BP$7,Price_Years,0))</f>
        <v>1.3472</v>
      </c>
      <c r="BQ41" s="61" t="n">
        <f aca="false">INDEX(Euro_Index,MATCH(BQ$7,Price_Years,0))</f>
        <v>1.3472</v>
      </c>
      <c r="BR41" s="61" t="n">
        <f aca="false">INDEX(Euro_Index,MATCH(BR$7,Price_Years,0))</f>
        <v>1.3472</v>
      </c>
      <c r="BS41" s="61" t="n">
        <f aca="false">INDEX(Euro_Index,MATCH(BS$7,Price_Years,0))</f>
        <v>1.374144</v>
      </c>
      <c r="BT41" s="61" t="n">
        <f aca="false">INDEX(Euro_Index,MATCH(BT$7,Price_Years,0))</f>
        <v>1.374144</v>
      </c>
      <c r="BU41" s="61" t="n">
        <f aca="false">INDEX(Euro_Index,MATCH(BU$7,Price_Years,0))</f>
        <v>1.374144</v>
      </c>
      <c r="BV41" s="61" t="n">
        <f aca="false">INDEX(Euro_Index,MATCH(BV$7,Price_Years,0))</f>
        <v>1.374144</v>
      </c>
      <c r="BW41" s="61" t="n">
        <f aca="false">INDEX(Euro_Index,MATCH(BW$7,Price_Years,0))</f>
        <v>1.401627</v>
      </c>
      <c r="BX41" s="61" t="n">
        <f aca="false">INDEX(Euro_Index,MATCH(BX$7,Price_Years,0))</f>
        <v>1.401627</v>
      </c>
      <c r="BY41" s="61" t="n">
        <f aca="false">INDEX(Euro_Index,MATCH(BY$7,Price_Years,0))</f>
        <v>1.401627</v>
      </c>
      <c r="BZ41" s="61" t="n">
        <f aca="false">INDEX(Euro_Index,MATCH(BZ$7,Price_Years,0))</f>
        <v>1.401627</v>
      </c>
      <c r="CA41" s="61" t="n">
        <f aca="false">INDEX(Euro_Index,MATCH(CA$7,Price_Years,0))</f>
        <v>1.429659</v>
      </c>
      <c r="CB41" s="61" t="n">
        <f aca="false">INDEX(Euro_Index,MATCH(CB$7,Price_Years,0))</f>
        <v>1.429659</v>
      </c>
      <c r="CC41" s="61" t="n">
        <f aca="false">INDEX(Euro_Index,MATCH(CC$7,Price_Years,0))</f>
        <v>1.429659</v>
      </c>
      <c r="CD41" s="61" t="n">
        <f aca="false">INDEX(Euro_Index,MATCH(CD$7,Price_Years,0))</f>
        <v>1.429659</v>
      </c>
      <c r="CE41" s="61" t="n">
        <f aca="false">INDEX(Euro_Index,MATCH(CE$7,Price_Years,0))</f>
        <v>1.458252</v>
      </c>
      <c r="CF41" s="61" t="n">
        <f aca="false">INDEX(Euro_Index,MATCH(CF$7,Price_Years,0))</f>
        <v>1.458252</v>
      </c>
      <c r="CG41" s="61" t="n">
        <f aca="false">INDEX(Euro_Index,MATCH(CG$7,Price_Years,0))</f>
        <v>1.458252</v>
      </c>
      <c r="CH41" s="61" t="n">
        <f aca="false">INDEX(Euro_Index,MATCH(CH$7,Price_Years,0))</f>
        <v>1.458252</v>
      </c>
      <c r="CI41" s="61" t="n">
        <f aca="false">INDEX(Euro_Index,MATCH(CI$7,Price_Years,0))</f>
        <v>1.487417</v>
      </c>
      <c r="CJ41" s="61" t="n">
        <f aca="false">INDEX(Euro_Index,MATCH(CJ$7,Price_Years,0))</f>
        <v>1.487417</v>
      </c>
      <c r="CK41" s="61" t="n">
        <f aca="false">INDEX(Euro_Index,MATCH(CK$7,Price_Years,0))</f>
        <v>1.487417</v>
      </c>
      <c r="CL41" s="61" t="n">
        <f aca="false">INDEX(Euro_Index,MATCH(CL$7,Price_Years,0))</f>
        <v>1.487417</v>
      </c>
      <c r="CM41" s="61" t="n">
        <f aca="false">INDEX(Euro_Index,MATCH(CM$7,Price_Years,0))</f>
        <v>1.517166</v>
      </c>
      <c r="CN41" s="61" t="n">
        <f aca="false">INDEX(Euro_Index,MATCH(CN$7,Price_Years,0))</f>
        <v>1.517166</v>
      </c>
      <c r="CO41" s="61" t="n">
        <f aca="false">INDEX(Euro_Index,MATCH(CO$7,Price_Years,0))</f>
        <v>1.517166</v>
      </c>
      <c r="CP41" s="61" t="n">
        <f aca="false">INDEX(Euro_Index,MATCH(CP$7,Price_Years,0))</f>
        <v>1.517166</v>
      </c>
      <c r="CQ41" s="61" t="n">
        <f aca="false">INDEX(Euro_Index,MATCH(CQ$7,Price_Years,0))</f>
        <v>1.547509</v>
      </c>
      <c r="CR41" s="61" t="n">
        <f aca="false">INDEX(Euro_Index,MATCH(CR$7,Price_Years,0))</f>
        <v>1.547509</v>
      </c>
      <c r="CS41" s="61" t="n">
        <f aca="false">INDEX(Euro_Index,MATCH(CS$7,Price_Years,0))</f>
        <v>1.547509</v>
      </c>
      <c r="CT41" s="61" t="n">
        <f aca="false">INDEX(Euro_Index,MATCH(CT$7,Price_Years,0))</f>
        <v>1.547509</v>
      </c>
      <c r="CU41" s="61" t="n">
        <f aca="false">INDEX(Euro_Index,MATCH(CU$7,Price_Years,0))</f>
        <v>1.578459</v>
      </c>
      <c r="CV41" s="61" t="n">
        <f aca="false">INDEX(Euro_Index,MATCH(CV$7,Price_Years,0))</f>
        <v>1.578459</v>
      </c>
      <c r="CW41" s="61" t="n">
        <f aca="false">INDEX(Euro_Index,MATCH(CW$7,Price_Years,0))</f>
        <v>1.578459</v>
      </c>
      <c r="CX41" s="61" t="n">
        <f aca="false">INDEX(Euro_Index,MATCH(CX$7,Price_Years,0))</f>
        <v>1.578459</v>
      </c>
      <c r="CY41" s="61" t="n">
        <f aca="false">INDEX(Euro_Index,MATCH(CY$7,Price_Years,0))</f>
        <v>1.610028</v>
      </c>
      <c r="CZ41" s="61" t="n">
        <f aca="false">INDEX(Euro_Index,MATCH(CZ$7,Price_Years,0))</f>
        <v>1.610028</v>
      </c>
      <c r="DA41" s="61" t="n">
        <f aca="false">INDEX(Euro_Index,MATCH(DA$7,Price_Years,0))</f>
        <v>1.610028</v>
      </c>
      <c r="DB41" s="61" t="n">
        <f aca="false">INDEX(Euro_Index,MATCH(DB$7,Price_Years,0))</f>
        <v>1.610028</v>
      </c>
      <c r="DC41" s="61" t="n">
        <f aca="false">INDEX(Euro_Index,MATCH(DC$7,Price_Years,0))</f>
        <v>1.642229</v>
      </c>
      <c r="DD41" s="61" t="n">
        <f aca="false">INDEX(Euro_Index,MATCH(DD$7,Price_Years,0))</f>
        <v>1.642229</v>
      </c>
      <c r="DE41" s="61" t="n">
        <f aca="false">INDEX(Euro_Index,MATCH(DE$7,Price_Years,0))</f>
        <v>1.642229</v>
      </c>
      <c r="DF41" s="61" t="n">
        <f aca="false">INDEX(Euro_Index,MATCH(DF$7,Price_Years,0))</f>
        <v>1.642229</v>
      </c>
      <c r="DG41" s="61" t="n">
        <f aca="false">INDEX(Euro_Index,MATCH(DG$7,Price_Years,0))</f>
        <v>1.675074</v>
      </c>
      <c r="DH41" s="61" t="n">
        <f aca="false">INDEX(Euro_Index,MATCH(DH$7,Price_Years,0))</f>
        <v>1.675074</v>
      </c>
      <c r="DI41" s="61" t="n">
        <f aca="false">INDEX(Euro_Index,MATCH(DI$7,Price_Years,0))</f>
        <v>1.675074</v>
      </c>
      <c r="DJ41" s="61" t="n">
        <f aca="false">INDEX(Euro_Index,MATCH(DJ$7,Price_Years,0))</f>
        <v>1.675074</v>
      </c>
      <c r="DK41" s="61" t="n">
        <f aca="false">INDEX(Euro_Index,MATCH(DK$7,Price_Years,0))</f>
        <v>1.708575</v>
      </c>
      <c r="DL41" s="61" t="n">
        <f aca="false">INDEX(Euro_Index,MATCH(DL$7,Price_Years,0))</f>
        <v>1.708575</v>
      </c>
      <c r="DM41" s="61" t="n">
        <f aca="false">INDEX(Euro_Index,MATCH(DM$7,Price_Years,0))</f>
        <v>1.708575</v>
      </c>
      <c r="DN41" s="61" t="n">
        <f aca="false">INDEX(Euro_Index,MATCH(DN$7,Price_Years,0))</f>
        <v>1.708575</v>
      </c>
      <c r="DO41" s="61" t="n">
        <f aca="false">INDEX(Euro_Index,MATCH(DO$7,Price_Years,0))</f>
        <v>1.742746</v>
      </c>
      <c r="DP41" s="61" t="n">
        <f aca="false">INDEX(Euro_Index,MATCH(DP$7,Price_Years,0))</f>
        <v>1.742746</v>
      </c>
      <c r="DQ41" s="61" t="n">
        <f aca="false">INDEX(Euro_Index,MATCH(DQ$7,Price_Years,0))</f>
        <v>1.742746</v>
      </c>
      <c r="DR41" s="61" t="n">
        <f aca="false">INDEX(Euro_Index,MATCH(DR$7,Price_Years,0))</f>
        <v>1.742746</v>
      </c>
      <c r="DS41" s="61" t="n">
        <f aca="false">INDEX(Euro_Index,MATCH(DS$7,Price_Years,0))</f>
        <v>1.777601</v>
      </c>
      <c r="DT41" s="61" t="n">
        <f aca="false">INDEX(Euro_Index,MATCH(DT$7,Price_Years,0))</f>
        <v>1.777601</v>
      </c>
      <c r="DU41" s="61" t="n">
        <f aca="false">INDEX(Euro_Index,MATCH(DU$7,Price_Years,0))</f>
        <v>1.777601</v>
      </c>
      <c r="DV41" s="61" t="n">
        <f aca="false">INDEX(Euro_Index,MATCH(DV$7,Price_Years,0))</f>
        <v>1.777601</v>
      </c>
      <c r="DW41" s="61" t="n">
        <f aca="false">INDEX(Euro_Index,MATCH(DW$7,Price_Years,0))</f>
        <v>1.813153</v>
      </c>
      <c r="DX41" s="61" t="n">
        <f aca="false">INDEX(Euro_Index,MATCH(DX$7,Price_Years,0))</f>
        <v>1.813153</v>
      </c>
      <c r="DY41" s="61" t="n">
        <f aca="false">INDEX(Euro_Index,MATCH(DY$7,Price_Years,0))</f>
        <v>1.813153</v>
      </c>
      <c r="DZ41" s="61" t="n">
        <f aca="false">INDEX(Euro_Index,MATCH(DZ$7,Price_Years,0))</f>
        <v>1.813153</v>
      </c>
      <c r="EA41" s="61" t="n">
        <f aca="false">INDEX(Euro_Index,MATCH(EA$7,Price_Years,0))</f>
        <v>1.849417</v>
      </c>
      <c r="EB41" s="61" t="n">
        <f aca="false">INDEX(Euro_Index,MATCH(EB$7,Price_Years,0))</f>
        <v>1.849417</v>
      </c>
      <c r="EC41" s="61" t="n">
        <f aca="false">INDEX(Euro_Index,MATCH(EC$7,Price_Years,0))</f>
        <v>1.849417</v>
      </c>
      <c r="ED41" s="61" t="n">
        <f aca="false">INDEX(Euro_Index,MATCH(ED$7,Price_Years,0))</f>
        <v>1.849417</v>
      </c>
      <c r="EE41" s="61" t="n">
        <f aca="false">INDEX(Euro_Index,MATCH(EE$7,Price_Years,0))</f>
        <v>1.886405</v>
      </c>
      <c r="EF41" s="61" t="n">
        <f aca="false">INDEX(Euro_Index,MATCH(EF$7,Price_Years,0))</f>
        <v>1.886405</v>
      </c>
      <c r="EG41" s="61" t="n">
        <f aca="false">INDEX(Euro_Index,MATCH(EG$7,Price_Years,0))</f>
        <v>1.886405</v>
      </c>
      <c r="EH41" s="61" t="n">
        <f aca="false">INDEX(Euro_Index,MATCH(EH$7,Price_Years,0))</f>
        <v>1.886405</v>
      </c>
      <c r="EI41" s="61" t="n">
        <f aca="false">INDEX(Euro_Index,MATCH(EI$7,Price_Years,0))</f>
        <v>1.924133</v>
      </c>
      <c r="EJ41" s="61" t="n">
        <f aca="false">INDEX(Euro_Index,MATCH(EJ$7,Price_Years,0))</f>
        <v>1.924133</v>
      </c>
      <c r="EK41" s="61" t="n">
        <f aca="false">INDEX(Euro_Index,MATCH(EK$7,Price_Years,0))</f>
        <v>1.924133</v>
      </c>
      <c r="EL41" s="61" t="n">
        <f aca="false">INDEX(Euro_Index,MATCH(EL$7,Price_Years,0))</f>
        <v>1.924133</v>
      </c>
      <c r="EM41" s="61" t="n">
        <f aca="false">INDEX(Euro_Index,MATCH(EM$7,Price_Years,0))</f>
        <v>1.962616</v>
      </c>
      <c r="EN41" s="61" t="n">
        <f aca="false">INDEX(Euro_Index,MATCH(EN$7,Price_Years,0))</f>
        <v>1.962616</v>
      </c>
      <c r="EO41" s="61" t="n">
        <f aca="false">INDEX(Euro_Index,MATCH(EO$7,Price_Years,0))</f>
        <v>1.962616</v>
      </c>
      <c r="EP41" s="61" t="n">
        <f aca="false">INDEX(Euro_Index,MATCH(EP$7,Price_Years,0))</f>
        <v>1.962616</v>
      </c>
      <c r="EQ41" s="61" t="n">
        <f aca="false">INDEX(Euro_Index,MATCH(EQ$7,Price_Years,0))</f>
        <v>2.001868</v>
      </c>
      <c r="ER41" s="61" t="n">
        <f aca="false">INDEX(Euro_Index,MATCH(ER$7,Price_Years,0))</f>
        <v>2.001868</v>
      </c>
      <c r="ES41" s="61" t="n">
        <f aca="false">INDEX(Euro_Index,MATCH(ES$7,Price_Years,0))</f>
        <v>2.001868</v>
      </c>
      <c r="ET41" s="61" t="n">
        <f aca="false">INDEX(Euro_Index,MATCH(ET$7,Price_Years,0))</f>
        <v>2.001868</v>
      </c>
      <c r="EU41" s="61" t="n">
        <f aca="false">INDEX(Euro_Index,MATCH(EU$7,Price_Years,0))</f>
        <v>2.04190536</v>
      </c>
      <c r="EV41" s="61" t="n">
        <f aca="false">INDEX(Euro_Index,MATCH(EV$7,Price_Years,0))</f>
        <v>2.04190536</v>
      </c>
      <c r="EW41" s="61" t="n">
        <f aca="false">INDEX(Euro_Index,MATCH(EW$7,Price_Years,0))</f>
        <v>2.04190536</v>
      </c>
      <c r="EX41" s="61" t="n">
        <f aca="false">INDEX(Euro_Index,MATCH(EX$7,Price_Years,0))</f>
        <v>2.04190536</v>
      </c>
      <c r="EY41" s="61" t="n">
        <f aca="false">INDEX(Euro_Index,MATCH(EY$7,Price_Years,0))</f>
        <v>2.0827434672</v>
      </c>
      <c r="EZ41" s="61" t="n">
        <f aca="false">INDEX(Euro_Index,MATCH(EZ$7,Price_Years,0))</f>
        <v>2.0827434672</v>
      </c>
      <c r="FA41" s="61" t="n">
        <f aca="false">INDEX(Euro_Index,MATCH(FA$7,Price_Years,0))</f>
        <v>2.0827434672</v>
      </c>
      <c r="FB41" s="61" t="n">
        <f aca="false">INDEX(Euro_Index,MATCH(FB$7,Price_Years,0))</f>
        <v>2.0827434672</v>
      </c>
      <c r="FC41" s="61" t="n">
        <f aca="false">INDEX(Euro_Index,MATCH(FC$7,Price_Years,0))</f>
        <v>2.124398336544</v>
      </c>
      <c r="FD41" s="61" t="n">
        <f aca="false">INDEX(Euro_Index,MATCH(FD$7,Price_Years,0))</f>
        <v>2.124398336544</v>
      </c>
      <c r="FE41" s="61" t="n">
        <f aca="false">INDEX(Euro_Index,MATCH(FE$7,Price_Years,0))</f>
        <v>2.124398336544</v>
      </c>
      <c r="FF41" s="61" t="n">
        <f aca="false">INDEX(Euro_Index,MATCH(FF$7,Price_Years,0))</f>
        <v>2.124398336544</v>
      </c>
      <c r="FG41" s="61" t="n">
        <f aca="false">INDEX(Euro_Index,MATCH(FG$7,Price_Years,0))</f>
        <v>2.16688630327488</v>
      </c>
      <c r="FH41" s="61" t="n">
        <f aca="false">INDEX(Euro_Index,MATCH(FH$7,Price_Years,0))</f>
        <v>2.16688630327488</v>
      </c>
    </row>
    <row r="42" customFormat="false" ht="15" hidden="false" customHeight="false" outlineLevel="0" collapsed="false">
      <c r="C42" s="1" t="s">
        <v>693</v>
      </c>
      <c r="D42" s="12" t="s">
        <v>127</v>
      </c>
      <c r="E42" s="15" t="str">
        <f aca="false">INDEX(Case_PV_Curve,1,$F12)</f>
        <v>DC 4h direct</v>
      </c>
      <c r="J42" s="26" t="n">
        <f aca="false">INDEX(Price_Data,MATCH($E42,Price_Labels,0),MATCH(J$7,Price_Years,0))</f>
        <v>0</v>
      </c>
      <c r="K42" s="26" t="n">
        <f aca="false">INDEX(Price_Data,MATCH($E42,Price_Labels,0),MATCH(K$7,Price_Years,0))</f>
        <v>0</v>
      </c>
      <c r="L42" s="26" t="n">
        <f aca="false">INDEX(Price_Data,MATCH($E42,Price_Labels,0),MATCH(L$7,Price_Years,0))</f>
        <v>0</v>
      </c>
      <c r="M42" s="26" t="n">
        <f aca="false">INDEX(Price_Data,MATCH($E42,Price_Labels,0),MATCH(M$7,Price_Years,0))</f>
        <v>0</v>
      </c>
      <c r="N42" s="26" t="n">
        <f aca="false">INDEX(Price_Data,MATCH($E42,Price_Labels,0),MATCH(N$7,Price_Years,0))</f>
        <v>0</v>
      </c>
      <c r="O42" s="26" t="n">
        <f aca="false">INDEX(Price_Data,MATCH($E42,Price_Labels,0),MATCH(O$7,Price_Years,0))</f>
        <v>107.453981303106</v>
      </c>
      <c r="P42" s="26" t="n">
        <f aca="false">INDEX(Price_Data,MATCH($E42,Price_Labels,0),MATCH(P$7,Price_Years,0))</f>
        <v>107.453981303106</v>
      </c>
      <c r="Q42" s="26" t="n">
        <f aca="false">INDEX(Price_Data,MATCH($E42,Price_Labels,0),MATCH(Q$7,Price_Years,0))</f>
        <v>107.453981303106</v>
      </c>
      <c r="R42" s="26" t="n">
        <f aca="false">INDEX(Price_Data,MATCH($E42,Price_Labels,0),MATCH(R$7,Price_Years,0))</f>
        <v>107.453981303106</v>
      </c>
      <c r="S42" s="26" t="n">
        <f aca="false">INDEX(Price_Data,MATCH($E42,Price_Labels,0),MATCH(S$7,Price_Years,0))</f>
        <v>97.3855787615869</v>
      </c>
      <c r="T42" s="26" t="n">
        <f aca="false">INDEX(Price_Data,MATCH($E42,Price_Labels,0),MATCH(T$7,Price_Years,0))</f>
        <v>97.3855787615869</v>
      </c>
      <c r="U42" s="26" t="n">
        <f aca="false">INDEX(Price_Data,MATCH($E42,Price_Labels,0),MATCH(U$7,Price_Years,0))</f>
        <v>97.3855787615869</v>
      </c>
      <c r="V42" s="26" t="n">
        <f aca="false">INDEX(Price_Data,MATCH($E42,Price_Labels,0),MATCH(V$7,Price_Years,0))</f>
        <v>97.3855787615869</v>
      </c>
      <c r="W42" s="26" t="n">
        <f aca="false">INDEX(Price_Data,MATCH($E42,Price_Labels,0),MATCH(W$7,Price_Years,0))</f>
        <v>90.5760862833602</v>
      </c>
      <c r="X42" s="26" t="n">
        <f aca="false">INDEX(Price_Data,MATCH($E42,Price_Labels,0),MATCH(X$7,Price_Years,0))</f>
        <v>90.5760862833602</v>
      </c>
      <c r="Y42" s="26" t="n">
        <f aca="false">INDEX(Price_Data,MATCH($E42,Price_Labels,0),MATCH(Y$7,Price_Years,0))</f>
        <v>90.5760862833602</v>
      </c>
      <c r="Z42" s="26" t="n">
        <f aca="false">INDEX(Price_Data,MATCH($E42,Price_Labels,0),MATCH(Z$7,Price_Years,0))</f>
        <v>90.5760862833602</v>
      </c>
      <c r="AA42" s="26" t="n">
        <f aca="false">INDEX(Price_Data,MATCH($E42,Price_Labels,0),MATCH(AA$7,Price_Years,0))</f>
        <v>82.5179138882688</v>
      </c>
      <c r="AB42" s="26" t="n">
        <f aca="false">INDEX(Price_Data,MATCH($E42,Price_Labels,0),MATCH(AB$7,Price_Years,0))</f>
        <v>82.5179138882688</v>
      </c>
      <c r="AC42" s="26" t="n">
        <f aca="false">INDEX(Price_Data,MATCH($E42,Price_Labels,0),MATCH(AC$7,Price_Years,0))</f>
        <v>82.5179138882688</v>
      </c>
      <c r="AD42" s="26" t="n">
        <f aca="false">INDEX(Price_Data,MATCH($E42,Price_Labels,0),MATCH(AD$7,Price_Years,0))</f>
        <v>82.5179138882688</v>
      </c>
      <c r="AE42" s="26" t="n">
        <f aca="false">INDEX(Price_Data,MATCH($E42,Price_Labels,0),MATCH(AE$7,Price_Years,0))</f>
        <v>82.8205860340317</v>
      </c>
      <c r="AF42" s="26" t="n">
        <f aca="false">INDEX(Price_Data,MATCH($E42,Price_Labels,0),MATCH(AF$7,Price_Years,0))</f>
        <v>82.8205860340317</v>
      </c>
      <c r="AG42" s="26" t="n">
        <f aca="false">INDEX(Price_Data,MATCH($E42,Price_Labels,0),MATCH(AG$7,Price_Years,0))</f>
        <v>82.8205860340317</v>
      </c>
      <c r="AH42" s="26" t="n">
        <f aca="false">INDEX(Price_Data,MATCH($E42,Price_Labels,0),MATCH(AH$7,Price_Years,0))</f>
        <v>82.8205860340317</v>
      </c>
      <c r="AI42" s="26" t="n">
        <f aca="false">INDEX(Price_Data,MATCH($E42,Price_Labels,0),MATCH(AI$7,Price_Years,0))</f>
        <v>77.0899472845191</v>
      </c>
      <c r="AJ42" s="26" t="n">
        <f aca="false">INDEX(Price_Data,MATCH($E42,Price_Labels,0),MATCH(AJ$7,Price_Years,0))</f>
        <v>77.0899472845191</v>
      </c>
      <c r="AK42" s="26" t="n">
        <f aca="false">INDEX(Price_Data,MATCH($E42,Price_Labels,0),MATCH(AK$7,Price_Years,0))</f>
        <v>77.0899472845191</v>
      </c>
      <c r="AL42" s="26" t="n">
        <f aca="false">INDEX(Price_Data,MATCH($E42,Price_Labels,0),MATCH(AL$7,Price_Years,0))</f>
        <v>77.0899472845191</v>
      </c>
      <c r="AM42" s="26" t="n">
        <f aca="false">INDEX(Price_Data,MATCH($E42,Price_Labels,0),MATCH(AM$7,Price_Years,0))</f>
        <v>76.0438663191759</v>
      </c>
      <c r="AN42" s="26" t="n">
        <f aca="false">INDEX(Price_Data,MATCH($E42,Price_Labels,0),MATCH(AN$7,Price_Years,0))</f>
        <v>76.0438663191759</v>
      </c>
      <c r="AO42" s="26" t="n">
        <f aca="false">INDEX(Price_Data,MATCH($E42,Price_Labels,0),MATCH(AO$7,Price_Years,0))</f>
        <v>76.0438663191759</v>
      </c>
      <c r="AP42" s="26" t="n">
        <f aca="false">INDEX(Price_Data,MATCH($E42,Price_Labels,0),MATCH(AP$7,Price_Years,0))</f>
        <v>76.0438663191759</v>
      </c>
      <c r="AQ42" s="26" t="n">
        <f aca="false">INDEX(Price_Data,MATCH($E42,Price_Labels,0),MATCH(AQ$7,Price_Years,0))</f>
        <v>71.1067423274243</v>
      </c>
      <c r="AR42" s="26" t="n">
        <f aca="false">INDEX(Price_Data,MATCH($E42,Price_Labels,0),MATCH(AR$7,Price_Years,0))</f>
        <v>71.1067423274243</v>
      </c>
      <c r="AS42" s="26" t="n">
        <f aca="false">INDEX(Price_Data,MATCH($E42,Price_Labels,0),MATCH(AS$7,Price_Years,0))</f>
        <v>71.1067423274243</v>
      </c>
      <c r="AT42" s="26" t="n">
        <f aca="false">INDEX(Price_Data,MATCH($E42,Price_Labels,0),MATCH(AT$7,Price_Years,0))</f>
        <v>71.1067423274243</v>
      </c>
      <c r="AU42" s="26" t="n">
        <f aca="false">INDEX(Price_Data,MATCH($E42,Price_Labels,0),MATCH(AU$7,Price_Years,0))</f>
        <v>69.4358474949844</v>
      </c>
      <c r="AV42" s="26" t="n">
        <f aca="false">INDEX(Price_Data,MATCH($E42,Price_Labels,0),MATCH(AV$7,Price_Years,0))</f>
        <v>69.4358474949844</v>
      </c>
      <c r="AW42" s="26" t="n">
        <f aca="false">INDEX(Price_Data,MATCH($E42,Price_Labels,0),MATCH(AW$7,Price_Years,0))</f>
        <v>69.4358474949844</v>
      </c>
      <c r="AX42" s="26" t="n">
        <f aca="false">INDEX(Price_Data,MATCH($E42,Price_Labels,0),MATCH(AX$7,Price_Years,0))</f>
        <v>69.4358474949844</v>
      </c>
      <c r="AY42" s="26" t="n">
        <f aca="false">INDEX(Price_Data,MATCH($E42,Price_Labels,0),MATCH(AY$7,Price_Years,0))</f>
        <v>68.220039097328</v>
      </c>
      <c r="AZ42" s="26" t="n">
        <f aca="false">INDEX(Price_Data,MATCH($E42,Price_Labels,0),MATCH(AZ$7,Price_Years,0))</f>
        <v>68.220039097328</v>
      </c>
      <c r="BA42" s="26" t="n">
        <f aca="false">INDEX(Price_Data,MATCH($E42,Price_Labels,0),MATCH(BA$7,Price_Years,0))</f>
        <v>68.220039097328</v>
      </c>
      <c r="BB42" s="26" t="n">
        <f aca="false">INDEX(Price_Data,MATCH($E42,Price_Labels,0),MATCH(BB$7,Price_Years,0))</f>
        <v>68.220039097328</v>
      </c>
      <c r="BC42" s="26" t="n">
        <f aca="false">INDEX(Price_Data,MATCH($E42,Price_Labels,0),MATCH(BC$7,Price_Years,0))</f>
        <v>70.3868912618808</v>
      </c>
      <c r="BD42" s="26" t="n">
        <f aca="false">INDEX(Price_Data,MATCH($E42,Price_Labels,0),MATCH(BD$7,Price_Years,0))</f>
        <v>70.3868912618808</v>
      </c>
      <c r="BE42" s="26" t="n">
        <f aca="false">INDEX(Price_Data,MATCH($E42,Price_Labels,0),MATCH(BE$7,Price_Years,0))</f>
        <v>70.3868912618808</v>
      </c>
      <c r="BF42" s="26" t="n">
        <f aca="false">INDEX(Price_Data,MATCH($E42,Price_Labels,0),MATCH(BF$7,Price_Years,0))</f>
        <v>70.3868912618808</v>
      </c>
      <c r="BG42" s="26" t="n">
        <f aca="false">INDEX(Price_Data,MATCH($E42,Price_Labels,0),MATCH(BG$7,Price_Years,0))</f>
        <v>69.7856402784031</v>
      </c>
      <c r="BH42" s="26" t="n">
        <f aca="false">INDEX(Price_Data,MATCH($E42,Price_Labels,0),MATCH(BH$7,Price_Years,0))</f>
        <v>69.7856402784031</v>
      </c>
      <c r="BI42" s="26" t="n">
        <f aca="false">INDEX(Price_Data,MATCH($E42,Price_Labels,0),MATCH(BI$7,Price_Years,0))</f>
        <v>69.7856402784031</v>
      </c>
      <c r="BJ42" s="26" t="n">
        <f aca="false">INDEX(Price_Data,MATCH($E42,Price_Labels,0),MATCH(BJ$7,Price_Years,0))</f>
        <v>69.7856402784031</v>
      </c>
      <c r="BK42" s="26" t="n">
        <f aca="false">INDEX(Price_Data,MATCH($E42,Price_Labels,0),MATCH(BK$7,Price_Years,0))</f>
        <v>68.1024189160837</v>
      </c>
      <c r="BL42" s="26" t="n">
        <f aca="false">INDEX(Price_Data,MATCH($E42,Price_Labels,0),MATCH(BL$7,Price_Years,0))</f>
        <v>68.1024189160837</v>
      </c>
      <c r="BM42" s="26" t="n">
        <f aca="false">INDEX(Price_Data,MATCH($E42,Price_Labels,0),MATCH(BM$7,Price_Years,0))</f>
        <v>68.1024189160837</v>
      </c>
      <c r="BN42" s="26" t="n">
        <f aca="false">INDEX(Price_Data,MATCH($E42,Price_Labels,0),MATCH(BN$7,Price_Years,0))</f>
        <v>68.1024189160837</v>
      </c>
      <c r="BO42" s="26" t="n">
        <f aca="false">INDEX(Price_Data,MATCH($E42,Price_Labels,0),MATCH(BO$7,Price_Years,0))</f>
        <v>65.2510768233085</v>
      </c>
      <c r="BP42" s="26" t="n">
        <f aca="false">INDEX(Price_Data,MATCH($E42,Price_Labels,0),MATCH(BP$7,Price_Years,0))</f>
        <v>65.2510768233085</v>
      </c>
      <c r="BQ42" s="26" t="n">
        <f aca="false">INDEX(Price_Data,MATCH($E42,Price_Labels,0),MATCH(BQ$7,Price_Years,0))</f>
        <v>65.2510768233085</v>
      </c>
      <c r="BR42" s="26" t="n">
        <f aca="false">INDEX(Price_Data,MATCH($E42,Price_Labels,0),MATCH(BR$7,Price_Years,0))</f>
        <v>65.2510768233085</v>
      </c>
      <c r="BS42" s="26" t="n">
        <f aca="false">INDEX(Price_Data,MATCH($E42,Price_Labels,0),MATCH(BS$7,Price_Years,0))</f>
        <v>62.5209916469074</v>
      </c>
      <c r="BT42" s="26" t="n">
        <f aca="false">INDEX(Price_Data,MATCH($E42,Price_Labels,0),MATCH(BT$7,Price_Years,0))</f>
        <v>62.5209916469074</v>
      </c>
      <c r="BU42" s="26" t="n">
        <f aca="false">INDEX(Price_Data,MATCH($E42,Price_Labels,0),MATCH(BU$7,Price_Years,0))</f>
        <v>62.5209916469074</v>
      </c>
      <c r="BV42" s="26" t="n">
        <f aca="false">INDEX(Price_Data,MATCH($E42,Price_Labels,0),MATCH(BV$7,Price_Years,0))</f>
        <v>62.5209916469074</v>
      </c>
      <c r="BW42" s="26" t="n">
        <f aca="false">INDEX(Price_Data,MATCH($E42,Price_Labels,0),MATCH(BW$7,Price_Years,0))</f>
        <v>62.6573665222118</v>
      </c>
      <c r="BX42" s="26" t="n">
        <f aca="false">INDEX(Price_Data,MATCH($E42,Price_Labels,0),MATCH(BX$7,Price_Years,0))</f>
        <v>62.6573665222118</v>
      </c>
      <c r="BY42" s="26" t="n">
        <f aca="false">INDEX(Price_Data,MATCH($E42,Price_Labels,0),MATCH(BY$7,Price_Years,0))</f>
        <v>62.6573665222118</v>
      </c>
      <c r="BZ42" s="26" t="n">
        <f aca="false">INDEX(Price_Data,MATCH($E42,Price_Labels,0),MATCH(BZ$7,Price_Years,0))</f>
        <v>62.6573665222118</v>
      </c>
      <c r="CA42" s="26" t="n">
        <f aca="false">INDEX(Price_Data,MATCH($E42,Price_Labels,0),MATCH(CA$7,Price_Years,0))</f>
        <v>62.263383156327</v>
      </c>
      <c r="CB42" s="26" t="n">
        <f aca="false">INDEX(Price_Data,MATCH($E42,Price_Labels,0),MATCH(CB$7,Price_Years,0))</f>
        <v>62.263383156327</v>
      </c>
      <c r="CC42" s="26" t="n">
        <f aca="false">INDEX(Price_Data,MATCH($E42,Price_Labels,0),MATCH(CC$7,Price_Years,0))</f>
        <v>62.263383156327</v>
      </c>
      <c r="CD42" s="26" t="n">
        <f aca="false">INDEX(Price_Data,MATCH($E42,Price_Labels,0),MATCH(CD$7,Price_Years,0))</f>
        <v>62.263383156327</v>
      </c>
      <c r="CE42" s="26" t="n">
        <f aca="false">INDEX(Price_Data,MATCH($E42,Price_Labels,0),MATCH(CE$7,Price_Years,0))</f>
        <v>61.0063300471213</v>
      </c>
      <c r="CF42" s="26" t="n">
        <f aca="false">INDEX(Price_Data,MATCH($E42,Price_Labels,0),MATCH(CF$7,Price_Years,0))</f>
        <v>61.0063300471213</v>
      </c>
      <c r="CG42" s="26" t="n">
        <f aca="false">INDEX(Price_Data,MATCH($E42,Price_Labels,0),MATCH(CG$7,Price_Years,0))</f>
        <v>61.0063300471213</v>
      </c>
      <c r="CH42" s="26" t="n">
        <f aca="false">INDEX(Price_Data,MATCH($E42,Price_Labels,0),MATCH(CH$7,Price_Years,0))</f>
        <v>61.0063300471213</v>
      </c>
      <c r="CI42" s="26" t="n">
        <f aca="false">INDEX(Price_Data,MATCH($E42,Price_Labels,0),MATCH(CI$7,Price_Years,0))</f>
        <v>62.5756282407234</v>
      </c>
      <c r="CJ42" s="26" t="n">
        <f aca="false">INDEX(Price_Data,MATCH($E42,Price_Labels,0),MATCH(CJ$7,Price_Years,0))</f>
        <v>62.5756282407234</v>
      </c>
      <c r="CK42" s="26" t="n">
        <f aca="false">INDEX(Price_Data,MATCH($E42,Price_Labels,0),MATCH(CK$7,Price_Years,0))</f>
        <v>62.5756282407234</v>
      </c>
      <c r="CL42" s="26" t="n">
        <f aca="false">INDEX(Price_Data,MATCH($E42,Price_Labels,0),MATCH(CL$7,Price_Years,0))</f>
        <v>62.5756282407234</v>
      </c>
      <c r="CM42" s="26" t="n">
        <f aca="false">INDEX(Price_Data,MATCH($E42,Price_Labels,0),MATCH(CM$7,Price_Years,0))</f>
        <v>62.3782251494637</v>
      </c>
      <c r="CN42" s="26" t="n">
        <f aca="false">INDEX(Price_Data,MATCH($E42,Price_Labels,0),MATCH(CN$7,Price_Years,0))</f>
        <v>62.3782251494637</v>
      </c>
      <c r="CO42" s="26" t="n">
        <f aca="false">INDEX(Price_Data,MATCH($E42,Price_Labels,0),MATCH(CO$7,Price_Years,0))</f>
        <v>62.3782251494637</v>
      </c>
      <c r="CP42" s="26" t="n">
        <f aca="false">INDEX(Price_Data,MATCH($E42,Price_Labels,0),MATCH(CP$7,Price_Years,0))</f>
        <v>62.3782251494637</v>
      </c>
      <c r="CQ42" s="26" t="n">
        <f aca="false">INDEX(Price_Data,MATCH($E42,Price_Labels,0),MATCH(CQ$7,Price_Years,0))</f>
        <v>62.0202152093159</v>
      </c>
      <c r="CR42" s="26" t="n">
        <f aca="false">INDEX(Price_Data,MATCH($E42,Price_Labels,0),MATCH(CR$7,Price_Years,0))</f>
        <v>62.0202152093159</v>
      </c>
      <c r="CS42" s="26" t="n">
        <f aca="false">INDEX(Price_Data,MATCH($E42,Price_Labels,0),MATCH(CS$7,Price_Years,0))</f>
        <v>62.0202152093159</v>
      </c>
      <c r="CT42" s="26" t="n">
        <f aca="false">INDEX(Price_Data,MATCH($E42,Price_Labels,0),MATCH(CT$7,Price_Years,0))</f>
        <v>62.0202152093159</v>
      </c>
      <c r="CU42" s="26" t="n">
        <f aca="false">INDEX(Price_Data,MATCH($E42,Price_Labels,0),MATCH(CU$7,Price_Years,0))</f>
        <v>59.2422946563438</v>
      </c>
      <c r="CV42" s="26" t="n">
        <f aca="false">INDEX(Price_Data,MATCH($E42,Price_Labels,0),MATCH(CV$7,Price_Years,0))</f>
        <v>59.2422946563438</v>
      </c>
      <c r="CW42" s="26" t="n">
        <f aca="false">INDEX(Price_Data,MATCH($E42,Price_Labels,0),MATCH(CW$7,Price_Years,0))</f>
        <v>59.2422946563438</v>
      </c>
      <c r="CX42" s="26" t="n">
        <f aca="false">INDEX(Price_Data,MATCH($E42,Price_Labels,0),MATCH(CX$7,Price_Years,0))</f>
        <v>59.2422946563438</v>
      </c>
      <c r="CY42" s="26" t="n">
        <f aca="false">INDEX(Price_Data,MATCH($E42,Price_Labels,0),MATCH(CY$7,Price_Years,0))</f>
        <v>70.8269337086026</v>
      </c>
      <c r="CZ42" s="26" t="n">
        <f aca="false">INDEX(Price_Data,MATCH($E42,Price_Labels,0),MATCH(CZ$7,Price_Years,0))</f>
        <v>70.8269337086026</v>
      </c>
      <c r="DA42" s="26" t="n">
        <f aca="false">INDEX(Price_Data,MATCH($E42,Price_Labels,0),MATCH(DA$7,Price_Years,0))</f>
        <v>70.8269337086026</v>
      </c>
      <c r="DB42" s="26" t="n">
        <f aca="false">INDEX(Price_Data,MATCH($E42,Price_Labels,0),MATCH(DB$7,Price_Years,0))</f>
        <v>70.8269337086026</v>
      </c>
      <c r="DC42" s="26" t="n">
        <f aca="false">INDEX(Price_Data,MATCH($E42,Price_Labels,0),MATCH(DC$7,Price_Years,0))</f>
        <v>68.0892472783528</v>
      </c>
      <c r="DD42" s="26" t="n">
        <f aca="false">INDEX(Price_Data,MATCH($E42,Price_Labels,0),MATCH(DD$7,Price_Years,0))</f>
        <v>68.0892472783528</v>
      </c>
      <c r="DE42" s="26" t="n">
        <f aca="false">INDEX(Price_Data,MATCH($E42,Price_Labels,0),MATCH(DE$7,Price_Years,0))</f>
        <v>68.0892472783528</v>
      </c>
      <c r="DF42" s="26" t="n">
        <f aca="false">INDEX(Price_Data,MATCH($E42,Price_Labels,0),MATCH(DF$7,Price_Years,0))</f>
        <v>68.0892472783528</v>
      </c>
      <c r="DG42" s="26" t="n">
        <f aca="false">INDEX(Price_Data,MATCH($E42,Price_Labels,0),MATCH(DG$7,Price_Years,0))</f>
        <v>66.5775235329454</v>
      </c>
      <c r="DH42" s="26" t="n">
        <f aca="false">INDEX(Price_Data,MATCH($E42,Price_Labels,0),MATCH(DH$7,Price_Years,0))</f>
        <v>66.5775235329454</v>
      </c>
      <c r="DI42" s="26" t="n">
        <f aca="false">INDEX(Price_Data,MATCH($E42,Price_Labels,0),MATCH(DI$7,Price_Years,0))</f>
        <v>66.5775235329454</v>
      </c>
      <c r="DJ42" s="26" t="n">
        <f aca="false">INDEX(Price_Data,MATCH($E42,Price_Labels,0),MATCH(DJ$7,Price_Years,0))</f>
        <v>66.5775235329454</v>
      </c>
      <c r="DK42" s="26" t="n">
        <f aca="false">INDEX(Price_Data,MATCH($E42,Price_Labels,0),MATCH(DK$7,Price_Years,0))</f>
        <v>64.569188888932</v>
      </c>
      <c r="DL42" s="26" t="n">
        <f aca="false">INDEX(Price_Data,MATCH($E42,Price_Labels,0),MATCH(DL$7,Price_Years,0))</f>
        <v>64.569188888932</v>
      </c>
      <c r="DM42" s="26" t="n">
        <f aca="false">INDEX(Price_Data,MATCH($E42,Price_Labels,0),MATCH(DM$7,Price_Years,0))</f>
        <v>64.569188888932</v>
      </c>
      <c r="DN42" s="26" t="n">
        <f aca="false">INDEX(Price_Data,MATCH($E42,Price_Labels,0),MATCH(DN$7,Price_Years,0))</f>
        <v>64.569188888932</v>
      </c>
      <c r="DO42" s="26" t="n">
        <f aca="false">INDEX(Price_Data,MATCH($E42,Price_Labels,0),MATCH(DO$7,Price_Years,0))</f>
        <v>63.5251243750492</v>
      </c>
      <c r="DP42" s="26" t="n">
        <f aca="false">INDEX(Price_Data,MATCH($E42,Price_Labels,0),MATCH(DP$7,Price_Years,0))</f>
        <v>63.5251243750492</v>
      </c>
      <c r="DQ42" s="26" t="n">
        <f aca="false">INDEX(Price_Data,MATCH($E42,Price_Labels,0),MATCH(DQ$7,Price_Years,0))</f>
        <v>63.5251243750492</v>
      </c>
      <c r="DR42" s="26" t="n">
        <f aca="false">INDEX(Price_Data,MATCH($E42,Price_Labels,0),MATCH(DR$7,Price_Years,0))</f>
        <v>63.5251243750492</v>
      </c>
      <c r="DS42" s="26" t="n">
        <f aca="false">INDEX(Price_Data,MATCH($E42,Price_Labels,0),MATCH(DS$7,Price_Years,0))</f>
        <v>62.2032085928241</v>
      </c>
      <c r="DT42" s="26" t="n">
        <f aca="false">INDEX(Price_Data,MATCH($E42,Price_Labels,0),MATCH(DT$7,Price_Years,0))</f>
        <v>62.2032085928241</v>
      </c>
      <c r="DU42" s="26" t="n">
        <f aca="false">INDEX(Price_Data,MATCH($E42,Price_Labels,0),MATCH(DU$7,Price_Years,0))</f>
        <v>62.2032085928241</v>
      </c>
      <c r="DV42" s="26" t="n">
        <f aca="false">INDEX(Price_Data,MATCH($E42,Price_Labels,0),MATCH(DV$7,Price_Years,0))</f>
        <v>62.2032085928241</v>
      </c>
      <c r="DW42" s="26" t="n">
        <f aca="false">INDEX(Price_Data,MATCH($E42,Price_Labels,0),MATCH(DW$7,Price_Years,0))</f>
        <v>61.1448402943694</v>
      </c>
      <c r="DX42" s="26" t="n">
        <f aca="false">INDEX(Price_Data,MATCH($E42,Price_Labels,0),MATCH(DX$7,Price_Years,0))</f>
        <v>61.1448402943694</v>
      </c>
      <c r="DY42" s="26" t="n">
        <f aca="false">INDEX(Price_Data,MATCH($E42,Price_Labels,0),MATCH(DY$7,Price_Years,0))</f>
        <v>61.1448402943694</v>
      </c>
      <c r="DZ42" s="26" t="n">
        <f aca="false">INDEX(Price_Data,MATCH($E42,Price_Labels,0),MATCH(DZ$7,Price_Years,0))</f>
        <v>61.1448402943694</v>
      </c>
      <c r="EA42" s="26" t="n">
        <f aca="false">INDEX(Price_Data,MATCH($E42,Price_Labels,0),MATCH(EA$7,Price_Years,0))</f>
        <v>59.0410479410614</v>
      </c>
      <c r="EB42" s="26" t="n">
        <f aca="false">INDEX(Price_Data,MATCH($E42,Price_Labels,0),MATCH(EB$7,Price_Years,0))</f>
        <v>59.0410479410614</v>
      </c>
      <c r="EC42" s="26" t="n">
        <f aca="false">INDEX(Price_Data,MATCH($E42,Price_Labels,0),MATCH(EC$7,Price_Years,0))</f>
        <v>59.0410479410614</v>
      </c>
      <c r="ED42" s="26" t="n">
        <f aca="false">INDEX(Price_Data,MATCH($E42,Price_Labels,0),MATCH(ED$7,Price_Years,0))</f>
        <v>59.0410479410614</v>
      </c>
      <c r="EE42" s="26" t="n">
        <f aca="false">INDEX(Price_Data,MATCH($E42,Price_Labels,0),MATCH(EE$7,Price_Years,0))</f>
        <v>58.8771073820222</v>
      </c>
      <c r="EF42" s="26" t="n">
        <f aca="false">INDEX(Price_Data,MATCH($E42,Price_Labels,0),MATCH(EF$7,Price_Years,0))</f>
        <v>58.8771073820222</v>
      </c>
      <c r="EG42" s="26" t="n">
        <f aca="false">INDEX(Price_Data,MATCH($E42,Price_Labels,0),MATCH(EG$7,Price_Years,0))</f>
        <v>58.8771073820222</v>
      </c>
      <c r="EH42" s="26" t="n">
        <f aca="false">INDEX(Price_Data,MATCH($E42,Price_Labels,0),MATCH(EH$7,Price_Years,0))</f>
        <v>58.8771073820222</v>
      </c>
      <c r="EI42" s="26" t="n">
        <f aca="false">INDEX(Price_Data,MATCH($E42,Price_Labels,0),MATCH(EI$7,Price_Years,0))</f>
        <v>57.914744622477</v>
      </c>
      <c r="EJ42" s="26" t="n">
        <f aca="false">INDEX(Price_Data,MATCH($E42,Price_Labels,0),MATCH(EJ$7,Price_Years,0))</f>
        <v>57.914744622477</v>
      </c>
      <c r="EK42" s="26" t="n">
        <f aca="false">INDEX(Price_Data,MATCH($E42,Price_Labels,0),MATCH(EK$7,Price_Years,0))</f>
        <v>57.914744622477</v>
      </c>
      <c r="EL42" s="26" t="n">
        <f aca="false">INDEX(Price_Data,MATCH($E42,Price_Labels,0),MATCH(EL$7,Price_Years,0))</f>
        <v>57.914744622477</v>
      </c>
      <c r="EM42" s="26" t="n">
        <f aca="false">INDEX(Price_Data,MATCH($E42,Price_Labels,0),MATCH(EM$7,Price_Years,0))</f>
        <v>57.827100386551</v>
      </c>
      <c r="EN42" s="26" t="n">
        <f aca="false">INDEX(Price_Data,MATCH($E42,Price_Labels,0),MATCH(EN$7,Price_Years,0))</f>
        <v>57.827100386551</v>
      </c>
      <c r="EO42" s="26" t="n">
        <f aca="false">INDEX(Price_Data,MATCH($E42,Price_Labels,0),MATCH(EO$7,Price_Years,0))</f>
        <v>57.827100386551</v>
      </c>
      <c r="EP42" s="26" t="n">
        <f aca="false">INDEX(Price_Data,MATCH($E42,Price_Labels,0),MATCH(EP$7,Price_Years,0))</f>
        <v>57.827100386551</v>
      </c>
      <c r="EQ42" s="26" t="n">
        <f aca="false">INDEX(Price_Data,MATCH($E42,Price_Labels,0),MATCH(EQ$7,Price_Years,0))</f>
        <v>56.5852358538711</v>
      </c>
      <c r="ER42" s="26" t="n">
        <f aca="false">INDEX(Price_Data,MATCH($E42,Price_Labels,0),MATCH(ER$7,Price_Years,0))</f>
        <v>56.5852358538711</v>
      </c>
      <c r="ES42" s="26" t="n">
        <f aca="false">INDEX(Price_Data,MATCH($E42,Price_Labels,0),MATCH(ES$7,Price_Years,0))</f>
        <v>56.5852358538711</v>
      </c>
      <c r="ET42" s="26" t="n">
        <f aca="false">INDEX(Price_Data,MATCH($E42,Price_Labels,0),MATCH(ET$7,Price_Years,0))</f>
        <v>56.5852358538711</v>
      </c>
      <c r="EU42" s="26" t="n">
        <f aca="false">INDEX(Price_Data,MATCH($E42,Price_Labels,0),MATCH(EU$7,Price_Years,0))</f>
        <v>56.5852358538711</v>
      </c>
      <c r="EV42" s="26" t="n">
        <f aca="false">INDEX(Price_Data,MATCH($E42,Price_Labels,0),MATCH(EV$7,Price_Years,0))</f>
        <v>56.5852358538711</v>
      </c>
      <c r="EW42" s="26" t="n">
        <f aca="false">INDEX(Price_Data,MATCH($E42,Price_Labels,0),MATCH(EW$7,Price_Years,0))</f>
        <v>56.5852358538711</v>
      </c>
      <c r="EX42" s="26" t="n">
        <f aca="false">INDEX(Price_Data,MATCH($E42,Price_Labels,0),MATCH(EX$7,Price_Years,0))</f>
        <v>56.5852358538711</v>
      </c>
      <c r="EY42" s="26" t="n">
        <f aca="false">INDEX(Price_Data,MATCH($E42,Price_Labels,0),MATCH(EY$7,Price_Years,0))</f>
        <v>56.5852358538711</v>
      </c>
      <c r="EZ42" s="26" t="n">
        <f aca="false">INDEX(Price_Data,MATCH($E42,Price_Labels,0),MATCH(EZ$7,Price_Years,0))</f>
        <v>56.5852358538711</v>
      </c>
      <c r="FA42" s="26" t="n">
        <f aca="false">INDEX(Price_Data,MATCH($E42,Price_Labels,0),MATCH(FA$7,Price_Years,0))</f>
        <v>56.5852358538711</v>
      </c>
      <c r="FB42" s="26" t="n">
        <f aca="false">INDEX(Price_Data,MATCH($E42,Price_Labels,0),MATCH(FB$7,Price_Years,0))</f>
        <v>56.5852358538711</v>
      </c>
      <c r="FC42" s="26" t="n">
        <f aca="false">INDEX(Price_Data,MATCH($E42,Price_Labels,0),MATCH(FC$7,Price_Years,0))</f>
        <v>56.5852358538711</v>
      </c>
      <c r="FD42" s="26" t="n">
        <f aca="false">INDEX(Price_Data,MATCH($E42,Price_Labels,0),MATCH(FD$7,Price_Years,0))</f>
        <v>56.5852358538711</v>
      </c>
      <c r="FE42" s="26" t="n">
        <f aca="false">INDEX(Price_Data,MATCH($E42,Price_Labels,0),MATCH(FE$7,Price_Years,0))</f>
        <v>56.5852358538711</v>
      </c>
      <c r="FF42" s="26" t="n">
        <f aca="false">INDEX(Price_Data,MATCH($E42,Price_Labels,0),MATCH(FF$7,Price_Years,0))</f>
        <v>56.5852358538711</v>
      </c>
      <c r="FG42" s="26" t="n">
        <f aca="false">INDEX(Price_Data,MATCH($E42,Price_Labels,0),MATCH(FG$7,Price_Years,0))</f>
        <v>56.5852358538711</v>
      </c>
      <c r="FH42" s="26" t="n">
        <f aca="false">INDEX(Price_Data,MATCH($E42,Price_Labels,0),MATCH(FH$7,Price_Years,0))</f>
        <v>56.5852358538711</v>
      </c>
    </row>
    <row r="43" customFormat="false" ht="15" hidden="false" customHeight="false" outlineLevel="0" collapsed="false">
      <c r="C43" s="1" t="s">
        <v>694</v>
      </c>
      <c r="D43" s="12" t="s">
        <v>127</v>
      </c>
      <c r="E43" s="15" t="str">
        <f aca="false">INDEX(Case_PV_Transfer,1,$F12)</f>
        <v>DC 4h transfer</v>
      </c>
      <c r="J43" s="26" t="n">
        <f aca="false">INDEX(Price_Data,MATCH($E43,Price_Labels,0),MATCH(J$7,Price_Years,0))</f>
        <v>0</v>
      </c>
      <c r="K43" s="26" t="n">
        <f aca="false">INDEX(Price_Data,MATCH($E43,Price_Labels,0),MATCH(K$7,Price_Years,0))</f>
        <v>0</v>
      </c>
      <c r="L43" s="26" t="n">
        <f aca="false">INDEX(Price_Data,MATCH($E43,Price_Labels,0),MATCH(L$7,Price_Years,0))</f>
        <v>0</v>
      </c>
      <c r="M43" s="26" t="n">
        <f aca="false">INDEX(Price_Data,MATCH($E43,Price_Labels,0),MATCH(M$7,Price_Years,0))</f>
        <v>0</v>
      </c>
      <c r="N43" s="26" t="n">
        <f aca="false">INDEX(Price_Data,MATCH($E43,Price_Labels,0),MATCH(N$7,Price_Years,0))</f>
        <v>0</v>
      </c>
      <c r="O43" s="26" t="n">
        <f aca="false">INDEX(Price_Data,MATCH($E43,Price_Labels,0),MATCH(O$7,Price_Years,0))</f>
        <v>36.5514234269778</v>
      </c>
      <c r="P43" s="26" t="n">
        <f aca="false">INDEX(Price_Data,MATCH($E43,Price_Labels,0),MATCH(P$7,Price_Years,0))</f>
        <v>36.5514234269778</v>
      </c>
      <c r="Q43" s="26" t="n">
        <f aca="false">INDEX(Price_Data,MATCH($E43,Price_Labels,0),MATCH(Q$7,Price_Years,0))</f>
        <v>36.5514234269778</v>
      </c>
      <c r="R43" s="26" t="n">
        <f aca="false">INDEX(Price_Data,MATCH($E43,Price_Labels,0),MATCH(R$7,Price_Years,0))</f>
        <v>36.5514234269778</v>
      </c>
      <c r="S43" s="26" t="n">
        <f aca="false">INDEX(Price_Data,MATCH($E43,Price_Labels,0),MATCH(S$7,Price_Years,0))</f>
        <v>36.097356629191</v>
      </c>
      <c r="T43" s="26" t="n">
        <f aca="false">INDEX(Price_Data,MATCH($E43,Price_Labels,0),MATCH(T$7,Price_Years,0))</f>
        <v>36.097356629191</v>
      </c>
      <c r="U43" s="26" t="n">
        <f aca="false">INDEX(Price_Data,MATCH($E43,Price_Labels,0),MATCH(U$7,Price_Years,0))</f>
        <v>36.097356629191</v>
      </c>
      <c r="V43" s="26" t="n">
        <f aca="false">INDEX(Price_Data,MATCH($E43,Price_Labels,0),MATCH(V$7,Price_Years,0))</f>
        <v>36.097356629191</v>
      </c>
      <c r="W43" s="26" t="n">
        <f aca="false">INDEX(Price_Data,MATCH($E43,Price_Labels,0),MATCH(W$7,Price_Years,0))</f>
        <v>35.9963755730185</v>
      </c>
      <c r="X43" s="26" t="n">
        <f aca="false">INDEX(Price_Data,MATCH($E43,Price_Labels,0),MATCH(X$7,Price_Years,0))</f>
        <v>35.9963755730185</v>
      </c>
      <c r="Y43" s="26" t="n">
        <f aca="false">INDEX(Price_Data,MATCH($E43,Price_Labels,0),MATCH(Y$7,Price_Years,0))</f>
        <v>35.9963755730185</v>
      </c>
      <c r="Z43" s="26" t="n">
        <f aca="false">INDEX(Price_Data,MATCH($E43,Price_Labels,0),MATCH(Z$7,Price_Years,0))</f>
        <v>35.9963755730185</v>
      </c>
      <c r="AA43" s="26" t="n">
        <f aca="false">INDEX(Price_Data,MATCH($E43,Price_Labels,0),MATCH(AA$7,Price_Years,0))</f>
        <v>29.7770299934994</v>
      </c>
      <c r="AB43" s="26" t="n">
        <f aca="false">INDEX(Price_Data,MATCH($E43,Price_Labels,0),MATCH(AB$7,Price_Years,0))</f>
        <v>29.7770299934994</v>
      </c>
      <c r="AC43" s="26" t="n">
        <f aca="false">INDEX(Price_Data,MATCH($E43,Price_Labels,0),MATCH(AC$7,Price_Years,0))</f>
        <v>29.7770299934994</v>
      </c>
      <c r="AD43" s="26" t="n">
        <f aca="false">INDEX(Price_Data,MATCH($E43,Price_Labels,0),MATCH(AD$7,Price_Years,0))</f>
        <v>29.7770299934994</v>
      </c>
      <c r="AE43" s="26" t="n">
        <f aca="false">INDEX(Price_Data,MATCH($E43,Price_Labels,0),MATCH(AE$7,Price_Years,0))</f>
        <v>31.6361484415779</v>
      </c>
      <c r="AF43" s="26" t="n">
        <f aca="false">INDEX(Price_Data,MATCH($E43,Price_Labels,0),MATCH(AF$7,Price_Years,0))</f>
        <v>31.6361484415779</v>
      </c>
      <c r="AG43" s="26" t="n">
        <f aca="false">INDEX(Price_Data,MATCH($E43,Price_Labels,0),MATCH(AG$7,Price_Years,0))</f>
        <v>31.6361484415779</v>
      </c>
      <c r="AH43" s="26" t="n">
        <f aca="false">INDEX(Price_Data,MATCH($E43,Price_Labels,0),MATCH(AH$7,Price_Years,0))</f>
        <v>31.6361484415779</v>
      </c>
      <c r="AI43" s="26" t="n">
        <f aca="false">INDEX(Price_Data,MATCH($E43,Price_Labels,0),MATCH(AI$7,Price_Years,0))</f>
        <v>27.4285804111399</v>
      </c>
      <c r="AJ43" s="26" t="n">
        <f aca="false">INDEX(Price_Data,MATCH($E43,Price_Labels,0),MATCH(AJ$7,Price_Years,0))</f>
        <v>27.4285804111399</v>
      </c>
      <c r="AK43" s="26" t="n">
        <f aca="false">INDEX(Price_Data,MATCH($E43,Price_Labels,0),MATCH(AK$7,Price_Years,0))</f>
        <v>27.4285804111399</v>
      </c>
      <c r="AL43" s="26" t="n">
        <f aca="false">INDEX(Price_Data,MATCH($E43,Price_Labels,0),MATCH(AL$7,Price_Years,0))</f>
        <v>27.4285804111399</v>
      </c>
      <c r="AM43" s="26" t="n">
        <f aca="false">INDEX(Price_Data,MATCH($E43,Price_Labels,0),MATCH(AM$7,Price_Years,0))</f>
        <v>30.35248896678</v>
      </c>
      <c r="AN43" s="26" t="n">
        <f aca="false">INDEX(Price_Data,MATCH($E43,Price_Labels,0),MATCH(AN$7,Price_Years,0))</f>
        <v>30.35248896678</v>
      </c>
      <c r="AO43" s="26" t="n">
        <f aca="false">INDEX(Price_Data,MATCH($E43,Price_Labels,0),MATCH(AO$7,Price_Years,0))</f>
        <v>30.35248896678</v>
      </c>
      <c r="AP43" s="26" t="n">
        <f aca="false">INDEX(Price_Data,MATCH($E43,Price_Labels,0),MATCH(AP$7,Price_Years,0))</f>
        <v>30.35248896678</v>
      </c>
      <c r="AQ43" s="26" t="n">
        <f aca="false">INDEX(Price_Data,MATCH($E43,Price_Labels,0),MATCH(AQ$7,Price_Years,0))</f>
        <v>26.8130270575516</v>
      </c>
      <c r="AR43" s="26" t="n">
        <f aca="false">INDEX(Price_Data,MATCH($E43,Price_Labels,0),MATCH(AR$7,Price_Years,0))</f>
        <v>26.8130270575516</v>
      </c>
      <c r="AS43" s="26" t="n">
        <f aca="false">INDEX(Price_Data,MATCH($E43,Price_Labels,0),MATCH(AS$7,Price_Years,0))</f>
        <v>26.8130270575516</v>
      </c>
      <c r="AT43" s="26" t="n">
        <f aca="false">INDEX(Price_Data,MATCH($E43,Price_Labels,0),MATCH(AT$7,Price_Years,0))</f>
        <v>26.8130270575516</v>
      </c>
      <c r="AU43" s="26" t="n">
        <f aca="false">INDEX(Price_Data,MATCH($E43,Price_Labels,0),MATCH(AU$7,Price_Years,0))</f>
        <v>26.5965333581022</v>
      </c>
      <c r="AV43" s="26" t="n">
        <f aca="false">INDEX(Price_Data,MATCH($E43,Price_Labels,0),MATCH(AV$7,Price_Years,0))</f>
        <v>26.5965333581022</v>
      </c>
      <c r="AW43" s="26" t="n">
        <f aca="false">INDEX(Price_Data,MATCH($E43,Price_Labels,0),MATCH(AW$7,Price_Years,0))</f>
        <v>26.5965333581022</v>
      </c>
      <c r="AX43" s="26" t="n">
        <f aca="false">INDEX(Price_Data,MATCH($E43,Price_Labels,0),MATCH(AX$7,Price_Years,0))</f>
        <v>26.5965333581022</v>
      </c>
      <c r="AY43" s="26" t="n">
        <f aca="false">INDEX(Price_Data,MATCH($E43,Price_Labels,0),MATCH(AY$7,Price_Years,0))</f>
        <v>26.4609029459685</v>
      </c>
      <c r="AZ43" s="26" t="n">
        <f aca="false">INDEX(Price_Data,MATCH($E43,Price_Labels,0),MATCH(AZ$7,Price_Years,0))</f>
        <v>26.4609029459685</v>
      </c>
      <c r="BA43" s="26" t="n">
        <f aca="false">INDEX(Price_Data,MATCH($E43,Price_Labels,0),MATCH(BA$7,Price_Years,0))</f>
        <v>26.4609029459685</v>
      </c>
      <c r="BB43" s="26" t="n">
        <f aca="false">INDEX(Price_Data,MATCH($E43,Price_Labels,0),MATCH(BB$7,Price_Years,0))</f>
        <v>26.4609029459685</v>
      </c>
      <c r="BC43" s="26" t="n">
        <f aca="false">INDEX(Price_Data,MATCH($E43,Price_Labels,0),MATCH(BC$7,Price_Years,0))</f>
        <v>28.1634619544265</v>
      </c>
      <c r="BD43" s="26" t="n">
        <f aca="false">INDEX(Price_Data,MATCH($E43,Price_Labels,0),MATCH(BD$7,Price_Years,0))</f>
        <v>28.1634619544265</v>
      </c>
      <c r="BE43" s="26" t="n">
        <f aca="false">INDEX(Price_Data,MATCH($E43,Price_Labels,0),MATCH(BE$7,Price_Years,0))</f>
        <v>28.1634619544265</v>
      </c>
      <c r="BF43" s="26" t="n">
        <f aca="false">INDEX(Price_Data,MATCH($E43,Price_Labels,0),MATCH(BF$7,Price_Years,0))</f>
        <v>28.1634619544265</v>
      </c>
      <c r="BG43" s="26" t="n">
        <f aca="false">INDEX(Price_Data,MATCH($E43,Price_Labels,0),MATCH(BG$7,Price_Years,0))</f>
        <v>29.4927493537368</v>
      </c>
      <c r="BH43" s="26" t="n">
        <f aca="false">INDEX(Price_Data,MATCH($E43,Price_Labels,0),MATCH(BH$7,Price_Years,0))</f>
        <v>29.4927493537368</v>
      </c>
      <c r="BI43" s="26" t="n">
        <f aca="false">INDEX(Price_Data,MATCH($E43,Price_Labels,0),MATCH(BI$7,Price_Years,0))</f>
        <v>29.4927493537368</v>
      </c>
      <c r="BJ43" s="26" t="n">
        <f aca="false">INDEX(Price_Data,MATCH($E43,Price_Labels,0),MATCH(BJ$7,Price_Years,0))</f>
        <v>29.4927493537368</v>
      </c>
      <c r="BK43" s="26" t="n">
        <f aca="false">INDEX(Price_Data,MATCH($E43,Price_Labels,0),MATCH(BK$7,Price_Years,0))</f>
        <v>28.0371086035512</v>
      </c>
      <c r="BL43" s="26" t="n">
        <f aca="false">INDEX(Price_Data,MATCH($E43,Price_Labels,0),MATCH(BL$7,Price_Years,0))</f>
        <v>28.0371086035512</v>
      </c>
      <c r="BM43" s="26" t="n">
        <f aca="false">INDEX(Price_Data,MATCH($E43,Price_Labels,0),MATCH(BM$7,Price_Years,0))</f>
        <v>28.0371086035512</v>
      </c>
      <c r="BN43" s="26" t="n">
        <f aca="false">INDEX(Price_Data,MATCH($E43,Price_Labels,0),MATCH(BN$7,Price_Years,0))</f>
        <v>28.0371086035512</v>
      </c>
      <c r="BO43" s="26" t="n">
        <f aca="false">INDEX(Price_Data,MATCH($E43,Price_Labels,0),MATCH(BO$7,Price_Years,0))</f>
        <v>27.2332912779966</v>
      </c>
      <c r="BP43" s="26" t="n">
        <f aca="false">INDEX(Price_Data,MATCH($E43,Price_Labels,0),MATCH(BP$7,Price_Years,0))</f>
        <v>27.2332912779966</v>
      </c>
      <c r="BQ43" s="26" t="n">
        <f aca="false">INDEX(Price_Data,MATCH($E43,Price_Labels,0),MATCH(BQ$7,Price_Years,0))</f>
        <v>27.2332912779966</v>
      </c>
      <c r="BR43" s="26" t="n">
        <f aca="false">INDEX(Price_Data,MATCH($E43,Price_Labels,0),MATCH(BR$7,Price_Years,0))</f>
        <v>27.2332912779966</v>
      </c>
      <c r="BS43" s="26" t="n">
        <f aca="false">INDEX(Price_Data,MATCH($E43,Price_Labels,0),MATCH(BS$7,Price_Years,0))</f>
        <v>25.0666878927593</v>
      </c>
      <c r="BT43" s="26" t="n">
        <f aca="false">INDEX(Price_Data,MATCH($E43,Price_Labels,0),MATCH(BT$7,Price_Years,0))</f>
        <v>25.0666878927593</v>
      </c>
      <c r="BU43" s="26" t="n">
        <f aca="false">INDEX(Price_Data,MATCH($E43,Price_Labels,0),MATCH(BU$7,Price_Years,0))</f>
        <v>25.0666878927593</v>
      </c>
      <c r="BV43" s="26" t="n">
        <f aca="false">INDEX(Price_Data,MATCH($E43,Price_Labels,0),MATCH(BV$7,Price_Years,0))</f>
        <v>25.0666878927593</v>
      </c>
      <c r="BW43" s="26" t="n">
        <f aca="false">INDEX(Price_Data,MATCH($E43,Price_Labels,0),MATCH(BW$7,Price_Years,0))</f>
        <v>24.1913676468748</v>
      </c>
      <c r="BX43" s="26" t="n">
        <f aca="false">INDEX(Price_Data,MATCH($E43,Price_Labels,0),MATCH(BX$7,Price_Years,0))</f>
        <v>24.1913676468748</v>
      </c>
      <c r="BY43" s="26" t="n">
        <f aca="false">INDEX(Price_Data,MATCH($E43,Price_Labels,0),MATCH(BY$7,Price_Years,0))</f>
        <v>24.1913676468748</v>
      </c>
      <c r="BZ43" s="26" t="n">
        <f aca="false">INDEX(Price_Data,MATCH($E43,Price_Labels,0),MATCH(BZ$7,Price_Years,0))</f>
        <v>24.1913676468748</v>
      </c>
      <c r="CA43" s="26" t="n">
        <f aca="false">INDEX(Price_Data,MATCH($E43,Price_Labels,0),MATCH(CA$7,Price_Years,0))</f>
        <v>24.2165291576228</v>
      </c>
      <c r="CB43" s="26" t="n">
        <f aca="false">INDEX(Price_Data,MATCH($E43,Price_Labels,0),MATCH(CB$7,Price_Years,0))</f>
        <v>24.2165291576228</v>
      </c>
      <c r="CC43" s="26" t="n">
        <f aca="false">INDEX(Price_Data,MATCH($E43,Price_Labels,0),MATCH(CC$7,Price_Years,0))</f>
        <v>24.2165291576228</v>
      </c>
      <c r="CD43" s="26" t="n">
        <f aca="false">INDEX(Price_Data,MATCH($E43,Price_Labels,0),MATCH(CD$7,Price_Years,0))</f>
        <v>24.2165291576228</v>
      </c>
      <c r="CE43" s="26" t="n">
        <f aca="false">INDEX(Price_Data,MATCH($E43,Price_Labels,0),MATCH(CE$7,Price_Years,0))</f>
        <v>22.6253489325572</v>
      </c>
      <c r="CF43" s="26" t="n">
        <f aca="false">INDEX(Price_Data,MATCH($E43,Price_Labels,0),MATCH(CF$7,Price_Years,0))</f>
        <v>22.6253489325572</v>
      </c>
      <c r="CG43" s="26" t="n">
        <f aca="false">INDEX(Price_Data,MATCH($E43,Price_Labels,0),MATCH(CG$7,Price_Years,0))</f>
        <v>22.6253489325572</v>
      </c>
      <c r="CH43" s="26" t="n">
        <f aca="false">INDEX(Price_Data,MATCH($E43,Price_Labels,0),MATCH(CH$7,Price_Years,0))</f>
        <v>22.6253489325572</v>
      </c>
      <c r="CI43" s="26" t="n">
        <f aca="false">INDEX(Price_Data,MATCH($E43,Price_Labels,0),MATCH(CI$7,Price_Years,0))</f>
        <v>23.3824581879257</v>
      </c>
      <c r="CJ43" s="26" t="n">
        <f aca="false">INDEX(Price_Data,MATCH($E43,Price_Labels,0),MATCH(CJ$7,Price_Years,0))</f>
        <v>23.3824581879257</v>
      </c>
      <c r="CK43" s="26" t="n">
        <f aca="false">INDEX(Price_Data,MATCH($E43,Price_Labels,0),MATCH(CK$7,Price_Years,0))</f>
        <v>23.3824581879257</v>
      </c>
      <c r="CL43" s="26" t="n">
        <f aca="false">INDEX(Price_Data,MATCH($E43,Price_Labels,0),MATCH(CL$7,Price_Years,0))</f>
        <v>23.3824581879257</v>
      </c>
      <c r="CM43" s="26" t="n">
        <f aca="false">INDEX(Price_Data,MATCH($E43,Price_Labels,0),MATCH(CM$7,Price_Years,0))</f>
        <v>24.4624750053765</v>
      </c>
      <c r="CN43" s="26" t="n">
        <f aca="false">INDEX(Price_Data,MATCH($E43,Price_Labels,0),MATCH(CN$7,Price_Years,0))</f>
        <v>24.4624750053765</v>
      </c>
      <c r="CO43" s="26" t="n">
        <f aca="false">INDEX(Price_Data,MATCH($E43,Price_Labels,0),MATCH(CO$7,Price_Years,0))</f>
        <v>24.4624750053765</v>
      </c>
      <c r="CP43" s="26" t="n">
        <f aca="false">INDEX(Price_Data,MATCH($E43,Price_Labels,0),MATCH(CP$7,Price_Years,0))</f>
        <v>24.4624750053765</v>
      </c>
      <c r="CQ43" s="26" t="n">
        <f aca="false">INDEX(Price_Data,MATCH($E43,Price_Labels,0),MATCH(CQ$7,Price_Years,0))</f>
        <v>22.6290129583066</v>
      </c>
      <c r="CR43" s="26" t="n">
        <f aca="false">INDEX(Price_Data,MATCH($E43,Price_Labels,0),MATCH(CR$7,Price_Years,0))</f>
        <v>22.6290129583066</v>
      </c>
      <c r="CS43" s="26" t="n">
        <f aca="false">INDEX(Price_Data,MATCH($E43,Price_Labels,0),MATCH(CS$7,Price_Years,0))</f>
        <v>22.6290129583066</v>
      </c>
      <c r="CT43" s="26" t="n">
        <f aca="false">INDEX(Price_Data,MATCH($E43,Price_Labels,0),MATCH(CT$7,Price_Years,0))</f>
        <v>22.6290129583066</v>
      </c>
      <c r="CU43" s="26" t="n">
        <f aca="false">INDEX(Price_Data,MATCH($E43,Price_Labels,0),MATCH(CU$7,Price_Years,0))</f>
        <v>18.9153903280052</v>
      </c>
      <c r="CV43" s="26" t="n">
        <f aca="false">INDEX(Price_Data,MATCH($E43,Price_Labels,0),MATCH(CV$7,Price_Years,0))</f>
        <v>18.9153903280052</v>
      </c>
      <c r="CW43" s="26" t="n">
        <f aca="false">INDEX(Price_Data,MATCH($E43,Price_Labels,0),MATCH(CW$7,Price_Years,0))</f>
        <v>18.9153903280052</v>
      </c>
      <c r="CX43" s="26" t="n">
        <f aca="false">INDEX(Price_Data,MATCH($E43,Price_Labels,0),MATCH(CX$7,Price_Years,0))</f>
        <v>18.9153903280052</v>
      </c>
      <c r="CY43" s="26" t="n">
        <f aca="false">INDEX(Price_Data,MATCH($E43,Price_Labels,0),MATCH(CY$7,Price_Years,0))</f>
        <v>22.4667735848682</v>
      </c>
      <c r="CZ43" s="26" t="n">
        <f aca="false">INDEX(Price_Data,MATCH($E43,Price_Labels,0),MATCH(CZ$7,Price_Years,0))</f>
        <v>22.4667735848682</v>
      </c>
      <c r="DA43" s="26" t="n">
        <f aca="false">INDEX(Price_Data,MATCH($E43,Price_Labels,0),MATCH(DA$7,Price_Years,0))</f>
        <v>22.4667735848682</v>
      </c>
      <c r="DB43" s="26" t="n">
        <f aca="false">INDEX(Price_Data,MATCH($E43,Price_Labels,0),MATCH(DB$7,Price_Years,0))</f>
        <v>22.4667735848682</v>
      </c>
      <c r="DC43" s="26" t="n">
        <f aca="false">INDEX(Price_Data,MATCH($E43,Price_Labels,0),MATCH(DC$7,Price_Years,0))</f>
        <v>20.9732208447311</v>
      </c>
      <c r="DD43" s="26" t="n">
        <f aca="false">INDEX(Price_Data,MATCH($E43,Price_Labels,0),MATCH(DD$7,Price_Years,0))</f>
        <v>20.9732208447311</v>
      </c>
      <c r="DE43" s="26" t="n">
        <f aca="false">INDEX(Price_Data,MATCH($E43,Price_Labels,0),MATCH(DE$7,Price_Years,0))</f>
        <v>20.9732208447311</v>
      </c>
      <c r="DF43" s="26" t="n">
        <f aca="false">INDEX(Price_Data,MATCH($E43,Price_Labels,0),MATCH(DF$7,Price_Years,0))</f>
        <v>20.9732208447311</v>
      </c>
      <c r="DG43" s="26" t="n">
        <f aca="false">INDEX(Price_Data,MATCH($E43,Price_Labels,0),MATCH(DG$7,Price_Years,0))</f>
        <v>20.3422495862734</v>
      </c>
      <c r="DH43" s="26" t="n">
        <f aca="false">INDEX(Price_Data,MATCH($E43,Price_Labels,0),MATCH(DH$7,Price_Years,0))</f>
        <v>20.3422495862734</v>
      </c>
      <c r="DI43" s="26" t="n">
        <f aca="false">INDEX(Price_Data,MATCH($E43,Price_Labels,0),MATCH(DI$7,Price_Years,0))</f>
        <v>20.3422495862734</v>
      </c>
      <c r="DJ43" s="26" t="n">
        <f aca="false">INDEX(Price_Data,MATCH($E43,Price_Labels,0),MATCH(DJ$7,Price_Years,0))</f>
        <v>20.3422495862734</v>
      </c>
      <c r="DK43" s="26" t="n">
        <f aca="false">INDEX(Price_Data,MATCH($E43,Price_Labels,0),MATCH(DK$7,Price_Years,0))</f>
        <v>18.8502950413784</v>
      </c>
      <c r="DL43" s="26" t="n">
        <f aca="false">INDEX(Price_Data,MATCH($E43,Price_Labels,0),MATCH(DL$7,Price_Years,0))</f>
        <v>18.8502950413784</v>
      </c>
      <c r="DM43" s="26" t="n">
        <f aca="false">INDEX(Price_Data,MATCH($E43,Price_Labels,0),MATCH(DM$7,Price_Years,0))</f>
        <v>18.8502950413784</v>
      </c>
      <c r="DN43" s="26" t="n">
        <f aca="false">INDEX(Price_Data,MATCH($E43,Price_Labels,0),MATCH(DN$7,Price_Years,0))</f>
        <v>18.8502950413784</v>
      </c>
      <c r="DO43" s="26" t="n">
        <f aca="false">INDEX(Price_Data,MATCH($E43,Price_Labels,0),MATCH(DO$7,Price_Years,0))</f>
        <v>19.5502851296985</v>
      </c>
      <c r="DP43" s="26" t="n">
        <f aca="false">INDEX(Price_Data,MATCH($E43,Price_Labels,0),MATCH(DP$7,Price_Years,0))</f>
        <v>19.5502851296985</v>
      </c>
      <c r="DQ43" s="26" t="n">
        <f aca="false">INDEX(Price_Data,MATCH($E43,Price_Labels,0),MATCH(DQ$7,Price_Years,0))</f>
        <v>19.5502851296985</v>
      </c>
      <c r="DR43" s="26" t="n">
        <f aca="false">INDEX(Price_Data,MATCH($E43,Price_Labels,0),MATCH(DR$7,Price_Years,0))</f>
        <v>19.5502851296985</v>
      </c>
      <c r="DS43" s="26" t="n">
        <f aca="false">INDEX(Price_Data,MATCH($E43,Price_Labels,0),MATCH(DS$7,Price_Years,0))</f>
        <v>19.0554349884508</v>
      </c>
      <c r="DT43" s="26" t="n">
        <f aca="false">INDEX(Price_Data,MATCH($E43,Price_Labels,0),MATCH(DT$7,Price_Years,0))</f>
        <v>19.0554349884508</v>
      </c>
      <c r="DU43" s="26" t="n">
        <f aca="false">INDEX(Price_Data,MATCH($E43,Price_Labels,0),MATCH(DU$7,Price_Years,0))</f>
        <v>19.0554349884508</v>
      </c>
      <c r="DV43" s="26" t="n">
        <f aca="false">INDEX(Price_Data,MATCH($E43,Price_Labels,0),MATCH(DV$7,Price_Years,0))</f>
        <v>19.0554349884508</v>
      </c>
      <c r="DW43" s="26" t="n">
        <f aca="false">INDEX(Price_Data,MATCH($E43,Price_Labels,0),MATCH(DW$7,Price_Years,0))</f>
        <v>18.4011180405416</v>
      </c>
      <c r="DX43" s="26" t="n">
        <f aca="false">INDEX(Price_Data,MATCH($E43,Price_Labels,0),MATCH(DX$7,Price_Years,0))</f>
        <v>18.4011180405416</v>
      </c>
      <c r="DY43" s="26" t="n">
        <f aca="false">INDEX(Price_Data,MATCH($E43,Price_Labels,0),MATCH(DY$7,Price_Years,0))</f>
        <v>18.4011180405416</v>
      </c>
      <c r="DZ43" s="26" t="n">
        <f aca="false">INDEX(Price_Data,MATCH($E43,Price_Labels,0),MATCH(DZ$7,Price_Years,0))</f>
        <v>18.4011180405416</v>
      </c>
      <c r="EA43" s="26" t="n">
        <f aca="false">INDEX(Price_Data,MATCH($E43,Price_Labels,0),MATCH(EA$7,Price_Years,0))</f>
        <v>17.8000065414617</v>
      </c>
      <c r="EB43" s="26" t="n">
        <f aca="false">INDEX(Price_Data,MATCH($E43,Price_Labels,0),MATCH(EB$7,Price_Years,0))</f>
        <v>17.8000065414617</v>
      </c>
      <c r="EC43" s="26" t="n">
        <f aca="false">INDEX(Price_Data,MATCH($E43,Price_Labels,0),MATCH(EC$7,Price_Years,0))</f>
        <v>17.8000065414617</v>
      </c>
      <c r="ED43" s="26" t="n">
        <f aca="false">INDEX(Price_Data,MATCH($E43,Price_Labels,0),MATCH(ED$7,Price_Years,0))</f>
        <v>17.8000065414617</v>
      </c>
      <c r="EE43" s="26" t="n">
        <f aca="false">INDEX(Price_Data,MATCH($E43,Price_Labels,0),MATCH(EE$7,Price_Years,0))</f>
        <v>18.2655742589265</v>
      </c>
      <c r="EF43" s="26" t="n">
        <f aca="false">INDEX(Price_Data,MATCH($E43,Price_Labels,0),MATCH(EF$7,Price_Years,0))</f>
        <v>18.2655742589265</v>
      </c>
      <c r="EG43" s="26" t="n">
        <f aca="false">INDEX(Price_Data,MATCH($E43,Price_Labels,0),MATCH(EG$7,Price_Years,0))</f>
        <v>18.2655742589265</v>
      </c>
      <c r="EH43" s="26" t="n">
        <f aca="false">INDEX(Price_Data,MATCH($E43,Price_Labels,0),MATCH(EH$7,Price_Years,0))</f>
        <v>18.2655742589265</v>
      </c>
      <c r="EI43" s="26" t="n">
        <f aca="false">INDEX(Price_Data,MATCH($E43,Price_Labels,0),MATCH(EI$7,Price_Years,0))</f>
        <v>19.412634347445</v>
      </c>
      <c r="EJ43" s="26" t="n">
        <f aca="false">INDEX(Price_Data,MATCH($E43,Price_Labels,0),MATCH(EJ$7,Price_Years,0))</f>
        <v>19.412634347445</v>
      </c>
      <c r="EK43" s="26" t="n">
        <f aca="false">INDEX(Price_Data,MATCH($E43,Price_Labels,0),MATCH(EK$7,Price_Years,0))</f>
        <v>19.412634347445</v>
      </c>
      <c r="EL43" s="26" t="n">
        <f aca="false">INDEX(Price_Data,MATCH($E43,Price_Labels,0),MATCH(EL$7,Price_Years,0))</f>
        <v>19.412634347445</v>
      </c>
      <c r="EM43" s="26" t="n">
        <f aca="false">INDEX(Price_Data,MATCH($E43,Price_Labels,0),MATCH(EM$7,Price_Years,0))</f>
        <v>20.6359243014149</v>
      </c>
      <c r="EN43" s="26" t="n">
        <f aca="false">INDEX(Price_Data,MATCH($E43,Price_Labels,0),MATCH(EN$7,Price_Years,0))</f>
        <v>20.6359243014149</v>
      </c>
      <c r="EO43" s="26" t="n">
        <f aca="false">INDEX(Price_Data,MATCH($E43,Price_Labels,0),MATCH(EO$7,Price_Years,0))</f>
        <v>20.6359243014149</v>
      </c>
      <c r="EP43" s="26" t="n">
        <f aca="false">INDEX(Price_Data,MATCH($E43,Price_Labels,0),MATCH(EP$7,Price_Years,0))</f>
        <v>20.6359243014149</v>
      </c>
      <c r="EQ43" s="26" t="n">
        <f aca="false">INDEX(Price_Data,MATCH($E43,Price_Labels,0),MATCH(EQ$7,Price_Years,0))</f>
        <v>20.3404314250987</v>
      </c>
      <c r="ER43" s="26" t="n">
        <f aca="false">INDEX(Price_Data,MATCH($E43,Price_Labels,0),MATCH(ER$7,Price_Years,0))</f>
        <v>20.3404314250987</v>
      </c>
      <c r="ES43" s="26" t="n">
        <f aca="false">INDEX(Price_Data,MATCH($E43,Price_Labels,0),MATCH(ES$7,Price_Years,0))</f>
        <v>20.3404314250987</v>
      </c>
      <c r="ET43" s="26" t="n">
        <f aca="false">INDEX(Price_Data,MATCH($E43,Price_Labels,0),MATCH(ET$7,Price_Years,0))</f>
        <v>20.3404314250987</v>
      </c>
      <c r="EU43" s="26" t="n">
        <f aca="false">INDEX(Price_Data,MATCH($E43,Price_Labels,0),MATCH(EU$7,Price_Years,0))</f>
        <v>20.3404314250987</v>
      </c>
      <c r="EV43" s="26" t="n">
        <f aca="false">INDEX(Price_Data,MATCH($E43,Price_Labels,0),MATCH(EV$7,Price_Years,0))</f>
        <v>20.3404314250987</v>
      </c>
      <c r="EW43" s="26" t="n">
        <f aca="false">INDEX(Price_Data,MATCH($E43,Price_Labels,0),MATCH(EW$7,Price_Years,0))</f>
        <v>20.3404314250987</v>
      </c>
      <c r="EX43" s="26" t="n">
        <f aca="false">INDEX(Price_Data,MATCH($E43,Price_Labels,0),MATCH(EX$7,Price_Years,0))</f>
        <v>20.3404314250987</v>
      </c>
      <c r="EY43" s="26" t="n">
        <f aca="false">INDEX(Price_Data,MATCH($E43,Price_Labels,0),MATCH(EY$7,Price_Years,0))</f>
        <v>20.3404314250987</v>
      </c>
      <c r="EZ43" s="26" t="n">
        <f aca="false">INDEX(Price_Data,MATCH($E43,Price_Labels,0),MATCH(EZ$7,Price_Years,0))</f>
        <v>20.3404314250987</v>
      </c>
      <c r="FA43" s="26" t="n">
        <f aca="false">INDEX(Price_Data,MATCH($E43,Price_Labels,0),MATCH(FA$7,Price_Years,0))</f>
        <v>20.3404314250987</v>
      </c>
      <c r="FB43" s="26" t="n">
        <f aca="false">INDEX(Price_Data,MATCH($E43,Price_Labels,0),MATCH(FB$7,Price_Years,0))</f>
        <v>20.3404314250987</v>
      </c>
      <c r="FC43" s="26" t="n">
        <f aca="false">INDEX(Price_Data,MATCH($E43,Price_Labels,0),MATCH(FC$7,Price_Years,0))</f>
        <v>20.3404314250987</v>
      </c>
      <c r="FD43" s="26" t="n">
        <f aca="false">INDEX(Price_Data,MATCH($E43,Price_Labels,0),MATCH(FD$7,Price_Years,0))</f>
        <v>20.3404314250987</v>
      </c>
      <c r="FE43" s="26" t="n">
        <f aca="false">INDEX(Price_Data,MATCH($E43,Price_Labels,0),MATCH(FE$7,Price_Years,0))</f>
        <v>20.3404314250987</v>
      </c>
      <c r="FF43" s="26" t="n">
        <f aca="false">INDEX(Price_Data,MATCH($E43,Price_Labels,0),MATCH(FF$7,Price_Years,0))</f>
        <v>20.3404314250987</v>
      </c>
      <c r="FG43" s="26" t="n">
        <f aca="false">INDEX(Price_Data,MATCH($E43,Price_Labels,0),MATCH(FG$7,Price_Years,0))</f>
        <v>20.3404314250987</v>
      </c>
      <c r="FH43" s="26" t="n">
        <f aca="false">INDEX(Price_Data,MATCH($E43,Price_Labels,0),MATCH(FH$7,Price_Years,0))</f>
        <v>20.3404314250987</v>
      </c>
    </row>
    <row r="44" customFormat="false" ht="15" hidden="false" customHeight="false" outlineLevel="0" collapsed="false">
      <c r="C44" s="1" t="s">
        <v>695</v>
      </c>
      <c r="D44" s="12" t="s">
        <v>127</v>
      </c>
      <c r="J44" s="26" t="n">
        <f aca="false">J42*J41*(1+In_PV_Price_Adj)</f>
        <v>0</v>
      </c>
      <c r="K44" s="26" t="n">
        <f aca="false">K42*K41*(1+In_PV_Price_Adj)</f>
        <v>0</v>
      </c>
      <c r="L44" s="26" t="n">
        <f aca="false">L42*L41*(1+In_PV_Price_Adj)</f>
        <v>0</v>
      </c>
      <c r="M44" s="26" t="n">
        <f aca="false">M42*M41*(1+In_PV_Price_Adj)</f>
        <v>0</v>
      </c>
      <c r="N44" s="26" t="n">
        <f aca="false">N42*N41*(1+In_PV_Price_Adj)</f>
        <v>0</v>
      </c>
      <c r="O44" s="26" t="n">
        <f aca="false">O42*O41*(1+In_PV_Price_Adj)</f>
        <v>111.79501469377</v>
      </c>
      <c r="P44" s="26" t="n">
        <f aca="false">P42*P41*(1+In_PV_Price_Adj)</f>
        <v>111.79501469377</v>
      </c>
      <c r="Q44" s="26" t="n">
        <f aca="false">Q42*Q41*(1+In_PV_Price_Adj)</f>
        <v>111.79501469377</v>
      </c>
      <c r="R44" s="26" t="n">
        <f aca="false">R42*R41*(1+In_PV_Price_Adj)</f>
        <v>111.79501469377</v>
      </c>
      <c r="S44" s="26" t="n">
        <f aca="false">S42*S41*(1+In_PV_Price_Adj)</f>
        <v>103.361450031134</v>
      </c>
      <c r="T44" s="26" t="n">
        <f aca="false">T42*T41*(1+In_PV_Price_Adj)</f>
        <v>103.361450031134</v>
      </c>
      <c r="U44" s="26" t="n">
        <f aca="false">U42*U41*(1+In_PV_Price_Adj)</f>
        <v>103.361450031134</v>
      </c>
      <c r="V44" s="26" t="n">
        <f aca="false">V42*V41*(1+In_PV_Price_Adj)</f>
        <v>103.361450031134</v>
      </c>
      <c r="W44" s="26" t="n">
        <f aca="false">W42*W41*(1+In_PV_Price_Adj)</f>
        <v>98.0962564231225</v>
      </c>
      <c r="X44" s="26" t="n">
        <f aca="false">X42*X41*(1+In_PV_Price_Adj)</f>
        <v>98.0962564231225</v>
      </c>
      <c r="Y44" s="26" t="n">
        <f aca="false">Y42*Y41*(1+In_PV_Price_Adj)</f>
        <v>98.0962564231225</v>
      </c>
      <c r="Z44" s="26" t="n">
        <f aca="false">Z42*Z41*(1+In_PV_Price_Adj)</f>
        <v>98.0962564231225</v>
      </c>
      <c r="AA44" s="26" t="n">
        <f aca="false">AA42*AA41*(1+In_PV_Price_Adj)</f>
        <v>91.1965704456397</v>
      </c>
      <c r="AB44" s="26" t="n">
        <f aca="false">AB42*AB41*(1+In_PV_Price_Adj)</f>
        <v>91.1965704456397</v>
      </c>
      <c r="AC44" s="26" t="n">
        <f aca="false">AC42*AC41*(1+In_PV_Price_Adj)</f>
        <v>91.1965704456397</v>
      </c>
      <c r="AD44" s="26" t="n">
        <f aca="false">AD42*AD41*(1+In_PV_Price_Adj)</f>
        <v>91.1965704456397</v>
      </c>
      <c r="AE44" s="26" t="n">
        <f aca="false">AE42*AE41*(1+In_PV_Price_Adj)</f>
        <v>93.3616589420991</v>
      </c>
      <c r="AF44" s="26" t="n">
        <f aca="false">AF42*AF41*(1+In_PV_Price_Adj)</f>
        <v>93.3616589420991</v>
      </c>
      <c r="AG44" s="26" t="n">
        <f aca="false">AG42*AG41*(1+In_PV_Price_Adj)</f>
        <v>93.3616589420991</v>
      </c>
      <c r="AH44" s="26" t="n">
        <f aca="false">AH42*AH41*(1+In_PV_Price_Adj)</f>
        <v>93.3616589420991</v>
      </c>
      <c r="AI44" s="26" t="n">
        <f aca="false">AI42*AI41*(1+In_PV_Price_Adj)</f>
        <v>88.6397173665803</v>
      </c>
      <c r="AJ44" s="26" t="n">
        <f aca="false">AJ42*AJ41*(1+In_PV_Price_Adj)</f>
        <v>88.6397173665803</v>
      </c>
      <c r="AK44" s="26" t="n">
        <f aca="false">AK42*AK41*(1+In_PV_Price_Adj)</f>
        <v>88.6397173665803</v>
      </c>
      <c r="AL44" s="26" t="n">
        <f aca="false">AL42*AL41*(1+In_PV_Price_Adj)</f>
        <v>88.6397173665803</v>
      </c>
      <c r="AM44" s="26" t="n">
        <f aca="false">AM42*AM41*(1+In_PV_Price_Adj)</f>
        <v>89.1856152087232</v>
      </c>
      <c r="AN44" s="26" t="n">
        <f aca="false">AN42*AN41*(1+In_PV_Price_Adj)</f>
        <v>89.1856152087232</v>
      </c>
      <c r="AO44" s="26" t="n">
        <f aca="false">AO42*AO41*(1+In_PV_Price_Adj)</f>
        <v>89.1856152087232</v>
      </c>
      <c r="AP44" s="26" t="n">
        <f aca="false">AP42*AP41*(1+In_PV_Price_Adj)</f>
        <v>89.1856152087232</v>
      </c>
      <c r="AQ44" s="26" t="n">
        <f aca="false">AQ42*AQ41*(1+In_PV_Price_Adj)</f>
        <v>85.0632181777395</v>
      </c>
      <c r="AR44" s="26" t="n">
        <f aca="false">AR42*AR41*(1+In_PV_Price_Adj)</f>
        <v>85.0632181777395</v>
      </c>
      <c r="AS44" s="26" t="n">
        <f aca="false">AS42*AS41*(1+In_PV_Price_Adj)</f>
        <v>85.0632181777395</v>
      </c>
      <c r="AT44" s="26" t="n">
        <f aca="false">AT42*AT41*(1+In_PV_Price_Adj)</f>
        <v>85.0632181777395</v>
      </c>
      <c r="AU44" s="26" t="n">
        <f aca="false">AU42*AU41*(1+In_PV_Price_Adj)</f>
        <v>84.72562111338</v>
      </c>
      <c r="AV44" s="26" t="n">
        <f aca="false">AV42*AV41*(1+In_PV_Price_Adj)</f>
        <v>84.72562111338</v>
      </c>
      <c r="AW44" s="26" t="n">
        <f aca="false">AW42*AW41*(1+In_PV_Price_Adj)</f>
        <v>84.72562111338</v>
      </c>
      <c r="AX44" s="26" t="n">
        <f aca="false">AX42*AX41*(1+In_PV_Price_Adj)</f>
        <v>84.72562111338</v>
      </c>
      <c r="AY44" s="26" t="n">
        <f aca="false">AY42*AY41*(1+In_PV_Price_Adj)</f>
        <v>84.9069335406908</v>
      </c>
      <c r="AZ44" s="26" t="n">
        <f aca="false">AZ42*AZ41*(1+In_PV_Price_Adj)</f>
        <v>84.9069335406908</v>
      </c>
      <c r="BA44" s="26" t="n">
        <f aca="false">BA42*BA41*(1+In_PV_Price_Adj)</f>
        <v>84.9069335406908</v>
      </c>
      <c r="BB44" s="26" t="n">
        <f aca="false">BB42*BB41*(1+In_PV_Price_Adj)</f>
        <v>84.9069335406908</v>
      </c>
      <c r="BC44" s="26" t="n">
        <f aca="false">BC42*BC41*(1+In_PV_Price_Adj)</f>
        <v>89.3558769093926</v>
      </c>
      <c r="BD44" s="26" t="n">
        <f aca="false">BD42*BD41*(1+In_PV_Price_Adj)</f>
        <v>89.3558769093926</v>
      </c>
      <c r="BE44" s="26" t="n">
        <f aca="false">BE42*BE41*(1+In_PV_Price_Adj)</f>
        <v>89.3558769093926</v>
      </c>
      <c r="BF44" s="26" t="n">
        <f aca="false">BF42*BF41*(1+In_PV_Price_Adj)</f>
        <v>89.3558769093926</v>
      </c>
      <c r="BG44" s="26" t="n">
        <f aca="false">BG42*BG41*(1+In_PV_Price_Adj)</f>
        <v>90.3644485975403</v>
      </c>
      <c r="BH44" s="26" t="n">
        <f aca="false">BH42*BH41*(1+In_PV_Price_Adj)</f>
        <v>90.3644485975403</v>
      </c>
      <c r="BI44" s="26" t="n">
        <f aca="false">BI42*BI41*(1+In_PV_Price_Adj)</f>
        <v>90.3644485975403</v>
      </c>
      <c r="BJ44" s="26" t="n">
        <f aca="false">BJ42*BJ41*(1+In_PV_Price_Adj)</f>
        <v>90.3644485975403</v>
      </c>
      <c r="BK44" s="26" t="n">
        <f aca="false">BK42*BK41*(1+In_PV_Price_Adj)</f>
        <v>89.9485852656607</v>
      </c>
      <c r="BL44" s="26" t="n">
        <f aca="false">BL42*BL41*(1+In_PV_Price_Adj)</f>
        <v>89.9485852656607</v>
      </c>
      <c r="BM44" s="26" t="n">
        <f aca="false">BM42*BM41*(1+In_PV_Price_Adj)</f>
        <v>89.9485852656607</v>
      </c>
      <c r="BN44" s="26" t="n">
        <f aca="false">BN42*BN41*(1+In_PV_Price_Adj)</f>
        <v>89.9485852656607</v>
      </c>
      <c r="BO44" s="26" t="n">
        <f aca="false">BO42*BO41*(1+In_PV_Price_Adj)</f>
        <v>87.9062506963612</v>
      </c>
      <c r="BP44" s="26" t="n">
        <f aca="false">BP42*BP41*(1+In_PV_Price_Adj)</f>
        <v>87.9062506963612</v>
      </c>
      <c r="BQ44" s="26" t="n">
        <f aca="false">BQ42*BQ41*(1+In_PV_Price_Adj)</f>
        <v>87.9062506963612</v>
      </c>
      <c r="BR44" s="26" t="n">
        <f aca="false">BR42*BR41*(1+In_PV_Price_Adj)</f>
        <v>87.9062506963612</v>
      </c>
      <c r="BS44" s="26" t="n">
        <f aca="false">BS42*BS41*(1+In_PV_Price_Adj)</f>
        <v>85.9128455456479</v>
      </c>
      <c r="BT44" s="26" t="n">
        <f aca="false">BT42*BT41*(1+In_PV_Price_Adj)</f>
        <v>85.9128455456479</v>
      </c>
      <c r="BU44" s="26" t="n">
        <f aca="false">BU42*BU41*(1+In_PV_Price_Adj)</f>
        <v>85.9128455456479</v>
      </c>
      <c r="BV44" s="26" t="n">
        <f aca="false">BV42*BV41*(1+In_PV_Price_Adj)</f>
        <v>85.9128455456479</v>
      </c>
      <c r="BW44" s="26" t="n">
        <f aca="false">BW42*BW41*(1+In_PV_Price_Adj)</f>
        <v>87.8222566664282</v>
      </c>
      <c r="BX44" s="26" t="n">
        <f aca="false">BX42*BX41*(1+In_PV_Price_Adj)</f>
        <v>87.8222566664282</v>
      </c>
      <c r="BY44" s="26" t="n">
        <f aca="false">BY42*BY41*(1+In_PV_Price_Adj)</f>
        <v>87.8222566664282</v>
      </c>
      <c r="BZ44" s="26" t="n">
        <f aca="false">BZ42*BZ41*(1+In_PV_Price_Adj)</f>
        <v>87.8222566664282</v>
      </c>
      <c r="CA44" s="26" t="n">
        <f aca="false">CA42*CA41*(1+In_PV_Price_Adj)</f>
        <v>89.0154060998913</v>
      </c>
      <c r="CB44" s="26" t="n">
        <f aca="false">CB42*CB41*(1+In_PV_Price_Adj)</f>
        <v>89.0154060998913</v>
      </c>
      <c r="CC44" s="26" t="n">
        <f aca="false">CC42*CC41*(1+In_PV_Price_Adj)</f>
        <v>89.0154060998913</v>
      </c>
      <c r="CD44" s="26" t="n">
        <f aca="false">CD42*CD41*(1+In_PV_Price_Adj)</f>
        <v>89.0154060998913</v>
      </c>
      <c r="CE44" s="26" t="n">
        <f aca="false">CE42*CE41*(1+In_PV_Price_Adj)</f>
        <v>88.9626028038747</v>
      </c>
      <c r="CF44" s="26" t="n">
        <f aca="false">CF42*CF41*(1+In_PV_Price_Adj)</f>
        <v>88.9626028038747</v>
      </c>
      <c r="CG44" s="26" t="n">
        <f aca="false">CG42*CG41*(1+In_PV_Price_Adj)</f>
        <v>88.9626028038747</v>
      </c>
      <c r="CH44" s="26" t="n">
        <f aca="false">CH42*CH41*(1+In_PV_Price_Adj)</f>
        <v>88.9626028038747</v>
      </c>
      <c r="CI44" s="26" t="n">
        <f aca="false">CI42*CI41*(1+In_PV_Price_Adj)</f>
        <v>93.0760532309321</v>
      </c>
      <c r="CJ44" s="26" t="n">
        <f aca="false">CJ42*CJ41*(1+In_PV_Price_Adj)</f>
        <v>93.0760532309321</v>
      </c>
      <c r="CK44" s="26" t="n">
        <f aca="false">CK42*CK41*(1+In_PV_Price_Adj)</f>
        <v>93.0760532309321</v>
      </c>
      <c r="CL44" s="26" t="n">
        <f aca="false">CL42*CL41*(1+In_PV_Price_Adj)</f>
        <v>93.0760532309321</v>
      </c>
      <c r="CM44" s="26" t="n">
        <f aca="false">CM42*CM41*(1+In_PV_Price_Adj)</f>
        <v>94.6381223371113</v>
      </c>
      <c r="CN44" s="26" t="n">
        <f aca="false">CN42*CN41*(1+In_PV_Price_Adj)</f>
        <v>94.6381223371113</v>
      </c>
      <c r="CO44" s="26" t="n">
        <f aca="false">CO42*CO41*(1+In_PV_Price_Adj)</f>
        <v>94.6381223371113</v>
      </c>
      <c r="CP44" s="26" t="n">
        <f aca="false">CP42*CP41*(1+In_PV_Price_Adj)</f>
        <v>94.6381223371113</v>
      </c>
      <c r="CQ44" s="26" t="n">
        <f aca="false">CQ42*CQ41*(1+In_PV_Price_Adj)</f>
        <v>95.9768412183532</v>
      </c>
      <c r="CR44" s="26" t="n">
        <f aca="false">CR42*CR41*(1+In_PV_Price_Adj)</f>
        <v>95.9768412183532</v>
      </c>
      <c r="CS44" s="26" t="n">
        <f aca="false">CS42*CS41*(1+In_PV_Price_Adj)</f>
        <v>95.9768412183532</v>
      </c>
      <c r="CT44" s="26" t="n">
        <f aca="false">CT42*CT41*(1+In_PV_Price_Adj)</f>
        <v>95.9768412183532</v>
      </c>
      <c r="CU44" s="26" t="n">
        <f aca="false">CU42*CU41*(1+In_PV_Price_Adj)</f>
        <v>93.5115331809578</v>
      </c>
      <c r="CV44" s="26" t="n">
        <f aca="false">CV42*CV41*(1+In_PV_Price_Adj)</f>
        <v>93.5115331809578</v>
      </c>
      <c r="CW44" s="26" t="n">
        <f aca="false">CW42*CW41*(1+In_PV_Price_Adj)</f>
        <v>93.5115331809578</v>
      </c>
      <c r="CX44" s="26" t="n">
        <f aca="false">CX42*CX41*(1+In_PV_Price_Adj)</f>
        <v>93.5115331809578</v>
      </c>
      <c r="CY44" s="26" t="n">
        <f aca="false">CY42*CY41*(1+In_PV_Price_Adj)</f>
        <v>114.033346424994</v>
      </c>
      <c r="CZ44" s="26" t="n">
        <f aca="false">CZ42*CZ41*(1+In_PV_Price_Adj)</f>
        <v>114.033346424994</v>
      </c>
      <c r="DA44" s="26" t="n">
        <f aca="false">DA42*DA41*(1+In_PV_Price_Adj)</f>
        <v>114.033346424994</v>
      </c>
      <c r="DB44" s="26" t="n">
        <f aca="false">DB42*DB41*(1+In_PV_Price_Adj)</f>
        <v>114.033346424994</v>
      </c>
      <c r="DC44" s="26" t="n">
        <f aca="false">DC42*DC41*(1+In_PV_Price_Adj)</f>
        <v>111.818136468682</v>
      </c>
      <c r="DD44" s="26" t="n">
        <f aca="false">DD42*DD41*(1+In_PV_Price_Adj)</f>
        <v>111.818136468682</v>
      </c>
      <c r="DE44" s="26" t="n">
        <f aca="false">DE42*DE41*(1+In_PV_Price_Adj)</f>
        <v>111.818136468682</v>
      </c>
      <c r="DF44" s="26" t="n">
        <f aca="false">DF42*DF41*(1+In_PV_Price_Adj)</f>
        <v>111.818136468682</v>
      </c>
      <c r="DG44" s="26" t="n">
        <f aca="false">DG42*DG41*(1+In_PV_Price_Adj)</f>
        <v>111.522278654425</v>
      </c>
      <c r="DH44" s="26" t="n">
        <f aca="false">DH42*DH41*(1+In_PV_Price_Adj)</f>
        <v>111.522278654425</v>
      </c>
      <c r="DI44" s="26" t="n">
        <f aca="false">DI42*DI41*(1+In_PV_Price_Adj)</f>
        <v>111.522278654425</v>
      </c>
      <c r="DJ44" s="26" t="n">
        <f aca="false">DJ42*DJ41*(1+In_PV_Price_Adj)</f>
        <v>111.522278654425</v>
      </c>
      <c r="DK44" s="26" t="n">
        <f aca="false">DK42*DK41*(1+In_PV_Price_Adj)</f>
        <v>110.321301905907</v>
      </c>
      <c r="DL44" s="26" t="n">
        <f aca="false">DL42*DL41*(1+In_PV_Price_Adj)</f>
        <v>110.321301905907</v>
      </c>
      <c r="DM44" s="26" t="n">
        <f aca="false">DM42*DM41*(1+In_PV_Price_Adj)</f>
        <v>110.321301905907</v>
      </c>
      <c r="DN44" s="26" t="n">
        <f aca="false">DN42*DN41*(1+In_PV_Price_Adj)</f>
        <v>110.321301905907</v>
      </c>
      <c r="DO44" s="26" t="n">
        <f aca="false">DO42*DO41*(1+In_PV_Price_Adj)</f>
        <v>110.708156404119</v>
      </c>
      <c r="DP44" s="26" t="n">
        <f aca="false">DP42*DP41*(1+In_PV_Price_Adj)</f>
        <v>110.708156404119</v>
      </c>
      <c r="DQ44" s="26" t="n">
        <f aca="false">DQ42*DQ41*(1+In_PV_Price_Adj)</f>
        <v>110.708156404119</v>
      </c>
      <c r="DR44" s="26" t="n">
        <f aca="false">DR42*DR41*(1+In_PV_Price_Adj)</f>
        <v>110.708156404119</v>
      </c>
      <c r="DS44" s="26" t="n">
        <f aca="false">DS42*DS41*(1+In_PV_Price_Adj)</f>
        <v>110.572485797813</v>
      </c>
      <c r="DT44" s="26" t="n">
        <f aca="false">DT42*DT41*(1+In_PV_Price_Adj)</f>
        <v>110.572485797813</v>
      </c>
      <c r="DU44" s="26" t="n">
        <f aca="false">DU42*DU41*(1+In_PV_Price_Adj)</f>
        <v>110.572485797813</v>
      </c>
      <c r="DV44" s="26" t="n">
        <f aca="false">DV42*DV41*(1+In_PV_Price_Adj)</f>
        <v>110.572485797813</v>
      </c>
      <c r="DW44" s="26" t="n">
        <f aca="false">DW42*DW41*(1+In_PV_Price_Adj)</f>
        <v>110.864950614257</v>
      </c>
      <c r="DX44" s="26" t="n">
        <f aca="false">DX42*DX41*(1+In_PV_Price_Adj)</f>
        <v>110.864950614257</v>
      </c>
      <c r="DY44" s="26" t="n">
        <f aca="false">DY42*DY41*(1+In_PV_Price_Adj)</f>
        <v>110.864950614257</v>
      </c>
      <c r="DZ44" s="26" t="n">
        <f aca="false">DZ42*DZ41*(1+In_PV_Price_Adj)</f>
        <v>110.864950614257</v>
      </c>
      <c r="EA44" s="26" t="n">
        <f aca="false">EA42*EA41*(1+In_PV_Price_Adj)</f>
        <v>109.191517760014</v>
      </c>
      <c r="EB44" s="26" t="n">
        <f aca="false">EB42*EB41*(1+In_PV_Price_Adj)</f>
        <v>109.191517760014</v>
      </c>
      <c r="EC44" s="26" t="n">
        <f aca="false">EC42*EC41*(1+In_PV_Price_Adj)</f>
        <v>109.191517760014</v>
      </c>
      <c r="ED44" s="26" t="n">
        <f aca="false">ED42*ED41*(1+In_PV_Price_Adj)</f>
        <v>109.191517760014</v>
      </c>
      <c r="EE44" s="26" t="n">
        <f aca="false">EE42*EE41*(1+In_PV_Price_Adj)</f>
        <v>111.066069750984</v>
      </c>
      <c r="EF44" s="26" t="n">
        <f aca="false">EF42*EF41*(1+In_PV_Price_Adj)</f>
        <v>111.066069750984</v>
      </c>
      <c r="EG44" s="26" t="n">
        <f aca="false">EG42*EG41*(1+In_PV_Price_Adj)</f>
        <v>111.066069750984</v>
      </c>
      <c r="EH44" s="26" t="n">
        <f aca="false">EH42*EH41*(1+In_PV_Price_Adj)</f>
        <v>111.066069750984</v>
      </c>
      <c r="EI44" s="26" t="n">
        <f aca="false">EI42*EI41*(1+In_PV_Price_Adj)</f>
        <v>111.435671314681</v>
      </c>
      <c r="EJ44" s="26" t="n">
        <f aca="false">EJ42*EJ41*(1+In_PV_Price_Adj)</f>
        <v>111.435671314681</v>
      </c>
      <c r="EK44" s="26" t="n">
        <f aca="false">EK42*EK41*(1+In_PV_Price_Adj)</f>
        <v>111.435671314681</v>
      </c>
      <c r="EL44" s="26" t="n">
        <f aca="false">EL42*EL41*(1+In_PV_Price_Adj)</f>
        <v>111.435671314681</v>
      </c>
      <c r="EM44" s="26" t="n">
        <f aca="false">EM42*EM41*(1+In_PV_Price_Adj)</f>
        <v>113.492392452251</v>
      </c>
      <c r="EN44" s="26" t="n">
        <f aca="false">EN42*EN41*(1+In_PV_Price_Adj)</f>
        <v>113.492392452251</v>
      </c>
      <c r="EO44" s="26" t="n">
        <f aca="false">EO42*EO41*(1+In_PV_Price_Adj)</f>
        <v>113.492392452251</v>
      </c>
      <c r="EP44" s="26" t="n">
        <f aca="false">EP42*EP41*(1+In_PV_Price_Adj)</f>
        <v>113.492392452251</v>
      </c>
      <c r="EQ44" s="26" t="n">
        <f aca="false">EQ42*EQ41*(1+In_PV_Price_Adj)</f>
        <v>113.276172928317</v>
      </c>
      <c r="ER44" s="26" t="n">
        <f aca="false">ER42*ER41*(1+In_PV_Price_Adj)</f>
        <v>113.276172928317</v>
      </c>
      <c r="ES44" s="26" t="n">
        <f aca="false">ES42*ES41*(1+In_PV_Price_Adj)</f>
        <v>113.276172928317</v>
      </c>
      <c r="ET44" s="26" t="n">
        <f aca="false">ET42*ET41*(1+In_PV_Price_Adj)</f>
        <v>113.276172928317</v>
      </c>
      <c r="EU44" s="26" t="n">
        <f aca="false">EU42*EU41*(1+In_PV_Price_Adj)</f>
        <v>115.541696386884</v>
      </c>
      <c r="EV44" s="26" t="n">
        <f aca="false">EV42*EV41*(1+In_PV_Price_Adj)</f>
        <v>115.541696386884</v>
      </c>
      <c r="EW44" s="26" t="n">
        <f aca="false">EW42*EW41*(1+In_PV_Price_Adj)</f>
        <v>115.541696386884</v>
      </c>
      <c r="EX44" s="26" t="n">
        <f aca="false">EX42*EX41*(1+In_PV_Price_Adj)</f>
        <v>115.541696386884</v>
      </c>
      <c r="EY44" s="26" t="n">
        <f aca="false">EY42*EY41*(1+In_PV_Price_Adj)</f>
        <v>117.852530314621</v>
      </c>
      <c r="EZ44" s="26" t="n">
        <f aca="false">EZ42*EZ41*(1+In_PV_Price_Adj)</f>
        <v>117.852530314621</v>
      </c>
      <c r="FA44" s="26" t="n">
        <f aca="false">FA42*FA41*(1+In_PV_Price_Adj)</f>
        <v>117.852530314621</v>
      </c>
      <c r="FB44" s="26" t="n">
        <f aca="false">FB42*FB41*(1+In_PV_Price_Adj)</f>
        <v>117.852530314621</v>
      </c>
      <c r="FC44" s="26" t="n">
        <f aca="false">FC42*FC41*(1+In_PV_Price_Adj)</f>
        <v>120.209580920914</v>
      </c>
      <c r="FD44" s="26" t="n">
        <f aca="false">FD42*FD41*(1+In_PV_Price_Adj)</f>
        <v>120.209580920914</v>
      </c>
      <c r="FE44" s="26" t="n">
        <f aca="false">FE42*FE41*(1+In_PV_Price_Adj)</f>
        <v>120.209580920914</v>
      </c>
      <c r="FF44" s="26" t="n">
        <f aca="false">FF42*FF41*(1+In_PV_Price_Adj)</f>
        <v>120.209580920914</v>
      </c>
      <c r="FG44" s="26" t="n">
        <f aca="false">FG42*FG41*(1+In_PV_Price_Adj)</f>
        <v>122.613772539332</v>
      </c>
      <c r="FH44" s="26" t="n">
        <f aca="false">FH42*FH41*(1+In_PV_Price_Adj)</f>
        <v>122.613772539332</v>
      </c>
    </row>
    <row r="45" customFormat="false" ht="15" hidden="false" customHeight="false" outlineLevel="0" collapsed="false">
      <c r="C45" s="1" t="s">
        <v>696</v>
      </c>
      <c r="D45" s="12" t="s">
        <v>127</v>
      </c>
      <c r="J45" s="26" t="n">
        <f aca="false">J43*J41*(1+In_PV_Price_Adj)</f>
        <v>0</v>
      </c>
      <c r="K45" s="26" t="n">
        <f aca="false">K43*K41*(1+In_PV_Price_Adj)</f>
        <v>0</v>
      </c>
      <c r="L45" s="26" t="n">
        <f aca="false">L43*L41*(1+In_PV_Price_Adj)</f>
        <v>0</v>
      </c>
      <c r="M45" s="26" t="n">
        <f aca="false">M43*M41*(1+In_PV_Price_Adj)</f>
        <v>0</v>
      </c>
      <c r="N45" s="26" t="n">
        <f aca="false">N43*N41*(1+In_PV_Price_Adj)</f>
        <v>0</v>
      </c>
      <c r="O45" s="26" t="n">
        <f aca="false">O43*O41*(1+In_PV_Price_Adj)</f>
        <v>38.0280643820043</v>
      </c>
      <c r="P45" s="26" t="n">
        <f aca="false">P43*P41*(1+In_PV_Price_Adj)</f>
        <v>38.0280643820043</v>
      </c>
      <c r="Q45" s="26" t="n">
        <f aca="false">Q43*Q41*(1+In_PV_Price_Adj)</f>
        <v>38.0280643820043</v>
      </c>
      <c r="R45" s="26" t="n">
        <f aca="false">R43*R41*(1+In_PV_Price_Adj)</f>
        <v>38.0280643820043</v>
      </c>
      <c r="S45" s="26" t="n">
        <f aca="false">S43*S41*(1+In_PV_Price_Adj)</f>
        <v>38.3123987240281</v>
      </c>
      <c r="T45" s="26" t="n">
        <f aca="false">T43*T41*(1+In_PV_Price_Adj)</f>
        <v>38.3123987240281</v>
      </c>
      <c r="U45" s="26" t="n">
        <f aca="false">U43*U41*(1+In_PV_Price_Adj)</f>
        <v>38.3123987240281</v>
      </c>
      <c r="V45" s="26" t="n">
        <f aca="false">V43*V41*(1+In_PV_Price_Adj)</f>
        <v>38.3123987240281</v>
      </c>
      <c r="W45" s="26" t="n">
        <f aca="false">W43*W41*(1+In_PV_Price_Adj)</f>
        <v>38.9850106513439</v>
      </c>
      <c r="X45" s="26" t="n">
        <f aca="false">X43*X41*(1+In_PV_Price_Adj)</f>
        <v>38.9850106513439</v>
      </c>
      <c r="Y45" s="26" t="n">
        <f aca="false">Y43*Y41*(1+In_PV_Price_Adj)</f>
        <v>38.9850106513439</v>
      </c>
      <c r="Z45" s="26" t="n">
        <f aca="false">Z43*Z41*(1+In_PV_Price_Adj)</f>
        <v>38.9850106513439</v>
      </c>
      <c r="AA45" s="26" t="n">
        <f aca="false">AA43*AA41*(1+In_PV_Price_Adj)</f>
        <v>32.9087695690057</v>
      </c>
      <c r="AB45" s="26" t="n">
        <f aca="false">AB43*AB41*(1+In_PV_Price_Adj)</f>
        <v>32.9087695690057</v>
      </c>
      <c r="AC45" s="26" t="n">
        <f aca="false">AC43*AC41*(1+In_PV_Price_Adj)</f>
        <v>32.9087695690057</v>
      </c>
      <c r="AD45" s="26" t="n">
        <f aca="false">AD43*AD41*(1+In_PV_Price_Adj)</f>
        <v>32.9087695690057</v>
      </c>
      <c r="AE45" s="26" t="n">
        <f aca="false">AE43*AE41*(1+In_PV_Price_Adj)</f>
        <v>35.6626708706282</v>
      </c>
      <c r="AF45" s="26" t="n">
        <f aca="false">AF43*AF41*(1+In_PV_Price_Adj)</f>
        <v>35.6626708706282</v>
      </c>
      <c r="AG45" s="26" t="n">
        <f aca="false">AG43*AG41*(1+In_PV_Price_Adj)</f>
        <v>35.6626708706282</v>
      </c>
      <c r="AH45" s="26" t="n">
        <f aca="false">AH43*AH41*(1+In_PV_Price_Adj)</f>
        <v>35.6626708706282</v>
      </c>
      <c r="AI45" s="26" t="n">
        <f aca="false">AI43*AI41*(1+In_PV_Price_Adj)</f>
        <v>31.5379851854977</v>
      </c>
      <c r="AJ45" s="26" t="n">
        <f aca="false">AJ43*AJ41*(1+In_PV_Price_Adj)</f>
        <v>31.5379851854977</v>
      </c>
      <c r="AK45" s="26" t="n">
        <f aca="false">AK43*AK41*(1+In_PV_Price_Adj)</f>
        <v>31.5379851854977</v>
      </c>
      <c r="AL45" s="26" t="n">
        <f aca="false">AL43*AL41*(1+In_PV_Price_Adj)</f>
        <v>31.5379851854977</v>
      </c>
      <c r="AM45" s="26" t="n">
        <f aca="false">AM43*AM41*(1+In_PV_Price_Adj)</f>
        <v>35.597945405041</v>
      </c>
      <c r="AN45" s="26" t="n">
        <f aca="false">AN43*AN41*(1+In_PV_Price_Adj)</f>
        <v>35.597945405041</v>
      </c>
      <c r="AO45" s="26" t="n">
        <f aca="false">AO43*AO41*(1+In_PV_Price_Adj)</f>
        <v>35.597945405041</v>
      </c>
      <c r="AP45" s="26" t="n">
        <f aca="false">AP43*AP41*(1+In_PV_Price_Adj)</f>
        <v>35.597945405041</v>
      </c>
      <c r="AQ45" s="26" t="n">
        <f aca="false">AQ43*AQ41*(1+In_PV_Price_Adj)</f>
        <v>32.0757539432725</v>
      </c>
      <c r="AR45" s="26" t="n">
        <f aca="false">AR43*AR41*(1+In_PV_Price_Adj)</f>
        <v>32.0757539432725</v>
      </c>
      <c r="AS45" s="26" t="n">
        <f aca="false">AS43*AS41*(1+In_PV_Price_Adj)</f>
        <v>32.0757539432725</v>
      </c>
      <c r="AT45" s="26" t="n">
        <f aca="false">AT43*AT41*(1+In_PV_Price_Adj)</f>
        <v>32.0757539432725</v>
      </c>
      <c r="AU45" s="26" t="n">
        <f aca="false">AU43*AU41*(1+In_PV_Price_Adj)</f>
        <v>32.4530900035563</v>
      </c>
      <c r="AV45" s="26" t="n">
        <f aca="false">AV43*AV41*(1+In_PV_Price_Adj)</f>
        <v>32.4530900035563</v>
      </c>
      <c r="AW45" s="26" t="n">
        <f aca="false">AW43*AW41*(1+In_PV_Price_Adj)</f>
        <v>32.4530900035563</v>
      </c>
      <c r="AX45" s="26" t="n">
        <f aca="false">AX43*AX41*(1+In_PV_Price_Adj)</f>
        <v>32.4530900035563</v>
      </c>
      <c r="AY45" s="26" t="n">
        <f aca="false">AY43*AY41*(1+In_PV_Price_Adj)</f>
        <v>32.9333456501642</v>
      </c>
      <c r="AZ45" s="26" t="n">
        <f aca="false">AZ43*AZ41*(1+In_PV_Price_Adj)</f>
        <v>32.9333456501642</v>
      </c>
      <c r="BA45" s="26" t="n">
        <f aca="false">BA43*BA41*(1+In_PV_Price_Adj)</f>
        <v>32.9333456501642</v>
      </c>
      <c r="BB45" s="26" t="n">
        <f aca="false">BB43*BB41*(1+In_PV_Price_Adj)</f>
        <v>32.9333456501642</v>
      </c>
      <c r="BC45" s="26" t="n">
        <f aca="false">BC43*BC41*(1+In_PV_Price_Adj)</f>
        <v>35.7534022972966</v>
      </c>
      <c r="BD45" s="26" t="n">
        <f aca="false">BD43*BD41*(1+In_PV_Price_Adj)</f>
        <v>35.7534022972966</v>
      </c>
      <c r="BE45" s="26" t="n">
        <f aca="false">BE43*BE41*(1+In_PV_Price_Adj)</f>
        <v>35.7534022972966</v>
      </c>
      <c r="BF45" s="26" t="n">
        <f aca="false">BF43*BF41*(1+In_PV_Price_Adj)</f>
        <v>35.7534022972966</v>
      </c>
      <c r="BG45" s="26" t="n">
        <f aca="false">BG43*BG41*(1+In_PV_Price_Adj)</f>
        <v>38.1897482396628</v>
      </c>
      <c r="BH45" s="26" t="n">
        <f aca="false">BH43*BH41*(1+In_PV_Price_Adj)</f>
        <v>38.1897482396628</v>
      </c>
      <c r="BI45" s="26" t="n">
        <f aca="false">BI43*BI41*(1+In_PV_Price_Adj)</f>
        <v>38.1897482396628</v>
      </c>
      <c r="BJ45" s="26" t="n">
        <f aca="false">BJ43*BJ41*(1+In_PV_Price_Adj)</f>
        <v>38.1897482396628</v>
      </c>
      <c r="BK45" s="26" t="n">
        <f aca="false">BK43*BK41*(1+In_PV_Price_Adj)</f>
        <v>37.0309644498328</v>
      </c>
      <c r="BL45" s="26" t="n">
        <f aca="false">BL43*BL41*(1+In_PV_Price_Adj)</f>
        <v>37.0309644498328</v>
      </c>
      <c r="BM45" s="26" t="n">
        <f aca="false">BM43*BM41*(1+In_PV_Price_Adj)</f>
        <v>37.0309644498328</v>
      </c>
      <c r="BN45" s="26" t="n">
        <f aca="false">BN43*BN41*(1+In_PV_Price_Adj)</f>
        <v>37.0309644498328</v>
      </c>
      <c r="BO45" s="26" t="n">
        <f aca="false">BO43*BO41*(1+In_PV_Price_Adj)</f>
        <v>36.688690009717</v>
      </c>
      <c r="BP45" s="26" t="n">
        <f aca="false">BP43*BP41*(1+In_PV_Price_Adj)</f>
        <v>36.688690009717</v>
      </c>
      <c r="BQ45" s="26" t="n">
        <f aca="false">BQ43*BQ41*(1+In_PV_Price_Adj)</f>
        <v>36.688690009717</v>
      </c>
      <c r="BR45" s="26" t="n">
        <f aca="false">BR43*BR41*(1+In_PV_Price_Adj)</f>
        <v>36.688690009717</v>
      </c>
      <c r="BS45" s="26" t="n">
        <f aca="false">BS43*BS41*(1+In_PV_Price_Adj)</f>
        <v>34.4452387677078</v>
      </c>
      <c r="BT45" s="26" t="n">
        <f aca="false">BT43*BT41*(1+In_PV_Price_Adj)</f>
        <v>34.4452387677078</v>
      </c>
      <c r="BU45" s="26" t="n">
        <f aca="false">BU43*BU41*(1+In_PV_Price_Adj)</f>
        <v>34.4452387677078</v>
      </c>
      <c r="BV45" s="26" t="n">
        <f aca="false">BV43*BV41*(1+In_PV_Price_Adj)</f>
        <v>34.4452387677078</v>
      </c>
      <c r="BW45" s="26" t="n">
        <f aca="false">BW43*BW41*(1+In_PV_Price_Adj)</f>
        <v>33.9072740607862</v>
      </c>
      <c r="BX45" s="26" t="n">
        <f aca="false">BX43*BX41*(1+In_PV_Price_Adj)</f>
        <v>33.9072740607862</v>
      </c>
      <c r="BY45" s="26" t="n">
        <f aca="false">BY43*BY41*(1+In_PV_Price_Adj)</f>
        <v>33.9072740607862</v>
      </c>
      <c r="BZ45" s="26" t="n">
        <f aca="false">BZ43*BZ41*(1+In_PV_Price_Adj)</f>
        <v>33.9072740607862</v>
      </c>
      <c r="CA45" s="26" t="n">
        <f aca="false">CA43*CA41*(1+In_PV_Price_Adj)</f>
        <v>34.6213788589579</v>
      </c>
      <c r="CB45" s="26" t="n">
        <f aca="false">CB43*CB41*(1+In_PV_Price_Adj)</f>
        <v>34.6213788589579</v>
      </c>
      <c r="CC45" s="26" t="n">
        <f aca="false">CC43*CC41*(1+In_PV_Price_Adj)</f>
        <v>34.6213788589579</v>
      </c>
      <c r="CD45" s="26" t="n">
        <f aca="false">CD43*CD41*(1+In_PV_Price_Adj)</f>
        <v>34.6213788589579</v>
      </c>
      <c r="CE45" s="26" t="n">
        <f aca="false">CE43*CE41*(1+In_PV_Price_Adj)</f>
        <v>32.9934603315994</v>
      </c>
      <c r="CF45" s="26" t="n">
        <f aca="false">CF43*CF41*(1+In_PV_Price_Adj)</f>
        <v>32.9934603315994</v>
      </c>
      <c r="CG45" s="26" t="n">
        <f aca="false">CG43*CG41*(1+In_PV_Price_Adj)</f>
        <v>32.9934603315994</v>
      </c>
      <c r="CH45" s="26" t="n">
        <f aca="false">CH43*CH41*(1+In_PV_Price_Adj)</f>
        <v>32.9934603315994</v>
      </c>
      <c r="CI45" s="26" t="n">
        <f aca="false">CI43*CI41*(1+In_PV_Price_Adj)</f>
        <v>34.7794658105099</v>
      </c>
      <c r="CJ45" s="26" t="n">
        <f aca="false">CJ43*CJ41*(1+In_PV_Price_Adj)</f>
        <v>34.7794658105099</v>
      </c>
      <c r="CK45" s="26" t="n">
        <f aca="false">CK43*CK41*(1+In_PV_Price_Adj)</f>
        <v>34.7794658105099</v>
      </c>
      <c r="CL45" s="26" t="n">
        <f aca="false">CL43*CL41*(1+In_PV_Price_Adj)</f>
        <v>34.7794658105099</v>
      </c>
      <c r="CM45" s="26" t="n">
        <f aca="false">CM43*CM41*(1+In_PV_Price_Adj)</f>
        <v>37.113635354007</v>
      </c>
      <c r="CN45" s="26" t="n">
        <f aca="false">CN43*CN41*(1+In_PV_Price_Adj)</f>
        <v>37.113635354007</v>
      </c>
      <c r="CO45" s="26" t="n">
        <f aca="false">CO43*CO41*(1+In_PV_Price_Adj)</f>
        <v>37.113635354007</v>
      </c>
      <c r="CP45" s="26" t="n">
        <f aca="false">CP43*CP41*(1+In_PV_Price_Adj)</f>
        <v>37.113635354007</v>
      </c>
      <c r="CQ45" s="26" t="n">
        <f aca="false">CQ43*CQ41*(1+In_PV_Price_Adj)</f>
        <v>35.0186012140961</v>
      </c>
      <c r="CR45" s="26" t="n">
        <f aca="false">CR43*CR41*(1+In_PV_Price_Adj)</f>
        <v>35.0186012140961</v>
      </c>
      <c r="CS45" s="26" t="n">
        <f aca="false">CS43*CS41*(1+In_PV_Price_Adj)</f>
        <v>35.0186012140961</v>
      </c>
      <c r="CT45" s="26" t="n">
        <f aca="false">CT43*CT41*(1+In_PV_Price_Adj)</f>
        <v>35.0186012140961</v>
      </c>
      <c r="CU45" s="26" t="n">
        <f aca="false">CU43*CU41*(1+In_PV_Price_Adj)</f>
        <v>29.8571681017528</v>
      </c>
      <c r="CV45" s="26" t="n">
        <f aca="false">CV43*CV41*(1+In_PV_Price_Adj)</f>
        <v>29.8571681017528</v>
      </c>
      <c r="CW45" s="26" t="n">
        <f aca="false">CW43*CW41*(1+In_PV_Price_Adj)</f>
        <v>29.8571681017528</v>
      </c>
      <c r="CX45" s="26" t="n">
        <f aca="false">CX43*CX41*(1+In_PV_Price_Adj)</f>
        <v>29.8571681017528</v>
      </c>
      <c r="CY45" s="26" t="n">
        <f aca="false">CY43*CY41*(1+In_PV_Price_Adj)</f>
        <v>36.1721345412982</v>
      </c>
      <c r="CZ45" s="26" t="n">
        <f aca="false">CZ43*CZ41*(1+In_PV_Price_Adj)</f>
        <v>36.1721345412982</v>
      </c>
      <c r="DA45" s="26" t="n">
        <f aca="false">DA43*DA41*(1+In_PV_Price_Adj)</f>
        <v>36.1721345412982</v>
      </c>
      <c r="DB45" s="26" t="n">
        <f aca="false">DB43*DB41*(1+In_PV_Price_Adj)</f>
        <v>36.1721345412982</v>
      </c>
      <c r="DC45" s="26" t="n">
        <f aca="false">DC43*DC41*(1+In_PV_Price_Adj)</f>
        <v>34.4428314946219</v>
      </c>
      <c r="DD45" s="26" t="n">
        <f aca="false">DD43*DD41*(1+In_PV_Price_Adj)</f>
        <v>34.4428314946219</v>
      </c>
      <c r="DE45" s="26" t="n">
        <f aca="false">DE43*DE41*(1+In_PV_Price_Adj)</f>
        <v>34.4428314946219</v>
      </c>
      <c r="DF45" s="26" t="n">
        <f aca="false">DF43*DF41*(1+In_PV_Price_Adj)</f>
        <v>34.4428314946219</v>
      </c>
      <c r="DG45" s="26" t="n">
        <f aca="false">DG43*DG41*(1+In_PV_Price_Adj)</f>
        <v>34.0747733834773</v>
      </c>
      <c r="DH45" s="26" t="n">
        <f aca="false">DH43*DH41*(1+In_PV_Price_Adj)</f>
        <v>34.0747733834773</v>
      </c>
      <c r="DI45" s="26" t="n">
        <f aca="false">DI43*DI41*(1+In_PV_Price_Adj)</f>
        <v>34.0747733834773</v>
      </c>
      <c r="DJ45" s="26" t="n">
        <f aca="false">DJ43*DJ41*(1+In_PV_Price_Adj)</f>
        <v>34.0747733834773</v>
      </c>
      <c r="DK45" s="26" t="n">
        <f aca="false">DK43*DK41*(1+In_PV_Price_Adj)</f>
        <v>32.2071428503231</v>
      </c>
      <c r="DL45" s="26" t="n">
        <f aca="false">DL43*DL41*(1+In_PV_Price_Adj)</f>
        <v>32.2071428503231</v>
      </c>
      <c r="DM45" s="26" t="n">
        <f aca="false">DM43*DM41*(1+In_PV_Price_Adj)</f>
        <v>32.2071428503231</v>
      </c>
      <c r="DN45" s="26" t="n">
        <f aca="false">DN43*DN41*(1+In_PV_Price_Adj)</f>
        <v>32.2071428503231</v>
      </c>
      <c r="DO45" s="26" t="n">
        <f aca="false">DO43*DO41*(1+In_PV_Price_Adj)</f>
        <v>34.0711812086415</v>
      </c>
      <c r="DP45" s="26" t="n">
        <f aca="false">DP43*DP41*(1+In_PV_Price_Adj)</f>
        <v>34.0711812086415</v>
      </c>
      <c r="DQ45" s="26" t="n">
        <f aca="false">DQ43*DQ41*(1+In_PV_Price_Adj)</f>
        <v>34.0711812086415</v>
      </c>
      <c r="DR45" s="26" t="n">
        <f aca="false">DR43*DR41*(1+In_PV_Price_Adj)</f>
        <v>34.0711812086415</v>
      </c>
      <c r="DS45" s="26" t="n">
        <f aca="false">DS43*DS41*(1+In_PV_Price_Adj)</f>
        <v>33.8729602909051</v>
      </c>
      <c r="DT45" s="26" t="n">
        <f aca="false">DT43*DT41*(1+In_PV_Price_Adj)</f>
        <v>33.8729602909051</v>
      </c>
      <c r="DU45" s="26" t="n">
        <f aca="false">DU43*DU41*(1+In_PV_Price_Adj)</f>
        <v>33.8729602909051</v>
      </c>
      <c r="DV45" s="26" t="n">
        <f aca="false">DV43*DV41*(1+In_PV_Price_Adj)</f>
        <v>33.8729602909051</v>
      </c>
      <c r="DW45" s="26" t="n">
        <f aca="false">DW43*DW41*(1+In_PV_Price_Adj)</f>
        <v>33.3640423785621</v>
      </c>
      <c r="DX45" s="26" t="n">
        <f aca="false">DX43*DX41*(1+In_PV_Price_Adj)</f>
        <v>33.3640423785621</v>
      </c>
      <c r="DY45" s="26" t="n">
        <f aca="false">DY43*DY41*(1+In_PV_Price_Adj)</f>
        <v>33.3640423785621</v>
      </c>
      <c r="DZ45" s="26" t="n">
        <f aca="false">DZ43*DZ41*(1+In_PV_Price_Adj)</f>
        <v>33.3640423785621</v>
      </c>
      <c r="EA45" s="26" t="n">
        <f aca="false">EA43*EA41*(1+In_PV_Price_Adj)</f>
        <v>32.9196346978905</v>
      </c>
      <c r="EB45" s="26" t="n">
        <f aca="false">EB43*EB41*(1+In_PV_Price_Adj)</f>
        <v>32.9196346978905</v>
      </c>
      <c r="EC45" s="26" t="n">
        <f aca="false">EC43*EC41*(1+In_PV_Price_Adj)</f>
        <v>32.9196346978905</v>
      </c>
      <c r="ED45" s="26" t="n">
        <f aca="false">ED43*ED41*(1+In_PV_Price_Adj)</f>
        <v>32.9196346978905</v>
      </c>
      <c r="EE45" s="26" t="n">
        <f aca="false">EE43*EE41*(1+In_PV_Price_Adj)</f>
        <v>34.4562706099102</v>
      </c>
      <c r="EF45" s="26" t="n">
        <f aca="false">EF43*EF41*(1+In_PV_Price_Adj)</f>
        <v>34.4562706099102</v>
      </c>
      <c r="EG45" s="26" t="n">
        <f aca="false">EG43*EG41*(1+In_PV_Price_Adj)</f>
        <v>34.4562706099102</v>
      </c>
      <c r="EH45" s="26" t="n">
        <f aca="false">EH43*EH41*(1+In_PV_Price_Adj)</f>
        <v>34.4562706099102</v>
      </c>
      <c r="EI45" s="26" t="n">
        <f aca="false">EI43*EI41*(1+In_PV_Price_Adj)</f>
        <v>37.3524903648524</v>
      </c>
      <c r="EJ45" s="26" t="n">
        <f aca="false">EJ43*EJ41*(1+In_PV_Price_Adj)</f>
        <v>37.3524903648524</v>
      </c>
      <c r="EK45" s="26" t="n">
        <f aca="false">EK43*EK41*(1+In_PV_Price_Adj)</f>
        <v>37.3524903648524</v>
      </c>
      <c r="EL45" s="26" t="n">
        <f aca="false">EL43*EL41*(1+In_PV_Price_Adj)</f>
        <v>37.3524903648524</v>
      </c>
      <c r="EM45" s="26" t="n">
        <f aca="false">EM43*EM41*(1+In_PV_Price_Adj)</f>
        <v>40.5003952087457</v>
      </c>
      <c r="EN45" s="26" t="n">
        <f aca="false">EN43*EN41*(1+In_PV_Price_Adj)</f>
        <v>40.5003952087457</v>
      </c>
      <c r="EO45" s="26" t="n">
        <f aca="false">EO43*EO41*(1+In_PV_Price_Adj)</f>
        <v>40.5003952087457</v>
      </c>
      <c r="EP45" s="26" t="n">
        <f aca="false">EP43*EP41*(1+In_PV_Price_Adj)</f>
        <v>40.5003952087457</v>
      </c>
      <c r="EQ45" s="26" t="n">
        <f aca="false">EQ43*EQ41*(1+In_PV_Price_Adj)</f>
        <v>40.7188587760995</v>
      </c>
      <c r="ER45" s="26" t="n">
        <f aca="false">ER43*ER41*(1+In_PV_Price_Adj)</f>
        <v>40.7188587760995</v>
      </c>
      <c r="ES45" s="26" t="n">
        <f aca="false">ES43*ES41*(1+In_PV_Price_Adj)</f>
        <v>40.7188587760995</v>
      </c>
      <c r="ET45" s="26" t="n">
        <f aca="false">ET43*ET41*(1+In_PV_Price_Adj)</f>
        <v>40.7188587760995</v>
      </c>
      <c r="EU45" s="26" t="n">
        <f aca="false">EU43*EU41*(1+In_PV_Price_Adj)</f>
        <v>41.5332359516215</v>
      </c>
      <c r="EV45" s="26" t="n">
        <f aca="false">EV43*EV41*(1+In_PV_Price_Adj)</f>
        <v>41.5332359516215</v>
      </c>
      <c r="EW45" s="26" t="n">
        <f aca="false">EW43*EW41*(1+In_PV_Price_Adj)</f>
        <v>41.5332359516215</v>
      </c>
      <c r="EX45" s="26" t="n">
        <f aca="false">EX43*EX41*(1+In_PV_Price_Adj)</f>
        <v>41.5332359516215</v>
      </c>
      <c r="EY45" s="26" t="n">
        <f aca="false">EY43*EY41*(1+In_PV_Price_Adj)</f>
        <v>42.3639006706539</v>
      </c>
      <c r="EZ45" s="26" t="n">
        <f aca="false">EZ43*EZ41*(1+In_PV_Price_Adj)</f>
        <v>42.3639006706539</v>
      </c>
      <c r="FA45" s="26" t="n">
        <f aca="false">FA43*FA41*(1+In_PV_Price_Adj)</f>
        <v>42.3639006706539</v>
      </c>
      <c r="FB45" s="26" t="n">
        <f aca="false">FB43*FB41*(1+In_PV_Price_Adj)</f>
        <v>42.3639006706539</v>
      </c>
      <c r="FC45" s="26" t="n">
        <f aca="false">FC43*FC41*(1+In_PV_Price_Adj)</f>
        <v>43.211178684067</v>
      </c>
      <c r="FD45" s="26" t="n">
        <f aca="false">FD43*FD41*(1+In_PV_Price_Adj)</f>
        <v>43.211178684067</v>
      </c>
      <c r="FE45" s="26" t="n">
        <f aca="false">FE43*FE41*(1+In_PV_Price_Adj)</f>
        <v>43.211178684067</v>
      </c>
      <c r="FF45" s="26" t="n">
        <f aca="false">FF43*FF41*(1+In_PV_Price_Adj)</f>
        <v>43.211178684067</v>
      </c>
      <c r="FG45" s="26" t="n">
        <f aca="false">FG43*FG41*(1+In_PV_Price_Adj)</f>
        <v>44.0754022577483</v>
      </c>
      <c r="FH45" s="26" t="n">
        <f aca="false">FH43*FH41*(1+In_PV_Price_Adj)</f>
        <v>44.0754022577483</v>
      </c>
    </row>
    <row r="46" customFormat="false" ht="15" hidden="false" customHeight="false" outlineLevel="0" collapsed="false">
      <c r="C46" s="1" t="s">
        <v>697</v>
      </c>
      <c r="D46" s="12" t="s">
        <v>127</v>
      </c>
      <c r="J46" s="26" t="n">
        <f aca="false">In_GoO*J41</f>
        <v>1.75</v>
      </c>
      <c r="K46" s="26" t="n">
        <f aca="false">In_GoO*K41</f>
        <v>1.7831975</v>
      </c>
      <c r="L46" s="26" t="n">
        <f aca="false">In_GoO*L41</f>
        <v>1.7831975</v>
      </c>
      <c r="M46" s="26" t="n">
        <f aca="false">In_GoO*M41</f>
        <v>1.7831975</v>
      </c>
      <c r="N46" s="26" t="n">
        <f aca="false">In_GoO*N41</f>
        <v>1.7831975</v>
      </c>
      <c r="O46" s="26" t="n">
        <f aca="false">In_GoO*O41</f>
        <v>1.82069825</v>
      </c>
      <c r="P46" s="26" t="n">
        <f aca="false">In_GoO*P41</f>
        <v>1.82069825</v>
      </c>
      <c r="Q46" s="26" t="n">
        <f aca="false">In_GoO*Q41</f>
        <v>1.82069825</v>
      </c>
      <c r="R46" s="26" t="n">
        <f aca="false">In_GoO*R41</f>
        <v>1.82069825</v>
      </c>
      <c r="S46" s="26" t="n">
        <f aca="false">In_GoO*S41</f>
        <v>1.85738525</v>
      </c>
      <c r="T46" s="26" t="n">
        <f aca="false">In_GoO*T41</f>
        <v>1.85738525</v>
      </c>
      <c r="U46" s="26" t="n">
        <f aca="false">In_GoO*U41</f>
        <v>1.85738525</v>
      </c>
      <c r="V46" s="26" t="n">
        <f aca="false">In_GoO*V41</f>
        <v>1.85738525</v>
      </c>
      <c r="W46" s="26" t="n">
        <f aca="false">In_GoO*W41</f>
        <v>1.8952955</v>
      </c>
      <c r="X46" s="26" t="n">
        <f aca="false">In_GoO*X41</f>
        <v>1.8952955</v>
      </c>
      <c r="Y46" s="26" t="n">
        <f aca="false">In_GoO*Y41</f>
        <v>1.8952955</v>
      </c>
      <c r="Z46" s="26" t="n">
        <f aca="false">In_GoO*Z41</f>
        <v>1.8952955</v>
      </c>
      <c r="AA46" s="26" t="n">
        <f aca="false">In_GoO*AA41</f>
        <v>1.93405275</v>
      </c>
      <c r="AB46" s="26" t="n">
        <f aca="false">In_GoO*AB41</f>
        <v>1.93405275</v>
      </c>
      <c r="AC46" s="26" t="n">
        <f aca="false">In_GoO*AC41</f>
        <v>1.93405275</v>
      </c>
      <c r="AD46" s="26" t="n">
        <f aca="false">In_GoO*AD41</f>
        <v>1.93405275</v>
      </c>
      <c r="AE46" s="26" t="n">
        <f aca="false">In_GoO*AE41</f>
        <v>1.972733</v>
      </c>
      <c r="AF46" s="26" t="n">
        <f aca="false">In_GoO*AF41</f>
        <v>1.972733</v>
      </c>
      <c r="AG46" s="26" t="n">
        <f aca="false">In_GoO*AG41</f>
        <v>1.972733</v>
      </c>
      <c r="AH46" s="26" t="n">
        <f aca="false">In_GoO*AH41</f>
        <v>1.972733</v>
      </c>
      <c r="AI46" s="26" t="n">
        <f aca="false">In_GoO*AI41</f>
        <v>2.0121885</v>
      </c>
      <c r="AJ46" s="26" t="n">
        <f aca="false">In_GoO*AJ41</f>
        <v>2.0121885</v>
      </c>
      <c r="AK46" s="26" t="n">
        <f aca="false">In_GoO*AK41</f>
        <v>2.0121885</v>
      </c>
      <c r="AL46" s="26" t="n">
        <f aca="false">In_GoO*AL41</f>
        <v>2.0121885</v>
      </c>
      <c r="AM46" s="26" t="n">
        <f aca="false">In_GoO*AM41</f>
        <v>2.0524315</v>
      </c>
      <c r="AN46" s="26" t="n">
        <f aca="false">In_GoO*AN41</f>
        <v>2.0524315</v>
      </c>
      <c r="AO46" s="26" t="n">
        <f aca="false">In_GoO*AO41</f>
        <v>2.0524315</v>
      </c>
      <c r="AP46" s="26" t="n">
        <f aca="false">In_GoO*AP41</f>
        <v>2.0524315</v>
      </c>
      <c r="AQ46" s="26" t="n">
        <f aca="false">In_GoO*AQ41</f>
        <v>2.09348125</v>
      </c>
      <c r="AR46" s="26" t="n">
        <f aca="false">In_GoO*AR41</f>
        <v>2.09348125</v>
      </c>
      <c r="AS46" s="26" t="n">
        <f aca="false">In_GoO*AS41</f>
        <v>2.09348125</v>
      </c>
      <c r="AT46" s="26" t="n">
        <f aca="false">In_GoO*AT41</f>
        <v>2.09348125</v>
      </c>
      <c r="AU46" s="26" t="n">
        <f aca="false">In_GoO*AU41</f>
        <v>2.13535</v>
      </c>
      <c r="AV46" s="26" t="n">
        <f aca="false">In_GoO*AV41</f>
        <v>2.13535</v>
      </c>
      <c r="AW46" s="26" t="n">
        <f aca="false">In_GoO*AW41</f>
        <v>2.13535</v>
      </c>
      <c r="AX46" s="26" t="n">
        <f aca="false">In_GoO*AX41</f>
        <v>2.13535</v>
      </c>
      <c r="AY46" s="26" t="n">
        <f aca="false">In_GoO*AY41</f>
        <v>2.178057</v>
      </c>
      <c r="AZ46" s="26" t="n">
        <f aca="false">In_GoO*AZ41</f>
        <v>2.178057</v>
      </c>
      <c r="BA46" s="26" t="n">
        <f aca="false">In_GoO*BA41</f>
        <v>2.178057</v>
      </c>
      <c r="BB46" s="26" t="n">
        <f aca="false">In_GoO*BB41</f>
        <v>2.178057</v>
      </c>
      <c r="BC46" s="26" t="n">
        <f aca="false">In_GoO*BC41</f>
        <v>2.221618</v>
      </c>
      <c r="BD46" s="26" t="n">
        <f aca="false">In_GoO*BD41</f>
        <v>2.221618</v>
      </c>
      <c r="BE46" s="26" t="n">
        <f aca="false">In_GoO*BE41</f>
        <v>2.221618</v>
      </c>
      <c r="BF46" s="26" t="n">
        <f aca="false">In_GoO*BF41</f>
        <v>2.221618</v>
      </c>
      <c r="BG46" s="26" t="n">
        <f aca="false">In_GoO*BG41</f>
        <v>2.2660505</v>
      </c>
      <c r="BH46" s="26" t="n">
        <f aca="false">In_GoO*BH41</f>
        <v>2.2660505</v>
      </c>
      <c r="BI46" s="26" t="n">
        <f aca="false">In_GoO*BI41</f>
        <v>2.2660505</v>
      </c>
      <c r="BJ46" s="26" t="n">
        <f aca="false">In_GoO*BJ41</f>
        <v>2.2660505</v>
      </c>
      <c r="BK46" s="26" t="n">
        <f aca="false">In_GoO*BK41</f>
        <v>2.311372</v>
      </c>
      <c r="BL46" s="26" t="n">
        <f aca="false">In_GoO*BL41</f>
        <v>2.311372</v>
      </c>
      <c r="BM46" s="26" t="n">
        <f aca="false">In_GoO*BM41</f>
        <v>2.311372</v>
      </c>
      <c r="BN46" s="26" t="n">
        <f aca="false">In_GoO*BN41</f>
        <v>2.311372</v>
      </c>
      <c r="BO46" s="26" t="n">
        <f aca="false">In_GoO*BO41</f>
        <v>2.3576</v>
      </c>
      <c r="BP46" s="26" t="n">
        <f aca="false">In_GoO*BP41</f>
        <v>2.3576</v>
      </c>
      <c r="BQ46" s="26" t="n">
        <f aca="false">In_GoO*BQ41</f>
        <v>2.3576</v>
      </c>
      <c r="BR46" s="26" t="n">
        <f aca="false">In_GoO*BR41</f>
        <v>2.3576</v>
      </c>
      <c r="BS46" s="26" t="n">
        <f aca="false">In_GoO*BS41</f>
        <v>2.404752</v>
      </c>
      <c r="BT46" s="26" t="n">
        <f aca="false">In_GoO*BT41</f>
        <v>2.404752</v>
      </c>
      <c r="BU46" s="26" t="n">
        <f aca="false">In_GoO*BU41</f>
        <v>2.404752</v>
      </c>
      <c r="BV46" s="26" t="n">
        <f aca="false">In_GoO*BV41</f>
        <v>2.404752</v>
      </c>
      <c r="BW46" s="26" t="n">
        <f aca="false">In_GoO*BW41</f>
        <v>2.45284725</v>
      </c>
      <c r="BX46" s="26" t="n">
        <f aca="false">In_GoO*BX41</f>
        <v>2.45284725</v>
      </c>
      <c r="BY46" s="26" t="n">
        <f aca="false">In_GoO*BY41</f>
        <v>2.45284725</v>
      </c>
      <c r="BZ46" s="26" t="n">
        <f aca="false">In_GoO*BZ41</f>
        <v>2.45284725</v>
      </c>
      <c r="CA46" s="26" t="n">
        <f aca="false">In_GoO*CA41</f>
        <v>2.50190325</v>
      </c>
      <c r="CB46" s="26" t="n">
        <f aca="false">In_GoO*CB41</f>
        <v>2.50190325</v>
      </c>
      <c r="CC46" s="26" t="n">
        <f aca="false">In_GoO*CC41</f>
        <v>2.50190325</v>
      </c>
      <c r="CD46" s="26" t="n">
        <f aca="false">In_GoO*CD41</f>
        <v>2.50190325</v>
      </c>
      <c r="CE46" s="26" t="n">
        <f aca="false">In_GoO*CE41</f>
        <v>2.551941</v>
      </c>
      <c r="CF46" s="26" t="n">
        <f aca="false">In_GoO*CF41</f>
        <v>2.551941</v>
      </c>
      <c r="CG46" s="26" t="n">
        <f aca="false">In_GoO*CG41</f>
        <v>2.551941</v>
      </c>
      <c r="CH46" s="26" t="n">
        <f aca="false">In_GoO*CH41</f>
        <v>2.551941</v>
      </c>
      <c r="CI46" s="26" t="n">
        <f aca="false">In_GoO*CI41</f>
        <v>2.60297975</v>
      </c>
      <c r="CJ46" s="26" t="n">
        <f aca="false">In_GoO*CJ41</f>
        <v>2.60297975</v>
      </c>
      <c r="CK46" s="26" t="n">
        <f aca="false">In_GoO*CK41</f>
        <v>2.60297975</v>
      </c>
      <c r="CL46" s="26" t="n">
        <f aca="false">In_GoO*CL41</f>
        <v>2.60297975</v>
      </c>
      <c r="CM46" s="26" t="n">
        <f aca="false">In_GoO*CM41</f>
        <v>2.6550405</v>
      </c>
      <c r="CN46" s="26" t="n">
        <f aca="false">In_GoO*CN41</f>
        <v>2.6550405</v>
      </c>
      <c r="CO46" s="26" t="n">
        <f aca="false">In_GoO*CO41</f>
        <v>2.6550405</v>
      </c>
      <c r="CP46" s="26" t="n">
        <f aca="false">In_GoO*CP41</f>
        <v>2.6550405</v>
      </c>
      <c r="CQ46" s="26" t="n">
        <f aca="false">In_GoO*CQ41</f>
        <v>2.70814075</v>
      </c>
      <c r="CR46" s="26" t="n">
        <f aca="false">In_GoO*CR41</f>
        <v>2.70814075</v>
      </c>
      <c r="CS46" s="26" t="n">
        <f aca="false">In_GoO*CS41</f>
        <v>2.70814075</v>
      </c>
      <c r="CT46" s="26" t="n">
        <f aca="false">In_GoO*CT41</f>
        <v>2.70814075</v>
      </c>
      <c r="CU46" s="26" t="n">
        <f aca="false">In_GoO*CU41</f>
        <v>2.76230325</v>
      </c>
      <c r="CV46" s="26" t="n">
        <f aca="false">In_GoO*CV41</f>
        <v>2.76230325</v>
      </c>
      <c r="CW46" s="26" t="n">
        <f aca="false">In_GoO*CW41</f>
        <v>2.76230325</v>
      </c>
      <c r="CX46" s="26" t="n">
        <f aca="false">In_GoO*CX41</f>
        <v>2.76230325</v>
      </c>
      <c r="CY46" s="26" t="n">
        <f aca="false">In_GoO*CY41</f>
        <v>2.817549</v>
      </c>
      <c r="CZ46" s="26" t="n">
        <f aca="false">In_GoO*CZ41</f>
        <v>2.817549</v>
      </c>
      <c r="DA46" s="26" t="n">
        <f aca="false">In_GoO*DA41</f>
        <v>2.817549</v>
      </c>
      <c r="DB46" s="26" t="n">
        <f aca="false">In_GoO*DB41</f>
        <v>2.817549</v>
      </c>
      <c r="DC46" s="26" t="n">
        <f aca="false">In_GoO*DC41</f>
        <v>2.87390075</v>
      </c>
      <c r="DD46" s="26" t="n">
        <f aca="false">In_GoO*DD41</f>
        <v>2.87390075</v>
      </c>
      <c r="DE46" s="26" t="n">
        <f aca="false">In_GoO*DE41</f>
        <v>2.87390075</v>
      </c>
      <c r="DF46" s="26" t="n">
        <f aca="false">In_GoO*DF41</f>
        <v>2.87390075</v>
      </c>
      <c r="DG46" s="26" t="n">
        <f aca="false">In_GoO*DG41</f>
        <v>2.9313795</v>
      </c>
      <c r="DH46" s="26" t="n">
        <f aca="false">In_GoO*DH41</f>
        <v>2.9313795</v>
      </c>
      <c r="DI46" s="26" t="n">
        <f aca="false">In_GoO*DI41</f>
        <v>2.9313795</v>
      </c>
      <c r="DJ46" s="26" t="n">
        <f aca="false">In_GoO*DJ41</f>
        <v>2.9313795</v>
      </c>
      <c r="DK46" s="26" t="n">
        <f aca="false">In_GoO*DK41</f>
        <v>2.99000625</v>
      </c>
      <c r="DL46" s="26" t="n">
        <f aca="false">In_GoO*DL41</f>
        <v>2.99000625</v>
      </c>
      <c r="DM46" s="26" t="n">
        <f aca="false">In_GoO*DM41</f>
        <v>2.99000625</v>
      </c>
      <c r="DN46" s="26" t="n">
        <f aca="false">In_GoO*DN41</f>
        <v>2.99000625</v>
      </c>
      <c r="DO46" s="26" t="n">
        <f aca="false">In_GoO*DO41</f>
        <v>3.0498055</v>
      </c>
      <c r="DP46" s="26" t="n">
        <f aca="false">In_GoO*DP41</f>
        <v>3.0498055</v>
      </c>
      <c r="DQ46" s="26" t="n">
        <f aca="false">In_GoO*DQ41</f>
        <v>3.0498055</v>
      </c>
      <c r="DR46" s="26" t="n">
        <f aca="false">In_GoO*DR41</f>
        <v>3.0498055</v>
      </c>
      <c r="DS46" s="26" t="n">
        <f aca="false">In_GoO*DS41</f>
        <v>3.11080175</v>
      </c>
      <c r="DT46" s="26" t="n">
        <f aca="false">In_GoO*DT41</f>
        <v>3.11080175</v>
      </c>
      <c r="DU46" s="26" t="n">
        <f aca="false">In_GoO*DU41</f>
        <v>3.11080175</v>
      </c>
      <c r="DV46" s="26" t="n">
        <f aca="false">In_GoO*DV41</f>
        <v>3.11080175</v>
      </c>
      <c r="DW46" s="26" t="n">
        <f aca="false">In_GoO*DW41</f>
        <v>3.17301775</v>
      </c>
      <c r="DX46" s="26" t="n">
        <f aca="false">In_GoO*DX41</f>
        <v>3.17301775</v>
      </c>
      <c r="DY46" s="26" t="n">
        <f aca="false">In_GoO*DY41</f>
        <v>3.17301775</v>
      </c>
      <c r="DZ46" s="26" t="n">
        <f aca="false">In_GoO*DZ41</f>
        <v>3.17301775</v>
      </c>
      <c r="EA46" s="26" t="n">
        <f aca="false">In_GoO*EA41</f>
        <v>3.23647975</v>
      </c>
      <c r="EB46" s="26" t="n">
        <f aca="false">In_GoO*EB41</f>
        <v>3.23647975</v>
      </c>
      <c r="EC46" s="26" t="n">
        <f aca="false">In_GoO*EC41</f>
        <v>3.23647975</v>
      </c>
      <c r="ED46" s="26" t="n">
        <f aca="false">In_GoO*ED41</f>
        <v>3.23647975</v>
      </c>
      <c r="EE46" s="26" t="n">
        <f aca="false">In_GoO*EE41</f>
        <v>3.30120875</v>
      </c>
      <c r="EF46" s="26" t="n">
        <f aca="false">In_GoO*EF41</f>
        <v>3.30120875</v>
      </c>
      <c r="EG46" s="26" t="n">
        <f aca="false">In_GoO*EG41</f>
        <v>3.30120875</v>
      </c>
      <c r="EH46" s="26" t="n">
        <f aca="false">In_GoO*EH41</f>
        <v>3.30120875</v>
      </c>
      <c r="EI46" s="26" t="n">
        <f aca="false">In_GoO*EI41</f>
        <v>3.36723275</v>
      </c>
      <c r="EJ46" s="26" t="n">
        <f aca="false">In_GoO*EJ41</f>
        <v>3.36723275</v>
      </c>
      <c r="EK46" s="26" t="n">
        <f aca="false">In_GoO*EK41</f>
        <v>3.36723275</v>
      </c>
      <c r="EL46" s="26" t="n">
        <f aca="false">In_GoO*EL41</f>
        <v>3.36723275</v>
      </c>
      <c r="EM46" s="26" t="n">
        <f aca="false">In_GoO*EM41</f>
        <v>3.434578</v>
      </c>
      <c r="EN46" s="26" t="n">
        <f aca="false">In_GoO*EN41</f>
        <v>3.434578</v>
      </c>
      <c r="EO46" s="26" t="n">
        <f aca="false">In_GoO*EO41</f>
        <v>3.434578</v>
      </c>
      <c r="EP46" s="26" t="n">
        <f aca="false">In_GoO*EP41</f>
        <v>3.434578</v>
      </c>
      <c r="EQ46" s="26" t="n">
        <f aca="false">In_GoO*EQ41</f>
        <v>3.503269</v>
      </c>
      <c r="ER46" s="26" t="n">
        <f aca="false">In_GoO*ER41</f>
        <v>3.503269</v>
      </c>
      <c r="ES46" s="26" t="n">
        <f aca="false">In_GoO*ES41</f>
        <v>3.503269</v>
      </c>
      <c r="ET46" s="26" t="n">
        <f aca="false">In_GoO*ET41</f>
        <v>3.503269</v>
      </c>
      <c r="EU46" s="26" t="n">
        <f aca="false">In_GoO*EU41</f>
        <v>3.57333438</v>
      </c>
      <c r="EV46" s="26" t="n">
        <f aca="false">In_GoO*EV41</f>
        <v>3.57333438</v>
      </c>
      <c r="EW46" s="26" t="n">
        <f aca="false">In_GoO*EW41</f>
        <v>3.57333438</v>
      </c>
      <c r="EX46" s="26" t="n">
        <f aca="false">In_GoO*EX41</f>
        <v>3.57333438</v>
      </c>
      <c r="EY46" s="26" t="n">
        <f aca="false">In_GoO*EY41</f>
        <v>3.6448010676</v>
      </c>
      <c r="EZ46" s="26" t="n">
        <f aca="false">In_GoO*EZ41</f>
        <v>3.6448010676</v>
      </c>
      <c r="FA46" s="26" t="n">
        <f aca="false">In_GoO*FA41</f>
        <v>3.6448010676</v>
      </c>
      <c r="FB46" s="26" t="n">
        <f aca="false">In_GoO*FB41</f>
        <v>3.6448010676</v>
      </c>
      <c r="FC46" s="26" t="n">
        <f aca="false">In_GoO*FC41</f>
        <v>3.717697088952</v>
      </c>
      <c r="FD46" s="26" t="n">
        <f aca="false">In_GoO*FD41</f>
        <v>3.717697088952</v>
      </c>
      <c r="FE46" s="26" t="n">
        <f aca="false">In_GoO*FE41</f>
        <v>3.717697088952</v>
      </c>
      <c r="FF46" s="26" t="n">
        <f aca="false">In_GoO*FF41</f>
        <v>3.717697088952</v>
      </c>
      <c r="FG46" s="26" t="n">
        <f aca="false">In_GoO*FG41</f>
        <v>3.79205103073104</v>
      </c>
      <c r="FH46" s="26" t="n">
        <f aca="false">In_GoO*FH41</f>
        <v>3.79205103073104</v>
      </c>
    </row>
    <row r="47" customFormat="false" ht="15" hidden="false" customHeight="false" outlineLevel="0" collapsed="false">
      <c r="C47" s="1" t="s">
        <v>698</v>
      </c>
      <c r="D47" s="12" t="s">
        <v>320</v>
      </c>
      <c r="E47" s="15" t="str">
        <f aca="false">INDEX(Case_BESS_Curve,1,$F12)</f>
        <v>DC 4h</v>
      </c>
      <c r="J47" s="26" t="n">
        <f aca="false">INDEX(Stack_Data,MATCH($E47,Stack_Labels,0),MATCH(J$7,Stack_Years,0))</f>
        <v>0</v>
      </c>
      <c r="K47" s="26" t="n">
        <f aca="false">INDEX(Stack_Data,MATCH($E47,Stack_Labels,0),MATCH(K$7,Stack_Years,0))</f>
        <v>0</v>
      </c>
      <c r="L47" s="26" t="n">
        <f aca="false">INDEX(Stack_Data,MATCH($E47,Stack_Labels,0),MATCH(L$7,Stack_Years,0))</f>
        <v>0</v>
      </c>
      <c r="M47" s="26" t="n">
        <f aca="false">INDEX(Stack_Data,MATCH($E47,Stack_Labels,0),MATCH(M$7,Stack_Years,0))</f>
        <v>0</v>
      </c>
      <c r="N47" s="26" t="n">
        <f aca="false">INDEX(Stack_Data,MATCH($E47,Stack_Labels,0),MATCH(N$7,Stack_Years,0))</f>
        <v>0</v>
      </c>
      <c r="O47" s="26" t="n">
        <f aca="false">INDEX(Stack_Data,MATCH($E47,Stack_Labels,0),MATCH(O$7,Stack_Years,0))</f>
        <v>186.975077300524</v>
      </c>
      <c r="P47" s="26" t="n">
        <f aca="false">INDEX(Stack_Data,MATCH($E47,Stack_Labels,0),MATCH(P$7,Stack_Years,0))</f>
        <v>186.975077300524</v>
      </c>
      <c r="Q47" s="26" t="n">
        <f aca="false">INDEX(Stack_Data,MATCH($E47,Stack_Labels,0),MATCH(Q$7,Stack_Years,0))</f>
        <v>186.975077300524</v>
      </c>
      <c r="R47" s="26" t="n">
        <f aca="false">INDEX(Stack_Data,MATCH($E47,Stack_Labels,0),MATCH(R$7,Stack_Years,0))</f>
        <v>186.975077300524</v>
      </c>
      <c r="S47" s="26" t="n">
        <f aca="false">INDEX(Stack_Data,MATCH($E47,Stack_Labels,0),MATCH(S$7,Stack_Years,0))</f>
        <v>163.096384068453</v>
      </c>
      <c r="T47" s="26" t="n">
        <f aca="false">INDEX(Stack_Data,MATCH($E47,Stack_Labels,0),MATCH(T$7,Stack_Years,0))</f>
        <v>163.096384068453</v>
      </c>
      <c r="U47" s="26" t="n">
        <f aca="false">INDEX(Stack_Data,MATCH($E47,Stack_Labels,0),MATCH(U$7,Stack_Years,0))</f>
        <v>163.096384068453</v>
      </c>
      <c r="V47" s="26" t="n">
        <f aca="false">INDEX(Stack_Data,MATCH($E47,Stack_Labels,0),MATCH(V$7,Stack_Years,0))</f>
        <v>163.096384068453</v>
      </c>
      <c r="W47" s="26" t="n">
        <f aca="false">INDEX(Stack_Data,MATCH($E47,Stack_Labels,0),MATCH(W$7,Stack_Years,0))</f>
        <v>126.198708143009</v>
      </c>
      <c r="X47" s="26" t="n">
        <f aca="false">INDEX(Stack_Data,MATCH($E47,Stack_Labels,0),MATCH(X$7,Stack_Years,0))</f>
        <v>126.198708143009</v>
      </c>
      <c r="Y47" s="26" t="n">
        <f aca="false">INDEX(Stack_Data,MATCH($E47,Stack_Labels,0),MATCH(Y$7,Stack_Years,0))</f>
        <v>126.198708143009</v>
      </c>
      <c r="Z47" s="26" t="n">
        <f aca="false">INDEX(Stack_Data,MATCH($E47,Stack_Labels,0),MATCH(Z$7,Stack_Years,0))</f>
        <v>126.198708143009</v>
      </c>
      <c r="AA47" s="26" t="n">
        <f aca="false">INDEX(Stack_Data,MATCH($E47,Stack_Labels,0),MATCH(AA$7,Stack_Years,0))</f>
        <v>110.60631882972</v>
      </c>
      <c r="AB47" s="26" t="n">
        <f aca="false">INDEX(Stack_Data,MATCH($E47,Stack_Labels,0),MATCH(AB$7,Stack_Years,0))</f>
        <v>110.60631882972</v>
      </c>
      <c r="AC47" s="26" t="n">
        <f aca="false">INDEX(Stack_Data,MATCH($E47,Stack_Labels,0),MATCH(AC$7,Stack_Years,0))</f>
        <v>110.60631882972</v>
      </c>
      <c r="AD47" s="26" t="n">
        <f aca="false">INDEX(Stack_Data,MATCH($E47,Stack_Labels,0),MATCH(AD$7,Stack_Years,0))</f>
        <v>110.60631882972</v>
      </c>
      <c r="AE47" s="26" t="n">
        <f aca="false">INDEX(Stack_Data,MATCH($E47,Stack_Labels,0),MATCH(AE$7,Stack_Years,0))</f>
        <v>109.765179366436</v>
      </c>
      <c r="AF47" s="26" t="n">
        <f aca="false">INDEX(Stack_Data,MATCH($E47,Stack_Labels,0),MATCH(AF$7,Stack_Years,0))</f>
        <v>109.765179366436</v>
      </c>
      <c r="AG47" s="26" t="n">
        <f aca="false">INDEX(Stack_Data,MATCH($E47,Stack_Labels,0),MATCH(AG$7,Stack_Years,0))</f>
        <v>109.765179366436</v>
      </c>
      <c r="AH47" s="26" t="n">
        <f aca="false">INDEX(Stack_Data,MATCH($E47,Stack_Labels,0),MATCH(AH$7,Stack_Years,0))</f>
        <v>109.765179366436</v>
      </c>
      <c r="AI47" s="26" t="n">
        <f aca="false">INDEX(Stack_Data,MATCH($E47,Stack_Labels,0),MATCH(AI$7,Stack_Years,0))</f>
        <v>116.901628631418</v>
      </c>
      <c r="AJ47" s="26" t="n">
        <f aca="false">INDEX(Stack_Data,MATCH($E47,Stack_Labels,0),MATCH(AJ$7,Stack_Years,0))</f>
        <v>116.901628631418</v>
      </c>
      <c r="AK47" s="26" t="n">
        <f aca="false">INDEX(Stack_Data,MATCH($E47,Stack_Labels,0),MATCH(AK$7,Stack_Years,0))</f>
        <v>116.901628631418</v>
      </c>
      <c r="AL47" s="26" t="n">
        <f aca="false">INDEX(Stack_Data,MATCH($E47,Stack_Labels,0),MATCH(AL$7,Stack_Years,0))</f>
        <v>116.901628631418</v>
      </c>
      <c r="AM47" s="26" t="n">
        <f aca="false">INDEX(Stack_Data,MATCH($E47,Stack_Labels,0),MATCH(AM$7,Stack_Years,0))</f>
        <v>104.556949030564</v>
      </c>
      <c r="AN47" s="26" t="n">
        <f aca="false">INDEX(Stack_Data,MATCH($E47,Stack_Labels,0),MATCH(AN$7,Stack_Years,0))</f>
        <v>104.556949030564</v>
      </c>
      <c r="AO47" s="26" t="n">
        <f aca="false">INDEX(Stack_Data,MATCH($E47,Stack_Labels,0),MATCH(AO$7,Stack_Years,0))</f>
        <v>104.556949030564</v>
      </c>
      <c r="AP47" s="26" t="n">
        <f aca="false">INDEX(Stack_Data,MATCH($E47,Stack_Labels,0),MATCH(AP$7,Stack_Years,0))</f>
        <v>104.556949030564</v>
      </c>
      <c r="AQ47" s="26" t="n">
        <f aca="false">INDEX(Stack_Data,MATCH($E47,Stack_Labels,0),MATCH(AQ$7,Stack_Years,0))</f>
        <v>100.306006358989</v>
      </c>
      <c r="AR47" s="26" t="n">
        <f aca="false">INDEX(Stack_Data,MATCH($E47,Stack_Labels,0),MATCH(AR$7,Stack_Years,0))</f>
        <v>100.306006358989</v>
      </c>
      <c r="AS47" s="26" t="n">
        <f aca="false">INDEX(Stack_Data,MATCH($E47,Stack_Labels,0),MATCH(AS$7,Stack_Years,0))</f>
        <v>100.306006358989</v>
      </c>
      <c r="AT47" s="26" t="n">
        <f aca="false">INDEX(Stack_Data,MATCH($E47,Stack_Labels,0),MATCH(AT$7,Stack_Years,0))</f>
        <v>100.306006358989</v>
      </c>
      <c r="AU47" s="26" t="n">
        <f aca="false">INDEX(Stack_Data,MATCH($E47,Stack_Labels,0),MATCH(AU$7,Stack_Years,0))</f>
        <v>101.686266532968</v>
      </c>
      <c r="AV47" s="26" t="n">
        <f aca="false">INDEX(Stack_Data,MATCH($E47,Stack_Labels,0),MATCH(AV$7,Stack_Years,0))</f>
        <v>101.686266532968</v>
      </c>
      <c r="AW47" s="26" t="n">
        <f aca="false">INDEX(Stack_Data,MATCH($E47,Stack_Labels,0),MATCH(AW$7,Stack_Years,0))</f>
        <v>101.686266532968</v>
      </c>
      <c r="AX47" s="26" t="n">
        <f aca="false">INDEX(Stack_Data,MATCH($E47,Stack_Labels,0),MATCH(AX$7,Stack_Years,0))</f>
        <v>101.686266532968</v>
      </c>
      <c r="AY47" s="26" t="n">
        <f aca="false">INDEX(Stack_Data,MATCH($E47,Stack_Labels,0),MATCH(AY$7,Stack_Years,0))</f>
        <v>93.198379983609</v>
      </c>
      <c r="AZ47" s="26" t="n">
        <f aca="false">INDEX(Stack_Data,MATCH($E47,Stack_Labels,0),MATCH(AZ$7,Stack_Years,0))</f>
        <v>93.198379983609</v>
      </c>
      <c r="BA47" s="26" t="n">
        <f aca="false">INDEX(Stack_Data,MATCH($E47,Stack_Labels,0),MATCH(BA$7,Stack_Years,0))</f>
        <v>93.198379983609</v>
      </c>
      <c r="BB47" s="26" t="n">
        <f aca="false">INDEX(Stack_Data,MATCH($E47,Stack_Labels,0),MATCH(BB$7,Stack_Years,0))</f>
        <v>93.198379983609</v>
      </c>
      <c r="BC47" s="26" t="n">
        <f aca="false">INDEX(Stack_Data,MATCH($E47,Stack_Labels,0),MATCH(BC$7,Stack_Years,0))</f>
        <v>90.1415657629103</v>
      </c>
      <c r="BD47" s="26" t="n">
        <f aca="false">INDEX(Stack_Data,MATCH($E47,Stack_Labels,0),MATCH(BD$7,Stack_Years,0))</f>
        <v>90.1415657629103</v>
      </c>
      <c r="BE47" s="26" t="n">
        <f aca="false">INDEX(Stack_Data,MATCH($E47,Stack_Labels,0),MATCH(BE$7,Stack_Years,0))</f>
        <v>90.1415657629103</v>
      </c>
      <c r="BF47" s="26" t="n">
        <f aca="false">INDEX(Stack_Data,MATCH($E47,Stack_Labels,0),MATCH(BF$7,Stack_Years,0))</f>
        <v>90.1415657629103</v>
      </c>
      <c r="BG47" s="26" t="n">
        <f aca="false">INDEX(Stack_Data,MATCH($E47,Stack_Labels,0),MATCH(BG$7,Stack_Years,0))</f>
        <v>87.4807920441381</v>
      </c>
      <c r="BH47" s="26" t="n">
        <f aca="false">INDEX(Stack_Data,MATCH($E47,Stack_Labels,0),MATCH(BH$7,Stack_Years,0))</f>
        <v>87.4807920441381</v>
      </c>
      <c r="BI47" s="26" t="n">
        <f aca="false">INDEX(Stack_Data,MATCH($E47,Stack_Labels,0),MATCH(BI$7,Stack_Years,0))</f>
        <v>87.4807920441381</v>
      </c>
      <c r="BJ47" s="26" t="n">
        <f aca="false">INDEX(Stack_Data,MATCH($E47,Stack_Labels,0),MATCH(BJ$7,Stack_Years,0))</f>
        <v>87.4807920441381</v>
      </c>
      <c r="BK47" s="26" t="n">
        <f aca="false">INDEX(Stack_Data,MATCH($E47,Stack_Labels,0),MATCH(BK$7,Stack_Years,0))</f>
        <v>86.9300126365262</v>
      </c>
      <c r="BL47" s="26" t="n">
        <f aca="false">INDEX(Stack_Data,MATCH($E47,Stack_Labels,0),MATCH(BL$7,Stack_Years,0))</f>
        <v>86.9300126365262</v>
      </c>
      <c r="BM47" s="26" t="n">
        <f aca="false">INDEX(Stack_Data,MATCH($E47,Stack_Labels,0),MATCH(BM$7,Stack_Years,0))</f>
        <v>86.9300126365262</v>
      </c>
      <c r="BN47" s="26" t="n">
        <f aca="false">INDEX(Stack_Data,MATCH($E47,Stack_Labels,0),MATCH(BN$7,Stack_Years,0))</f>
        <v>86.9300126365262</v>
      </c>
      <c r="BO47" s="26" t="n">
        <f aca="false">INDEX(Stack_Data,MATCH($E47,Stack_Labels,0),MATCH(BO$7,Stack_Years,0))</f>
        <v>89.1014762780304</v>
      </c>
      <c r="BP47" s="26" t="n">
        <f aca="false">INDEX(Stack_Data,MATCH($E47,Stack_Labels,0),MATCH(BP$7,Stack_Years,0))</f>
        <v>89.1014762780304</v>
      </c>
      <c r="BQ47" s="26" t="n">
        <f aca="false">INDEX(Stack_Data,MATCH($E47,Stack_Labels,0),MATCH(BQ$7,Stack_Years,0))</f>
        <v>89.1014762780304</v>
      </c>
      <c r="BR47" s="26" t="n">
        <f aca="false">INDEX(Stack_Data,MATCH($E47,Stack_Labels,0),MATCH(BR$7,Stack_Years,0))</f>
        <v>89.1014762780304</v>
      </c>
      <c r="BS47" s="26" t="n">
        <f aca="false">INDEX(Stack_Data,MATCH($E47,Stack_Labels,0),MATCH(BS$7,Stack_Years,0))</f>
        <v>87.4713271880382</v>
      </c>
      <c r="BT47" s="26" t="n">
        <f aca="false">INDEX(Stack_Data,MATCH($E47,Stack_Labels,0),MATCH(BT$7,Stack_Years,0))</f>
        <v>87.4713271880382</v>
      </c>
      <c r="BU47" s="26" t="n">
        <f aca="false">INDEX(Stack_Data,MATCH($E47,Stack_Labels,0),MATCH(BU$7,Stack_Years,0))</f>
        <v>87.4713271880382</v>
      </c>
      <c r="BV47" s="26" t="n">
        <f aca="false">INDEX(Stack_Data,MATCH($E47,Stack_Labels,0),MATCH(BV$7,Stack_Years,0))</f>
        <v>87.4713271880382</v>
      </c>
      <c r="BW47" s="26" t="n">
        <f aca="false">INDEX(Stack_Data,MATCH($E47,Stack_Labels,0),MATCH(BW$7,Stack_Years,0))</f>
        <v>86.6951358598232</v>
      </c>
      <c r="BX47" s="26" t="n">
        <f aca="false">INDEX(Stack_Data,MATCH($E47,Stack_Labels,0),MATCH(BX$7,Stack_Years,0))</f>
        <v>86.6951358598232</v>
      </c>
      <c r="BY47" s="26" t="n">
        <f aca="false">INDEX(Stack_Data,MATCH($E47,Stack_Labels,0),MATCH(BY$7,Stack_Years,0))</f>
        <v>86.6951358598232</v>
      </c>
      <c r="BZ47" s="26" t="n">
        <f aca="false">INDEX(Stack_Data,MATCH($E47,Stack_Labels,0),MATCH(BZ$7,Stack_Years,0))</f>
        <v>86.6951358598232</v>
      </c>
      <c r="CA47" s="26" t="n">
        <f aca="false">INDEX(Stack_Data,MATCH($E47,Stack_Labels,0),MATCH(CA$7,Stack_Years,0))</f>
        <v>83.1561885553891</v>
      </c>
      <c r="CB47" s="26" t="n">
        <f aca="false">INDEX(Stack_Data,MATCH($E47,Stack_Labels,0),MATCH(CB$7,Stack_Years,0))</f>
        <v>83.1561885553891</v>
      </c>
      <c r="CC47" s="26" t="n">
        <f aca="false">INDEX(Stack_Data,MATCH($E47,Stack_Labels,0),MATCH(CC$7,Stack_Years,0))</f>
        <v>83.1561885553891</v>
      </c>
      <c r="CD47" s="26" t="n">
        <f aca="false">INDEX(Stack_Data,MATCH($E47,Stack_Labels,0),MATCH(CD$7,Stack_Years,0))</f>
        <v>83.1561885553891</v>
      </c>
      <c r="CE47" s="26" t="n">
        <f aca="false">INDEX(Stack_Data,MATCH($E47,Stack_Labels,0),MATCH(CE$7,Stack_Years,0))</f>
        <v>80.8571687406187</v>
      </c>
      <c r="CF47" s="26" t="n">
        <f aca="false">INDEX(Stack_Data,MATCH($E47,Stack_Labels,0),MATCH(CF$7,Stack_Years,0))</f>
        <v>80.8571687406187</v>
      </c>
      <c r="CG47" s="26" t="n">
        <f aca="false">INDEX(Stack_Data,MATCH($E47,Stack_Labels,0),MATCH(CG$7,Stack_Years,0))</f>
        <v>80.8571687406187</v>
      </c>
      <c r="CH47" s="26" t="n">
        <f aca="false">INDEX(Stack_Data,MATCH($E47,Stack_Labels,0),MATCH(CH$7,Stack_Years,0))</f>
        <v>80.8571687406187</v>
      </c>
      <c r="CI47" s="26" t="n">
        <f aca="false">INDEX(Stack_Data,MATCH($E47,Stack_Labels,0),MATCH(CI$7,Stack_Years,0))</f>
        <v>80.2517418029204</v>
      </c>
      <c r="CJ47" s="26" t="n">
        <f aca="false">INDEX(Stack_Data,MATCH($E47,Stack_Labels,0),MATCH(CJ$7,Stack_Years,0))</f>
        <v>80.2517418029204</v>
      </c>
      <c r="CK47" s="26" t="n">
        <f aca="false">INDEX(Stack_Data,MATCH($E47,Stack_Labels,0),MATCH(CK$7,Stack_Years,0))</f>
        <v>80.2517418029204</v>
      </c>
      <c r="CL47" s="26" t="n">
        <f aca="false">INDEX(Stack_Data,MATCH($E47,Stack_Labels,0),MATCH(CL$7,Stack_Years,0))</f>
        <v>80.2517418029204</v>
      </c>
      <c r="CM47" s="26" t="n">
        <f aca="false">INDEX(Stack_Data,MATCH($E47,Stack_Labels,0),MATCH(CM$7,Stack_Years,0))</f>
        <v>82.5953279268762</v>
      </c>
      <c r="CN47" s="26" t="n">
        <f aca="false">INDEX(Stack_Data,MATCH($E47,Stack_Labels,0),MATCH(CN$7,Stack_Years,0))</f>
        <v>82.5953279268762</v>
      </c>
      <c r="CO47" s="26" t="n">
        <f aca="false">INDEX(Stack_Data,MATCH($E47,Stack_Labels,0),MATCH(CO$7,Stack_Years,0))</f>
        <v>82.5953279268762</v>
      </c>
      <c r="CP47" s="26" t="n">
        <f aca="false">INDEX(Stack_Data,MATCH($E47,Stack_Labels,0),MATCH(CP$7,Stack_Years,0))</f>
        <v>82.5953279268762</v>
      </c>
      <c r="CQ47" s="26" t="n">
        <f aca="false">INDEX(Stack_Data,MATCH($E47,Stack_Labels,0),MATCH(CQ$7,Stack_Years,0))</f>
        <v>80.4917166478096</v>
      </c>
      <c r="CR47" s="26" t="n">
        <f aca="false">INDEX(Stack_Data,MATCH($E47,Stack_Labels,0),MATCH(CR$7,Stack_Years,0))</f>
        <v>80.4917166478096</v>
      </c>
      <c r="CS47" s="26" t="n">
        <f aca="false">INDEX(Stack_Data,MATCH($E47,Stack_Labels,0),MATCH(CS$7,Stack_Years,0))</f>
        <v>80.4917166478096</v>
      </c>
      <c r="CT47" s="26" t="n">
        <f aca="false">INDEX(Stack_Data,MATCH($E47,Stack_Labels,0),MATCH(CT$7,Stack_Years,0))</f>
        <v>80.4917166478096</v>
      </c>
      <c r="CU47" s="26" t="n">
        <f aca="false">INDEX(Stack_Data,MATCH($E47,Stack_Labels,0),MATCH(CU$7,Stack_Years,0))</f>
        <v>81.954987579591</v>
      </c>
      <c r="CV47" s="26" t="n">
        <f aca="false">INDEX(Stack_Data,MATCH($E47,Stack_Labels,0),MATCH(CV$7,Stack_Years,0))</f>
        <v>81.954987579591</v>
      </c>
      <c r="CW47" s="26" t="n">
        <f aca="false">INDEX(Stack_Data,MATCH($E47,Stack_Labels,0),MATCH(CW$7,Stack_Years,0))</f>
        <v>81.954987579591</v>
      </c>
      <c r="CX47" s="26" t="n">
        <f aca="false">INDEX(Stack_Data,MATCH($E47,Stack_Labels,0),MATCH(CX$7,Stack_Years,0))</f>
        <v>81.954987579591</v>
      </c>
      <c r="CY47" s="26" t="n">
        <f aca="false">INDEX(Stack_Data,MATCH($E47,Stack_Labels,0),MATCH(CY$7,Stack_Years,0))</f>
        <v>102.859605730379</v>
      </c>
      <c r="CZ47" s="26" t="n">
        <f aca="false">INDEX(Stack_Data,MATCH($E47,Stack_Labels,0),MATCH(CZ$7,Stack_Years,0))</f>
        <v>102.859605730379</v>
      </c>
      <c r="DA47" s="26" t="n">
        <f aca="false">INDEX(Stack_Data,MATCH($E47,Stack_Labels,0),MATCH(DA$7,Stack_Years,0))</f>
        <v>102.859605730379</v>
      </c>
      <c r="DB47" s="26" t="n">
        <f aca="false">INDEX(Stack_Data,MATCH($E47,Stack_Labels,0),MATCH(DB$7,Stack_Years,0))</f>
        <v>102.859605730379</v>
      </c>
      <c r="DC47" s="26" t="n">
        <f aca="false">INDEX(Stack_Data,MATCH($E47,Stack_Labels,0),MATCH(DC$7,Stack_Years,0))</f>
        <v>101.834914918668</v>
      </c>
      <c r="DD47" s="26" t="n">
        <f aca="false">INDEX(Stack_Data,MATCH($E47,Stack_Labels,0),MATCH(DD$7,Stack_Years,0))</f>
        <v>101.834914918668</v>
      </c>
      <c r="DE47" s="26" t="n">
        <f aca="false">INDEX(Stack_Data,MATCH($E47,Stack_Labels,0),MATCH(DE$7,Stack_Years,0))</f>
        <v>101.834914918668</v>
      </c>
      <c r="DF47" s="26" t="n">
        <f aca="false">INDEX(Stack_Data,MATCH($E47,Stack_Labels,0),MATCH(DF$7,Stack_Years,0))</f>
        <v>101.834914918668</v>
      </c>
      <c r="DG47" s="26" t="n">
        <f aca="false">INDEX(Stack_Data,MATCH($E47,Stack_Labels,0),MATCH(DG$7,Stack_Years,0))</f>
        <v>100.556448958638</v>
      </c>
      <c r="DH47" s="26" t="n">
        <f aca="false">INDEX(Stack_Data,MATCH($E47,Stack_Labels,0),MATCH(DH$7,Stack_Years,0))</f>
        <v>100.556448958638</v>
      </c>
      <c r="DI47" s="26" t="n">
        <f aca="false">INDEX(Stack_Data,MATCH($E47,Stack_Labels,0),MATCH(DI$7,Stack_Years,0))</f>
        <v>100.556448958638</v>
      </c>
      <c r="DJ47" s="26" t="n">
        <f aca="false">INDEX(Stack_Data,MATCH($E47,Stack_Labels,0),MATCH(DJ$7,Stack_Years,0))</f>
        <v>100.556448958638</v>
      </c>
      <c r="DK47" s="26" t="n">
        <f aca="false">INDEX(Stack_Data,MATCH($E47,Stack_Labels,0),MATCH(DK$7,Stack_Years,0))</f>
        <v>98.6447360699669</v>
      </c>
      <c r="DL47" s="26" t="n">
        <f aca="false">INDEX(Stack_Data,MATCH($E47,Stack_Labels,0),MATCH(DL$7,Stack_Years,0))</f>
        <v>98.6447360699669</v>
      </c>
      <c r="DM47" s="26" t="n">
        <f aca="false">INDEX(Stack_Data,MATCH($E47,Stack_Labels,0),MATCH(DM$7,Stack_Years,0))</f>
        <v>98.6447360699669</v>
      </c>
      <c r="DN47" s="26" t="n">
        <f aca="false">INDEX(Stack_Data,MATCH($E47,Stack_Labels,0),MATCH(DN$7,Stack_Years,0))</f>
        <v>98.6447360699669</v>
      </c>
      <c r="DO47" s="26" t="n">
        <f aca="false">INDEX(Stack_Data,MATCH($E47,Stack_Labels,0),MATCH(DO$7,Stack_Years,0))</f>
        <v>98.9139307851777</v>
      </c>
      <c r="DP47" s="26" t="n">
        <f aca="false">INDEX(Stack_Data,MATCH($E47,Stack_Labels,0),MATCH(DP$7,Stack_Years,0))</f>
        <v>98.9139307851777</v>
      </c>
      <c r="DQ47" s="26" t="n">
        <f aca="false">INDEX(Stack_Data,MATCH($E47,Stack_Labels,0),MATCH(DQ$7,Stack_Years,0))</f>
        <v>98.9139307851777</v>
      </c>
      <c r="DR47" s="26" t="n">
        <f aca="false">INDEX(Stack_Data,MATCH($E47,Stack_Labels,0),MATCH(DR$7,Stack_Years,0))</f>
        <v>98.9139307851777</v>
      </c>
      <c r="DS47" s="26" t="n">
        <f aca="false">INDEX(Stack_Data,MATCH($E47,Stack_Labels,0),MATCH(DS$7,Stack_Years,0))</f>
        <v>96.6052685176698</v>
      </c>
      <c r="DT47" s="26" t="n">
        <f aca="false">INDEX(Stack_Data,MATCH($E47,Stack_Labels,0),MATCH(DT$7,Stack_Years,0))</f>
        <v>96.6052685176698</v>
      </c>
      <c r="DU47" s="26" t="n">
        <f aca="false">INDEX(Stack_Data,MATCH($E47,Stack_Labels,0),MATCH(DU$7,Stack_Years,0))</f>
        <v>96.6052685176698</v>
      </c>
      <c r="DV47" s="26" t="n">
        <f aca="false">INDEX(Stack_Data,MATCH($E47,Stack_Labels,0),MATCH(DV$7,Stack_Years,0))</f>
        <v>96.6052685176698</v>
      </c>
      <c r="DW47" s="26" t="n">
        <f aca="false">INDEX(Stack_Data,MATCH($E47,Stack_Labels,0),MATCH(DW$7,Stack_Years,0))</f>
        <v>96.5951246156025</v>
      </c>
      <c r="DX47" s="26" t="n">
        <f aca="false">INDEX(Stack_Data,MATCH($E47,Stack_Labels,0),MATCH(DX$7,Stack_Years,0))</f>
        <v>96.5951246156025</v>
      </c>
      <c r="DY47" s="26" t="n">
        <f aca="false">INDEX(Stack_Data,MATCH($E47,Stack_Labels,0),MATCH(DY$7,Stack_Years,0))</f>
        <v>96.5951246156025</v>
      </c>
      <c r="DZ47" s="26" t="n">
        <f aca="false">INDEX(Stack_Data,MATCH($E47,Stack_Labels,0),MATCH(DZ$7,Stack_Years,0))</f>
        <v>96.5951246156025</v>
      </c>
      <c r="EA47" s="26" t="n">
        <f aca="false">INDEX(Stack_Data,MATCH($E47,Stack_Labels,0),MATCH(EA$7,Stack_Years,0))</f>
        <v>96.8796344290941</v>
      </c>
      <c r="EB47" s="26" t="n">
        <f aca="false">INDEX(Stack_Data,MATCH($E47,Stack_Labels,0),MATCH(EB$7,Stack_Years,0))</f>
        <v>96.8796344290941</v>
      </c>
      <c r="EC47" s="26" t="n">
        <f aca="false">INDEX(Stack_Data,MATCH($E47,Stack_Labels,0),MATCH(EC$7,Stack_Years,0))</f>
        <v>96.8796344290941</v>
      </c>
      <c r="ED47" s="26" t="n">
        <f aca="false">INDEX(Stack_Data,MATCH($E47,Stack_Labels,0),MATCH(ED$7,Stack_Years,0))</f>
        <v>96.8796344290941</v>
      </c>
      <c r="EE47" s="26" t="n">
        <f aca="false">INDEX(Stack_Data,MATCH($E47,Stack_Labels,0),MATCH(EE$7,Stack_Years,0))</f>
        <v>92.8973327890953</v>
      </c>
      <c r="EF47" s="26" t="n">
        <f aca="false">INDEX(Stack_Data,MATCH($E47,Stack_Labels,0),MATCH(EF$7,Stack_Years,0))</f>
        <v>92.8973327890953</v>
      </c>
      <c r="EG47" s="26" t="n">
        <f aca="false">INDEX(Stack_Data,MATCH($E47,Stack_Labels,0),MATCH(EG$7,Stack_Years,0))</f>
        <v>92.8973327890953</v>
      </c>
      <c r="EH47" s="26" t="n">
        <f aca="false">INDEX(Stack_Data,MATCH($E47,Stack_Labels,0),MATCH(EH$7,Stack_Years,0))</f>
        <v>92.8973327890953</v>
      </c>
      <c r="EI47" s="26" t="n">
        <f aca="false">INDEX(Stack_Data,MATCH($E47,Stack_Labels,0),MATCH(EI$7,Stack_Years,0))</f>
        <v>94.0855065291799</v>
      </c>
      <c r="EJ47" s="26" t="n">
        <f aca="false">INDEX(Stack_Data,MATCH($E47,Stack_Labels,0),MATCH(EJ$7,Stack_Years,0))</f>
        <v>94.0855065291799</v>
      </c>
      <c r="EK47" s="26" t="n">
        <f aca="false">INDEX(Stack_Data,MATCH($E47,Stack_Labels,0),MATCH(EK$7,Stack_Years,0))</f>
        <v>94.0855065291799</v>
      </c>
      <c r="EL47" s="26" t="n">
        <f aca="false">INDEX(Stack_Data,MATCH($E47,Stack_Labels,0),MATCH(EL$7,Stack_Years,0))</f>
        <v>94.0855065291799</v>
      </c>
      <c r="EM47" s="26" t="n">
        <f aca="false">INDEX(Stack_Data,MATCH($E47,Stack_Labels,0),MATCH(EM$7,Stack_Years,0))</f>
        <v>94.2925528680793</v>
      </c>
      <c r="EN47" s="26" t="n">
        <f aca="false">INDEX(Stack_Data,MATCH($E47,Stack_Labels,0),MATCH(EN$7,Stack_Years,0))</f>
        <v>94.2925528680793</v>
      </c>
      <c r="EO47" s="26" t="n">
        <f aca="false">INDEX(Stack_Data,MATCH($E47,Stack_Labels,0),MATCH(EO$7,Stack_Years,0))</f>
        <v>94.2925528680793</v>
      </c>
      <c r="EP47" s="26" t="n">
        <f aca="false">INDEX(Stack_Data,MATCH($E47,Stack_Labels,0),MATCH(EP$7,Stack_Years,0))</f>
        <v>94.2925528680793</v>
      </c>
      <c r="EQ47" s="26" t="n">
        <f aca="false">INDEX(Stack_Data,MATCH($E47,Stack_Labels,0),MATCH(EQ$7,Stack_Years,0))</f>
        <v>91.1489565727433</v>
      </c>
      <c r="ER47" s="26" t="n">
        <f aca="false">INDEX(Stack_Data,MATCH($E47,Stack_Labels,0),MATCH(ER$7,Stack_Years,0))</f>
        <v>91.1489565727433</v>
      </c>
      <c r="ES47" s="26" t="n">
        <f aca="false">INDEX(Stack_Data,MATCH($E47,Stack_Labels,0),MATCH(ES$7,Stack_Years,0))</f>
        <v>91.1489565727433</v>
      </c>
      <c r="ET47" s="26" t="n">
        <f aca="false">INDEX(Stack_Data,MATCH($E47,Stack_Labels,0),MATCH(ET$7,Stack_Years,0))</f>
        <v>91.1489565727433</v>
      </c>
      <c r="EU47" s="26" t="n">
        <f aca="false">INDEX(Stack_Data,MATCH($E47,Stack_Labels,0),MATCH(EU$7,Stack_Years,0))</f>
        <v>91.1489565727433</v>
      </c>
      <c r="EV47" s="26" t="n">
        <f aca="false">INDEX(Stack_Data,MATCH($E47,Stack_Labels,0),MATCH(EV$7,Stack_Years,0))</f>
        <v>91.1489565727433</v>
      </c>
      <c r="EW47" s="26" t="n">
        <f aca="false">INDEX(Stack_Data,MATCH($E47,Stack_Labels,0),MATCH(EW$7,Stack_Years,0))</f>
        <v>91.1489565727433</v>
      </c>
      <c r="EX47" s="26" t="n">
        <f aca="false">INDEX(Stack_Data,MATCH($E47,Stack_Labels,0),MATCH(EX$7,Stack_Years,0))</f>
        <v>91.1489565727433</v>
      </c>
      <c r="EY47" s="26" t="n">
        <f aca="false">INDEX(Stack_Data,MATCH($E47,Stack_Labels,0),MATCH(EY$7,Stack_Years,0))</f>
        <v>91.1489565727433</v>
      </c>
      <c r="EZ47" s="26" t="n">
        <f aca="false">INDEX(Stack_Data,MATCH($E47,Stack_Labels,0),MATCH(EZ$7,Stack_Years,0))</f>
        <v>91.1489565727433</v>
      </c>
      <c r="FA47" s="26" t="n">
        <f aca="false">INDEX(Stack_Data,MATCH($E47,Stack_Labels,0),MATCH(FA$7,Stack_Years,0))</f>
        <v>91.1489565727433</v>
      </c>
      <c r="FB47" s="26" t="n">
        <f aca="false">INDEX(Stack_Data,MATCH($E47,Stack_Labels,0),MATCH(FB$7,Stack_Years,0))</f>
        <v>91.1489565727433</v>
      </c>
      <c r="FC47" s="26" t="n">
        <f aca="false">INDEX(Stack_Data,MATCH($E47,Stack_Labels,0),MATCH(FC$7,Stack_Years,0))</f>
        <v>91.1489565727433</v>
      </c>
      <c r="FD47" s="26" t="n">
        <f aca="false">INDEX(Stack_Data,MATCH($E47,Stack_Labels,0),MATCH(FD$7,Stack_Years,0))</f>
        <v>91.1489565727433</v>
      </c>
      <c r="FE47" s="26" t="n">
        <f aca="false">INDEX(Stack_Data,MATCH($E47,Stack_Labels,0),MATCH(FE$7,Stack_Years,0))</f>
        <v>91.1489565727433</v>
      </c>
      <c r="FF47" s="26" t="n">
        <f aca="false">INDEX(Stack_Data,MATCH($E47,Stack_Labels,0),MATCH(FF$7,Stack_Years,0))</f>
        <v>91.1489565727433</v>
      </c>
      <c r="FG47" s="26" t="n">
        <f aca="false">INDEX(Stack_Data,MATCH($E47,Stack_Labels,0),MATCH(FG$7,Stack_Years,0))</f>
        <v>91.1489565727433</v>
      </c>
      <c r="FH47" s="26" t="n">
        <f aca="false">INDEX(Stack_Data,MATCH($E47,Stack_Labels,0),MATCH(FH$7,Stack_Years,0))</f>
        <v>91.1489565727433</v>
      </c>
    </row>
    <row r="48" customFormat="false" ht="15" hidden="false" customHeight="false" outlineLevel="0" collapsed="false">
      <c r="C48" s="1" t="s">
        <v>699</v>
      </c>
      <c r="D48" s="12" t="s">
        <v>546</v>
      </c>
      <c r="E48" s="15" t="str">
        <f aca="false">$E47</f>
        <v>DC 4h</v>
      </c>
      <c r="J48" s="61" t="n">
        <f aca="false">INDEX(PVOnly_Data,MATCH($E48,PVOnly_Labels,0),MATCH(J$7,PVOnly_Years,0))</f>
        <v>1</v>
      </c>
      <c r="K48" s="61" t="n">
        <f aca="false">INDEX(PVOnly_Data,MATCH($E48,PVOnly_Labels,0),MATCH(K$7,PVOnly_Years,0))</f>
        <v>1</v>
      </c>
      <c r="L48" s="61" t="n">
        <f aca="false">INDEX(PVOnly_Data,MATCH($E48,PVOnly_Labels,0),MATCH(L$7,PVOnly_Years,0))</f>
        <v>1</v>
      </c>
      <c r="M48" s="61" t="n">
        <f aca="false">INDEX(PVOnly_Data,MATCH($E48,PVOnly_Labels,0),MATCH(M$7,PVOnly_Years,0))</f>
        <v>1</v>
      </c>
      <c r="N48" s="61" t="n">
        <f aca="false">INDEX(PVOnly_Data,MATCH($E48,PVOnly_Labels,0),MATCH(N$7,PVOnly_Years,0))</f>
        <v>1</v>
      </c>
      <c r="O48" s="61" t="n">
        <f aca="false">INDEX(PVOnly_Data,MATCH($E48,PVOnly_Labels,0),MATCH(O$7,PVOnly_Years,0))</f>
        <v>0.779131212793703</v>
      </c>
      <c r="P48" s="61" t="n">
        <f aca="false">INDEX(PVOnly_Data,MATCH($E48,PVOnly_Labels,0),MATCH(P$7,PVOnly_Years,0))</f>
        <v>0.779131212793703</v>
      </c>
      <c r="Q48" s="61" t="n">
        <f aca="false">INDEX(PVOnly_Data,MATCH($E48,PVOnly_Labels,0),MATCH(Q$7,PVOnly_Years,0))</f>
        <v>0.779131212793703</v>
      </c>
      <c r="R48" s="61" t="n">
        <f aca="false">INDEX(PVOnly_Data,MATCH($E48,PVOnly_Labels,0),MATCH(R$7,PVOnly_Years,0))</f>
        <v>0.779131212793703</v>
      </c>
      <c r="S48" s="61" t="n">
        <f aca="false">INDEX(PVOnly_Data,MATCH($E48,PVOnly_Labels,0),MATCH(S$7,PVOnly_Years,0))</f>
        <v>0.833107585673861</v>
      </c>
      <c r="T48" s="61" t="n">
        <f aca="false">INDEX(PVOnly_Data,MATCH($E48,PVOnly_Labels,0),MATCH(T$7,PVOnly_Years,0))</f>
        <v>0.833107585673861</v>
      </c>
      <c r="U48" s="61" t="n">
        <f aca="false">INDEX(PVOnly_Data,MATCH($E48,PVOnly_Labels,0),MATCH(U$7,PVOnly_Years,0))</f>
        <v>0.833107585673861</v>
      </c>
      <c r="V48" s="61" t="n">
        <f aca="false">INDEX(PVOnly_Data,MATCH($E48,PVOnly_Labels,0),MATCH(V$7,PVOnly_Years,0))</f>
        <v>0.833107585673861</v>
      </c>
      <c r="W48" s="61" t="n">
        <f aca="false">INDEX(PVOnly_Data,MATCH($E48,PVOnly_Labels,0),MATCH(W$7,PVOnly_Years,0))</f>
        <v>0.879533109417201</v>
      </c>
      <c r="X48" s="61" t="n">
        <f aca="false">INDEX(PVOnly_Data,MATCH($E48,PVOnly_Labels,0),MATCH(X$7,PVOnly_Years,0))</f>
        <v>0.879533109417201</v>
      </c>
      <c r="Y48" s="61" t="n">
        <f aca="false">INDEX(PVOnly_Data,MATCH($E48,PVOnly_Labels,0),MATCH(Y$7,PVOnly_Years,0))</f>
        <v>0.879533109417201</v>
      </c>
      <c r="Z48" s="61" t="n">
        <f aca="false">INDEX(PVOnly_Data,MATCH($E48,PVOnly_Labels,0),MATCH(Z$7,PVOnly_Years,0))</f>
        <v>0.879533109417201</v>
      </c>
      <c r="AA48" s="61" t="n">
        <f aca="false">INDEX(PVOnly_Data,MATCH($E48,PVOnly_Labels,0),MATCH(AA$7,PVOnly_Years,0))</f>
        <v>0.936209128946011</v>
      </c>
      <c r="AB48" s="61" t="n">
        <f aca="false">INDEX(PVOnly_Data,MATCH($E48,PVOnly_Labels,0),MATCH(AB$7,PVOnly_Years,0))</f>
        <v>0.936209128946011</v>
      </c>
      <c r="AC48" s="61" t="n">
        <f aca="false">INDEX(PVOnly_Data,MATCH($E48,PVOnly_Labels,0),MATCH(AC$7,PVOnly_Years,0))</f>
        <v>0.936209128946011</v>
      </c>
      <c r="AD48" s="61" t="n">
        <f aca="false">INDEX(PVOnly_Data,MATCH($E48,PVOnly_Labels,0),MATCH(AD$7,PVOnly_Years,0))</f>
        <v>0.936209128946011</v>
      </c>
      <c r="AE48" s="61" t="n">
        <f aca="false">INDEX(PVOnly_Data,MATCH($E48,PVOnly_Labels,0),MATCH(AE$7,PVOnly_Years,0))</f>
        <v>0.935919694292538</v>
      </c>
      <c r="AF48" s="61" t="n">
        <f aca="false">INDEX(PVOnly_Data,MATCH($E48,PVOnly_Labels,0),MATCH(AF$7,PVOnly_Years,0))</f>
        <v>0.935919694292538</v>
      </c>
      <c r="AG48" s="61" t="n">
        <f aca="false">INDEX(PVOnly_Data,MATCH($E48,PVOnly_Labels,0),MATCH(AG$7,PVOnly_Years,0))</f>
        <v>0.935919694292538</v>
      </c>
      <c r="AH48" s="61" t="n">
        <f aca="false">INDEX(PVOnly_Data,MATCH($E48,PVOnly_Labels,0),MATCH(AH$7,PVOnly_Years,0))</f>
        <v>0.935919694292538</v>
      </c>
      <c r="AI48" s="61" t="n">
        <f aca="false">INDEX(PVOnly_Data,MATCH($E48,PVOnly_Labels,0),MATCH(AI$7,PVOnly_Years,0))</f>
        <v>0.91366404450478</v>
      </c>
      <c r="AJ48" s="61" t="n">
        <f aca="false">INDEX(PVOnly_Data,MATCH($E48,PVOnly_Labels,0),MATCH(AJ$7,PVOnly_Years,0))</f>
        <v>0.91366404450478</v>
      </c>
      <c r="AK48" s="61" t="n">
        <f aca="false">INDEX(PVOnly_Data,MATCH($E48,PVOnly_Labels,0),MATCH(AK$7,PVOnly_Years,0))</f>
        <v>0.91366404450478</v>
      </c>
      <c r="AL48" s="61" t="n">
        <f aca="false">INDEX(PVOnly_Data,MATCH($E48,PVOnly_Labels,0),MATCH(AL$7,PVOnly_Years,0))</f>
        <v>0.91366404450478</v>
      </c>
      <c r="AM48" s="61" t="n">
        <f aca="false">INDEX(PVOnly_Data,MATCH($E48,PVOnly_Labels,0),MATCH(AM$7,PVOnly_Years,0))</f>
        <v>0.962687048729917</v>
      </c>
      <c r="AN48" s="61" t="n">
        <f aca="false">INDEX(PVOnly_Data,MATCH($E48,PVOnly_Labels,0),MATCH(AN$7,PVOnly_Years,0))</f>
        <v>0.962687048729917</v>
      </c>
      <c r="AO48" s="61" t="n">
        <f aca="false">INDEX(PVOnly_Data,MATCH($E48,PVOnly_Labels,0),MATCH(AO$7,PVOnly_Years,0))</f>
        <v>0.962687048729917</v>
      </c>
      <c r="AP48" s="61" t="n">
        <f aca="false">INDEX(PVOnly_Data,MATCH($E48,PVOnly_Labels,0),MATCH(AP$7,PVOnly_Years,0))</f>
        <v>0.962687048729917</v>
      </c>
      <c r="AQ48" s="61" t="n">
        <f aca="false">INDEX(PVOnly_Data,MATCH($E48,PVOnly_Labels,0),MATCH(AQ$7,PVOnly_Years,0))</f>
        <v>0.982253161866238</v>
      </c>
      <c r="AR48" s="61" t="n">
        <f aca="false">INDEX(PVOnly_Data,MATCH($E48,PVOnly_Labels,0),MATCH(AR$7,PVOnly_Years,0))</f>
        <v>0.982253161866238</v>
      </c>
      <c r="AS48" s="61" t="n">
        <f aca="false">INDEX(PVOnly_Data,MATCH($E48,PVOnly_Labels,0),MATCH(AS$7,PVOnly_Years,0))</f>
        <v>0.982253161866238</v>
      </c>
      <c r="AT48" s="61" t="n">
        <f aca="false">INDEX(PVOnly_Data,MATCH($E48,PVOnly_Labels,0),MATCH(AT$7,PVOnly_Years,0))</f>
        <v>0.982253161866238</v>
      </c>
      <c r="AU48" s="61" t="n">
        <f aca="false">INDEX(PVOnly_Data,MATCH($E48,PVOnly_Labels,0),MATCH(AU$7,PVOnly_Years,0))</f>
        <v>0.960188229473684</v>
      </c>
      <c r="AV48" s="61" t="n">
        <f aca="false">INDEX(PVOnly_Data,MATCH($E48,PVOnly_Labels,0),MATCH(AV$7,PVOnly_Years,0))</f>
        <v>0.960188229473684</v>
      </c>
      <c r="AW48" s="61" t="n">
        <f aca="false">INDEX(PVOnly_Data,MATCH($E48,PVOnly_Labels,0),MATCH(AW$7,PVOnly_Years,0))</f>
        <v>0.960188229473684</v>
      </c>
      <c r="AX48" s="61" t="n">
        <f aca="false">INDEX(PVOnly_Data,MATCH($E48,PVOnly_Labels,0),MATCH(AX$7,PVOnly_Years,0))</f>
        <v>0.960188229473684</v>
      </c>
      <c r="AY48" s="61" t="n">
        <f aca="false">INDEX(PVOnly_Data,MATCH($E48,PVOnly_Labels,0),MATCH(AY$7,PVOnly_Years,0))</f>
        <v>0.998421283633782</v>
      </c>
      <c r="AZ48" s="61" t="n">
        <f aca="false">INDEX(PVOnly_Data,MATCH($E48,PVOnly_Labels,0),MATCH(AZ$7,PVOnly_Years,0))</f>
        <v>0.998421283633782</v>
      </c>
      <c r="BA48" s="61" t="n">
        <f aca="false">INDEX(PVOnly_Data,MATCH($E48,PVOnly_Labels,0),MATCH(BA$7,PVOnly_Years,0))</f>
        <v>0.998421283633782</v>
      </c>
      <c r="BB48" s="61" t="n">
        <f aca="false">INDEX(PVOnly_Data,MATCH($E48,PVOnly_Labels,0),MATCH(BB$7,PVOnly_Years,0))</f>
        <v>0.998421283633782</v>
      </c>
      <c r="BC48" s="61" t="n">
        <f aca="false">INDEX(PVOnly_Data,MATCH($E48,PVOnly_Labels,0),MATCH(BC$7,PVOnly_Years,0))</f>
        <v>1.0153678630259</v>
      </c>
      <c r="BD48" s="61" t="n">
        <f aca="false">INDEX(PVOnly_Data,MATCH($E48,PVOnly_Labels,0),MATCH(BD$7,PVOnly_Years,0))</f>
        <v>1.0153678630259</v>
      </c>
      <c r="BE48" s="61" t="n">
        <f aca="false">INDEX(PVOnly_Data,MATCH($E48,PVOnly_Labels,0),MATCH(BE$7,PVOnly_Years,0))</f>
        <v>1.0153678630259</v>
      </c>
      <c r="BF48" s="61" t="n">
        <f aca="false">INDEX(PVOnly_Data,MATCH($E48,PVOnly_Labels,0),MATCH(BF$7,PVOnly_Years,0))</f>
        <v>1.0153678630259</v>
      </c>
      <c r="BG48" s="61" t="n">
        <f aca="false">INDEX(PVOnly_Data,MATCH($E48,PVOnly_Labels,0),MATCH(BG$7,PVOnly_Years,0))</f>
        <v>1.0299327628571</v>
      </c>
      <c r="BH48" s="61" t="n">
        <f aca="false">INDEX(PVOnly_Data,MATCH($E48,PVOnly_Labels,0),MATCH(BH$7,PVOnly_Years,0))</f>
        <v>1.0299327628571</v>
      </c>
      <c r="BI48" s="61" t="n">
        <f aca="false">INDEX(PVOnly_Data,MATCH($E48,PVOnly_Labels,0),MATCH(BI$7,PVOnly_Years,0))</f>
        <v>1.0299327628571</v>
      </c>
      <c r="BJ48" s="61" t="n">
        <f aca="false">INDEX(PVOnly_Data,MATCH($E48,PVOnly_Labels,0),MATCH(BJ$7,PVOnly_Years,0))</f>
        <v>1.0299327628571</v>
      </c>
      <c r="BK48" s="61" t="n">
        <f aca="false">INDEX(PVOnly_Data,MATCH($E48,PVOnly_Labels,0),MATCH(BK$7,PVOnly_Years,0))</f>
        <v>1.00521923815834</v>
      </c>
      <c r="BL48" s="61" t="n">
        <f aca="false">INDEX(PVOnly_Data,MATCH($E48,PVOnly_Labels,0),MATCH(BL$7,PVOnly_Years,0))</f>
        <v>1.00521923815834</v>
      </c>
      <c r="BM48" s="61" t="n">
        <f aca="false">INDEX(PVOnly_Data,MATCH($E48,PVOnly_Labels,0),MATCH(BM$7,PVOnly_Years,0))</f>
        <v>1.00521923815834</v>
      </c>
      <c r="BN48" s="61" t="n">
        <f aca="false">INDEX(PVOnly_Data,MATCH($E48,PVOnly_Labels,0),MATCH(BN$7,PVOnly_Years,0))</f>
        <v>1.00521923815834</v>
      </c>
      <c r="BO48" s="61" t="n">
        <f aca="false">INDEX(PVOnly_Data,MATCH($E48,PVOnly_Labels,0),MATCH(BO$7,PVOnly_Years,0))</f>
        <v>0.973846489745249</v>
      </c>
      <c r="BP48" s="61" t="n">
        <f aca="false">INDEX(PVOnly_Data,MATCH($E48,PVOnly_Labels,0),MATCH(BP$7,PVOnly_Years,0))</f>
        <v>0.973846489745249</v>
      </c>
      <c r="BQ48" s="61" t="n">
        <f aca="false">INDEX(PVOnly_Data,MATCH($E48,PVOnly_Labels,0),MATCH(BQ$7,PVOnly_Years,0))</f>
        <v>0.973846489745249</v>
      </c>
      <c r="BR48" s="61" t="n">
        <f aca="false">INDEX(PVOnly_Data,MATCH($E48,PVOnly_Labels,0),MATCH(BR$7,PVOnly_Years,0))</f>
        <v>0.973846489745249</v>
      </c>
      <c r="BS48" s="61" t="n">
        <f aca="false">INDEX(PVOnly_Data,MATCH($E48,PVOnly_Labels,0),MATCH(BS$7,PVOnly_Years,0))</f>
        <v>0.971154679877356</v>
      </c>
      <c r="BT48" s="61" t="n">
        <f aca="false">INDEX(PVOnly_Data,MATCH($E48,PVOnly_Labels,0),MATCH(BT$7,PVOnly_Years,0))</f>
        <v>0.971154679877356</v>
      </c>
      <c r="BU48" s="61" t="n">
        <f aca="false">INDEX(PVOnly_Data,MATCH($E48,PVOnly_Labels,0),MATCH(BU$7,PVOnly_Years,0))</f>
        <v>0.971154679877356</v>
      </c>
      <c r="BV48" s="61" t="n">
        <f aca="false">INDEX(PVOnly_Data,MATCH($E48,PVOnly_Labels,0),MATCH(BV$7,PVOnly_Years,0))</f>
        <v>0.971154679877356</v>
      </c>
      <c r="BW48" s="61" t="n">
        <f aca="false">INDEX(PVOnly_Data,MATCH($E48,PVOnly_Labels,0),MATCH(BW$7,PVOnly_Years,0))</f>
        <v>0.987649005419814</v>
      </c>
      <c r="BX48" s="61" t="n">
        <f aca="false">INDEX(PVOnly_Data,MATCH($E48,PVOnly_Labels,0),MATCH(BX$7,PVOnly_Years,0))</f>
        <v>0.987649005419814</v>
      </c>
      <c r="BY48" s="61" t="n">
        <f aca="false">INDEX(PVOnly_Data,MATCH($E48,PVOnly_Labels,0),MATCH(BY$7,PVOnly_Years,0))</f>
        <v>0.987649005419814</v>
      </c>
      <c r="BZ48" s="61" t="n">
        <f aca="false">INDEX(PVOnly_Data,MATCH($E48,PVOnly_Labels,0),MATCH(BZ$7,PVOnly_Years,0))</f>
        <v>0.987649005419814</v>
      </c>
      <c r="CA48" s="61" t="n">
        <f aca="false">INDEX(PVOnly_Data,MATCH($E48,PVOnly_Labels,0),MATCH(CA$7,PVOnly_Years,0))</f>
        <v>1.03328904336045</v>
      </c>
      <c r="CB48" s="61" t="n">
        <f aca="false">INDEX(PVOnly_Data,MATCH($E48,PVOnly_Labels,0),MATCH(CB$7,PVOnly_Years,0))</f>
        <v>1.03328904336045</v>
      </c>
      <c r="CC48" s="61" t="n">
        <f aca="false">INDEX(PVOnly_Data,MATCH($E48,PVOnly_Labels,0),MATCH(CC$7,PVOnly_Years,0))</f>
        <v>1.03328904336045</v>
      </c>
      <c r="CD48" s="61" t="n">
        <f aca="false">INDEX(PVOnly_Data,MATCH($E48,PVOnly_Labels,0),MATCH(CD$7,PVOnly_Years,0))</f>
        <v>1.03328904336045</v>
      </c>
      <c r="CE48" s="61" t="n">
        <f aca="false">INDEX(PVOnly_Data,MATCH($E48,PVOnly_Labels,0),MATCH(CE$7,PVOnly_Years,0))</f>
        <v>1.03693327866301</v>
      </c>
      <c r="CF48" s="61" t="n">
        <f aca="false">INDEX(PVOnly_Data,MATCH($E48,PVOnly_Labels,0),MATCH(CF$7,PVOnly_Years,0))</f>
        <v>1.03693327866301</v>
      </c>
      <c r="CG48" s="61" t="n">
        <f aca="false">INDEX(PVOnly_Data,MATCH($E48,PVOnly_Labels,0),MATCH(CG$7,PVOnly_Years,0))</f>
        <v>1.03693327866301</v>
      </c>
      <c r="CH48" s="61" t="n">
        <f aca="false">INDEX(PVOnly_Data,MATCH($E48,PVOnly_Labels,0),MATCH(CH$7,PVOnly_Years,0))</f>
        <v>1.03693327866301</v>
      </c>
      <c r="CI48" s="61" t="n">
        <f aca="false">INDEX(PVOnly_Data,MATCH($E48,PVOnly_Labels,0),MATCH(CI$7,PVOnly_Years,0))</f>
        <v>1.02695067568279</v>
      </c>
      <c r="CJ48" s="61" t="n">
        <f aca="false">INDEX(PVOnly_Data,MATCH($E48,PVOnly_Labels,0),MATCH(CJ$7,PVOnly_Years,0))</f>
        <v>1.02695067568279</v>
      </c>
      <c r="CK48" s="61" t="n">
        <f aca="false">INDEX(PVOnly_Data,MATCH($E48,PVOnly_Labels,0),MATCH(CK$7,PVOnly_Years,0))</f>
        <v>1.02695067568279</v>
      </c>
      <c r="CL48" s="61" t="n">
        <f aca="false">INDEX(PVOnly_Data,MATCH($E48,PVOnly_Labels,0),MATCH(CL$7,PVOnly_Years,0))</f>
        <v>1.02695067568279</v>
      </c>
      <c r="CM48" s="61" t="n">
        <f aca="false">INDEX(PVOnly_Data,MATCH($E48,PVOnly_Labels,0),MATCH(CM$7,PVOnly_Years,0))</f>
        <v>0.955153996200972</v>
      </c>
      <c r="CN48" s="61" t="n">
        <f aca="false">INDEX(PVOnly_Data,MATCH($E48,PVOnly_Labels,0),MATCH(CN$7,PVOnly_Years,0))</f>
        <v>0.955153996200972</v>
      </c>
      <c r="CO48" s="61" t="n">
        <f aca="false">INDEX(PVOnly_Data,MATCH($E48,PVOnly_Labels,0),MATCH(CO$7,PVOnly_Years,0))</f>
        <v>0.955153996200972</v>
      </c>
      <c r="CP48" s="61" t="n">
        <f aca="false">INDEX(PVOnly_Data,MATCH($E48,PVOnly_Labels,0),MATCH(CP$7,PVOnly_Years,0))</f>
        <v>0.955153996200972</v>
      </c>
      <c r="CQ48" s="61" t="n">
        <f aca="false">INDEX(PVOnly_Data,MATCH($E48,PVOnly_Labels,0),MATCH(CQ$7,PVOnly_Years,0))</f>
        <v>0.966769060250979</v>
      </c>
      <c r="CR48" s="61" t="n">
        <f aca="false">INDEX(PVOnly_Data,MATCH($E48,PVOnly_Labels,0),MATCH(CR$7,PVOnly_Years,0))</f>
        <v>0.966769060250979</v>
      </c>
      <c r="CS48" s="61" t="n">
        <f aca="false">INDEX(PVOnly_Data,MATCH($E48,PVOnly_Labels,0),MATCH(CS$7,PVOnly_Years,0))</f>
        <v>0.966769060250979</v>
      </c>
      <c r="CT48" s="61" t="n">
        <f aca="false">INDEX(PVOnly_Data,MATCH($E48,PVOnly_Labels,0),MATCH(CT$7,PVOnly_Years,0))</f>
        <v>0.966769060250979</v>
      </c>
      <c r="CU48" s="61" t="n">
        <f aca="false">INDEX(PVOnly_Data,MATCH($E48,PVOnly_Labels,0),MATCH(CU$7,PVOnly_Years,0))</f>
        <v>0.919081747479295</v>
      </c>
      <c r="CV48" s="61" t="n">
        <f aca="false">INDEX(PVOnly_Data,MATCH($E48,PVOnly_Labels,0),MATCH(CV$7,PVOnly_Years,0))</f>
        <v>0.919081747479295</v>
      </c>
      <c r="CW48" s="61" t="n">
        <f aca="false">INDEX(PVOnly_Data,MATCH($E48,PVOnly_Labels,0),MATCH(CW$7,PVOnly_Years,0))</f>
        <v>0.919081747479295</v>
      </c>
      <c r="CX48" s="61" t="n">
        <f aca="false">INDEX(PVOnly_Data,MATCH($E48,PVOnly_Labels,0),MATCH(CX$7,PVOnly_Years,0))</f>
        <v>0.919081747479295</v>
      </c>
      <c r="CY48" s="61" t="n">
        <f aca="false">INDEX(PVOnly_Data,MATCH($E48,PVOnly_Labels,0),MATCH(CY$7,PVOnly_Years,0))</f>
        <v>0.962702232856853</v>
      </c>
      <c r="CZ48" s="61" t="n">
        <f aca="false">INDEX(PVOnly_Data,MATCH($E48,PVOnly_Labels,0),MATCH(CZ$7,PVOnly_Years,0))</f>
        <v>0.962702232856853</v>
      </c>
      <c r="DA48" s="61" t="n">
        <f aca="false">INDEX(PVOnly_Data,MATCH($E48,PVOnly_Labels,0),MATCH(DA$7,PVOnly_Years,0))</f>
        <v>0.962702232856853</v>
      </c>
      <c r="DB48" s="61" t="n">
        <f aca="false">INDEX(PVOnly_Data,MATCH($E48,PVOnly_Labels,0),MATCH(DB$7,PVOnly_Years,0))</f>
        <v>0.962702232856853</v>
      </c>
      <c r="DC48" s="61" t="n">
        <f aca="false">INDEX(PVOnly_Data,MATCH($E48,PVOnly_Labels,0),MATCH(DC$7,PVOnly_Years,0))</f>
        <v>0.929642266392578</v>
      </c>
      <c r="DD48" s="61" t="n">
        <f aca="false">INDEX(PVOnly_Data,MATCH($E48,PVOnly_Labels,0),MATCH(DD$7,PVOnly_Years,0))</f>
        <v>0.929642266392578</v>
      </c>
      <c r="DE48" s="61" t="n">
        <f aca="false">INDEX(PVOnly_Data,MATCH($E48,PVOnly_Labels,0),MATCH(DE$7,PVOnly_Years,0))</f>
        <v>0.929642266392578</v>
      </c>
      <c r="DF48" s="61" t="n">
        <f aca="false">INDEX(PVOnly_Data,MATCH($E48,PVOnly_Labels,0),MATCH(DF$7,PVOnly_Years,0))</f>
        <v>0.929642266392578</v>
      </c>
      <c r="DG48" s="61" t="n">
        <f aca="false">INDEX(PVOnly_Data,MATCH($E48,PVOnly_Labels,0),MATCH(DG$7,PVOnly_Years,0))</f>
        <v>0.909564457632216</v>
      </c>
      <c r="DH48" s="61" t="n">
        <f aca="false">INDEX(PVOnly_Data,MATCH($E48,PVOnly_Labels,0),MATCH(DH$7,PVOnly_Years,0))</f>
        <v>0.909564457632216</v>
      </c>
      <c r="DI48" s="61" t="n">
        <f aca="false">INDEX(PVOnly_Data,MATCH($E48,PVOnly_Labels,0),MATCH(DI$7,PVOnly_Years,0))</f>
        <v>0.909564457632216</v>
      </c>
      <c r="DJ48" s="61" t="n">
        <f aca="false">INDEX(PVOnly_Data,MATCH($E48,PVOnly_Labels,0),MATCH(DJ$7,PVOnly_Years,0))</f>
        <v>0.909564457632216</v>
      </c>
      <c r="DK48" s="61" t="n">
        <f aca="false">INDEX(PVOnly_Data,MATCH($E48,PVOnly_Labels,0),MATCH(DK$7,PVOnly_Years,0))</f>
        <v>0.890291092323442</v>
      </c>
      <c r="DL48" s="61" t="n">
        <f aca="false">INDEX(PVOnly_Data,MATCH($E48,PVOnly_Labels,0),MATCH(DL$7,PVOnly_Years,0))</f>
        <v>0.890291092323442</v>
      </c>
      <c r="DM48" s="61" t="n">
        <f aca="false">INDEX(PVOnly_Data,MATCH($E48,PVOnly_Labels,0),MATCH(DM$7,PVOnly_Years,0))</f>
        <v>0.890291092323442</v>
      </c>
      <c r="DN48" s="61" t="n">
        <f aca="false">INDEX(PVOnly_Data,MATCH($E48,PVOnly_Labels,0),MATCH(DN$7,PVOnly_Years,0))</f>
        <v>0.890291092323442</v>
      </c>
      <c r="DO48" s="61" t="n">
        <f aca="false">INDEX(PVOnly_Data,MATCH($E48,PVOnly_Labels,0),MATCH(DO$7,PVOnly_Years,0))</f>
        <v>0.890258229995514</v>
      </c>
      <c r="DP48" s="61" t="n">
        <f aca="false">INDEX(PVOnly_Data,MATCH($E48,PVOnly_Labels,0),MATCH(DP$7,PVOnly_Years,0))</f>
        <v>0.890258229995514</v>
      </c>
      <c r="DQ48" s="61" t="n">
        <f aca="false">INDEX(PVOnly_Data,MATCH($E48,PVOnly_Labels,0),MATCH(DQ$7,PVOnly_Years,0))</f>
        <v>0.890258229995514</v>
      </c>
      <c r="DR48" s="61" t="n">
        <f aca="false">INDEX(PVOnly_Data,MATCH($E48,PVOnly_Labels,0),MATCH(DR$7,PVOnly_Years,0))</f>
        <v>0.890258229995514</v>
      </c>
      <c r="DS48" s="61" t="n">
        <f aca="false">INDEX(PVOnly_Data,MATCH($E48,PVOnly_Labels,0),MATCH(DS$7,PVOnly_Years,0))</f>
        <v>0.903604738468058</v>
      </c>
      <c r="DT48" s="61" t="n">
        <f aca="false">INDEX(PVOnly_Data,MATCH($E48,PVOnly_Labels,0),MATCH(DT$7,PVOnly_Years,0))</f>
        <v>0.903604738468058</v>
      </c>
      <c r="DU48" s="61" t="n">
        <f aca="false">INDEX(PVOnly_Data,MATCH($E48,PVOnly_Labels,0),MATCH(DU$7,PVOnly_Years,0))</f>
        <v>0.903604738468058</v>
      </c>
      <c r="DV48" s="61" t="n">
        <f aca="false">INDEX(PVOnly_Data,MATCH($E48,PVOnly_Labels,0),MATCH(DV$7,PVOnly_Years,0))</f>
        <v>0.903604738468058</v>
      </c>
      <c r="DW48" s="61" t="n">
        <f aca="false">INDEX(PVOnly_Data,MATCH($E48,PVOnly_Labels,0),MATCH(DW$7,PVOnly_Years,0))</f>
        <v>0.882431132183267</v>
      </c>
      <c r="DX48" s="61" t="n">
        <f aca="false">INDEX(PVOnly_Data,MATCH($E48,PVOnly_Labels,0),MATCH(DX$7,PVOnly_Years,0))</f>
        <v>0.882431132183267</v>
      </c>
      <c r="DY48" s="61" t="n">
        <f aca="false">INDEX(PVOnly_Data,MATCH($E48,PVOnly_Labels,0),MATCH(DY$7,PVOnly_Years,0))</f>
        <v>0.882431132183267</v>
      </c>
      <c r="DZ48" s="61" t="n">
        <f aca="false">INDEX(PVOnly_Data,MATCH($E48,PVOnly_Labels,0),MATCH(DZ$7,PVOnly_Years,0))</f>
        <v>0.882431132183267</v>
      </c>
      <c r="EA48" s="61" t="n">
        <f aca="false">INDEX(PVOnly_Data,MATCH($E48,PVOnly_Labels,0),MATCH(EA$7,PVOnly_Years,0))</f>
        <v>0.866836304137282</v>
      </c>
      <c r="EB48" s="61" t="n">
        <f aca="false">INDEX(PVOnly_Data,MATCH($E48,PVOnly_Labels,0),MATCH(EB$7,PVOnly_Years,0))</f>
        <v>0.866836304137282</v>
      </c>
      <c r="EC48" s="61" t="n">
        <f aca="false">INDEX(PVOnly_Data,MATCH($E48,PVOnly_Labels,0),MATCH(EC$7,PVOnly_Years,0))</f>
        <v>0.866836304137282</v>
      </c>
      <c r="ED48" s="61" t="n">
        <f aca="false">INDEX(PVOnly_Data,MATCH($E48,PVOnly_Labels,0),MATCH(ED$7,PVOnly_Years,0))</f>
        <v>0.866836304137282</v>
      </c>
      <c r="EE48" s="61" t="n">
        <f aca="false">INDEX(PVOnly_Data,MATCH($E48,PVOnly_Labels,0),MATCH(EE$7,PVOnly_Years,0))</f>
        <v>0.905588921365287</v>
      </c>
      <c r="EF48" s="61" t="n">
        <f aca="false">INDEX(PVOnly_Data,MATCH($E48,PVOnly_Labels,0),MATCH(EF$7,PVOnly_Years,0))</f>
        <v>0.905588921365287</v>
      </c>
      <c r="EG48" s="61" t="n">
        <f aca="false">INDEX(PVOnly_Data,MATCH($E48,PVOnly_Labels,0),MATCH(EG$7,PVOnly_Years,0))</f>
        <v>0.905588921365287</v>
      </c>
      <c r="EH48" s="61" t="n">
        <f aca="false">INDEX(PVOnly_Data,MATCH($E48,PVOnly_Labels,0),MATCH(EH$7,PVOnly_Years,0))</f>
        <v>0.905588921365287</v>
      </c>
      <c r="EI48" s="61" t="n">
        <f aca="false">INDEX(PVOnly_Data,MATCH($E48,PVOnly_Labels,0),MATCH(EI$7,PVOnly_Years,0))</f>
        <v>0.915417449851944</v>
      </c>
      <c r="EJ48" s="61" t="n">
        <f aca="false">INDEX(PVOnly_Data,MATCH($E48,PVOnly_Labels,0),MATCH(EJ$7,PVOnly_Years,0))</f>
        <v>0.915417449851944</v>
      </c>
      <c r="EK48" s="61" t="n">
        <f aca="false">INDEX(PVOnly_Data,MATCH($E48,PVOnly_Labels,0),MATCH(EK$7,PVOnly_Years,0))</f>
        <v>0.915417449851944</v>
      </c>
      <c r="EL48" s="61" t="n">
        <f aca="false">INDEX(PVOnly_Data,MATCH($E48,PVOnly_Labels,0),MATCH(EL$7,PVOnly_Years,0))</f>
        <v>0.915417449851944</v>
      </c>
      <c r="EM48" s="61" t="n">
        <f aca="false">INDEX(PVOnly_Data,MATCH($E48,PVOnly_Labels,0),MATCH(EM$7,PVOnly_Years,0))</f>
        <v>0.907226668631206</v>
      </c>
      <c r="EN48" s="61" t="n">
        <f aca="false">INDEX(PVOnly_Data,MATCH($E48,PVOnly_Labels,0),MATCH(EN$7,PVOnly_Years,0))</f>
        <v>0.907226668631206</v>
      </c>
      <c r="EO48" s="61" t="n">
        <f aca="false">INDEX(PVOnly_Data,MATCH($E48,PVOnly_Labels,0),MATCH(EO$7,PVOnly_Years,0))</f>
        <v>0.907226668631206</v>
      </c>
      <c r="EP48" s="61" t="n">
        <f aca="false">INDEX(PVOnly_Data,MATCH($E48,PVOnly_Labels,0),MATCH(EP$7,PVOnly_Years,0))</f>
        <v>0.907226668631206</v>
      </c>
      <c r="EQ48" s="61" t="n">
        <f aca="false">INDEX(PVOnly_Data,MATCH($E48,PVOnly_Labels,0),MATCH(EQ$7,PVOnly_Years,0))</f>
        <v>0.911788975679215</v>
      </c>
      <c r="ER48" s="61" t="n">
        <f aca="false">INDEX(PVOnly_Data,MATCH($E48,PVOnly_Labels,0),MATCH(ER$7,PVOnly_Years,0))</f>
        <v>0.911788975679215</v>
      </c>
      <c r="ES48" s="61" t="n">
        <f aca="false">INDEX(PVOnly_Data,MATCH($E48,PVOnly_Labels,0),MATCH(ES$7,PVOnly_Years,0))</f>
        <v>0.911788975679215</v>
      </c>
      <c r="ET48" s="61" t="n">
        <f aca="false">INDEX(PVOnly_Data,MATCH($E48,PVOnly_Labels,0),MATCH(ET$7,PVOnly_Years,0))</f>
        <v>0.911788975679215</v>
      </c>
      <c r="EU48" s="61" t="n">
        <f aca="false">INDEX(PVOnly_Data,MATCH($E48,PVOnly_Labels,0),MATCH(EU$7,PVOnly_Years,0))</f>
        <v>0.911788975679215</v>
      </c>
      <c r="EV48" s="61" t="n">
        <f aca="false">INDEX(PVOnly_Data,MATCH($E48,PVOnly_Labels,0),MATCH(EV$7,PVOnly_Years,0))</f>
        <v>0.911788975679215</v>
      </c>
      <c r="EW48" s="61" t="n">
        <f aca="false">INDEX(PVOnly_Data,MATCH($E48,PVOnly_Labels,0),MATCH(EW$7,PVOnly_Years,0))</f>
        <v>0.911788975679215</v>
      </c>
      <c r="EX48" s="61" t="n">
        <f aca="false">INDEX(PVOnly_Data,MATCH($E48,PVOnly_Labels,0),MATCH(EX$7,PVOnly_Years,0))</f>
        <v>0.911788975679215</v>
      </c>
      <c r="EY48" s="61" t="n">
        <f aca="false">INDEX(PVOnly_Data,MATCH($E48,PVOnly_Labels,0),MATCH(EY$7,PVOnly_Years,0))</f>
        <v>0.911788975679215</v>
      </c>
      <c r="EZ48" s="61" t="n">
        <f aca="false">INDEX(PVOnly_Data,MATCH($E48,PVOnly_Labels,0),MATCH(EZ$7,PVOnly_Years,0))</f>
        <v>0.911788975679215</v>
      </c>
      <c r="FA48" s="61" t="n">
        <f aca="false">INDEX(PVOnly_Data,MATCH($E48,PVOnly_Labels,0),MATCH(FA$7,PVOnly_Years,0))</f>
        <v>0.911788975679215</v>
      </c>
      <c r="FB48" s="61" t="n">
        <f aca="false">INDEX(PVOnly_Data,MATCH($E48,PVOnly_Labels,0),MATCH(FB$7,PVOnly_Years,0))</f>
        <v>0.911788975679215</v>
      </c>
      <c r="FC48" s="61" t="n">
        <f aca="false">INDEX(PVOnly_Data,MATCH($E48,PVOnly_Labels,0),MATCH(FC$7,PVOnly_Years,0))</f>
        <v>0.911788975679215</v>
      </c>
      <c r="FD48" s="61" t="n">
        <f aca="false">INDEX(PVOnly_Data,MATCH($E48,PVOnly_Labels,0),MATCH(FD$7,PVOnly_Years,0))</f>
        <v>0.911788975679215</v>
      </c>
      <c r="FE48" s="61" t="n">
        <f aca="false">INDEX(PVOnly_Data,MATCH($E48,PVOnly_Labels,0),MATCH(FE$7,PVOnly_Years,0))</f>
        <v>0.911788975679215</v>
      </c>
      <c r="FF48" s="61" t="n">
        <f aca="false">INDEX(PVOnly_Data,MATCH($E48,PVOnly_Labels,0),MATCH(FF$7,PVOnly_Years,0))</f>
        <v>0.911788975679215</v>
      </c>
      <c r="FG48" s="61" t="n">
        <f aca="false">INDEX(PVOnly_Data,MATCH($E48,PVOnly_Labels,0),MATCH(FG$7,PVOnly_Years,0))</f>
        <v>0.911788975679215</v>
      </c>
      <c r="FH48" s="61" t="n">
        <f aca="false">INDEX(PVOnly_Data,MATCH($E48,PVOnly_Labels,0),MATCH(FH$7,PVOnly_Years,0))</f>
        <v>0.911788975679215</v>
      </c>
    </row>
    <row r="49" customFormat="false" ht="15" hidden="false" customHeight="false" outlineLevel="0" collapsed="false">
      <c r="C49" s="1" t="s">
        <v>700</v>
      </c>
      <c r="D49" s="12" t="s">
        <v>546</v>
      </c>
      <c r="E49" s="15" t="str">
        <f aca="false">$E47</f>
        <v>DC 4h</v>
      </c>
      <c r="J49" s="61" t="n">
        <f aca="false">INDEX(DownCap_Data,MATCH($E49,DownCap_Labels,0),MATCH(J$7,DownCap_Years,0))</f>
        <v>0</v>
      </c>
      <c r="K49" s="61" t="n">
        <f aca="false">INDEX(DownCap_Data,MATCH($E49,DownCap_Labels,0),MATCH(K$7,DownCap_Years,0))</f>
        <v>0</v>
      </c>
      <c r="L49" s="61" t="n">
        <f aca="false">INDEX(DownCap_Data,MATCH($E49,DownCap_Labels,0),MATCH(L$7,DownCap_Years,0))</f>
        <v>0</v>
      </c>
      <c r="M49" s="61" t="n">
        <f aca="false">INDEX(DownCap_Data,MATCH($E49,DownCap_Labels,0),MATCH(M$7,DownCap_Years,0))</f>
        <v>0</v>
      </c>
      <c r="N49" s="61" t="n">
        <f aca="false">INDEX(DownCap_Data,MATCH($E49,DownCap_Labels,0),MATCH(N$7,DownCap_Years,0))</f>
        <v>0</v>
      </c>
      <c r="O49" s="61" t="n">
        <f aca="false">INDEX(DownCap_Data,MATCH($E49,DownCap_Labels,0),MATCH(O$7,DownCap_Years,0))</f>
        <v>0.167121044637621</v>
      </c>
      <c r="P49" s="61" t="n">
        <f aca="false">INDEX(DownCap_Data,MATCH($E49,DownCap_Labels,0),MATCH(P$7,DownCap_Years,0))</f>
        <v>0.167121044637621</v>
      </c>
      <c r="Q49" s="61" t="n">
        <f aca="false">INDEX(DownCap_Data,MATCH($E49,DownCap_Labels,0),MATCH(Q$7,DownCap_Years,0))</f>
        <v>0.167121044637621</v>
      </c>
      <c r="R49" s="61" t="n">
        <f aca="false">INDEX(DownCap_Data,MATCH($E49,DownCap_Labels,0),MATCH(R$7,DownCap_Years,0))</f>
        <v>0.167121044637621</v>
      </c>
      <c r="S49" s="61" t="n">
        <f aca="false">INDEX(DownCap_Data,MATCH($E49,DownCap_Labels,0),MATCH(S$7,DownCap_Years,0))</f>
        <v>0.125099226562851</v>
      </c>
      <c r="T49" s="61" t="n">
        <f aca="false">INDEX(DownCap_Data,MATCH($E49,DownCap_Labels,0),MATCH(T$7,DownCap_Years,0))</f>
        <v>0.125099226562851</v>
      </c>
      <c r="U49" s="61" t="n">
        <f aca="false">INDEX(DownCap_Data,MATCH($E49,DownCap_Labels,0),MATCH(U$7,DownCap_Years,0))</f>
        <v>0.125099226562851</v>
      </c>
      <c r="V49" s="61" t="n">
        <f aca="false">INDEX(DownCap_Data,MATCH($E49,DownCap_Labels,0),MATCH(V$7,DownCap_Years,0))</f>
        <v>0.125099226562851</v>
      </c>
      <c r="W49" s="61" t="n">
        <f aca="false">INDEX(DownCap_Data,MATCH($E49,DownCap_Labels,0),MATCH(W$7,DownCap_Years,0))</f>
        <v>0.110668821181352</v>
      </c>
      <c r="X49" s="61" t="n">
        <f aca="false">INDEX(DownCap_Data,MATCH($E49,DownCap_Labels,0),MATCH(X$7,DownCap_Years,0))</f>
        <v>0.110668821181352</v>
      </c>
      <c r="Y49" s="61" t="n">
        <f aca="false">INDEX(DownCap_Data,MATCH($E49,DownCap_Labels,0),MATCH(Y$7,DownCap_Years,0))</f>
        <v>0.110668821181352</v>
      </c>
      <c r="Z49" s="61" t="n">
        <f aca="false">INDEX(DownCap_Data,MATCH($E49,DownCap_Labels,0),MATCH(Z$7,DownCap_Years,0))</f>
        <v>0.110668821181352</v>
      </c>
      <c r="AA49" s="61" t="n">
        <f aca="false">INDEX(DownCap_Data,MATCH($E49,DownCap_Labels,0),MATCH(AA$7,DownCap_Years,0))</f>
        <v>0.121830642633207</v>
      </c>
      <c r="AB49" s="61" t="n">
        <f aca="false">INDEX(DownCap_Data,MATCH($E49,DownCap_Labels,0),MATCH(AB$7,DownCap_Years,0))</f>
        <v>0.121830642633207</v>
      </c>
      <c r="AC49" s="61" t="n">
        <f aca="false">INDEX(DownCap_Data,MATCH($E49,DownCap_Labels,0),MATCH(AC$7,DownCap_Years,0))</f>
        <v>0.121830642633207</v>
      </c>
      <c r="AD49" s="61" t="n">
        <f aca="false">INDEX(DownCap_Data,MATCH($E49,DownCap_Labels,0),MATCH(AD$7,DownCap_Years,0))</f>
        <v>0.121830642633207</v>
      </c>
      <c r="AE49" s="61" t="n">
        <f aca="false">INDEX(DownCap_Data,MATCH($E49,DownCap_Labels,0),MATCH(AE$7,DownCap_Years,0))</f>
        <v>0.123572749255473</v>
      </c>
      <c r="AF49" s="61" t="n">
        <f aca="false">INDEX(DownCap_Data,MATCH($E49,DownCap_Labels,0),MATCH(AF$7,DownCap_Years,0))</f>
        <v>0.123572749255473</v>
      </c>
      <c r="AG49" s="61" t="n">
        <f aca="false">INDEX(DownCap_Data,MATCH($E49,DownCap_Labels,0),MATCH(AG$7,DownCap_Years,0))</f>
        <v>0.123572749255473</v>
      </c>
      <c r="AH49" s="61" t="n">
        <f aca="false">INDEX(DownCap_Data,MATCH($E49,DownCap_Labels,0),MATCH(AH$7,DownCap_Years,0))</f>
        <v>0.123572749255473</v>
      </c>
      <c r="AI49" s="61" t="n">
        <f aca="false">INDEX(DownCap_Data,MATCH($E49,DownCap_Labels,0),MATCH(AI$7,DownCap_Years,0))</f>
        <v>0.117642974338078</v>
      </c>
      <c r="AJ49" s="61" t="n">
        <f aca="false">INDEX(DownCap_Data,MATCH($E49,DownCap_Labels,0),MATCH(AJ$7,DownCap_Years,0))</f>
        <v>0.117642974338078</v>
      </c>
      <c r="AK49" s="61" t="n">
        <f aca="false">INDEX(DownCap_Data,MATCH($E49,DownCap_Labels,0),MATCH(AK$7,DownCap_Years,0))</f>
        <v>0.117642974338078</v>
      </c>
      <c r="AL49" s="61" t="n">
        <f aca="false">INDEX(DownCap_Data,MATCH($E49,DownCap_Labels,0),MATCH(AL$7,DownCap_Years,0))</f>
        <v>0.117642974338078</v>
      </c>
      <c r="AM49" s="61" t="n">
        <f aca="false">INDEX(DownCap_Data,MATCH($E49,DownCap_Labels,0),MATCH(AM$7,DownCap_Years,0))</f>
        <v>0.114103414152992</v>
      </c>
      <c r="AN49" s="61" t="n">
        <f aca="false">INDEX(DownCap_Data,MATCH($E49,DownCap_Labels,0),MATCH(AN$7,DownCap_Years,0))</f>
        <v>0.114103414152992</v>
      </c>
      <c r="AO49" s="61" t="n">
        <f aca="false">INDEX(DownCap_Data,MATCH($E49,DownCap_Labels,0),MATCH(AO$7,DownCap_Years,0))</f>
        <v>0.114103414152992</v>
      </c>
      <c r="AP49" s="61" t="n">
        <f aca="false">INDEX(DownCap_Data,MATCH($E49,DownCap_Labels,0),MATCH(AP$7,DownCap_Years,0))</f>
        <v>0.114103414152992</v>
      </c>
      <c r="AQ49" s="61" t="n">
        <f aca="false">INDEX(DownCap_Data,MATCH($E49,DownCap_Labels,0),MATCH(AQ$7,DownCap_Years,0))</f>
        <v>0.120455093425069</v>
      </c>
      <c r="AR49" s="61" t="n">
        <f aca="false">INDEX(DownCap_Data,MATCH($E49,DownCap_Labels,0),MATCH(AR$7,DownCap_Years,0))</f>
        <v>0.120455093425069</v>
      </c>
      <c r="AS49" s="61" t="n">
        <f aca="false">INDEX(DownCap_Data,MATCH($E49,DownCap_Labels,0),MATCH(AS$7,DownCap_Years,0))</f>
        <v>0.120455093425069</v>
      </c>
      <c r="AT49" s="61" t="n">
        <f aca="false">INDEX(DownCap_Data,MATCH($E49,DownCap_Labels,0),MATCH(AT$7,DownCap_Years,0))</f>
        <v>0.120455093425069</v>
      </c>
      <c r="AU49" s="61" t="n">
        <f aca="false">INDEX(DownCap_Data,MATCH($E49,DownCap_Labels,0),MATCH(AU$7,DownCap_Years,0))</f>
        <v>0.13585291134369</v>
      </c>
      <c r="AV49" s="61" t="n">
        <f aca="false">INDEX(DownCap_Data,MATCH($E49,DownCap_Labels,0),MATCH(AV$7,DownCap_Years,0))</f>
        <v>0.13585291134369</v>
      </c>
      <c r="AW49" s="61" t="n">
        <f aca="false">INDEX(DownCap_Data,MATCH($E49,DownCap_Labels,0),MATCH(AW$7,DownCap_Years,0))</f>
        <v>0.13585291134369</v>
      </c>
      <c r="AX49" s="61" t="n">
        <f aca="false">INDEX(DownCap_Data,MATCH($E49,DownCap_Labels,0),MATCH(AX$7,DownCap_Years,0))</f>
        <v>0.13585291134369</v>
      </c>
      <c r="AY49" s="61" t="n">
        <f aca="false">INDEX(DownCap_Data,MATCH($E49,DownCap_Labels,0),MATCH(AY$7,DownCap_Years,0))</f>
        <v>0.141166672364714</v>
      </c>
      <c r="AZ49" s="61" t="n">
        <f aca="false">INDEX(DownCap_Data,MATCH($E49,DownCap_Labels,0),MATCH(AZ$7,DownCap_Years,0))</f>
        <v>0.141166672364714</v>
      </c>
      <c r="BA49" s="61" t="n">
        <f aca="false">INDEX(DownCap_Data,MATCH($E49,DownCap_Labels,0),MATCH(BA$7,DownCap_Years,0))</f>
        <v>0.141166672364714</v>
      </c>
      <c r="BB49" s="61" t="n">
        <f aca="false">INDEX(DownCap_Data,MATCH($E49,DownCap_Labels,0),MATCH(BB$7,DownCap_Years,0))</f>
        <v>0.141166672364714</v>
      </c>
      <c r="BC49" s="61" t="n">
        <f aca="false">INDEX(DownCap_Data,MATCH($E49,DownCap_Labels,0),MATCH(BC$7,DownCap_Years,0))</f>
        <v>0.136809085250306</v>
      </c>
      <c r="BD49" s="61" t="n">
        <f aca="false">INDEX(DownCap_Data,MATCH($E49,DownCap_Labels,0),MATCH(BD$7,DownCap_Years,0))</f>
        <v>0.136809085250306</v>
      </c>
      <c r="BE49" s="61" t="n">
        <f aca="false">INDEX(DownCap_Data,MATCH($E49,DownCap_Labels,0),MATCH(BE$7,DownCap_Years,0))</f>
        <v>0.136809085250306</v>
      </c>
      <c r="BF49" s="61" t="n">
        <f aca="false">INDEX(DownCap_Data,MATCH($E49,DownCap_Labels,0),MATCH(BF$7,DownCap_Years,0))</f>
        <v>0.136809085250306</v>
      </c>
      <c r="BG49" s="61" t="n">
        <f aca="false">INDEX(DownCap_Data,MATCH($E49,DownCap_Labels,0),MATCH(BG$7,DownCap_Years,0))</f>
        <v>0.149911456847439</v>
      </c>
      <c r="BH49" s="61" t="n">
        <f aca="false">INDEX(DownCap_Data,MATCH($E49,DownCap_Labels,0),MATCH(BH$7,DownCap_Years,0))</f>
        <v>0.149911456847439</v>
      </c>
      <c r="BI49" s="61" t="n">
        <f aca="false">INDEX(DownCap_Data,MATCH($E49,DownCap_Labels,0),MATCH(BI$7,DownCap_Years,0))</f>
        <v>0.149911456847439</v>
      </c>
      <c r="BJ49" s="61" t="n">
        <f aca="false">INDEX(DownCap_Data,MATCH($E49,DownCap_Labels,0),MATCH(BJ$7,DownCap_Years,0))</f>
        <v>0.149911456847439</v>
      </c>
      <c r="BK49" s="61" t="n">
        <f aca="false">INDEX(DownCap_Data,MATCH($E49,DownCap_Labels,0),MATCH(BK$7,DownCap_Years,0))</f>
        <v>0.151395941023134</v>
      </c>
      <c r="BL49" s="61" t="n">
        <f aca="false">INDEX(DownCap_Data,MATCH($E49,DownCap_Labels,0),MATCH(BL$7,DownCap_Years,0))</f>
        <v>0.151395941023134</v>
      </c>
      <c r="BM49" s="61" t="n">
        <f aca="false">INDEX(DownCap_Data,MATCH($E49,DownCap_Labels,0),MATCH(BM$7,DownCap_Years,0))</f>
        <v>0.151395941023134</v>
      </c>
      <c r="BN49" s="61" t="n">
        <f aca="false">INDEX(DownCap_Data,MATCH($E49,DownCap_Labels,0),MATCH(BN$7,DownCap_Years,0))</f>
        <v>0.151395941023134</v>
      </c>
      <c r="BO49" s="61" t="n">
        <f aca="false">INDEX(DownCap_Data,MATCH($E49,DownCap_Labels,0),MATCH(BO$7,DownCap_Years,0))</f>
        <v>0.147005417621886</v>
      </c>
      <c r="BP49" s="61" t="n">
        <f aca="false">INDEX(DownCap_Data,MATCH($E49,DownCap_Labels,0),MATCH(BP$7,DownCap_Years,0))</f>
        <v>0.147005417621886</v>
      </c>
      <c r="BQ49" s="61" t="n">
        <f aca="false">INDEX(DownCap_Data,MATCH($E49,DownCap_Labels,0),MATCH(BQ$7,DownCap_Years,0))</f>
        <v>0.147005417621886</v>
      </c>
      <c r="BR49" s="61" t="n">
        <f aca="false">INDEX(DownCap_Data,MATCH($E49,DownCap_Labels,0),MATCH(BR$7,DownCap_Years,0))</f>
        <v>0.147005417621886</v>
      </c>
      <c r="BS49" s="61" t="n">
        <f aca="false">INDEX(DownCap_Data,MATCH($E49,DownCap_Labels,0),MATCH(BS$7,DownCap_Years,0))</f>
        <v>0.145255146407305</v>
      </c>
      <c r="BT49" s="61" t="n">
        <f aca="false">INDEX(DownCap_Data,MATCH($E49,DownCap_Labels,0),MATCH(BT$7,DownCap_Years,0))</f>
        <v>0.145255146407305</v>
      </c>
      <c r="BU49" s="61" t="n">
        <f aca="false">INDEX(DownCap_Data,MATCH($E49,DownCap_Labels,0),MATCH(BU$7,DownCap_Years,0))</f>
        <v>0.145255146407305</v>
      </c>
      <c r="BV49" s="61" t="n">
        <f aca="false">INDEX(DownCap_Data,MATCH($E49,DownCap_Labels,0),MATCH(BV$7,DownCap_Years,0))</f>
        <v>0.145255146407305</v>
      </c>
      <c r="BW49" s="61" t="n">
        <f aca="false">INDEX(DownCap_Data,MATCH($E49,DownCap_Labels,0),MATCH(BW$7,DownCap_Years,0))</f>
        <v>0.150872705267032</v>
      </c>
      <c r="BX49" s="61" t="n">
        <f aca="false">INDEX(DownCap_Data,MATCH($E49,DownCap_Labels,0),MATCH(BX$7,DownCap_Years,0))</f>
        <v>0.150872705267032</v>
      </c>
      <c r="BY49" s="61" t="n">
        <f aca="false">INDEX(DownCap_Data,MATCH($E49,DownCap_Labels,0),MATCH(BY$7,DownCap_Years,0))</f>
        <v>0.150872705267032</v>
      </c>
      <c r="BZ49" s="61" t="n">
        <f aca="false">INDEX(DownCap_Data,MATCH($E49,DownCap_Labels,0),MATCH(BZ$7,DownCap_Years,0))</f>
        <v>0.150872705267032</v>
      </c>
      <c r="CA49" s="61" t="n">
        <f aca="false">INDEX(DownCap_Data,MATCH($E49,DownCap_Labels,0),MATCH(CA$7,DownCap_Years,0))</f>
        <v>0.155492749237084</v>
      </c>
      <c r="CB49" s="61" t="n">
        <f aca="false">INDEX(DownCap_Data,MATCH($E49,DownCap_Labels,0),MATCH(CB$7,DownCap_Years,0))</f>
        <v>0.155492749237084</v>
      </c>
      <c r="CC49" s="61" t="n">
        <f aca="false">INDEX(DownCap_Data,MATCH($E49,DownCap_Labels,0),MATCH(CC$7,DownCap_Years,0))</f>
        <v>0.155492749237084</v>
      </c>
      <c r="CD49" s="61" t="n">
        <f aca="false">INDEX(DownCap_Data,MATCH($E49,DownCap_Labels,0),MATCH(CD$7,DownCap_Years,0))</f>
        <v>0.155492749237084</v>
      </c>
      <c r="CE49" s="61" t="n">
        <f aca="false">INDEX(DownCap_Data,MATCH($E49,DownCap_Labels,0),MATCH(CE$7,DownCap_Years,0))</f>
        <v>0.155045321920197</v>
      </c>
      <c r="CF49" s="61" t="n">
        <f aca="false">INDEX(DownCap_Data,MATCH($E49,DownCap_Labels,0),MATCH(CF$7,DownCap_Years,0))</f>
        <v>0.155045321920197</v>
      </c>
      <c r="CG49" s="61" t="n">
        <f aca="false">INDEX(DownCap_Data,MATCH($E49,DownCap_Labels,0),MATCH(CG$7,DownCap_Years,0))</f>
        <v>0.155045321920197</v>
      </c>
      <c r="CH49" s="61" t="n">
        <f aca="false">INDEX(DownCap_Data,MATCH($E49,DownCap_Labels,0),MATCH(CH$7,DownCap_Years,0))</f>
        <v>0.155045321920197</v>
      </c>
      <c r="CI49" s="61" t="n">
        <f aca="false">INDEX(DownCap_Data,MATCH($E49,DownCap_Labels,0),MATCH(CI$7,DownCap_Years,0))</f>
        <v>0.151704265871724</v>
      </c>
      <c r="CJ49" s="61" t="n">
        <f aca="false">INDEX(DownCap_Data,MATCH($E49,DownCap_Labels,0),MATCH(CJ$7,DownCap_Years,0))</f>
        <v>0.151704265871724</v>
      </c>
      <c r="CK49" s="61" t="n">
        <f aca="false">INDEX(DownCap_Data,MATCH($E49,DownCap_Labels,0),MATCH(CK$7,DownCap_Years,0))</f>
        <v>0.151704265871724</v>
      </c>
      <c r="CL49" s="61" t="n">
        <f aca="false">INDEX(DownCap_Data,MATCH($E49,DownCap_Labels,0),MATCH(CL$7,DownCap_Years,0))</f>
        <v>0.151704265871724</v>
      </c>
      <c r="CM49" s="61" t="n">
        <f aca="false">INDEX(DownCap_Data,MATCH($E49,DownCap_Labels,0),MATCH(CM$7,DownCap_Years,0))</f>
        <v>0.157710991098923</v>
      </c>
      <c r="CN49" s="61" t="n">
        <f aca="false">INDEX(DownCap_Data,MATCH($E49,DownCap_Labels,0),MATCH(CN$7,DownCap_Years,0))</f>
        <v>0.157710991098923</v>
      </c>
      <c r="CO49" s="61" t="n">
        <f aca="false">INDEX(DownCap_Data,MATCH($E49,DownCap_Labels,0),MATCH(CO$7,DownCap_Years,0))</f>
        <v>0.157710991098923</v>
      </c>
      <c r="CP49" s="61" t="n">
        <f aca="false">INDEX(DownCap_Data,MATCH($E49,DownCap_Labels,0),MATCH(CP$7,DownCap_Years,0))</f>
        <v>0.157710991098923</v>
      </c>
      <c r="CQ49" s="61" t="n">
        <f aca="false">INDEX(DownCap_Data,MATCH($E49,DownCap_Labels,0),MATCH(CQ$7,DownCap_Years,0))</f>
        <v>0.160924044023579</v>
      </c>
      <c r="CR49" s="61" t="n">
        <f aca="false">INDEX(DownCap_Data,MATCH($E49,DownCap_Labels,0),MATCH(CR$7,DownCap_Years,0))</f>
        <v>0.160924044023579</v>
      </c>
      <c r="CS49" s="61" t="n">
        <f aca="false">INDEX(DownCap_Data,MATCH($E49,DownCap_Labels,0),MATCH(CS$7,DownCap_Years,0))</f>
        <v>0.160924044023579</v>
      </c>
      <c r="CT49" s="61" t="n">
        <f aca="false">INDEX(DownCap_Data,MATCH($E49,DownCap_Labels,0),MATCH(CT$7,DownCap_Years,0))</f>
        <v>0.160924044023579</v>
      </c>
      <c r="CU49" s="61" t="n">
        <f aca="false">INDEX(DownCap_Data,MATCH($E49,DownCap_Labels,0),MATCH(CU$7,DownCap_Years,0))</f>
        <v>0.156009371137239</v>
      </c>
      <c r="CV49" s="61" t="n">
        <f aca="false">INDEX(DownCap_Data,MATCH($E49,DownCap_Labels,0),MATCH(CV$7,DownCap_Years,0))</f>
        <v>0.156009371137239</v>
      </c>
      <c r="CW49" s="61" t="n">
        <f aca="false">INDEX(DownCap_Data,MATCH($E49,DownCap_Labels,0),MATCH(CW$7,DownCap_Years,0))</f>
        <v>0.156009371137239</v>
      </c>
      <c r="CX49" s="61" t="n">
        <f aca="false">INDEX(DownCap_Data,MATCH($E49,DownCap_Labels,0),MATCH(CX$7,DownCap_Years,0))</f>
        <v>0.156009371137239</v>
      </c>
      <c r="CY49" s="61" t="n">
        <f aca="false">INDEX(DownCap_Data,MATCH($E49,DownCap_Labels,0),MATCH(CY$7,DownCap_Years,0))</f>
        <v>0.118857418183377</v>
      </c>
      <c r="CZ49" s="61" t="n">
        <f aca="false">INDEX(DownCap_Data,MATCH($E49,DownCap_Labels,0),MATCH(CZ$7,DownCap_Years,0))</f>
        <v>0.118857418183377</v>
      </c>
      <c r="DA49" s="61" t="n">
        <f aca="false">INDEX(DownCap_Data,MATCH($E49,DownCap_Labels,0),MATCH(DA$7,DownCap_Years,0))</f>
        <v>0.118857418183377</v>
      </c>
      <c r="DB49" s="61" t="n">
        <f aca="false">INDEX(DownCap_Data,MATCH($E49,DownCap_Labels,0),MATCH(DB$7,DownCap_Years,0))</f>
        <v>0.118857418183377</v>
      </c>
      <c r="DC49" s="61" t="n">
        <f aca="false">INDEX(DownCap_Data,MATCH($E49,DownCap_Labels,0),MATCH(DC$7,DownCap_Years,0))</f>
        <v>0.120952562481176</v>
      </c>
      <c r="DD49" s="61" t="n">
        <f aca="false">INDEX(DownCap_Data,MATCH($E49,DownCap_Labels,0),MATCH(DD$7,DownCap_Years,0))</f>
        <v>0.120952562481176</v>
      </c>
      <c r="DE49" s="61" t="n">
        <f aca="false">INDEX(DownCap_Data,MATCH($E49,DownCap_Labels,0),MATCH(DE$7,DownCap_Years,0))</f>
        <v>0.120952562481176</v>
      </c>
      <c r="DF49" s="61" t="n">
        <f aca="false">INDEX(DownCap_Data,MATCH($E49,DownCap_Labels,0),MATCH(DF$7,DownCap_Years,0))</f>
        <v>0.120952562481176</v>
      </c>
      <c r="DG49" s="61" t="n">
        <f aca="false">INDEX(DownCap_Data,MATCH($E49,DownCap_Labels,0),MATCH(DG$7,DownCap_Years,0))</f>
        <v>0.125219131063908</v>
      </c>
      <c r="DH49" s="61" t="n">
        <f aca="false">INDEX(DownCap_Data,MATCH($E49,DownCap_Labels,0),MATCH(DH$7,DownCap_Years,0))</f>
        <v>0.125219131063908</v>
      </c>
      <c r="DI49" s="61" t="n">
        <f aca="false">INDEX(DownCap_Data,MATCH($E49,DownCap_Labels,0),MATCH(DI$7,DownCap_Years,0))</f>
        <v>0.125219131063908</v>
      </c>
      <c r="DJ49" s="61" t="n">
        <f aca="false">INDEX(DownCap_Data,MATCH($E49,DownCap_Labels,0),MATCH(DJ$7,DownCap_Years,0))</f>
        <v>0.125219131063908</v>
      </c>
      <c r="DK49" s="61" t="n">
        <f aca="false">INDEX(DownCap_Data,MATCH($E49,DownCap_Labels,0),MATCH(DK$7,DownCap_Years,0))</f>
        <v>0.126558746369085</v>
      </c>
      <c r="DL49" s="61" t="n">
        <f aca="false">INDEX(DownCap_Data,MATCH($E49,DownCap_Labels,0),MATCH(DL$7,DownCap_Years,0))</f>
        <v>0.126558746369085</v>
      </c>
      <c r="DM49" s="61" t="n">
        <f aca="false">INDEX(DownCap_Data,MATCH($E49,DownCap_Labels,0),MATCH(DM$7,DownCap_Years,0))</f>
        <v>0.126558746369085</v>
      </c>
      <c r="DN49" s="61" t="n">
        <f aca="false">INDEX(DownCap_Data,MATCH($E49,DownCap_Labels,0),MATCH(DN$7,DownCap_Years,0))</f>
        <v>0.126558746369085</v>
      </c>
      <c r="DO49" s="61" t="n">
        <f aca="false">INDEX(DownCap_Data,MATCH($E49,DownCap_Labels,0),MATCH(DO$7,DownCap_Years,0))</f>
        <v>0.12710602926061</v>
      </c>
      <c r="DP49" s="61" t="n">
        <f aca="false">INDEX(DownCap_Data,MATCH($E49,DownCap_Labels,0),MATCH(DP$7,DownCap_Years,0))</f>
        <v>0.12710602926061</v>
      </c>
      <c r="DQ49" s="61" t="n">
        <f aca="false">INDEX(DownCap_Data,MATCH($E49,DownCap_Labels,0),MATCH(DQ$7,DownCap_Years,0))</f>
        <v>0.12710602926061</v>
      </c>
      <c r="DR49" s="61" t="n">
        <f aca="false">INDEX(DownCap_Data,MATCH($E49,DownCap_Labels,0),MATCH(DR$7,DownCap_Years,0))</f>
        <v>0.12710602926061</v>
      </c>
      <c r="DS49" s="61" t="n">
        <f aca="false">INDEX(DownCap_Data,MATCH($E49,DownCap_Labels,0),MATCH(DS$7,DownCap_Years,0))</f>
        <v>0.12806601623544</v>
      </c>
      <c r="DT49" s="61" t="n">
        <f aca="false">INDEX(DownCap_Data,MATCH($E49,DownCap_Labels,0),MATCH(DT$7,DownCap_Years,0))</f>
        <v>0.12806601623544</v>
      </c>
      <c r="DU49" s="61" t="n">
        <f aca="false">INDEX(DownCap_Data,MATCH($E49,DownCap_Labels,0),MATCH(DU$7,DownCap_Years,0))</f>
        <v>0.12806601623544</v>
      </c>
      <c r="DV49" s="61" t="n">
        <f aca="false">INDEX(DownCap_Data,MATCH($E49,DownCap_Labels,0),MATCH(DV$7,DownCap_Years,0))</f>
        <v>0.12806601623544</v>
      </c>
      <c r="DW49" s="61" t="n">
        <f aca="false">INDEX(DownCap_Data,MATCH($E49,DownCap_Labels,0),MATCH(DW$7,DownCap_Years,0))</f>
        <v>0.12630438238739</v>
      </c>
      <c r="DX49" s="61" t="n">
        <f aca="false">INDEX(DownCap_Data,MATCH($E49,DownCap_Labels,0),MATCH(DX$7,DownCap_Years,0))</f>
        <v>0.12630438238739</v>
      </c>
      <c r="DY49" s="61" t="n">
        <f aca="false">INDEX(DownCap_Data,MATCH($E49,DownCap_Labels,0),MATCH(DY$7,DownCap_Years,0))</f>
        <v>0.12630438238739</v>
      </c>
      <c r="DZ49" s="61" t="n">
        <f aca="false">INDEX(DownCap_Data,MATCH($E49,DownCap_Labels,0),MATCH(DZ$7,DownCap_Years,0))</f>
        <v>0.12630438238739</v>
      </c>
      <c r="EA49" s="61" t="n">
        <f aca="false">INDEX(DownCap_Data,MATCH($E49,DownCap_Labels,0),MATCH(EA$7,DownCap_Years,0))</f>
        <v>0.122879617803899</v>
      </c>
      <c r="EB49" s="61" t="n">
        <f aca="false">INDEX(DownCap_Data,MATCH($E49,DownCap_Labels,0),MATCH(EB$7,DownCap_Years,0))</f>
        <v>0.122879617803899</v>
      </c>
      <c r="EC49" s="61" t="n">
        <f aca="false">INDEX(DownCap_Data,MATCH($E49,DownCap_Labels,0),MATCH(EC$7,DownCap_Years,0))</f>
        <v>0.122879617803899</v>
      </c>
      <c r="ED49" s="61" t="n">
        <f aca="false">INDEX(DownCap_Data,MATCH($E49,DownCap_Labels,0),MATCH(ED$7,DownCap_Years,0))</f>
        <v>0.122879617803899</v>
      </c>
      <c r="EE49" s="61" t="n">
        <f aca="false">INDEX(DownCap_Data,MATCH($E49,DownCap_Labels,0),MATCH(EE$7,DownCap_Years,0))</f>
        <v>0.125958237445864</v>
      </c>
      <c r="EF49" s="61" t="n">
        <f aca="false">INDEX(DownCap_Data,MATCH($E49,DownCap_Labels,0),MATCH(EF$7,DownCap_Years,0))</f>
        <v>0.125958237445864</v>
      </c>
      <c r="EG49" s="61" t="n">
        <f aca="false">INDEX(DownCap_Data,MATCH($E49,DownCap_Labels,0),MATCH(EG$7,DownCap_Years,0))</f>
        <v>0.125958237445864</v>
      </c>
      <c r="EH49" s="61" t="n">
        <f aca="false">INDEX(DownCap_Data,MATCH($E49,DownCap_Labels,0),MATCH(EH$7,DownCap_Years,0))</f>
        <v>0.125958237445864</v>
      </c>
      <c r="EI49" s="61" t="n">
        <f aca="false">INDEX(DownCap_Data,MATCH($E49,DownCap_Labels,0),MATCH(EI$7,DownCap_Years,0))</f>
        <v>0.121939200562108</v>
      </c>
      <c r="EJ49" s="61" t="n">
        <f aca="false">INDEX(DownCap_Data,MATCH($E49,DownCap_Labels,0),MATCH(EJ$7,DownCap_Years,0))</f>
        <v>0.121939200562108</v>
      </c>
      <c r="EK49" s="61" t="n">
        <f aca="false">INDEX(DownCap_Data,MATCH($E49,DownCap_Labels,0),MATCH(EK$7,DownCap_Years,0))</f>
        <v>0.121939200562108</v>
      </c>
      <c r="EL49" s="61" t="n">
        <f aca="false">INDEX(DownCap_Data,MATCH($E49,DownCap_Labels,0),MATCH(EL$7,DownCap_Years,0))</f>
        <v>0.121939200562108</v>
      </c>
      <c r="EM49" s="61" t="n">
        <f aca="false">INDEX(DownCap_Data,MATCH($E49,DownCap_Labels,0),MATCH(EM$7,DownCap_Years,0))</f>
        <v>0.124896824944864</v>
      </c>
      <c r="EN49" s="61" t="n">
        <f aca="false">INDEX(DownCap_Data,MATCH($E49,DownCap_Labels,0),MATCH(EN$7,DownCap_Years,0))</f>
        <v>0.124896824944864</v>
      </c>
      <c r="EO49" s="61" t="n">
        <f aca="false">INDEX(DownCap_Data,MATCH($E49,DownCap_Labels,0),MATCH(EO$7,DownCap_Years,0))</f>
        <v>0.124896824944864</v>
      </c>
      <c r="EP49" s="61" t="n">
        <f aca="false">INDEX(DownCap_Data,MATCH($E49,DownCap_Labels,0),MATCH(EP$7,DownCap_Years,0))</f>
        <v>0.124896824944864</v>
      </c>
      <c r="EQ49" s="61" t="n">
        <f aca="false">INDEX(DownCap_Data,MATCH($E49,DownCap_Labels,0),MATCH(EQ$7,DownCap_Years,0))</f>
        <v>0.135279745843242</v>
      </c>
      <c r="ER49" s="61" t="n">
        <f aca="false">INDEX(DownCap_Data,MATCH($E49,DownCap_Labels,0),MATCH(ER$7,DownCap_Years,0))</f>
        <v>0.135279745843242</v>
      </c>
      <c r="ES49" s="61" t="n">
        <f aca="false">INDEX(DownCap_Data,MATCH($E49,DownCap_Labels,0),MATCH(ES$7,DownCap_Years,0))</f>
        <v>0.135279745843242</v>
      </c>
      <c r="ET49" s="61" t="n">
        <f aca="false">INDEX(DownCap_Data,MATCH($E49,DownCap_Labels,0),MATCH(ET$7,DownCap_Years,0))</f>
        <v>0.135279745843242</v>
      </c>
      <c r="EU49" s="61" t="n">
        <f aca="false">INDEX(DownCap_Data,MATCH($E49,DownCap_Labels,0),MATCH(EU$7,DownCap_Years,0))</f>
        <v>0.135279745843242</v>
      </c>
      <c r="EV49" s="61" t="n">
        <f aca="false">INDEX(DownCap_Data,MATCH($E49,DownCap_Labels,0),MATCH(EV$7,DownCap_Years,0))</f>
        <v>0.135279745843242</v>
      </c>
      <c r="EW49" s="61" t="n">
        <f aca="false">INDEX(DownCap_Data,MATCH($E49,DownCap_Labels,0),MATCH(EW$7,DownCap_Years,0))</f>
        <v>0.135279745843242</v>
      </c>
      <c r="EX49" s="61" t="n">
        <f aca="false">INDEX(DownCap_Data,MATCH($E49,DownCap_Labels,0),MATCH(EX$7,DownCap_Years,0))</f>
        <v>0.135279745843242</v>
      </c>
      <c r="EY49" s="61" t="n">
        <f aca="false">INDEX(DownCap_Data,MATCH($E49,DownCap_Labels,0),MATCH(EY$7,DownCap_Years,0))</f>
        <v>0.135279745843242</v>
      </c>
      <c r="EZ49" s="61" t="n">
        <f aca="false">INDEX(DownCap_Data,MATCH($E49,DownCap_Labels,0),MATCH(EZ$7,DownCap_Years,0))</f>
        <v>0.135279745843242</v>
      </c>
      <c r="FA49" s="61" t="n">
        <f aca="false">INDEX(DownCap_Data,MATCH($E49,DownCap_Labels,0),MATCH(FA$7,DownCap_Years,0))</f>
        <v>0.135279745843242</v>
      </c>
      <c r="FB49" s="61" t="n">
        <f aca="false">INDEX(DownCap_Data,MATCH($E49,DownCap_Labels,0),MATCH(FB$7,DownCap_Years,0))</f>
        <v>0.135279745843242</v>
      </c>
      <c r="FC49" s="61" t="n">
        <f aca="false">INDEX(DownCap_Data,MATCH($E49,DownCap_Labels,0),MATCH(FC$7,DownCap_Years,0))</f>
        <v>0.135279745843242</v>
      </c>
      <c r="FD49" s="61" t="n">
        <f aca="false">INDEX(DownCap_Data,MATCH($E49,DownCap_Labels,0),MATCH(FD$7,DownCap_Years,0))</f>
        <v>0.135279745843242</v>
      </c>
      <c r="FE49" s="61" t="n">
        <f aca="false">INDEX(DownCap_Data,MATCH($E49,DownCap_Labels,0),MATCH(FE$7,DownCap_Years,0))</f>
        <v>0.135279745843242</v>
      </c>
      <c r="FF49" s="61" t="n">
        <f aca="false">INDEX(DownCap_Data,MATCH($E49,DownCap_Labels,0),MATCH(FF$7,DownCap_Years,0))</f>
        <v>0.135279745843242</v>
      </c>
      <c r="FG49" s="61" t="n">
        <f aca="false">INDEX(DownCap_Data,MATCH($E49,DownCap_Labels,0),MATCH(FG$7,DownCap_Years,0))</f>
        <v>0.135279745843242</v>
      </c>
      <c r="FH49" s="61" t="n">
        <f aca="false">INDEX(DownCap_Data,MATCH($E49,DownCap_Labels,0),MATCH(FH$7,DownCap_Years,0))</f>
        <v>0.135279745843242</v>
      </c>
    </row>
    <row r="50" customFormat="false" ht="15" hidden="false" customHeight="false" outlineLevel="0" collapsed="false">
      <c r="C50" s="1" t="s">
        <v>701</v>
      </c>
      <c r="D50" s="12" t="s">
        <v>546</v>
      </c>
      <c r="J50" s="61" t="n">
        <f aca="false">MIN(1,J48+In_AFRR_Down_Share*J49)</f>
        <v>1</v>
      </c>
      <c r="K50" s="61" t="n">
        <f aca="false">MIN(1,K48+In_AFRR_Down_Share*K49)</f>
        <v>1</v>
      </c>
      <c r="L50" s="61" t="n">
        <f aca="false">MIN(1,L48+In_AFRR_Down_Share*L49)</f>
        <v>1</v>
      </c>
      <c r="M50" s="61" t="n">
        <f aca="false">MIN(1,M48+In_AFRR_Down_Share*M49)</f>
        <v>1</v>
      </c>
      <c r="N50" s="61" t="n">
        <f aca="false">MIN(1,N48+In_AFRR_Down_Share*N49)</f>
        <v>1</v>
      </c>
      <c r="O50" s="61" t="n">
        <f aca="false">MIN(1,O48+In_AFRR_Down_Share*O49)</f>
        <v>0.779131212793703</v>
      </c>
      <c r="P50" s="61" t="n">
        <f aca="false">MIN(1,P48+In_AFRR_Down_Share*P49)</f>
        <v>0.779131212793703</v>
      </c>
      <c r="Q50" s="61" t="n">
        <f aca="false">MIN(1,Q48+In_AFRR_Down_Share*Q49)</f>
        <v>0.779131212793703</v>
      </c>
      <c r="R50" s="61" t="n">
        <f aca="false">MIN(1,R48+In_AFRR_Down_Share*R49)</f>
        <v>0.779131212793703</v>
      </c>
      <c r="S50" s="61" t="n">
        <f aca="false">MIN(1,S48+In_AFRR_Down_Share*S49)</f>
        <v>0.833107585673861</v>
      </c>
      <c r="T50" s="61" t="n">
        <f aca="false">MIN(1,T48+In_AFRR_Down_Share*T49)</f>
        <v>0.833107585673861</v>
      </c>
      <c r="U50" s="61" t="n">
        <f aca="false">MIN(1,U48+In_AFRR_Down_Share*U49)</f>
        <v>0.833107585673861</v>
      </c>
      <c r="V50" s="61" t="n">
        <f aca="false">MIN(1,V48+In_AFRR_Down_Share*V49)</f>
        <v>0.833107585673861</v>
      </c>
      <c r="W50" s="61" t="n">
        <f aca="false">MIN(1,W48+In_AFRR_Down_Share*W49)</f>
        <v>0.879533109417201</v>
      </c>
      <c r="X50" s="61" t="n">
        <f aca="false">MIN(1,X48+In_AFRR_Down_Share*X49)</f>
        <v>0.879533109417201</v>
      </c>
      <c r="Y50" s="61" t="n">
        <f aca="false">MIN(1,Y48+In_AFRR_Down_Share*Y49)</f>
        <v>0.879533109417201</v>
      </c>
      <c r="Z50" s="61" t="n">
        <f aca="false">MIN(1,Z48+In_AFRR_Down_Share*Z49)</f>
        <v>0.879533109417201</v>
      </c>
      <c r="AA50" s="61" t="n">
        <f aca="false">MIN(1,AA48+In_AFRR_Down_Share*AA49)</f>
        <v>0.936209128946011</v>
      </c>
      <c r="AB50" s="61" t="n">
        <f aca="false">MIN(1,AB48+In_AFRR_Down_Share*AB49)</f>
        <v>0.936209128946011</v>
      </c>
      <c r="AC50" s="61" t="n">
        <f aca="false">MIN(1,AC48+In_AFRR_Down_Share*AC49)</f>
        <v>0.936209128946011</v>
      </c>
      <c r="AD50" s="61" t="n">
        <f aca="false">MIN(1,AD48+In_AFRR_Down_Share*AD49)</f>
        <v>0.936209128946011</v>
      </c>
      <c r="AE50" s="61" t="n">
        <f aca="false">MIN(1,AE48+In_AFRR_Down_Share*AE49)</f>
        <v>0.935919694292538</v>
      </c>
      <c r="AF50" s="61" t="n">
        <f aca="false">MIN(1,AF48+In_AFRR_Down_Share*AF49)</f>
        <v>0.935919694292538</v>
      </c>
      <c r="AG50" s="61" t="n">
        <f aca="false">MIN(1,AG48+In_AFRR_Down_Share*AG49)</f>
        <v>0.935919694292538</v>
      </c>
      <c r="AH50" s="61" t="n">
        <f aca="false">MIN(1,AH48+In_AFRR_Down_Share*AH49)</f>
        <v>0.935919694292538</v>
      </c>
      <c r="AI50" s="61" t="n">
        <f aca="false">MIN(1,AI48+In_AFRR_Down_Share*AI49)</f>
        <v>0.91366404450478</v>
      </c>
      <c r="AJ50" s="61" t="n">
        <f aca="false">MIN(1,AJ48+In_AFRR_Down_Share*AJ49)</f>
        <v>0.91366404450478</v>
      </c>
      <c r="AK50" s="61" t="n">
        <f aca="false">MIN(1,AK48+In_AFRR_Down_Share*AK49)</f>
        <v>0.91366404450478</v>
      </c>
      <c r="AL50" s="61" t="n">
        <f aca="false">MIN(1,AL48+In_AFRR_Down_Share*AL49)</f>
        <v>0.91366404450478</v>
      </c>
      <c r="AM50" s="61" t="n">
        <f aca="false">MIN(1,AM48+In_AFRR_Down_Share*AM49)</f>
        <v>0.962687048729917</v>
      </c>
      <c r="AN50" s="61" t="n">
        <f aca="false">MIN(1,AN48+In_AFRR_Down_Share*AN49)</f>
        <v>0.962687048729917</v>
      </c>
      <c r="AO50" s="61" t="n">
        <f aca="false">MIN(1,AO48+In_AFRR_Down_Share*AO49)</f>
        <v>0.962687048729917</v>
      </c>
      <c r="AP50" s="61" t="n">
        <f aca="false">MIN(1,AP48+In_AFRR_Down_Share*AP49)</f>
        <v>0.962687048729917</v>
      </c>
      <c r="AQ50" s="61" t="n">
        <f aca="false">MIN(1,AQ48+In_AFRR_Down_Share*AQ49)</f>
        <v>0.982253161866238</v>
      </c>
      <c r="AR50" s="61" t="n">
        <f aca="false">MIN(1,AR48+In_AFRR_Down_Share*AR49)</f>
        <v>0.982253161866238</v>
      </c>
      <c r="AS50" s="61" t="n">
        <f aca="false">MIN(1,AS48+In_AFRR_Down_Share*AS49)</f>
        <v>0.982253161866238</v>
      </c>
      <c r="AT50" s="61" t="n">
        <f aca="false">MIN(1,AT48+In_AFRR_Down_Share*AT49)</f>
        <v>0.982253161866238</v>
      </c>
      <c r="AU50" s="61" t="n">
        <f aca="false">MIN(1,AU48+In_AFRR_Down_Share*AU49)</f>
        <v>0.960188229473684</v>
      </c>
      <c r="AV50" s="61" t="n">
        <f aca="false">MIN(1,AV48+In_AFRR_Down_Share*AV49)</f>
        <v>0.960188229473684</v>
      </c>
      <c r="AW50" s="61" t="n">
        <f aca="false">MIN(1,AW48+In_AFRR_Down_Share*AW49)</f>
        <v>0.960188229473684</v>
      </c>
      <c r="AX50" s="61" t="n">
        <f aca="false">MIN(1,AX48+In_AFRR_Down_Share*AX49)</f>
        <v>0.960188229473684</v>
      </c>
      <c r="AY50" s="61" t="n">
        <f aca="false">MIN(1,AY48+In_AFRR_Down_Share*AY49)</f>
        <v>0.998421283633782</v>
      </c>
      <c r="AZ50" s="61" t="n">
        <f aca="false">MIN(1,AZ48+In_AFRR_Down_Share*AZ49)</f>
        <v>0.998421283633782</v>
      </c>
      <c r="BA50" s="61" t="n">
        <f aca="false">MIN(1,BA48+In_AFRR_Down_Share*BA49)</f>
        <v>0.998421283633782</v>
      </c>
      <c r="BB50" s="61" t="n">
        <f aca="false">MIN(1,BB48+In_AFRR_Down_Share*BB49)</f>
        <v>0.998421283633782</v>
      </c>
      <c r="BC50" s="61" t="n">
        <f aca="false">MIN(1,BC48+In_AFRR_Down_Share*BC49)</f>
        <v>1</v>
      </c>
      <c r="BD50" s="61" t="n">
        <f aca="false">MIN(1,BD48+In_AFRR_Down_Share*BD49)</f>
        <v>1</v>
      </c>
      <c r="BE50" s="61" t="n">
        <f aca="false">MIN(1,BE48+In_AFRR_Down_Share*BE49)</f>
        <v>1</v>
      </c>
      <c r="BF50" s="61" t="n">
        <f aca="false">MIN(1,BF48+In_AFRR_Down_Share*BF49)</f>
        <v>1</v>
      </c>
      <c r="BG50" s="61" t="n">
        <f aca="false">MIN(1,BG48+In_AFRR_Down_Share*BG49)</f>
        <v>1</v>
      </c>
      <c r="BH50" s="61" t="n">
        <f aca="false">MIN(1,BH48+In_AFRR_Down_Share*BH49)</f>
        <v>1</v>
      </c>
      <c r="BI50" s="61" t="n">
        <f aca="false">MIN(1,BI48+In_AFRR_Down_Share*BI49)</f>
        <v>1</v>
      </c>
      <c r="BJ50" s="61" t="n">
        <f aca="false">MIN(1,BJ48+In_AFRR_Down_Share*BJ49)</f>
        <v>1</v>
      </c>
      <c r="BK50" s="61" t="n">
        <f aca="false">MIN(1,BK48+In_AFRR_Down_Share*BK49)</f>
        <v>1</v>
      </c>
      <c r="BL50" s="61" t="n">
        <f aca="false">MIN(1,BL48+In_AFRR_Down_Share*BL49)</f>
        <v>1</v>
      </c>
      <c r="BM50" s="61" t="n">
        <f aca="false">MIN(1,BM48+In_AFRR_Down_Share*BM49)</f>
        <v>1</v>
      </c>
      <c r="BN50" s="61" t="n">
        <f aca="false">MIN(1,BN48+In_AFRR_Down_Share*BN49)</f>
        <v>1</v>
      </c>
      <c r="BO50" s="61" t="n">
        <f aca="false">MIN(1,BO48+In_AFRR_Down_Share*BO49)</f>
        <v>0.973846489745249</v>
      </c>
      <c r="BP50" s="61" t="n">
        <f aca="false">MIN(1,BP48+In_AFRR_Down_Share*BP49)</f>
        <v>0.973846489745249</v>
      </c>
      <c r="BQ50" s="61" t="n">
        <f aca="false">MIN(1,BQ48+In_AFRR_Down_Share*BQ49)</f>
        <v>0.973846489745249</v>
      </c>
      <c r="BR50" s="61" t="n">
        <f aca="false">MIN(1,BR48+In_AFRR_Down_Share*BR49)</f>
        <v>0.973846489745249</v>
      </c>
      <c r="BS50" s="61" t="n">
        <f aca="false">MIN(1,BS48+In_AFRR_Down_Share*BS49)</f>
        <v>0.971154679877356</v>
      </c>
      <c r="BT50" s="61" t="n">
        <f aca="false">MIN(1,BT48+In_AFRR_Down_Share*BT49)</f>
        <v>0.971154679877356</v>
      </c>
      <c r="BU50" s="61" t="n">
        <f aca="false">MIN(1,BU48+In_AFRR_Down_Share*BU49)</f>
        <v>0.971154679877356</v>
      </c>
      <c r="BV50" s="61" t="n">
        <f aca="false">MIN(1,BV48+In_AFRR_Down_Share*BV49)</f>
        <v>0.971154679877356</v>
      </c>
      <c r="BW50" s="61" t="n">
        <f aca="false">MIN(1,BW48+In_AFRR_Down_Share*BW49)</f>
        <v>0.987649005419814</v>
      </c>
      <c r="BX50" s="61" t="n">
        <f aca="false">MIN(1,BX48+In_AFRR_Down_Share*BX49)</f>
        <v>0.987649005419814</v>
      </c>
      <c r="BY50" s="61" t="n">
        <f aca="false">MIN(1,BY48+In_AFRR_Down_Share*BY49)</f>
        <v>0.987649005419814</v>
      </c>
      <c r="BZ50" s="61" t="n">
        <f aca="false">MIN(1,BZ48+In_AFRR_Down_Share*BZ49)</f>
        <v>0.987649005419814</v>
      </c>
      <c r="CA50" s="61" t="n">
        <f aca="false">MIN(1,CA48+In_AFRR_Down_Share*CA49)</f>
        <v>1</v>
      </c>
      <c r="CB50" s="61" t="n">
        <f aca="false">MIN(1,CB48+In_AFRR_Down_Share*CB49)</f>
        <v>1</v>
      </c>
      <c r="CC50" s="61" t="n">
        <f aca="false">MIN(1,CC48+In_AFRR_Down_Share*CC49)</f>
        <v>1</v>
      </c>
      <c r="CD50" s="61" t="n">
        <f aca="false">MIN(1,CD48+In_AFRR_Down_Share*CD49)</f>
        <v>1</v>
      </c>
      <c r="CE50" s="61" t="n">
        <f aca="false">MIN(1,CE48+In_AFRR_Down_Share*CE49)</f>
        <v>1</v>
      </c>
      <c r="CF50" s="61" t="n">
        <f aca="false">MIN(1,CF48+In_AFRR_Down_Share*CF49)</f>
        <v>1</v>
      </c>
      <c r="CG50" s="61" t="n">
        <f aca="false">MIN(1,CG48+In_AFRR_Down_Share*CG49)</f>
        <v>1</v>
      </c>
      <c r="CH50" s="61" t="n">
        <f aca="false">MIN(1,CH48+In_AFRR_Down_Share*CH49)</f>
        <v>1</v>
      </c>
      <c r="CI50" s="61" t="n">
        <f aca="false">MIN(1,CI48+In_AFRR_Down_Share*CI49)</f>
        <v>1</v>
      </c>
      <c r="CJ50" s="61" t="n">
        <f aca="false">MIN(1,CJ48+In_AFRR_Down_Share*CJ49)</f>
        <v>1</v>
      </c>
      <c r="CK50" s="61" t="n">
        <f aca="false">MIN(1,CK48+In_AFRR_Down_Share*CK49)</f>
        <v>1</v>
      </c>
      <c r="CL50" s="61" t="n">
        <f aca="false">MIN(1,CL48+In_AFRR_Down_Share*CL49)</f>
        <v>1</v>
      </c>
      <c r="CM50" s="61" t="n">
        <f aca="false">MIN(1,CM48+In_AFRR_Down_Share*CM49)</f>
        <v>0.955153996200972</v>
      </c>
      <c r="CN50" s="61" t="n">
        <f aca="false">MIN(1,CN48+In_AFRR_Down_Share*CN49)</f>
        <v>0.955153996200972</v>
      </c>
      <c r="CO50" s="61" t="n">
        <f aca="false">MIN(1,CO48+In_AFRR_Down_Share*CO49)</f>
        <v>0.955153996200972</v>
      </c>
      <c r="CP50" s="61" t="n">
        <f aca="false">MIN(1,CP48+In_AFRR_Down_Share*CP49)</f>
        <v>0.955153996200972</v>
      </c>
      <c r="CQ50" s="61" t="n">
        <f aca="false">MIN(1,CQ48+In_AFRR_Down_Share*CQ49)</f>
        <v>0.966769060250979</v>
      </c>
      <c r="CR50" s="61" t="n">
        <f aca="false">MIN(1,CR48+In_AFRR_Down_Share*CR49)</f>
        <v>0.966769060250979</v>
      </c>
      <c r="CS50" s="61" t="n">
        <f aca="false">MIN(1,CS48+In_AFRR_Down_Share*CS49)</f>
        <v>0.966769060250979</v>
      </c>
      <c r="CT50" s="61" t="n">
        <f aca="false">MIN(1,CT48+In_AFRR_Down_Share*CT49)</f>
        <v>0.966769060250979</v>
      </c>
      <c r="CU50" s="61" t="n">
        <f aca="false">MIN(1,CU48+In_AFRR_Down_Share*CU49)</f>
        <v>0.919081747479295</v>
      </c>
      <c r="CV50" s="61" t="n">
        <f aca="false">MIN(1,CV48+In_AFRR_Down_Share*CV49)</f>
        <v>0.919081747479295</v>
      </c>
      <c r="CW50" s="61" t="n">
        <f aca="false">MIN(1,CW48+In_AFRR_Down_Share*CW49)</f>
        <v>0.919081747479295</v>
      </c>
      <c r="CX50" s="61" t="n">
        <f aca="false">MIN(1,CX48+In_AFRR_Down_Share*CX49)</f>
        <v>0.919081747479295</v>
      </c>
      <c r="CY50" s="61" t="n">
        <f aca="false">MIN(1,CY48+In_AFRR_Down_Share*CY49)</f>
        <v>0.962702232856853</v>
      </c>
      <c r="CZ50" s="61" t="n">
        <f aca="false">MIN(1,CZ48+In_AFRR_Down_Share*CZ49)</f>
        <v>0.962702232856853</v>
      </c>
      <c r="DA50" s="61" t="n">
        <f aca="false">MIN(1,DA48+In_AFRR_Down_Share*DA49)</f>
        <v>0.962702232856853</v>
      </c>
      <c r="DB50" s="61" t="n">
        <f aca="false">MIN(1,DB48+In_AFRR_Down_Share*DB49)</f>
        <v>0.962702232856853</v>
      </c>
      <c r="DC50" s="61" t="n">
        <f aca="false">MIN(1,DC48+In_AFRR_Down_Share*DC49)</f>
        <v>0.929642266392578</v>
      </c>
      <c r="DD50" s="61" t="n">
        <f aca="false">MIN(1,DD48+In_AFRR_Down_Share*DD49)</f>
        <v>0.929642266392578</v>
      </c>
      <c r="DE50" s="61" t="n">
        <f aca="false">MIN(1,DE48+In_AFRR_Down_Share*DE49)</f>
        <v>0.929642266392578</v>
      </c>
      <c r="DF50" s="61" t="n">
        <f aca="false">MIN(1,DF48+In_AFRR_Down_Share*DF49)</f>
        <v>0.929642266392578</v>
      </c>
      <c r="DG50" s="61" t="n">
        <f aca="false">MIN(1,DG48+In_AFRR_Down_Share*DG49)</f>
        <v>0.909564457632216</v>
      </c>
      <c r="DH50" s="61" t="n">
        <f aca="false">MIN(1,DH48+In_AFRR_Down_Share*DH49)</f>
        <v>0.909564457632216</v>
      </c>
      <c r="DI50" s="61" t="n">
        <f aca="false">MIN(1,DI48+In_AFRR_Down_Share*DI49)</f>
        <v>0.909564457632216</v>
      </c>
      <c r="DJ50" s="61" t="n">
        <f aca="false">MIN(1,DJ48+In_AFRR_Down_Share*DJ49)</f>
        <v>0.909564457632216</v>
      </c>
      <c r="DK50" s="61" t="n">
        <f aca="false">MIN(1,DK48+In_AFRR_Down_Share*DK49)</f>
        <v>0.890291092323442</v>
      </c>
      <c r="DL50" s="61" t="n">
        <f aca="false">MIN(1,DL48+In_AFRR_Down_Share*DL49)</f>
        <v>0.890291092323442</v>
      </c>
      <c r="DM50" s="61" t="n">
        <f aca="false">MIN(1,DM48+In_AFRR_Down_Share*DM49)</f>
        <v>0.890291092323442</v>
      </c>
      <c r="DN50" s="61" t="n">
        <f aca="false">MIN(1,DN48+In_AFRR_Down_Share*DN49)</f>
        <v>0.890291092323442</v>
      </c>
      <c r="DO50" s="61" t="n">
        <f aca="false">MIN(1,DO48+In_AFRR_Down_Share*DO49)</f>
        <v>0.890258229995514</v>
      </c>
      <c r="DP50" s="61" t="n">
        <f aca="false">MIN(1,DP48+In_AFRR_Down_Share*DP49)</f>
        <v>0.890258229995514</v>
      </c>
      <c r="DQ50" s="61" t="n">
        <f aca="false">MIN(1,DQ48+In_AFRR_Down_Share*DQ49)</f>
        <v>0.890258229995514</v>
      </c>
      <c r="DR50" s="61" t="n">
        <f aca="false">MIN(1,DR48+In_AFRR_Down_Share*DR49)</f>
        <v>0.890258229995514</v>
      </c>
      <c r="DS50" s="61" t="n">
        <f aca="false">MIN(1,DS48+In_AFRR_Down_Share*DS49)</f>
        <v>0.903604738468058</v>
      </c>
      <c r="DT50" s="61" t="n">
        <f aca="false">MIN(1,DT48+In_AFRR_Down_Share*DT49)</f>
        <v>0.903604738468058</v>
      </c>
      <c r="DU50" s="61" t="n">
        <f aca="false">MIN(1,DU48+In_AFRR_Down_Share*DU49)</f>
        <v>0.903604738468058</v>
      </c>
      <c r="DV50" s="61" t="n">
        <f aca="false">MIN(1,DV48+In_AFRR_Down_Share*DV49)</f>
        <v>0.903604738468058</v>
      </c>
      <c r="DW50" s="61" t="n">
        <f aca="false">MIN(1,DW48+In_AFRR_Down_Share*DW49)</f>
        <v>0.882431132183267</v>
      </c>
      <c r="DX50" s="61" t="n">
        <f aca="false">MIN(1,DX48+In_AFRR_Down_Share*DX49)</f>
        <v>0.882431132183267</v>
      </c>
      <c r="DY50" s="61" t="n">
        <f aca="false">MIN(1,DY48+In_AFRR_Down_Share*DY49)</f>
        <v>0.882431132183267</v>
      </c>
      <c r="DZ50" s="61" t="n">
        <f aca="false">MIN(1,DZ48+In_AFRR_Down_Share*DZ49)</f>
        <v>0.882431132183267</v>
      </c>
      <c r="EA50" s="61" t="n">
        <f aca="false">MIN(1,EA48+In_AFRR_Down_Share*EA49)</f>
        <v>0.866836304137282</v>
      </c>
      <c r="EB50" s="61" t="n">
        <f aca="false">MIN(1,EB48+In_AFRR_Down_Share*EB49)</f>
        <v>0.866836304137282</v>
      </c>
      <c r="EC50" s="61" t="n">
        <f aca="false">MIN(1,EC48+In_AFRR_Down_Share*EC49)</f>
        <v>0.866836304137282</v>
      </c>
      <c r="ED50" s="61" t="n">
        <f aca="false">MIN(1,ED48+In_AFRR_Down_Share*ED49)</f>
        <v>0.866836304137282</v>
      </c>
      <c r="EE50" s="61" t="n">
        <f aca="false">MIN(1,EE48+In_AFRR_Down_Share*EE49)</f>
        <v>0.905588921365287</v>
      </c>
      <c r="EF50" s="61" t="n">
        <f aca="false">MIN(1,EF48+In_AFRR_Down_Share*EF49)</f>
        <v>0.905588921365287</v>
      </c>
      <c r="EG50" s="61" t="n">
        <f aca="false">MIN(1,EG48+In_AFRR_Down_Share*EG49)</f>
        <v>0.905588921365287</v>
      </c>
      <c r="EH50" s="61" t="n">
        <f aca="false">MIN(1,EH48+In_AFRR_Down_Share*EH49)</f>
        <v>0.905588921365287</v>
      </c>
      <c r="EI50" s="61" t="n">
        <f aca="false">MIN(1,EI48+In_AFRR_Down_Share*EI49)</f>
        <v>0.915417449851944</v>
      </c>
      <c r="EJ50" s="61" t="n">
        <f aca="false">MIN(1,EJ48+In_AFRR_Down_Share*EJ49)</f>
        <v>0.915417449851944</v>
      </c>
      <c r="EK50" s="61" t="n">
        <f aca="false">MIN(1,EK48+In_AFRR_Down_Share*EK49)</f>
        <v>0.915417449851944</v>
      </c>
      <c r="EL50" s="61" t="n">
        <f aca="false">MIN(1,EL48+In_AFRR_Down_Share*EL49)</f>
        <v>0.915417449851944</v>
      </c>
      <c r="EM50" s="61" t="n">
        <f aca="false">MIN(1,EM48+In_AFRR_Down_Share*EM49)</f>
        <v>0.907226668631206</v>
      </c>
      <c r="EN50" s="61" t="n">
        <f aca="false">MIN(1,EN48+In_AFRR_Down_Share*EN49)</f>
        <v>0.907226668631206</v>
      </c>
      <c r="EO50" s="61" t="n">
        <f aca="false">MIN(1,EO48+In_AFRR_Down_Share*EO49)</f>
        <v>0.907226668631206</v>
      </c>
      <c r="EP50" s="61" t="n">
        <f aca="false">MIN(1,EP48+In_AFRR_Down_Share*EP49)</f>
        <v>0.907226668631206</v>
      </c>
      <c r="EQ50" s="61" t="n">
        <f aca="false">MIN(1,EQ48+In_AFRR_Down_Share*EQ49)</f>
        <v>0.911788975679215</v>
      </c>
      <c r="ER50" s="61" t="n">
        <f aca="false">MIN(1,ER48+In_AFRR_Down_Share*ER49)</f>
        <v>0.911788975679215</v>
      </c>
      <c r="ES50" s="61" t="n">
        <f aca="false">MIN(1,ES48+In_AFRR_Down_Share*ES49)</f>
        <v>0.911788975679215</v>
      </c>
      <c r="ET50" s="61" t="n">
        <f aca="false">MIN(1,ET48+In_AFRR_Down_Share*ET49)</f>
        <v>0.911788975679215</v>
      </c>
      <c r="EU50" s="61" t="n">
        <f aca="false">MIN(1,EU48+In_AFRR_Down_Share*EU49)</f>
        <v>0.911788975679215</v>
      </c>
      <c r="EV50" s="61" t="n">
        <f aca="false">MIN(1,EV48+In_AFRR_Down_Share*EV49)</f>
        <v>0.911788975679215</v>
      </c>
      <c r="EW50" s="61" t="n">
        <f aca="false">MIN(1,EW48+In_AFRR_Down_Share*EW49)</f>
        <v>0.911788975679215</v>
      </c>
      <c r="EX50" s="61" t="n">
        <f aca="false">MIN(1,EX48+In_AFRR_Down_Share*EX49)</f>
        <v>0.911788975679215</v>
      </c>
      <c r="EY50" s="61" t="n">
        <f aca="false">MIN(1,EY48+In_AFRR_Down_Share*EY49)</f>
        <v>0.911788975679215</v>
      </c>
      <c r="EZ50" s="61" t="n">
        <f aca="false">MIN(1,EZ48+In_AFRR_Down_Share*EZ49)</f>
        <v>0.911788975679215</v>
      </c>
      <c r="FA50" s="61" t="n">
        <f aca="false">MIN(1,FA48+In_AFRR_Down_Share*FA49)</f>
        <v>0.911788975679215</v>
      </c>
      <c r="FB50" s="61" t="n">
        <f aca="false">MIN(1,FB48+In_AFRR_Down_Share*FB49)</f>
        <v>0.911788975679215</v>
      </c>
      <c r="FC50" s="61" t="n">
        <f aca="false">MIN(1,FC48+In_AFRR_Down_Share*FC49)</f>
        <v>0.911788975679215</v>
      </c>
      <c r="FD50" s="61" t="n">
        <f aca="false">MIN(1,FD48+In_AFRR_Down_Share*FD49)</f>
        <v>0.911788975679215</v>
      </c>
      <c r="FE50" s="61" t="n">
        <f aca="false">MIN(1,FE48+In_AFRR_Down_Share*FE49)</f>
        <v>0.911788975679215</v>
      </c>
      <c r="FF50" s="61" t="n">
        <f aca="false">MIN(1,FF48+In_AFRR_Down_Share*FF49)</f>
        <v>0.911788975679215</v>
      </c>
      <c r="FG50" s="61" t="n">
        <f aca="false">MIN(1,FG48+In_AFRR_Down_Share*FG49)</f>
        <v>0.911788975679215</v>
      </c>
      <c r="FH50" s="61" t="n">
        <f aca="false">MIN(1,FH48+In_AFRR_Down_Share*FH49)</f>
        <v>0.911788975679215</v>
      </c>
    </row>
    <row r="51" customFormat="false" ht="15" hidden="false" customHeight="false" outlineLevel="0" collapsed="false">
      <c r="C51" s="1" t="s">
        <v>702</v>
      </c>
      <c r="D51" s="12" t="s">
        <v>32</v>
      </c>
      <c r="E51" s="23" t="n">
        <f aca="false">MIN(1,In_Grid_Import_MW/MAX(1,$E18))</f>
        <v>0</v>
      </c>
    </row>
    <row r="52" customFormat="false" ht="15" hidden="false" customHeight="false" outlineLevel="0" collapsed="false">
      <c r="C52" s="1" t="s">
        <v>703</v>
      </c>
      <c r="D52" s="12" t="s">
        <v>320</v>
      </c>
      <c r="J52" s="26" t="n">
        <f aca="false">J47*J41*(1-In_BESS_Haircut)*(J50+(1-J50)*$E51)</f>
        <v>0</v>
      </c>
      <c r="K52" s="26" t="n">
        <f aca="false">K47*K41*(1-In_BESS_Haircut)*(K50+(1-K50)*$E51)</f>
        <v>0</v>
      </c>
      <c r="L52" s="26" t="n">
        <f aca="false">L47*L41*(1-In_BESS_Haircut)*(L50+(1-L50)*$E51)</f>
        <v>0</v>
      </c>
      <c r="M52" s="26" t="n">
        <f aca="false">M47*M41*(1-In_BESS_Haircut)*(M50+(1-M50)*$E51)</f>
        <v>0</v>
      </c>
      <c r="N52" s="26" t="n">
        <f aca="false">N47*N41*(1-In_BESS_Haircut)*(N50+(1-N50)*$E51)</f>
        <v>0</v>
      </c>
      <c r="O52" s="26" t="n">
        <f aca="false">O47*O41*(1-In_BESS_Haircut)*(O50+(1-O50)*$E51)</f>
        <v>151.563369058305</v>
      </c>
      <c r="P52" s="26" t="n">
        <f aca="false">P47*P41*(1-In_BESS_Haircut)*(P50+(1-P50)*$E51)</f>
        <v>151.563369058305</v>
      </c>
      <c r="Q52" s="26" t="n">
        <f aca="false">Q47*Q41*(1-In_BESS_Haircut)*(Q50+(1-Q50)*$E51)</f>
        <v>151.563369058305</v>
      </c>
      <c r="R52" s="26" t="n">
        <f aca="false">R47*R41*(1-In_BESS_Haircut)*(R50+(1-R50)*$E51)</f>
        <v>151.563369058305</v>
      </c>
      <c r="S52" s="26" t="n">
        <f aca="false">S47*S41*(1-In_BESS_Haircut)*(S50+(1-S50)*$E51)</f>
        <v>144.214644974993</v>
      </c>
      <c r="T52" s="26" t="n">
        <f aca="false">T47*T41*(1-In_BESS_Haircut)*(T50+(1-T50)*$E51)</f>
        <v>144.214644974993</v>
      </c>
      <c r="U52" s="26" t="n">
        <f aca="false">U47*U41*(1-In_BESS_Haircut)*(U50+(1-U50)*$E51)</f>
        <v>144.214644974993</v>
      </c>
      <c r="V52" s="26" t="n">
        <f aca="false">V47*V41*(1-In_BESS_Haircut)*(V50+(1-V50)*$E51)</f>
        <v>144.214644974993</v>
      </c>
      <c r="W52" s="26" t="n">
        <f aca="false">W47*W41*(1-In_BESS_Haircut)*(W50+(1-W50)*$E51)</f>
        <v>120.21149127268</v>
      </c>
      <c r="X52" s="26" t="n">
        <f aca="false">X47*X41*(1-In_BESS_Haircut)*(X50+(1-X50)*$E51)</f>
        <v>120.21149127268</v>
      </c>
      <c r="Y52" s="26" t="n">
        <f aca="false">Y47*Y41*(1-In_BESS_Haircut)*(Y50+(1-Y50)*$E51)</f>
        <v>120.21149127268</v>
      </c>
      <c r="Z52" s="26" t="n">
        <f aca="false">Z47*Z41*(1-In_BESS_Haircut)*(Z50+(1-Z50)*$E51)</f>
        <v>120.21149127268</v>
      </c>
      <c r="AA52" s="26" t="n">
        <f aca="false">AA47*AA41*(1-In_BESS_Haircut)*(AA50+(1-AA50)*$E51)</f>
        <v>114.44137743694</v>
      </c>
      <c r="AB52" s="26" t="n">
        <f aca="false">AB47*AB41*(1-In_BESS_Haircut)*(AB50+(1-AB50)*$E51)</f>
        <v>114.44137743694</v>
      </c>
      <c r="AC52" s="26" t="n">
        <f aca="false">AC47*AC41*(1-In_BESS_Haircut)*(AC50+(1-AC50)*$E51)</f>
        <v>114.44137743694</v>
      </c>
      <c r="AD52" s="26" t="n">
        <f aca="false">AD47*AD41*(1-In_BESS_Haircut)*(AD50+(1-AD50)*$E51)</f>
        <v>114.44137743694</v>
      </c>
      <c r="AE52" s="26" t="n">
        <f aca="false">AE47*AE41*(1-In_BESS_Haircut)*(AE50+(1-AE50)*$E51)</f>
        <v>115.806633906909</v>
      </c>
      <c r="AF52" s="26" t="n">
        <f aca="false">AF47*AF41*(1-In_BESS_Haircut)*(AF50+(1-AF50)*$E51)</f>
        <v>115.806633906909</v>
      </c>
      <c r="AG52" s="26" t="n">
        <f aca="false">AG47*AG41*(1-In_BESS_Haircut)*(AG50+(1-AG50)*$E51)</f>
        <v>115.806633906909</v>
      </c>
      <c r="AH52" s="26" t="n">
        <f aca="false">AH47*AH41*(1-In_BESS_Haircut)*(AH50+(1-AH50)*$E51)</f>
        <v>115.806633906909</v>
      </c>
      <c r="AI52" s="26" t="n">
        <f aca="false">AI47*AI41*(1-In_BESS_Haircut)*(AI50+(1-AI50)*$E51)</f>
        <v>122.811125079225</v>
      </c>
      <c r="AJ52" s="26" t="n">
        <f aca="false">AJ47*AJ41*(1-In_BESS_Haircut)*(AJ50+(1-AJ50)*$E51)</f>
        <v>122.811125079225</v>
      </c>
      <c r="AK52" s="26" t="n">
        <f aca="false">AK47*AK41*(1-In_BESS_Haircut)*(AK50+(1-AK50)*$E51)</f>
        <v>122.811125079225</v>
      </c>
      <c r="AL52" s="26" t="n">
        <f aca="false">AL47*AL41*(1-In_BESS_Haircut)*(AL50+(1-AL50)*$E51)</f>
        <v>122.811125079225</v>
      </c>
      <c r="AM52" s="26" t="n">
        <f aca="false">AM47*AM41*(1-In_BESS_Haircut)*(AM50+(1-AM50)*$E51)</f>
        <v>118.050723742227</v>
      </c>
      <c r="AN52" s="26" t="n">
        <f aca="false">AN47*AN41*(1-In_BESS_Haircut)*(AN50+(1-AN50)*$E51)</f>
        <v>118.050723742227</v>
      </c>
      <c r="AO52" s="26" t="n">
        <f aca="false">AO47*AO41*(1-In_BESS_Haircut)*(AO50+(1-AO50)*$E51)</f>
        <v>118.050723742227</v>
      </c>
      <c r="AP52" s="26" t="n">
        <f aca="false">AP47*AP41*(1-In_BESS_Haircut)*(AP50+(1-AP50)*$E51)</f>
        <v>118.050723742227</v>
      </c>
      <c r="AQ52" s="26" t="n">
        <f aca="false">AQ47*AQ41*(1-In_BESS_Haircut)*(AQ50+(1-AQ50)*$E51)</f>
        <v>117.864061333022</v>
      </c>
      <c r="AR52" s="26" t="n">
        <f aca="false">AR47*AR41*(1-In_BESS_Haircut)*(AR50+(1-AR50)*$E51)</f>
        <v>117.864061333022</v>
      </c>
      <c r="AS52" s="26" t="n">
        <f aca="false">AS47*AS41*(1-In_BESS_Haircut)*(AS50+(1-AS50)*$E51)</f>
        <v>117.864061333022</v>
      </c>
      <c r="AT52" s="26" t="n">
        <f aca="false">AT47*AT41*(1-In_BESS_Haircut)*(AT50+(1-AT50)*$E51)</f>
        <v>117.864061333022</v>
      </c>
      <c r="AU52" s="26" t="n">
        <f aca="false">AU47*AU41*(1-In_BESS_Haircut)*(AU50+(1-AU50)*$E51)</f>
        <v>119.137834184622</v>
      </c>
      <c r="AV52" s="26" t="n">
        <f aca="false">AV47*AV41*(1-In_BESS_Haircut)*(AV50+(1-AV50)*$E51)</f>
        <v>119.137834184622</v>
      </c>
      <c r="AW52" s="26" t="n">
        <f aca="false">AW47*AW41*(1-In_BESS_Haircut)*(AW50+(1-AW50)*$E51)</f>
        <v>119.137834184622</v>
      </c>
      <c r="AX52" s="26" t="n">
        <f aca="false">AX47*AX41*(1-In_BESS_Haircut)*(AX50+(1-AX50)*$E51)</f>
        <v>119.137834184622</v>
      </c>
      <c r="AY52" s="26" t="n">
        <f aca="false">AY47*AY41*(1-In_BESS_Haircut)*(AY50+(1-AY50)*$E51)</f>
        <v>115.811953195415</v>
      </c>
      <c r="AZ52" s="26" t="n">
        <f aca="false">AZ47*AZ41*(1-In_BESS_Haircut)*(AZ50+(1-AZ50)*$E51)</f>
        <v>115.811953195415</v>
      </c>
      <c r="BA52" s="26" t="n">
        <f aca="false">BA47*BA41*(1-In_BESS_Haircut)*(BA50+(1-BA50)*$E51)</f>
        <v>115.811953195415</v>
      </c>
      <c r="BB52" s="26" t="n">
        <f aca="false">BB47*BB41*(1-In_BESS_Haircut)*(BB50+(1-BB50)*$E51)</f>
        <v>115.811953195415</v>
      </c>
      <c r="BC52" s="26" t="n">
        <f aca="false">BC47*BC41*(1-In_BESS_Haircut)*(BC50+(1-BC50)*$E51)</f>
        <v>114.434357169752</v>
      </c>
      <c r="BD52" s="26" t="n">
        <f aca="false">BD47*BD41*(1-In_BESS_Haircut)*(BD50+(1-BD50)*$E51)</f>
        <v>114.434357169752</v>
      </c>
      <c r="BE52" s="26" t="n">
        <f aca="false">BE47*BE41*(1-In_BESS_Haircut)*(BE50+(1-BE50)*$E51)</f>
        <v>114.434357169752</v>
      </c>
      <c r="BF52" s="26" t="n">
        <f aca="false">BF47*BF41*(1-In_BESS_Haircut)*(BF50+(1-BF50)*$E51)</f>
        <v>114.434357169752</v>
      </c>
      <c r="BG52" s="26" t="n">
        <f aca="false">BG47*BG41*(1-In_BESS_Haircut)*(BG50+(1-BG50)*$E51)</f>
        <v>113.277652886866</v>
      </c>
      <c r="BH52" s="26" t="n">
        <f aca="false">BH47*BH41*(1-In_BESS_Haircut)*(BH50+(1-BH50)*$E51)</f>
        <v>113.277652886866</v>
      </c>
      <c r="BI52" s="26" t="n">
        <f aca="false">BI47*BI41*(1-In_BESS_Haircut)*(BI50+(1-BI50)*$E51)</f>
        <v>113.277652886866</v>
      </c>
      <c r="BJ52" s="26" t="n">
        <f aca="false">BJ47*BJ41*(1-In_BESS_Haircut)*(BJ50+(1-BJ50)*$E51)</f>
        <v>113.277652886866</v>
      </c>
      <c r="BK52" s="26" t="n">
        <f aca="false">BK47*BK41*(1-In_BESS_Haircut)*(BK50+(1-BK50)*$E51)</f>
        <v>114.815769810122</v>
      </c>
      <c r="BL52" s="26" t="n">
        <f aca="false">BL47*BL41*(1-In_BESS_Haircut)*(BL50+(1-BL50)*$E51)</f>
        <v>114.815769810122</v>
      </c>
      <c r="BM52" s="26" t="n">
        <f aca="false">BM47*BM41*(1-In_BESS_Haircut)*(BM50+(1-BM50)*$E51)</f>
        <v>114.815769810122</v>
      </c>
      <c r="BN52" s="26" t="n">
        <f aca="false">BN47*BN41*(1-In_BESS_Haircut)*(BN50+(1-BN50)*$E51)</f>
        <v>114.815769810122</v>
      </c>
      <c r="BO52" s="26" t="n">
        <f aca="false">BO47*BO41*(1-In_BESS_Haircut)*(BO50+(1-BO50)*$E51)</f>
        <v>116.898106623315</v>
      </c>
      <c r="BP52" s="26" t="n">
        <f aca="false">BP47*BP41*(1-In_BESS_Haircut)*(BP50+(1-BP50)*$E51)</f>
        <v>116.898106623315</v>
      </c>
      <c r="BQ52" s="26" t="n">
        <f aca="false">BQ47*BQ41*(1-In_BESS_Haircut)*(BQ50+(1-BQ50)*$E51)</f>
        <v>116.898106623315</v>
      </c>
      <c r="BR52" s="26" t="n">
        <f aca="false">BR47*BR41*(1-In_BESS_Haircut)*(BR50+(1-BR50)*$E51)</f>
        <v>116.898106623315</v>
      </c>
      <c r="BS52" s="26" t="n">
        <f aca="false">BS47*BS41*(1-In_BESS_Haircut)*(BS50+(1-BS50)*$E51)</f>
        <v>116.731043886829</v>
      </c>
      <c r="BT52" s="26" t="n">
        <f aca="false">BT47*BT41*(1-In_BESS_Haircut)*(BT50+(1-BT50)*$E51)</f>
        <v>116.731043886829</v>
      </c>
      <c r="BU52" s="26" t="n">
        <f aca="false">BU47*BU41*(1-In_BESS_Haircut)*(BU50+(1-BU50)*$E51)</f>
        <v>116.731043886829</v>
      </c>
      <c r="BV52" s="26" t="n">
        <f aca="false">BV47*BV41*(1-In_BESS_Haircut)*(BV50+(1-BV50)*$E51)</f>
        <v>116.731043886829</v>
      </c>
      <c r="BW52" s="26" t="n">
        <f aca="false">BW47*BW41*(1-In_BESS_Haircut)*(BW50+(1-BW50)*$E51)</f>
        <v>120.013421430744</v>
      </c>
      <c r="BX52" s="26" t="n">
        <f aca="false">BX47*BX41*(1-In_BESS_Haircut)*(BX50+(1-BX50)*$E51)</f>
        <v>120.013421430744</v>
      </c>
      <c r="BY52" s="26" t="n">
        <f aca="false">BY47*BY41*(1-In_BESS_Haircut)*(BY50+(1-BY50)*$E51)</f>
        <v>120.013421430744</v>
      </c>
      <c r="BZ52" s="26" t="n">
        <f aca="false">BZ47*BZ41*(1-In_BESS_Haircut)*(BZ50+(1-BZ50)*$E51)</f>
        <v>120.013421430744</v>
      </c>
      <c r="CA52" s="26" t="n">
        <f aca="false">CA47*CA41*(1-In_BESS_Haircut)*(CA50+(1-CA50)*$E51)</f>
        <v>118.884993373909</v>
      </c>
      <c r="CB52" s="26" t="n">
        <f aca="false">CB47*CB41*(1-In_BESS_Haircut)*(CB50+(1-CB50)*$E51)</f>
        <v>118.884993373909</v>
      </c>
      <c r="CC52" s="26" t="n">
        <f aca="false">CC47*CC41*(1-In_BESS_Haircut)*(CC50+(1-CC50)*$E51)</f>
        <v>118.884993373909</v>
      </c>
      <c r="CD52" s="26" t="n">
        <f aca="false">CD47*CD41*(1-In_BESS_Haircut)*(CD50+(1-CD50)*$E51)</f>
        <v>118.884993373909</v>
      </c>
      <c r="CE52" s="26" t="n">
        <f aca="false">CE47*CE41*(1-In_BESS_Haircut)*(CE50+(1-CE50)*$E51)</f>
        <v>117.910128030345</v>
      </c>
      <c r="CF52" s="26" t="n">
        <f aca="false">CF47*CF41*(1-In_BESS_Haircut)*(CF50+(1-CF50)*$E51)</f>
        <v>117.910128030345</v>
      </c>
      <c r="CG52" s="26" t="n">
        <f aca="false">CG47*CG41*(1-In_BESS_Haircut)*(CG50+(1-CG50)*$E51)</f>
        <v>117.910128030345</v>
      </c>
      <c r="CH52" s="26" t="n">
        <f aca="false">CH47*CH41*(1-In_BESS_Haircut)*(CH50+(1-CH50)*$E51)</f>
        <v>117.910128030345</v>
      </c>
      <c r="CI52" s="26" t="n">
        <f aca="false">CI47*CI41*(1-In_BESS_Haircut)*(CI50+(1-CI50)*$E51)</f>
        <v>119.367805037274</v>
      </c>
      <c r="CJ52" s="26" t="n">
        <f aca="false">CJ47*CJ41*(1-In_BESS_Haircut)*(CJ50+(1-CJ50)*$E51)</f>
        <v>119.367805037274</v>
      </c>
      <c r="CK52" s="26" t="n">
        <f aca="false">CK47*CK41*(1-In_BESS_Haircut)*(CK50+(1-CK50)*$E51)</f>
        <v>119.367805037274</v>
      </c>
      <c r="CL52" s="26" t="n">
        <f aca="false">CL47*CL41*(1-In_BESS_Haircut)*(CL50+(1-CL50)*$E51)</f>
        <v>119.367805037274</v>
      </c>
      <c r="CM52" s="26" t="n">
        <f aca="false">CM47*CM41*(1-In_BESS_Haircut)*(CM50+(1-CM50)*$E51)</f>
        <v>119.691133632206</v>
      </c>
      <c r="CN52" s="26" t="n">
        <f aca="false">CN47*CN41*(1-In_BESS_Haircut)*(CN50+(1-CN50)*$E51)</f>
        <v>119.691133632206</v>
      </c>
      <c r="CO52" s="26" t="n">
        <f aca="false">CO47*CO41*(1-In_BESS_Haircut)*(CO50+(1-CO50)*$E51)</f>
        <v>119.691133632206</v>
      </c>
      <c r="CP52" s="26" t="n">
        <f aca="false">CP47*CP41*(1-In_BESS_Haircut)*(CP50+(1-CP50)*$E51)</f>
        <v>119.691133632206</v>
      </c>
      <c r="CQ52" s="26" t="n">
        <f aca="false">CQ47*CQ41*(1-In_BESS_Haircut)*(CQ50+(1-CQ50)*$E51)</f>
        <v>120.422355054423</v>
      </c>
      <c r="CR52" s="26" t="n">
        <f aca="false">CR47*CR41*(1-In_BESS_Haircut)*(CR50+(1-CR50)*$E51)</f>
        <v>120.422355054423</v>
      </c>
      <c r="CS52" s="26" t="n">
        <f aca="false">CS47*CS41*(1-In_BESS_Haircut)*(CS50+(1-CS50)*$E51)</f>
        <v>120.422355054423</v>
      </c>
      <c r="CT52" s="26" t="n">
        <f aca="false">CT47*CT41*(1-In_BESS_Haircut)*(CT50+(1-CT50)*$E51)</f>
        <v>120.422355054423</v>
      </c>
      <c r="CU52" s="26" t="n">
        <f aca="false">CU47*CU41*(1-In_BESS_Haircut)*(CU50+(1-CU50)*$E51)</f>
        <v>118.894793198425</v>
      </c>
      <c r="CV52" s="26" t="n">
        <f aca="false">CV47*CV41*(1-In_BESS_Haircut)*(CV50+(1-CV50)*$E51)</f>
        <v>118.894793198425</v>
      </c>
      <c r="CW52" s="26" t="n">
        <f aca="false">CW47*CW41*(1-In_BESS_Haircut)*(CW50+(1-CW50)*$E51)</f>
        <v>118.894793198425</v>
      </c>
      <c r="CX52" s="26" t="n">
        <f aca="false">CX47*CX41*(1-In_BESS_Haircut)*(CX50+(1-CX50)*$E51)</f>
        <v>118.894793198425</v>
      </c>
      <c r="CY52" s="26" t="n">
        <f aca="false">CY47*CY41*(1-In_BESS_Haircut)*(CY50+(1-CY50)*$E51)</f>
        <v>159.430079741751</v>
      </c>
      <c r="CZ52" s="26" t="n">
        <f aca="false">CZ47*CZ41*(1-In_BESS_Haircut)*(CZ50+(1-CZ50)*$E51)</f>
        <v>159.430079741751</v>
      </c>
      <c r="DA52" s="26" t="n">
        <f aca="false">DA47*DA41*(1-In_BESS_Haircut)*(DA50+(1-DA50)*$E51)</f>
        <v>159.430079741751</v>
      </c>
      <c r="DB52" s="26" t="n">
        <f aca="false">DB47*DB41*(1-In_BESS_Haircut)*(DB50+(1-DB50)*$E51)</f>
        <v>159.430079741751</v>
      </c>
      <c r="DC52" s="26" t="n">
        <f aca="false">DC47*DC41*(1-In_BESS_Haircut)*(DC50+(1-DC50)*$E51)</f>
        <v>155.469886930351</v>
      </c>
      <c r="DD52" s="26" t="n">
        <f aca="false">DD47*DD41*(1-In_BESS_Haircut)*(DD50+(1-DD50)*$E51)</f>
        <v>155.469886930351</v>
      </c>
      <c r="DE52" s="26" t="n">
        <f aca="false">DE47*DE41*(1-In_BESS_Haircut)*(DE50+(1-DE50)*$E51)</f>
        <v>155.469886930351</v>
      </c>
      <c r="DF52" s="26" t="n">
        <f aca="false">DF47*DF41*(1-In_BESS_Haircut)*(DF50+(1-DF50)*$E51)</f>
        <v>155.469886930351</v>
      </c>
      <c r="DG52" s="26" t="n">
        <f aca="false">DG47*DG41*(1-In_BESS_Haircut)*(DG50+(1-DG50)*$E51)</f>
        <v>153.206576260788</v>
      </c>
      <c r="DH52" s="26" t="n">
        <f aca="false">DH47*DH41*(1-In_BESS_Haircut)*(DH50+(1-DH50)*$E51)</f>
        <v>153.206576260788</v>
      </c>
      <c r="DI52" s="26" t="n">
        <f aca="false">DI47*DI41*(1-In_BESS_Haircut)*(DI50+(1-DI50)*$E51)</f>
        <v>153.206576260788</v>
      </c>
      <c r="DJ52" s="26" t="n">
        <f aca="false">DJ47*DJ41*(1-In_BESS_Haircut)*(DJ50+(1-DJ50)*$E51)</f>
        <v>153.206576260788</v>
      </c>
      <c r="DK52" s="26" t="n">
        <f aca="false">DK47*DK41*(1-In_BESS_Haircut)*(DK50+(1-DK50)*$E51)</f>
        <v>150.051378900343</v>
      </c>
      <c r="DL52" s="26" t="n">
        <f aca="false">DL47*DL41*(1-In_BESS_Haircut)*(DL50+(1-DL50)*$E51)</f>
        <v>150.051378900343</v>
      </c>
      <c r="DM52" s="26" t="n">
        <f aca="false">DM47*DM41*(1-In_BESS_Haircut)*(DM50+(1-DM50)*$E51)</f>
        <v>150.051378900343</v>
      </c>
      <c r="DN52" s="26" t="n">
        <f aca="false">DN47*DN41*(1-In_BESS_Haircut)*(DN50+(1-DN50)*$E51)</f>
        <v>150.051378900343</v>
      </c>
      <c r="DO52" s="26" t="n">
        <f aca="false">DO47*DO41*(1-In_BESS_Haircut)*(DO50+(1-DO50)*$E51)</f>
        <v>153.464367092146</v>
      </c>
      <c r="DP52" s="26" t="n">
        <f aca="false">DP47*DP41*(1-In_BESS_Haircut)*(DP50+(1-DP50)*$E51)</f>
        <v>153.464367092146</v>
      </c>
      <c r="DQ52" s="26" t="n">
        <f aca="false">DQ47*DQ41*(1-In_BESS_Haircut)*(DQ50+(1-DQ50)*$E51)</f>
        <v>153.464367092146</v>
      </c>
      <c r="DR52" s="26" t="n">
        <f aca="false">DR47*DR41*(1-In_BESS_Haircut)*(DR50+(1-DR50)*$E51)</f>
        <v>153.464367092146</v>
      </c>
      <c r="DS52" s="26" t="n">
        <f aca="false">DS47*DS41*(1-In_BESS_Haircut)*(DS50+(1-DS50)*$E51)</f>
        <v>155.172085685345</v>
      </c>
      <c r="DT52" s="26" t="n">
        <f aca="false">DT47*DT41*(1-In_BESS_Haircut)*(DT50+(1-DT50)*$E51)</f>
        <v>155.172085685345</v>
      </c>
      <c r="DU52" s="26" t="n">
        <f aca="false">DU47*DU41*(1-In_BESS_Haircut)*(DU50+(1-DU50)*$E51)</f>
        <v>155.172085685345</v>
      </c>
      <c r="DV52" s="26" t="n">
        <f aca="false">DV47*DV41*(1-In_BESS_Haircut)*(DV50+(1-DV50)*$E51)</f>
        <v>155.172085685345</v>
      </c>
      <c r="DW52" s="26" t="n">
        <f aca="false">DW47*DW41*(1-In_BESS_Haircut)*(DW50+(1-DW50)*$E51)</f>
        <v>154.550523904999</v>
      </c>
      <c r="DX52" s="26" t="n">
        <f aca="false">DX47*DX41*(1-In_BESS_Haircut)*(DX50+(1-DX50)*$E51)</f>
        <v>154.550523904999</v>
      </c>
      <c r="DY52" s="26" t="n">
        <f aca="false">DY47*DY41*(1-In_BESS_Haircut)*(DY50+(1-DY50)*$E51)</f>
        <v>154.550523904999</v>
      </c>
      <c r="DZ52" s="26" t="n">
        <f aca="false">DZ47*DZ41*(1-In_BESS_Haircut)*(DZ50+(1-DZ50)*$E51)</f>
        <v>154.550523904999</v>
      </c>
      <c r="EA52" s="26" t="n">
        <f aca="false">EA47*EA41*(1-In_BESS_Haircut)*(EA50+(1-EA50)*$E51)</f>
        <v>155.31179123995</v>
      </c>
      <c r="EB52" s="26" t="n">
        <f aca="false">EB47*EB41*(1-In_BESS_Haircut)*(EB50+(1-EB50)*$E51)</f>
        <v>155.31179123995</v>
      </c>
      <c r="EC52" s="26" t="n">
        <f aca="false">EC47*EC41*(1-In_BESS_Haircut)*(EC50+(1-EC50)*$E51)</f>
        <v>155.31179123995</v>
      </c>
      <c r="ED52" s="26" t="n">
        <f aca="false">ED47*ED41*(1-In_BESS_Haircut)*(ED50+(1-ED50)*$E51)</f>
        <v>155.31179123995</v>
      </c>
      <c r="EE52" s="26" t="n">
        <f aca="false">EE47*EE41*(1-In_BESS_Haircut)*(EE50+(1-EE50)*$E51)</f>
        <v>158.697207473121</v>
      </c>
      <c r="EF52" s="26" t="n">
        <f aca="false">EF47*EF41*(1-In_BESS_Haircut)*(EF50+(1-EF50)*$E51)</f>
        <v>158.697207473121</v>
      </c>
      <c r="EG52" s="26" t="n">
        <f aca="false">EG47*EG41*(1-In_BESS_Haircut)*(EG50+(1-EG50)*$E51)</f>
        <v>158.697207473121</v>
      </c>
      <c r="EH52" s="26" t="n">
        <f aca="false">EH47*EH41*(1-In_BESS_Haircut)*(EH50+(1-EH50)*$E51)</f>
        <v>158.697207473121</v>
      </c>
      <c r="EI52" s="26" t="n">
        <f aca="false">EI47*EI41*(1-In_BESS_Haircut)*(EI50+(1-EI50)*$E51)</f>
        <v>165.720792770785</v>
      </c>
      <c r="EJ52" s="26" t="n">
        <f aca="false">EJ47*EJ41*(1-In_BESS_Haircut)*(EJ50+(1-EJ50)*$E51)</f>
        <v>165.720792770785</v>
      </c>
      <c r="EK52" s="26" t="n">
        <f aca="false">EK47*EK41*(1-In_BESS_Haircut)*(EK50+(1-EK50)*$E51)</f>
        <v>165.720792770785</v>
      </c>
      <c r="EL52" s="26" t="n">
        <f aca="false">EL47*EL41*(1-In_BESS_Haircut)*(EL50+(1-EL50)*$E51)</f>
        <v>165.720792770785</v>
      </c>
      <c r="EM52" s="26" t="n">
        <f aca="false">EM47*EM41*(1-In_BESS_Haircut)*(EM50+(1-EM50)*$E51)</f>
        <v>167.891433469767</v>
      </c>
      <c r="EN52" s="26" t="n">
        <f aca="false">EN47*EN41*(1-In_BESS_Haircut)*(EN50+(1-EN50)*$E51)</f>
        <v>167.891433469767</v>
      </c>
      <c r="EO52" s="26" t="n">
        <f aca="false">EO47*EO41*(1-In_BESS_Haircut)*(EO50+(1-EO50)*$E51)</f>
        <v>167.891433469767</v>
      </c>
      <c r="EP52" s="26" t="n">
        <f aca="false">EP47*EP41*(1-In_BESS_Haircut)*(EP50+(1-EP50)*$E51)</f>
        <v>167.891433469767</v>
      </c>
      <c r="EQ52" s="26" t="n">
        <f aca="false">EQ47*EQ41*(1-In_BESS_Haircut)*(EQ50+(1-EQ50)*$E51)</f>
        <v>166.372474385862</v>
      </c>
      <c r="ER52" s="26" t="n">
        <f aca="false">ER47*ER41*(1-In_BESS_Haircut)*(ER50+(1-ER50)*$E51)</f>
        <v>166.372474385862</v>
      </c>
      <c r="ES52" s="26" t="n">
        <f aca="false">ES47*ES41*(1-In_BESS_Haircut)*(ES50+(1-ES50)*$E51)</f>
        <v>166.372474385862</v>
      </c>
      <c r="ET52" s="26" t="n">
        <f aca="false">ET47*ET41*(1-In_BESS_Haircut)*(ET50+(1-ET50)*$E51)</f>
        <v>166.372474385862</v>
      </c>
      <c r="EU52" s="26" t="n">
        <f aca="false">EU47*EU41*(1-In_BESS_Haircut)*(EU50+(1-EU50)*$E51)</f>
        <v>169.69992387358</v>
      </c>
      <c r="EV52" s="26" t="n">
        <f aca="false">EV47*EV41*(1-In_BESS_Haircut)*(EV50+(1-EV50)*$E51)</f>
        <v>169.69992387358</v>
      </c>
      <c r="EW52" s="26" t="n">
        <f aca="false">EW47*EW41*(1-In_BESS_Haircut)*(EW50+(1-EW50)*$E51)</f>
        <v>169.69992387358</v>
      </c>
      <c r="EX52" s="26" t="n">
        <f aca="false">EX47*EX41*(1-In_BESS_Haircut)*(EX50+(1-EX50)*$E51)</f>
        <v>169.69992387358</v>
      </c>
      <c r="EY52" s="26" t="n">
        <f aca="false">EY47*EY41*(1-In_BESS_Haircut)*(EY50+(1-EY50)*$E51)</f>
        <v>173.093922351051</v>
      </c>
      <c r="EZ52" s="26" t="n">
        <f aca="false">EZ47*EZ41*(1-In_BESS_Haircut)*(EZ50+(1-EZ50)*$E51)</f>
        <v>173.093922351051</v>
      </c>
      <c r="FA52" s="26" t="n">
        <f aca="false">FA47*FA41*(1-In_BESS_Haircut)*(FA50+(1-FA50)*$E51)</f>
        <v>173.093922351051</v>
      </c>
      <c r="FB52" s="26" t="n">
        <f aca="false">FB47*FB41*(1-In_BESS_Haircut)*(FB50+(1-FB50)*$E51)</f>
        <v>173.093922351051</v>
      </c>
      <c r="FC52" s="26" t="n">
        <f aca="false">FC47*FC41*(1-In_BESS_Haircut)*(FC50+(1-FC50)*$E51)</f>
        <v>176.555800798072</v>
      </c>
      <c r="FD52" s="26" t="n">
        <f aca="false">FD47*FD41*(1-In_BESS_Haircut)*(FD50+(1-FD50)*$E51)</f>
        <v>176.555800798072</v>
      </c>
      <c r="FE52" s="26" t="n">
        <f aca="false">FE47*FE41*(1-In_BESS_Haircut)*(FE50+(1-FE50)*$E51)</f>
        <v>176.555800798072</v>
      </c>
      <c r="FF52" s="26" t="n">
        <f aca="false">FF47*FF41*(1-In_BESS_Haircut)*(FF50+(1-FF50)*$E51)</f>
        <v>176.555800798072</v>
      </c>
      <c r="FG52" s="26" t="n">
        <f aca="false">FG47*FG41*(1-In_BESS_Haircut)*(FG50+(1-FG50)*$E51)</f>
        <v>180.086916814034</v>
      </c>
      <c r="FH52" s="26" t="n">
        <f aca="false">FH47*FH41*(1-In_BESS_Haircut)*(FH50+(1-FH50)*$E51)</f>
        <v>180.086916814034</v>
      </c>
    </row>
    <row r="53" customFormat="false" ht="15" hidden="false" customHeight="false" outlineLevel="0" collapsed="false">
      <c r="C53" s="1" t="s">
        <v>704</v>
      </c>
      <c r="D53" s="12" t="s">
        <v>326</v>
      </c>
      <c r="E53" s="36" t="n">
        <f aca="false">IF(In_Fix_Augment=0,In_Augment_Year_v3,IF(In_Augment_Year&gt;0,In_Augment_Year,$F53))</f>
        <v>2048</v>
      </c>
      <c r="F53" s="36" t="n">
        <f aca="false">INDEX(Block_Repower,MATCH($E47,Block_Names,0))</f>
        <v>2048</v>
      </c>
    </row>
    <row r="54" customFormat="false" ht="15" hidden="false" customHeight="false" outlineLevel="0" collapsed="false">
      <c r="C54" s="1" t="s">
        <v>705</v>
      </c>
      <c r="D54" s="12" t="s">
        <v>34</v>
      </c>
      <c r="J54" s="18" t="n">
        <f aca="false">1-(1-In_Repower)*(J$7&gt;=$E53)</f>
        <v>1</v>
      </c>
      <c r="K54" s="18" t="n">
        <f aca="false">1-(1-In_Repower)*(K$7&gt;=$E53)</f>
        <v>1</v>
      </c>
      <c r="L54" s="18" t="n">
        <f aca="false">1-(1-In_Repower)*(L$7&gt;=$E53)</f>
        <v>1</v>
      </c>
      <c r="M54" s="18" t="n">
        <f aca="false">1-(1-In_Repower)*(M$7&gt;=$E53)</f>
        <v>1</v>
      </c>
      <c r="N54" s="18" t="n">
        <f aca="false">1-(1-In_Repower)*(N$7&gt;=$E53)</f>
        <v>1</v>
      </c>
      <c r="O54" s="18" t="n">
        <f aca="false">1-(1-In_Repower)*(O$7&gt;=$E53)</f>
        <v>1</v>
      </c>
      <c r="P54" s="18" t="n">
        <f aca="false">1-(1-In_Repower)*(P$7&gt;=$E53)</f>
        <v>1</v>
      </c>
      <c r="Q54" s="18" t="n">
        <f aca="false">1-(1-In_Repower)*(Q$7&gt;=$E53)</f>
        <v>1</v>
      </c>
      <c r="R54" s="18" t="n">
        <f aca="false">1-(1-In_Repower)*(R$7&gt;=$E53)</f>
        <v>1</v>
      </c>
      <c r="S54" s="18" t="n">
        <f aca="false">1-(1-In_Repower)*(S$7&gt;=$E53)</f>
        <v>1</v>
      </c>
      <c r="T54" s="18" t="n">
        <f aca="false">1-(1-In_Repower)*(T$7&gt;=$E53)</f>
        <v>1</v>
      </c>
      <c r="U54" s="18" t="n">
        <f aca="false">1-(1-In_Repower)*(U$7&gt;=$E53)</f>
        <v>1</v>
      </c>
      <c r="V54" s="18" t="n">
        <f aca="false">1-(1-In_Repower)*(V$7&gt;=$E53)</f>
        <v>1</v>
      </c>
      <c r="W54" s="18" t="n">
        <f aca="false">1-(1-In_Repower)*(W$7&gt;=$E53)</f>
        <v>1</v>
      </c>
      <c r="X54" s="18" t="n">
        <f aca="false">1-(1-In_Repower)*(X$7&gt;=$E53)</f>
        <v>1</v>
      </c>
      <c r="Y54" s="18" t="n">
        <f aca="false">1-(1-In_Repower)*(Y$7&gt;=$E53)</f>
        <v>1</v>
      </c>
      <c r="Z54" s="18" t="n">
        <f aca="false">1-(1-In_Repower)*(Z$7&gt;=$E53)</f>
        <v>1</v>
      </c>
      <c r="AA54" s="18" t="n">
        <f aca="false">1-(1-In_Repower)*(AA$7&gt;=$E53)</f>
        <v>1</v>
      </c>
      <c r="AB54" s="18" t="n">
        <f aca="false">1-(1-In_Repower)*(AB$7&gt;=$E53)</f>
        <v>1</v>
      </c>
      <c r="AC54" s="18" t="n">
        <f aca="false">1-(1-In_Repower)*(AC$7&gt;=$E53)</f>
        <v>1</v>
      </c>
      <c r="AD54" s="18" t="n">
        <f aca="false">1-(1-In_Repower)*(AD$7&gt;=$E53)</f>
        <v>1</v>
      </c>
      <c r="AE54" s="18" t="n">
        <f aca="false">1-(1-In_Repower)*(AE$7&gt;=$E53)</f>
        <v>1</v>
      </c>
      <c r="AF54" s="18" t="n">
        <f aca="false">1-(1-In_Repower)*(AF$7&gt;=$E53)</f>
        <v>1</v>
      </c>
      <c r="AG54" s="18" t="n">
        <f aca="false">1-(1-In_Repower)*(AG$7&gt;=$E53)</f>
        <v>1</v>
      </c>
      <c r="AH54" s="18" t="n">
        <f aca="false">1-(1-In_Repower)*(AH$7&gt;=$E53)</f>
        <v>1</v>
      </c>
      <c r="AI54" s="18" t="n">
        <f aca="false">1-(1-In_Repower)*(AI$7&gt;=$E53)</f>
        <v>1</v>
      </c>
      <c r="AJ54" s="18" t="n">
        <f aca="false">1-(1-In_Repower)*(AJ$7&gt;=$E53)</f>
        <v>1</v>
      </c>
      <c r="AK54" s="18" t="n">
        <f aca="false">1-(1-In_Repower)*(AK$7&gt;=$E53)</f>
        <v>1</v>
      </c>
      <c r="AL54" s="18" t="n">
        <f aca="false">1-(1-In_Repower)*(AL$7&gt;=$E53)</f>
        <v>1</v>
      </c>
      <c r="AM54" s="18" t="n">
        <f aca="false">1-(1-In_Repower)*(AM$7&gt;=$E53)</f>
        <v>1</v>
      </c>
      <c r="AN54" s="18" t="n">
        <f aca="false">1-(1-In_Repower)*(AN$7&gt;=$E53)</f>
        <v>1</v>
      </c>
      <c r="AO54" s="18" t="n">
        <f aca="false">1-(1-In_Repower)*(AO$7&gt;=$E53)</f>
        <v>1</v>
      </c>
      <c r="AP54" s="18" t="n">
        <f aca="false">1-(1-In_Repower)*(AP$7&gt;=$E53)</f>
        <v>1</v>
      </c>
      <c r="AQ54" s="18" t="n">
        <f aca="false">1-(1-In_Repower)*(AQ$7&gt;=$E53)</f>
        <v>1</v>
      </c>
      <c r="AR54" s="18" t="n">
        <f aca="false">1-(1-In_Repower)*(AR$7&gt;=$E53)</f>
        <v>1</v>
      </c>
      <c r="AS54" s="18" t="n">
        <f aca="false">1-(1-In_Repower)*(AS$7&gt;=$E53)</f>
        <v>1</v>
      </c>
      <c r="AT54" s="18" t="n">
        <f aca="false">1-(1-In_Repower)*(AT$7&gt;=$E53)</f>
        <v>1</v>
      </c>
      <c r="AU54" s="18" t="n">
        <f aca="false">1-(1-In_Repower)*(AU$7&gt;=$E53)</f>
        <v>1</v>
      </c>
      <c r="AV54" s="18" t="n">
        <f aca="false">1-(1-In_Repower)*(AV$7&gt;=$E53)</f>
        <v>1</v>
      </c>
      <c r="AW54" s="18" t="n">
        <f aca="false">1-(1-In_Repower)*(AW$7&gt;=$E53)</f>
        <v>1</v>
      </c>
      <c r="AX54" s="18" t="n">
        <f aca="false">1-(1-In_Repower)*(AX$7&gt;=$E53)</f>
        <v>1</v>
      </c>
      <c r="AY54" s="18" t="n">
        <f aca="false">1-(1-In_Repower)*(AY$7&gt;=$E53)</f>
        <v>1</v>
      </c>
      <c r="AZ54" s="18" t="n">
        <f aca="false">1-(1-In_Repower)*(AZ$7&gt;=$E53)</f>
        <v>1</v>
      </c>
      <c r="BA54" s="18" t="n">
        <f aca="false">1-(1-In_Repower)*(BA$7&gt;=$E53)</f>
        <v>1</v>
      </c>
      <c r="BB54" s="18" t="n">
        <f aca="false">1-(1-In_Repower)*(BB$7&gt;=$E53)</f>
        <v>1</v>
      </c>
      <c r="BC54" s="18" t="n">
        <f aca="false">1-(1-In_Repower)*(BC$7&gt;=$E53)</f>
        <v>1</v>
      </c>
      <c r="BD54" s="18" t="n">
        <f aca="false">1-(1-In_Repower)*(BD$7&gt;=$E53)</f>
        <v>1</v>
      </c>
      <c r="BE54" s="18" t="n">
        <f aca="false">1-(1-In_Repower)*(BE$7&gt;=$E53)</f>
        <v>1</v>
      </c>
      <c r="BF54" s="18" t="n">
        <f aca="false">1-(1-In_Repower)*(BF$7&gt;=$E53)</f>
        <v>1</v>
      </c>
      <c r="BG54" s="18" t="n">
        <f aca="false">1-(1-In_Repower)*(BG$7&gt;=$E53)</f>
        <v>1</v>
      </c>
      <c r="BH54" s="18" t="n">
        <f aca="false">1-(1-In_Repower)*(BH$7&gt;=$E53)</f>
        <v>1</v>
      </c>
      <c r="BI54" s="18" t="n">
        <f aca="false">1-(1-In_Repower)*(BI$7&gt;=$E53)</f>
        <v>1</v>
      </c>
      <c r="BJ54" s="18" t="n">
        <f aca="false">1-(1-In_Repower)*(BJ$7&gt;=$E53)</f>
        <v>1</v>
      </c>
      <c r="BK54" s="18" t="n">
        <f aca="false">1-(1-In_Repower)*(BK$7&gt;=$E53)</f>
        <v>1</v>
      </c>
      <c r="BL54" s="18" t="n">
        <f aca="false">1-(1-In_Repower)*(BL$7&gt;=$E53)</f>
        <v>1</v>
      </c>
      <c r="BM54" s="18" t="n">
        <f aca="false">1-(1-In_Repower)*(BM$7&gt;=$E53)</f>
        <v>1</v>
      </c>
      <c r="BN54" s="18" t="n">
        <f aca="false">1-(1-In_Repower)*(BN$7&gt;=$E53)</f>
        <v>1</v>
      </c>
      <c r="BO54" s="18" t="n">
        <f aca="false">1-(1-In_Repower)*(BO$7&gt;=$E53)</f>
        <v>1</v>
      </c>
      <c r="BP54" s="18" t="n">
        <f aca="false">1-(1-In_Repower)*(BP$7&gt;=$E53)</f>
        <v>1</v>
      </c>
      <c r="BQ54" s="18" t="n">
        <f aca="false">1-(1-In_Repower)*(BQ$7&gt;=$E53)</f>
        <v>1</v>
      </c>
      <c r="BR54" s="18" t="n">
        <f aca="false">1-(1-In_Repower)*(BR$7&gt;=$E53)</f>
        <v>1</v>
      </c>
      <c r="BS54" s="18" t="n">
        <f aca="false">1-(1-In_Repower)*(BS$7&gt;=$E53)</f>
        <v>1</v>
      </c>
      <c r="BT54" s="18" t="n">
        <f aca="false">1-(1-In_Repower)*(BT$7&gt;=$E53)</f>
        <v>1</v>
      </c>
      <c r="BU54" s="18" t="n">
        <f aca="false">1-(1-In_Repower)*(BU$7&gt;=$E53)</f>
        <v>1</v>
      </c>
      <c r="BV54" s="18" t="n">
        <f aca="false">1-(1-In_Repower)*(BV$7&gt;=$E53)</f>
        <v>1</v>
      </c>
      <c r="BW54" s="18" t="n">
        <f aca="false">1-(1-In_Repower)*(BW$7&gt;=$E53)</f>
        <v>1</v>
      </c>
      <c r="BX54" s="18" t="n">
        <f aca="false">1-(1-In_Repower)*(BX$7&gt;=$E53)</f>
        <v>1</v>
      </c>
      <c r="BY54" s="18" t="n">
        <f aca="false">1-(1-In_Repower)*(BY$7&gt;=$E53)</f>
        <v>1</v>
      </c>
      <c r="BZ54" s="18" t="n">
        <f aca="false">1-(1-In_Repower)*(BZ$7&gt;=$E53)</f>
        <v>1</v>
      </c>
      <c r="CA54" s="18" t="n">
        <f aca="false">1-(1-In_Repower)*(CA$7&gt;=$E53)</f>
        <v>1</v>
      </c>
      <c r="CB54" s="18" t="n">
        <f aca="false">1-(1-In_Repower)*(CB$7&gt;=$E53)</f>
        <v>1</v>
      </c>
      <c r="CC54" s="18" t="n">
        <f aca="false">1-(1-In_Repower)*(CC$7&gt;=$E53)</f>
        <v>1</v>
      </c>
      <c r="CD54" s="18" t="n">
        <f aca="false">1-(1-In_Repower)*(CD$7&gt;=$E53)</f>
        <v>1</v>
      </c>
      <c r="CE54" s="18" t="n">
        <f aca="false">1-(1-In_Repower)*(CE$7&gt;=$E53)</f>
        <v>1</v>
      </c>
      <c r="CF54" s="18" t="n">
        <f aca="false">1-(1-In_Repower)*(CF$7&gt;=$E53)</f>
        <v>1</v>
      </c>
      <c r="CG54" s="18" t="n">
        <f aca="false">1-(1-In_Repower)*(CG$7&gt;=$E53)</f>
        <v>1</v>
      </c>
      <c r="CH54" s="18" t="n">
        <f aca="false">1-(1-In_Repower)*(CH$7&gt;=$E53)</f>
        <v>1</v>
      </c>
      <c r="CI54" s="18" t="n">
        <f aca="false">1-(1-In_Repower)*(CI$7&gt;=$E53)</f>
        <v>1</v>
      </c>
      <c r="CJ54" s="18" t="n">
        <f aca="false">1-(1-In_Repower)*(CJ$7&gt;=$E53)</f>
        <v>1</v>
      </c>
      <c r="CK54" s="18" t="n">
        <f aca="false">1-(1-In_Repower)*(CK$7&gt;=$E53)</f>
        <v>1</v>
      </c>
      <c r="CL54" s="18" t="n">
        <f aca="false">1-(1-In_Repower)*(CL$7&gt;=$E53)</f>
        <v>1</v>
      </c>
      <c r="CM54" s="18" t="n">
        <f aca="false">1-(1-In_Repower)*(CM$7&gt;=$E53)</f>
        <v>1</v>
      </c>
      <c r="CN54" s="18" t="n">
        <f aca="false">1-(1-In_Repower)*(CN$7&gt;=$E53)</f>
        <v>1</v>
      </c>
      <c r="CO54" s="18" t="n">
        <f aca="false">1-(1-In_Repower)*(CO$7&gt;=$E53)</f>
        <v>1</v>
      </c>
      <c r="CP54" s="18" t="n">
        <f aca="false">1-(1-In_Repower)*(CP$7&gt;=$E53)</f>
        <v>1</v>
      </c>
      <c r="CQ54" s="18" t="n">
        <f aca="false">1-(1-In_Repower)*(CQ$7&gt;=$E53)</f>
        <v>1</v>
      </c>
      <c r="CR54" s="18" t="n">
        <f aca="false">1-(1-In_Repower)*(CR$7&gt;=$E53)</f>
        <v>1</v>
      </c>
      <c r="CS54" s="18" t="n">
        <f aca="false">1-(1-In_Repower)*(CS$7&gt;=$E53)</f>
        <v>1</v>
      </c>
      <c r="CT54" s="18" t="n">
        <f aca="false">1-(1-In_Repower)*(CT$7&gt;=$E53)</f>
        <v>1</v>
      </c>
      <c r="CU54" s="18" t="n">
        <f aca="false">1-(1-In_Repower)*(CU$7&gt;=$E53)</f>
        <v>1</v>
      </c>
      <c r="CV54" s="18" t="n">
        <f aca="false">1-(1-In_Repower)*(CV$7&gt;=$E53)</f>
        <v>1</v>
      </c>
      <c r="CW54" s="18" t="n">
        <f aca="false">1-(1-In_Repower)*(CW$7&gt;=$E53)</f>
        <v>1</v>
      </c>
      <c r="CX54" s="18" t="n">
        <f aca="false">1-(1-In_Repower)*(CX$7&gt;=$E53)</f>
        <v>1</v>
      </c>
      <c r="CY54" s="18" t="n">
        <f aca="false">1-(1-In_Repower)*(CY$7&gt;=$E53)</f>
        <v>1</v>
      </c>
      <c r="CZ54" s="18" t="n">
        <f aca="false">1-(1-In_Repower)*(CZ$7&gt;=$E53)</f>
        <v>1</v>
      </c>
      <c r="DA54" s="18" t="n">
        <f aca="false">1-(1-In_Repower)*(DA$7&gt;=$E53)</f>
        <v>1</v>
      </c>
      <c r="DB54" s="18" t="n">
        <f aca="false">1-(1-In_Repower)*(DB$7&gt;=$E53)</f>
        <v>1</v>
      </c>
      <c r="DC54" s="18" t="n">
        <f aca="false">1-(1-In_Repower)*(DC$7&gt;=$E53)</f>
        <v>1</v>
      </c>
      <c r="DD54" s="18" t="n">
        <f aca="false">1-(1-In_Repower)*(DD$7&gt;=$E53)</f>
        <v>1</v>
      </c>
      <c r="DE54" s="18" t="n">
        <f aca="false">1-(1-In_Repower)*(DE$7&gt;=$E53)</f>
        <v>1</v>
      </c>
      <c r="DF54" s="18" t="n">
        <f aca="false">1-(1-In_Repower)*(DF$7&gt;=$E53)</f>
        <v>1</v>
      </c>
      <c r="DG54" s="18" t="n">
        <f aca="false">1-(1-In_Repower)*(DG$7&gt;=$E53)</f>
        <v>1</v>
      </c>
      <c r="DH54" s="18" t="n">
        <f aca="false">1-(1-In_Repower)*(DH$7&gt;=$E53)</f>
        <v>1</v>
      </c>
      <c r="DI54" s="18" t="n">
        <f aca="false">1-(1-In_Repower)*(DI$7&gt;=$E53)</f>
        <v>1</v>
      </c>
      <c r="DJ54" s="18" t="n">
        <f aca="false">1-(1-In_Repower)*(DJ$7&gt;=$E53)</f>
        <v>1</v>
      </c>
      <c r="DK54" s="18" t="n">
        <f aca="false">1-(1-In_Repower)*(DK$7&gt;=$E53)</f>
        <v>1</v>
      </c>
      <c r="DL54" s="18" t="n">
        <f aca="false">1-(1-In_Repower)*(DL$7&gt;=$E53)</f>
        <v>1</v>
      </c>
      <c r="DM54" s="18" t="n">
        <f aca="false">1-(1-In_Repower)*(DM$7&gt;=$E53)</f>
        <v>1</v>
      </c>
      <c r="DN54" s="18" t="n">
        <f aca="false">1-(1-In_Repower)*(DN$7&gt;=$E53)</f>
        <v>1</v>
      </c>
      <c r="DO54" s="18" t="n">
        <f aca="false">1-(1-In_Repower)*(DO$7&gt;=$E53)</f>
        <v>1</v>
      </c>
      <c r="DP54" s="18" t="n">
        <f aca="false">1-(1-In_Repower)*(DP$7&gt;=$E53)</f>
        <v>1</v>
      </c>
      <c r="DQ54" s="18" t="n">
        <f aca="false">1-(1-In_Repower)*(DQ$7&gt;=$E53)</f>
        <v>1</v>
      </c>
      <c r="DR54" s="18" t="n">
        <f aca="false">1-(1-In_Repower)*(DR$7&gt;=$E53)</f>
        <v>1</v>
      </c>
      <c r="DS54" s="18" t="n">
        <f aca="false">1-(1-In_Repower)*(DS$7&gt;=$E53)</f>
        <v>1</v>
      </c>
      <c r="DT54" s="18" t="n">
        <f aca="false">1-(1-In_Repower)*(DT$7&gt;=$E53)</f>
        <v>1</v>
      </c>
      <c r="DU54" s="18" t="n">
        <f aca="false">1-(1-In_Repower)*(DU$7&gt;=$E53)</f>
        <v>1</v>
      </c>
      <c r="DV54" s="18" t="n">
        <f aca="false">1-(1-In_Repower)*(DV$7&gt;=$E53)</f>
        <v>1</v>
      </c>
      <c r="DW54" s="18" t="n">
        <f aca="false">1-(1-In_Repower)*(DW$7&gt;=$E53)</f>
        <v>1</v>
      </c>
      <c r="DX54" s="18" t="n">
        <f aca="false">1-(1-In_Repower)*(DX$7&gt;=$E53)</f>
        <v>1</v>
      </c>
      <c r="DY54" s="18" t="n">
        <f aca="false">1-(1-In_Repower)*(DY$7&gt;=$E53)</f>
        <v>1</v>
      </c>
      <c r="DZ54" s="18" t="n">
        <f aca="false">1-(1-In_Repower)*(DZ$7&gt;=$E53)</f>
        <v>1</v>
      </c>
      <c r="EA54" s="18" t="n">
        <f aca="false">1-(1-In_Repower)*(EA$7&gt;=$E53)</f>
        <v>1</v>
      </c>
      <c r="EB54" s="18" t="n">
        <f aca="false">1-(1-In_Repower)*(EB$7&gt;=$E53)</f>
        <v>1</v>
      </c>
      <c r="EC54" s="18" t="n">
        <f aca="false">1-(1-In_Repower)*(EC$7&gt;=$E53)</f>
        <v>1</v>
      </c>
      <c r="ED54" s="18" t="n">
        <f aca="false">1-(1-In_Repower)*(ED$7&gt;=$E53)</f>
        <v>1</v>
      </c>
      <c r="EE54" s="18" t="n">
        <f aca="false">1-(1-In_Repower)*(EE$7&gt;=$E53)</f>
        <v>1</v>
      </c>
      <c r="EF54" s="18" t="n">
        <f aca="false">1-(1-In_Repower)*(EF$7&gt;=$E53)</f>
        <v>1</v>
      </c>
      <c r="EG54" s="18" t="n">
        <f aca="false">1-(1-In_Repower)*(EG$7&gt;=$E53)</f>
        <v>1</v>
      </c>
      <c r="EH54" s="18" t="n">
        <f aca="false">1-(1-In_Repower)*(EH$7&gt;=$E53)</f>
        <v>1</v>
      </c>
      <c r="EI54" s="18" t="n">
        <f aca="false">1-(1-In_Repower)*(EI$7&gt;=$E53)</f>
        <v>1</v>
      </c>
      <c r="EJ54" s="18" t="n">
        <f aca="false">1-(1-In_Repower)*(EJ$7&gt;=$E53)</f>
        <v>1</v>
      </c>
      <c r="EK54" s="18" t="n">
        <f aca="false">1-(1-In_Repower)*(EK$7&gt;=$E53)</f>
        <v>1</v>
      </c>
      <c r="EL54" s="18" t="n">
        <f aca="false">1-(1-In_Repower)*(EL$7&gt;=$E53)</f>
        <v>1</v>
      </c>
      <c r="EM54" s="18" t="n">
        <f aca="false">1-(1-In_Repower)*(EM$7&gt;=$E53)</f>
        <v>1</v>
      </c>
      <c r="EN54" s="18" t="n">
        <f aca="false">1-(1-In_Repower)*(EN$7&gt;=$E53)</f>
        <v>1</v>
      </c>
      <c r="EO54" s="18" t="n">
        <f aca="false">1-(1-In_Repower)*(EO$7&gt;=$E53)</f>
        <v>1</v>
      </c>
      <c r="EP54" s="18" t="n">
        <f aca="false">1-(1-In_Repower)*(EP$7&gt;=$E53)</f>
        <v>1</v>
      </c>
      <c r="EQ54" s="18" t="n">
        <f aca="false">1-(1-In_Repower)*(EQ$7&gt;=$E53)</f>
        <v>1</v>
      </c>
      <c r="ER54" s="18" t="n">
        <f aca="false">1-(1-In_Repower)*(ER$7&gt;=$E53)</f>
        <v>1</v>
      </c>
      <c r="ES54" s="18" t="n">
        <f aca="false">1-(1-In_Repower)*(ES$7&gt;=$E53)</f>
        <v>1</v>
      </c>
      <c r="ET54" s="18" t="n">
        <f aca="false">1-(1-In_Repower)*(ET$7&gt;=$E53)</f>
        <v>1</v>
      </c>
      <c r="EU54" s="18" t="n">
        <f aca="false">1-(1-In_Repower)*(EU$7&gt;=$E53)</f>
        <v>1</v>
      </c>
      <c r="EV54" s="18" t="n">
        <f aca="false">1-(1-In_Repower)*(EV$7&gt;=$E53)</f>
        <v>1</v>
      </c>
      <c r="EW54" s="18" t="n">
        <f aca="false">1-(1-In_Repower)*(EW$7&gt;=$E53)</f>
        <v>1</v>
      </c>
      <c r="EX54" s="18" t="n">
        <f aca="false">1-(1-In_Repower)*(EX$7&gt;=$E53)</f>
        <v>1</v>
      </c>
      <c r="EY54" s="18" t="n">
        <f aca="false">1-(1-In_Repower)*(EY$7&gt;=$E53)</f>
        <v>1</v>
      </c>
      <c r="EZ54" s="18" t="n">
        <f aca="false">1-(1-In_Repower)*(EZ$7&gt;=$E53)</f>
        <v>1</v>
      </c>
      <c r="FA54" s="18" t="n">
        <f aca="false">1-(1-In_Repower)*(FA$7&gt;=$E53)</f>
        <v>1</v>
      </c>
      <c r="FB54" s="18" t="n">
        <f aca="false">1-(1-In_Repower)*(FB$7&gt;=$E53)</f>
        <v>1</v>
      </c>
      <c r="FC54" s="18" t="n">
        <f aca="false">1-(1-In_Repower)*(FC$7&gt;=$E53)</f>
        <v>1</v>
      </c>
      <c r="FD54" s="18" t="n">
        <f aca="false">1-(1-In_Repower)*(FD$7&gt;=$E53)</f>
        <v>1</v>
      </c>
      <c r="FE54" s="18" t="n">
        <f aca="false">1-(1-In_Repower)*(FE$7&gt;=$E53)</f>
        <v>1</v>
      </c>
      <c r="FF54" s="18" t="n">
        <f aca="false">1-(1-In_Repower)*(FF$7&gt;=$E53)</f>
        <v>1</v>
      </c>
      <c r="FG54" s="18" t="n">
        <f aca="false">1-(1-In_Repower)*(FG$7&gt;=$E53)</f>
        <v>1</v>
      </c>
      <c r="FH54" s="18" t="n">
        <f aca="false">1-(1-In_Repower)*(FH$7&gt;=$E53)</f>
        <v>1</v>
      </c>
    </row>
    <row r="56" customFormat="false" ht="15" hidden="false" customHeight="false" outlineLevel="0" collapsed="false">
      <c r="A56" s="10" t="s">
        <v>14</v>
      </c>
      <c r="B56" s="10"/>
      <c r="C56" s="10" t="s">
        <v>706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</row>
    <row r="57" customFormat="false" ht="15" hidden="false" customHeight="false" outlineLevel="0" collapsed="false">
      <c r="C57" s="1" t="s">
        <v>707</v>
      </c>
      <c r="D57" s="12" t="s">
        <v>34</v>
      </c>
      <c r="E57" s="18" t="n">
        <f aca="false">INDEX(Case_Offer,1,$F12)</f>
        <v>1</v>
      </c>
    </row>
    <row r="58" customFormat="false" ht="15" hidden="false" customHeight="false" outlineLevel="0" collapsed="false">
      <c r="C58" s="1" t="s">
        <v>708</v>
      </c>
      <c r="D58" s="12" t="s">
        <v>86</v>
      </c>
      <c r="E58" s="36" t="n">
        <f aca="false">MATCH(In_Offer_PV,OPV_Names,0)</f>
        <v>2</v>
      </c>
      <c r="F58" s="36" t="n">
        <f aca="false">INDEX(OPV_Type,$E58)</f>
        <v>1</v>
      </c>
    </row>
    <row r="59" customFormat="false" ht="15" hidden="false" customHeight="false" outlineLevel="0" collapsed="false">
      <c r="C59" s="1" t="s">
        <v>709</v>
      </c>
      <c r="D59" s="12" t="s">
        <v>127</v>
      </c>
      <c r="E59" s="23" t="n">
        <f aca="false">INDEX(OPV_Fee,$E58)</f>
        <v>0</v>
      </c>
      <c r="F59" s="26" t="n">
        <f aca="false">INDEX(OPV_Fee_Min,$E58)</f>
        <v>0</v>
      </c>
    </row>
    <row r="60" customFormat="false" ht="15" hidden="false" customHeight="false" outlineLevel="0" collapsed="false">
      <c r="C60" s="1" t="s">
        <v>710</v>
      </c>
      <c r="D60" s="12" t="s">
        <v>127</v>
      </c>
      <c r="E60" s="26" t="n">
        <f aca="false">INDEX(OPV_Fee_Max,$E58)</f>
        <v>0</v>
      </c>
      <c r="F60" s="26" t="n">
        <f aca="false">INDEX(OPV_Price,$E58)</f>
        <v>43.96</v>
      </c>
    </row>
    <row r="61" customFormat="false" ht="15" hidden="false" customHeight="false" outlineLevel="0" collapsed="false">
      <c r="C61" s="1" t="s">
        <v>711</v>
      </c>
      <c r="D61" s="12" t="s">
        <v>546</v>
      </c>
      <c r="E61" s="45" t="n">
        <f aca="false">IF(INDEX(OPV_Start,$E58)&gt;0,INDEX(OPV_Start,$E58),$F16+1)</f>
        <v>46753</v>
      </c>
      <c r="F61" s="45" t="n">
        <f aca="false">EDATE($E61,INDEX(OPV_Tenor,$E58)*Months_In_Year)-1</f>
        <v>47848</v>
      </c>
      <c r="J61" s="61" t="n">
        <f aca="false">$E57*MAX(0,MIN($F61,J$4)-MAX($E61,J$3)+1)/J$5</f>
        <v>0</v>
      </c>
      <c r="K61" s="61" t="n">
        <f aca="false">$E57*MAX(0,MIN($F61,K$4)-MAX($E61,K$3)+1)/K$5</f>
        <v>0</v>
      </c>
      <c r="L61" s="61" t="n">
        <f aca="false">$E57*MAX(0,MIN($F61,L$4)-MAX($E61,L$3)+1)/L$5</f>
        <v>0</v>
      </c>
      <c r="M61" s="61" t="n">
        <f aca="false">$E57*MAX(0,MIN($F61,M$4)-MAX($E61,M$3)+1)/M$5</f>
        <v>0</v>
      </c>
      <c r="N61" s="61" t="n">
        <f aca="false">$E57*MAX(0,MIN($F61,N$4)-MAX($E61,N$3)+1)/N$5</f>
        <v>0</v>
      </c>
      <c r="O61" s="61" t="n">
        <f aca="false">$E57*MAX(0,MIN($F61,O$4)-MAX($E61,O$3)+1)/O$5</f>
        <v>0</v>
      </c>
      <c r="P61" s="61" t="n">
        <f aca="false">$E57*MAX(0,MIN($F61,P$4)-MAX($E61,P$3)+1)/P$5</f>
        <v>0</v>
      </c>
      <c r="Q61" s="61" t="n">
        <f aca="false">$E57*MAX(0,MIN($F61,Q$4)-MAX($E61,Q$3)+1)/Q$5</f>
        <v>0</v>
      </c>
      <c r="R61" s="61" t="n">
        <f aca="false">$E57*MAX(0,MIN($F61,R$4)-MAX($E61,R$3)+1)/R$5</f>
        <v>0</v>
      </c>
      <c r="S61" s="61" t="n">
        <f aca="false">$E57*MAX(0,MIN($F61,S$4)-MAX($E61,S$3)+1)/S$5</f>
        <v>1</v>
      </c>
      <c r="T61" s="61" t="n">
        <f aca="false">$E57*MAX(0,MIN($F61,T$4)-MAX($E61,T$3)+1)/T$5</f>
        <v>1</v>
      </c>
      <c r="U61" s="61" t="n">
        <f aca="false">$E57*MAX(0,MIN($F61,U$4)-MAX($E61,U$3)+1)/U$5</f>
        <v>1</v>
      </c>
      <c r="V61" s="61" t="n">
        <f aca="false">$E57*MAX(0,MIN($F61,V$4)-MAX($E61,V$3)+1)/V$5</f>
        <v>1</v>
      </c>
      <c r="W61" s="61" t="n">
        <f aca="false">$E57*MAX(0,MIN($F61,W$4)-MAX($E61,W$3)+1)/W$5</f>
        <v>1</v>
      </c>
      <c r="X61" s="61" t="n">
        <f aca="false">$E57*MAX(0,MIN($F61,X$4)-MAX($E61,X$3)+1)/X$5</f>
        <v>1</v>
      </c>
      <c r="Y61" s="61" t="n">
        <f aca="false">$E57*MAX(0,MIN($F61,Y$4)-MAX($E61,Y$3)+1)/Y$5</f>
        <v>1</v>
      </c>
      <c r="Z61" s="61" t="n">
        <f aca="false">$E57*MAX(0,MIN($F61,Z$4)-MAX($E61,Z$3)+1)/Z$5</f>
        <v>1</v>
      </c>
      <c r="AA61" s="61" t="n">
        <f aca="false">$E57*MAX(0,MIN($F61,AA$4)-MAX($E61,AA$3)+1)/AA$5</f>
        <v>1</v>
      </c>
      <c r="AB61" s="61" t="n">
        <f aca="false">$E57*MAX(0,MIN($F61,AB$4)-MAX($E61,AB$3)+1)/AB$5</f>
        <v>1</v>
      </c>
      <c r="AC61" s="61" t="n">
        <f aca="false">$E57*MAX(0,MIN($F61,AC$4)-MAX($E61,AC$3)+1)/AC$5</f>
        <v>1</v>
      </c>
      <c r="AD61" s="61" t="n">
        <f aca="false">$E57*MAX(0,MIN($F61,AD$4)-MAX($E61,AD$3)+1)/AD$5</f>
        <v>1</v>
      </c>
      <c r="AE61" s="61" t="n">
        <f aca="false">$E57*MAX(0,MIN($F61,AE$4)-MAX($E61,AE$3)+1)/AE$5</f>
        <v>0</v>
      </c>
      <c r="AF61" s="61" t="n">
        <f aca="false">$E57*MAX(0,MIN($F61,AF$4)-MAX($E61,AF$3)+1)/AF$5</f>
        <v>0</v>
      </c>
      <c r="AG61" s="61" t="n">
        <f aca="false">$E57*MAX(0,MIN($F61,AG$4)-MAX($E61,AG$3)+1)/AG$5</f>
        <v>0</v>
      </c>
      <c r="AH61" s="61" t="n">
        <f aca="false">$E57*MAX(0,MIN($F61,AH$4)-MAX($E61,AH$3)+1)/AH$5</f>
        <v>0</v>
      </c>
      <c r="AI61" s="61" t="n">
        <f aca="false">$E57*MAX(0,MIN($F61,AI$4)-MAX($E61,AI$3)+1)/AI$5</f>
        <v>0</v>
      </c>
      <c r="AJ61" s="61" t="n">
        <f aca="false">$E57*MAX(0,MIN($F61,AJ$4)-MAX($E61,AJ$3)+1)/AJ$5</f>
        <v>0</v>
      </c>
      <c r="AK61" s="61" t="n">
        <f aca="false">$E57*MAX(0,MIN($F61,AK$4)-MAX($E61,AK$3)+1)/AK$5</f>
        <v>0</v>
      </c>
      <c r="AL61" s="61" t="n">
        <f aca="false">$E57*MAX(0,MIN($F61,AL$4)-MAX($E61,AL$3)+1)/AL$5</f>
        <v>0</v>
      </c>
      <c r="AM61" s="61" t="n">
        <f aca="false">$E57*MAX(0,MIN($F61,AM$4)-MAX($E61,AM$3)+1)/AM$5</f>
        <v>0</v>
      </c>
      <c r="AN61" s="61" t="n">
        <f aca="false">$E57*MAX(0,MIN($F61,AN$4)-MAX($E61,AN$3)+1)/AN$5</f>
        <v>0</v>
      </c>
      <c r="AO61" s="61" t="n">
        <f aca="false">$E57*MAX(0,MIN($F61,AO$4)-MAX($E61,AO$3)+1)/AO$5</f>
        <v>0</v>
      </c>
      <c r="AP61" s="61" t="n">
        <f aca="false">$E57*MAX(0,MIN($F61,AP$4)-MAX($E61,AP$3)+1)/AP$5</f>
        <v>0</v>
      </c>
      <c r="AQ61" s="61" t="n">
        <f aca="false">$E57*MAX(0,MIN($F61,AQ$4)-MAX($E61,AQ$3)+1)/AQ$5</f>
        <v>0</v>
      </c>
      <c r="AR61" s="61" t="n">
        <f aca="false">$E57*MAX(0,MIN($F61,AR$4)-MAX($E61,AR$3)+1)/AR$5</f>
        <v>0</v>
      </c>
      <c r="AS61" s="61" t="n">
        <f aca="false">$E57*MAX(0,MIN($F61,AS$4)-MAX($E61,AS$3)+1)/AS$5</f>
        <v>0</v>
      </c>
      <c r="AT61" s="61" t="n">
        <f aca="false">$E57*MAX(0,MIN($F61,AT$4)-MAX($E61,AT$3)+1)/AT$5</f>
        <v>0</v>
      </c>
      <c r="AU61" s="61" t="n">
        <f aca="false">$E57*MAX(0,MIN($F61,AU$4)-MAX($E61,AU$3)+1)/AU$5</f>
        <v>0</v>
      </c>
      <c r="AV61" s="61" t="n">
        <f aca="false">$E57*MAX(0,MIN($F61,AV$4)-MAX($E61,AV$3)+1)/AV$5</f>
        <v>0</v>
      </c>
      <c r="AW61" s="61" t="n">
        <f aca="false">$E57*MAX(0,MIN($F61,AW$4)-MAX($E61,AW$3)+1)/AW$5</f>
        <v>0</v>
      </c>
      <c r="AX61" s="61" t="n">
        <f aca="false">$E57*MAX(0,MIN($F61,AX$4)-MAX($E61,AX$3)+1)/AX$5</f>
        <v>0</v>
      </c>
      <c r="AY61" s="61" t="n">
        <f aca="false">$E57*MAX(0,MIN($F61,AY$4)-MAX($E61,AY$3)+1)/AY$5</f>
        <v>0</v>
      </c>
      <c r="AZ61" s="61" t="n">
        <f aca="false">$E57*MAX(0,MIN($F61,AZ$4)-MAX($E61,AZ$3)+1)/AZ$5</f>
        <v>0</v>
      </c>
      <c r="BA61" s="61" t="n">
        <f aca="false">$E57*MAX(0,MIN($F61,BA$4)-MAX($E61,BA$3)+1)/BA$5</f>
        <v>0</v>
      </c>
      <c r="BB61" s="61" t="n">
        <f aca="false">$E57*MAX(0,MIN($F61,BB$4)-MAX($E61,BB$3)+1)/BB$5</f>
        <v>0</v>
      </c>
      <c r="BC61" s="61" t="n">
        <f aca="false">$E57*MAX(0,MIN($F61,BC$4)-MAX($E61,BC$3)+1)/BC$5</f>
        <v>0</v>
      </c>
      <c r="BD61" s="61" t="n">
        <f aca="false">$E57*MAX(0,MIN($F61,BD$4)-MAX($E61,BD$3)+1)/BD$5</f>
        <v>0</v>
      </c>
      <c r="BE61" s="61" t="n">
        <f aca="false">$E57*MAX(0,MIN($F61,BE$4)-MAX($E61,BE$3)+1)/BE$5</f>
        <v>0</v>
      </c>
      <c r="BF61" s="61" t="n">
        <f aca="false">$E57*MAX(0,MIN($F61,BF$4)-MAX($E61,BF$3)+1)/BF$5</f>
        <v>0</v>
      </c>
      <c r="BG61" s="61" t="n">
        <f aca="false">$E57*MAX(0,MIN($F61,BG$4)-MAX($E61,BG$3)+1)/BG$5</f>
        <v>0</v>
      </c>
      <c r="BH61" s="61" t="n">
        <f aca="false">$E57*MAX(0,MIN($F61,BH$4)-MAX($E61,BH$3)+1)/BH$5</f>
        <v>0</v>
      </c>
      <c r="BI61" s="61" t="n">
        <f aca="false">$E57*MAX(0,MIN($F61,BI$4)-MAX($E61,BI$3)+1)/BI$5</f>
        <v>0</v>
      </c>
      <c r="BJ61" s="61" t="n">
        <f aca="false">$E57*MAX(0,MIN($F61,BJ$4)-MAX($E61,BJ$3)+1)/BJ$5</f>
        <v>0</v>
      </c>
      <c r="BK61" s="61" t="n">
        <f aca="false">$E57*MAX(0,MIN($F61,BK$4)-MAX($E61,BK$3)+1)/BK$5</f>
        <v>0</v>
      </c>
      <c r="BL61" s="61" t="n">
        <f aca="false">$E57*MAX(0,MIN($F61,BL$4)-MAX($E61,BL$3)+1)/BL$5</f>
        <v>0</v>
      </c>
      <c r="BM61" s="61" t="n">
        <f aca="false">$E57*MAX(0,MIN($F61,BM$4)-MAX($E61,BM$3)+1)/BM$5</f>
        <v>0</v>
      </c>
      <c r="BN61" s="61" t="n">
        <f aca="false">$E57*MAX(0,MIN($F61,BN$4)-MAX($E61,BN$3)+1)/BN$5</f>
        <v>0</v>
      </c>
      <c r="BO61" s="61" t="n">
        <f aca="false">$E57*MAX(0,MIN($F61,BO$4)-MAX($E61,BO$3)+1)/BO$5</f>
        <v>0</v>
      </c>
      <c r="BP61" s="61" t="n">
        <f aca="false">$E57*MAX(0,MIN($F61,BP$4)-MAX($E61,BP$3)+1)/BP$5</f>
        <v>0</v>
      </c>
      <c r="BQ61" s="61" t="n">
        <f aca="false">$E57*MAX(0,MIN($F61,BQ$4)-MAX($E61,BQ$3)+1)/BQ$5</f>
        <v>0</v>
      </c>
      <c r="BR61" s="61" t="n">
        <f aca="false">$E57*MAX(0,MIN($F61,BR$4)-MAX($E61,BR$3)+1)/BR$5</f>
        <v>0</v>
      </c>
      <c r="BS61" s="61" t="n">
        <f aca="false">$E57*MAX(0,MIN($F61,BS$4)-MAX($E61,BS$3)+1)/BS$5</f>
        <v>0</v>
      </c>
      <c r="BT61" s="61" t="n">
        <f aca="false">$E57*MAX(0,MIN($F61,BT$4)-MAX($E61,BT$3)+1)/BT$5</f>
        <v>0</v>
      </c>
      <c r="BU61" s="61" t="n">
        <f aca="false">$E57*MAX(0,MIN($F61,BU$4)-MAX($E61,BU$3)+1)/BU$5</f>
        <v>0</v>
      </c>
      <c r="BV61" s="61" t="n">
        <f aca="false">$E57*MAX(0,MIN($F61,BV$4)-MAX($E61,BV$3)+1)/BV$5</f>
        <v>0</v>
      </c>
      <c r="BW61" s="61" t="n">
        <f aca="false">$E57*MAX(0,MIN($F61,BW$4)-MAX($E61,BW$3)+1)/BW$5</f>
        <v>0</v>
      </c>
      <c r="BX61" s="61" t="n">
        <f aca="false">$E57*MAX(0,MIN($F61,BX$4)-MAX($E61,BX$3)+1)/BX$5</f>
        <v>0</v>
      </c>
      <c r="BY61" s="61" t="n">
        <f aca="false">$E57*MAX(0,MIN($F61,BY$4)-MAX($E61,BY$3)+1)/BY$5</f>
        <v>0</v>
      </c>
      <c r="BZ61" s="61" t="n">
        <f aca="false">$E57*MAX(0,MIN($F61,BZ$4)-MAX($E61,BZ$3)+1)/BZ$5</f>
        <v>0</v>
      </c>
      <c r="CA61" s="61" t="n">
        <f aca="false">$E57*MAX(0,MIN($F61,CA$4)-MAX($E61,CA$3)+1)/CA$5</f>
        <v>0</v>
      </c>
      <c r="CB61" s="61" t="n">
        <f aca="false">$E57*MAX(0,MIN($F61,CB$4)-MAX($E61,CB$3)+1)/CB$5</f>
        <v>0</v>
      </c>
      <c r="CC61" s="61" t="n">
        <f aca="false">$E57*MAX(0,MIN($F61,CC$4)-MAX($E61,CC$3)+1)/CC$5</f>
        <v>0</v>
      </c>
      <c r="CD61" s="61" t="n">
        <f aca="false">$E57*MAX(0,MIN($F61,CD$4)-MAX($E61,CD$3)+1)/CD$5</f>
        <v>0</v>
      </c>
      <c r="CE61" s="61" t="n">
        <f aca="false">$E57*MAX(0,MIN($F61,CE$4)-MAX($E61,CE$3)+1)/CE$5</f>
        <v>0</v>
      </c>
      <c r="CF61" s="61" t="n">
        <f aca="false">$E57*MAX(0,MIN($F61,CF$4)-MAX($E61,CF$3)+1)/CF$5</f>
        <v>0</v>
      </c>
      <c r="CG61" s="61" t="n">
        <f aca="false">$E57*MAX(0,MIN($F61,CG$4)-MAX($E61,CG$3)+1)/CG$5</f>
        <v>0</v>
      </c>
      <c r="CH61" s="61" t="n">
        <f aca="false">$E57*MAX(0,MIN($F61,CH$4)-MAX($E61,CH$3)+1)/CH$5</f>
        <v>0</v>
      </c>
      <c r="CI61" s="61" t="n">
        <f aca="false">$E57*MAX(0,MIN($F61,CI$4)-MAX($E61,CI$3)+1)/CI$5</f>
        <v>0</v>
      </c>
      <c r="CJ61" s="61" t="n">
        <f aca="false">$E57*MAX(0,MIN($F61,CJ$4)-MAX($E61,CJ$3)+1)/CJ$5</f>
        <v>0</v>
      </c>
      <c r="CK61" s="61" t="n">
        <f aca="false">$E57*MAX(0,MIN($F61,CK$4)-MAX($E61,CK$3)+1)/CK$5</f>
        <v>0</v>
      </c>
      <c r="CL61" s="61" t="n">
        <f aca="false">$E57*MAX(0,MIN($F61,CL$4)-MAX($E61,CL$3)+1)/CL$5</f>
        <v>0</v>
      </c>
      <c r="CM61" s="61" t="n">
        <f aca="false">$E57*MAX(0,MIN($F61,CM$4)-MAX($E61,CM$3)+1)/CM$5</f>
        <v>0</v>
      </c>
      <c r="CN61" s="61" t="n">
        <f aca="false">$E57*MAX(0,MIN($F61,CN$4)-MAX($E61,CN$3)+1)/CN$5</f>
        <v>0</v>
      </c>
      <c r="CO61" s="61" t="n">
        <f aca="false">$E57*MAX(0,MIN($F61,CO$4)-MAX($E61,CO$3)+1)/CO$5</f>
        <v>0</v>
      </c>
      <c r="CP61" s="61" t="n">
        <f aca="false">$E57*MAX(0,MIN($F61,CP$4)-MAX($E61,CP$3)+1)/CP$5</f>
        <v>0</v>
      </c>
      <c r="CQ61" s="61" t="n">
        <f aca="false">$E57*MAX(0,MIN($F61,CQ$4)-MAX($E61,CQ$3)+1)/CQ$5</f>
        <v>0</v>
      </c>
      <c r="CR61" s="61" t="n">
        <f aca="false">$E57*MAX(0,MIN($F61,CR$4)-MAX($E61,CR$3)+1)/CR$5</f>
        <v>0</v>
      </c>
      <c r="CS61" s="61" t="n">
        <f aca="false">$E57*MAX(0,MIN($F61,CS$4)-MAX($E61,CS$3)+1)/CS$5</f>
        <v>0</v>
      </c>
      <c r="CT61" s="61" t="n">
        <f aca="false">$E57*MAX(0,MIN($F61,CT$4)-MAX($E61,CT$3)+1)/CT$5</f>
        <v>0</v>
      </c>
      <c r="CU61" s="61" t="n">
        <f aca="false">$E57*MAX(0,MIN($F61,CU$4)-MAX($E61,CU$3)+1)/CU$5</f>
        <v>0</v>
      </c>
      <c r="CV61" s="61" t="n">
        <f aca="false">$E57*MAX(0,MIN($F61,CV$4)-MAX($E61,CV$3)+1)/CV$5</f>
        <v>0</v>
      </c>
      <c r="CW61" s="61" t="n">
        <f aca="false">$E57*MAX(0,MIN($F61,CW$4)-MAX($E61,CW$3)+1)/CW$5</f>
        <v>0</v>
      </c>
      <c r="CX61" s="61" t="n">
        <f aca="false">$E57*MAX(0,MIN($F61,CX$4)-MAX($E61,CX$3)+1)/CX$5</f>
        <v>0</v>
      </c>
      <c r="CY61" s="61" t="n">
        <f aca="false">$E57*MAX(0,MIN($F61,CY$4)-MAX($E61,CY$3)+1)/CY$5</f>
        <v>0</v>
      </c>
      <c r="CZ61" s="61" t="n">
        <f aca="false">$E57*MAX(0,MIN($F61,CZ$4)-MAX($E61,CZ$3)+1)/CZ$5</f>
        <v>0</v>
      </c>
      <c r="DA61" s="61" t="n">
        <f aca="false">$E57*MAX(0,MIN($F61,DA$4)-MAX($E61,DA$3)+1)/DA$5</f>
        <v>0</v>
      </c>
      <c r="DB61" s="61" t="n">
        <f aca="false">$E57*MAX(0,MIN($F61,DB$4)-MAX($E61,DB$3)+1)/DB$5</f>
        <v>0</v>
      </c>
      <c r="DC61" s="61" t="n">
        <f aca="false">$E57*MAX(0,MIN($F61,DC$4)-MAX($E61,DC$3)+1)/DC$5</f>
        <v>0</v>
      </c>
      <c r="DD61" s="61" t="n">
        <f aca="false">$E57*MAX(0,MIN($F61,DD$4)-MAX($E61,DD$3)+1)/DD$5</f>
        <v>0</v>
      </c>
      <c r="DE61" s="61" t="n">
        <f aca="false">$E57*MAX(0,MIN($F61,DE$4)-MAX($E61,DE$3)+1)/DE$5</f>
        <v>0</v>
      </c>
      <c r="DF61" s="61" t="n">
        <f aca="false">$E57*MAX(0,MIN($F61,DF$4)-MAX($E61,DF$3)+1)/DF$5</f>
        <v>0</v>
      </c>
      <c r="DG61" s="61" t="n">
        <f aca="false">$E57*MAX(0,MIN($F61,DG$4)-MAX($E61,DG$3)+1)/DG$5</f>
        <v>0</v>
      </c>
      <c r="DH61" s="61" t="n">
        <f aca="false">$E57*MAX(0,MIN($F61,DH$4)-MAX($E61,DH$3)+1)/DH$5</f>
        <v>0</v>
      </c>
      <c r="DI61" s="61" t="n">
        <f aca="false">$E57*MAX(0,MIN($F61,DI$4)-MAX($E61,DI$3)+1)/DI$5</f>
        <v>0</v>
      </c>
      <c r="DJ61" s="61" t="n">
        <f aca="false">$E57*MAX(0,MIN($F61,DJ$4)-MAX($E61,DJ$3)+1)/DJ$5</f>
        <v>0</v>
      </c>
      <c r="DK61" s="61" t="n">
        <f aca="false">$E57*MAX(0,MIN($F61,DK$4)-MAX($E61,DK$3)+1)/DK$5</f>
        <v>0</v>
      </c>
      <c r="DL61" s="61" t="n">
        <f aca="false">$E57*MAX(0,MIN($F61,DL$4)-MAX($E61,DL$3)+1)/DL$5</f>
        <v>0</v>
      </c>
      <c r="DM61" s="61" t="n">
        <f aca="false">$E57*MAX(0,MIN($F61,DM$4)-MAX($E61,DM$3)+1)/DM$5</f>
        <v>0</v>
      </c>
      <c r="DN61" s="61" t="n">
        <f aca="false">$E57*MAX(0,MIN($F61,DN$4)-MAX($E61,DN$3)+1)/DN$5</f>
        <v>0</v>
      </c>
      <c r="DO61" s="61" t="n">
        <f aca="false">$E57*MAX(0,MIN($F61,DO$4)-MAX($E61,DO$3)+1)/DO$5</f>
        <v>0</v>
      </c>
      <c r="DP61" s="61" t="n">
        <f aca="false">$E57*MAX(0,MIN($F61,DP$4)-MAX($E61,DP$3)+1)/DP$5</f>
        <v>0</v>
      </c>
      <c r="DQ61" s="61" t="n">
        <f aca="false">$E57*MAX(0,MIN($F61,DQ$4)-MAX($E61,DQ$3)+1)/DQ$5</f>
        <v>0</v>
      </c>
      <c r="DR61" s="61" t="n">
        <f aca="false">$E57*MAX(0,MIN($F61,DR$4)-MAX($E61,DR$3)+1)/DR$5</f>
        <v>0</v>
      </c>
      <c r="DS61" s="61" t="n">
        <f aca="false">$E57*MAX(0,MIN($F61,DS$4)-MAX($E61,DS$3)+1)/DS$5</f>
        <v>0</v>
      </c>
      <c r="DT61" s="61" t="n">
        <f aca="false">$E57*MAX(0,MIN($F61,DT$4)-MAX($E61,DT$3)+1)/DT$5</f>
        <v>0</v>
      </c>
      <c r="DU61" s="61" t="n">
        <f aca="false">$E57*MAX(0,MIN($F61,DU$4)-MAX($E61,DU$3)+1)/DU$5</f>
        <v>0</v>
      </c>
      <c r="DV61" s="61" t="n">
        <f aca="false">$E57*MAX(0,MIN($F61,DV$4)-MAX($E61,DV$3)+1)/DV$5</f>
        <v>0</v>
      </c>
      <c r="DW61" s="61" t="n">
        <f aca="false">$E57*MAX(0,MIN($F61,DW$4)-MAX($E61,DW$3)+1)/DW$5</f>
        <v>0</v>
      </c>
      <c r="DX61" s="61" t="n">
        <f aca="false">$E57*MAX(0,MIN($F61,DX$4)-MAX($E61,DX$3)+1)/DX$5</f>
        <v>0</v>
      </c>
      <c r="DY61" s="61" t="n">
        <f aca="false">$E57*MAX(0,MIN($F61,DY$4)-MAX($E61,DY$3)+1)/DY$5</f>
        <v>0</v>
      </c>
      <c r="DZ61" s="61" t="n">
        <f aca="false">$E57*MAX(0,MIN($F61,DZ$4)-MAX($E61,DZ$3)+1)/DZ$5</f>
        <v>0</v>
      </c>
      <c r="EA61" s="61" t="n">
        <f aca="false">$E57*MAX(0,MIN($F61,EA$4)-MAX($E61,EA$3)+1)/EA$5</f>
        <v>0</v>
      </c>
      <c r="EB61" s="61" t="n">
        <f aca="false">$E57*MAX(0,MIN($F61,EB$4)-MAX($E61,EB$3)+1)/EB$5</f>
        <v>0</v>
      </c>
      <c r="EC61" s="61" t="n">
        <f aca="false">$E57*MAX(0,MIN($F61,EC$4)-MAX($E61,EC$3)+1)/EC$5</f>
        <v>0</v>
      </c>
      <c r="ED61" s="61" t="n">
        <f aca="false">$E57*MAX(0,MIN($F61,ED$4)-MAX($E61,ED$3)+1)/ED$5</f>
        <v>0</v>
      </c>
      <c r="EE61" s="61" t="n">
        <f aca="false">$E57*MAX(0,MIN($F61,EE$4)-MAX($E61,EE$3)+1)/EE$5</f>
        <v>0</v>
      </c>
      <c r="EF61" s="61" t="n">
        <f aca="false">$E57*MAX(0,MIN($F61,EF$4)-MAX($E61,EF$3)+1)/EF$5</f>
        <v>0</v>
      </c>
      <c r="EG61" s="61" t="n">
        <f aca="false">$E57*MAX(0,MIN($F61,EG$4)-MAX($E61,EG$3)+1)/EG$5</f>
        <v>0</v>
      </c>
      <c r="EH61" s="61" t="n">
        <f aca="false">$E57*MAX(0,MIN($F61,EH$4)-MAX($E61,EH$3)+1)/EH$5</f>
        <v>0</v>
      </c>
      <c r="EI61" s="61" t="n">
        <f aca="false">$E57*MAX(0,MIN($F61,EI$4)-MAX($E61,EI$3)+1)/EI$5</f>
        <v>0</v>
      </c>
      <c r="EJ61" s="61" t="n">
        <f aca="false">$E57*MAX(0,MIN($F61,EJ$4)-MAX($E61,EJ$3)+1)/EJ$5</f>
        <v>0</v>
      </c>
      <c r="EK61" s="61" t="n">
        <f aca="false">$E57*MAX(0,MIN($F61,EK$4)-MAX($E61,EK$3)+1)/EK$5</f>
        <v>0</v>
      </c>
      <c r="EL61" s="61" t="n">
        <f aca="false">$E57*MAX(0,MIN($F61,EL$4)-MAX($E61,EL$3)+1)/EL$5</f>
        <v>0</v>
      </c>
      <c r="EM61" s="61" t="n">
        <f aca="false">$E57*MAX(0,MIN($F61,EM$4)-MAX($E61,EM$3)+1)/EM$5</f>
        <v>0</v>
      </c>
      <c r="EN61" s="61" t="n">
        <f aca="false">$E57*MAX(0,MIN($F61,EN$4)-MAX($E61,EN$3)+1)/EN$5</f>
        <v>0</v>
      </c>
      <c r="EO61" s="61" t="n">
        <f aca="false">$E57*MAX(0,MIN($F61,EO$4)-MAX($E61,EO$3)+1)/EO$5</f>
        <v>0</v>
      </c>
      <c r="EP61" s="61" t="n">
        <f aca="false">$E57*MAX(0,MIN($F61,EP$4)-MAX($E61,EP$3)+1)/EP$5</f>
        <v>0</v>
      </c>
      <c r="EQ61" s="61" t="n">
        <f aca="false">$E57*MAX(0,MIN($F61,EQ$4)-MAX($E61,EQ$3)+1)/EQ$5</f>
        <v>0</v>
      </c>
      <c r="ER61" s="61" t="n">
        <f aca="false">$E57*MAX(0,MIN($F61,ER$4)-MAX($E61,ER$3)+1)/ER$5</f>
        <v>0</v>
      </c>
      <c r="ES61" s="61" t="n">
        <f aca="false">$E57*MAX(0,MIN($F61,ES$4)-MAX($E61,ES$3)+1)/ES$5</f>
        <v>0</v>
      </c>
      <c r="ET61" s="61" t="n">
        <f aca="false">$E57*MAX(0,MIN($F61,ET$4)-MAX($E61,ET$3)+1)/ET$5</f>
        <v>0</v>
      </c>
      <c r="EU61" s="61" t="n">
        <f aca="false">$E57*MAX(0,MIN($F61,EU$4)-MAX($E61,EU$3)+1)/EU$5</f>
        <v>0</v>
      </c>
      <c r="EV61" s="61" t="n">
        <f aca="false">$E57*MAX(0,MIN($F61,EV$4)-MAX($E61,EV$3)+1)/EV$5</f>
        <v>0</v>
      </c>
      <c r="EW61" s="61" t="n">
        <f aca="false">$E57*MAX(0,MIN($F61,EW$4)-MAX($E61,EW$3)+1)/EW$5</f>
        <v>0</v>
      </c>
      <c r="EX61" s="61" t="n">
        <f aca="false">$E57*MAX(0,MIN($F61,EX$4)-MAX($E61,EX$3)+1)/EX$5</f>
        <v>0</v>
      </c>
      <c r="EY61" s="61" t="n">
        <f aca="false">$E57*MAX(0,MIN($F61,EY$4)-MAX($E61,EY$3)+1)/EY$5</f>
        <v>0</v>
      </c>
      <c r="EZ61" s="61" t="n">
        <f aca="false">$E57*MAX(0,MIN($F61,EZ$4)-MAX($E61,EZ$3)+1)/EZ$5</f>
        <v>0</v>
      </c>
      <c r="FA61" s="61" t="n">
        <f aca="false">$E57*MAX(0,MIN($F61,FA$4)-MAX($E61,FA$3)+1)/FA$5</f>
        <v>0</v>
      </c>
      <c r="FB61" s="61" t="n">
        <f aca="false">$E57*MAX(0,MIN($F61,FB$4)-MAX($E61,FB$3)+1)/FB$5</f>
        <v>0</v>
      </c>
      <c r="FC61" s="61" t="n">
        <f aca="false">$E57*MAX(0,MIN($F61,FC$4)-MAX($E61,FC$3)+1)/FC$5</f>
        <v>0</v>
      </c>
      <c r="FD61" s="61" t="n">
        <f aca="false">$E57*MAX(0,MIN($F61,FD$4)-MAX($E61,FD$3)+1)/FD$5</f>
        <v>0</v>
      </c>
      <c r="FE61" s="61" t="n">
        <f aca="false">$E57*MAX(0,MIN($F61,FE$4)-MAX($E61,FE$3)+1)/FE$5</f>
        <v>0</v>
      </c>
      <c r="FF61" s="61" t="n">
        <f aca="false">$E57*MAX(0,MIN($F61,FF$4)-MAX($E61,FF$3)+1)/FF$5</f>
        <v>0</v>
      </c>
      <c r="FG61" s="61" t="n">
        <f aca="false">$E57*MAX(0,MIN($F61,FG$4)-MAX($E61,FG$3)+1)/FG$5</f>
        <v>0</v>
      </c>
      <c r="FH61" s="61" t="n">
        <f aca="false">$E57*MAX(0,MIN($F61,FH$4)-MAX($E61,FH$3)+1)/FH$5</f>
        <v>0</v>
      </c>
    </row>
    <row r="62" customFormat="false" ht="15" hidden="false" customHeight="false" outlineLevel="0" collapsed="false">
      <c r="C62" s="1" t="s">
        <v>712</v>
      </c>
      <c r="D62" s="12" t="s">
        <v>127</v>
      </c>
      <c r="J62" s="26" t="n">
        <f aca="false">MIN($E60,MAX($E59*J44,$F59))</f>
        <v>0</v>
      </c>
      <c r="K62" s="26" t="n">
        <f aca="false">MIN($E60,MAX($E59*K44,$F59))</f>
        <v>0</v>
      </c>
      <c r="L62" s="26" t="n">
        <f aca="false">MIN($E60,MAX($E59*L44,$F59))</f>
        <v>0</v>
      </c>
      <c r="M62" s="26" t="n">
        <f aca="false">MIN($E60,MAX($E59*M44,$F59))</f>
        <v>0</v>
      </c>
      <c r="N62" s="26" t="n">
        <f aca="false">MIN($E60,MAX($E59*N44,$F59))</f>
        <v>0</v>
      </c>
      <c r="O62" s="26" t="n">
        <f aca="false">MIN($E60,MAX($E59*O44,$F59))</f>
        <v>0</v>
      </c>
      <c r="P62" s="26" t="n">
        <f aca="false">MIN($E60,MAX($E59*P44,$F59))</f>
        <v>0</v>
      </c>
      <c r="Q62" s="26" t="n">
        <f aca="false">MIN($E60,MAX($E59*Q44,$F59))</f>
        <v>0</v>
      </c>
      <c r="R62" s="26" t="n">
        <f aca="false">MIN($E60,MAX($E59*R44,$F59))</f>
        <v>0</v>
      </c>
      <c r="S62" s="26" t="n">
        <f aca="false">MIN($E60,MAX($E59*S44,$F59))</f>
        <v>0</v>
      </c>
      <c r="T62" s="26" t="n">
        <f aca="false">MIN($E60,MAX($E59*T44,$F59))</f>
        <v>0</v>
      </c>
      <c r="U62" s="26" t="n">
        <f aca="false">MIN($E60,MAX($E59*U44,$F59))</f>
        <v>0</v>
      </c>
      <c r="V62" s="26" t="n">
        <f aca="false">MIN($E60,MAX($E59*V44,$F59))</f>
        <v>0</v>
      </c>
      <c r="W62" s="26" t="n">
        <f aca="false">MIN($E60,MAX($E59*W44,$F59))</f>
        <v>0</v>
      </c>
      <c r="X62" s="26" t="n">
        <f aca="false">MIN($E60,MAX($E59*X44,$F59))</f>
        <v>0</v>
      </c>
      <c r="Y62" s="26" t="n">
        <f aca="false">MIN($E60,MAX($E59*Y44,$F59))</f>
        <v>0</v>
      </c>
      <c r="Z62" s="26" t="n">
        <f aca="false">MIN($E60,MAX($E59*Z44,$F59))</f>
        <v>0</v>
      </c>
      <c r="AA62" s="26" t="n">
        <f aca="false">MIN($E60,MAX($E59*AA44,$F59))</f>
        <v>0</v>
      </c>
      <c r="AB62" s="26" t="n">
        <f aca="false">MIN($E60,MAX($E59*AB44,$F59))</f>
        <v>0</v>
      </c>
      <c r="AC62" s="26" t="n">
        <f aca="false">MIN($E60,MAX($E59*AC44,$F59))</f>
        <v>0</v>
      </c>
      <c r="AD62" s="26" t="n">
        <f aca="false">MIN($E60,MAX($E59*AD44,$F59))</f>
        <v>0</v>
      </c>
      <c r="AE62" s="26" t="n">
        <f aca="false">MIN($E60,MAX($E59*AE44,$F59))</f>
        <v>0</v>
      </c>
      <c r="AF62" s="26" t="n">
        <f aca="false">MIN($E60,MAX($E59*AF44,$F59))</f>
        <v>0</v>
      </c>
      <c r="AG62" s="26" t="n">
        <f aca="false">MIN($E60,MAX($E59*AG44,$F59))</f>
        <v>0</v>
      </c>
      <c r="AH62" s="26" t="n">
        <f aca="false">MIN($E60,MAX($E59*AH44,$F59))</f>
        <v>0</v>
      </c>
      <c r="AI62" s="26" t="n">
        <f aca="false">MIN($E60,MAX($E59*AI44,$F59))</f>
        <v>0</v>
      </c>
      <c r="AJ62" s="26" t="n">
        <f aca="false">MIN($E60,MAX($E59*AJ44,$F59))</f>
        <v>0</v>
      </c>
      <c r="AK62" s="26" t="n">
        <f aca="false">MIN($E60,MAX($E59*AK44,$F59))</f>
        <v>0</v>
      </c>
      <c r="AL62" s="26" t="n">
        <f aca="false">MIN($E60,MAX($E59*AL44,$F59))</f>
        <v>0</v>
      </c>
      <c r="AM62" s="26" t="n">
        <f aca="false">MIN($E60,MAX($E59*AM44,$F59))</f>
        <v>0</v>
      </c>
      <c r="AN62" s="26" t="n">
        <f aca="false">MIN($E60,MAX($E59*AN44,$F59))</f>
        <v>0</v>
      </c>
      <c r="AO62" s="26" t="n">
        <f aca="false">MIN($E60,MAX($E59*AO44,$F59))</f>
        <v>0</v>
      </c>
      <c r="AP62" s="26" t="n">
        <f aca="false">MIN($E60,MAX($E59*AP44,$F59))</f>
        <v>0</v>
      </c>
      <c r="AQ62" s="26" t="n">
        <f aca="false">MIN($E60,MAX($E59*AQ44,$F59))</f>
        <v>0</v>
      </c>
      <c r="AR62" s="26" t="n">
        <f aca="false">MIN($E60,MAX($E59*AR44,$F59))</f>
        <v>0</v>
      </c>
      <c r="AS62" s="26" t="n">
        <f aca="false">MIN($E60,MAX($E59*AS44,$F59))</f>
        <v>0</v>
      </c>
      <c r="AT62" s="26" t="n">
        <f aca="false">MIN($E60,MAX($E59*AT44,$F59))</f>
        <v>0</v>
      </c>
      <c r="AU62" s="26" t="n">
        <f aca="false">MIN($E60,MAX($E59*AU44,$F59))</f>
        <v>0</v>
      </c>
      <c r="AV62" s="26" t="n">
        <f aca="false">MIN($E60,MAX($E59*AV44,$F59))</f>
        <v>0</v>
      </c>
      <c r="AW62" s="26" t="n">
        <f aca="false">MIN($E60,MAX($E59*AW44,$F59))</f>
        <v>0</v>
      </c>
      <c r="AX62" s="26" t="n">
        <f aca="false">MIN($E60,MAX($E59*AX44,$F59))</f>
        <v>0</v>
      </c>
      <c r="AY62" s="26" t="n">
        <f aca="false">MIN($E60,MAX($E59*AY44,$F59))</f>
        <v>0</v>
      </c>
      <c r="AZ62" s="26" t="n">
        <f aca="false">MIN($E60,MAX($E59*AZ44,$F59))</f>
        <v>0</v>
      </c>
      <c r="BA62" s="26" t="n">
        <f aca="false">MIN($E60,MAX($E59*BA44,$F59))</f>
        <v>0</v>
      </c>
      <c r="BB62" s="26" t="n">
        <f aca="false">MIN($E60,MAX($E59*BB44,$F59))</f>
        <v>0</v>
      </c>
      <c r="BC62" s="26" t="n">
        <f aca="false">MIN($E60,MAX($E59*BC44,$F59))</f>
        <v>0</v>
      </c>
      <c r="BD62" s="26" t="n">
        <f aca="false">MIN($E60,MAX($E59*BD44,$F59))</f>
        <v>0</v>
      </c>
      <c r="BE62" s="26" t="n">
        <f aca="false">MIN($E60,MAX($E59*BE44,$F59))</f>
        <v>0</v>
      </c>
      <c r="BF62" s="26" t="n">
        <f aca="false">MIN($E60,MAX($E59*BF44,$F59))</f>
        <v>0</v>
      </c>
      <c r="BG62" s="26" t="n">
        <f aca="false">MIN($E60,MAX($E59*BG44,$F59))</f>
        <v>0</v>
      </c>
      <c r="BH62" s="26" t="n">
        <f aca="false">MIN($E60,MAX($E59*BH44,$F59))</f>
        <v>0</v>
      </c>
      <c r="BI62" s="26" t="n">
        <f aca="false">MIN($E60,MAX($E59*BI44,$F59))</f>
        <v>0</v>
      </c>
      <c r="BJ62" s="26" t="n">
        <f aca="false">MIN($E60,MAX($E59*BJ44,$F59))</f>
        <v>0</v>
      </c>
      <c r="BK62" s="26" t="n">
        <f aca="false">MIN($E60,MAX($E59*BK44,$F59))</f>
        <v>0</v>
      </c>
      <c r="BL62" s="26" t="n">
        <f aca="false">MIN($E60,MAX($E59*BL44,$F59))</f>
        <v>0</v>
      </c>
      <c r="BM62" s="26" t="n">
        <f aca="false">MIN($E60,MAX($E59*BM44,$F59))</f>
        <v>0</v>
      </c>
      <c r="BN62" s="26" t="n">
        <f aca="false">MIN($E60,MAX($E59*BN44,$F59))</f>
        <v>0</v>
      </c>
      <c r="BO62" s="26" t="n">
        <f aca="false">MIN($E60,MAX($E59*BO44,$F59))</f>
        <v>0</v>
      </c>
      <c r="BP62" s="26" t="n">
        <f aca="false">MIN($E60,MAX($E59*BP44,$F59))</f>
        <v>0</v>
      </c>
      <c r="BQ62" s="26" t="n">
        <f aca="false">MIN($E60,MAX($E59*BQ44,$F59))</f>
        <v>0</v>
      </c>
      <c r="BR62" s="26" t="n">
        <f aca="false">MIN($E60,MAX($E59*BR44,$F59))</f>
        <v>0</v>
      </c>
      <c r="BS62" s="26" t="n">
        <f aca="false">MIN($E60,MAX($E59*BS44,$F59))</f>
        <v>0</v>
      </c>
      <c r="BT62" s="26" t="n">
        <f aca="false">MIN($E60,MAX($E59*BT44,$F59))</f>
        <v>0</v>
      </c>
      <c r="BU62" s="26" t="n">
        <f aca="false">MIN($E60,MAX($E59*BU44,$F59))</f>
        <v>0</v>
      </c>
      <c r="BV62" s="26" t="n">
        <f aca="false">MIN($E60,MAX($E59*BV44,$F59))</f>
        <v>0</v>
      </c>
      <c r="BW62" s="26" t="n">
        <f aca="false">MIN($E60,MAX($E59*BW44,$F59))</f>
        <v>0</v>
      </c>
      <c r="BX62" s="26" t="n">
        <f aca="false">MIN($E60,MAX($E59*BX44,$F59))</f>
        <v>0</v>
      </c>
      <c r="BY62" s="26" t="n">
        <f aca="false">MIN($E60,MAX($E59*BY44,$F59))</f>
        <v>0</v>
      </c>
      <c r="BZ62" s="26" t="n">
        <f aca="false">MIN($E60,MAX($E59*BZ44,$F59))</f>
        <v>0</v>
      </c>
      <c r="CA62" s="26" t="n">
        <f aca="false">MIN($E60,MAX($E59*CA44,$F59))</f>
        <v>0</v>
      </c>
      <c r="CB62" s="26" t="n">
        <f aca="false">MIN($E60,MAX($E59*CB44,$F59))</f>
        <v>0</v>
      </c>
      <c r="CC62" s="26" t="n">
        <f aca="false">MIN($E60,MAX($E59*CC44,$F59))</f>
        <v>0</v>
      </c>
      <c r="CD62" s="26" t="n">
        <f aca="false">MIN($E60,MAX($E59*CD44,$F59))</f>
        <v>0</v>
      </c>
      <c r="CE62" s="26" t="n">
        <f aca="false">MIN($E60,MAX($E59*CE44,$F59))</f>
        <v>0</v>
      </c>
      <c r="CF62" s="26" t="n">
        <f aca="false">MIN($E60,MAX($E59*CF44,$F59))</f>
        <v>0</v>
      </c>
      <c r="CG62" s="26" t="n">
        <f aca="false">MIN($E60,MAX($E59*CG44,$F59))</f>
        <v>0</v>
      </c>
      <c r="CH62" s="26" t="n">
        <f aca="false">MIN($E60,MAX($E59*CH44,$F59))</f>
        <v>0</v>
      </c>
      <c r="CI62" s="26" t="n">
        <f aca="false">MIN($E60,MAX($E59*CI44,$F59))</f>
        <v>0</v>
      </c>
      <c r="CJ62" s="26" t="n">
        <f aca="false">MIN($E60,MAX($E59*CJ44,$F59))</f>
        <v>0</v>
      </c>
      <c r="CK62" s="26" t="n">
        <f aca="false">MIN($E60,MAX($E59*CK44,$F59))</f>
        <v>0</v>
      </c>
      <c r="CL62" s="26" t="n">
        <f aca="false">MIN($E60,MAX($E59*CL44,$F59))</f>
        <v>0</v>
      </c>
      <c r="CM62" s="26" t="n">
        <f aca="false">MIN($E60,MAX($E59*CM44,$F59))</f>
        <v>0</v>
      </c>
      <c r="CN62" s="26" t="n">
        <f aca="false">MIN($E60,MAX($E59*CN44,$F59))</f>
        <v>0</v>
      </c>
      <c r="CO62" s="26" t="n">
        <f aca="false">MIN($E60,MAX($E59*CO44,$F59))</f>
        <v>0</v>
      </c>
      <c r="CP62" s="26" t="n">
        <f aca="false">MIN($E60,MAX($E59*CP44,$F59))</f>
        <v>0</v>
      </c>
      <c r="CQ62" s="26" t="n">
        <f aca="false">MIN($E60,MAX($E59*CQ44,$F59))</f>
        <v>0</v>
      </c>
      <c r="CR62" s="26" t="n">
        <f aca="false">MIN($E60,MAX($E59*CR44,$F59))</f>
        <v>0</v>
      </c>
      <c r="CS62" s="26" t="n">
        <f aca="false">MIN($E60,MAX($E59*CS44,$F59))</f>
        <v>0</v>
      </c>
      <c r="CT62" s="26" t="n">
        <f aca="false">MIN($E60,MAX($E59*CT44,$F59))</f>
        <v>0</v>
      </c>
      <c r="CU62" s="26" t="n">
        <f aca="false">MIN($E60,MAX($E59*CU44,$F59))</f>
        <v>0</v>
      </c>
      <c r="CV62" s="26" t="n">
        <f aca="false">MIN($E60,MAX($E59*CV44,$F59))</f>
        <v>0</v>
      </c>
      <c r="CW62" s="26" t="n">
        <f aca="false">MIN($E60,MAX($E59*CW44,$F59))</f>
        <v>0</v>
      </c>
      <c r="CX62" s="26" t="n">
        <f aca="false">MIN($E60,MAX($E59*CX44,$F59))</f>
        <v>0</v>
      </c>
      <c r="CY62" s="26" t="n">
        <f aca="false">MIN($E60,MAX($E59*CY44,$F59))</f>
        <v>0</v>
      </c>
      <c r="CZ62" s="26" t="n">
        <f aca="false">MIN($E60,MAX($E59*CZ44,$F59))</f>
        <v>0</v>
      </c>
      <c r="DA62" s="26" t="n">
        <f aca="false">MIN($E60,MAX($E59*DA44,$F59))</f>
        <v>0</v>
      </c>
      <c r="DB62" s="26" t="n">
        <f aca="false">MIN($E60,MAX($E59*DB44,$F59))</f>
        <v>0</v>
      </c>
      <c r="DC62" s="26" t="n">
        <f aca="false">MIN($E60,MAX($E59*DC44,$F59))</f>
        <v>0</v>
      </c>
      <c r="DD62" s="26" t="n">
        <f aca="false">MIN($E60,MAX($E59*DD44,$F59))</f>
        <v>0</v>
      </c>
      <c r="DE62" s="26" t="n">
        <f aca="false">MIN($E60,MAX($E59*DE44,$F59))</f>
        <v>0</v>
      </c>
      <c r="DF62" s="26" t="n">
        <f aca="false">MIN($E60,MAX($E59*DF44,$F59))</f>
        <v>0</v>
      </c>
      <c r="DG62" s="26" t="n">
        <f aca="false">MIN($E60,MAX($E59*DG44,$F59))</f>
        <v>0</v>
      </c>
      <c r="DH62" s="26" t="n">
        <f aca="false">MIN($E60,MAX($E59*DH44,$F59))</f>
        <v>0</v>
      </c>
      <c r="DI62" s="26" t="n">
        <f aca="false">MIN($E60,MAX($E59*DI44,$F59))</f>
        <v>0</v>
      </c>
      <c r="DJ62" s="26" t="n">
        <f aca="false">MIN($E60,MAX($E59*DJ44,$F59))</f>
        <v>0</v>
      </c>
      <c r="DK62" s="26" t="n">
        <f aca="false">MIN($E60,MAX($E59*DK44,$F59))</f>
        <v>0</v>
      </c>
      <c r="DL62" s="26" t="n">
        <f aca="false">MIN($E60,MAX($E59*DL44,$F59))</f>
        <v>0</v>
      </c>
      <c r="DM62" s="26" t="n">
        <f aca="false">MIN($E60,MAX($E59*DM44,$F59))</f>
        <v>0</v>
      </c>
      <c r="DN62" s="26" t="n">
        <f aca="false">MIN($E60,MAX($E59*DN44,$F59))</f>
        <v>0</v>
      </c>
      <c r="DO62" s="26" t="n">
        <f aca="false">MIN($E60,MAX($E59*DO44,$F59))</f>
        <v>0</v>
      </c>
      <c r="DP62" s="26" t="n">
        <f aca="false">MIN($E60,MAX($E59*DP44,$F59))</f>
        <v>0</v>
      </c>
      <c r="DQ62" s="26" t="n">
        <f aca="false">MIN($E60,MAX($E59*DQ44,$F59))</f>
        <v>0</v>
      </c>
      <c r="DR62" s="26" t="n">
        <f aca="false">MIN($E60,MAX($E59*DR44,$F59))</f>
        <v>0</v>
      </c>
      <c r="DS62" s="26" t="n">
        <f aca="false">MIN($E60,MAX($E59*DS44,$F59))</f>
        <v>0</v>
      </c>
      <c r="DT62" s="26" t="n">
        <f aca="false">MIN($E60,MAX($E59*DT44,$F59))</f>
        <v>0</v>
      </c>
      <c r="DU62" s="26" t="n">
        <f aca="false">MIN($E60,MAX($E59*DU44,$F59))</f>
        <v>0</v>
      </c>
      <c r="DV62" s="26" t="n">
        <f aca="false">MIN($E60,MAX($E59*DV44,$F59))</f>
        <v>0</v>
      </c>
      <c r="DW62" s="26" t="n">
        <f aca="false">MIN($E60,MAX($E59*DW44,$F59))</f>
        <v>0</v>
      </c>
      <c r="DX62" s="26" t="n">
        <f aca="false">MIN($E60,MAX($E59*DX44,$F59))</f>
        <v>0</v>
      </c>
      <c r="DY62" s="26" t="n">
        <f aca="false">MIN($E60,MAX($E59*DY44,$F59))</f>
        <v>0</v>
      </c>
      <c r="DZ62" s="26" t="n">
        <f aca="false">MIN($E60,MAX($E59*DZ44,$F59))</f>
        <v>0</v>
      </c>
      <c r="EA62" s="26" t="n">
        <f aca="false">MIN($E60,MAX($E59*EA44,$F59))</f>
        <v>0</v>
      </c>
      <c r="EB62" s="26" t="n">
        <f aca="false">MIN($E60,MAX($E59*EB44,$F59))</f>
        <v>0</v>
      </c>
      <c r="EC62" s="26" t="n">
        <f aca="false">MIN($E60,MAX($E59*EC44,$F59))</f>
        <v>0</v>
      </c>
      <c r="ED62" s="26" t="n">
        <f aca="false">MIN($E60,MAX($E59*ED44,$F59))</f>
        <v>0</v>
      </c>
      <c r="EE62" s="26" t="n">
        <f aca="false">MIN($E60,MAX($E59*EE44,$F59))</f>
        <v>0</v>
      </c>
      <c r="EF62" s="26" t="n">
        <f aca="false">MIN($E60,MAX($E59*EF44,$F59))</f>
        <v>0</v>
      </c>
      <c r="EG62" s="26" t="n">
        <f aca="false">MIN($E60,MAX($E59*EG44,$F59))</f>
        <v>0</v>
      </c>
      <c r="EH62" s="26" t="n">
        <f aca="false">MIN($E60,MAX($E59*EH44,$F59))</f>
        <v>0</v>
      </c>
      <c r="EI62" s="26" t="n">
        <f aca="false">MIN($E60,MAX($E59*EI44,$F59))</f>
        <v>0</v>
      </c>
      <c r="EJ62" s="26" t="n">
        <f aca="false">MIN($E60,MAX($E59*EJ44,$F59))</f>
        <v>0</v>
      </c>
      <c r="EK62" s="26" t="n">
        <f aca="false">MIN($E60,MAX($E59*EK44,$F59))</f>
        <v>0</v>
      </c>
      <c r="EL62" s="26" t="n">
        <f aca="false">MIN($E60,MAX($E59*EL44,$F59))</f>
        <v>0</v>
      </c>
      <c r="EM62" s="26" t="n">
        <f aca="false">MIN($E60,MAX($E59*EM44,$F59))</f>
        <v>0</v>
      </c>
      <c r="EN62" s="26" t="n">
        <f aca="false">MIN($E60,MAX($E59*EN44,$F59))</f>
        <v>0</v>
      </c>
      <c r="EO62" s="26" t="n">
        <f aca="false">MIN($E60,MAX($E59*EO44,$F59))</f>
        <v>0</v>
      </c>
      <c r="EP62" s="26" t="n">
        <f aca="false">MIN($E60,MAX($E59*EP44,$F59))</f>
        <v>0</v>
      </c>
      <c r="EQ62" s="26" t="n">
        <f aca="false">MIN($E60,MAX($E59*EQ44,$F59))</f>
        <v>0</v>
      </c>
      <c r="ER62" s="26" t="n">
        <f aca="false">MIN($E60,MAX($E59*ER44,$F59))</f>
        <v>0</v>
      </c>
      <c r="ES62" s="26" t="n">
        <f aca="false">MIN($E60,MAX($E59*ES44,$F59))</f>
        <v>0</v>
      </c>
      <c r="ET62" s="26" t="n">
        <f aca="false">MIN($E60,MAX($E59*ET44,$F59))</f>
        <v>0</v>
      </c>
      <c r="EU62" s="26" t="n">
        <f aca="false">MIN($E60,MAX($E59*EU44,$F59))</f>
        <v>0</v>
      </c>
      <c r="EV62" s="26" t="n">
        <f aca="false">MIN($E60,MAX($E59*EV44,$F59))</f>
        <v>0</v>
      </c>
      <c r="EW62" s="26" t="n">
        <f aca="false">MIN($E60,MAX($E59*EW44,$F59))</f>
        <v>0</v>
      </c>
      <c r="EX62" s="26" t="n">
        <f aca="false">MIN($E60,MAX($E59*EX44,$F59))</f>
        <v>0</v>
      </c>
      <c r="EY62" s="26" t="n">
        <f aca="false">MIN($E60,MAX($E59*EY44,$F59))</f>
        <v>0</v>
      </c>
      <c r="EZ62" s="26" t="n">
        <f aca="false">MIN($E60,MAX($E59*EZ44,$F59))</f>
        <v>0</v>
      </c>
      <c r="FA62" s="26" t="n">
        <f aca="false">MIN($E60,MAX($E59*FA44,$F59))</f>
        <v>0</v>
      </c>
      <c r="FB62" s="26" t="n">
        <f aca="false">MIN($E60,MAX($E59*FB44,$F59))</f>
        <v>0</v>
      </c>
      <c r="FC62" s="26" t="n">
        <f aca="false">MIN($E60,MAX($E59*FC44,$F59))</f>
        <v>0</v>
      </c>
      <c r="FD62" s="26" t="n">
        <f aca="false">MIN($E60,MAX($E59*FD44,$F59))</f>
        <v>0</v>
      </c>
      <c r="FE62" s="26" t="n">
        <f aca="false">MIN($E60,MAX($E59*FE44,$F59))</f>
        <v>0</v>
      </c>
      <c r="FF62" s="26" t="n">
        <f aca="false">MIN($E60,MAX($E59*FF44,$F59))</f>
        <v>0</v>
      </c>
      <c r="FG62" s="26" t="n">
        <f aca="false">MIN($E60,MAX($E59*FG44,$F59))</f>
        <v>0</v>
      </c>
      <c r="FH62" s="26" t="n">
        <f aca="false">MIN($E60,MAX($E59*FH44,$F59))</f>
        <v>0</v>
      </c>
    </row>
    <row r="63" customFormat="false" ht="15" hidden="false" customHeight="false" outlineLevel="0" collapsed="false">
      <c r="C63" s="1" t="s">
        <v>713</v>
      </c>
      <c r="D63" s="12" t="s">
        <v>127</v>
      </c>
      <c r="J63" s="26" t="n">
        <f aca="false">J44+J61*(IF($F58=1,$F60,J44-J62)-J44)</f>
        <v>0</v>
      </c>
      <c r="K63" s="26" t="n">
        <f aca="false">K44+K61*(IF($F58=1,$F60,K44-K62)-K44)</f>
        <v>0</v>
      </c>
      <c r="L63" s="26" t="n">
        <f aca="false">L44+L61*(IF($F58=1,$F60,L44-L62)-L44)</f>
        <v>0</v>
      </c>
      <c r="M63" s="26" t="n">
        <f aca="false">M44+M61*(IF($F58=1,$F60,M44-M62)-M44)</f>
        <v>0</v>
      </c>
      <c r="N63" s="26" t="n">
        <f aca="false">N44+N61*(IF($F58=1,$F60,N44-N62)-N44)</f>
        <v>0</v>
      </c>
      <c r="O63" s="26" t="n">
        <f aca="false">O44+O61*(IF($F58=1,$F60,O44-O62)-O44)</f>
        <v>111.79501469377</v>
      </c>
      <c r="P63" s="26" t="n">
        <f aca="false">P44+P61*(IF($F58=1,$F60,P44-P62)-P44)</f>
        <v>111.79501469377</v>
      </c>
      <c r="Q63" s="26" t="n">
        <f aca="false">Q44+Q61*(IF($F58=1,$F60,Q44-Q62)-Q44)</f>
        <v>111.79501469377</v>
      </c>
      <c r="R63" s="26" t="n">
        <f aca="false">R44+R61*(IF($F58=1,$F60,R44-R62)-R44)</f>
        <v>111.79501469377</v>
      </c>
      <c r="S63" s="26" t="n">
        <f aca="false">S44+S61*(IF($F58=1,$F60,S44-S62)-S44)</f>
        <v>43.96</v>
      </c>
      <c r="T63" s="26" t="n">
        <f aca="false">T44+T61*(IF($F58=1,$F60,T44-T62)-T44)</f>
        <v>43.96</v>
      </c>
      <c r="U63" s="26" t="n">
        <f aca="false">U44+U61*(IF($F58=1,$F60,U44-U62)-U44)</f>
        <v>43.96</v>
      </c>
      <c r="V63" s="26" t="n">
        <f aca="false">V44+V61*(IF($F58=1,$F60,V44-V62)-V44)</f>
        <v>43.96</v>
      </c>
      <c r="W63" s="26" t="n">
        <f aca="false">W44+W61*(IF($F58=1,$F60,W44-W62)-W44)</f>
        <v>43.96</v>
      </c>
      <c r="X63" s="26" t="n">
        <f aca="false">X44+X61*(IF($F58=1,$F60,X44-X62)-X44)</f>
        <v>43.96</v>
      </c>
      <c r="Y63" s="26" t="n">
        <f aca="false">Y44+Y61*(IF($F58=1,$F60,Y44-Y62)-Y44)</f>
        <v>43.96</v>
      </c>
      <c r="Z63" s="26" t="n">
        <f aca="false">Z44+Z61*(IF($F58=1,$F60,Z44-Z62)-Z44)</f>
        <v>43.96</v>
      </c>
      <c r="AA63" s="26" t="n">
        <f aca="false">AA44+AA61*(IF($F58=1,$F60,AA44-AA62)-AA44)</f>
        <v>43.96</v>
      </c>
      <c r="AB63" s="26" t="n">
        <f aca="false">AB44+AB61*(IF($F58=1,$F60,AB44-AB62)-AB44)</f>
        <v>43.96</v>
      </c>
      <c r="AC63" s="26" t="n">
        <f aca="false">AC44+AC61*(IF($F58=1,$F60,AC44-AC62)-AC44)</f>
        <v>43.96</v>
      </c>
      <c r="AD63" s="26" t="n">
        <f aca="false">AD44+AD61*(IF($F58=1,$F60,AD44-AD62)-AD44)</f>
        <v>43.96</v>
      </c>
      <c r="AE63" s="26" t="n">
        <f aca="false">AE44+AE61*(IF($F58=1,$F60,AE44-AE62)-AE44)</f>
        <v>93.3616589420991</v>
      </c>
      <c r="AF63" s="26" t="n">
        <f aca="false">AF44+AF61*(IF($F58=1,$F60,AF44-AF62)-AF44)</f>
        <v>93.3616589420991</v>
      </c>
      <c r="AG63" s="26" t="n">
        <f aca="false">AG44+AG61*(IF($F58=1,$F60,AG44-AG62)-AG44)</f>
        <v>93.3616589420991</v>
      </c>
      <c r="AH63" s="26" t="n">
        <f aca="false">AH44+AH61*(IF($F58=1,$F60,AH44-AH62)-AH44)</f>
        <v>93.3616589420991</v>
      </c>
      <c r="AI63" s="26" t="n">
        <f aca="false">AI44+AI61*(IF($F58=1,$F60,AI44-AI62)-AI44)</f>
        <v>88.6397173665803</v>
      </c>
      <c r="AJ63" s="26" t="n">
        <f aca="false">AJ44+AJ61*(IF($F58=1,$F60,AJ44-AJ62)-AJ44)</f>
        <v>88.6397173665803</v>
      </c>
      <c r="AK63" s="26" t="n">
        <f aca="false">AK44+AK61*(IF($F58=1,$F60,AK44-AK62)-AK44)</f>
        <v>88.6397173665803</v>
      </c>
      <c r="AL63" s="26" t="n">
        <f aca="false">AL44+AL61*(IF($F58=1,$F60,AL44-AL62)-AL44)</f>
        <v>88.6397173665803</v>
      </c>
      <c r="AM63" s="26" t="n">
        <f aca="false">AM44+AM61*(IF($F58=1,$F60,AM44-AM62)-AM44)</f>
        <v>89.1856152087232</v>
      </c>
      <c r="AN63" s="26" t="n">
        <f aca="false">AN44+AN61*(IF($F58=1,$F60,AN44-AN62)-AN44)</f>
        <v>89.1856152087232</v>
      </c>
      <c r="AO63" s="26" t="n">
        <f aca="false">AO44+AO61*(IF($F58=1,$F60,AO44-AO62)-AO44)</f>
        <v>89.1856152087232</v>
      </c>
      <c r="AP63" s="26" t="n">
        <f aca="false">AP44+AP61*(IF($F58=1,$F60,AP44-AP62)-AP44)</f>
        <v>89.1856152087232</v>
      </c>
      <c r="AQ63" s="26" t="n">
        <f aca="false">AQ44+AQ61*(IF($F58=1,$F60,AQ44-AQ62)-AQ44)</f>
        <v>85.0632181777395</v>
      </c>
      <c r="AR63" s="26" t="n">
        <f aca="false">AR44+AR61*(IF($F58=1,$F60,AR44-AR62)-AR44)</f>
        <v>85.0632181777395</v>
      </c>
      <c r="AS63" s="26" t="n">
        <f aca="false">AS44+AS61*(IF($F58=1,$F60,AS44-AS62)-AS44)</f>
        <v>85.0632181777395</v>
      </c>
      <c r="AT63" s="26" t="n">
        <f aca="false">AT44+AT61*(IF($F58=1,$F60,AT44-AT62)-AT44)</f>
        <v>85.0632181777395</v>
      </c>
      <c r="AU63" s="26" t="n">
        <f aca="false">AU44+AU61*(IF($F58=1,$F60,AU44-AU62)-AU44)</f>
        <v>84.72562111338</v>
      </c>
      <c r="AV63" s="26" t="n">
        <f aca="false">AV44+AV61*(IF($F58=1,$F60,AV44-AV62)-AV44)</f>
        <v>84.72562111338</v>
      </c>
      <c r="AW63" s="26" t="n">
        <f aca="false">AW44+AW61*(IF($F58=1,$F60,AW44-AW62)-AW44)</f>
        <v>84.72562111338</v>
      </c>
      <c r="AX63" s="26" t="n">
        <f aca="false">AX44+AX61*(IF($F58=1,$F60,AX44-AX62)-AX44)</f>
        <v>84.72562111338</v>
      </c>
      <c r="AY63" s="26" t="n">
        <f aca="false">AY44+AY61*(IF($F58=1,$F60,AY44-AY62)-AY44)</f>
        <v>84.9069335406908</v>
      </c>
      <c r="AZ63" s="26" t="n">
        <f aca="false">AZ44+AZ61*(IF($F58=1,$F60,AZ44-AZ62)-AZ44)</f>
        <v>84.9069335406908</v>
      </c>
      <c r="BA63" s="26" t="n">
        <f aca="false">BA44+BA61*(IF($F58=1,$F60,BA44-BA62)-BA44)</f>
        <v>84.9069335406908</v>
      </c>
      <c r="BB63" s="26" t="n">
        <f aca="false">BB44+BB61*(IF($F58=1,$F60,BB44-BB62)-BB44)</f>
        <v>84.9069335406908</v>
      </c>
      <c r="BC63" s="26" t="n">
        <f aca="false">BC44+BC61*(IF($F58=1,$F60,BC44-BC62)-BC44)</f>
        <v>89.3558769093926</v>
      </c>
      <c r="BD63" s="26" t="n">
        <f aca="false">BD44+BD61*(IF($F58=1,$F60,BD44-BD62)-BD44)</f>
        <v>89.3558769093926</v>
      </c>
      <c r="BE63" s="26" t="n">
        <f aca="false">BE44+BE61*(IF($F58=1,$F60,BE44-BE62)-BE44)</f>
        <v>89.3558769093926</v>
      </c>
      <c r="BF63" s="26" t="n">
        <f aca="false">BF44+BF61*(IF($F58=1,$F60,BF44-BF62)-BF44)</f>
        <v>89.3558769093926</v>
      </c>
      <c r="BG63" s="26" t="n">
        <f aca="false">BG44+BG61*(IF($F58=1,$F60,BG44-BG62)-BG44)</f>
        <v>90.3644485975403</v>
      </c>
      <c r="BH63" s="26" t="n">
        <f aca="false">BH44+BH61*(IF($F58=1,$F60,BH44-BH62)-BH44)</f>
        <v>90.3644485975403</v>
      </c>
      <c r="BI63" s="26" t="n">
        <f aca="false">BI44+BI61*(IF($F58=1,$F60,BI44-BI62)-BI44)</f>
        <v>90.3644485975403</v>
      </c>
      <c r="BJ63" s="26" t="n">
        <f aca="false">BJ44+BJ61*(IF($F58=1,$F60,BJ44-BJ62)-BJ44)</f>
        <v>90.3644485975403</v>
      </c>
      <c r="BK63" s="26" t="n">
        <f aca="false">BK44+BK61*(IF($F58=1,$F60,BK44-BK62)-BK44)</f>
        <v>89.9485852656607</v>
      </c>
      <c r="BL63" s="26" t="n">
        <f aca="false">BL44+BL61*(IF($F58=1,$F60,BL44-BL62)-BL44)</f>
        <v>89.9485852656607</v>
      </c>
      <c r="BM63" s="26" t="n">
        <f aca="false">BM44+BM61*(IF($F58=1,$F60,BM44-BM62)-BM44)</f>
        <v>89.9485852656607</v>
      </c>
      <c r="BN63" s="26" t="n">
        <f aca="false">BN44+BN61*(IF($F58=1,$F60,BN44-BN62)-BN44)</f>
        <v>89.9485852656607</v>
      </c>
      <c r="BO63" s="26" t="n">
        <f aca="false">BO44+BO61*(IF($F58=1,$F60,BO44-BO62)-BO44)</f>
        <v>87.9062506963612</v>
      </c>
      <c r="BP63" s="26" t="n">
        <f aca="false">BP44+BP61*(IF($F58=1,$F60,BP44-BP62)-BP44)</f>
        <v>87.9062506963612</v>
      </c>
      <c r="BQ63" s="26" t="n">
        <f aca="false">BQ44+BQ61*(IF($F58=1,$F60,BQ44-BQ62)-BQ44)</f>
        <v>87.9062506963612</v>
      </c>
      <c r="BR63" s="26" t="n">
        <f aca="false">BR44+BR61*(IF($F58=1,$F60,BR44-BR62)-BR44)</f>
        <v>87.9062506963612</v>
      </c>
      <c r="BS63" s="26" t="n">
        <f aca="false">BS44+BS61*(IF($F58=1,$F60,BS44-BS62)-BS44)</f>
        <v>85.9128455456479</v>
      </c>
      <c r="BT63" s="26" t="n">
        <f aca="false">BT44+BT61*(IF($F58=1,$F60,BT44-BT62)-BT44)</f>
        <v>85.9128455456479</v>
      </c>
      <c r="BU63" s="26" t="n">
        <f aca="false">BU44+BU61*(IF($F58=1,$F60,BU44-BU62)-BU44)</f>
        <v>85.9128455456479</v>
      </c>
      <c r="BV63" s="26" t="n">
        <f aca="false">BV44+BV61*(IF($F58=1,$F60,BV44-BV62)-BV44)</f>
        <v>85.9128455456479</v>
      </c>
      <c r="BW63" s="26" t="n">
        <f aca="false">BW44+BW61*(IF($F58=1,$F60,BW44-BW62)-BW44)</f>
        <v>87.8222566664282</v>
      </c>
      <c r="BX63" s="26" t="n">
        <f aca="false">BX44+BX61*(IF($F58=1,$F60,BX44-BX62)-BX44)</f>
        <v>87.8222566664282</v>
      </c>
      <c r="BY63" s="26" t="n">
        <f aca="false">BY44+BY61*(IF($F58=1,$F60,BY44-BY62)-BY44)</f>
        <v>87.8222566664282</v>
      </c>
      <c r="BZ63" s="26" t="n">
        <f aca="false">BZ44+BZ61*(IF($F58=1,$F60,BZ44-BZ62)-BZ44)</f>
        <v>87.8222566664282</v>
      </c>
      <c r="CA63" s="26" t="n">
        <f aca="false">CA44+CA61*(IF($F58=1,$F60,CA44-CA62)-CA44)</f>
        <v>89.0154060998913</v>
      </c>
      <c r="CB63" s="26" t="n">
        <f aca="false">CB44+CB61*(IF($F58=1,$F60,CB44-CB62)-CB44)</f>
        <v>89.0154060998913</v>
      </c>
      <c r="CC63" s="26" t="n">
        <f aca="false">CC44+CC61*(IF($F58=1,$F60,CC44-CC62)-CC44)</f>
        <v>89.0154060998913</v>
      </c>
      <c r="CD63" s="26" t="n">
        <f aca="false">CD44+CD61*(IF($F58=1,$F60,CD44-CD62)-CD44)</f>
        <v>89.0154060998913</v>
      </c>
      <c r="CE63" s="26" t="n">
        <f aca="false">CE44+CE61*(IF($F58=1,$F60,CE44-CE62)-CE44)</f>
        <v>88.9626028038747</v>
      </c>
      <c r="CF63" s="26" t="n">
        <f aca="false">CF44+CF61*(IF($F58=1,$F60,CF44-CF62)-CF44)</f>
        <v>88.9626028038747</v>
      </c>
      <c r="CG63" s="26" t="n">
        <f aca="false">CG44+CG61*(IF($F58=1,$F60,CG44-CG62)-CG44)</f>
        <v>88.9626028038747</v>
      </c>
      <c r="CH63" s="26" t="n">
        <f aca="false">CH44+CH61*(IF($F58=1,$F60,CH44-CH62)-CH44)</f>
        <v>88.9626028038747</v>
      </c>
      <c r="CI63" s="26" t="n">
        <f aca="false">CI44+CI61*(IF($F58=1,$F60,CI44-CI62)-CI44)</f>
        <v>93.0760532309321</v>
      </c>
      <c r="CJ63" s="26" t="n">
        <f aca="false">CJ44+CJ61*(IF($F58=1,$F60,CJ44-CJ62)-CJ44)</f>
        <v>93.0760532309321</v>
      </c>
      <c r="CK63" s="26" t="n">
        <f aca="false">CK44+CK61*(IF($F58=1,$F60,CK44-CK62)-CK44)</f>
        <v>93.0760532309321</v>
      </c>
      <c r="CL63" s="26" t="n">
        <f aca="false">CL44+CL61*(IF($F58=1,$F60,CL44-CL62)-CL44)</f>
        <v>93.0760532309321</v>
      </c>
      <c r="CM63" s="26" t="n">
        <f aca="false">CM44+CM61*(IF($F58=1,$F60,CM44-CM62)-CM44)</f>
        <v>94.6381223371113</v>
      </c>
      <c r="CN63" s="26" t="n">
        <f aca="false">CN44+CN61*(IF($F58=1,$F60,CN44-CN62)-CN44)</f>
        <v>94.6381223371113</v>
      </c>
      <c r="CO63" s="26" t="n">
        <f aca="false">CO44+CO61*(IF($F58=1,$F60,CO44-CO62)-CO44)</f>
        <v>94.6381223371113</v>
      </c>
      <c r="CP63" s="26" t="n">
        <f aca="false">CP44+CP61*(IF($F58=1,$F60,CP44-CP62)-CP44)</f>
        <v>94.6381223371113</v>
      </c>
      <c r="CQ63" s="26" t="n">
        <f aca="false">CQ44+CQ61*(IF($F58=1,$F60,CQ44-CQ62)-CQ44)</f>
        <v>95.9768412183532</v>
      </c>
      <c r="CR63" s="26" t="n">
        <f aca="false">CR44+CR61*(IF($F58=1,$F60,CR44-CR62)-CR44)</f>
        <v>95.9768412183532</v>
      </c>
      <c r="CS63" s="26" t="n">
        <f aca="false">CS44+CS61*(IF($F58=1,$F60,CS44-CS62)-CS44)</f>
        <v>95.9768412183532</v>
      </c>
      <c r="CT63" s="26" t="n">
        <f aca="false">CT44+CT61*(IF($F58=1,$F60,CT44-CT62)-CT44)</f>
        <v>95.9768412183532</v>
      </c>
      <c r="CU63" s="26" t="n">
        <f aca="false">CU44+CU61*(IF($F58=1,$F60,CU44-CU62)-CU44)</f>
        <v>93.5115331809578</v>
      </c>
      <c r="CV63" s="26" t="n">
        <f aca="false">CV44+CV61*(IF($F58=1,$F60,CV44-CV62)-CV44)</f>
        <v>93.5115331809578</v>
      </c>
      <c r="CW63" s="26" t="n">
        <f aca="false">CW44+CW61*(IF($F58=1,$F60,CW44-CW62)-CW44)</f>
        <v>93.5115331809578</v>
      </c>
      <c r="CX63" s="26" t="n">
        <f aca="false">CX44+CX61*(IF($F58=1,$F60,CX44-CX62)-CX44)</f>
        <v>93.5115331809578</v>
      </c>
      <c r="CY63" s="26" t="n">
        <f aca="false">CY44+CY61*(IF($F58=1,$F60,CY44-CY62)-CY44)</f>
        <v>114.033346424994</v>
      </c>
      <c r="CZ63" s="26" t="n">
        <f aca="false">CZ44+CZ61*(IF($F58=1,$F60,CZ44-CZ62)-CZ44)</f>
        <v>114.033346424994</v>
      </c>
      <c r="DA63" s="26" t="n">
        <f aca="false">DA44+DA61*(IF($F58=1,$F60,DA44-DA62)-DA44)</f>
        <v>114.033346424994</v>
      </c>
      <c r="DB63" s="26" t="n">
        <f aca="false">DB44+DB61*(IF($F58=1,$F60,DB44-DB62)-DB44)</f>
        <v>114.033346424994</v>
      </c>
      <c r="DC63" s="26" t="n">
        <f aca="false">DC44+DC61*(IF($F58=1,$F60,DC44-DC62)-DC44)</f>
        <v>111.818136468682</v>
      </c>
      <c r="DD63" s="26" t="n">
        <f aca="false">DD44+DD61*(IF($F58=1,$F60,DD44-DD62)-DD44)</f>
        <v>111.818136468682</v>
      </c>
      <c r="DE63" s="26" t="n">
        <f aca="false">DE44+DE61*(IF($F58=1,$F60,DE44-DE62)-DE44)</f>
        <v>111.818136468682</v>
      </c>
      <c r="DF63" s="26" t="n">
        <f aca="false">DF44+DF61*(IF($F58=1,$F60,DF44-DF62)-DF44)</f>
        <v>111.818136468682</v>
      </c>
      <c r="DG63" s="26" t="n">
        <f aca="false">DG44+DG61*(IF($F58=1,$F60,DG44-DG62)-DG44)</f>
        <v>111.522278654425</v>
      </c>
      <c r="DH63" s="26" t="n">
        <f aca="false">DH44+DH61*(IF($F58=1,$F60,DH44-DH62)-DH44)</f>
        <v>111.522278654425</v>
      </c>
      <c r="DI63" s="26" t="n">
        <f aca="false">DI44+DI61*(IF($F58=1,$F60,DI44-DI62)-DI44)</f>
        <v>111.522278654425</v>
      </c>
      <c r="DJ63" s="26" t="n">
        <f aca="false">DJ44+DJ61*(IF($F58=1,$F60,DJ44-DJ62)-DJ44)</f>
        <v>111.522278654425</v>
      </c>
      <c r="DK63" s="26" t="n">
        <f aca="false">DK44+DK61*(IF($F58=1,$F60,DK44-DK62)-DK44)</f>
        <v>110.321301905907</v>
      </c>
      <c r="DL63" s="26" t="n">
        <f aca="false">DL44+DL61*(IF($F58=1,$F60,DL44-DL62)-DL44)</f>
        <v>110.321301905907</v>
      </c>
      <c r="DM63" s="26" t="n">
        <f aca="false">DM44+DM61*(IF($F58=1,$F60,DM44-DM62)-DM44)</f>
        <v>110.321301905907</v>
      </c>
      <c r="DN63" s="26" t="n">
        <f aca="false">DN44+DN61*(IF($F58=1,$F60,DN44-DN62)-DN44)</f>
        <v>110.321301905907</v>
      </c>
      <c r="DO63" s="26" t="n">
        <f aca="false">DO44+DO61*(IF($F58=1,$F60,DO44-DO62)-DO44)</f>
        <v>110.708156404119</v>
      </c>
      <c r="DP63" s="26" t="n">
        <f aca="false">DP44+DP61*(IF($F58=1,$F60,DP44-DP62)-DP44)</f>
        <v>110.708156404119</v>
      </c>
      <c r="DQ63" s="26" t="n">
        <f aca="false">DQ44+DQ61*(IF($F58=1,$F60,DQ44-DQ62)-DQ44)</f>
        <v>110.708156404119</v>
      </c>
      <c r="DR63" s="26" t="n">
        <f aca="false">DR44+DR61*(IF($F58=1,$F60,DR44-DR62)-DR44)</f>
        <v>110.708156404119</v>
      </c>
      <c r="DS63" s="26" t="n">
        <f aca="false">DS44+DS61*(IF($F58=1,$F60,DS44-DS62)-DS44)</f>
        <v>110.572485797813</v>
      </c>
      <c r="DT63" s="26" t="n">
        <f aca="false">DT44+DT61*(IF($F58=1,$F60,DT44-DT62)-DT44)</f>
        <v>110.572485797813</v>
      </c>
      <c r="DU63" s="26" t="n">
        <f aca="false">DU44+DU61*(IF($F58=1,$F60,DU44-DU62)-DU44)</f>
        <v>110.572485797813</v>
      </c>
      <c r="DV63" s="26" t="n">
        <f aca="false">DV44+DV61*(IF($F58=1,$F60,DV44-DV62)-DV44)</f>
        <v>110.572485797813</v>
      </c>
      <c r="DW63" s="26" t="n">
        <f aca="false">DW44+DW61*(IF($F58=1,$F60,DW44-DW62)-DW44)</f>
        <v>110.864950614257</v>
      </c>
      <c r="DX63" s="26" t="n">
        <f aca="false">DX44+DX61*(IF($F58=1,$F60,DX44-DX62)-DX44)</f>
        <v>110.864950614257</v>
      </c>
      <c r="DY63" s="26" t="n">
        <f aca="false">DY44+DY61*(IF($F58=1,$F60,DY44-DY62)-DY44)</f>
        <v>110.864950614257</v>
      </c>
      <c r="DZ63" s="26" t="n">
        <f aca="false">DZ44+DZ61*(IF($F58=1,$F60,DZ44-DZ62)-DZ44)</f>
        <v>110.864950614257</v>
      </c>
      <c r="EA63" s="26" t="n">
        <f aca="false">EA44+EA61*(IF($F58=1,$F60,EA44-EA62)-EA44)</f>
        <v>109.191517760014</v>
      </c>
      <c r="EB63" s="26" t="n">
        <f aca="false">EB44+EB61*(IF($F58=1,$F60,EB44-EB62)-EB44)</f>
        <v>109.191517760014</v>
      </c>
      <c r="EC63" s="26" t="n">
        <f aca="false">EC44+EC61*(IF($F58=1,$F60,EC44-EC62)-EC44)</f>
        <v>109.191517760014</v>
      </c>
      <c r="ED63" s="26" t="n">
        <f aca="false">ED44+ED61*(IF($F58=1,$F60,ED44-ED62)-ED44)</f>
        <v>109.191517760014</v>
      </c>
      <c r="EE63" s="26" t="n">
        <f aca="false">EE44+EE61*(IF($F58=1,$F60,EE44-EE62)-EE44)</f>
        <v>111.066069750984</v>
      </c>
      <c r="EF63" s="26" t="n">
        <f aca="false">EF44+EF61*(IF($F58=1,$F60,EF44-EF62)-EF44)</f>
        <v>111.066069750984</v>
      </c>
      <c r="EG63" s="26" t="n">
        <f aca="false">EG44+EG61*(IF($F58=1,$F60,EG44-EG62)-EG44)</f>
        <v>111.066069750984</v>
      </c>
      <c r="EH63" s="26" t="n">
        <f aca="false">EH44+EH61*(IF($F58=1,$F60,EH44-EH62)-EH44)</f>
        <v>111.066069750984</v>
      </c>
      <c r="EI63" s="26" t="n">
        <f aca="false">EI44+EI61*(IF($F58=1,$F60,EI44-EI62)-EI44)</f>
        <v>111.435671314681</v>
      </c>
      <c r="EJ63" s="26" t="n">
        <f aca="false">EJ44+EJ61*(IF($F58=1,$F60,EJ44-EJ62)-EJ44)</f>
        <v>111.435671314681</v>
      </c>
      <c r="EK63" s="26" t="n">
        <f aca="false">EK44+EK61*(IF($F58=1,$F60,EK44-EK62)-EK44)</f>
        <v>111.435671314681</v>
      </c>
      <c r="EL63" s="26" t="n">
        <f aca="false">EL44+EL61*(IF($F58=1,$F60,EL44-EL62)-EL44)</f>
        <v>111.435671314681</v>
      </c>
      <c r="EM63" s="26" t="n">
        <f aca="false">EM44+EM61*(IF($F58=1,$F60,EM44-EM62)-EM44)</f>
        <v>113.492392452251</v>
      </c>
      <c r="EN63" s="26" t="n">
        <f aca="false">EN44+EN61*(IF($F58=1,$F60,EN44-EN62)-EN44)</f>
        <v>113.492392452251</v>
      </c>
      <c r="EO63" s="26" t="n">
        <f aca="false">EO44+EO61*(IF($F58=1,$F60,EO44-EO62)-EO44)</f>
        <v>113.492392452251</v>
      </c>
      <c r="EP63" s="26" t="n">
        <f aca="false">EP44+EP61*(IF($F58=1,$F60,EP44-EP62)-EP44)</f>
        <v>113.492392452251</v>
      </c>
      <c r="EQ63" s="26" t="n">
        <f aca="false">EQ44+EQ61*(IF($F58=1,$F60,EQ44-EQ62)-EQ44)</f>
        <v>113.276172928317</v>
      </c>
      <c r="ER63" s="26" t="n">
        <f aca="false">ER44+ER61*(IF($F58=1,$F60,ER44-ER62)-ER44)</f>
        <v>113.276172928317</v>
      </c>
      <c r="ES63" s="26" t="n">
        <f aca="false">ES44+ES61*(IF($F58=1,$F60,ES44-ES62)-ES44)</f>
        <v>113.276172928317</v>
      </c>
      <c r="ET63" s="26" t="n">
        <f aca="false">ET44+ET61*(IF($F58=1,$F60,ET44-ET62)-ET44)</f>
        <v>113.276172928317</v>
      </c>
      <c r="EU63" s="26" t="n">
        <f aca="false">EU44+EU61*(IF($F58=1,$F60,EU44-EU62)-EU44)</f>
        <v>115.541696386884</v>
      </c>
      <c r="EV63" s="26" t="n">
        <f aca="false">EV44+EV61*(IF($F58=1,$F60,EV44-EV62)-EV44)</f>
        <v>115.541696386884</v>
      </c>
      <c r="EW63" s="26" t="n">
        <f aca="false">EW44+EW61*(IF($F58=1,$F60,EW44-EW62)-EW44)</f>
        <v>115.541696386884</v>
      </c>
      <c r="EX63" s="26" t="n">
        <f aca="false">EX44+EX61*(IF($F58=1,$F60,EX44-EX62)-EX44)</f>
        <v>115.541696386884</v>
      </c>
      <c r="EY63" s="26" t="n">
        <f aca="false">EY44+EY61*(IF($F58=1,$F60,EY44-EY62)-EY44)</f>
        <v>117.852530314621</v>
      </c>
      <c r="EZ63" s="26" t="n">
        <f aca="false">EZ44+EZ61*(IF($F58=1,$F60,EZ44-EZ62)-EZ44)</f>
        <v>117.852530314621</v>
      </c>
      <c r="FA63" s="26" t="n">
        <f aca="false">FA44+FA61*(IF($F58=1,$F60,FA44-FA62)-FA44)</f>
        <v>117.852530314621</v>
      </c>
      <c r="FB63" s="26" t="n">
        <f aca="false">FB44+FB61*(IF($F58=1,$F60,FB44-FB62)-FB44)</f>
        <v>117.852530314621</v>
      </c>
      <c r="FC63" s="26" t="n">
        <f aca="false">FC44+FC61*(IF($F58=1,$F60,FC44-FC62)-FC44)</f>
        <v>120.209580920914</v>
      </c>
      <c r="FD63" s="26" t="n">
        <f aca="false">FD44+FD61*(IF($F58=1,$F60,FD44-FD62)-FD44)</f>
        <v>120.209580920914</v>
      </c>
      <c r="FE63" s="26" t="n">
        <f aca="false">FE44+FE61*(IF($F58=1,$F60,FE44-FE62)-FE44)</f>
        <v>120.209580920914</v>
      </c>
      <c r="FF63" s="26" t="n">
        <f aca="false">FF44+FF61*(IF($F58=1,$F60,FF44-FF62)-FF44)</f>
        <v>120.209580920914</v>
      </c>
      <c r="FG63" s="26" t="n">
        <f aca="false">FG44+FG61*(IF($F58=1,$F60,FG44-FG62)-FG44)</f>
        <v>122.613772539332</v>
      </c>
      <c r="FH63" s="26" t="n">
        <f aca="false">FH44+FH61*(IF($F58=1,$F60,FH44-FH62)-FH44)</f>
        <v>122.613772539332</v>
      </c>
    </row>
    <row r="64" customFormat="false" ht="15" hidden="false" customHeight="false" outlineLevel="0" collapsed="false">
      <c r="C64" s="1" t="s">
        <v>714</v>
      </c>
      <c r="D64" s="12" t="s">
        <v>320</v>
      </c>
      <c r="E64" s="36" t="n">
        <f aca="false">MATCH(In_Offer_BESS,OB_Names,0)</f>
        <v>3</v>
      </c>
      <c r="F64" s="19" t="n">
        <f aca="false">INDEX(OB_Fixed,$E64)*MIN(1,In_BESS_Hours/INDEX(OB_Hours,$E64))</f>
        <v>49.7</v>
      </c>
    </row>
    <row r="65" customFormat="false" ht="15" hidden="false" customHeight="false" outlineLevel="0" collapsed="false">
      <c r="C65" s="1" t="s">
        <v>715</v>
      </c>
      <c r="D65" s="12" t="s">
        <v>34</v>
      </c>
      <c r="E65" s="18" t="n">
        <f aca="false">$E57*(INDEX(OB_Tenor,$E64)&gt;0)*N(INDEX(OB_Hours,$E64)&lt;&gt;In_BESS_Hours)</f>
        <v>1</v>
      </c>
    </row>
    <row r="66" customFormat="false" ht="15" hidden="false" customHeight="false" outlineLevel="0" collapsed="false">
      <c r="C66" s="1" t="s">
        <v>716</v>
      </c>
      <c r="D66" s="12" t="s">
        <v>320</v>
      </c>
      <c r="E66" s="23" t="n">
        <f aca="false">INDEX(OB_Share,$E64)</f>
        <v>0</v>
      </c>
      <c r="F66" s="19" t="n">
        <f aca="false">INDEX(OB_Grid,$E64)*In_BESS_Grid_Charge</f>
        <v>0</v>
      </c>
    </row>
    <row r="67" customFormat="false" ht="15" hidden="false" customHeight="false" outlineLevel="0" collapsed="false">
      <c r="C67" s="1" t="s">
        <v>717</v>
      </c>
      <c r="D67" s="12" t="s">
        <v>546</v>
      </c>
      <c r="E67" s="45" t="n">
        <f aca="false">IF(INDEX(OB_Start,$E64)&gt;0,INDEX(OB_Start,$E64),$F16+1)</f>
        <v>46753</v>
      </c>
      <c r="F67" s="45" t="n">
        <f aca="false">EDATE($E67,INDEX(OB_Tenor,$E64)*Months_In_Year)-1</f>
        <v>47848</v>
      </c>
      <c r="J67" s="61" t="n">
        <f aca="false">$E57*MAX(0,MIN($F67,J$4)-MAX($E67,J$3)+1)/J$5</f>
        <v>0</v>
      </c>
      <c r="K67" s="61" t="n">
        <f aca="false">$E57*MAX(0,MIN($F67,K$4)-MAX($E67,K$3)+1)/K$5</f>
        <v>0</v>
      </c>
      <c r="L67" s="61" t="n">
        <f aca="false">$E57*MAX(0,MIN($F67,L$4)-MAX($E67,L$3)+1)/L$5</f>
        <v>0</v>
      </c>
      <c r="M67" s="61" t="n">
        <f aca="false">$E57*MAX(0,MIN($F67,M$4)-MAX($E67,M$3)+1)/M$5</f>
        <v>0</v>
      </c>
      <c r="N67" s="61" t="n">
        <f aca="false">$E57*MAX(0,MIN($F67,N$4)-MAX($E67,N$3)+1)/N$5</f>
        <v>0</v>
      </c>
      <c r="O67" s="61" t="n">
        <f aca="false">$E57*MAX(0,MIN($F67,O$4)-MAX($E67,O$3)+1)/O$5</f>
        <v>0</v>
      </c>
      <c r="P67" s="61" t="n">
        <f aca="false">$E57*MAX(0,MIN($F67,P$4)-MAX($E67,P$3)+1)/P$5</f>
        <v>0</v>
      </c>
      <c r="Q67" s="61" t="n">
        <f aca="false">$E57*MAX(0,MIN($F67,Q$4)-MAX($E67,Q$3)+1)/Q$5</f>
        <v>0</v>
      </c>
      <c r="R67" s="61" t="n">
        <f aca="false">$E57*MAX(0,MIN($F67,R$4)-MAX($E67,R$3)+1)/R$5</f>
        <v>0</v>
      </c>
      <c r="S67" s="61" t="n">
        <f aca="false">$E57*MAX(0,MIN($F67,S$4)-MAX($E67,S$3)+1)/S$5</f>
        <v>1</v>
      </c>
      <c r="T67" s="61" t="n">
        <f aca="false">$E57*MAX(0,MIN($F67,T$4)-MAX($E67,T$3)+1)/T$5</f>
        <v>1</v>
      </c>
      <c r="U67" s="61" t="n">
        <f aca="false">$E57*MAX(0,MIN($F67,U$4)-MAX($E67,U$3)+1)/U$5</f>
        <v>1</v>
      </c>
      <c r="V67" s="61" t="n">
        <f aca="false">$E57*MAX(0,MIN($F67,V$4)-MAX($E67,V$3)+1)/V$5</f>
        <v>1</v>
      </c>
      <c r="W67" s="61" t="n">
        <f aca="false">$E57*MAX(0,MIN($F67,W$4)-MAX($E67,W$3)+1)/W$5</f>
        <v>1</v>
      </c>
      <c r="X67" s="61" t="n">
        <f aca="false">$E57*MAX(0,MIN($F67,X$4)-MAX($E67,X$3)+1)/X$5</f>
        <v>1</v>
      </c>
      <c r="Y67" s="61" t="n">
        <f aca="false">$E57*MAX(0,MIN($F67,Y$4)-MAX($E67,Y$3)+1)/Y$5</f>
        <v>1</v>
      </c>
      <c r="Z67" s="61" t="n">
        <f aca="false">$E57*MAX(0,MIN($F67,Z$4)-MAX($E67,Z$3)+1)/Z$5</f>
        <v>1</v>
      </c>
      <c r="AA67" s="61" t="n">
        <f aca="false">$E57*MAX(0,MIN($F67,AA$4)-MAX($E67,AA$3)+1)/AA$5</f>
        <v>1</v>
      </c>
      <c r="AB67" s="61" t="n">
        <f aca="false">$E57*MAX(0,MIN($F67,AB$4)-MAX($E67,AB$3)+1)/AB$5</f>
        <v>1</v>
      </c>
      <c r="AC67" s="61" t="n">
        <f aca="false">$E57*MAX(0,MIN($F67,AC$4)-MAX($E67,AC$3)+1)/AC$5</f>
        <v>1</v>
      </c>
      <c r="AD67" s="61" t="n">
        <f aca="false">$E57*MAX(0,MIN($F67,AD$4)-MAX($E67,AD$3)+1)/AD$5</f>
        <v>1</v>
      </c>
      <c r="AE67" s="61" t="n">
        <f aca="false">$E57*MAX(0,MIN($F67,AE$4)-MAX($E67,AE$3)+1)/AE$5</f>
        <v>0</v>
      </c>
      <c r="AF67" s="61" t="n">
        <f aca="false">$E57*MAX(0,MIN($F67,AF$4)-MAX($E67,AF$3)+1)/AF$5</f>
        <v>0</v>
      </c>
      <c r="AG67" s="61" t="n">
        <f aca="false">$E57*MAX(0,MIN($F67,AG$4)-MAX($E67,AG$3)+1)/AG$5</f>
        <v>0</v>
      </c>
      <c r="AH67" s="61" t="n">
        <f aca="false">$E57*MAX(0,MIN($F67,AH$4)-MAX($E67,AH$3)+1)/AH$5</f>
        <v>0</v>
      </c>
      <c r="AI67" s="61" t="n">
        <f aca="false">$E57*MAX(0,MIN($F67,AI$4)-MAX($E67,AI$3)+1)/AI$5</f>
        <v>0</v>
      </c>
      <c r="AJ67" s="61" t="n">
        <f aca="false">$E57*MAX(0,MIN($F67,AJ$4)-MAX($E67,AJ$3)+1)/AJ$5</f>
        <v>0</v>
      </c>
      <c r="AK67" s="61" t="n">
        <f aca="false">$E57*MAX(0,MIN($F67,AK$4)-MAX($E67,AK$3)+1)/AK$5</f>
        <v>0</v>
      </c>
      <c r="AL67" s="61" t="n">
        <f aca="false">$E57*MAX(0,MIN($F67,AL$4)-MAX($E67,AL$3)+1)/AL$5</f>
        <v>0</v>
      </c>
      <c r="AM67" s="61" t="n">
        <f aca="false">$E57*MAX(0,MIN($F67,AM$4)-MAX($E67,AM$3)+1)/AM$5</f>
        <v>0</v>
      </c>
      <c r="AN67" s="61" t="n">
        <f aca="false">$E57*MAX(0,MIN($F67,AN$4)-MAX($E67,AN$3)+1)/AN$5</f>
        <v>0</v>
      </c>
      <c r="AO67" s="61" t="n">
        <f aca="false">$E57*MAX(0,MIN($F67,AO$4)-MAX($E67,AO$3)+1)/AO$5</f>
        <v>0</v>
      </c>
      <c r="AP67" s="61" t="n">
        <f aca="false">$E57*MAX(0,MIN($F67,AP$4)-MAX($E67,AP$3)+1)/AP$5</f>
        <v>0</v>
      </c>
      <c r="AQ67" s="61" t="n">
        <f aca="false">$E57*MAX(0,MIN($F67,AQ$4)-MAX($E67,AQ$3)+1)/AQ$5</f>
        <v>0</v>
      </c>
      <c r="AR67" s="61" t="n">
        <f aca="false">$E57*MAX(0,MIN($F67,AR$4)-MAX($E67,AR$3)+1)/AR$5</f>
        <v>0</v>
      </c>
      <c r="AS67" s="61" t="n">
        <f aca="false">$E57*MAX(0,MIN($F67,AS$4)-MAX($E67,AS$3)+1)/AS$5</f>
        <v>0</v>
      </c>
      <c r="AT67" s="61" t="n">
        <f aca="false">$E57*MAX(0,MIN($F67,AT$4)-MAX($E67,AT$3)+1)/AT$5</f>
        <v>0</v>
      </c>
      <c r="AU67" s="61" t="n">
        <f aca="false">$E57*MAX(0,MIN($F67,AU$4)-MAX($E67,AU$3)+1)/AU$5</f>
        <v>0</v>
      </c>
      <c r="AV67" s="61" t="n">
        <f aca="false">$E57*MAX(0,MIN($F67,AV$4)-MAX($E67,AV$3)+1)/AV$5</f>
        <v>0</v>
      </c>
      <c r="AW67" s="61" t="n">
        <f aca="false">$E57*MAX(0,MIN($F67,AW$4)-MAX($E67,AW$3)+1)/AW$5</f>
        <v>0</v>
      </c>
      <c r="AX67" s="61" t="n">
        <f aca="false">$E57*MAX(0,MIN($F67,AX$4)-MAX($E67,AX$3)+1)/AX$5</f>
        <v>0</v>
      </c>
      <c r="AY67" s="61" t="n">
        <f aca="false">$E57*MAX(0,MIN($F67,AY$4)-MAX($E67,AY$3)+1)/AY$5</f>
        <v>0</v>
      </c>
      <c r="AZ67" s="61" t="n">
        <f aca="false">$E57*MAX(0,MIN($F67,AZ$4)-MAX($E67,AZ$3)+1)/AZ$5</f>
        <v>0</v>
      </c>
      <c r="BA67" s="61" t="n">
        <f aca="false">$E57*MAX(0,MIN($F67,BA$4)-MAX($E67,BA$3)+1)/BA$5</f>
        <v>0</v>
      </c>
      <c r="BB67" s="61" t="n">
        <f aca="false">$E57*MAX(0,MIN($F67,BB$4)-MAX($E67,BB$3)+1)/BB$5</f>
        <v>0</v>
      </c>
      <c r="BC67" s="61" t="n">
        <f aca="false">$E57*MAX(0,MIN($F67,BC$4)-MAX($E67,BC$3)+1)/BC$5</f>
        <v>0</v>
      </c>
      <c r="BD67" s="61" t="n">
        <f aca="false">$E57*MAX(0,MIN($F67,BD$4)-MAX($E67,BD$3)+1)/BD$5</f>
        <v>0</v>
      </c>
      <c r="BE67" s="61" t="n">
        <f aca="false">$E57*MAX(0,MIN($F67,BE$4)-MAX($E67,BE$3)+1)/BE$5</f>
        <v>0</v>
      </c>
      <c r="BF67" s="61" t="n">
        <f aca="false">$E57*MAX(0,MIN($F67,BF$4)-MAX($E67,BF$3)+1)/BF$5</f>
        <v>0</v>
      </c>
      <c r="BG67" s="61" t="n">
        <f aca="false">$E57*MAX(0,MIN($F67,BG$4)-MAX($E67,BG$3)+1)/BG$5</f>
        <v>0</v>
      </c>
      <c r="BH67" s="61" t="n">
        <f aca="false">$E57*MAX(0,MIN($F67,BH$4)-MAX($E67,BH$3)+1)/BH$5</f>
        <v>0</v>
      </c>
      <c r="BI67" s="61" t="n">
        <f aca="false">$E57*MAX(0,MIN($F67,BI$4)-MAX($E67,BI$3)+1)/BI$5</f>
        <v>0</v>
      </c>
      <c r="BJ67" s="61" t="n">
        <f aca="false">$E57*MAX(0,MIN($F67,BJ$4)-MAX($E67,BJ$3)+1)/BJ$5</f>
        <v>0</v>
      </c>
      <c r="BK67" s="61" t="n">
        <f aca="false">$E57*MAX(0,MIN($F67,BK$4)-MAX($E67,BK$3)+1)/BK$5</f>
        <v>0</v>
      </c>
      <c r="BL67" s="61" t="n">
        <f aca="false">$E57*MAX(0,MIN($F67,BL$4)-MAX($E67,BL$3)+1)/BL$5</f>
        <v>0</v>
      </c>
      <c r="BM67" s="61" t="n">
        <f aca="false">$E57*MAX(0,MIN($F67,BM$4)-MAX($E67,BM$3)+1)/BM$5</f>
        <v>0</v>
      </c>
      <c r="BN67" s="61" t="n">
        <f aca="false">$E57*MAX(0,MIN($F67,BN$4)-MAX($E67,BN$3)+1)/BN$5</f>
        <v>0</v>
      </c>
      <c r="BO67" s="61" t="n">
        <f aca="false">$E57*MAX(0,MIN($F67,BO$4)-MAX($E67,BO$3)+1)/BO$5</f>
        <v>0</v>
      </c>
      <c r="BP67" s="61" t="n">
        <f aca="false">$E57*MAX(0,MIN($F67,BP$4)-MAX($E67,BP$3)+1)/BP$5</f>
        <v>0</v>
      </c>
      <c r="BQ67" s="61" t="n">
        <f aca="false">$E57*MAX(0,MIN($F67,BQ$4)-MAX($E67,BQ$3)+1)/BQ$5</f>
        <v>0</v>
      </c>
      <c r="BR67" s="61" t="n">
        <f aca="false">$E57*MAX(0,MIN($F67,BR$4)-MAX($E67,BR$3)+1)/BR$5</f>
        <v>0</v>
      </c>
      <c r="BS67" s="61" t="n">
        <f aca="false">$E57*MAX(0,MIN($F67,BS$4)-MAX($E67,BS$3)+1)/BS$5</f>
        <v>0</v>
      </c>
      <c r="BT67" s="61" t="n">
        <f aca="false">$E57*MAX(0,MIN($F67,BT$4)-MAX($E67,BT$3)+1)/BT$5</f>
        <v>0</v>
      </c>
      <c r="BU67" s="61" t="n">
        <f aca="false">$E57*MAX(0,MIN($F67,BU$4)-MAX($E67,BU$3)+1)/BU$5</f>
        <v>0</v>
      </c>
      <c r="BV67" s="61" t="n">
        <f aca="false">$E57*MAX(0,MIN($F67,BV$4)-MAX($E67,BV$3)+1)/BV$5</f>
        <v>0</v>
      </c>
      <c r="BW67" s="61" t="n">
        <f aca="false">$E57*MAX(0,MIN($F67,BW$4)-MAX($E67,BW$3)+1)/BW$5</f>
        <v>0</v>
      </c>
      <c r="BX67" s="61" t="n">
        <f aca="false">$E57*MAX(0,MIN($F67,BX$4)-MAX($E67,BX$3)+1)/BX$5</f>
        <v>0</v>
      </c>
      <c r="BY67" s="61" t="n">
        <f aca="false">$E57*MAX(0,MIN($F67,BY$4)-MAX($E67,BY$3)+1)/BY$5</f>
        <v>0</v>
      </c>
      <c r="BZ67" s="61" t="n">
        <f aca="false">$E57*MAX(0,MIN($F67,BZ$4)-MAX($E67,BZ$3)+1)/BZ$5</f>
        <v>0</v>
      </c>
      <c r="CA67" s="61" t="n">
        <f aca="false">$E57*MAX(0,MIN($F67,CA$4)-MAX($E67,CA$3)+1)/CA$5</f>
        <v>0</v>
      </c>
      <c r="CB67" s="61" t="n">
        <f aca="false">$E57*MAX(0,MIN($F67,CB$4)-MAX($E67,CB$3)+1)/CB$5</f>
        <v>0</v>
      </c>
      <c r="CC67" s="61" t="n">
        <f aca="false">$E57*MAX(0,MIN($F67,CC$4)-MAX($E67,CC$3)+1)/CC$5</f>
        <v>0</v>
      </c>
      <c r="CD67" s="61" t="n">
        <f aca="false">$E57*MAX(0,MIN($F67,CD$4)-MAX($E67,CD$3)+1)/CD$5</f>
        <v>0</v>
      </c>
      <c r="CE67" s="61" t="n">
        <f aca="false">$E57*MAX(0,MIN($F67,CE$4)-MAX($E67,CE$3)+1)/CE$5</f>
        <v>0</v>
      </c>
      <c r="CF67" s="61" t="n">
        <f aca="false">$E57*MAX(0,MIN($F67,CF$4)-MAX($E67,CF$3)+1)/CF$5</f>
        <v>0</v>
      </c>
      <c r="CG67" s="61" t="n">
        <f aca="false">$E57*MAX(0,MIN($F67,CG$4)-MAX($E67,CG$3)+1)/CG$5</f>
        <v>0</v>
      </c>
      <c r="CH67" s="61" t="n">
        <f aca="false">$E57*MAX(0,MIN($F67,CH$4)-MAX($E67,CH$3)+1)/CH$5</f>
        <v>0</v>
      </c>
      <c r="CI67" s="61" t="n">
        <f aca="false">$E57*MAX(0,MIN($F67,CI$4)-MAX($E67,CI$3)+1)/CI$5</f>
        <v>0</v>
      </c>
      <c r="CJ67" s="61" t="n">
        <f aca="false">$E57*MAX(0,MIN($F67,CJ$4)-MAX($E67,CJ$3)+1)/CJ$5</f>
        <v>0</v>
      </c>
      <c r="CK67" s="61" t="n">
        <f aca="false">$E57*MAX(0,MIN($F67,CK$4)-MAX($E67,CK$3)+1)/CK$5</f>
        <v>0</v>
      </c>
      <c r="CL67" s="61" t="n">
        <f aca="false">$E57*MAX(0,MIN($F67,CL$4)-MAX($E67,CL$3)+1)/CL$5</f>
        <v>0</v>
      </c>
      <c r="CM67" s="61" t="n">
        <f aca="false">$E57*MAX(0,MIN($F67,CM$4)-MAX($E67,CM$3)+1)/CM$5</f>
        <v>0</v>
      </c>
      <c r="CN67" s="61" t="n">
        <f aca="false">$E57*MAX(0,MIN($F67,CN$4)-MAX($E67,CN$3)+1)/CN$5</f>
        <v>0</v>
      </c>
      <c r="CO67" s="61" t="n">
        <f aca="false">$E57*MAX(0,MIN($F67,CO$4)-MAX($E67,CO$3)+1)/CO$5</f>
        <v>0</v>
      </c>
      <c r="CP67" s="61" t="n">
        <f aca="false">$E57*MAX(0,MIN($F67,CP$4)-MAX($E67,CP$3)+1)/CP$5</f>
        <v>0</v>
      </c>
      <c r="CQ67" s="61" t="n">
        <f aca="false">$E57*MAX(0,MIN($F67,CQ$4)-MAX($E67,CQ$3)+1)/CQ$5</f>
        <v>0</v>
      </c>
      <c r="CR67" s="61" t="n">
        <f aca="false">$E57*MAX(0,MIN($F67,CR$4)-MAX($E67,CR$3)+1)/CR$5</f>
        <v>0</v>
      </c>
      <c r="CS67" s="61" t="n">
        <f aca="false">$E57*MAX(0,MIN($F67,CS$4)-MAX($E67,CS$3)+1)/CS$5</f>
        <v>0</v>
      </c>
      <c r="CT67" s="61" t="n">
        <f aca="false">$E57*MAX(0,MIN($F67,CT$4)-MAX($E67,CT$3)+1)/CT$5</f>
        <v>0</v>
      </c>
      <c r="CU67" s="61" t="n">
        <f aca="false">$E57*MAX(0,MIN($F67,CU$4)-MAX($E67,CU$3)+1)/CU$5</f>
        <v>0</v>
      </c>
      <c r="CV67" s="61" t="n">
        <f aca="false">$E57*MAX(0,MIN($F67,CV$4)-MAX($E67,CV$3)+1)/CV$5</f>
        <v>0</v>
      </c>
      <c r="CW67" s="61" t="n">
        <f aca="false">$E57*MAX(0,MIN($F67,CW$4)-MAX($E67,CW$3)+1)/CW$5</f>
        <v>0</v>
      </c>
      <c r="CX67" s="61" t="n">
        <f aca="false">$E57*MAX(0,MIN($F67,CX$4)-MAX($E67,CX$3)+1)/CX$5</f>
        <v>0</v>
      </c>
      <c r="CY67" s="61" t="n">
        <f aca="false">$E57*MAX(0,MIN($F67,CY$4)-MAX($E67,CY$3)+1)/CY$5</f>
        <v>0</v>
      </c>
      <c r="CZ67" s="61" t="n">
        <f aca="false">$E57*MAX(0,MIN($F67,CZ$4)-MAX($E67,CZ$3)+1)/CZ$5</f>
        <v>0</v>
      </c>
      <c r="DA67" s="61" t="n">
        <f aca="false">$E57*MAX(0,MIN($F67,DA$4)-MAX($E67,DA$3)+1)/DA$5</f>
        <v>0</v>
      </c>
      <c r="DB67" s="61" t="n">
        <f aca="false">$E57*MAX(0,MIN($F67,DB$4)-MAX($E67,DB$3)+1)/DB$5</f>
        <v>0</v>
      </c>
      <c r="DC67" s="61" t="n">
        <f aca="false">$E57*MAX(0,MIN($F67,DC$4)-MAX($E67,DC$3)+1)/DC$5</f>
        <v>0</v>
      </c>
      <c r="DD67" s="61" t="n">
        <f aca="false">$E57*MAX(0,MIN($F67,DD$4)-MAX($E67,DD$3)+1)/DD$5</f>
        <v>0</v>
      </c>
      <c r="DE67" s="61" t="n">
        <f aca="false">$E57*MAX(0,MIN($F67,DE$4)-MAX($E67,DE$3)+1)/DE$5</f>
        <v>0</v>
      </c>
      <c r="DF67" s="61" t="n">
        <f aca="false">$E57*MAX(0,MIN($F67,DF$4)-MAX($E67,DF$3)+1)/DF$5</f>
        <v>0</v>
      </c>
      <c r="DG67" s="61" t="n">
        <f aca="false">$E57*MAX(0,MIN($F67,DG$4)-MAX($E67,DG$3)+1)/DG$5</f>
        <v>0</v>
      </c>
      <c r="DH67" s="61" t="n">
        <f aca="false">$E57*MAX(0,MIN($F67,DH$4)-MAX($E67,DH$3)+1)/DH$5</f>
        <v>0</v>
      </c>
      <c r="DI67" s="61" t="n">
        <f aca="false">$E57*MAX(0,MIN($F67,DI$4)-MAX($E67,DI$3)+1)/DI$5</f>
        <v>0</v>
      </c>
      <c r="DJ67" s="61" t="n">
        <f aca="false">$E57*MAX(0,MIN($F67,DJ$4)-MAX($E67,DJ$3)+1)/DJ$5</f>
        <v>0</v>
      </c>
      <c r="DK67" s="61" t="n">
        <f aca="false">$E57*MAX(0,MIN($F67,DK$4)-MAX($E67,DK$3)+1)/DK$5</f>
        <v>0</v>
      </c>
      <c r="DL67" s="61" t="n">
        <f aca="false">$E57*MAX(0,MIN($F67,DL$4)-MAX($E67,DL$3)+1)/DL$5</f>
        <v>0</v>
      </c>
      <c r="DM67" s="61" t="n">
        <f aca="false">$E57*MAX(0,MIN($F67,DM$4)-MAX($E67,DM$3)+1)/DM$5</f>
        <v>0</v>
      </c>
      <c r="DN67" s="61" t="n">
        <f aca="false">$E57*MAX(0,MIN($F67,DN$4)-MAX($E67,DN$3)+1)/DN$5</f>
        <v>0</v>
      </c>
      <c r="DO67" s="61" t="n">
        <f aca="false">$E57*MAX(0,MIN($F67,DO$4)-MAX($E67,DO$3)+1)/DO$5</f>
        <v>0</v>
      </c>
      <c r="DP67" s="61" t="n">
        <f aca="false">$E57*MAX(0,MIN($F67,DP$4)-MAX($E67,DP$3)+1)/DP$5</f>
        <v>0</v>
      </c>
      <c r="DQ67" s="61" t="n">
        <f aca="false">$E57*MAX(0,MIN($F67,DQ$4)-MAX($E67,DQ$3)+1)/DQ$5</f>
        <v>0</v>
      </c>
      <c r="DR67" s="61" t="n">
        <f aca="false">$E57*MAX(0,MIN($F67,DR$4)-MAX($E67,DR$3)+1)/DR$5</f>
        <v>0</v>
      </c>
      <c r="DS67" s="61" t="n">
        <f aca="false">$E57*MAX(0,MIN($F67,DS$4)-MAX($E67,DS$3)+1)/DS$5</f>
        <v>0</v>
      </c>
      <c r="DT67" s="61" t="n">
        <f aca="false">$E57*MAX(0,MIN($F67,DT$4)-MAX($E67,DT$3)+1)/DT$5</f>
        <v>0</v>
      </c>
      <c r="DU67" s="61" t="n">
        <f aca="false">$E57*MAX(0,MIN($F67,DU$4)-MAX($E67,DU$3)+1)/DU$5</f>
        <v>0</v>
      </c>
      <c r="DV67" s="61" t="n">
        <f aca="false">$E57*MAX(0,MIN($F67,DV$4)-MAX($E67,DV$3)+1)/DV$5</f>
        <v>0</v>
      </c>
      <c r="DW67" s="61" t="n">
        <f aca="false">$E57*MAX(0,MIN($F67,DW$4)-MAX($E67,DW$3)+1)/DW$5</f>
        <v>0</v>
      </c>
      <c r="DX67" s="61" t="n">
        <f aca="false">$E57*MAX(0,MIN($F67,DX$4)-MAX($E67,DX$3)+1)/DX$5</f>
        <v>0</v>
      </c>
      <c r="DY67" s="61" t="n">
        <f aca="false">$E57*MAX(0,MIN($F67,DY$4)-MAX($E67,DY$3)+1)/DY$5</f>
        <v>0</v>
      </c>
      <c r="DZ67" s="61" t="n">
        <f aca="false">$E57*MAX(0,MIN($F67,DZ$4)-MAX($E67,DZ$3)+1)/DZ$5</f>
        <v>0</v>
      </c>
      <c r="EA67" s="61" t="n">
        <f aca="false">$E57*MAX(0,MIN($F67,EA$4)-MAX($E67,EA$3)+1)/EA$5</f>
        <v>0</v>
      </c>
      <c r="EB67" s="61" t="n">
        <f aca="false">$E57*MAX(0,MIN($F67,EB$4)-MAX($E67,EB$3)+1)/EB$5</f>
        <v>0</v>
      </c>
      <c r="EC67" s="61" t="n">
        <f aca="false">$E57*MAX(0,MIN($F67,EC$4)-MAX($E67,EC$3)+1)/EC$5</f>
        <v>0</v>
      </c>
      <c r="ED67" s="61" t="n">
        <f aca="false">$E57*MAX(0,MIN($F67,ED$4)-MAX($E67,ED$3)+1)/ED$5</f>
        <v>0</v>
      </c>
      <c r="EE67" s="61" t="n">
        <f aca="false">$E57*MAX(0,MIN($F67,EE$4)-MAX($E67,EE$3)+1)/EE$5</f>
        <v>0</v>
      </c>
      <c r="EF67" s="61" t="n">
        <f aca="false">$E57*MAX(0,MIN($F67,EF$4)-MAX($E67,EF$3)+1)/EF$5</f>
        <v>0</v>
      </c>
      <c r="EG67" s="61" t="n">
        <f aca="false">$E57*MAX(0,MIN($F67,EG$4)-MAX($E67,EG$3)+1)/EG$5</f>
        <v>0</v>
      </c>
      <c r="EH67" s="61" t="n">
        <f aca="false">$E57*MAX(0,MIN($F67,EH$4)-MAX($E67,EH$3)+1)/EH$5</f>
        <v>0</v>
      </c>
      <c r="EI67" s="61" t="n">
        <f aca="false">$E57*MAX(0,MIN($F67,EI$4)-MAX($E67,EI$3)+1)/EI$5</f>
        <v>0</v>
      </c>
      <c r="EJ67" s="61" t="n">
        <f aca="false">$E57*MAX(0,MIN($F67,EJ$4)-MAX($E67,EJ$3)+1)/EJ$5</f>
        <v>0</v>
      </c>
      <c r="EK67" s="61" t="n">
        <f aca="false">$E57*MAX(0,MIN($F67,EK$4)-MAX($E67,EK$3)+1)/EK$5</f>
        <v>0</v>
      </c>
      <c r="EL67" s="61" t="n">
        <f aca="false">$E57*MAX(0,MIN($F67,EL$4)-MAX($E67,EL$3)+1)/EL$5</f>
        <v>0</v>
      </c>
      <c r="EM67" s="61" t="n">
        <f aca="false">$E57*MAX(0,MIN($F67,EM$4)-MAX($E67,EM$3)+1)/EM$5</f>
        <v>0</v>
      </c>
      <c r="EN67" s="61" t="n">
        <f aca="false">$E57*MAX(0,MIN($F67,EN$4)-MAX($E67,EN$3)+1)/EN$5</f>
        <v>0</v>
      </c>
      <c r="EO67" s="61" t="n">
        <f aca="false">$E57*MAX(0,MIN($F67,EO$4)-MAX($E67,EO$3)+1)/EO$5</f>
        <v>0</v>
      </c>
      <c r="EP67" s="61" t="n">
        <f aca="false">$E57*MAX(0,MIN($F67,EP$4)-MAX($E67,EP$3)+1)/EP$5</f>
        <v>0</v>
      </c>
      <c r="EQ67" s="61" t="n">
        <f aca="false">$E57*MAX(0,MIN($F67,EQ$4)-MAX($E67,EQ$3)+1)/EQ$5</f>
        <v>0</v>
      </c>
      <c r="ER67" s="61" t="n">
        <f aca="false">$E57*MAX(0,MIN($F67,ER$4)-MAX($E67,ER$3)+1)/ER$5</f>
        <v>0</v>
      </c>
      <c r="ES67" s="61" t="n">
        <f aca="false">$E57*MAX(0,MIN($F67,ES$4)-MAX($E67,ES$3)+1)/ES$5</f>
        <v>0</v>
      </c>
      <c r="ET67" s="61" t="n">
        <f aca="false">$E57*MAX(0,MIN($F67,ET$4)-MAX($E67,ET$3)+1)/ET$5</f>
        <v>0</v>
      </c>
      <c r="EU67" s="61" t="n">
        <f aca="false">$E57*MAX(0,MIN($F67,EU$4)-MAX($E67,EU$3)+1)/EU$5</f>
        <v>0</v>
      </c>
      <c r="EV67" s="61" t="n">
        <f aca="false">$E57*MAX(0,MIN($F67,EV$4)-MAX($E67,EV$3)+1)/EV$5</f>
        <v>0</v>
      </c>
      <c r="EW67" s="61" t="n">
        <f aca="false">$E57*MAX(0,MIN($F67,EW$4)-MAX($E67,EW$3)+1)/EW$5</f>
        <v>0</v>
      </c>
      <c r="EX67" s="61" t="n">
        <f aca="false">$E57*MAX(0,MIN($F67,EX$4)-MAX($E67,EX$3)+1)/EX$5</f>
        <v>0</v>
      </c>
      <c r="EY67" s="61" t="n">
        <f aca="false">$E57*MAX(0,MIN($F67,EY$4)-MAX($E67,EY$3)+1)/EY$5</f>
        <v>0</v>
      </c>
      <c r="EZ67" s="61" t="n">
        <f aca="false">$E57*MAX(0,MIN($F67,EZ$4)-MAX($E67,EZ$3)+1)/EZ$5</f>
        <v>0</v>
      </c>
      <c r="FA67" s="61" t="n">
        <f aca="false">$E57*MAX(0,MIN($F67,FA$4)-MAX($E67,FA$3)+1)/FA$5</f>
        <v>0</v>
      </c>
      <c r="FB67" s="61" t="n">
        <f aca="false">$E57*MAX(0,MIN($F67,FB$4)-MAX($E67,FB$3)+1)/FB$5</f>
        <v>0</v>
      </c>
      <c r="FC67" s="61" t="n">
        <f aca="false">$E57*MAX(0,MIN($F67,FC$4)-MAX($E67,FC$3)+1)/FC$5</f>
        <v>0</v>
      </c>
      <c r="FD67" s="61" t="n">
        <f aca="false">$E57*MAX(0,MIN($F67,FD$4)-MAX($E67,FD$3)+1)/FD$5</f>
        <v>0</v>
      </c>
      <c r="FE67" s="61" t="n">
        <f aca="false">$E57*MAX(0,MIN($F67,FE$4)-MAX($E67,FE$3)+1)/FE$5</f>
        <v>0</v>
      </c>
      <c r="FF67" s="61" t="n">
        <f aca="false">$E57*MAX(0,MIN($F67,FF$4)-MAX($E67,FF$3)+1)/FF$5</f>
        <v>0</v>
      </c>
      <c r="FG67" s="61" t="n">
        <f aca="false">$E57*MAX(0,MIN($F67,FG$4)-MAX($E67,FG$3)+1)/FG$5</f>
        <v>0</v>
      </c>
      <c r="FH67" s="61" t="n">
        <f aca="false">$E57*MAX(0,MIN($F67,FH$4)-MAX($E67,FH$3)+1)/FH$5</f>
        <v>0</v>
      </c>
    </row>
    <row r="68" customFormat="false" ht="15" hidden="false" customHeight="false" outlineLevel="0" collapsed="false">
      <c r="C68" s="1" t="s">
        <v>718</v>
      </c>
      <c r="D68" s="12" t="s">
        <v>86</v>
      </c>
      <c r="E68" s="18" t="n">
        <f aca="false">INDEX(OB_Bands,$E64)</f>
        <v>0</v>
      </c>
      <c r="J68" s="36" t="n">
        <f aca="false">$E68*SUMIF(EB_Years,J$7,EB_Row)</f>
        <v>0</v>
      </c>
      <c r="K68" s="36" t="n">
        <f aca="false">$E68*SUMIF(EB_Years,K$7,EB_Row)</f>
        <v>0</v>
      </c>
      <c r="L68" s="36" t="n">
        <f aca="false">$E68*SUMIF(EB_Years,L$7,EB_Row)</f>
        <v>0</v>
      </c>
      <c r="M68" s="36" t="n">
        <f aca="false">$E68*SUMIF(EB_Years,M$7,EB_Row)</f>
        <v>0</v>
      </c>
      <c r="N68" s="36" t="n">
        <f aca="false">$E68*SUMIF(EB_Years,N$7,EB_Row)</f>
        <v>0</v>
      </c>
      <c r="O68" s="36" t="n">
        <f aca="false">$E68*SUMIF(EB_Years,O$7,EB_Row)</f>
        <v>0</v>
      </c>
      <c r="P68" s="36" t="n">
        <f aca="false">$E68*SUMIF(EB_Years,P$7,EB_Row)</f>
        <v>0</v>
      </c>
      <c r="Q68" s="36" t="n">
        <f aca="false">$E68*SUMIF(EB_Years,Q$7,EB_Row)</f>
        <v>0</v>
      </c>
      <c r="R68" s="36" t="n">
        <f aca="false">$E68*SUMIF(EB_Years,R$7,EB_Row)</f>
        <v>0</v>
      </c>
      <c r="S68" s="36" t="n">
        <f aca="false">$E68*SUMIF(EB_Years,S$7,EB_Row)</f>
        <v>0</v>
      </c>
      <c r="T68" s="36" t="n">
        <f aca="false">$E68*SUMIF(EB_Years,T$7,EB_Row)</f>
        <v>0</v>
      </c>
      <c r="U68" s="36" t="n">
        <f aca="false">$E68*SUMIF(EB_Years,U$7,EB_Row)</f>
        <v>0</v>
      </c>
      <c r="V68" s="36" t="n">
        <f aca="false">$E68*SUMIF(EB_Years,V$7,EB_Row)</f>
        <v>0</v>
      </c>
      <c r="W68" s="36" t="n">
        <f aca="false">$E68*SUMIF(EB_Years,W$7,EB_Row)</f>
        <v>0</v>
      </c>
      <c r="X68" s="36" t="n">
        <f aca="false">$E68*SUMIF(EB_Years,X$7,EB_Row)</f>
        <v>0</v>
      </c>
      <c r="Y68" s="36" t="n">
        <f aca="false">$E68*SUMIF(EB_Years,Y$7,EB_Row)</f>
        <v>0</v>
      </c>
      <c r="Z68" s="36" t="n">
        <f aca="false">$E68*SUMIF(EB_Years,Z$7,EB_Row)</f>
        <v>0</v>
      </c>
      <c r="AA68" s="36" t="n">
        <f aca="false">$E68*SUMIF(EB_Years,AA$7,EB_Row)</f>
        <v>0</v>
      </c>
      <c r="AB68" s="36" t="n">
        <f aca="false">$E68*SUMIF(EB_Years,AB$7,EB_Row)</f>
        <v>0</v>
      </c>
      <c r="AC68" s="36" t="n">
        <f aca="false">$E68*SUMIF(EB_Years,AC$7,EB_Row)</f>
        <v>0</v>
      </c>
      <c r="AD68" s="36" t="n">
        <f aca="false">$E68*SUMIF(EB_Years,AD$7,EB_Row)</f>
        <v>0</v>
      </c>
      <c r="AE68" s="36" t="n">
        <f aca="false">$E68*SUMIF(EB_Years,AE$7,EB_Row)</f>
        <v>0</v>
      </c>
      <c r="AF68" s="36" t="n">
        <f aca="false">$E68*SUMIF(EB_Years,AF$7,EB_Row)</f>
        <v>0</v>
      </c>
      <c r="AG68" s="36" t="n">
        <f aca="false">$E68*SUMIF(EB_Years,AG$7,EB_Row)</f>
        <v>0</v>
      </c>
      <c r="AH68" s="36" t="n">
        <f aca="false">$E68*SUMIF(EB_Years,AH$7,EB_Row)</f>
        <v>0</v>
      </c>
      <c r="AI68" s="36" t="n">
        <f aca="false">$E68*SUMIF(EB_Years,AI$7,EB_Row)</f>
        <v>0</v>
      </c>
      <c r="AJ68" s="36" t="n">
        <f aca="false">$E68*SUMIF(EB_Years,AJ$7,EB_Row)</f>
        <v>0</v>
      </c>
      <c r="AK68" s="36" t="n">
        <f aca="false">$E68*SUMIF(EB_Years,AK$7,EB_Row)</f>
        <v>0</v>
      </c>
      <c r="AL68" s="36" t="n">
        <f aca="false">$E68*SUMIF(EB_Years,AL$7,EB_Row)</f>
        <v>0</v>
      </c>
      <c r="AM68" s="36" t="n">
        <f aca="false">$E68*SUMIF(EB_Years,AM$7,EB_Row)</f>
        <v>0</v>
      </c>
      <c r="AN68" s="36" t="n">
        <f aca="false">$E68*SUMIF(EB_Years,AN$7,EB_Row)</f>
        <v>0</v>
      </c>
      <c r="AO68" s="36" t="n">
        <f aca="false">$E68*SUMIF(EB_Years,AO$7,EB_Row)</f>
        <v>0</v>
      </c>
      <c r="AP68" s="36" t="n">
        <f aca="false">$E68*SUMIF(EB_Years,AP$7,EB_Row)</f>
        <v>0</v>
      </c>
      <c r="AQ68" s="36" t="n">
        <f aca="false">$E68*SUMIF(EB_Years,AQ$7,EB_Row)</f>
        <v>0</v>
      </c>
      <c r="AR68" s="36" t="n">
        <f aca="false">$E68*SUMIF(EB_Years,AR$7,EB_Row)</f>
        <v>0</v>
      </c>
      <c r="AS68" s="36" t="n">
        <f aca="false">$E68*SUMIF(EB_Years,AS$7,EB_Row)</f>
        <v>0</v>
      </c>
      <c r="AT68" s="36" t="n">
        <f aca="false">$E68*SUMIF(EB_Years,AT$7,EB_Row)</f>
        <v>0</v>
      </c>
      <c r="AU68" s="36" t="n">
        <f aca="false">$E68*SUMIF(EB_Years,AU$7,EB_Row)</f>
        <v>0</v>
      </c>
      <c r="AV68" s="36" t="n">
        <f aca="false">$E68*SUMIF(EB_Years,AV$7,EB_Row)</f>
        <v>0</v>
      </c>
      <c r="AW68" s="36" t="n">
        <f aca="false">$E68*SUMIF(EB_Years,AW$7,EB_Row)</f>
        <v>0</v>
      </c>
      <c r="AX68" s="36" t="n">
        <f aca="false">$E68*SUMIF(EB_Years,AX$7,EB_Row)</f>
        <v>0</v>
      </c>
      <c r="AY68" s="36" t="n">
        <f aca="false">$E68*SUMIF(EB_Years,AY$7,EB_Row)</f>
        <v>0</v>
      </c>
      <c r="AZ68" s="36" t="n">
        <f aca="false">$E68*SUMIF(EB_Years,AZ$7,EB_Row)</f>
        <v>0</v>
      </c>
      <c r="BA68" s="36" t="n">
        <f aca="false">$E68*SUMIF(EB_Years,BA$7,EB_Row)</f>
        <v>0</v>
      </c>
      <c r="BB68" s="36" t="n">
        <f aca="false">$E68*SUMIF(EB_Years,BB$7,EB_Row)</f>
        <v>0</v>
      </c>
      <c r="BC68" s="36" t="n">
        <f aca="false">$E68*SUMIF(EB_Years,BC$7,EB_Row)</f>
        <v>0</v>
      </c>
      <c r="BD68" s="36" t="n">
        <f aca="false">$E68*SUMIF(EB_Years,BD$7,EB_Row)</f>
        <v>0</v>
      </c>
      <c r="BE68" s="36" t="n">
        <f aca="false">$E68*SUMIF(EB_Years,BE$7,EB_Row)</f>
        <v>0</v>
      </c>
      <c r="BF68" s="36" t="n">
        <f aca="false">$E68*SUMIF(EB_Years,BF$7,EB_Row)</f>
        <v>0</v>
      </c>
      <c r="BG68" s="36" t="n">
        <f aca="false">$E68*SUMIF(EB_Years,BG$7,EB_Row)</f>
        <v>0</v>
      </c>
      <c r="BH68" s="36" t="n">
        <f aca="false">$E68*SUMIF(EB_Years,BH$7,EB_Row)</f>
        <v>0</v>
      </c>
      <c r="BI68" s="36" t="n">
        <f aca="false">$E68*SUMIF(EB_Years,BI$7,EB_Row)</f>
        <v>0</v>
      </c>
      <c r="BJ68" s="36" t="n">
        <f aca="false">$E68*SUMIF(EB_Years,BJ$7,EB_Row)</f>
        <v>0</v>
      </c>
      <c r="BK68" s="36" t="n">
        <f aca="false">$E68*SUMIF(EB_Years,BK$7,EB_Row)</f>
        <v>0</v>
      </c>
      <c r="BL68" s="36" t="n">
        <f aca="false">$E68*SUMIF(EB_Years,BL$7,EB_Row)</f>
        <v>0</v>
      </c>
      <c r="BM68" s="36" t="n">
        <f aca="false">$E68*SUMIF(EB_Years,BM$7,EB_Row)</f>
        <v>0</v>
      </c>
      <c r="BN68" s="36" t="n">
        <f aca="false">$E68*SUMIF(EB_Years,BN$7,EB_Row)</f>
        <v>0</v>
      </c>
      <c r="BO68" s="36" t="n">
        <f aca="false">$E68*SUMIF(EB_Years,BO$7,EB_Row)</f>
        <v>0</v>
      </c>
      <c r="BP68" s="36" t="n">
        <f aca="false">$E68*SUMIF(EB_Years,BP$7,EB_Row)</f>
        <v>0</v>
      </c>
      <c r="BQ68" s="36" t="n">
        <f aca="false">$E68*SUMIF(EB_Years,BQ$7,EB_Row)</f>
        <v>0</v>
      </c>
      <c r="BR68" s="36" t="n">
        <f aca="false">$E68*SUMIF(EB_Years,BR$7,EB_Row)</f>
        <v>0</v>
      </c>
      <c r="BS68" s="36" t="n">
        <f aca="false">$E68*SUMIF(EB_Years,BS$7,EB_Row)</f>
        <v>0</v>
      </c>
      <c r="BT68" s="36" t="n">
        <f aca="false">$E68*SUMIF(EB_Years,BT$7,EB_Row)</f>
        <v>0</v>
      </c>
      <c r="BU68" s="36" t="n">
        <f aca="false">$E68*SUMIF(EB_Years,BU$7,EB_Row)</f>
        <v>0</v>
      </c>
      <c r="BV68" s="36" t="n">
        <f aca="false">$E68*SUMIF(EB_Years,BV$7,EB_Row)</f>
        <v>0</v>
      </c>
      <c r="BW68" s="36" t="n">
        <f aca="false">$E68*SUMIF(EB_Years,BW$7,EB_Row)</f>
        <v>0</v>
      </c>
      <c r="BX68" s="36" t="n">
        <f aca="false">$E68*SUMIF(EB_Years,BX$7,EB_Row)</f>
        <v>0</v>
      </c>
      <c r="BY68" s="36" t="n">
        <f aca="false">$E68*SUMIF(EB_Years,BY$7,EB_Row)</f>
        <v>0</v>
      </c>
      <c r="BZ68" s="36" t="n">
        <f aca="false">$E68*SUMIF(EB_Years,BZ$7,EB_Row)</f>
        <v>0</v>
      </c>
      <c r="CA68" s="36" t="n">
        <f aca="false">$E68*SUMIF(EB_Years,CA$7,EB_Row)</f>
        <v>0</v>
      </c>
      <c r="CB68" s="36" t="n">
        <f aca="false">$E68*SUMIF(EB_Years,CB$7,EB_Row)</f>
        <v>0</v>
      </c>
      <c r="CC68" s="36" t="n">
        <f aca="false">$E68*SUMIF(EB_Years,CC$7,EB_Row)</f>
        <v>0</v>
      </c>
      <c r="CD68" s="36" t="n">
        <f aca="false">$E68*SUMIF(EB_Years,CD$7,EB_Row)</f>
        <v>0</v>
      </c>
      <c r="CE68" s="36" t="n">
        <f aca="false">$E68*SUMIF(EB_Years,CE$7,EB_Row)</f>
        <v>0</v>
      </c>
      <c r="CF68" s="36" t="n">
        <f aca="false">$E68*SUMIF(EB_Years,CF$7,EB_Row)</f>
        <v>0</v>
      </c>
      <c r="CG68" s="36" t="n">
        <f aca="false">$E68*SUMIF(EB_Years,CG$7,EB_Row)</f>
        <v>0</v>
      </c>
      <c r="CH68" s="36" t="n">
        <f aca="false">$E68*SUMIF(EB_Years,CH$7,EB_Row)</f>
        <v>0</v>
      </c>
      <c r="CI68" s="36" t="n">
        <f aca="false">$E68*SUMIF(EB_Years,CI$7,EB_Row)</f>
        <v>0</v>
      </c>
      <c r="CJ68" s="36" t="n">
        <f aca="false">$E68*SUMIF(EB_Years,CJ$7,EB_Row)</f>
        <v>0</v>
      </c>
      <c r="CK68" s="36" t="n">
        <f aca="false">$E68*SUMIF(EB_Years,CK$7,EB_Row)</f>
        <v>0</v>
      </c>
      <c r="CL68" s="36" t="n">
        <f aca="false">$E68*SUMIF(EB_Years,CL$7,EB_Row)</f>
        <v>0</v>
      </c>
      <c r="CM68" s="36" t="n">
        <f aca="false">$E68*SUMIF(EB_Years,CM$7,EB_Row)</f>
        <v>0</v>
      </c>
      <c r="CN68" s="36" t="n">
        <f aca="false">$E68*SUMIF(EB_Years,CN$7,EB_Row)</f>
        <v>0</v>
      </c>
      <c r="CO68" s="36" t="n">
        <f aca="false">$E68*SUMIF(EB_Years,CO$7,EB_Row)</f>
        <v>0</v>
      </c>
      <c r="CP68" s="36" t="n">
        <f aca="false">$E68*SUMIF(EB_Years,CP$7,EB_Row)</f>
        <v>0</v>
      </c>
      <c r="CQ68" s="36" t="n">
        <f aca="false">$E68*SUMIF(EB_Years,CQ$7,EB_Row)</f>
        <v>0</v>
      </c>
      <c r="CR68" s="36" t="n">
        <f aca="false">$E68*SUMIF(EB_Years,CR$7,EB_Row)</f>
        <v>0</v>
      </c>
      <c r="CS68" s="36" t="n">
        <f aca="false">$E68*SUMIF(EB_Years,CS$7,EB_Row)</f>
        <v>0</v>
      </c>
      <c r="CT68" s="36" t="n">
        <f aca="false">$E68*SUMIF(EB_Years,CT$7,EB_Row)</f>
        <v>0</v>
      </c>
      <c r="CU68" s="36" t="n">
        <f aca="false">$E68*SUMIF(EB_Years,CU$7,EB_Row)</f>
        <v>0</v>
      </c>
      <c r="CV68" s="36" t="n">
        <f aca="false">$E68*SUMIF(EB_Years,CV$7,EB_Row)</f>
        <v>0</v>
      </c>
      <c r="CW68" s="36" t="n">
        <f aca="false">$E68*SUMIF(EB_Years,CW$7,EB_Row)</f>
        <v>0</v>
      </c>
      <c r="CX68" s="36" t="n">
        <f aca="false">$E68*SUMIF(EB_Years,CX$7,EB_Row)</f>
        <v>0</v>
      </c>
      <c r="CY68" s="36" t="n">
        <f aca="false">$E68*SUMIF(EB_Years,CY$7,EB_Row)</f>
        <v>0</v>
      </c>
      <c r="CZ68" s="36" t="n">
        <f aca="false">$E68*SUMIF(EB_Years,CZ$7,EB_Row)</f>
        <v>0</v>
      </c>
      <c r="DA68" s="36" t="n">
        <f aca="false">$E68*SUMIF(EB_Years,DA$7,EB_Row)</f>
        <v>0</v>
      </c>
      <c r="DB68" s="36" t="n">
        <f aca="false">$E68*SUMIF(EB_Years,DB$7,EB_Row)</f>
        <v>0</v>
      </c>
      <c r="DC68" s="36" t="n">
        <f aca="false">$E68*SUMIF(EB_Years,DC$7,EB_Row)</f>
        <v>0</v>
      </c>
      <c r="DD68" s="36" t="n">
        <f aca="false">$E68*SUMIF(EB_Years,DD$7,EB_Row)</f>
        <v>0</v>
      </c>
      <c r="DE68" s="36" t="n">
        <f aca="false">$E68*SUMIF(EB_Years,DE$7,EB_Row)</f>
        <v>0</v>
      </c>
      <c r="DF68" s="36" t="n">
        <f aca="false">$E68*SUMIF(EB_Years,DF$7,EB_Row)</f>
        <v>0</v>
      </c>
      <c r="DG68" s="36" t="n">
        <f aca="false">$E68*SUMIF(EB_Years,DG$7,EB_Row)</f>
        <v>0</v>
      </c>
      <c r="DH68" s="36" t="n">
        <f aca="false">$E68*SUMIF(EB_Years,DH$7,EB_Row)</f>
        <v>0</v>
      </c>
      <c r="DI68" s="36" t="n">
        <f aca="false">$E68*SUMIF(EB_Years,DI$7,EB_Row)</f>
        <v>0</v>
      </c>
      <c r="DJ68" s="36" t="n">
        <f aca="false">$E68*SUMIF(EB_Years,DJ$7,EB_Row)</f>
        <v>0</v>
      </c>
      <c r="DK68" s="36" t="n">
        <f aca="false">$E68*SUMIF(EB_Years,DK$7,EB_Row)</f>
        <v>0</v>
      </c>
      <c r="DL68" s="36" t="n">
        <f aca="false">$E68*SUMIF(EB_Years,DL$7,EB_Row)</f>
        <v>0</v>
      </c>
      <c r="DM68" s="36" t="n">
        <f aca="false">$E68*SUMIF(EB_Years,DM$7,EB_Row)</f>
        <v>0</v>
      </c>
      <c r="DN68" s="36" t="n">
        <f aca="false">$E68*SUMIF(EB_Years,DN$7,EB_Row)</f>
        <v>0</v>
      </c>
      <c r="DO68" s="36" t="n">
        <f aca="false">$E68*SUMIF(EB_Years,DO$7,EB_Row)</f>
        <v>0</v>
      </c>
      <c r="DP68" s="36" t="n">
        <f aca="false">$E68*SUMIF(EB_Years,DP$7,EB_Row)</f>
        <v>0</v>
      </c>
      <c r="DQ68" s="36" t="n">
        <f aca="false">$E68*SUMIF(EB_Years,DQ$7,EB_Row)</f>
        <v>0</v>
      </c>
      <c r="DR68" s="36" t="n">
        <f aca="false">$E68*SUMIF(EB_Years,DR$7,EB_Row)</f>
        <v>0</v>
      </c>
      <c r="DS68" s="36" t="n">
        <f aca="false">$E68*SUMIF(EB_Years,DS$7,EB_Row)</f>
        <v>0</v>
      </c>
      <c r="DT68" s="36" t="n">
        <f aca="false">$E68*SUMIF(EB_Years,DT$7,EB_Row)</f>
        <v>0</v>
      </c>
      <c r="DU68" s="36" t="n">
        <f aca="false">$E68*SUMIF(EB_Years,DU$7,EB_Row)</f>
        <v>0</v>
      </c>
      <c r="DV68" s="36" t="n">
        <f aca="false">$E68*SUMIF(EB_Years,DV$7,EB_Row)</f>
        <v>0</v>
      </c>
      <c r="DW68" s="36" t="n">
        <f aca="false">$E68*SUMIF(EB_Years,DW$7,EB_Row)</f>
        <v>0</v>
      </c>
      <c r="DX68" s="36" t="n">
        <f aca="false">$E68*SUMIF(EB_Years,DX$7,EB_Row)</f>
        <v>0</v>
      </c>
      <c r="DY68" s="36" t="n">
        <f aca="false">$E68*SUMIF(EB_Years,DY$7,EB_Row)</f>
        <v>0</v>
      </c>
      <c r="DZ68" s="36" t="n">
        <f aca="false">$E68*SUMIF(EB_Years,DZ$7,EB_Row)</f>
        <v>0</v>
      </c>
      <c r="EA68" s="36" t="n">
        <f aca="false">$E68*SUMIF(EB_Years,EA$7,EB_Row)</f>
        <v>0</v>
      </c>
      <c r="EB68" s="36" t="n">
        <f aca="false">$E68*SUMIF(EB_Years,EB$7,EB_Row)</f>
        <v>0</v>
      </c>
      <c r="EC68" s="36" t="n">
        <f aca="false">$E68*SUMIF(EB_Years,EC$7,EB_Row)</f>
        <v>0</v>
      </c>
      <c r="ED68" s="36" t="n">
        <f aca="false">$E68*SUMIF(EB_Years,ED$7,EB_Row)</f>
        <v>0</v>
      </c>
      <c r="EE68" s="36" t="n">
        <f aca="false">$E68*SUMIF(EB_Years,EE$7,EB_Row)</f>
        <v>0</v>
      </c>
      <c r="EF68" s="36" t="n">
        <f aca="false">$E68*SUMIF(EB_Years,EF$7,EB_Row)</f>
        <v>0</v>
      </c>
      <c r="EG68" s="36" t="n">
        <f aca="false">$E68*SUMIF(EB_Years,EG$7,EB_Row)</f>
        <v>0</v>
      </c>
      <c r="EH68" s="36" t="n">
        <f aca="false">$E68*SUMIF(EB_Years,EH$7,EB_Row)</f>
        <v>0</v>
      </c>
      <c r="EI68" s="36" t="n">
        <f aca="false">$E68*SUMIF(EB_Years,EI$7,EB_Row)</f>
        <v>0</v>
      </c>
      <c r="EJ68" s="36" t="n">
        <f aca="false">$E68*SUMIF(EB_Years,EJ$7,EB_Row)</f>
        <v>0</v>
      </c>
      <c r="EK68" s="36" t="n">
        <f aca="false">$E68*SUMIF(EB_Years,EK$7,EB_Row)</f>
        <v>0</v>
      </c>
      <c r="EL68" s="36" t="n">
        <f aca="false">$E68*SUMIF(EB_Years,EL$7,EB_Row)</f>
        <v>0</v>
      </c>
      <c r="EM68" s="36" t="n">
        <f aca="false">$E68*SUMIF(EB_Years,EM$7,EB_Row)</f>
        <v>0</v>
      </c>
      <c r="EN68" s="36" t="n">
        <f aca="false">$E68*SUMIF(EB_Years,EN$7,EB_Row)</f>
        <v>0</v>
      </c>
      <c r="EO68" s="36" t="n">
        <f aca="false">$E68*SUMIF(EB_Years,EO$7,EB_Row)</f>
        <v>0</v>
      </c>
      <c r="EP68" s="36" t="n">
        <f aca="false">$E68*SUMIF(EB_Years,EP$7,EB_Row)</f>
        <v>0</v>
      </c>
      <c r="EQ68" s="36" t="n">
        <f aca="false">$E68*SUMIF(EB_Years,EQ$7,EB_Row)</f>
        <v>0</v>
      </c>
      <c r="ER68" s="36" t="n">
        <f aca="false">$E68*SUMIF(EB_Years,ER$7,EB_Row)</f>
        <v>0</v>
      </c>
      <c r="ES68" s="36" t="n">
        <f aca="false">$E68*SUMIF(EB_Years,ES$7,EB_Row)</f>
        <v>0</v>
      </c>
      <c r="ET68" s="36" t="n">
        <f aca="false">$E68*SUMIF(EB_Years,ET$7,EB_Row)</f>
        <v>0</v>
      </c>
      <c r="EU68" s="36" t="n">
        <f aca="false">$E68*SUMIF(EB_Years,EU$7,EB_Row)</f>
        <v>0</v>
      </c>
      <c r="EV68" s="36" t="n">
        <f aca="false">$E68*SUMIF(EB_Years,EV$7,EB_Row)</f>
        <v>0</v>
      </c>
      <c r="EW68" s="36" t="n">
        <f aca="false">$E68*SUMIF(EB_Years,EW$7,EB_Row)</f>
        <v>0</v>
      </c>
      <c r="EX68" s="36" t="n">
        <f aca="false">$E68*SUMIF(EB_Years,EX$7,EB_Row)</f>
        <v>0</v>
      </c>
      <c r="EY68" s="36" t="n">
        <f aca="false">$E68*SUMIF(EB_Years,EY$7,EB_Row)</f>
        <v>0</v>
      </c>
      <c r="EZ68" s="36" t="n">
        <f aca="false">$E68*SUMIF(EB_Years,EZ$7,EB_Row)</f>
        <v>0</v>
      </c>
      <c r="FA68" s="36" t="n">
        <f aca="false">$E68*SUMIF(EB_Years,FA$7,EB_Row)</f>
        <v>0</v>
      </c>
      <c r="FB68" s="36" t="n">
        <f aca="false">$E68*SUMIF(EB_Years,FB$7,EB_Row)</f>
        <v>0</v>
      </c>
      <c r="FC68" s="36" t="n">
        <f aca="false">$E68*SUMIF(EB_Years,FC$7,EB_Row)</f>
        <v>0</v>
      </c>
      <c r="FD68" s="36" t="n">
        <f aca="false">$E68*SUMIF(EB_Years,FD$7,EB_Row)</f>
        <v>0</v>
      </c>
      <c r="FE68" s="36" t="n">
        <f aca="false">$E68*SUMIF(EB_Years,FE$7,EB_Row)</f>
        <v>0</v>
      </c>
      <c r="FF68" s="36" t="n">
        <f aca="false">$E68*SUMIF(EB_Years,FF$7,EB_Row)</f>
        <v>0</v>
      </c>
      <c r="FG68" s="36" t="n">
        <f aca="false">$E68*SUMIF(EB_Years,FG$7,EB_Row)</f>
        <v>0</v>
      </c>
      <c r="FH68" s="36" t="n">
        <f aca="false">$E68*SUMIF(EB_Years,FH$7,EB_Row)</f>
        <v>0</v>
      </c>
    </row>
    <row r="69" customFormat="false" ht="15" hidden="false" customHeight="false" outlineLevel="0" collapsed="false">
      <c r="C69" s="1" t="s">
        <v>719</v>
      </c>
      <c r="D69" s="12" t="s">
        <v>86</v>
      </c>
      <c r="J69" s="36" t="n">
        <f aca="false">MAX(1,J68)</f>
        <v>1</v>
      </c>
      <c r="K69" s="36" t="n">
        <f aca="false">MAX(1,K68)</f>
        <v>1</v>
      </c>
      <c r="L69" s="36" t="n">
        <f aca="false">MAX(1,L68)</f>
        <v>1</v>
      </c>
      <c r="M69" s="36" t="n">
        <f aca="false">MAX(1,M68)</f>
        <v>1</v>
      </c>
      <c r="N69" s="36" t="n">
        <f aca="false">MAX(1,N68)</f>
        <v>1</v>
      </c>
      <c r="O69" s="36" t="n">
        <f aca="false">MAX(1,O68)</f>
        <v>1</v>
      </c>
      <c r="P69" s="36" t="n">
        <f aca="false">MAX(1,P68)</f>
        <v>1</v>
      </c>
      <c r="Q69" s="36" t="n">
        <f aca="false">MAX(1,Q68)</f>
        <v>1</v>
      </c>
      <c r="R69" s="36" t="n">
        <f aca="false">MAX(1,R68)</f>
        <v>1</v>
      </c>
      <c r="S69" s="36" t="n">
        <f aca="false">MAX(1,S68)</f>
        <v>1</v>
      </c>
      <c r="T69" s="36" t="n">
        <f aca="false">MAX(1,T68)</f>
        <v>1</v>
      </c>
      <c r="U69" s="36" t="n">
        <f aca="false">MAX(1,U68)</f>
        <v>1</v>
      </c>
      <c r="V69" s="36" t="n">
        <f aca="false">MAX(1,V68)</f>
        <v>1</v>
      </c>
      <c r="W69" s="36" t="n">
        <f aca="false">MAX(1,W68)</f>
        <v>1</v>
      </c>
      <c r="X69" s="36" t="n">
        <f aca="false">MAX(1,X68)</f>
        <v>1</v>
      </c>
      <c r="Y69" s="36" t="n">
        <f aca="false">MAX(1,Y68)</f>
        <v>1</v>
      </c>
      <c r="Z69" s="36" t="n">
        <f aca="false">MAX(1,Z68)</f>
        <v>1</v>
      </c>
      <c r="AA69" s="36" t="n">
        <f aca="false">MAX(1,AA68)</f>
        <v>1</v>
      </c>
      <c r="AB69" s="36" t="n">
        <f aca="false">MAX(1,AB68)</f>
        <v>1</v>
      </c>
      <c r="AC69" s="36" t="n">
        <f aca="false">MAX(1,AC68)</f>
        <v>1</v>
      </c>
      <c r="AD69" s="36" t="n">
        <f aca="false">MAX(1,AD68)</f>
        <v>1</v>
      </c>
      <c r="AE69" s="36" t="n">
        <f aca="false">MAX(1,AE68)</f>
        <v>1</v>
      </c>
      <c r="AF69" s="36" t="n">
        <f aca="false">MAX(1,AF68)</f>
        <v>1</v>
      </c>
      <c r="AG69" s="36" t="n">
        <f aca="false">MAX(1,AG68)</f>
        <v>1</v>
      </c>
      <c r="AH69" s="36" t="n">
        <f aca="false">MAX(1,AH68)</f>
        <v>1</v>
      </c>
      <c r="AI69" s="36" t="n">
        <f aca="false">MAX(1,AI68)</f>
        <v>1</v>
      </c>
      <c r="AJ69" s="36" t="n">
        <f aca="false">MAX(1,AJ68)</f>
        <v>1</v>
      </c>
      <c r="AK69" s="36" t="n">
        <f aca="false">MAX(1,AK68)</f>
        <v>1</v>
      </c>
      <c r="AL69" s="36" t="n">
        <f aca="false">MAX(1,AL68)</f>
        <v>1</v>
      </c>
      <c r="AM69" s="36" t="n">
        <f aca="false">MAX(1,AM68)</f>
        <v>1</v>
      </c>
      <c r="AN69" s="36" t="n">
        <f aca="false">MAX(1,AN68)</f>
        <v>1</v>
      </c>
      <c r="AO69" s="36" t="n">
        <f aca="false">MAX(1,AO68)</f>
        <v>1</v>
      </c>
      <c r="AP69" s="36" t="n">
        <f aca="false">MAX(1,AP68)</f>
        <v>1</v>
      </c>
      <c r="AQ69" s="36" t="n">
        <f aca="false">MAX(1,AQ68)</f>
        <v>1</v>
      </c>
      <c r="AR69" s="36" t="n">
        <f aca="false">MAX(1,AR68)</f>
        <v>1</v>
      </c>
      <c r="AS69" s="36" t="n">
        <f aca="false">MAX(1,AS68)</f>
        <v>1</v>
      </c>
      <c r="AT69" s="36" t="n">
        <f aca="false">MAX(1,AT68)</f>
        <v>1</v>
      </c>
      <c r="AU69" s="36" t="n">
        <f aca="false">MAX(1,AU68)</f>
        <v>1</v>
      </c>
      <c r="AV69" s="36" t="n">
        <f aca="false">MAX(1,AV68)</f>
        <v>1</v>
      </c>
      <c r="AW69" s="36" t="n">
        <f aca="false">MAX(1,AW68)</f>
        <v>1</v>
      </c>
      <c r="AX69" s="36" t="n">
        <f aca="false">MAX(1,AX68)</f>
        <v>1</v>
      </c>
      <c r="AY69" s="36" t="n">
        <f aca="false">MAX(1,AY68)</f>
        <v>1</v>
      </c>
      <c r="AZ69" s="36" t="n">
        <f aca="false">MAX(1,AZ68)</f>
        <v>1</v>
      </c>
      <c r="BA69" s="36" t="n">
        <f aca="false">MAX(1,BA68)</f>
        <v>1</v>
      </c>
      <c r="BB69" s="36" t="n">
        <f aca="false">MAX(1,BB68)</f>
        <v>1</v>
      </c>
      <c r="BC69" s="36" t="n">
        <f aca="false">MAX(1,BC68)</f>
        <v>1</v>
      </c>
      <c r="BD69" s="36" t="n">
        <f aca="false">MAX(1,BD68)</f>
        <v>1</v>
      </c>
      <c r="BE69" s="36" t="n">
        <f aca="false">MAX(1,BE68)</f>
        <v>1</v>
      </c>
      <c r="BF69" s="36" t="n">
        <f aca="false">MAX(1,BF68)</f>
        <v>1</v>
      </c>
      <c r="BG69" s="36" t="n">
        <f aca="false">MAX(1,BG68)</f>
        <v>1</v>
      </c>
      <c r="BH69" s="36" t="n">
        <f aca="false">MAX(1,BH68)</f>
        <v>1</v>
      </c>
      <c r="BI69" s="36" t="n">
        <f aca="false">MAX(1,BI68)</f>
        <v>1</v>
      </c>
      <c r="BJ69" s="36" t="n">
        <f aca="false">MAX(1,BJ68)</f>
        <v>1</v>
      </c>
      <c r="BK69" s="36" t="n">
        <f aca="false">MAX(1,BK68)</f>
        <v>1</v>
      </c>
      <c r="BL69" s="36" t="n">
        <f aca="false">MAX(1,BL68)</f>
        <v>1</v>
      </c>
      <c r="BM69" s="36" t="n">
        <f aca="false">MAX(1,BM68)</f>
        <v>1</v>
      </c>
      <c r="BN69" s="36" t="n">
        <f aca="false">MAX(1,BN68)</f>
        <v>1</v>
      </c>
      <c r="BO69" s="36" t="n">
        <f aca="false">MAX(1,BO68)</f>
        <v>1</v>
      </c>
      <c r="BP69" s="36" t="n">
        <f aca="false">MAX(1,BP68)</f>
        <v>1</v>
      </c>
      <c r="BQ69" s="36" t="n">
        <f aca="false">MAX(1,BQ68)</f>
        <v>1</v>
      </c>
      <c r="BR69" s="36" t="n">
        <f aca="false">MAX(1,BR68)</f>
        <v>1</v>
      </c>
      <c r="BS69" s="36" t="n">
        <f aca="false">MAX(1,BS68)</f>
        <v>1</v>
      </c>
      <c r="BT69" s="36" t="n">
        <f aca="false">MAX(1,BT68)</f>
        <v>1</v>
      </c>
      <c r="BU69" s="36" t="n">
        <f aca="false">MAX(1,BU68)</f>
        <v>1</v>
      </c>
      <c r="BV69" s="36" t="n">
        <f aca="false">MAX(1,BV68)</f>
        <v>1</v>
      </c>
      <c r="BW69" s="36" t="n">
        <f aca="false">MAX(1,BW68)</f>
        <v>1</v>
      </c>
      <c r="BX69" s="36" t="n">
        <f aca="false">MAX(1,BX68)</f>
        <v>1</v>
      </c>
      <c r="BY69" s="36" t="n">
        <f aca="false">MAX(1,BY68)</f>
        <v>1</v>
      </c>
      <c r="BZ69" s="36" t="n">
        <f aca="false">MAX(1,BZ68)</f>
        <v>1</v>
      </c>
      <c r="CA69" s="36" t="n">
        <f aca="false">MAX(1,CA68)</f>
        <v>1</v>
      </c>
      <c r="CB69" s="36" t="n">
        <f aca="false">MAX(1,CB68)</f>
        <v>1</v>
      </c>
      <c r="CC69" s="36" t="n">
        <f aca="false">MAX(1,CC68)</f>
        <v>1</v>
      </c>
      <c r="CD69" s="36" t="n">
        <f aca="false">MAX(1,CD68)</f>
        <v>1</v>
      </c>
      <c r="CE69" s="36" t="n">
        <f aca="false">MAX(1,CE68)</f>
        <v>1</v>
      </c>
      <c r="CF69" s="36" t="n">
        <f aca="false">MAX(1,CF68)</f>
        <v>1</v>
      </c>
      <c r="CG69" s="36" t="n">
        <f aca="false">MAX(1,CG68)</f>
        <v>1</v>
      </c>
      <c r="CH69" s="36" t="n">
        <f aca="false">MAX(1,CH68)</f>
        <v>1</v>
      </c>
      <c r="CI69" s="36" t="n">
        <f aca="false">MAX(1,CI68)</f>
        <v>1</v>
      </c>
      <c r="CJ69" s="36" t="n">
        <f aca="false">MAX(1,CJ68)</f>
        <v>1</v>
      </c>
      <c r="CK69" s="36" t="n">
        <f aca="false">MAX(1,CK68)</f>
        <v>1</v>
      </c>
      <c r="CL69" s="36" t="n">
        <f aca="false">MAX(1,CL68)</f>
        <v>1</v>
      </c>
      <c r="CM69" s="36" t="n">
        <f aca="false">MAX(1,CM68)</f>
        <v>1</v>
      </c>
      <c r="CN69" s="36" t="n">
        <f aca="false">MAX(1,CN68)</f>
        <v>1</v>
      </c>
      <c r="CO69" s="36" t="n">
        <f aca="false">MAX(1,CO68)</f>
        <v>1</v>
      </c>
      <c r="CP69" s="36" t="n">
        <f aca="false">MAX(1,CP68)</f>
        <v>1</v>
      </c>
      <c r="CQ69" s="36" t="n">
        <f aca="false">MAX(1,CQ68)</f>
        <v>1</v>
      </c>
      <c r="CR69" s="36" t="n">
        <f aca="false">MAX(1,CR68)</f>
        <v>1</v>
      </c>
      <c r="CS69" s="36" t="n">
        <f aca="false">MAX(1,CS68)</f>
        <v>1</v>
      </c>
      <c r="CT69" s="36" t="n">
        <f aca="false">MAX(1,CT68)</f>
        <v>1</v>
      </c>
      <c r="CU69" s="36" t="n">
        <f aca="false">MAX(1,CU68)</f>
        <v>1</v>
      </c>
      <c r="CV69" s="36" t="n">
        <f aca="false">MAX(1,CV68)</f>
        <v>1</v>
      </c>
      <c r="CW69" s="36" t="n">
        <f aca="false">MAX(1,CW68)</f>
        <v>1</v>
      </c>
      <c r="CX69" s="36" t="n">
        <f aca="false">MAX(1,CX68)</f>
        <v>1</v>
      </c>
      <c r="CY69" s="36" t="n">
        <f aca="false">MAX(1,CY68)</f>
        <v>1</v>
      </c>
      <c r="CZ69" s="36" t="n">
        <f aca="false">MAX(1,CZ68)</f>
        <v>1</v>
      </c>
      <c r="DA69" s="36" t="n">
        <f aca="false">MAX(1,DA68)</f>
        <v>1</v>
      </c>
      <c r="DB69" s="36" t="n">
        <f aca="false">MAX(1,DB68)</f>
        <v>1</v>
      </c>
      <c r="DC69" s="36" t="n">
        <f aca="false">MAX(1,DC68)</f>
        <v>1</v>
      </c>
      <c r="DD69" s="36" t="n">
        <f aca="false">MAX(1,DD68)</f>
        <v>1</v>
      </c>
      <c r="DE69" s="36" t="n">
        <f aca="false">MAX(1,DE68)</f>
        <v>1</v>
      </c>
      <c r="DF69" s="36" t="n">
        <f aca="false">MAX(1,DF68)</f>
        <v>1</v>
      </c>
      <c r="DG69" s="36" t="n">
        <f aca="false">MAX(1,DG68)</f>
        <v>1</v>
      </c>
      <c r="DH69" s="36" t="n">
        <f aca="false">MAX(1,DH68)</f>
        <v>1</v>
      </c>
      <c r="DI69" s="36" t="n">
        <f aca="false">MAX(1,DI68)</f>
        <v>1</v>
      </c>
      <c r="DJ69" s="36" t="n">
        <f aca="false">MAX(1,DJ68)</f>
        <v>1</v>
      </c>
      <c r="DK69" s="36" t="n">
        <f aca="false">MAX(1,DK68)</f>
        <v>1</v>
      </c>
      <c r="DL69" s="36" t="n">
        <f aca="false">MAX(1,DL68)</f>
        <v>1</v>
      </c>
      <c r="DM69" s="36" t="n">
        <f aca="false">MAX(1,DM68)</f>
        <v>1</v>
      </c>
      <c r="DN69" s="36" t="n">
        <f aca="false">MAX(1,DN68)</f>
        <v>1</v>
      </c>
      <c r="DO69" s="36" t="n">
        <f aca="false">MAX(1,DO68)</f>
        <v>1</v>
      </c>
      <c r="DP69" s="36" t="n">
        <f aca="false">MAX(1,DP68)</f>
        <v>1</v>
      </c>
      <c r="DQ69" s="36" t="n">
        <f aca="false">MAX(1,DQ68)</f>
        <v>1</v>
      </c>
      <c r="DR69" s="36" t="n">
        <f aca="false">MAX(1,DR68)</f>
        <v>1</v>
      </c>
      <c r="DS69" s="36" t="n">
        <f aca="false">MAX(1,DS68)</f>
        <v>1</v>
      </c>
      <c r="DT69" s="36" t="n">
        <f aca="false">MAX(1,DT68)</f>
        <v>1</v>
      </c>
      <c r="DU69" s="36" t="n">
        <f aca="false">MAX(1,DU68)</f>
        <v>1</v>
      </c>
      <c r="DV69" s="36" t="n">
        <f aca="false">MAX(1,DV68)</f>
        <v>1</v>
      </c>
      <c r="DW69" s="36" t="n">
        <f aca="false">MAX(1,DW68)</f>
        <v>1</v>
      </c>
      <c r="DX69" s="36" t="n">
        <f aca="false">MAX(1,DX68)</f>
        <v>1</v>
      </c>
      <c r="DY69" s="36" t="n">
        <f aca="false">MAX(1,DY68)</f>
        <v>1</v>
      </c>
      <c r="DZ69" s="36" t="n">
        <f aca="false">MAX(1,DZ68)</f>
        <v>1</v>
      </c>
      <c r="EA69" s="36" t="n">
        <f aca="false">MAX(1,EA68)</f>
        <v>1</v>
      </c>
      <c r="EB69" s="36" t="n">
        <f aca="false">MAX(1,EB68)</f>
        <v>1</v>
      </c>
      <c r="EC69" s="36" t="n">
        <f aca="false">MAX(1,EC68)</f>
        <v>1</v>
      </c>
      <c r="ED69" s="36" t="n">
        <f aca="false">MAX(1,ED68)</f>
        <v>1</v>
      </c>
      <c r="EE69" s="36" t="n">
        <f aca="false">MAX(1,EE68)</f>
        <v>1</v>
      </c>
      <c r="EF69" s="36" t="n">
        <f aca="false">MAX(1,EF68)</f>
        <v>1</v>
      </c>
      <c r="EG69" s="36" t="n">
        <f aca="false">MAX(1,EG68)</f>
        <v>1</v>
      </c>
      <c r="EH69" s="36" t="n">
        <f aca="false">MAX(1,EH68)</f>
        <v>1</v>
      </c>
      <c r="EI69" s="36" t="n">
        <f aca="false">MAX(1,EI68)</f>
        <v>1</v>
      </c>
      <c r="EJ69" s="36" t="n">
        <f aca="false">MAX(1,EJ68)</f>
        <v>1</v>
      </c>
      <c r="EK69" s="36" t="n">
        <f aca="false">MAX(1,EK68)</f>
        <v>1</v>
      </c>
      <c r="EL69" s="36" t="n">
        <f aca="false">MAX(1,EL68)</f>
        <v>1</v>
      </c>
      <c r="EM69" s="36" t="n">
        <f aca="false">MAX(1,EM68)</f>
        <v>1</v>
      </c>
      <c r="EN69" s="36" t="n">
        <f aca="false">MAX(1,EN68)</f>
        <v>1</v>
      </c>
      <c r="EO69" s="36" t="n">
        <f aca="false">MAX(1,EO68)</f>
        <v>1</v>
      </c>
      <c r="EP69" s="36" t="n">
        <f aca="false">MAX(1,EP68)</f>
        <v>1</v>
      </c>
      <c r="EQ69" s="36" t="n">
        <f aca="false">MAX(1,EQ68)</f>
        <v>1</v>
      </c>
      <c r="ER69" s="36" t="n">
        <f aca="false">MAX(1,ER68)</f>
        <v>1</v>
      </c>
      <c r="ES69" s="36" t="n">
        <f aca="false">MAX(1,ES68)</f>
        <v>1</v>
      </c>
      <c r="ET69" s="36" t="n">
        <f aca="false">MAX(1,ET68)</f>
        <v>1</v>
      </c>
      <c r="EU69" s="36" t="n">
        <f aca="false">MAX(1,EU68)</f>
        <v>1</v>
      </c>
      <c r="EV69" s="36" t="n">
        <f aca="false">MAX(1,EV68)</f>
        <v>1</v>
      </c>
      <c r="EW69" s="36" t="n">
        <f aca="false">MAX(1,EW68)</f>
        <v>1</v>
      </c>
      <c r="EX69" s="36" t="n">
        <f aca="false">MAX(1,EX68)</f>
        <v>1</v>
      </c>
      <c r="EY69" s="36" t="n">
        <f aca="false">MAX(1,EY68)</f>
        <v>1</v>
      </c>
      <c r="EZ69" s="36" t="n">
        <f aca="false">MAX(1,EZ68)</f>
        <v>1</v>
      </c>
      <c r="FA69" s="36" t="n">
        <f aca="false">MAX(1,FA68)</f>
        <v>1</v>
      </c>
      <c r="FB69" s="36" t="n">
        <f aca="false">MAX(1,FB68)</f>
        <v>1</v>
      </c>
      <c r="FC69" s="36" t="n">
        <f aca="false">MAX(1,FC68)</f>
        <v>1</v>
      </c>
      <c r="FD69" s="36" t="n">
        <f aca="false">MAX(1,FD68)</f>
        <v>1</v>
      </c>
      <c r="FE69" s="36" t="n">
        <f aca="false">MAX(1,FE68)</f>
        <v>1</v>
      </c>
      <c r="FF69" s="36" t="n">
        <f aca="false">MAX(1,FF68)</f>
        <v>1</v>
      </c>
      <c r="FG69" s="36" t="n">
        <f aca="false">MAX(1,FG68)</f>
        <v>1</v>
      </c>
      <c r="FH69" s="36" t="n">
        <f aca="false">MAX(1,FH68)</f>
        <v>1</v>
      </c>
    </row>
    <row r="70" customFormat="false" ht="15" hidden="false" customHeight="false" outlineLevel="0" collapsed="false">
      <c r="C70" s="1" t="s">
        <v>720</v>
      </c>
      <c r="D70" s="12" t="s">
        <v>320</v>
      </c>
      <c r="J70" s="26" t="n">
        <f aca="false">(J68&gt;0)*SUMPRODUCT((J52&gt;INDEX(EB_LB,J69,0))*(J52-INDEX(EB_LB,J69,0)),INDEX(EB_dR,J69,0))</f>
        <v>0</v>
      </c>
      <c r="K70" s="26" t="n">
        <f aca="false">(K68&gt;0)*SUMPRODUCT((K52&gt;INDEX(EB_LB,K69,0))*(K52-INDEX(EB_LB,K69,0)),INDEX(EB_dR,K69,0))</f>
        <v>0</v>
      </c>
      <c r="L70" s="26" t="n">
        <f aca="false">(L68&gt;0)*SUMPRODUCT((L52&gt;INDEX(EB_LB,L69,0))*(L52-INDEX(EB_LB,L69,0)),INDEX(EB_dR,L69,0))</f>
        <v>0</v>
      </c>
      <c r="M70" s="26" t="n">
        <f aca="false">(M68&gt;0)*SUMPRODUCT((M52&gt;INDEX(EB_LB,M69,0))*(M52-INDEX(EB_LB,M69,0)),INDEX(EB_dR,M69,0))</f>
        <v>0</v>
      </c>
      <c r="N70" s="26" t="n">
        <f aca="false">(N68&gt;0)*SUMPRODUCT((N52&gt;INDEX(EB_LB,N69,0))*(N52-INDEX(EB_LB,N69,0)),INDEX(EB_dR,N69,0))</f>
        <v>0</v>
      </c>
      <c r="O70" s="26" t="n">
        <f aca="false">(O68&gt;0)*SUMPRODUCT((O52&gt;INDEX(EB_LB,O69,0))*(O52-INDEX(EB_LB,O69,0)),INDEX(EB_dR,O69,0))</f>
        <v>0</v>
      </c>
      <c r="P70" s="26" t="n">
        <f aca="false">(P68&gt;0)*SUMPRODUCT((P52&gt;INDEX(EB_LB,P69,0))*(P52-INDEX(EB_LB,P69,0)),INDEX(EB_dR,P69,0))</f>
        <v>0</v>
      </c>
      <c r="Q70" s="26" t="n">
        <f aca="false">(Q68&gt;0)*SUMPRODUCT((Q52&gt;INDEX(EB_LB,Q69,0))*(Q52-INDEX(EB_LB,Q69,0)),INDEX(EB_dR,Q69,0))</f>
        <v>0</v>
      </c>
      <c r="R70" s="26" t="n">
        <f aca="false">(R68&gt;0)*SUMPRODUCT((R52&gt;INDEX(EB_LB,R69,0))*(R52-INDEX(EB_LB,R69,0)),INDEX(EB_dR,R69,0))</f>
        <v>0</v>
      </c>
      <c r="S70" s="26" t="n">
        <f aca="false">(S68&gt;0)*SUMPRODUCT((S52&gt;INDEX(EB_LB,S69,0))*(S52-INDEX(EB_LB,S69,0)),INDEX(EB_dR,S69,0))</f>
        <v>0</v>
      </c>
      <c r="T70" s="26" t="n">
        <f aca="false">(T68&gt;0)*SUMPRODUCT((T52&gt;INDEX(EB_LB,T69,0))*(T52-INDEX(EB_LB,T69,0)),INDEX(EB_dR,T69,0))</f>
        <v>0</v>
      </c>
      <c r="U70" s="26" t="n">
        <f aca="false">(U68&gt;0)*SUMPRODUCT((U52&gt;INDEX(EB_LB,U69,0))*(U52-INDEX(EB_LB,U69,0)),INDEX(EB_dR,U69,0))</f>
        <v>0</v>
      </c>
      <c r="V70" s="26" t="n">
        <f aca="false">(V68&gt;0)*SUMPRODUCT((V52&gt;INDEX(EB_LB,V69,0))*(V52-INDEX(EB_LB,V69,0)),INDEX(EB_dR,V69,0))</f>
        <v>0</v>
      </c>
      <c r="W70" s="26" t="n">
        <f aca="false">(W68&gt;0)*SUMPRODUCT((W52&gt;INDEX(EB_LB,W69,0))*(W52-INDEX(EB_LB,W69,0)),INDEX(EB_dR,W69,0))</f>
        <v>0</v>
      </c>
      <c r="X70" s="26" t="n">
        <f aca="false">(X68&gt;0)*SUMPRODUCT((X52&gt;INDEX(EB_LB,X69,0))*(X52-INDEX(EB_LB,X69,0)),INDEX(EB_dR,X69,0))</f>
        <v>0</v>
      </c>
      <c r="Y70" s="26" t="n">
        <f aca="false">(Y68&gt;0)*SUMPRODUCT((Y52&gt;INDEX(EB_LB,Y69,0))*(Y52-INDEX(EB_LB,Y69,0)),INDEX(EB_dR,Y69,0))</f>
        <v>0</v>
      </c>
      <c r="Z70" s="26" t="n">
        <f aca="false">(Z68&gt;0)*SUMPRODUCT((Z52&gt;INDEX(EB_LB,Z69,0))*(Z52-INDEX(EB_LB,Z69,0)),INDEX(EB_dR,Z69,0))</f>
        <v>0</v>
      </c>
      <c r="AA70" s="26" t="n">
        <f aca="false">(AA68&gt;0)*SUMPRODUCT((AA52&gt;INDEX(EB_LB,AA69,0))*(AA52-INDEX(EB_LB,AA69,0)),INDEX(EB_dR,AA69,0))</f>
        <v>0</v>
      </c>
      <c r="AB70" s="26" t="n">
        <f aca="false">(AB68&gt;0)*SUMPRODUCT((AB52&gt;INDEX(EB_LB,AB69,0))*(AB52-INDEX(EB_LB,AB69,0)),INDEX(EB_dR,AB69,0))</f>
        <v>0</v>
      </c>
      <c r="AC70" s="26" t="n">
        <f aca="false">(AC68&gt;0)*SUMPRODUCT((AC52&gt;INDEX(EB_LB,AC69,0))*(AC52-INDEX(EB_LB,AC69,0)),INDEX(EB_dR,AC69,0))</f>
        <v>0</v>
      </c>
      <c r="AD70" s="26" t="n">
        <f aca="false">(AD68&gt;0)*SUMPRODUCT((AD52&gt;INDEX(EB_LB,AD69,0))*(AD52-INDEX(EB_LB,AD69,0)),INDEX(EB_dR,AD69,0))</f>
        <v>0</v>
      </c>
      <c r="AE70" s="26" t="n">
        <f aca="false">(AE68&gt;0)*SUMPRODUCT((AE52&gt;INDEX(EB_LB,AE69,0))*(AE52-INDEX(EB_LB,AE69,0)),INDEX(EB_dR,AE69,0))</f>
        <v>0</v>
      </c>
      <c r="AF70" s="26" t="n">
        <f aca="false">(AF68&gt;0)*SUMPRODUCT((AF52&gt;INDEX(EB_LB,AF69,0))*(AF52-INDEX(EB_LB,AF69,0)),INDEX(EB_dR,AF69,0))</f>
        <v>0</v>
      </c>
      <c r="AG70" s="26" t="n">
        <f aca="false">(AG68&gt;0)*SUMPRODUCT((AG52&gt;INDEX(EB_LB,AG69,0))*(AG52-INDEX(EB_LB,AG69,0)),INDEX(EB_dR,AG69,0))</f>
        <v>0</v>
      </c>
      <c r="AH70" s="26" t="n">
        <f aca="false">(AH68&gt;0)*SUMPRODUCT((AH52&gt;INDEX(EB_LB,AH69,0))*(AH52-INDEX(EB_LB,AH69,0)),INDEX(EB_dR,AH69,0))</f>
        <v>0</v>
      </c>
      <c r="AI70" s="26" t="n">
        <f aca="false">(AI68&gt;0)*SUMPRODUCT((AI52&gt;INDEX(EB_LB,AI69,0))*(AI52-INDEX(EB_LB,AI69,0)),INDEX(EB_dR,AI69,0))</f>
        <v>0</v>
      </c>
      <c r="AJ70" s="26" t="n">
        <f aca="false">(AJ68&gt;0)*SUMPRODUCT((AJ52&gt;INDEX(EB_LB,AJ69,0))*(AJ52-INDEX(EB_LB,AJ69,0)),INDEX(EB_dR,AJ69,0))</f>
        <v>0</v>
      </c>
      <c r="AK70" s="26" t="n">
        <f aca="false">(AK68&gt;0)*SUMPRODUCT((AK52&gt;INDEX(EB_LB,AK69,0))*(AK52-INDEX(EB_LB,AK69,0)),INDEX(EB_dR,AK69,0))</f>
        <v>0</v>
      </c>
      <c r="AL70" s="26" t="n">
        <f aca="false">(AL68&gt;0)*SUMPRODUCT((AL52&gt;INDEX(EB_LB,AL69,0))*(AL52-INDEX(EB_LB,AL69,0)),INDEX(EB_dR,AL69,0))</f>
        <v>0</v>
      </c>
      <c r="AM70" s="26" t="n">
        <f aca="false">(AM68&gt;0)*SUMPRODUCT((AM52&gt;INDEX(EB_LB,AM69,0))*(AM52-INDEX(EB_LB,AM69,0)),INDEX(EB_dR,AM69,0))</f>
        <v>0</v>
      </c>
      <c r="AN70" s="26" t="n">
        <f aca="false">(AN68&gt;0)*SUMPRODUCT((AN52&gt;INDEX(EB_LB,AN69,0))*(AN52-INDEX(EB_LB,AN69,0)),INDEX(EB_dR,AN69,0))</f>
        <v>0</v>
      </c>
      <c r="AO70" s="26" t="n">
        <f aca="false">(AO68&gt;0)*SUMPRODUCT((AO52&gt;INDEX(EB_LB,AO69,0))*(AO52-INDEX(EB_LB,AO69,0)),INDEX(EB_dR,AO69,0))</f>
        <v>0</v>
      </c>
      <c r="AP70" s="26" t="n">
        <f aca="false">(AP68&gt;0)*SUMPRODUCT((AP52&gt;INDEX(EB_LB,AP69,0))*(AP52-INDEX(EB_LB,AP69,0)),INDEX(EB_dR,AP69,0))</f>
        <v>0</v>
      </c>
      <c r="AQ70" s="26" t="n">
        <f aca="false">(AQ68&gt;0)*SUMPRODUCT((AQ52&gt;INDEX(EB_LB,AQ69,0))*(AQ52-INDEX(EB_LB,AQ69,0)),INDEX(EB_dR,AQ69,0))</f>
        <v>0</v>
      </c>
      <c r="AR70" s="26" t="n">
        <f aca="false">(AR68&gt;0)*SUMPRODUCT((AR52&gt;INDEX(EB_LB,AR69,0))*(AR52-INDEX(EB_LB,AR69,0)),INDEX(EB_dR,AR69,0))</f>
        <v>0</v>
      </c>
      <c r="AS70" s="26" t="n">
        <f aca="false">(AS68&gt;0)*SUMPRODUCT((AS52&gt;INDEX(EB_LB,AS69,0))*(AS52-INDEX(EB_LB,AS69,0)),INDEX(EB_dR,AS69,0))</f>
        <v>0</v>
      </c>
      <c r="AT70" s="26" t="n">
        <f aca="false">(AT68&gt;0)*SUMPRODUCT((AT52&gt;INDEX(EB_LB,AT69,0))*(AT52-INDEX(EB_LB,AT69,0)),INDEX(EB_dR,AT69,0))</f>
        <v>0</v>
      </c>
      <c r="AU70" s="26" t="n">
        <f aca="false">(AU68&gt;0)*SUMPRODUCT((AU52&gt;INDEX(EB_LB,AU69,0))*(AU52-INDEX(EB_LB,AU69,0)),INDEX(EB_dR,AU69,0))</f>
        <v>0</v>
      </c>
      <c r="AV70" s="26" t="n">
        <f aca="false">(AV68&gt;0)*SUMPRODUCT((AV52&gt;INDEX(EB_LB,AV69,0))*(AV52-INDEX(EB_LB,AV69,0)),INDEX(EB_dR,AV69,0))</f>
        <v>0</v>
      </c>
      <c r="AW70" s="26" t="n">
        <f aca="false">(AW68&gt;0)*SUMPRODUCT((AW52&gt;INDEX(EB_LB,AW69,0))*(AW52-INDEX(EB_LB,AW69,0)),INDEX(EB_dR,AW69,0))</f>
        <v>0</v>
      </c>
      <c r="AX70" s="26" t="n">
        <f aca="false">(AX68&gt;0)*SUMPRODUCT((AX52&gt;INDEX(EB_LB,AX69,0))*(AX52-INDEX(EB_LB,AX69,0)),INDEX(EB_dR,AX69,0))</f>
        <v>0</v>
      </c>
      <c r="AY70" s="26" t="n">
        <f aca="false">(AY68&gt;0)*SUMPRODUCT((AY52&gt;INDEX(EB_LB,AY69,0))*(AY52-INDEX(EB_LB,AY69,0)),INDEX(EB_dR,AY69,0))</f>
        <v>0</v>
      </c>
      <c r="AZ70" s="26" t="n">
        <f aca="false">(AZ68&gt;0)*SUMPRODUCT((AZ52&gt;INDEX(EB_LB,AZ69,0))*(AZ52-INDEX(EB_LB,AZ69,0)),INDEX(EB_dR,AZ69,0))</f>
        <v>0</v>
      </c>
      <c r="BA70" s="26" t="n">
        <f aca="false">(BA68&gt;0)*SUMPRODUCT((BA52&gt;INDEX(EB_LB,BA69,0))*(BA52-INDEX(EB_LB,BA69,0)),INDEX(EB_dR,BA69,0))</f>
        <v>0</v>
      </c>
      <c r="BB70" s="26" t="n">
        <f aca="false">(BB68&gt;0)*SUMPRODUCT((BB52&gt;INDEX(EB_LB,BB69,0))*(BB52-INDEX(EB_LB,BB69,0)),INDEX(EB_dR,BB69,0))</f>
        <v>0</v>
      </c>
      <c r="BC70" s="26" t="n">
        <f aca="false">(BC68&gt;0)*SUMPRODUCT((BC52&gt;INDEX(EB_LB,BC69,0))*(BC52-INDEX(EB_LB,BC69,0)),INDEX(EB_dR,BC69,0))</f>
        <v>0</v>
      </c>
      <c r="BD70" s="26" t="n">
        <f aca="false">(BD68&gt;0)*SUMPRODUCT((BD52&gt;INDEX(EB_LB,BD69,0))*(BD52-INDEX(EB_LB,BD69,0)),INDEX(EB_dR,BD69,0))</f>
        <v>0</v>
      </c>
      <c r="BE70" s="26" t="n">
        <f aca="false">(BE68&gt;0)*SUMPRODUCT((BE52&gt;INDEX(EB_LB,BE69,0))*(BE52-INDEX(EB_LB,BE69,0)),INDEX(EB_dR,BE69,0))</f>
        <v>0</v>
      </c>
      <c r="BF70" s="26" t="n">
        <f aca="false">(BF68&gt;0)*SUMPRODUCT((BF52&gt;INDEX(EB_LB,BF69,0))*(BF52-INDEX(EB_LB,BF69,0)),INDEX(EB_dR,BF69,0))</f>
        <v>0</v>
      </c>
      <c r="BG70" s="26" t="n">
        <f aca="false">(BG68&gt;0)*SUMPRODUCT((BG52&gt;INDEX(EB_LB,BG69,0))*(BG52-INDEX(EB_LB,BG69,0)),INDEX(EB_dR,BG69,0))</f>
        <v>0</v>
      </c>
      <c r="BH70" s="26" t="n">
        <f aca="false">(BH68&gt;0)*SUMPRODUCT((BH52&gt;INDEX(EB_LB,BH69,0))*(BH52-INDEX(EB_LB,BH69,0)),INDEX(EB_dR,BH69,0))</f>
        <v>0</v>
      </c>
      <c r="BI70" s="26" t="n">
        <f aca="false">(BI68&gt;0)*SUMPRODUCT((BI52&gt;INDEX(EB_LB,BI69,0))*(BI52-INDEX(EB_LB,BI69,0)),INDEX(EB_dR,BI69,0))</f>
        <v>0</v>
      </c>
      <c r="BJ70" s="26" t="n">
        <f aca="false">(BJ68&gt;0)*SUMPRODUCT((BJ52&gt;INDEX(EB_LB,BJ69,0))*(BJ52-INDEX(EB_LB,BJ69,0)),INDEX(EB_dR,BJ69,0))</f>
        <v>0</v>
      </c>
      <c r="BK70" s="26" t="n">
        <f aca="false">(BK68&gt;0)*SUMPRODUCT((BK52&gt;INDEX(EB_LB,BK69,0))*(BK52-INDEX(EB_LB,BK69,0)),INDEX(EB_dR,BK69,0))</f>
        <v>0</v>
      </c>
      <c r="BL70" s="26" t="n">
        <f aca="false">(BL68&gt;0)*SUMPRODUCT((BL52&gt;INDEX(EB_LB,BL69,0))*(BL52-INDEX(EB_LB,BL69,0)),INDEX(EB_dR,BL69,0))</f>
        <v>0</v>
      </c>
      <c r="BM70" s="26" t="n">
        <f aca="false">(BM68&gt;0)*SUMPRODUCT((BM52&gt;INDEX(EB_LB,BM69,0))*(BM52-INDEX(EB_LB,BM69,0)),INDEX(EB_dR,BM69,0))</f>
        <v>0</v>
      </c>
      <c r="BN70" s="26" t="n">
        <f aca="false">(BN68&gt;0)*SUMPRODUCT((BN52&gt;INDEX(EB_LB,BN69,0))*(BN52-INDEX(EB_LB,BN69,0)),INDEX(EB_dR,BN69,0))</f>
        <v>0</v>
      </c>
      <c r="BO70" s="26" t="n">
        <f aca="false">(BO68&gt;0)*SUMPRODUCT((BO52&gt;INDEX(EB_LB,BO69,0))*(BO52-INDEX(EB_LB,BO69,0)),INDEX(EB_dR,BO69,0))</f>
        <v>0</v>
      </c>
      <c r="BP70" s="26" t="n">
        <f aca="false">(BP68&gt;0)*SUMPRODUCT((BP52&gt;INDEX(EB_LB,BP69,0))*(BP52-INDEX(EB_LB,BP69,0)),INDEX(EB_dR,BP69,0))</f>
        <v>0</v>
      </c>
      <c r="BQ70" s="26" t="n">
        <f aca="false">(BQ68&gt;0)*SUMPRODUCT((BQ52&gt;INDEX(EB_LB,BQ69,0))*(BQ52-INDEX(EB_LB,BQ69,0)),INDEX(EB_dR,BQ69,0))</f>
        <v>0</v>
      </c>
      <c r="BR70" s="26" t="n">
        <f aca="false">(BR68&gt;0)*SUMPRODUCT((BR52&gt;INDEX(EB_LB,BR69,0))*(BR52-INDEX(EB_LB,BR69,0)),INDEX(EB_dR,BR69,0))</f>
        <v>0</v>
      </c>
      <c r="BS70" s="26" t="n">
        <f aca="false">(BS68&gt;0)*SUMPRODUCT((BS52&gt;INDEX(EB_LB,BS69,0))*(BS52-INDEX(EB_LB,BS69,0)),INDEX(EB_dR,BS69,0))</f>
        <v>0</v>
      </c>
      <c r="BT70" s="26" t="n">
        <f aca="false">(BT68&gt;0)*SUMPRODUCT((BT52&gt;INDEX(EB_LB,BT69,0))*(BT52-INDEX(EB_LB,BT69,0)),INDEX(EB_dR,BT69,0))</f>
        <v>0</v>
      </c>
      <c r="BU70" s="26" t="n">
        <f aca="false">(BU68&gt;0)*SUMPRODUCT((BU52&gt;INDEX(EB_LB,BU69,0))*(BU52-INDEX(EB_LB,BU69,0)),INDEX(EB_dR,BU69,0))</f>
        <v>0</v>
      </c>
      <c r="BV70" s="26" t="n">
        <f aca="false">(BV68&gt;0)*SUMPRODUCT((BV52&gt;INDEX(EB_LB,BV69,0))*(BV52-INDEX(EB_LB,BV69,0)),INDEX(EB_dR,BV69,0))</f>
        <v>0</v>
      </c>
      <c r="BW70" s="26" t="n">
        <f aca="false">(BW68&gt;0)*SUMPRODUCT((BW52&gt;INDEX(EB_LB,BW69,0))*(BW52-INDEX(EB_LB,BW69,0)),INDEX(EB_dR,BW69,0))</f>
        <v>0</v>
      </c>
      <c r="BX70" s="26" t="n">
        <f aca="false">(BX68&gt;0)*SUMPRODUCT((BX52&gt;INDEX(EB_LB,BX69,0))*(BX52-INDEX(EB_LB,BX69,0)),INDEX(EB_dR,BX69,0))</f>
        <v>0</v>
      </c>
      <c r="BY70" s="26" t="n">
        <f aca="false">(BY68&gt;0)*SUMPRODUCT((BY52&gt;INDEX(EB_LB,BY69,0))*(BY52-INDEX(EB_LB,BY69,0)),INDEX(EB_dR,BY69,0))</f>
        <v>0</v>
      </c>
      <c r="BZ70" s="26" t="n">
        <f aca="false">(BZ68&gt;0)*SUMPRODUCT((BZ52&gt;INDEX(EB_LB,BZ69,0))*(BZ52-INDEX(EB_LB,BZ69,0)),INDEX(EB_dR,BZ69,0))</f>
        <v>0</v>
      </c>
      <c r="CA70" s="26" t="n">
        <f aca="false">(CA68&gt;0)*SUMPRODUCT((CA52&gt;INDEX(EB_LB,CA69,0))*(CA52-INDEX(EB_LB,CA69,0)),INDEX(EB_dR,CA69,0))</f>
        <v>0</v>
      </c>
      <c r="CB70" s="26" t="n">
        <f aca="false">(CB68&gt;0)*SUMPRODUCT((CB52&gt;INDEX(EB_LB,CB69,0))*(CB52-INDEX(EB_LB,CB69,0)),INDEX(EB_dR,CB69,0))</f>
        <v>0</v>
      </c>
      <c r="CC70" s="26" t="n">
        <f aca="false">(CC68&gt;0)*SUMPRODUCT((CC52&gt;INDEX(EB_LB,CC69,0))*(CC52-INDEX(EB_LB,CC69,0)),INDEX(EB_dR,CC69,0))</f>
        <v>0</v>
      </c>
      <c r="CD70" s="26" t="n">
        <f aca="false">(CD68&gt;0)*SUMPRODUCT((CD52&gt;INDEX(EB_LB,CD69,0))*(CD52-INDEX(EB_LB,CD69,0)),INDEX(EB_dR,CD69,0))</f>
        <v>0</v>
      </c>
      <c r="CE70" s="26" t="n">
        <f aca="false">(CE68&gt;0)*SUMPRODUCT((CE52&gt;INDEX(EB_LB,CE69,0))*(CE52-INDEX(EB_LB,CE69,0)),INDEX(EB_dR,CE69,0))</f>
        <v>0</v>
      </c>
      <c r="CF70" s="26" t="n">
        <f aca="false">(CF68&gt;0)*SUMPRODUCT((CF52&gt;INDEX(EB_LB,CF69,0))*(CF52-INDEX(EB_LB,CF69,0)),INDEX(EB_dR,CF69,0))</f>
        <v>0</v>
      </c>
      <c r="CG70" s="26" t="n">
        <f aca="false">(CG68&gt;0)*SUMPRODUCT((CG52&gt;INDEX(EB_LB,CG69,0))*(CG52-INDEX(EB_LB,CG69,0)),INDEX(EB_dR,CG69,0))</f>
        <v>0</v>
      </c>
      <c r="CH70" s="26" t="n">
        <f aca="false">(CH68&gt;0)*SUMPRODUCT((CH52&gt;INDEX(EB_LB,CH69,0))*(CH52-INDEX(EB_LB,CH69,0)),INDEX(EB_dR,CH69,0))</f>
        <v>0</v>
      </c>
      <c r="CI70" s="26" t="n">
        <f aca="false">(CI68&gt;0)*SUMPRODUCT((CI52&gt;INDEX(EB_LB,CI69,0))*(CI52-INDEX(EB_LB,CI69,0)),INDEX(EB_dR,CI69,0))</f>
        <v>0</v>
      </c>
      <c r="CJ70" s="26" t="n">
        <f aca="false">(CJ68&gt;0)*SUMPRODUCT((CJ52&gt;INDEX(EB_LB,CJ69,0))*(CJ52-INDEX(EB_LB,CJ69,0)),INDEX(EB_dR,CJ69,0))</f>
        <v>0</v>
      </c>
      <c r="CK70" s="26" t="n">
        <f aca="false">(CK68&gt;0)*SUMPRODUCT((CK52&gt;INDEX(EB_LB,CK69,0))*(CK52-INDEX(EB_LB,CK69,0)),INDEX(EB_dR,CK69,0))</f>
        <v>0</v>
      </c>
      <c r="CL70" s="26" t="n">
        <f aca="false">(CL68&gt;0)*SUMPRODUCT((CL52&gt;INDEX(EB_LB,CL69,0))*(CL52-INDEX(EB_LB,CL69,0)),INDEX(EB_dR,CL69,0))</f>
        <v>0</v>
      </c>
      <c r="CM70" s="26" t="n">
        <f aca="false">(CM68&gt;0)*SUMPRODUCT((CM52&gt;INDEX(EB_LB,CM69,0))*(CM52-INDEX(EB_LB,CM69,0)),INDEX(EB_dR,CM69,0))</f>
        <v>0</v>
      </c>
      <c r="CN70" s="26" t="n">
        <f aca="false">(CN68&gt;0)*SUMPRODUCT((CN52&gt;INDEX(EB_LB,CN69,0))*(CN52-INDEX(EB_LB,CN69,0)),INDEX(EB_dR,CN69,0))</f>
        <v>0</v>
      </c>
      <c r="CO70" s="26" t="n">
        <f aca="false">(CO68&gt;0)*SUMPRODUCT((CO52&gt;INDEX(EB_LB,CO69,0))*(CO52-INDEX(EB_LB,CO69,0)),INDEX(EB_dR,CO69,0))</f>
        <v>0</v>
      </c>
      <c r="CP70" s="26" t="n">
        <f aca="false">(CP68&gt;0)*SUMPRODUCT((CP52&gt;INDEX(EB_LB,CP69,0))*(CP52-INDEX(EB_LB,CP69,0)),INDEX(EB_dR,CP69,0))</f>
        <v>0</v>
      </c>
      <c r="CQ70" s="26" t="n">
        <f aca="false">(CQ68&gt;0)*SUMPRODUCT((CQ52&gt;INDEX(EB_LB,CQ69,0))*(CQ52-INDEX(EB_LB,CQ69,0)),INDEX(EB_dR,CQ69,0))</f>
        <v>0</v>
      </c>
      <c r="CR70" s="26" t="n">
        <f aca="false">(CR68&gt;0)*SUMPRODUCT((CR52&gt;INDEX(EB_LB,CR69,0))*(CR52-INDEX(EB_LB,CR69,0)),INDEX(EB_dR,CR69,0))</f>
        <v>0</v>
      </c>
      <c r="CS70" s="26" t="n">
        <f aca="false">(CS68&gt;0)*SUMPRODUCT((CS52&gt;INDEX(EB_LB,CS69,0))*(CS52-INDEX(EB_LB,CS69,0)),INDEX(EB_dR,CS69,0))</f>
        <v>0</v>
      </c>
      <c r="CT70" s="26" t="n">
        <f aca="false">(CT68&gt;0)*SUMPRODUCT((CT52&gt;INDEX(EB_LB,CT69,0))*(CT52-INDEX(EB_LB,CT69,0)),INDEX(EB_dR,CT69,0))</f>
        <v>0</v>
      </c>
      <c r="CU70" s="26" t="n">
        <f aca="false">(CU68&gt;0)*SUMPRODUCT((CU52&gt;INDEX(EB_LB,CU69,0))*(CU52-INDEX(EB_LB,CU69,0)),INDEX(EB_dR,CU69,0))</f>
        <v>0</v>
      </c>
      <c r="CV70" s="26" t="n">
        <f aca="false">(CV68&gt;0)*SUMPRODUCT((CV52&gt;INDEX(EB_LB,CV69,0))*(CV52-INDEX(EB_LB,CV69,0)),INDEX(EB_dR,CV69,0))</f>
        <v>0</v>
      </c>
      <c r="CW70" s="26" t="n">
        <f aca="false">(CW68&gt;0)*SUMPRODUCT((CW52&gt;INDEX(EB_LB,CW69,0))*(CW52-INDEX(EB_LB,CW69,0)),INDEX(EB_dR,CW69,0))</f>
        <v>0</v>
      </c>
      <c r="CX70" s="26" t="n">
        <f aca="false">(CX68&gt;0)*SUMPRODUCT((CX52&gt;INDEX(EB_LB,CX69,0))*(CX52-INDEX(EB_LB,CX69,0)),INDEX(EB_dR,CX69,0))</f>
        <v>0</v>
      </c>
      <c r="CY70" s="26" t="n">
        <f aca="false">(CY68&gt;0)*SUMPRODUCT((CY52&gt;INDEX(EB_LB,CY69,0))*(CY52-INDEX(EB_LB,CY69,0)),INDEX(EB_dR,CY69,0))</f>
        <v>0</v>
      </c>
      <c r="CZ70" s="26" t="n">
        <f aca="false">(CZ68&gt;0)*SUMPRODUCT((CZ52&gt;INDEX(EB_LB,CZ69,0))*(CZ52-INDEX(EB_LB,CZ69,0)),INDEX(EB_dR,CZ69,0))</f>
        <v>0</v>
      </c>
      <c r="DA70" s="26" t="n">
        <f aca="false">(DA68&gt;0)*SUMPRODUCT((DA52&gt;INDEX(EB_LB,DA69,0))*(DA52-INDEX(EB_LB,DA69,0)),INDEX(EB_dR,DA69,0))</f>
        <v>0</v>
      </c>
      <c r="DB70" s="26" t="n">
        <f aca="false">(DB68&gt;0)*SUMPRODUCT((DB52&gt;INDEX(EB_LB,DB69,0))*(DB52-INDEX(EB_LB,DB69,0)),INDEX(EB_dR,DB69,0))</f>
        <v>0</v>
      </c>
      <c r="DC70" s="26" t="n">
        <f aca="false">(DC68&gt;0)*SUMPRODUCT((DC52&gt;INDEX(EB_LB,DC69,0))*(DC52-INDEX(EB_LB,DC69,0)),INDEX(EB_dR,DC69,0))</f>
        <v>0</v>
      </c>
      <c r="DD70" s="26" t="n">
        <f aca="false">(DD68&gt;0)*SUMPRODUCT((DD52&gt;INDEX(EB_LB,DD69,0))*(DD52-INDEX(EB_LB,DD69,0)),INDEX(EB_dR,DD69,0))</f>
        <v>0</v>
      </c>
      <c r="DE70" s="26" t="n">
        <f aca="false">(DE68&gt;0)*SUMPRODUCT((DE52&gt;INDEX(EB_LB,DE69,0))*(DE52-INDEX(EB_LB,DE69,0)),INDEX(EB_dR,DE69,0))</f>
        <v>0</v>
      </c>
      <c r="DF70" s="26" t="n">
        <f aca="false">(DF68&gt;0)*SUMPRODUCT((DF52&gt;INDEX(EB_LB,DF69,0))*(DF52-INDEX(EB_LB,DF69,0)),INDEX(EB_dR,DF69,0))</f>
        <v>0</v>
      </c>
      <c r="DG70" s="26" t="n">
        <f aca="false">(DG68&gt;0)*SUMPRODUCT((DG52&gt;INDEX(EB_LB,DG69,0))*(DG52-INDEX(EB_LB,DG69,0)),INDEX(EB_dR,DG69,0))</f>
        <v>0</v>
      </c>
      <c r="DH70" s="26" t="n">
        <f aca="false">(DH68&gt;0)*SUMPRODUCT((DH52&gt;INDEX(EB_LB,DH69,0))*(DH52-INDEX(EB_LB,DH69,0)),INDEX(EB_dR,DH69,0))</f>
        <v>0</v>
      </c>
      <c r="DI70" s="26" t="n">
        <f aca="false">(DI68&gt;0)*SUMPRODUCT((DI52&gt;INDEX(EB_LB,DI69,0))*(DI52-INDEX(EB_LB,DI69,0)),INDEX(EB_dR,DI69,0))</f>
        <v>0</v>
      </c>
      <c r="DJ70" s="26" t="n">
        <f aca="false">(DJ68&gt;0)*SUMPRODUCT((DJ52&gt;INDEX(EB_LB,DJ69,0))*(DJ52-INDEX(EB_LB,DJ69,0)),INDEX(EB_dR,DJ69,0))</f>
        <v>0</v>
      </c>
      <c r="DK70" s="26" t="n">
        <f aca="false">(DK68&gt;0)*SUMPRODUCT((DK52&gt;INDEX(EB_LB,DK69,0))*(DK52-INDEX(EB_LB,DK69,0)),INDEX(EB_dR,DK69,0))</f>
        <v>0</v>
      </c>
      <c r="DL70" s="26" t="n">
        <f aca="false">(DL68&gt;0)*SUMPRODUCT((DL52&gt;INDEX(EB_LB,DL69,0))*(DL52-INDEX(EB_LB,DL69,0)),INDEX(EB_dR,DL69,0))</f>
        <v>0</v>
      </c>
      <c r="DM70" s="26" t="n">
        <f aca="false">(DM68&gt;0)*SUMPRODUCT((DM52&gt;INDEX(EB_LB,DM69,0))*(DM52-INDEX(EB_LB,DM69,0)),INDEX(EB_dR,DM69,0))</f>
        <v>0</v>
      </c>
      <c r="DN70" s="26" t="n">
        <f aca="false">(DN68&gt;0)*SUMPRODUCT((DN52&gt;INDEX(EB_LB,DN69,0))*(DN52-INDEX(EB_LB,DN69,0)),INDEX(EB_dR,DN69,0))</f>
        <v>0</v>
      </c>
      <c r="DO70" s="26" t="n">
        <f aca="false">(DO68&gt;0)*SUMPRODUCT((DO52&gt;INDEX(EB_LB,DO69,0))*(DO52-INDEX(EB_LB,DO69,0)),INDEX(EB_dR,DO69,0))</f>
        <v>0</v>
      </c>
      <c r="DP70" s="26" t="n">
        <f aca="false">(DP68&gt;0)*SUMPRODUCT((DP52&gt;INDEX(EB_LB,DP69,0))*(DP52-INDEX(EB_LB,DP69,0)),INDEX(EB_dR,DP69,0))</f>
        <v>0</v>
      </c>
      <c r="DQ70" s="26" t="n">
        <f aca="false">(DQ68&gt;0)*SUMPRODUCT((DQ52&gt;INDEX(EB_LB,DQ69,0))*(DQ52-INDEX(EB_LB,DQ69,0)),INDEX(EB_dR,DQ69,0))</f>
        <v>0</v>
      </c>
      <c r="DR70" s="26" t="n">
        <f aca="false">(DR68&gt;0)*SUMPRODUCT((DR52&gt;INDEX(EB_LB,DR69,0))*(DR52-INDEX(EB_LB,DR69,0)),INDEX(EB_dR,DR69,0))</f>
        <v>0</v>
      </c>
      <c r="DS70" s="26" t="n">
        <f aca="false">(DS68&gt;0)*SUMPRODUCT((DS52&gt;INDEX(EB_LB,DS69,0))*(DS52-INDEX(EB_LB,DS69,0)),INDEX(EB_dR,DS69,0))</f>
        <v>0</v>
      </c>
      <c r="DT70" s="26" t="n">
        <f aca="false">(DT68&gt;0)*SUMPRODUCT((DT52&gt;INDEX(EB_LB,DT69,0))*(DT52-INDEX(EB_LB,DT69,0)),INDEX(EB_dR,DT69,0))</f>
        <v>0</v>
      </c>
      <c r="DU70" s="26" t="n">
        <f aca="false">(DU68&gt;0)*SUMPRODUCT((DU52&gt;INDEX(EB_LB,DU69,0))*(DU52-INDEX(EB_LB,DU69,0)),INDEX(EB_dR,DU69,0))</f>
        <v>0</v>
      </c>
      <c r="DV70" s="26" t="n">
        <f aca="false">(DV68&gt;0)*SUMPRODUCT((DV52&gt;INDEX(EB_LB,DV69,0))*(DV52-INDEX(EB_LB,DV69,0)),INDEX(EB_dR,DV69,0))</f>
        <v>0</v>
      </c>
      <c r="DW70" s="26" t="n">
        <f aca="false">(DW68&gt;0)*SUMPRODUCT((DW52&gt;INDEX(EB_LB,DW69,0))*(DW52-INDEX(EB_LB,DW69,0)),INDEX(EB_dR,DW69,0))</f>
        <v>0</v>
      </c>
      <c r="DX70" s="26" t="n">
        <f aca="false">(DX68&gt;0)*SUMPRODUCT((DX52&gt;INDEX(EB_LB,DX69,0))*(DX52-INDEX(EB_LB,DX69,0)),INDEX(EB_dR,DX69,0))</f>
        <v>0</v>
      </c>
      <c r="DY70" s="26" t="n">
        <f aca="false">(DY68&gt;0)*SUMPRODUCT((DY52&gt;INDEX(EB_LB,DY69,0))*(DY52-INDEX(EB_LB,DY69,0)),INDEX(EB_dR,DY69,0))</f>
        <v>0</v>
      </c>
      <c r="DZ70" s="26" t="n">
        <f aca="false">(DZ68&gt;0)*SUMPRODUCT((DZ52&gt;INDEX(EB_LB,DZ69,0))*(DZ52-INDEX(EB_LB,DZ69,0)),INDEX(EB_dR,DZ69,0))</f>
        <v>0</v>
      </c>
      <c r="EA70" s="26" t="n">
        <f aca="false">(EA68&gt;0)*SUMPRODUCT((EA52&gt;INDEX(EB_LB,EA69,0))*(EA52-INDEX(EB_LB,EA69,0)),INDEX(EB_dR,EA69,0))</f>
        <v>0</v>
      </c>
      <c r="EB70" s="26" t="n">
        <f aca="false">(EB68&gt;0)*SUMPRODUCT((EB52&gt;INDEX(EB_LB,EB69,0))*(EB52-INDEX(EB_LB,EB69,0)),INDEX(EB_dR,EB69,0))</f>
        <v>0</v>
      </c>
      <c r="EC70" s="26" t="n">
        <f aca="false">(EC68&gt;0)*SUMPRODUCT((EC52&gt;INDEX(EB_LB,EC69,0))*(EC52-INDEX(EB_LB,EC69,0)),INDEX(EB_dR,EC69,0))</f>
        <v>0</v>
      </c>
      <c r="ED70" s="26" t="n">
        <f aca="false">(ED68&gt;0)*SUMPRODUCT((ED52&gt;INDEX(EB_LB,ED69,0))*(ED52-INDEX(EB_LB,ED69,0)),INDEX(EB_dR,ED69,0))</f>
        <v>0</v>
      </c>
      <c r="EE70" s="26" t="n">
        <f aca="false">(EE68&gt;0)*SUMPRODUCT((EE52&gt;INDEX(EB_LB,EE69,0))*(EE52-INDEX(EB_LB,EE69,0)),INDEX(EB_dR,EE69,0))</f>
        <v>0</v>
      </c>
      <c r="EF70" s="26" t="n">
        <f aca="false">(EF68&gt;0)*SUMPRODUCT((EF52&gt;INDEX(EB_LB,EF69,0))*(EF52-INDEX(EB_LB,EF69,0)),INDEX(EB_dR,EF69,0))</f>
        <v>0</v>
      </c>
      <c r="EG70" s="26" t="n">
        <f aca="false">(EG68&gt;0)*SUMPRODUCT((EG52&gt;INDEX(EB_LB,EG69,0))*(EG52-INDEX(EB_LB,EG69,0)),INDEX(EB_dR,EG69,0))</f>
        <v>0</v>
      </c>
      <c r="EH70" s="26" t="n">
        <f aca="false">(EH68&gt;0)*SUMPRODUCT((EH52&gt;INDEX(EB_LB,EH69,0))*(EH52-INDEX(EB_LB,EH69,0)),INDEX(EB_dR,EH69,0))</f>
        <v>0</v>
      </c>
      <c r="EI70" s="26" t="n">
        <f aca="false">(EI68&gt;0)*SUMPRODUCT((EI52&gt;INDEX(EB_LB,EI69,0))*(EI52-INDEX(EB_LB,EI69,0)),INDEX(EB_dR,EI69,0))</f>
        <v>0</v>
      </c>
      <c r="EJ70" s="26" t="n">
        <f aca="false">(EJ68&gt;0)*SUMPRODUCT((EJ52&gt;INDEX(EB_LB,EJ69,0))*(EJ52-INDEX(EB_LB,EJ69,0)),INDEX(EB_dR,EJ69,0))</f>
        <v>0</v>
      </c>
      <c r="EK70" s="26" t="n">
        <f aca="false">(EK68&gt;0)*SUMPRODUCT((EK52&gt;INDEX(EB_LB,EK69,0))*(EK52-INDEX(EB_LB,EK69,0)),INDEX(EB_dR,EK69,0))</f>
        <v>0</v>
      </c>
      <c r="EL70" s="26" t="n">
        <f aca="false">(EL68&gt;0)*SUMPRODUCT((EL52&gt;INDEX(EB_LB,EL69,0))*(EL52-INDEX(EB_LB,EL69,0)),INDEX(EB_dR,EL69,0))</f>
        <v>0</v>
      </c>
      <c r="EM70" s="26" t="n">
        <f aca="false">(EM68&gt;0)*SUMPRODUCT((EM52&gt;INDEX(EB_LB,EM69,0))*(EM52-INDEX(EB_LB,EM69,0)),INDEX(EB_dR,EM69,0))</f>
        <v>0</v>
      </c>
      <c r="EN70" s="26" t="n">
        <f aca="false">(EN68&gt;0)*SUMPRODUCT((EN52&gt;INDEX(EB_LB,EN69,0))*(EN52-INDEX(EB_LB,EN69,0)),INDEX(EB_dR,EN69,0))</f>
        <v>0</v>
      </c>
      <c r="EO70" s="26" t="n">
        <f aca="false">(EO68&gt;0)*SUMPRODUCT((EO52&gt;INDEX(EB_LB,EO69,0))*(EO52-INDEX(EB_LB,EO69,0)),INDEX(EB_dR,EO69,0))</f>
        <v>0</v>
      </c>
      <c r="EP70" s="26" t="n">
        <f aca="false">(EP68&gt;0)*SUMPRODUCT((EP52&gt;INDEX(EB_LB,EP69,0))*(EP52-INDEX(EB_LB,EP69,0)),INDEX(EB_dR,EP69,0))</f>
        <v>0</v>
      </c>
      <c r="EQ70" s="26" t="n">
        <f aca="false">(EQ68&gt;0)*SUMPRODUCT((EQ52&gt;INDEX(EB_LB,EQ69,0))*(EQ52-INDEX(EB_LB,EQ69,0)),INDEX(EB_dR,EQ69,0))</f>
        <v>0</v>
      </c>
      <c r="ER70" s="26" t="n">
        <f aca="false">(ER68&gt;0)*SUMPRODUCT((ER52&gt;INDEX(EB_LB,ER69,0))*(ER52-INDEX(EB_LB,ER69,0)),INDEX(EB_dR,ER69,0))</f>
        <v>0</v>
      </c>
      <c r="ES70" s="26" t="n">
        <f aca="false">(ES68&gt;0)*SUMPRODUCT((ES52&gt;INDEX(EB_LB,ES69,0))*(ES52-INDEX(EB_LB,ES69,0)),INDEX(EB_dR,ES69,0))</f>
        <v>0</v>
      </c>
      <c r="ET70" s="26" t="n">
        <f aca="false">(ET68&gt;0)*SUMPRODUCT((ET52&gt;INDEX(EB_LB,ET69,0))*(ET52-INDEX(EB_LB,ET69,0)),INDEX(EB_dR,ET69,0))</f>
        <v>0</v>
      </c>
      <c r="EU70" s="26" t="n">
        <f aca="false">(EU68&gt;0)*SUMPRODUCT((EU52&gt;INDEX(EB_LB,EU69,0))*(EU52-INDEX(EB_LB,EU69,0)),INDEX(EB_dR,EU69,0))</f>
        <v>0</v>
      </c>
      <c r="EV70" s="26" t="n">
        <f aca="false">(EV68&gt;0)*SUMPRODUCT((EV52&gt;INDEX(EB_LB,EV69,0))*(EV52-INDEX(EB_LB,EV69,0)),INDEX(EB_dR,EV69,0))</f>
        <v>0</v>
      </c>
      <c r="EW70" s="26" t="n">
        <f aca="false">(EW68&gt;0)*SUMPRODUCT((EW52&gt;INDEX(EB_LB,EW69,0))*(EW52-INDEX(EB_LB,EW69,0)),INDEX(EB_dR,EW69,0))</f>
        <v>0</v>
      </c>
      <c r="EX70" s="26" t="n">
        <f aca="false">(EX68&gt;0)*SUMPRODUCT((EX52&gt;INDEX(EB_LB,EX69,0))*(EX52-INDEX(EB_LB,EX69,0)),INDEX(EB_dR,EX69,0))</f>
        <v>0</v>
      </c>
      <c r="EY70" s="26" t="n">
        <f aca="false">(EY68&gt;0)*SUMPRODUCT((EY52&gt;INDEX(EB_LB,EY69,0))*(EY52-INDEX(EB_LB,EY69,0)),INDEX(EB_dR,EY69,0))</f>
        <v>0</v>
      </c>
      <c r="EZ70" s="26" t="n">
        <f aca="false">(EZ68&gt;0)*SUMPRODUCT((EZ52&gt;INDEX(EB_LB,EZ69,0))*(EZ52-INDEX(EB_LB,EZ69,0)),INDEX(EB_dR,EZ69,0))</f>
        <v>0</v>
      </c>
      <c r="FA70" s="26" t="n">
        <f aca="false">(FA68&gt;0)*SUMPRODUCT((FA52&gt;INDEX(EB_LB,FA69,0))*(FA52-INDEX(EB_LB,FA69,0)),INDEX(EB_dR,FA69,0))</f>
        <v>0</v>
      </c>
      <c r="FB70" s="26" t="n">
        <f aca="false">(FB68&gt;0)*SUMPRODUCT((FB52&gt;INDEX(EB_LB,FB69,0))*(FB52-INDEX(EB_LB,FB69,0)),INDEX(EB_dR,FB69,0))</f>
        <v>0</v>
      </c>
      <c r="FC70" s="26" t="n">
        <f aca="false">(FC68&gt;0)*SUMPRODUCT((FC52&gt;INDEX(EB_LB,FC69,0))*(FC52-INDEX(EB_LB,FC69,0)),INDEX(EB_dR,FC69,0))</f>
        <v>0</v>
      </c>
      <c r="FD70" s="26" t="n">
        <f aca="false">(FD68&gt;0)*SUMPRODUCT((FD52&gt;INDEX(EB_LB,FD69,0))*(FD52-INDEX(EB_LB,FD69,0)),INDEX(EB_dR,FD69,0))</f>
        <v>0</v>
      </c>
      <c r="FE70" s="26" t="n">
        <f aca="false">(FE68&gt;0)*SUMPRODUCT((FE52&gt;INDEX(EB_LB,FE69,0))*(FE52-INDEX(EB_LB,FE69,0)),INDEX(EB_dR,FE69,0))</f>
        <v>0</v>
      </c>
      <c r="FF70" s="26" t="n">
        <f aca="false">(FF68&gt;0)*SUMPRODUCT((FF52&gt;INDEX(EB_LB,FF69,0))*(FF52-INDEX(EB_LB,FF69,0)),INDEX(EB_dR,FF69,0))</f>
        <v>0</v>
      </c>
      <c r="FG70" s="26" t="n">
        <f aca="false">(FG68&gt;0)*SUMPRODUCT((FG52&gt;INDEX(EB_LB,FG69,0))*(FG52-INDEX(EB_LB,FG69,0)),INDEX(EB_dR,FG69,0))</f>
        <v>0</v>
      </c>
      <c r="FH70" s="26" t="n">
        <f aca="false">(FH68&gt;0)*SUMPRODUCT((FH52&gt;INDEX(EB_LB,FH69,0))*(FH52-INDEX(EB_LB,FH69,0)),INDEX(EB_dR,FH69,0))</f>
        <v>0</v>
      </c>
    </row>
    <row r="71" customFormat="false" ht="15" hidden="false" customHeight="false" outlineLevel="0" collapsed="false">
      <c r="C71" s="1" t="s">
        <v>721</v>
      </c>
      <c r="D71" s="12" t="s">
        <v>320</v>
      </c>
      <c r="J71" s="26" t="n">
        <f aca="false">(J68&gt;0)*INDEX(EB_Floor,J69)</f>
        <v>0</v>
      </c>
      <c r="K71" s="26" t="n">
        <f aca="false">(K68&gt;0)*INDEX(EB_Floor,K69)</f>
        <v>0</v>
      </c>
      <c r="L71" s="26" t="n">
        <f aca="false">(L68&gt;0)*INDEX(EB_Floor,L69)</f>
        <v>0</v>
      </c>
      <c r="M71" s="26" t="n">
        <f aca="false">(M68&gt;0)*INDEX(EB_Floor,M69)</f>
        <v>0</v>
      </c>
      <c r="N71" s="26" t="n">
        <f aca="false">(N68&gt;0)*INDEX(EB_Floor,N69)</f>
        <v>0</v>
      </c>
      <c r="O71" s="26" t="n">
        <f aca="false">(O68&gt;0)*INDEX(EB_Floor,O69)</f>
        <v>0</v>
      </c>
      <c r="P71" s="26" t="n">
        <f aca="false">(P68&gt;0)*INDEX(EB_Floor,P69)</f>
        <v>0</v>
      </c>
      <c r="Q71" s="26" t="n">
        <f aca="false">(Q68&gt;0)*INDEX(EB_Floor,Q69)</f>
        <v>0</v>
      </c>
      <c r="R71" s="26" t="n">
        <f aca="false">(R68&gt;0)*INDEX(EB_Floor,R69)</f>
        <v>0</v>
      </c>
      <c r="S71" s="26" t="n">
        <f aca="false">(S68&gt;0)*INDEX(EB_Floor,S69)</f>
        <v>0</v>
      </c>
      <c r="T71" s="26" t="n">
        <f aca="false">(T68&gt;0)*INDEX(EB_Floor,T69)</f>
        <v>0</v>
      </c>
      <c r="U71" s="26" t="n">
        <f aca="false">(U68&gt;0)*INDEX(EB_Floor,U69)</f>
        <v>0</v>
      </c>
      <c r="V71" s="26" t="n">
        <f aca="false">(V68&gt;0)*INDEX(EB_Floor,V69)</f>
        <v>0</v>
      </c>
      <c r="W71" s="26" t="n">
        <f aca="false">(W68&gt;0)*INDEX(EB_Floor,W69)</f>
        <v>0</v>
      </c>
      <c r="X71" s="26" t="n">
        <f aca="false">(X68&gt;0)*INDEX(EB_Floor,X69)</f>
        <v>0</v>
      </c>
      <c r="Y71" s="26" t="n">
        <f aca="false">(Y68&gt;0)*INDEX(EB_Floor,Y69)</f>
        <v>0</v>
      </c>
      <c r="Z71" s="26" t="n">
        <f aca="false">(Z68&gt;0)*INDEX(EB_Floor,Z69)</f>
        <v>0</v>
      </c>
      <c r="AA71" s="26" t="n">
        <f aca="false">(AA68&gt;0)*INDEX(EB_Floor,AA69)</f>
        <v>0</v>
      </c>
      <c r="AB71" s="26" t="n">
        <f aca="false">(AB68&gt;0)*INDEX(EB_Floor,AB69)</f>
        <v>0</v>
      </c>
      <c r="AC71" s="26" t="n">
        <f aca="false">(AC68&gt;0)*INDEX(EB_Floor,AC69)</f>
        <v>0</v>
      </c>
      <c r="AD71" s="26" t="n">
        <f aca="false">(AD68&gt;0)*INDEX(EB_Floor,AD69)</f>
        <v>0</v>
      </c>
      <c r="AE71" s="26" t="n">
        <f aca="false">(AE68&gt;0)*INDEX(EB_Floor,AE69)</f>
        <v>0</v>
      </c>
      <c r="AF71" s="26" t="n">
        <f aca="false">(AF68&gt;0)*INDEX(EB_Floor,AF69)</f>
        <v>0</v>
      </c>
      <c r="AG71" s="26" t="n">
        <f aca="false">(AG68&gt;0)*INDEX(EB_Floor,AG69)</f>
        <v>0</v>
      </c>
      <c r="AH71" s="26" t="n">
        <f aca="false">(AH68&gt;0)*INDEX(EB_Floor,AH69)</f>
        <v>0</v>
      </c>
      <c r="AI71" s="26" t="n">
        <f aca="false">(AI68&gt;0)*INDEX(EB_Floor,AI69)</f>
        <v>0</v>
      </c>
      <c r="AJ71" s="26" t="n">
        <f aca="false">(AJ68&gt;0)*INDEX(EB_Floor,AJ69)</f>
        <v>0</v>
      </c>
      <c r="AK71" s="26" t="n">
        <f aca="false">(AK68&gt;0)*INDEX(EB_Floor,AK69)</f>
        <v>0</v>
      </c>
      <c r="AL71" s="26" t="n">
        <f aca="false">(AL68&gt;0)*INDEX(EB_Floor,AL69)</f>
        <v>0</v>
      </c>
      <c r="AM71" s="26" t="n">
        <f aca="false">(AM68&gt;0)*INDEX(EB_Floor,AM69)</f>
        <v>0</v>
      </c>
      <c r="AN71" s="26" t="n">
        <f aca="false">(AN68&gt;0)*INDEX(EB_Floor,AN69)</f>
        <v>0</v>
      </c>
      <c r="AO71" s="26" t="n">
        <f aca="false">(AO68&gt;0)*INDEX(EB_Floor,AO69)</f>
        <v>0</v>
      </c>
      <c r="AP71" s="26" t="n">
        <f aca="false">(AP68&gt;0)*INDEX(EB_Floor,AP69)</f>
        <v>0</v>
      </c>
      <c r="AQ71" s="26" t="n">
        <f aca="false">(AQ68&gt;0)*INDEX(EB_Floor,AQ69)</f>
        <v>0</v>
      </c>
      <c r="AR71" s="26" t="n">
        <f aca="false">(AR68&gt;0)*INDEX(EB_Floor,AR69)</f>
        <v>0</v>
      </c>
      <c r="AS71" s="26" t="n">
        <f aca="false">(AS68&gt;0)*INDEX(EB_Floor,AS69)</f>
        <v>0</v>
      </c>
      <c r="AT71" s="26" t="n">
        <f aca="false">(AT68&gt;0)*INDEX(EB_Floor,AT69)</f>
        <v>0</v>
      </c>
      <c r="AU71" s="26" t="n">
        <f aca="false">(AU68&gt;0)*INDEX(EB_Floor,AU69)</f>
        <v>0</v>
      </c>
      <c r="AV71" s="26" t="n">
        <f aca="false">(AV68&gt;0)*INDEX(EB_Floor,AV69)</f>
        <v>0</v>
      </c>
      <c r="AW71" s="26" t="n">
        <f aca="false">(AW68&gt;0)*INDEX(EB_Floor,AW69)</f>
        <v>0</v>
      </c>
      <c r="AX71" s="26" t="n">
        <f aca="false">(AX68&gt;0)*INDEX(EB_Floor,AX69)</f>
        <v>0</v>
      </c>
      <c r="AY71" s="26" t="n">
        <f aca="false">(AY68&gt;0)*INDEX(EB_Floor,AY69)</f>
        <v>0</v>
      </c>
      <c r="AZ71" s="26" t="n">
        <f aca="false">(AZ68&gt;0)*INDEX(EB_Floor,AZ69)</f>
        <v>0</v>
      </c>
      <c r="BA71" s="26" t="n">
        <f aca="false">(BA68&gt;0)*INDEX(EB_Floor,BA69)</f>
        <v>0</v>
      </c>
      <c r="BB71" s="26" t="n">
        <f aca="false">(BB68&gt;0)*INDEX(EB_Floor,BB69)</f>
        <v>0</v>
      </c>
      <c r="BC71" s="26" t="n">
        <f aca="false">(BC68&gt;0)*INDEX(EB_Floor,BC69)</f>
        <v>0</v>
      </c>
      <c r="BD71" s="26" t="n">
        <f aca="false">(BD68&gt;0)*INDEX(EB_Floor,BD69)</f>
        <v>0</v>
      </c>
      <c r="BE71" s="26" t="n">
        <f aca="false">(BE68&gt;0)*INDEX(EB_Floor,BE69)</f>
        <v>0</v>
      </c>
      <c r="BF71" s="26" t="n">
        <f aca="false">(BF68&gt;0)*INDEX(EB_Floor,BF69)</f>
        <v>0</v>
      </c>
      <c r="BG71" s="26" t="n">
        <f aca="false">(BG68&gt;0)*INDEX(EB_Floor,BG69)</f>
        <v>0</v>
      </c>
      <c r="BH71" s="26" t="n">
        <f aca="false">(BH68&gt;0)*INDEX(EB_Floor,BH69)</f>
        <v>0</v>
      </c>
      <c r="BI71" s="26" t="n">
        <f aca="false">(BI68&gt;0)*INDEX(EB_Floor,BI69)</f>
        <v>0</v>
      </c>
      <c r="BJ71" s="26" t="n">
        <f aca="false">(BJ68&gt;0)*INDEX(EB_Floor,BJ69)</f>
        <v>0</v>
      </c>
      <c r="BK71" s="26" t="n">
        <f aca="false">(BK68&gt;0)*INDEX(EB_Floor,BK69)</f>
        <v>0</v>
      </c>
      <c r="BL71" s="26" t="n">
        <f aca="false">(BL68&gt;0)*INDEX(EB_Floor,BL69)</f>
        <v>0</v>
      </c>
      <c r="BM71" s="26" t="n">
        <f aca="false">(BM68&gt;0)*INDEX(EB_Floor,BM69)</f>
        <v>0</v>
      </c>
      <c r="BN71" s="26" t="n">
        <f aca="false">(BN68&gt;0)*INDEX(EB_Floor,BN69)</f>
        <v>0</v>
      </c>
      <c r="BO71" s="26" t="n">
        <f aca="false">(BO68&gt;0)*INDEX(EB_Floor,BO69)</f>
        <v>0</v>
      </c>
      <c r="BP71" s="26" t="n">
        <f aca="false">(BP68&gt;0)*INDEX(EB_Floor,BP69)</f>
        <v>0</v>
      </c>
      <c r="BQ71" s="26" t="n">
        <f aca="false">(BQ68&gt;0)*INDEX(EB_Floor,BQ69)</f>
        <v>0</v>
      </c>
      <c r="BR71" s="26" t="n">
        <f aca="false">(BR68&gt;0)*INDEX(EB_Floor,BR69)</f>
        <v>0</v>
      </c>
      <c r="BS71" s="26" t="n">
        <f aca="false">(BS68&gt;0)*INDEX(EB_Floor,BS69)</f>
        <v>0</v>
      </c>
      <c r="BT71" s="26" t="n">
        <f aca="false">(BT68&gt;0)*INDEX(EB_Floor,BT69)</f>
        <v>0</v>
      </c>
      <c r="BU71" s="26" t="n">
        <f aca="false">(BU68&gt;0)*INDEX(EB_Floor,BU69)</f>
        <v>0</v>
      </c>
      <c r="BV71" s="26" t="n">
        <f aca="false">(BV68&gt;0)*INDEX(EB_Floor,BV69)</f>
        <v>0</v>
      </c>
      <c r="BW71" s="26" t="n">
        <f aca="false">(BW68&gt;0)*INDEX(EB_Floor,BW69)</f>
        <v>0</v>
      </c>
      <c r="BX71" s="26" t="n">
        <f aca="false">(BX68&gt;0)*INDEX(EB_Floor,BX69)</f>
        <v>0</v>
      </c>
      <c r="BY71" s="26" t="n">
        <f aca="false">(BY68&gt;0)*INDEX(EB_Floor,BY69)</f>
        <v>0</v>
      </c>
      <c r="BZ71" s="26" t="n">
        <f aca="false">(BZ68&gt;0)*INDEX(EB_Floor,BZ69)</f>
        <v>0</v>
      </c>
      <c r="CA71" s="26" t="n">
        <f aca="false">(CA68&gt;0)*INDEX(EB_Floor,CA69)</f>
        <v>0</v>
      </c>
      <c r="CB71" s="26" t="n">
        <f aca="false">(CB68&gt;0)*INDEX(EB_Floor,CB69)</f>
        <v>0</v>
      </c>
      <c r="CC71" s="26" t="n">
        <f aca="false">(CC68&gt;0)*INDEX(EB_Floor,CC69)</f>
        <v>0</v>
      </c>
      <c r="CD71" s="26" t="n">
        <f aca="false">(CD68&gt;0)*INDEX(EB_Floor,CD69)</f>
        <v>0</v>
      </c>
      <c r="CE71" s="26" t="n">
        <f aca="false">(CE68&gt;0)*INDEX(EB_Floor,CE69)</f>
        <v>0</v>
      </c>
      <c r="CF71" s="26" t="n">
        <f aca="false">(CF68&gt;0)*INDEX(EB_Floor,CF69)</f>
        <v>0</v>
      </c>
      <c r="CG71" s="26" t="n">
        <f aca="false">(CG68&gt;0)*INDEX(EB_Floor,CG69)</f>
        <v>0</v>
      </c>
      <c r="CH71" s="26" t="n">
        <f aca="false">(CH68&gt;0)*INDEX(EB_Floor,CH69)</f>
        <v>0</v>
      </c>
      <c r="CI71" s="26" t="n">
        <f aca="false">(CI68&gt;0)*INDEX(EB_Floor,CI69)</f>
        <v>0</v>
      </c>
      <c r="CJ71" s="26" t="n">
        <f aca="false">(CJ68&gt;0)*INDEX(EB_Floor,CJ69)</f>
        <v>0</v>
      </c>
      <c r="CK71" s="26" t="n">
        <f aca="false">(CK68&gt;0)*INDEX(EB_Floor,CK69)</f>
        <v>0</v>
      </c>
      <c r="CL71" s="26" t="n">
        <f aca="false">(CL68&gt;0)*INDEX(EB_Floor,CL69)</f>
        <v>0</v>
      </c>
      <c r="CM71" s="26" t="n">
        <f aca="false">(CM68&gt;0)*INDEX(EB_Floor,CM69)</f>
        <v>0</v>
      </c>
      <c r="CN71" s="26" t="n">
        <f aca="false">(CN68&gt;0)*INDEX(EB_Floor,CN69)</f>
        <v>0</v>
      </c>
      <c r="CO71" s="26" t="n">
        <f aca="false">(CO68&gt;0)*INDEX(EB_Floor,CO69)</f>
        <v>0</v>
      </c>
      <c r="CP71" s="26" t="n">
        <f aca="false">(CP68&gt;0)*INDEX(EB_Floor,CP69)</f>
        <v>0</v>
      </c>
      <c r="CQ71" s="26" t="n">
        <f aca="false">(CQ68&gt;0)*INDEX(EB_Floor,CQ69)</f>
        <v>0</v>
      </c>
      <c r="CR71" s="26" t="n">
        <f aca="false">(CR68&gt;0)*INDEX(EB_Floor,CR69)</f>
        <v>0</v>
      </c>
      <c r="CS71" s="26" t="n">
        <f aca="false">(CS68&gt;0)*INDEX(EB_Floor,CS69)</f>
        <v>0</v>
      </c>
      <c r="CT71" s="26" t="n">
        <f aca="false">(CT68&gt;0)*INDEX(EB_Floor,CT69)</f>
        <v>0</v>
      </c>
      <c r="CU71" s="26" t="n">
        <f aca="false">(CU68&gt;0)*INDEX(EB_Floor,CU69)</f>
        <v>0</v>
      </c>
      <c r="CV71" s="26" t="n">
        <f aca="false">(CV68&gt;0)*INDEX(EB_Floor,CV69)</f>
        <v>0</v>
      </c>
      <c r="CW71" s="26" t="n">
        <f aca="false">(CW68&gt;0)*INDEX(EB_Floor,CW69)</f>
        <v>0</v>
      </c>
      <c r="CX71" s="26" t="n">
        <f aca="false">(CX68&gt;0)*INDEX(EB_Floor,CX69)</f>
        <v>0</v>
      </c>
      <c r="CY71" s="26" t="n">
        <f aca="false">(CY68&gt;0)*INDEX(EB_Floor,CY69)</f>
        <v>0</v>
      </c>
      <c r="CZ71" s="26" t="n">
        <f aca="false">(CZ68&gt;0)*INDEX(EB_Floor,CZ69)</f>
        <v>0</v>
      </c>
      <c r="DA71" s="26" t="n">
        <f aca="false">(DA68&gt;0)*INDEX(EB_Floor,DA69)</f>
        <v>0</v>
      </c>
      <c r="DB71" s="26" t="n">
        <f aca="false">(DB68&gt;0)*INDEX(EB_Floor,DB69)</f>
        <v>0</v>
      </c>
      <c r="DC71" s="26" t="n">
        <f aca="false">(DC68&gt;0)*INDEX(EB_Floor,DC69)</f>
        <v>0</v>
      </c>
      <c r="DD71" s="26" t="n">
        <f aca="false">(DD68&gt;0)*INDEX(EB_Floor,DD69)</f>
        <v>0</v>
      </c>
      <c r="DE71" s="26" t="n">
        <f aca="false">(DE68&gt;0)*INDEX(EB_Floor,DE69)</f>
        <v>0</v>
      </c>
      <c r="DF71" s="26" t="n">
        <f aca="false">(DF68&gt;0)*INDEX(EB_Floor,DF69)</f>
        <v>0</v>
      </c>
      <c r="DG71" s="26" t="n">
        <f aca="false">(DG68&gt;0)*INDEX(EB_Floor,DG69)</f>
        <v>0</v>
      </c>
      <c r="DH71" s="26" t="n">
        <f aca="false">(DH68&gt;0)*INDEX(EB_Floor,DH69)</f>
        <v>0</v>
      </c>
      <c r="DI71" s="26" t="n">
        <f aca="false">(DI68&gt;0)*INDEX(EB_Floor,DI69)</f>
        <v>0</v>
      </c>
      <c r="DJ71" s="26" t="n">
        <f aca="false">(DJ68&gt;0)*INDEX(EB_Floor,DJ69)</f>
        <v>0</v>
      </c>
      <c r="DK71" s="26" t="n">
        <f aca="false">(DK68&gt;0)*INDEX(EB_Floor,DK69)</f>
        <v>0</v>
      </c>
      <c r="DL71" s="26" t="n">
        <f aca="false">(DL68&gt;0)*INDEX(EB_Floor,DL69)</f>
        <v>0</v>
      </c>
      <c r="DM71" s="26" t="n">
        <f aca="false">(DM68&gt;0)*INDEX(EB_Floor,DM69)</f>
        <v>0</v>
      </c>
      <c r="DN71" s="26" t="n">
        <f aca="false">(DN68&gt;0)*INDEX(EB_Floor,DN69)</f>
        <v>0</v>
      </c>
      <c r="DO71" s="26" t="n">
        <f aca="false">(DO68&gt;0)*INDEX(EB_Floor,DO69)</f>
        <v>0</v>
      </c>
      <c r="DP71" s="26" t="n">
        <f aca="false">(DP68&gt;0)*INDEX(EB_Floor,DP69)</f>
        <v>0</v>
      </c>
      <c r="DQ71" s="26" t="n">
        <f aca="false">(DQ68&gt;0)*INDEX(EB_Floor,DQ69)</f>
        <v>0</v>
      </c>
      <c r="DR71" s="26" t="n">
        <f aca="false">(DR68&gt;0)*INDEX(EB_Floor,DR69)</f>
        <v>0</v>
      </c>
      <c r="DS71" s="26" t="n">
        <f aca="false">(DS68&gt;0)*INDEX(EB_Floor,DS69)</f>
        <v>0</v>
      </c>
      <c r="DT71" s="26" t="n">
        <f aca="false">(DT68&gt;0)*INDEX(EB_Floor,DT69)</f>
        <v>0</v>
      </c>
      <c r="DU71" s="26" t="n">
        <f aca="false">(DU68&gt;0)*INDEX(EB_Floor,DU69)</f>
        <v>0</v>
      </c>
      <c r="DV71" s="26" t="n">
        <f aca="false">(DV68&gt;0)*INDEX(EB_Floor,DV69)</f>
        <v>0</v>
      </c>
      <c r="DW71" s="26" t="n">
        <f aca="false">(DW68&gt;0)*INDEX(EB_Floor,DW69)</f>
        <v>0</v>
      </c>
      <c r="DX71" s="26" t="n">
        <f aca="false">(DX68&gt;0)*INDEX(EB_Floor,DX69)</f>
        <v>0</v>
      </c>
      <c r="DY71" s="26" t="n">
        <f aca="false">(DY68&gt;0)*INDEX(EB_Floor,DY69)</f>
        <v>0</v>
      </c>
      <c r="DZ71" s="26" t="n">
        <f aca="false">(DZ68&gt;0)*INDEX(EB_Floor,DZ69)</f>
        <v>0</v>
      </c>
      <c r="EA71" s="26" t="n">
        <f aca="false">(EA68&gt;0)*INDEX(EB_Floor,EA69)</f>
        <v>0</v>
      </c>
      <c r="EB71" s="26" t="n">
        <f aca="false">(EB68&gt;0)*INDEX(EB_Floor,EB69)</f>
        <v>0</v>
      </c>
      <c r="EC71" s="26" t="n">
        <f aca="false">(EC68&gt;0)*INDEX(EB_Floor,EC69)</f>
        <v>0</v>
      </c>
      <c r="ED71" s="26" t="n">
        <f aca="false">(ED68&gt;0)*INDEX(EB_Floor,ED69)</f>
        <v>0</v>
      </c>
      <c r="EE71" s="26" t="n">
        <f aca="false">(EE68&gt;0)*INDEX(EB_Floor,EE69)</f>
        <v>0</v>
      </c>
      <c r="EF71" s="26" t="n">
        <f aca="false">(EF68&gt;0)*INDEX(EB_Floor,EF69)</f>
        <v>0</v>
      </c>
      <c r="EG71" s="26" t="n">
        <f aca="false">(EG68&gt;0)*INDEX(EB_Floor,EG69)</f>
        <v>0</v>
      </c>
      <c r="EH71" s="26" t="n">
        <f aca="false">(EH68&gt;0)*INDEX(EB_Floor,EH69)</f>
        <v>0</v>
      </c>
      <c r="EI71" s="26" t="n">
        <f aca="false">(EI68&gt;0)*INDEX(EB_Floor,EI69)</f>
        <v>0</v>
      </c>
      <c r="EJ71" s="26" t="n">
        <f aca="false">(EJ68&gt;0)*INDEX(EB_Floor,EJ69)</f>
        <v>0</v>
      </c>
      <c r="EK71" s="26" t="n">
        <f aca="false">(EK68&gt;0)*INDEX(EB_Floor,EK69)</f>
        <v>0</v>
      </c>
      <c r="EL71" s="26" t="n">
        <f aca="false">(EL68&gt;0)*INDEX(EB_Floor,EL69)</f>
        <v>0</v>
      </c>
      <c r="EM71" s="26" t="n">
        <f aca="false">(EM68&gt;0)*INDEX(EB_Floor,EM69)</f>
        <v>0</v>
      </c>
      <c r="EN71" s="26" t="n">
        <f aca="false">(EN68&gt;0)*INDEX(EB_Floor,EN69)</f>
        <v>0</v>
      </c>
      <c r="EO71" s="26" t="n">
        <f aca="false">(EO68&gt;0)*INDEX(EB_Floor,EO69)</f>
        <v>0</v>
      </c>
      <c r="EP71" s="26" t="n">
        <f aca="false">(EP68&gt;0)*INDEX(EB_Floor,EP69)</f>
        <v>0</v>
      </c>
      <c r="EQ71" s="26" t="n">
        <f aca="false">(EQ68&gt;0)*INDEX(EB_Floor,EQ69)</f>
        <v>0</v>
      </c>
      <c r="ER71" s="26" t="n">
        <f aca="false">(ER68&gt;0)*INDEX(EB_Floor,ER69)</f>
        <v>0</v>
      </c>
      <c r="ES71" s="26" t="n">
        <f aca="false">(ES68&gt;0)*INDEX(EB_Floor,ES69)</f>
        <v>0</v>
      </c>
      <c r="ET71" s="26" t="n">
        <f aca="false">(ET68&gt;0)*INDEX(EB_Floor,ET69)</f>
        <v>0</v>
      </c>
      <c r="EU71" s="26" t="n">
        <f aca="false">(EU68&gt;0)*INDEX(EB_Floor,EU69)</f>
        <v>0</v>
      </c>
      <c r="EV71" s="26" t="n">
        <f aca="false">(EV68&gt;0)*INDEX(EB_Floor,EV69)</f>
        <v>0</v>
      </c>
      <c r="EW71" s="26" t="n">
        <f aca="false">(EW68&gt;0)*INDEX(EB_Floor,EW69)</f>
        <v>0</v>
      </c>
      <c r="EX71" s="26" t="n">
        <f aca="false">(EX68&gt;0)*INDEX(EB_Floor,EX69)</f>
        <v>0</v>
      </c>
      <c r="EY71" s="26" t="n">
        <f aca="false">(EY68&gt;0)*INDEX(EB_Floor,EY69)</f>
        <v>0</v>
      </c>
      <c r="EZ71" s="26" t="n">
        <f aca="false">(EZ68&gt;0)*INDEX(EB_Floor,EZ69)</f>
        <v>0</v>
      </c>
      <c r="FA71" s="26" t="n">
        <f aca="false">(FA68&gt;0)*INDEX(EB_Floor,FA69)</f>
        <v>0</v>
      </c>
      <c r="FB71" s="26" t="n">
        <f aca="false">(FB68&gt;0)*INDEX(EB_Floor,FB69)</f>
        <v>0</v>
      </c>
      <c r="FC71" s="26" t="n">
        <f aca="false">(FC68&gt;0)*INDEX(EB_Floor,FC69)</f>
        <v>0</v>
      </c>
      <c r="FD71" s="26" t="n">
        <f aca="false">(FD68&gt;0)*INDEX(EB_Floor,FD69)</f>
        <v>0</v>
      </c>
      <c r="FE71" s="26" t="n">
        <f aca="false">(FE68&gt;0)*INDEX(EB_Floor,FE69)</f>
        <v>0</v>
      </c>
      <c r="FF71" s="26" t="n">
        <f aca="false">(FF68&gt;0)*INDEX(EB_Floor,FF69)</f>
        <v>0</v>
      </c>
      <c r="FG71" s="26" t="n">
        <f aca="false">(FG68&gt;0)*INDEX(EB_Floor,FG69)</f>
        <v>0</v>
      </c>
      <c r="FH71" s="26" t="n">
        <f aca="false">(FH68&gt;0)*INDEX(EB_Floor,FH69)</f>
        <v>0</v>
      </c>
    </row>
    <row r="72" customFormat="false" ht="15" hidden="false" customHeight="false" outlineLevel="0" collapsed="false">
      <c r="C72" s="1" t="s">
        <v>602</v>
      </c>
      <c r="D72" s="12" t="s">
        <v>32</v>
      </c>
      <c r="J72" s="23" t="n">
        <f aca="false">IF(J68&gt;0,1,$E66)</f>
        <v>0</v>
      </c>
      <c r="K72" s="23" t="n">
        <f aca="false">IF(K68&gt;0,1,$E66)</f>
        <v>0</v>
      </c>
      <c r="L72" s="23" t="n">
        <f aca="false">IF(L68&gt;0,1,$E66)</f>
        <v>0</v>
      </c>
      <c r="M72" s="23" t="n">
        <f aca="false">IF(M68&gt;0,1,$E66)</f>
        <v>0</v>
      </c>
      <c r="N72" s="23" t="n">
        <f aca="false">IF(N68&gt;0,1,$E66)</f>
        <v>0</v>
      </c>
      <c r="O72" s="23" t="n">
        <f aca="false">IF(O68&gt;0,1,$E66)</f>
        <v>0</v>
      </c>
      <c r="P72" s="23" t="n">
        <f aca="false">IF(P68&gt;0,1,$E66)</f>
        <v>0</v>
      </c>
      <c r="Q72" s="23" t="n">
        <f aca="false">IF(Q68&gt;0,1,$E66)</f>
        <v>0</v>
      </c>
      <c r="R72" s="23" t="n">
        <f aca="false">IF(R68&gt;0,1,$E66)</f>
        <v>0</v>
      </c>
      <c r="S72" s="23" t="n">
        <f aca="false">IF(S68&gt;0,1,$E66)</f>
        <v>0</v>
      </c>
      <c r="T72" s="23" t="n">
        <f aca="false">IF(T68&gt;0,1,$E66)</f>
        <v>0</v>
      </c>
      <c r="U72" s="23" t="n">
        <f aca="false">IF(U68&gt;0,1,$E66)</f>
        <v>0</v>
      </c>
      <c r="V72" s="23" t="n">
        <f aca="false">IF(V68&gt;0,1,$E66)</f>
        <v>0</v>
      </c>
      <c r="W72" s="23" t="n">
        <f aca="false">IF(W68&gt;0,1,$E66)</f>
        <v>0</v>
      </c>
      <c r="X72" s="23" t="n">
        <f aca="false">IF(X68&gt;0,1,$E66)</f>
        <v>0</v>
      </c>
      <c r="Y72" s="23" t="n">
        <f aca="false">IF(Y68&gt;0,1,$E66)</f>
        <v>0</v>
      </c>
      <c r="Z72" s="23" t="n">
        <f aca="false">IF(Z68&gt;0,1,$E66)</f>
        <v>0</v>
      </c>
      <c r="AA72" s="23" t="n">
        <f aca="false">IF(AA68&gt;0,1,$E66)</f>
        <v>0</v>
      </c>
      <c r="AB72" s="23" t="n">
        <f aca="false">IF(AB68&gt;0,1,$E66)</f>
        <v>0</v>
      </c>
      <c r="AC72" s="23" t="n">
        <f aca="false">IF(AC68&gt;0,1,$E66)</f>
        <v>0</v>
      </c>
      <c r="AD72" s="23" t="n">
        <f aca="false">IF(AD68&gt;0,1,$E66)</f>
        <v>0</v>
      </c>
      <c r="AE72" s="23" t="n">
        <f aca="false">IF(AE68&gt;0,1,$E66)</f>
        <v>0</v>
      </c>
      <c r="AF72" s="23" t="n">
        <f aca="false">IF(AF68&gt;0,1,$E66)</f>
        <v>0</v>
      </c>
      <c r="AG72" s="23" t="n">
        <f aca="false">IF(AG68&gt;0,1,$E66)</f>
        <v>0</v>
      </c>
      <c r="AH72" s="23" t="n">
        <f aca="false">IF(AH68&gt;0,1,$E66)</f>
        <v>0</v>
      </c>
      <c r="AI72" s="23" t="n">
        <f aca="false">IF(AI68&gt;0,1,$E66)</f>
        <v>0</v>
      </c>
      <c r="AJ72" s="23" t="n">
        <f aca="false">IF(AJ68&gt;0,1,$E66)</f>
        <v>0</v>
      </c>
      <c r="AK72" s="23" t="n">
        <f aca="false">IF(AK68&gt;0,1,$E66)</f>
        <v>0</v>
      </c>
      <c r="AL72" s="23" t="n">
        <f aca="false">IF(AL68&gt;0,1,$E66)</f>
        <v>0</v>
      </c>
      <c r="AM72" s="23" t="n">
        <f aca="false">IF(AM68&gt;0,1,$E66)</f>
        <v>0</v>
      </c>
      <c r="AN72" s="23" t="n">
        <f aca="false">IF(AN68&gt;0,1,$E66)</f>
        <v>0</v>
      </c>
      <c r="AO72" s="23" t="n">
        <f aca="false">IF(AO68&gt;0,1,$E66)</f>
        <v>0</v>
      </c>
      <c r="AP72" s="23" t="n">
        <f aca="false">IF(AP68&gt;0,1,$E66)</f>
        <v>0</v>
      </c>
      <c r="AQ72" s="23" t="n">
        <f aca="false">IF(AQ68&gt;0,1,$E66)</f>
        <v>0</v>
      </c>
      <c r="AR72" s="23" t="n">
        <f aca="false">IF(AR68&gt;0,1,$E66)</f>
        <v>0</v>
      </c>
      <c r="AS72" s="23" t="n">
        <f aca="false">IF(AS68&gt;0,1,$E66)</f>
        <v>0</v>
      </c>
      <c r="AT72" s="23" t="n">
        <f aca="false">IF(AT68&gt;0,1,$E66)</f>
        <v>0</v>
      </c>
      <c r="AU72" s="23" t="n">
        <f aca="false">IF(AU68&gt;0,1,$E66)</f>
        <v>0</v>
      </c>
      <c r="AV72" s="23" t="n">
        <f aca="false">IF(AV68&gt;0,1,$E66)</f>
        <v>0</v>
      </c>
      <c r="AW72" s="23" t="n">
        <f aca="false">IF(AW68&gt;0,1,$E66)</f>
        <v>0</v>
      </c>
      <c r="AX72" s="23" t="n">
        <f aca="false">IF(AX68&gt;0,1,$E66)</f>
        <v>0</v>
      </c>
      <c r="AY72" s="23" t="n">
        <f aca="false">IF(AY68&gt;0,1,$E66)</f>
        <v>0</v>
      </c>
      <c r="AZ72" s="23" t="n">
        <f aca="false">IF(AZ68&gt;0,1,$E66)</f>
        <v>0</v>
      </c>
      <c r="BA72" s="23" t="n">
        <f aca="false">IF(BA68&gt;0,1,$E66)</f>
        <v>0</v>
      </c>
      <c r="BB72" s="23" t="n">
        <f aca="false">IF(BB68&gt;0,1,$E66)</f>
        <v>0</v>
      </c>
      <c r="BC72" s="23" t="n">
        <f aca="false">IF(BC68&gt;0,1,$E66)</f>
        <v>0</v>
      </c>
      <c r="BD72" s="23" t="n">
        <f aca="false">IF(BD68&gt;0,1,$E66)</f>
        <v>0</v>
      </c>
      <c r="BE72" s="23" t="n">
        <f aca="false">IF(BE68&gt;0,1,$E66)</f>
        <v>0</v>
      </c>
      <c r="BF72" s="23" t="n">
        <f aca="false">IF(BF68&gt;0,1,$E66)</f>
        <v>0</v>
      </c>
      <c r="BG72" s="23" t="n">
        <f aca="false">IF(BG68&gt;0,1,$E66)</f>
        <v>0</v>
      </c>
      <c r="BH72" s="23" t="n">
        <f aca="false">IF(BH68&gt;0,1,$E66)</f>
        <v>0</v>
      </c>
      <c r="BI72" s="23" t="n">
        <f aca="false">IF(BI68&gt;0,1,$E66)</f>
        <v>0</v>
      </c>
      <c r="BJ72" s="23" t="n">
        <f aca="false">IF(BJ68&gt;0,1,$E66)</f>
        <v>0</v>
      </c>
      <c r="BK72" s="23" t="n">
        <f aca="false">IF(BK68&gt;0,1,$E66)</f>
        <v>0</v>
      </c>
      <c r="BL72" s="23" t="n">
        <f aca="false">IF(BL68&gt;0,1,$E66)</f>
        <v>0</v>
      </c>
      <c r="BM72" s="23" t="n">
        <f aca="false">IF(BM68&gt;0,1,$E66)</f>
        <v>0</v>
      </c>
      <c r="BN72" s="23" t="n">
        <f aca="false">IF(BN68&gt;0,1,$E66)</f>
        <v>0</v>
      </c>
      <c r="BO72" s="23" t="n">
        <f aca="false">IF(BO68&gt;0,1,$E66)</f>
        <v>0</v>
      </c>
      <c r="BP72" s="23" t="n">
        <f aca="false">IF(BP68&gt;0,1,$E66)</f>
        <v>0</v>
      </c>
      <c r="BQ72" s="23" t="n">
        <f aca="false">IF(BQ68&gt;0,1,$E66)</f>
        <v>0</v>
      </c>
      <c r="BR72" s="23" t="n">
        <f aca="false">IF(BR68&gt;0,1,$E66)</f>
        <v>0</v>
      </c>
      <c r="BS72" s="23" t="n">
        <f aca="false">IF(BS68&gt;0,1,$E66)</f>
        <v>0</v>
      </c>
      <c r="BT72" s="23" t="n">
        <f aca="false">IF(BT68&gt;0,1,$E66)</f>
        <v>0</v>
      </c>
      <c r="BU72" s="23" t="n">
        <f aca="false">IF(BU68&gt;0,1,$E66)</f>
        <v>0</v>
      </c>
      <c r="BV72" s="23" t="n">
        <f aca="false">IF(BV68&gt;0,1,$E66)</f>
        <v>0</v>
      </c>
      <c r="BW72" s="23" t="n">
        <f aca="false">IF(BW68&gt;0,1,$E66)</f>
        <v>0</v>
      </c>
      <c r="BX72" s="23" t="n">
        <f aca="false">IF(BX68&gt;0,1,$E66)</f>
        <v>0</v>
      </c>
      <c r="BY72" s="23" t="n">
        <f aca="false">IF(BY68&gt;0,1,$E66)</f>
        <v>0</v>
      </c>
      <c r="BZ72" s="23" t="n">
        <f aca="false">IF(BZ68&gt;0,1,$E66)</f>
        <v>0</v>
      </c>
      <c r="CA72" s="23" t="n">
        <f aca="false">IF(CA68&gt;0,1,$E66)</f>
        <v>0</v>
      </c>
      <c r="CB72" s="23" t="n">
        <f aca="false">IF(CB68&gt;0,1,$E66)</f>
        <v>0</v>
      </c>
      <c r="CC72" s="23" t="n">
        <f aca="false">IF(CC68&gt;0,1,$E66)</f>
        <v>0</v>
      </c>
      <c r="CD72" s="23" t="n">
        <f aca="false">IF(CD68&gt;0,1,$E66)</f>
        <v>0</v>
      </c>
      <c r="CE72" s="23" t="n">
        <f aca="false">IF(CE68&gt;0,1,$E66)</f>
        <v>0</v>
      </c>
      <c r="CF72" s="23" t="n">
        <f aca="false">IF(CF68&gt;0,1,$E66)</f>
        <v>0</v>
      </c>
      <c r="CG72" s="23" t="n">
        <f aca="false">IF(CG68&gt;0,1,$E66)</f>
        <v>0</v>
      </c>
      <c r="CH72" s="23" t="n">
        <f aca="false">IF(CH68&gt;0,1,$E66)</f>
        <v>0</v>
      </c>
      <c r="CI72" s="23" t="n">
        <f aca="false">IF(CI68&gt;0,1,$E66)</f>
        <v>0</v>
      </c>
      <c r="CJ72" s="23" t="n">
        <f aca="false">IF(CJ68&gt;0,1,$E66)</f>
        <v>0</v>
      </c>
      <c r="CK72" s="23" t="n">
        <f aca="false">IF(CK68&gt;0,1,$E66)</f>
        <v>0</v>
      </c>
      <c r="CL72" s="23" t="n">
        <f aca="false">IF(CL68&gt;0,1,$E66)</f>
        <v>0</v>
      </c>
      <c r="CM72" s="23" t="n">
        <f aca="false">IF(CM68&gt;0,1,$E66)</f>
        <v>0</v>
      </c>
      <c r="CN72" s="23" t="n">
        <f aca="false">IF(CN68&gt;0,1,$E66)</f>
        <v>0</v>
      </c>
      <c r="CO72" s="23" t="n">
        <f aca="false">IF(CO68&gt;0,1,$E66)</f>
        <v>0</v>
      </c>
      <c r="CP72" s="23" t="n">
        <f aca="false">IF(CP68&gt;0,1,$E66)</f>
        <v>0</v>
      </c>
      <c r="CQ72" s="23" t="n">
        <f aca="false">IF(CQ68&gt;0,1,$E66)</f>
        <v>0</v>
      </c>
      <c r="CR72" s="23" t="n">
        <f aca="false">IF(CR68&gt;0,1,$E66)</f>
        <v>0</v>
      </c>
      <c r="CS72" s="23" t="n">
        <f aca="false">IF(CS68&gt;0,1,$E66)</f>
        <v>0</v>
      </c>
      <c r="CT72" s="23" t="n">
        <f aca="false">IF(CT68&gt;0,1,$E66)</f>
        <v>0</v>
      </c>
      <c r="CU72" s="23" t="n">
        <f aca="false">IF(CU68&gt;0,1,$E66)</f>
        <v>0</v>
      </c>
      <c r="CV72" s="23" t="n">
        <f aca="false">IF(CV68&gt;0,1,$E66)</f>
        <v>0</v>
      </c>
      <c r="CW72" s="23" t="n">
        <f aca="false">IF(CW68&gt;0,1,$E66)</f>
        <v>0</v>
      </c>
      <c r="CX72" s="23" t="n">
        <f aca="false">IF(CX68&gt;0,1,$E66)</f>
        <v>0</v>
      </c>
      <c r="CY72" s="23" t="n">
        <f aca="false">IF(CY68&gt;0,1,$E66)</f>
        <v>0</v>
      </c>
      <c r="CZ72" s="23" t="n">
        <f aca="false">IF(CZ68&gt;0,1,$E66)</f>
        <v>0</v>
      </c>
      <c r="DA72" s="23" t="n">
        <f aca="false">IF(DA68&gt;0,1,$E66)</f>
        <v>0</v>
      </c>
      <c r="DB72" s="23" t="n">
        <f aca="false">IF(DB68&gt;0,1,$E66)</f>
        <v>0</v>
      </c>
      <c r="DC72" s="23" t="n">
        <f aca="false">IF(DC68&gt;0,1,$E66)</f>
        <v>0</v>
      </c>
      <c r="DD72" s="23" t="n">
        <f aca="false">IF(DD68&gt;0,1,$E66)</f>
        <v>0</v>
      </c>
      <c r="DE72" s="23" t="n">
        <f aca="false">IF(DE68&gt;0,1,$E66)</f>
        <v>0</v>
      </c>
      <c r="DF72" s="23" t="n">
        <f aca="false">IF(DF68&gt;0,1,$E66)</f>
        <v>0</v>
      </c>
      <c r="DG72" s="23" t="n">
        <f aca="false">IF(DG68&gt;0,1,$E66)</f>
        <v>0</v>
      </c>
      <c r="DH72" s="23" t="n">
        <f aca="false">IF(DH68&gt;0,1,$E66)</f>
        <v>0</v>
      </c>
      <c r="DI72" s="23" t="n">
        <f aca="false">IF(DI68&gt;0,1,$E66)</f>
        <v>0</v>
      </c>
      <c r="DJ72" s="23" t="n">
        <f aca="false">IF(DJ68&gt;0,1,$E66)</f>
        <v>0</v>
      </c>
      <c r="DK72" s="23" t="n">
        <f aca="false">IF(DK68&gt;0,1,$E66)</f>
        <v>0</v>
      </c>
      <c r="DL72" s="23" t="n">
        <f aca="false">IF(DL68&gt;0,1,$E66)</f>
        <v>0</v>
      </c>
      <c r="DM72" s="23" t="n">
        <f aca="false">IF(DM68&gt;0,1,$E66)</f>
        <v>0</v>
      </c>
      <c r="DN72" s="23" t="n">
        <f aca="false">IF(DN68&gt;0,1,$E66)</f>
        <v>0</v>
      </c>
      <c r="DO72" s="23" t="n">
        <f aca="false">IF(DO68&gt;0,1,$E66)</f>
        <v>0</v>
      </c>
      <c r="DP72" s="23" t="n">
        <f aca="false">IF(DP68&gt;0,1,$E66)</f>
        <v>0</v>
      </c>
      <c r="DQ72" s="23" t="n">
        <f aca="false">IF(DQ68&gt;0,1,$E66)</f>
        <v>0</v>
      </c>
      <c r="DR72" s="23" t="n">
        <f aca="false">IF(DR68&gt;0,1,$E66)</f>
        <v>0</v>
      </c>
      <c r="DS72" s="23" t="n">
        <f aca="false">IF(DS68&gt;0,1,$E66)</f>
        <v>0</v>
      </c>
      <c r="DT72" s="23" t="n">
        <f aca="false">IF(DT68&gt;0,1,$E66)</f>
        <v>0</v>
      </c>
      <c r="DU72" s="23" t="n">
        <f aca="false">IF(DU68&gt;0,1,$E66)</f>
        <v>0</v>
      </c>
      <c r="DV72" s="23" t="n">
        <f aca="false">IF(DV68&gt;0,1,$E66)</f>
        <v>0</v>
      </c>
      <c r="DW72" s="23" t="n">
        <f aca="false">IF(DW68&gt;0,1,$E66)</f>
        <v>0</v>
      </c>
      <c r="DX72" s="23" t="n">
        <f aca="false">IF(DX68&gt;0,1,$E66)</f>
        <v>0</v>
      </c>
      <c r="DY72" s="23" t="n">
        <f aca="false">IF(DY68&gt;0,1,$E66)</f>
        <v>0</v>
      </c>
      <c r="DZ72" s="23" t="n">
        <f aca="false">IF(DZ68&gt;0,1,$E66)</f>
        <v>0</v>
      </c>
      <c r="EA72" s="23" t="n">
        <f aca="false">IF(EA68&gt;0,1,$E66)</f>
        <v>0</v>
      </c>
      <c r="EB72" s="23" t="n">
        <f aca="false">IF(EB68&gt;0,1,$E66)</f>
        <v>0</v>
      </c>
      <c r="EC72" s="23" t="n">
        <f aca="false">IF(EC68&gt;0,1,$E66)</f>
        <v>0</v>
      </c>
      <c r="ED72" s="23" t="n">
        <f aca="false">IF(ED68&gt;0,1,$E66)</f>
        <v>0</v>
      </c>
      <c r="EE72" s="23" t="n">
        <f aca="false">IF(EE68&gt;0,1,$E66)</f>
        <v>0</v>
      </c>
      <c r="EF72" s="23" t="n">
        <f aca="false">IF(EF68&gt;0,1,$E66)</f>
        <v>0</v>
      </c>
      <c r="EG72" s="23" t="n">
        <f aca="false">IF(EG68&gt;0,1,$E66)</f>
        <v>0</v>
      </c>
      <c r="EH72" s="23" t="n">
        <f aca="false">IF(EH68&gt;0,1,$E66)</f>
        <v>0</v>
      </c>
      <c r="EI72" s="23" t="n">
        <f aca="false">IF(EI68&gt;0,1,$E66)</f>
        <v>0</v>
      </c>
      <c r="EJ72" s="23" t="n">
        <f aca="false">IF(EJ68&gt;0,1,$E66)</f>
        <v>0</v>
      </c>
      <c r="EK72" s="23" t="n">
        <f aca="false">IF(EK68&gt;0,1,$E66)</f>
        <v>0</v>
      </c>
      <c r="EL72" s="23" t="n">
        <f aca="false">IF(EL68&gt;0,1,$E66)</f>
        <v>0</v>
      </c>
      <c r="EM72" s="23" t="n">
        <f aca="false">IF(EM68&gt;0,1,$E66)</f>
        <v>0</v>
      </c>
      <c r="EN72" s="23" t="n">
        <f aca="false">IF(EN68&gt;0,1,$E66)</f>
        <v>0</v>
      </c>
      <c r="EO72" s="23" t="n">
        <f aca="false">IF(EO68&gt;0,1,$E66)</f>
        <v>0</v>
      </c>
      <c r="EP72" s="23" t="n">
        <f aca="false">IF(EP68&gt;0,1,$E66)</f>
        <v>0</v>
      </c>
      <c r="EQ72" s="23" t="n">
        <f aca="false">IF(EQ68&gt;0,1,$E66)</f>
        <v>0</v>
      </c>
      <c r="ER72" s="23" t="n">
        <f aca="false">IF(ER68&gt;0,1,$E66)</f>
        <v>0</v>
      </c>
      <c r="ES72" s="23" t="n">
        <f aca="false">IF(ES68&gt;0,1,$E66)</f>
        <v>0</v>
      </c>
      <c r="ET72" s="23" t="n">
        <f aca="false">IF(ET68&gt;0,1,$E66)</f>
        <v>0</v>
      </c>
      <c r="EU72" s="23" t="n">
        <f aca="false">IF(EU68&gt;0,1,$E66)</f>
        <v>0</v>
      </c>
      <c r="EV72" s="23" t="n">
        <f aca="false">IF(EV68&gt;0,1,$E66)</f>
        <v>0</v>
      </c>
      <c r="EW72" s="23" t="n">
        <f aca="false">IF(EW68&gt;0,1,$E66)</f>
        <v>0</v>
      </c>
      <c r="EX72" s="23" t="n">
        <f aca="false">IF(EX68&gt;0,1,$E66)</f>
        <v>0</v>
      </c>
      <c r="EY72" s="23" t="n">
        <f aca="false">IF(EY68&gt;0,1,$E66)</f>
        <v>0</v>
      </c>
      <c r="EZ72" s="23" t="n">
        <f aca="false">IF(EZ68&gt;0,1,$E66)</f>
        <v>0</v>
      </c>
      <c r="FA72" s="23" t="n">
        <f aca="false">IF(FA68&gt;0,1,$E66)</f>
        <v>0</v>
      </c>
      <c r="FB72" s="23" t="n">
        <f aca="false">IF(FB68&gt;0,1,$E66)</f>
        <v>0</v>
      </c>
      <c r="FC72" s="23" t="n">
        <f aca="false">IF(FC68&gt;0,1,$E66)</f>
        <v>0</v>
      </c>
      <c r="FD72" s="23" t="n">
        <f aca="false">IF(FD68&gt;0,1,$E66)</f>
        <v>0</v>
      </c>
      <c r="FE72" s="23" t="n">
        <f aca="false">IF(FE68&gt;0,1,$E66)</f>
        <v>0</v>
      </c>
      <c r="FF72" s="23" t="n">
        <f aca="false">IF(FF68&gt;0,1,$E66)</f>
        <v>0</v>
      </c>
      <c r="FG72" s="23" t="n">
        <f aca="false">IF(FG68&gt;0,1,$E66)</f>
        <v>0</v>
      </c>
      <c r="FH72" s="23" t="n">
        <f aca="false">IF(FH68&gt;0,1,$E66)</f>
        <v>0</v>
      </c>
    </row>
    <row r="73" customFormat="false" ht="15" hidden="false" customHeight="false" outlineLevel="0" collapsed="false">
      <c r="C73" s="1" t="s">
        <v>722</v>
      </c>
      <c r="D73" s="12" t="s">
        <v>320</v>
      </c>
      <c r="J73" s="26" t="n">
        <f aca="false">MAX(J71,$F64+J72*MAX(0,J52-$F66-$F64)-J70)</f>
        <v>49.7</v>
      </c>
      <c r="K73" s="26" t="n">
        <f aca="false">MAX(K71,$F64+K72*MAX(0,K52-$F66-$F64)-K70)</f>
        <v>49.7</v>
      </c>
      <c r="L73" s="26" t="n">
        <f aca="false">MAX(L71,$F64+L72*MAX(0,L52-$F66-$F64)-L70)</f>
        <v>49.7</v>
      </c>
      <c r="M73" s="26" t="n">
        <f aca="false">MAX(M71,$F64+M72*MAX(0,M52-$F66-$F64)-M70)</f>
        <v>49.7</v>
      </c>
      <c r="N73" s="26" t="n">
        <f aca="false">MAX(N71,$F64+N72*MAX(0,N52-$F66-$F64)-N70)</f>
        <v>49.7</v>
      </c>
      <c r="O73" s="26" t="n">
        <f aca="false">MAX(O71,$F64+O72*MAX(0,O52-$F66-$F64)-O70)</f>
        <v>49.7</v>
      </c>
      <c r="P73" s="26" t="n">
        <f aca="false">MAX(P71,$F64+P72*MAX(0,P52-$F66-$F64)-P70)</f>
        <v>49.7</v>
      </c>
      <c r="Q73" s="26" t="n">
        <f aca="false">MAX(Q71,$F64+Q72*MAX(0,Q52-$F66-$F64)-Q70)</f>
        <v>49.7</v>
      </c>
      <c r="R73" s="26" t="n">
        <f aca="false">MAX(R71,$F64+R72*MAX(0,R52-$F66-$F64)-R70)</f>
        <v>49.7</v>
      </c>
      <c r="S73" s="26" t="n">
        <f aca="false">MAX(S71,$F64+S72*MAX(0,S52-$F66-$F64)-S70)</f>
        <v>49.7</v>
      </c>
      <c r="T73" s="26" t="n">
        <f aca="false">MAX(T71,$F64+T72*MAX(0,T52-$F66-$F64)-T70)</f>
        <v>49.7</v>
      </c>
      <c r="U73" s="26" t="n">
        <f aca="false">MAX(U71,$F64+U72*MAX(0,U52-$F66-$F64)-U70)</f>
        <v>49.7</v>
      </c>
      <c r="V73" s="26" t="n">
        <f aca="false">MAX(V71,$F64+V72*MAX(0,V52-$F66-$F64)-V70)</f>
        <v>49.7</v>
      </c>
      <c r="W73" s="26" t="n">
        <f aca="false">MAX(W71,$F64+W72*MAX(0,W52-$F66-$F64)-W70)</f>
        <v>49.7</v>
      </c>
      <c r="X73" s="26" t="n">
        <f aca="false">MAX(X71,$F64+X72*MAX(0,X52-$F66-$F64)-X70)</f>
        <v>49.7</v>
      </c>
      <c r="Y73" s="26" t="n">
        <f aca="false">MAX(Y71,$F64+Y72*MAX(0,Y52-$F66-$F64)-Y70)</f>
        <v>49.7</v>
      </c>
      <c r="Z73" s="26" t="n">
        <f aca="false">MAX(Z71,$F64+Z72*MAX(0,Z52-$F66-$F64)-Z70)</f>
        <v>49.7</v>
      </c>
      <c r="AA73" s="26" t="n">
        <f aca="false">MAX(AA71,$F64+AA72*MAX(0,AA52-$F66-$F64)-AA70)</f>
        <v>49.7</v>
      </c>
      <c r="AB73" s="26" t="n">
        <f aca="false">MAX(AB71,$F64+AB72*MAX(0,AB52-$F66-$F64)-AB70)</f>
        <v>49.7</v>
      </c>
      <c r="AC73" s="26" t="n">
        <f aca="false">MAX(AC71,$F64+AC72*MAX(0,AC52-$F66-$F64)-AC70)</f>
        <v>49.7</v>
      </c>
      <c r="AD73" s="26" t="n">
        <f aca="false">MAX(AD71,$F64+AD72*MAX(0,AD52-$F66-$F64)-AD70)</f>
        <v>49.7</v>
      </c>
      <c r="AE73" s="26" t="n">
        <f aca="false">MAX(AE71,$F64+AE72*MAX(0,AE52-$F66-$F64)-AE70)</f>
        <v>49.7</v>
      </c>
      <c r="AF73" s="26" t="n">
        <f aca="false">MAX(AF71,$F64+AF72*MAX(0,AF52-$F66-$F64)-AF70)</f>
        <v>49.7</v>
      </c>
      <c r="AG73" s="26" t="n">
        <f aca="false">MAX(AG71,$F64+AG72*MAX(0,AG52-$F66-$F64)-AG70)</f>
        <v>49.7</v>
      </c>
      <c r="AH73" s="26" t="n">
        <f aca="false">MAX(AH71,$F64+AH72*MAX(0,AH52-$F66-$F64)-AH70)</f>
        <v>49.7</v>
      </c>
      <c r="AI73" s="26" t="n">
        <f aca="false">MAX(AI71,$F64+AI72*MAX(0,AI52-$F66-$F64)-AI70)</f>
        <v>49.7</v>
      </c>
      <c r="AJ73" s="26" t="n">
        <f aca="false">MAX(AJ71,$F64+AJ72*MAX(0,AJ52-$F66-$F64)-AJ70)</f>
        <v>49.7</v>
      </c>
      <c r="AK73" s="26" t="n">
        <f aca="false">MAX(AK71,$F64+AK72*MAX(0,AK52-$F66-$F64)-AK70)</f>
        <v>49.7</v>
      </c>
      <c r="AL73" s="26" t="n">
        <f aca="false">MAX(AL71,$F64+AL72*MAX(0,AL52-$F66-$F64)-AL70)</f>
        <v>49.7</v>
      </c>
      <c r="AM73" s="26" t="n">
        <f aca="false">MAX(AM71,$F64+AM72*MAX(0,AM52-$F66-$F64)-AM70)</f>
        <v>49.7</v>
      </c>
      <c r="AN73" s="26" t="n">
        <f aca="false">MAX(AN71,$F64+AN72*MAX(0,AN52-$F66-$F64)-AN70)</f>
        <v>49.7</v>
      </c>
      <c r="AO73" s="26" t="n">
        <f aca="false">MAX(AO71,$F64+AO72*MAX(0,AO52-$F66-$F64)-AO70)</f>
        <v>49.7</v>
      </c>
      <c r="AP73" s="26" t="n">
        <f aca="false">MAX(AP71,$F64+AP72*MAX(0,AP52-$F66-$F64)-AP70)</f>
        <v>49.7</v>
      </c>
      <c r="AQ73" s="26" t="n">
        <f aca="false">MAX(AQ71,$F64+AQ72*MAX(0,AQ52-$F66-$F64)-AQ70)</f>
        <v>49.7</v>
      </c>
      <c r="AR73" s="26" t="n">
        <f aca="false">MAX(AR71,$F64+AR72*MAX(0,AR52-$F66-$F64)-AR70)</f>
        <v>49.7</v>
      </c>
      <c r="AS73" s="26" t="n">
        <f aca="false">MAX(AS71,$F64+AS72*MAX(0,AS52-$F66-$F64)-AS70)</f>
        <v>49.7</v>
      </c>
      <c r="AT73" s="26" t="n">
        <f aca="false">MAX(AT71,$F64+AT72*MAX(0,AT52-$F66-$F64)-AT70)</f>
        <v>49.7</v>
      </c>
      <c r="AU73" s="26" t="n">
        <f aca="false">MAX(AU71,$F64+AU72*MAX(0,AU52-$F66-$F64)-AU70)</f>
        <v>49.7</v>
      </c>
      <c r="AV73" s="26" t="n">
        <f aca="false">MAX(AV71,$F64+AV72*MAX(0,AV52-$F66-$F64)-AV70)</f>
        <v>49.7</v>
      </c>
      <c r="AW73" s="26" t="n">
        <f aca="false">MAX(AW71,$F64+AW72*MAX(0,AW52-$F66-$F64)-AW70)</f>
        <v>49.7</v>
      </c>
      <c r="AX73" s="26" t="n">
        <f aca="false">MAX(AX71,$F64+AX72*MAX(0,AX52-$F66-$F64)-AX70)</f>
        <v>49.7</v>
      </c>
      <c r="AY73" s="26" t="n">
        <f aca="false">MAX(AY71,$F64+AY72*MAX(0,AY52-$F66-$F64)-AY70)</f>
        <v>49.7</v>
      </c>
      <c r="AZ73" s="26" t="n">
        <f aca="false">MAX(AZ71,$F64+AZ72*MAX(0,AZ52-$F66-$F64)-AZ70)</f>
        <v>49.7</v>
      </c>
      <c r="BA73" s="26" t="n">
        <f aca="false">MAX(BA71,$F64+BA72*MAX(0,BA52-$F66-$F64)-BA70)</f>
        <v>49.7</v>
      </c>
      <c r="BB73" s="26" t="n">
        <f aca="false">MAX(BB71,$F64+BB72*MAX(0,BB52-$F66-$F64)-BB70)</f>
        <v>49.7</v>
      </c>
      <c r="BC73" s="26" t="n">
        <f aca="false">MAX(BC71,$F64+BC72*MAX(0,BC52-$F66-$F64)-BC70)</f>
        <v>49.7</v>
      </c>
      <c r="BD73" s="26" t="n">
        <f aca="false">MAX(BD71,$F64+BD72*MAX(0,BD52-$F66-$F64)-BD70)</f>
        <v>49.7</v>
      </c>
      <c r="BE73" s="26" t="n">
        <f aca="false">MAX(BE71,$F64+BE72*MAX(0,BE52-$F66-$F64)-BE70)</f>
        <v>49.7</v>
      </c>
      <c r="BF73" s="26" t="n">
        <f aca="false">MAX(BF71,$F64+BF72*MAX(0,BF52-$F66-$F64)-BF70)</f>
        <v>49.7</v>
      </c>
      <c r="BG73" s="26" t="n">
        <f aca="false">MAX(BG71,$F64+BG72*MAX(0,BG52-$F66-$F64)-BG70)</f>
        <v>49.7</v>
      </c>
      <c r="BH73" s="26" t="n">
        <f aca="false">MAX(BH71,$F64+BH72*MAX(0,BH52-$F66-$F64)-BH70)</f>
        <v>49.7</v>
      </c>
      <c r="BI73" s="26" t="n">
        <f aca="false">MAX(BI71,$F64+BI72*MAX(0,BI52-$F66-$F64)-BI70)</f>
        <v>49.7</v>
      </c>
      <c r="BJ73" s="26" t="n">
        <f aca="false">MAX(BJ71,$F64+BJ72*MAX(0,BJ52-$F66-$F64)-BJ70)</f>
        <v>49.7</v>
      </c>
      <c r="BK73" s="26" t="n">
        <f aca="false">MAX(BK71,$F64+BK72*MAX(0,BK52-$F66-$F64)-BK70)</f>
        <v>49.7</v>
      </c>
      <c r="BL73" s="26" t="n">
        <f aca="false">MAX(BL71,$F64+BL72*MAX(0,BL52-$F66-$F64)-BL70)</f>
        <v>49.7</v>
      </c>
      <c r="BM73" s="26" t="n">
        <f aca="false">MAX(BM71,$F64+BM72*MAX(0,BM52-$F66-$F64)-BM70)</f>
        <v>49.7</v>
      </c>
      <c r="BN73" s="26" t="n">
        <f aca="false">MAX(BN71,$F64+BN72*MAX(0,BN52-$F66-$F64)-BN70)</f>
        <v>49.7</v>
      </c>
      <c r="BO73" s="26" t="n">
        <f aca="false">MAX(BO71,$F64+BO72*MAX(0,BO52-$F66-$F64)-BO70)</f>
        <v>49.7</v>
      </c>
      <c r="BP73" s="26" t="n">
        <f aca="false">MAX(BP71,$F64+BP72*MAX(0,BP52-$F66-$F64)-BP70)</f>
        <v>49.7</v>
      </c>
      <c r="BQ73" s="26" t="n">
        <f aca="false">MAX(BQ71,$F64+BQ72*MAX(0,BQ52-$F66-$F64)-BQ70)</f>
        <v>49.7</v>
      </c>
      <c r="BR73" s="26" t="n">
        <f aca="false">MAX(BR71,$F64+BR72*MAX(0,BR52-$F66-$F64)-BR70)</f>
        <v>49.7</v>
      </c>
      <c r="BS73" s="26" t="n">
        <f aca="false">MAX(BS71,$F64+BS72*MAX(0,BS52-$F66-$F64)-BS70)</f>
        <v>49.7</v>
      </c>
      <c r="BT73" s="26" t="n">
        <f aca="false">MAX(BT71,$F64+BT72*MAX(0,BT52-$F66-$F64)-BT70)</f>
        <v>49.7</v>
      </c>
      <c r="BU73" s="26" t="n">
        <f aca="false">MAX(BU71,$F64+BU72*MAX(0,BU52-$F66-$F64)-BU70)</f>
        <v>49.7</v>
      </c>
      <c r="BV73" s="26" t="n">
        <f aca="false">MAX(BV71,$F64+BV72*MAX(0,BV52-$F66-$F64)-BV70)</f>
        <v>49.7</v>
      </c>
      <c r="BW73" s="26" t="n">
        <f aca="false">MAX(BW71,$F64+BW72*MAX(0,BW52-$F66-$F64)-BW70)</f>
        <v>49.7</v>
      </c>
      <c r="BX73" s="26" t="n">
        <f aca="false">MAX(BX71,$F64+BX72*MAX(0,BX52-$F66-$F64)-BX70)</f>
        <v>49.7</v>
      </c>
      <c r="BY73" s="26" t="n">
        <f aca="false">MAX(BY71,$F64+BY72*MAX(0,BY52-$F66-$F64)-BY70)</f>
        <v>49.7</v>
      </c>
      <c r="BZ73" s="26" t="n">
        <f aca="false">MAX(BZ71,$F64+BZ72*MAX(0,BZ52-$F66-$F64)-BZ70)</f>
        <v>49.7</v>
      </c>
      <c r="CA73" s="26" t="n">
        <f aca="false">MAX(CA71,$F64+CA72*MAX(0,CA52-$F66-$F64)-CA70)</f>
        <v>49.7</v>
      </c>
      <c r="CB73" s="26" t="n">
        <f aca="false">MAX(CB71,$F64+CB72*MAX(0,CB52-$F66-$F64)-CB70)</f>
        <v>49.7</v>
      </c>
      <c r="CC73" s="26" t="n">
        <f aca="false">MAX(CC71,$F64+CC72*MAX(0,CC52-$F66-$F64)-CC70)</f>
        <v>49.7</v>
      </c>
      <c r="CD73" s="26" t="n">
        <f aca="false">MAX(CD71,$F64+CD72*MAX(0,CD52-$F66-$F64)-CD70)</f>
        <v>49.7</v>
      </c>
      <c r="CE73" s="26" t="n">
        <f aca="false">MAX(CE71,$F64+CE72*MAX(0,CE52-$F66-$F64)-CE70)</f>
        <v>49.7</v>
      </c>
      <c r="CF73" s="26" t="n">
        <f aca="false">MAX(CF71,$F64+CF72*MAX(0,CF52-$F66-$F64)-CF70)</f>
        <v>49.7</v>
      </c>
      <c r="CG73" s="26" t="n">
        <f aca="false">MAX(CG71,$F64+CG72*MAX(0,CG52-$F66-$F64)-CG70)</f>
        <v>49.7</v>
      </c>
      <c r="CH73" s="26" t="n">
        <f aca="false">MAX(CH71,$F64+CH72*MAX(0,CH52-$F66-$F64)-CH70)</f>
        <v>49.7</v>
      </c>
      <c r="CI73" s="26" t="n">
        <f aca="false">MAX(CI71,$F64+CI72*MAX(0,CI52-$F66-$F64)-CI70)</f>
        <v>49.7</v>
      </c>
      <c r="CJ73" s="26" t="n">
        <f aca="false">MAX(CJ71,$F64+CJ72*MAX(0,CJ52-$F66-$F64)-CJ70)</f>
        <v>49.7</v>
      </c>
      <c r="CK73" s="26" t="n">
        <f aca="false">MAX(CK71,$F64+CK72*MAX(0,CK52-$F66-$F64)-CK70)</f>
        <v>49.7</v>
      </c>
      <c r="CL73" s="26" t="n">
        <f aca="false">MAX(CL71,$F64+CL72*MAX(0,CL52-$F66-$F64)-CL70)</f>
        <v>49.7</v>
      </c>
      <c r="CM73" s="26" t="n">
        <f aca="false">MAX(CM71,$F64+CM72*MAX(0,CM52-$F66-$F64)-CM70)</f>
        <v>49.7</v>
      </c>
      <c r="CN73" s="26" t="n">
        <f aca="false">MAX(CN71,$F64+CN72*MAX(0,CN52-$F66-$F64)-CN70)</f>
        <v>49.7</v>
      </c>
      <c r="CO73" s="26" t="n">
        <f aca="false">MAX(CO71,$F64+CO72*MAX(0,CO52-$F66-$F64)-CO70)</f>
        <v>49.7</v>
      </c>
      <c r="CP73" s="26" t="n">
        <f aca="false">MAX(CP71,$F64+CP72*MAX(0,CP52-$F66-$F64)-CP70)</f>
        <v>49.7</v>
      </c>
      <c r="CQ73" s="26" t="n">
        <f aca="false">MAX(CQ71,$F64+CQ72*MAX(0,CQ52-$F66-$F64)-CQ70)</f>
        <v>49.7</v>
      </c>
      <c r="CR73" s="26" t="n">
        <f aca="false">MAX(CR71,$F64+CR72*MAX(0,CR52-$F66-$F64)-CR70)</f>
        <v>49.7</v>
      </c>
      <c r="CS73" s="26" t="n">
        <f aca="false">MAX(CS71,$F64+CS72*MAX(0,CS52-$F66-$F64)-CS70)</f>
        <v>49.7</v>
      </c>
      <c r="CT73" s="26" t="n">
        <f aca="false">MAX(CT71,$F64+CT72*MAX(0,CT52-$F66-$F64)-CT70)</f>
        <v>49.7</v>
      </c>
      <c r="CU73" s="26" t="n">
        <f aca="false">MAX(CU71,$F64+CU72*MAX(0,CU52-$F66-$F64)-CU70)</f>
        <v>49.7</v>
      </c>
      <c r="CV73" s="26" t="n">
        <f aca="false">MAX(CV71,$F64+CV72*MAX(0,CV52-$F66-$F64)-CV70)</f>
        <v>49.7</v>
      </c>
      <c r="CW73" s="26" t="n">
        <f aca="false">MAX(CW71,$F64+CW72*MAX(0,CW52-$F66-$F64)-CW70)</f>
        <v>49.7</v>
      </c>
      <c r="CX73" s="26" t="n">
        <f aca="false">MAX(CX71,$F64+CX72*MAX(0,CX52-$F66-$F64)-CX70)</f>
        <v>49.7</v>
      </c>
      <c r="CY73" s="26" t="n">
        <f aca="false">MAX(CY71,$F64+CY72*MAX(0,CY52-$F66-$F64)-CY70)</f>
        <v>49.7</v>
      </c>
      <c r="CZ73" s="26" t="n">
        <f aca="false">MAX(CZ71,$F64+CZ72*MAX(0,CZ52-$F66-$F64)-CZ70)</f>
        <v>49.7</v>
      </c>
      <c r="DA73" s="26" t="n">
        <f aca="false">MAX(DA71,$F64+DA72*MAX(0,DA52-$F66-$F64)-DA70)</f>
        <v>49.7</v>
      </c>
      <c r="DB73" s="26" t="n">
        <f aca="false">MAX(DB71,$F64+DB72*MAX(0,DB52-$F66-$F64)-DB70)</f>
        <v>49.7</v>
      </c>
      <c r="DC73" s="26" t="n">
        <f aca="false">MAX(DC71,$F64+DC72*MAX(0,DC52-$F66-$F64)-DC70)</f>
        <v>49.7</v>
      </c>
      <c r="DD73" s="26" t="n">
        <f aca="false">MAX(DD71,$F64+DD72*MAX(0,DD52-$F66-$F64)-DD70)</f>
        <v>49.7</v>
      </c>
      <c r="DE73" s="26" t="n">
        <f aca="false">MAX(DE71,$F64+DE72*MAX(0,DE52-$F66-$F64)-DE70)</f>
        <v>49.7</v>
      </c>
      <c r="DF73" s="26" t="n">
        <f aca="false">MAX(DF71,$F64+DF72*MAX(0,DF52-$F66-$F64)-DF70)</f>
        <v>49.7</v>
      </c>
      <c r="DG73" s="26" t="n">
        <f aca="false">MAX(DG71,$F64+DG72*MAX(0,DG52-$F66-$F64)-DG70)</f>
        <v>49.7</v>
      </c>
      <c r="DH73" s="26" t="n">
        <f aca="false">MAX(DH71,$F64+DH72*MAX(0,DH52-$F66-$F64)-DH70)</f>
        <v>49.7</v>
      </c>
      <c r="DI73" s="26" t="n">
        <f aca="false">MAX(DI71,$F64+DI72*MAX(0,DI52-$F66-$F64)-DI70)</f>
        <v>49.7</v>
      </c>
      <c r="DJ73" s="26" t="n">
        <f aca="false">MAX(DJ71,$F64+DJ72*MAX(0,DJ52-$F66-$F64)-DJ70)</f>
        <v>49.7</v>
      </c>
      <c r="DK73" s="26" t="n">
        <f aca="false">MAX(DK71,$F64+DK72*MAX(0,DK52-$F66-$F64)-DK70)</f>
        <v>49.7</v>
      </c>
      <c r="DL73" s="26" t="n">
        <f aca="false">MAX(DL71,$F64+DL72*MAX(0,DL52-$F66-$F64)-DL70)</f>
        <v>49.7</v>
      </c>
      <c r="DM73" s="26" t="n">
        <f aca="false">MAX(DM71,$F64+DM72*MAX(0,DM52-$F66-$F64)-DM70)</f>
        <v>49.7</v>
      </c>
      <c r="DN73" s="26" t="n">
        <f aca="false">MAX(DN71,$F64+DN72*MAX(0,DN52-$F66-$F64)-DN70)</f>
        <v>49.7</v>
      </c>
      <c r="DO73" s="26" t="n">
        <f aca="false">MAX(DO71,$F64+DO72*MAX(0,DO52-$F66-$F64)-DO70)</f>
        <v>49.7</v>
      </c>
      <c r="DP73" s="26" t="n">
        <f aca="false">MAX(DP71,$F64+DP72*MAX(0,DP52-$F66-$F64)-DP70)</f>
        <v>49.7</v>
      </c>
      <c r="DQ73" s="26" t="n">
        <f aca="false">MAX(DQ71,$F64+DQ72*MAX(0,DQ52-$F66-$F64)-DQ70)</f>
        <v>49.7</v>
      </c>
      <c r="DR73" s="26" t="n">
        <f aca="false">MAX(DR71,$F64+DR72*MAX(0,DR52-$F66-$F64)-DR70)</f>
        <v>49.7</v>
      </c>
      <c r="DS73" s="26" t="n">
        <f aca="false">MAX(DS71,$F64+DS72*MAX(0,DS52-$F66-$F64)-DS70)</f>
        <v>49.7</v>
      </c>
      <c r="DT73" s="26" t="n">
        <f aca="false">MAX(DT71,$F64+DT72*MAX(0,DT52-$F66-$F64)-DT70)</f>
        <v>49.7</v>
      </c>
      <c r="DU73" s="26" t="n">
        <f aca="false">MAX(DU71,$F64+DU72*MAX(0,DU52-$F66-$F64)-DU70)</f>
        <v>49.7</v>
      </c>
      <c r="DV73" s="26" t="n">
        <f aca="false">MAX(DV71,$F64+DV72*MAX(0,DV52-$F66-$F64)-DV70)</f>
        <v>49.7</v>
      </c>
      <c r="DW73" s="26" t="n">
        <f aca="false">MAX(DW71,$F64+DW72*MAX(0,DW52-$F66-$F64)-DW70)</f>
        <v>49.7</v>
      </c>
      <c r="DX73" s="26" t="n">
        <f aca="false">MAX(DX71,$F64+DX72*MAX(0,DX52-$F66-$F64)-DX70)</f>
        <v>49.7</v>
      </c>
      <c r="DY73" s="26" t="n">
        <f aca="false">MAX(DY71,$F64+DY72*MAX(0,DY52-$F66-$F64)-DY70)</f>
        <v>49.7</v>
      </c>
      <c r="DZ73" s="26" t="n">
        <f aca="false">MAX(DZ71,$F64+DZ72*MAX(0,DZ52-$F66-$F64)-DZ70)</f>
        <v>49.7</v>
      </c>
      <c r="EA73" s="26" t="n">
        <f aca="false">MAX(EA71,$F64+EA72*MAX(0,EA52-$F66-$F64)-EA70)</f>
        <v>49.7</v>
      </c>
      <c r="EB73" s="26" t="n">
        <f aca="false">MAX(EB71,$F64+EB72*MAX(0,EB52-$F66-$F64)-EB70)</f>
        <v>49.7</v>
      </c>
      <c r="EC73" s="26" t="n">
        <f aca="false">MAX(EC71,$F64+EC72*MAX(0,EC52-$F66-$F64)-EC70)</f>
        <v>49.7</v>
      </c>
      <c r="ED73" s="26" t="n">
        <f aca="false">MAX(ED71,$F64+ED72*MAX(0,ED52-$F66-$F64)-ED70)</f>
        <v>49.7</v>
      </c>
      <c r="EE73" s="26" t="n">
        <f aca="false">MAX(EE71,$F64+EE72*MAX(0,EE52-$F66-$F64)-EE70)</f>
        <v>49.7</v>
      </c>
      <c r="EF73" s="26" t="n">
        <f aca="false">MAX(EF71,$F64+EF72*MAX(0,EF52-$F66-$F64)-EF70)</f>
        <v>49.7</v>
      </c>
      <c r="EG73" s="26" t="n">
        <f aca="false">MAX(EG71,$F64+EG72*MAX(0,EG52-$F66-$F64)-EG70)</f>
        <v>49.7</v>
      </c>
      <c r="EH73" s="26" t="n">
        <f aca="false">MAX(EH71,$F64+EH72*MAX(0,EH52-$F66-$F64)-EH70)</f>
        <v>49.7</v>
      </c>
      <c r="EI73" s="26" t="n">
        <f aca="false">MAX(EI71,$F64+EI72*MAX(0,EI52-$F66-$F64)-EI70)</f>
        <v>49.7</v>
      </c>
      <c r="EJ73" s="26" t="n">
        <f aca="false">MAX(EJ71,$F64+EJ72*MAX(0,EJ52-$F66-$F64)-EJ70)</f>
        <v>49.7</v>
      </c>
      <c r="EK73" s="26" t="n">
        <f aca="false">MAX(EK71,$F64+EK72*MAX(0,EK52-$F66-$F64)-EK70)</f>
        <v>49.7</v>
      </c>
      <c r="EL73" s="26" t="n">
        <f aca="false">MAX(EL71,$F64+EL72*MAX(0,EL52-$F66-$F64)-EL70)</f>
        <v>49.7</v>
      </c>
      <c r="EM73" s="26" t="n">
        <f aca="false">MAX(EM71,$F64+EM72*MAX(0,EM52-$F66-$F64)-EM70)</f>
        <v>49.7</v>
      </c>
      <c r="EN73" s="26" t="n">
        <f aca="false">MAX(EN71,$F64+EN72*MAX(0,EN52-$F66-$F64)-EN70)</f>
        <v>49.7</v>
      </c>
      <c r="EO73" s="26" t="n">
        <f aca="false">MAX(EO71,$F64+EO72*MAX(0,EO52-$F66-$F64)-EO70)</f>
        <v>49.7</v>
      </c>
      <c r="EP73" s="26" t="n">
        <f aca="false">MAX(EP71,$F64+EP72*MAX(0,EP52-$F66-$F64)-EP70)</f>
        <v>49.7</v>
      </c>
      <c r="EQ73" s="26" t="n">
        <f aca="false">MAX(EQ71,$F64+EQ72*MAX(0,EQ52-$F66-$F64)-EQ70)</f>
        <v>49.7</v>
      </c>
      <c r="ER73" s="26" t="n">
        <f aca="false">MAX(ER71,$F64+ER72*MAX(0,ER52-$F66-$F64)-ER70)</f>
        <v>49.7</v>
      </c>
      <c r="ES73" s="26" t="n">
        <f aca="false">MAX(ES71,$F64+ES72*MAX(0,ES52-$F66-$F64)-ES70)</f>
        <v>49.7</v>
      </c>
      <c r="ET73" s="26" t="n">
        <f aca="false">MAX(ET71,$F64+ET72*MAX(0,ET52-$F66-$F64)-ET70)</f>
        <v>49.7</v>
      </c>
      <c r="EU73" s="26" t="n">
        <f aca="false">MAX(EU71,$F64+EU72*MAX(0,EU52-$F66-$F64)-EU70)</f>
        <v>49.7</v>
      </c>
      <c r="EV73" s="26" t="n">
        <f aca="false">MAX(EV71,$F64+EV72*MAX(0,EV52-$F66-$F64)-EV70)</f>
        <v>49.7</v>
      </c>
      <c r="EW73" s="26" t="n">
        <f aca="false">MAX(EW71,$F64+EW72*MAX(0,EW52-$F66-$F64)-EW70)</f>
        <v>49.7</v>
      </c>
      <c r="EX73" s="26" t="n">
        <f aca="false">MAX(EX71,$F64+EX72*MAX(0,EX52-$F66-$F64)-EX70)</f>
        <v>49.7</v>
      </c>
      <c r="EY73" s="26" t="n">
        <f aca="false">MAX(EY71,$F64+EY72*MAX(0,EY52-$F66-$F64)-EY70)</f>
        <v>49.7</v>
      </c>
      <c r="EZ73" s="26" t="n">
        <f aca="false">MAX(EZ71,$F64+EZ72*MAX(0,EZ52-$F66-$F64)-EZ70)</f>
        <v>49.7</v>
      </c>
      <c r="FA73" s="26" t="n">
        <f aca="false">MAX(FA71,$F64+FA72*MAX(0,FA52-$F66-$F64)-FA70)</f>
        <v>49.7</v>
      </c>
      <c r="FB73" s="26" t="n">
        <f aca="false">MAX(FB71,$F64+FB72*MAX(0,FB52-$F66-$F64)-FB70)</f>
        <v>49.7</v>
      </c>
      <c r="FC73" s="26" t="n">
        <f aca="false">MAX(FC71,$F64+FC72*MAX(0,FC52-$F66-$F64)-FC70)</f>
        <v>49.7</v>
      </c>
      <c r="FD73" s="26" t="n">
        <f aca="false">MAX(FD71,$F64+FD72*MAX(0,FD52-$F66-$F64)-FD70)</f>
        <v>49.7</v>
      </c>
      <c r="FE73" s="26" t="n">
        <f aca="false">MAX(FE71,$F64+FE72*MAX(0,FE52-$F66-$F64)-FE70)</f>
        <v>49.7</v>
      </c>
      <c r="FF73" s="26" t="n">
        <f aca="false">MAX(FF71,$F64+FF72*MAX(0,FF52-$F66-$F64)-FF70)</f>
        <v>49.7</v>
      </c>
      <c r="FG73" s="26" t="n">
        <f aca="false">MAX(FG71,$F64+FG72*MAX(0,FG52-$F66-$F64)-FG70)</f>
        <v>49.7</v>
      </c>
      <c r="FH73" s="26" t="n">
        <f aca="false">MAX(FH71,$F64+FH72*MAX(0,FH52-$F66-$F64)-FH70)</f>
        <v>49.7</v>
      </c>
    </row>
    <row r="74" customFormat="false" ht="15" hidden="false" customHeight="false" outlineLevel="0" collapsed="false">
      <c r="C74" s="1" t="s">
        <v>723</v>
      </c>
      <c r="D74" s="12" t="s">
        <v>320</v>
      </c>
      <c r="J74" s="26" t="n">
        <f aca="false">J52+J67*(J73-J52)</f>
        <v>0</v>
      </c>
      <c r="K74" s="26" t="n">
        <f aca="false">K52+K67*(K73-K52)</f>
        <v>0</v>
      </c>
      <c r="L74" s="26" t="n">
        <f aca="false">L52+L67*(L73-L52)</f>
        <v>0</v>
      </c>
      <c r="M74" s="26" t="n">
        <f aca="false">M52+M67*(M73-M52)</f>
        <v>0</v>
      </c>
      <c r="N74" s="26" t="n">
        <f aca="false">N52+N67*(N73-N52)</f>
        <v>0</v>
      </c>
      <c r="O74" s="26" t="n">
        <f aca="false">O52+O67*(O73-O52)</f>
        <v>151.563369058305</v>
      </c>
      <c r="P74" s="26" t="n">
        <f aca="false">P52+P67*(P73-P52)</f>
        <v>151.563369058305</v>
      </c>
      <c r="Q74" s="26" t="n">
        <f aca="false">Q52+Q67*(Q73-Q52)</f>
        <v>151.563369058305</v>
      </c>
      <c r="R74" s="26" t="n">
        <f aca="false">R52+R67*(R73-R52)</f>
        <v>151.563369058305</v>
      </c>
      <c r="S74" s="26" t="n">
        <f aca="false">S52+S67*(S73-S52)</f>
        <v>49.7</v>
      </c>
      <c r="T74" s="26" t="n">
        <f aca="false">T52+T67*(T73-T52)</f>
        <v>49.7</v>
      </c>
      <c r="U74" s="26" t="n">
        <f aca="false">U52+U67*(U73-U52)</f>
        <v>49.7</v>
      </c>
      <c r="V74" s="26" t="n">
        <f aca="false">V52+V67*(V73-V52)</f>
        <v>49.7</v>
      </c>
      <c r="W74" s="26" t="n">
        <f aca="false">W52+W67*(W73-W52)</f>
        <v>49.7</v>
      </c>
      <c r="X74" s="26" t="n">
        <f aca="false">X52+X67*(X73-X52)</f>
        <v>49.7</v>
      </c>
      <c r="Y74" s="26" t="n">
        <f aca="false">Y52+Y67*(Y73-Y52)</f>
        <v>49.7</v>
      </c>
      <c r="Z74" s="26" t="n">
        <f aca="false">Z52+Z67*(Z73-Z52)</f>
        <v>49.7</v>
      </c>
      <c r="AA74" s="26" t="n">
        <f aca="false">AA52+AA67*(AA73-AA52)</f>
        <v>49.7</v>
      </c>
      <c r="AB74" s="26" t="n">
        <f aca="false">AB52+AB67*(AB73-AB52)</f>
        <v>49.7</v>
      </c>
      <c r="AC74" s="26" t="n">
        <f aca="false">AC52+AC67*(AC73-AC52)</f>
        <v>49.7</v>
      </c>
      <c r="AD74" s="26" t="n">
        <f aca="false">AD52+AD67*(AD73-AD52)</f>
        <v>49.7</v>
      </c>
      <c r="AE74" s="26" t="n">
        <f aca="false">AE52+AE67*(AE73-AE52)</f>
        <v>115.806633906909</v>
      </c>
      <c r="AF74" s="26" t="n">
        <f aca="false">AF52+AF67*(AF73-AF52)</f>
        <v>115.806633906909</v>
      </c>
      <c r="AG74" s="26" t="n">
        <f aca="false">AG52+AG67*(AG73-AG52)</f>
        <v>115.806633906909</v>
      </c>
      <c r="AH74" s="26" t="n">
        <f aca="false">AH52+AH67*(AH73-AH52)</f>
        <v>115.806633906909</v>
      </c>
      <c r="AI74" s="26" t="n">
        <f aca="false">AI52+AI67*(AI73-AI52)</f>
        <v>122.811125079225</v>
      </c>
      <c r="AJ74" s="26" t="n">
        <f aca="false">AJ52+AJ67*(AJ73-AJ52)</f>
        <v>122.811125079225</v>
      </c>
      <c r="AK74" s="26" t="n">
        <f aca="false">AK52+AK67*(AK73-AK52)</f>
        <v>122.811125079225</v>
      </c>
      <c r="AL74" s="26" t="n">
        <f aca="false">AL52+AL67*(AL73-AL52)</f>
        <v>122.811125079225</v>
      </c>
      <c r="AM74" s="26" t="n">
        <f aca="false">AM52+AM67*(AM73-AM52)</f>
        <v>118.050723742227</v>
      </c>
      <c r="AN74" s="26" t="n">
        <f aca="false">AN52+AN67*(AN73-AN52)</f>
        <v>118.050723742227</v>
      </c>
      <c r="AO74" s="26" t="n">
        <f aca="false">AO52+AO67*(AO73-AO52)</f>
        <v>118.050723742227</v>
      </c>
      <c r="AP74" s="26" t="n">
        <f aca="false">AP52+AP67*(AP73-AP52)</f>
        <v>118.050723742227</v>
      </c>
      <c r="AQ74" s="26" t="n">
        <f aca="false">AQ52+AQ67*(AQ73-AQ52)</f>
        <v>117.864061333022</v>
      </c>
      <c r="AR74" s="26" t="n">
        <f aca="false">AR52+AR67*(AR73-AR52)</f>
        <v>117.864061333022</v>
      </c>
      <c r="AS74" s="26" t="n">
        <f aca="false">AS52+AS67*(AS73-AS52)</f>
        <v>117.864061333022</v>
      </c>
      <c r="AT74" s="26" t="n">
        <f aca="false">AT52+AT67*(AT73-AT52)</f>
        <v>117.864061333022</v>
      </c>
      <c r="AU74" s="26" t="n">
        <f aca="false">AU52+AU67*(AU73-AU52)</f>
        <v>119.137834184622</v>
      </c>
      <c r="AV74" s="26" t="n">
        <f aca="false">AV52+AV67*(AV73-AV52)</f>
        <v>119.137834184622</v>
      </c>
      <c r="AW74" s="26" t="n">
        <f aca="false">AW52+AW67*(AW73-AW52)</f>
        <v>119.137834184622</v>
      </c>
      <c r="AX74" s="26" t="n">
        <f aca="false">AX52+AX67*(AX73-AX52)</f>
        <v>119.137834184622</v>
      </c>
      <c r="AY74" s="26" t="n">
        <f aca="false">AY52+AY67*(AY73-AY52)</f>
        <v>115.811953195415</v>
      </c>
      <c r="AZ74" s="26" t="n">
        <f aca="false">AZ52+AZ67*(AZ73-AZ52)</f>
        <v>115.811953195415</v>
      </c>
      <c r="BA74" s="26" t="n">
        <f aca="false">BA52+BA67*(BA73-BA52)</f>
        <v>115.811953195415</v>
      </c>
      <c r="BB74" s="26" t="n">
        <f aca="false">BB52+BB67*(BB73-BB52)</f>
        <v>115.811953195415</v>
      </c>
      <c r="BC74" s="26" t="n">
        <f aca="false">BC52+BC67*(BC73-BC52)</f>
        <v>114.434357169752</v>
      </c>
      <c r="BD74" s="26" t="n">
        <f aca="false">BD52+BD67*(BD73-BD52)</f>
        <v>114.434357169752</v>
      </c>
      <c r="BE74" s="26" t="n">
        <f aca="false">BE52+BE67*(BE73-BE52)</f>
        <v>114.434357169752</v>
      </c>
      <c r="BF74" s="26" t="n">
        <f aca="false">BF52+BF67*(BF73-BF52)</f>
        <v>114.434357169752</v>
      </c>
      <c r="BG74" s="26" t="n">
        <f aca="false">BG52+BG67*(BG73-BG52)</f>
        <v>113.277652886866</v>
      </c>
      <c r="BH74" s="26" t="n">
        <f aca="false">BH52+BH67*(BH73-BH52)</f>
        <v>113.277652886866</v>
      </c>
      <c r="BI74" s="26" t="n">
        <f aca="false">BI52+BI67*(BI73-BI52)</f>
        <v>113.277652886866</v>
      </c>
      <c r="BJ74" s="26" t="n">
        <f aca="false">BJ52+BJ67*(BJ73-BJ52)</f>
        <v>113.277652886866</v>
      </c>
      <c r="BK74" s="26" t="n">
        <f aca="false">BK52+BK67*(BK73-BK52)</f>
        <v>114.815769810122</v>
      </c>
      <c r="BL74" s="26" t="n">
        <f aca="false">BL52+BL67*(BL73-BL52)</f>
        <v>114.815769810122</v>
      </c>
      <c r="BM74" s="26" t="n">
        <f aca="false">BM52+BM67*(BM73-BM52)</f>
        <v>114.815769810122</v>
      </c>
      <c r="BN74" s="26" t="n">
        <f aca="false">BN52+BN67*(BN73-BN52)</f>
        <v>114.815769810122</v>
      </c>
      <c r="BO74" s="26" t="n">
        <f aca="false">BO52+BO67*(BO73-BO52)</f>
        <v>116.898106623315</v>
      </c>
      <c r="BP74" s="26" t="n">
        <f aca="false">BP52+BP67*(BP73-BP52)</f>
        <v>116.898106623315</v>
      </c>
      <c r="BQ74" s="26" t="n">
        <f aca="false">BQ52+BQ67*(BQ73-BQ52)</f>
        <v>116.898106623315</v>
      </c>
      <c r="BR74" s="26" t="n">
        <f aca="false">BR52+BR67*(BR73-BR52)</f>
        <v>116.898106623315</v>
      </c>
      <c r="BS74" s="26" t="n">
        <f aca="false">BS52+BS67*(BS73-BS52)</f>
        <v>116.731043886829</v>
      </c>
      <c r="BT74" s="26" t="n">
        <f aca="false">BT52+BT67*(BT73-BT52)</f>
        <v>116.731043886829</v>
      </c>
      <c r="BU74" s="26" t="n">
        <f aca="false">BU52+BU67*(BU73-BU52)</f>
        <v>116.731043886829</v>
      </c>
      <c r="BV74" s="26" t="n">
        <f aca="false">BV52+BV67*(BV73-BV52)</f>
        <v>116.731043886829</v>
      </c>
      <c r="BW74" s="26" t="n">
        <f aca="false">BW52+BW67*(BW73-BW52)</f>
        <v>120.013421430744</v>
      </c>
      <c r="BX74" s="26" t="n">
        <f aca="false">BX52+BX67*(BX73-BX52)</f>
        <v>120.013421430744</v>
      </c>
      <c r="BY74" s="26" t="n">
        <f aca="false">BY52+BY67*(BY73-BY52)</f>
        <v>120.013421430744</v>
      </c>
      <c r="BZ74" s="26" t="n">
        <f aca="false">BZ52+BZ67*(BZ73-BZ52)</f>
        <v>120.013421430744</v>
      </c>
      <c r="CA74" s="26" t="n">
        <f aca="false">CA52+CA67*(CA73-CA52)</f>
        <v>118.884993373909</v>
      </c>
      <c r="CB74" s="26" t="n">
        <f aca="false">CB52+CB67*(CB73-CB52)</f>
        <v>118.884993373909</v>
      </c>
      <c r="CC74" s="26" t="n">
        <f aca="false">CC52+CC67*(CC73-CC52)</f>
        <v>118.884993373909</v>
      </c>
      <c r="CD74" s="26" t="n">
        <f aca="false">CD52+CD67*(CD73-CD52)</f>
        <v>118.884993373909</v>
      </c>
      <c r="CE74" s="26" t="n">
        <f aca="false">CE52+CE67*(CE73-CE52)</f>
        <v>117.910128030345</v>
      </c>
      <c r="CF74" s="26" t="n">
        <f aca="false">CF52+CF67*(CF73-CF52)</f>
        <v>117.910128030345</v>
      </c>
      <c r="CG74" s="26" t="n">
        <f aca="false">CG52+CG67*(CG73-CG52)</f>
        <v>117.910128030345</v>
      </c>
      <c r="CH74" s="26" t="n">
        <f aca="false">CH52+CH67*(CH73-CH52)</f>
        <v>117.910128030345</v>
      </c>
      <c r="CI74" s="26" t="n">
        <f aca="false">CI52+CI67*(CI73-CI52)</f>
        <v>119.367805037274</v>
      </c>
      <c r="CJ74" s="26" t="n">
        <f aca="false">CJ52+CJ67*(CJ73-CJ52)</f>
        <v>119.367805037274</v>
      </c>
      <c r="CK74" s="26" t="n">
        <f aca="false">CK52+CK67*(CK73-CK52)</f>
        <v>119.367805037274</v>
      </c>
      <c r="CL74" s="26" t="n">
        <f aca="false">CL52+CL67*(CL73-CL52)</f>
        <v>119.367805037274</v>
      </c>
      <c r="CM74" s="26" t="n">
        <f aca="false">CM52+CM67*(CM73-CM52)</f>
        <v>119.691133632206</v>
      </c>
      <c r="CN74" s="26" t="n">
        <f aca="false">CN52+CN67*(CN73-CN52)</f>
        <v>119.691133632206</v>
      </c>
      <c r="CO74" s="26" t="n">
        <f aca="false">CO52+CO67*(CO73-CO52)</f>
        <v>119.691133632206</v>
      </c>
      <c r="CP74" s="26" t="n">
        <f aca="false">CP52+CP67*(CP73-CP52)</f>
        <v>119.691133632206</v>
      </c>
      <c r="CQ74" s="26" t="n">
        <f aca="false">CQ52+CQ67*(CQ73-CQ52)</f>
        <v>120.422355054423</v>
      </c>
      <c r="CR74" s="26" t="n">
        <f aca="false">CR52+CR67*(CR73-CR52)</f>
        <v>120.422355054423</v>
      </c>
      <c r="CS74" s="26" t="n">
        <f aca="false">CS52+CS67*(CS73-CS52)</f>
        <v>120.422355054423</v>
      </c>
      <c r="CT74" s="26" t="n">
        <f aca="false">CT52+CT67*(CT73-CT52)</f>
        <v>120.422355054423</v>
      </c>
      <c r="CU74" s="26" t="n">
        <f aca="false">CU52+CU67*(CU73-CU52)</f>
        <v>118.894793198425</v>
      </c>
      <c r="CV74" s="26" t="n">
        <f aca="false">CV52+CV67*(CV73-CV52)</f>
        <v>118.894793198425</v>
      </c>
      <c r="CW74" s="26" t="n">
        <f aca="false">CW52+CW67*(CW73-CW52)</f>
        <v>118.894793198425</v>
      </c>
      <c r="CX74" s="26" t="n">
        <f aca="false">CX52+CX67*(CX73-CX52)</f>
        <v>118.894793198425</v>
      </c>
      <c r="CY74" s="26" t="n">
        <f aca="false">CY52+CY67*(CY73-CY52)</f>
        <v>159.430079741751</v>
      </c>
      <c r="CZ74" s="26" t="n">
        <f aca="false">CZ52+CZ67*(CZ73-CZ52)</f>
        <v>159.430079741751</v>
      </c>
      <c r="DA74" s="26" t="n">
        <f aca="false">DA52+DA67*(DA73-DA52)</f>
        <v>159.430079741751</v>
      </c>
      <c r="DB74" s="26" t="n">
        <f aca="false">DB52+DB67*(DB73-DB52)</f>
        <v>159.430079741751</v>
      </c>
      <c r="DC74" s="26" t="n">
        <f aca="false">DC52+DC67*(DC73-DC52)</f>
        <v>155.469886930351</v>
      </c>
      <c r="DD74" s="26" t="n">
        <f aca="false">DD52+DD67*(DD73-DD52)</f>
        <v>155.469886930351</v>
      </c>
      <c r="DE74" s="26" t="n">
        <f aca="false">DE52+DE67*(DE73-DE52)</f>
        <v>155.469886930351</v>
      </c>
      <c r="DF74" s="26" t="n">
        <f aca="false">DF52+DF67*(DF73-DF52)</f>
        <v>155.469886930351</v>
      </c>
      <c r="DG74" s="26" t="n">
        <f aca="false">DG52+DG67*(DG73-DG52)</f>
        <v>153.206576260788</v>
      </c>
      <c r="DH74" s="26" t="n">
        <f aca="false">DH52+DH67*(DH73-DH52)</f>
        <v>153.206576260788</v>
      </c>
      <c r="DI74" s="26" t="n">
        <f aca="false">DI52+DI67*(DI73-DI52)</f>
        <v>153.206576260788</v>
      </c>
      <c r="DJ74" s="26" t="n">
        <f aca="false">DJ52+DJ67*(DJ73-DJ52)</f>
        <v>153.206576260788</v>
      </c>
      <c r="DK74" s="26" t="n">
        <f aca="false">DK52+DK67*(DK73-DK52)</f>
        <v>150.051378900343</v>
      </c>
      <c r="DL74" s="26" t="n">
        <f aca="false">DL52+DL67*(DL73-DL52)</f>
        <v>150.051378900343</v>
      </c>
      <c r="DM74" s="26" t="n">
        <f aca="false">DM52+DM67*(DM73-DM52)</f>
        <v>150.051378900343</v>
      </c>
      <c r="DN74" s="26" t="n">
        <f aca="false">DN52+DN67*(DN73-DN52)</f>
        <v>150.051378900343</v>
      </c>
      <c r="DO74" s="26" t="n">
        <f aca="false">DO52+DO67*(DO73-DO52)</f>
        <v>153.464367092146</v>
      </c>
      <c r="DP74" s="26" t="n">
        <f aca="false">DP52+DP67*(DP73-DP52)</f>
        <v>153.464367092146</v>
      </c>
      <c r="DQ74" s="26" t="n">
        <f aca="false">DQ52+DQ67*(DQ73-DQ52)</f>
        <v>153.464367092146</v>
      </c>
      <c r="DR74" s="26" t="n">
        <f aca="false">DR52+DR67*(DR73-DR52)</f>
        <v>153.464367092146</v>
      </c>
      <c r="DS74" s="26" t="n">
        <f aca="false">DS52+DS67*(DS73-DS52)</f>
        <v>155.172085685345</v>
      </c>
      <c r="DT74" s="26" t="n">
        <f aca="false">DT52+DT67*(DT73-DT52)</f>
        <v>155.172085685345</v>
      </c>
      <c r="DU74" s="26" t="n">
        <f aca="false">DU52+DU67*(DU73-DU52)</f>
        <v>155.172085685345</v>
      </c>
      <c r="DV74" s="26" t="n">
        <f aca="false">DV52+DV67*(DV73-DV52)</f>
        <v>155.172085685345</v>
      </c>
      <c r="DW74" s="26" t="n">
        <f aca="false">DW52+DW67*(DW73-DW52)</f>
        <v>154.550523904999</v>
      </c>
      <c r="DX74" s="26" t="n">
        <f aca="false">DX52+DX67*(DX73-DX52)</f>
        <v>154.550523904999</v>
      </c>
      <c r="DY74" s="26" t="n">
        <f aca="false">DY52+DY67*(DY73-DY52)</f>
        <v>154.550523904999</v>
      </c>
      <c r="DZ74" s="26" t="n">
        <f aca="false">DZ52+DZ67*(DZ73-DZ52)</f>
        <v>154.550523904999</v>
      </c>
      <c r="EA74" s="26" t="n">
        <f aca="false">EA52+EA67*(EA73-EA52)</f>
        <v>155.31179123995</v>
      </c>
      <c r="EB74" s="26" t="n">
        <f aca="false">EB52+EB67*(EB73-EB52)</f>
        <v>155.31179123995</v>
      </c>
      <c r="EC74" s="26" t="n">
        <f aca="false">EC52+EC67*(EC73-EC52)</f>
        <v>155.31179123995</v>
      </c>
      <c r="ED74" s="26" t="n">
        <f aca="false">ED52+ED67*(ED73-ED52)</f>
        <v>155.31179123995</v>
      </c>
      <c r="EE74" s="26" t="n">
        <f aca="false">EE52+EE67*(EE73-EE52)</f>
        <v>158.697207473121</v>
      </c>
      <c r="EF74" s="26" t="n">
        <f aca="false">EF52+EF67*(EF73-EF52)</f>
        <v>158.697207473121</v>
      </c>
      <c r="EG74" s="26" t="n">
        <f aca="false">EG52+EG67*(EG73-EG52)</f>
        <v>158.697207473121</v>
      </c>
      <c r="EH74" s="26" t="n">
        <f aca="false">EH52+EH67*(EH73-EH52)</f>
        <v>158.697207473121</v>
      </c>
      <c r="EI74" s="26" t="n">
        <f aca="false">EI52+EI67*(EI73-EI52)</f>
        <v>165.720792770785</v>
      </c>
      <c r="EJ74" s="26" t="n">
        <f aca="false">EJ52+EJ67*(EJ73-EJ52)</f>
        <v>165.720792770785</v>
      </c>
      <c r="EK74" s="26" t="n">
        <f aca="false">EK52+EK67*(EK73-EK52)</f>
        <v>165.720792770785</v>
      </c>
      <c r="EL74" s="26" t="n">
        <f aca="false">EL52+EL67*(EL73-EL52)</f>
        <v>165.720792770785</v>
      </c>
      <c r="EM74" s="26" t="n">
        <f aca="false">EM52+EM67*(EM73-EM52)</f>
        <v>167.891433469767</v>
      </c>
      <c r="EN74" s="26" t="n">
        <f aca="false">EN52+EN67*(EN73-EN52)</f>
        <v>167.891433469767</v>
      </c>
      <c r="EO74" s="26" t="n">
        <f aca="false">EO52+EO67*(EO73-EO52)</f>
        <v>167.891433469767</v>
      </c>
      <c r="EP74" s="26" t="n">
        <f aca="false">EP52+EP67*(EP73-EP52)</f>
        <v>167.891433469767</v>
      </c>
      <c r="EQ74" s="26" t="n">
        <f aca="false">EQ52+EQ67*(EQ73-EQ52)</f>
        <v>166.372474385862</v>
      </c>
      <c r="ER74" s="26" t="n">
        <f aca="false">ER52+ER67*(ER73-ER52)</f>
        <v>166.372474385862</v>
      </c>
      <c r="ES74" s="26" t="n">
        <f aca="false">ES52+ES67*(ES73-ES52)</f>
        <v>166.372474385862</v>
      </c>
      <c r="ET74" s="26" t="n">
        <f aca="false">ET52+ET67*(ET73-ET52)</f>
        <v>166.372474385862</v>
      </c>
      <c r="EU74" s="26" t="n">
        <f aca="false">EU52+EU67*(EU73-EU52)</f>
        <v>169.69992387358</v>
      </c>
      <c r="EV74" s="26" t="n">
        <f aca="false">EV52+EV67*(EV73-EV52)</f>
        <v>169.69992387358</v>
      </c>
      <c r="EW74" s="26" t="n">
        <f aca="false">EW52+EW67*(EW73-EW52)</f>
        <v>169.69992387358</v>
      </c>
      <c r="EX74" s="26" t="n">
        <f aca="false">EX52+EX67*(EX73-EX52)</f>
        <v>169.69992387358</v>
      </c>
      <c r="EY74" s="26" t="n">
        <f aca="false">EY52+EY67*(EY73-EY52)</f>
        <v>173.093922351051</v>
      </c>
      <c r="EZ74" s="26" t="n">
        <f aca="false">EZ52+EZ67*(EZ73-EZ52)</f>
        <v>173.093922351051</v>
      </c>
      <c r="FA74" s="26" t="n">
        <f aca="false">FA52+FA67*(FA73-FA52)</f>
        <v>173.093922351051</v>
      </c>
      <c r="FB74" s="26" t="n">
        <f aca="false">FB52+FB67*(FB73-FB52)</f>
        <v>173.093922351051</v>
      </c>
      <c r="FC74" s="26" t="n">
        <f aca="false">FC52+FC67*(FC73-FC52)</f>
        <v>176.555800798072</v>
      </c>
      <c r="FD74" s="26" t="n">
        <f aca="false">FD52+FD67*(FD73-FD52)</f>
        <v>176.555800798072</v>
      </c>
      <c r="FE74" s="26" t="n">
        <f aca="false">FE52+FE67*(FE73-FE52)</f>
        <v>176.555800798072</v>
      </c>
      <c r="FF74" s="26" t="n">
        <f aca="false">FF52+FF67*(FF73-FF52)</f>
        <v>176.555800798072</v>
      </c>
      <c r="FG74" s="26" t="n">
        <f aca="false">FG52+FG67*(FG73-FG52)</f>
        <v>180.086916814034</v>
      </c>
      <c r="FH74" s="26" t="n">
        <f aca="false">FH52+FH67*(FH73-FH52)</f>
        <v>180.086916814034</v>
      </c>
    </row>
    <row r="76" customFormat="false" ht="15" hidden="false" customHeight="false" outlineLevel="0" collapsed="false">
      <c r="A76" s="10" t="s">
        <v>14</v>
      </c>
      <c r="B76" s="10"/>
      <c r="C76" s="10" t="s">
        <v>724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</row>
    <row r="77" customFormat="false" ht="15" hidden="false" customHeight="false" outlineLevel="0" collapsed="false">
      <c r="C77" s="1" t="s">
        <v>725</v>
      </c>
      <c r="D77" s="12" t="s">
        <v>40</v>
      </c>
      <c r="E77" s="21" t="n">
        <f aca="false">SUMIF($J$7:$FH$7,YEAR($F16)+1,$J77:$FH77)</f>
        <v>79028.1663990854</v>
      </c>
      <c r="I77" s="21" t="n">
        <f aca="false">SUM(J77:FH77)</f>
        <v>2636990.69070475</v>
      </c>
      <c r="J77" s="21" t="n">
        <f aca="false">$E13*$F14*In_PV_Avail*(1-In_Degradation)^J29*J28*J$6</f>
        <v>0</v>
      </c>
      <c r="K77" s="21" t="n">
        <f aca="false">$E13*$F14*In_PV_Avail*(1-In_Degradation)^K29*K28*K$6</f>
        <v>0</v>
      </c>
      <c r="L77" s="21" t="n">
        <f aca="false">$E13*$F14*In_PV_Avail*(1-In_Degradation)^L29*L28*L$6</f>
        <v>0</v>
      </c>
      <c r="M77" s="21" t="n">
        <f aca="false">$E13*$F14*In_PV_Avail*(1-In_Degradation)^M29*M28*M$6</f>
        <v>0</v>
      </c>
      <c r="N77" s="21" t="n">
        <f aca="false">$E13*$F14*In_PV_Avail*(1-In_Degradation)^N29*N28*N$6</f>
        <v>0</v>
      </c>
      <c r="O77" s="21" t="n">
        <f aca="false">$E13*$F14*In_PV_Avail*(1-In_Degradation)^O29*O28*O$6</f>
        <v>0</v>
      </c>
      <c r="P77" s="21" t="n">
        <f aca="false">$E13*$F14*In_PV_Avail*(1-In_Degradation)^P29*P28*P$6</f>
        <v>0</v>
      </c>
      <c r="Q77" s="21" t="n">
        <f aca="false">$E13*$F14*In_PV_Avail*(1-In_Degradation)^Q29*Q28*Q$6</f>
        <v>0</v>
      </c>
      <c r="R77" s="21" t="n">
        <f aca="false">$E13*$F14*In_PV_Avail*(1-In_Degradation)^R29*R28*R$6</f>
        <v>0</v>
      </c>
      <c r="S77" s="21" t="n">
        <f aca="false">$E13*$F14*In_PV_Avail*(1-In_Degradation)^S29*S28*S$6</f>
        <v>0</v>
      </c>
      <c r="T77" s="21" t="n">
        <f aca="false">$E13*$F14*In_PV_Avail*(1-In_Degradation)^T29*T28*T$6</f>
        <v>19769.8185616438</v>
      </c>
      <c r="U77" s="21" t="n">
        <f aca="false">$E13*$F14*In_PV_Avail*(1-In_Degradation)^U29*U28*U$6</f>
        <v>19972.1032196265</v>
      </c>
      <c r="V77" s="21" t="n">
        <f aca="false">$E13*$F14*In_PV_Avail*(1-In_Degradation)^V29*V28*V$6</f>
        <v>19956.9840534103</v>
      </c>
      <c r="W77" s="21" t="n">
        <f aca="false">$E13*$F14*In_PV_Avail*(1-In_Degradation)^W29*W28*W$6</f>
        <v>19508.3572819088</v>
      </c>
      <c r="X77" s="21" t="n">
        <f aca="false">$E13*$F14*In_PV_Avail*(1-In_Degradation)^X29*X28*X$6</f>
        <v>19710.5091059589</v>
      </c>
      <c r="Y77" s="21" t="n">
        <f aca="false">$E13*$F14*In_PV_Avail*(1-In_Degradation)^Y29*Y28*Y$6</f>
        <v>19912.1869099676</v>
      </c>
      <c r="Z77" s="21" t="n">
        <f aca="false">$E13*$F14*In_PV_Avail*(1-In_Degradation)^Z29*Z28*Z$6</f>
        <v>19897.11310125</v>
      </c>
      <c r="AA77" s="21" t="n">
        <f aca="false">$E13*$F14*In_PV_Avail*(1-In_Degradation)^AA29*AA28*AA$6</f>
        <v>19449.8322100631</v>
      </c>
      <c r="AB77" s="21" t="n">
        <f aca="false">$E13*$F14*In_PV_Avail*(1-In_Degradation)^AB29*AB28*AB$6</f>
        <v>19651.377578641</v>
      </c>
      <c r="AC77" s="21" t="n">
        <f aca="false">$E13*$F14*In_PV_Avail*(1-In_Degradation)^AC29*AC28*AC$6</f>
        <v>19852.4503492377</v>
      </c>
      <c r="AD77" s="21" t="n">
        <f aca="false">$E13*$F14*In_PV_Avail*(1-In_Degradation)^AD29*AD28*AD$6</f>
        <v>19837.4217619463</v>
      </c>
      <c r="AE77" s="21" t="n">
        <f aca="false">$E13*$F14*In_PV_Avail*(1-In_Degradation)^AE29*AE28*AE$6</f>
        <v>19391.4827134329</v>
      </c>
      <c r="AF77" s="21" t="n">
        <f aca="false">$E13*$F14*In_PV_Avail*(1-In_Degradation)^AF29*AF28*AF$6</f>
        <v>19592.4234459051</v>
      </c>
      <c r="AG77" s="21" t="n">
        <f aca="false">$E13*$F14*In_PV_Avail*(1-In_Degradation)^AG29*AG28*AG$6</f>
        <v>19792.89299819</v>
      </c>
      <c r="AH77" s="21" t="n">
        <f aca="false">$E13*$F14*In_PV_Avail*(1-In_Degradation)^AH29*AH28*AH$6</f>
        <v>19777.9094966604</v>
      </c>
      <c r="AI77" s="21" t="n">
        <f aca="false">$E13*$F14*In_PV_Avail*(1-In_Degradation)^AI29*AI28*AI$6</f>
        <v>19548.1228015736</v>
      </c>
      <c r="AJ77" s="21" t="n">
        <f aca="false">$E13*$F14*In_PV_Avail*(1-In_Degradation)^AJ29*AJ28*AJ$6</f>
        <v>19533.4853844041</v>
      </c>
      <c r="AK77" s="21" t="n">
        <f aca="false">$E13*$F14*In_PV_Avail*(1-In_Degradation)^AK29*AK28*AK$6</f>
        <v>19733.351882818</v>
      </c>
      <c r="AL77" s="21" t="n">
        <f aca="false">$E13*$F14*In_PV_Avail*(1-In_Degradation)^AL29*AL28*AL$6</f>
        <v>19718.4134547597</v>
      </c>
      <c r="AM77" s="21" t="n">
        <f aca="false">$E13*$F14*In_PV_Avail*(1-In_Degradation)^AM29*AM28*AM$6</f>
        <v>19275.1496758408</v>
      </c>
      <c r="AN77" s="21" t="n">
        <f aca="false">$E13*$F14*In_PV_Avail*(1-In_Degradation)^AN29*AN28*AN$6</f>
        <v>19474.8849282509</v>
      </c>
      <c r="AO77" s="21" t="n">
        <f aca="false">$E13*$F14*In_PV_Avail*(1-In_Degradation)^AO29*AO28*AO$6</f>
        <v>19674.1518271696</v>
      </c>
      <c r="AP77" s="21" t="n">
        <f aca="false">$E13*$F14*In_PV_Avail*(1-In_Degradation)^AP29*AP28*AP$6</f>
        <v>19659.2582143954</v>
      </c>
      <c r="AQ77" s="21" t="n">
        <f aca="false">$E13*$F14*In_PV_Avail*(1-In_Degradation)^AQ29*AQ28*AQ$6</f>
        <v>19217.3242268132</v>
      </c>
      <c r="AR77" s="21" t="n">
        <f aca="false">$E13*$F14*In_PV_Avail*(1-In_Degradation)^AR29*AR28*AR$6</f>
        <v>19416.4602734662</v>
      </c>
      <c r="AS77" s="21" t="n">
        <f aca="false">$E13*$F14*In_PV_Avail*(1-In_Degradation)^AS29*AS28*AS$6</f>
        <v>19615.1293716881</v>
      </c>
      <c r="AT77" s="21" t="n">
        <f aca="false">$E13*$F14*In_PV_Avail*(1-In_Degradation)^AT29*AT28*AT$6</f>
        <v>19600.2804397522</v>
      </c>
      <c r="AU77" s="21" t="n">
        <f aca="false">$E13*$F14*In_PV_Avail*(1-In_Degradation)^AU29*AU28*AU$6</f>
        <v>19159.6722541328</v>
      </c>
      <c r="AV77" s="21" t="n">
        <f aca="false">$E13*$F14*In_PV_Avail*(1-In_Degradation)^AV29*AV28*AV$6</f>
        <v>19358.2108926458</v>
      </c>
      <c r="AW77" s="21" t="n">
        <f aca="false">$E13*$F14*In_PV_Avail*(1-In_Degradation)^AW29*AW28*AW$6</f>
        <v>19556.283983573</v>
      </c>
      <c r="AX77" s="21" t="n">
        <f aca="false">$E13*$F14*In_PV_Avail*(1-In_Degradation)^AX29*AX28*AX$6</f>
        <v>19541.479598433</v>
      </c>
      <c r="AY77" s="21" t="n">
        <f aca="false">$E13*$F14*In_PV_Avail*(1-In_Degradation)^AY29*AY28*AY$6</f>
        <v>19314.4398288967</v>
      </c>
      <c r="AZ77" s="21" t="n">
        <f aca="false">$E13*$F14*In_PV_Avail*(1-In_Degradation)^AZ29*AZ28*AZ$6</f>
        <v>19299.9773909409</v>
      </c>
      <c r="BA77" s="21" t="n">
        <f aca="false">$E13*$F14*In_PV_Avail*(1-In_Degradation)^BA29*BA28*BA$6</f>
        <v>19497.4546370485</v>
      </c>
      <c r="BB77" s="21" t="n">
        <f aca="false">$E13*$F14*In_PV_Avail*(1-In_Degradation)^BB29*BB28*BB$6</f>
        <v>19482.6947865606</v>
      </c>
      <c r="BC77" s="21" t="n">
        <f aca="false">$E13*$F14*In_PV_Avail*(1-In_Degradation)^BC29*BC28*BC$6</f>
        <v>19044.7298897179</v>
      </c>
      <c r="BD77" s="21" t="n">
        <f aca="false">$E13*$F14*In_PV_Avail*(1-In_Degradation)^BD29*BD28*BD$6</f>
        <v>19242.0774587681</v>
      </c>
      <c r="BE77" s="21" t="n">
        <f aca="false">$E13*$F14*In_PV_Avail*(1-In_Degradation)^BE29*BE28*BE$6</f>
        <v>19438.9622731374</v>
      </c>
      <c r="BF77" s="21" t="n">
        <f aca="false">$E13*$F14*In_PV_Avail*(1-In_Degradation)^BF29*BF28*BF$6</f>
        <v>19424.2467022009</v>
      </c>
      <c r="BG77" s="21" t="n">
        <f aca="false">$E13*$F14*In_PV_Avail*(1-In_Degradation)^BG29*BG28*BG$6</f>
        <v>18987.5957000487</v>
      </c>
      <c r="BH77" s="21" t="n">
        <f aca="false">$E13*$F14*In_PV_Avail*(1-In_Degradation)^BH29*BH28*BH$6</f>
        <v>19184.3512263918</v>
      </c>
      <c r="BI77" s="21" t="n">
        <f aca="false">$E13*$F14*In_PV_Avail*(1-In_Degradation)^BI29*BI28*BI$6</f>
        <v>19380.645386318</v>
      </c>
      <c r="BJ77" s="21" t="n">
        <f aca="false">$E13*$F14*In_PV_Avail*(1-In_Degradation)^BJ29*BJ28*BJ$6</f>
        <v>19365.9739620943</v>
      </c>
      <c r="BK77" s="21" t="n">
        <f aca="false">$E13*$F14*In_PV_Avail*(1-In_Degradation)^BK29*BK28*BK$6</f>
        <v>18930.6329129486</v>
      </c>
      <c r="BL77" s="21" t="n">
        <f aca="false">$E13*$F14*In_PV_Avail*(1-In_Degradation)^BL29*BL28*BL$6</f>
        <v>19126.7981727126</v>
      </c>
      <c r="BM77" s="21" t="n">
        <f aca="false">$E13*$F14*In_PV_Avail*(1-In_Degradation)^BM29*BM28*BM$6</f>
        <v>19322.503450159</v>
      </c>
      <c r="BN77" s="21" t="n">
        <f aca="false">$E13*$F14*In_PV_Avail*(1-In_Degradation)^BN29*BN28*BN$6</f>
        <v>19307.876040208</v>
      </c>
      <c r="BO77" s="21" t="n">
        <f aca="false">$E13*$F14*In_PV_Avail*(1-In_Degradation)^BO29*BO28*BO$6</f>
        <v>19083.5503588121</v>
      </c>
      <c r="BP77" s="21" t="n">
        <f aca="false">$E13*$F14*In_PV_Avail*(1-In_Degradation)^BP29*BP28*BP$6</f>
        <v>19069.2608083262</v>
      </c>
      <c r="BQ77" s="21" t="n">
        <f aca="false">$E13*$F14*In_PV_Avail*(1-In_Degradation)^BQ29*BQ28*BQ$6</f>
        <v>19264.3773638256</v>
      </c>
      <c r="BR77" s="21" t="n">
        <f aca="false">$E13*$F14*In_PV_Avail*(1-In_Degradation)^BR29*BR28*BR$6</f>
        <v>19249.7939561487</v>
      </c>
      <c r="BS77" s="21" t="n">
        <f aca="false">$E13*$F14*In_PV_Avail*(1-In_Degradation)^BS29*BS28*BS$6</f>
        <v>18817.0645972685</v>
      </c>
      <c r="BT77" s="21" t="n">
        <f aca="false">$E13*$F14*In_PV_Avail*(1-In_Degradation)^BT29*BT28*BT$6</f>
        <v>19012.0530259012</v>
      </c>
      <c r="BU77" s="21" t="n">
        <f aca="false">$E13*$F14*In_PV_Avail*(1-In_Degradation)^BU29*BU28*BU$6</f>
        <v>19206.5842317341</v>
      </c>
      <c r="BV77" s="21" t="n">
        <f aca="false">$E13*$F14*In_PV_Avail*(1-In_Degradation)^BV29*BV28*BV$6</f>
        <v>19192.0445742802</v>
      </c>
      <c r="BW77" s="21" t="n">
        <f aca="false">$E13*$F14*In_PV_Avail*(1-In_Degradation)^BW29*BW28*BW$6</f>
        <v>18760.6134034767</v>
      </c>
      <c r="BX77" s="21" t="n">
        <f aca="false">$E13*$F14*In_PV_Avail*(1-In_Degradation)^BX29*BX28*BX$6</f>
        <v>18955.0168668235</v>
      </c>
      <c r="BY77" s="21" t="n">
        <f aca="false">$E13*$F14*In_PV_Avail*(1-In_Degradation)^BY29*BY28*BY$6</f>
        <v>19148.9644790389</v>
      </c>
      <c r="BZ77" s="21" t="n">
        <f aca="false">$E13*$F14*In_PV_Avail*(1-In_Degradation)^BZ29*BZ28*BZ$6</f>
        <v>19134.4684405574</v>
      </c>
      <c r="CA77" s="21" t="n">
        <f aca="false">$E13*$F14*In_PV_Avail*(1-In_Degradation)^CA29*CA28*CA$6</f>
        <v>18704.3315632662</v>
      </c>
      <c r="CB77" s="21" t="n">
        <f aca="false">$E13*$F14*In_PV_Avail*(1-In_Degradation)^CB29*CB28*CB$6</f>
        <v>18898.1518162231</v>
      </c>
      <c r="CC77" s="21" t="n">
        <f aca="false">$E13*$F14*In_PV_Avail*(1-In_Degradation)^CC29*CC28*CC$6</f>
        <v>19091.5175856018</v>
      </c>
      <c r="CD77" s="21" t="n">
        <f aca="false">$E13*$F14*In_PV_Avail*(1-In_Degradation)^CD29*CD28*CD$6</f>
        <v>19077.0650352357</v>
      </c>
      <c r="CE77" s="21" t="n">
        <f aca="false">$E13*$F14*In_PV_Avail*(1-In_Degradation)^CE29*CE28*CE$6</f>
        <v>18855.4209971162</v>
      </c>
      <c r="CF77" s="21" t="n">
        <f aca="false">$E13*$F14*In_PV_Avail*(1-In_Degradation)^CF29*CF28*CF$6</f>
        <v>18841.3022673618</v>
      </c>
      <c r="CG77" s="21" t="n">
        <f aca="false">$E13*$F14*In_PV_Avail*(1-In_Degradation)^CG29*CG28*CG$6</f>
        <v>19034.0863525175</v>
      </c>
      <c r="CH77" s="21" t="n">
        <f aca="false">$E13*$F14*In_PV_Avail*(1-In_Degradation)^CH29*CH28*CH$6</f>
        <v>19019.6772784118</v>
      </c>
      <c r="CI77" s="21" t="n">
        <f aca="false">$E13*$F14*In_PV_Avail*(1-In_Degradation)^CI29*CI28*CI$6</f>
        <v>18592.1208706111</v>
      </c>
      <c r="CJ77" s="21" t="n">
        <f aca="false">$E13*$F14*In_PV_Avail*(1-In_Degradation)^CJ29*CJ28*CJ$6</f>
        <v>18784.7783605597</v>
      </c>
      <c r="CK77" s="21" t="n">
        <f aca="false">$E13*$F14*In_PV_Avail*(1-In_Degradation)^CK29*CK28*CK$6</f>
        <v>18976.98409346</v>
      </c>
      <c r="CL77" s="21" t="n">
        <f aca="false">$E13*$F14*In_PV_Avail*(1-In_Degradation)^CL29*CL28*CL$6</f>
        <v>18962.6182465766</v>
      </c>
      <c r="CM77" s="21" t="n">
        <f aca="false">$E13*$F14*In_PV_Avail*(1-In_Degradation)^CM29*CM28*CM$6</f>
        <v>18536.3445079992</v>
      </c>
      <c r="CN77" s="21" t="n">
        <f aca="false">$E13*$F14*In_PV_Avail*(1-In_Degradation)^CN29*CN28*CN$6</f>
        <v>18728.424025478</v>
      </c>
      <c r="CO77" s="21" t="n">
        <f aca="false">$E13*$F14*In_PV_Avail*(1-In_Degradation)^CO29*CO28*CO$6</f>
        <v>18920.0531411796</v>
      </c>
      <c r="CP77" s="21" t="n">
        <f aca="false">$E13*$F14*In_PV_Avail*(1-In_Degradation)^CP29*CP28*CP$6</f>
        <v>18905.7303918369</v>
      </c>
      <c r="CQ77" s="21" t="n">
        <f aca="false">$E13*$F14*In_PV_Avail*(1-In_Degradation)^CQ29*CQ28*CQ$6</f>
        <v>18480.7354744752</v>
      </c>
      <c r="CR77" s="21" t="n">
        <f aca="false">$E13*$F14*In_PV_Avail*(1-In_Degradation)^CR29*CR28*CR$6</f>
        <v>18672.2387534016</v>
      </c>
      <c r="CS77" s="21" t="n">
        <f aca="false">$E13*$F14*In_PV_Avail*(1-In_Degradation)^CS29*CS28*CS$6</f>
        <v>18863.292981756</v>
      </c>
      <c r="CT77" s="21" t="n">
        <f aca="false">$E13*$F14*In_PV_Avail*(1-In_Degradation)^CT29*CT28*CT$6</f>
        <v>18849.0132006614</v>
      </c>
      <c r="CU77" s="21" t="n">
        <f aca="false">$E13*$F14*In_PV_Avail*(1-In_Degradation)^CU29*CU28*CU$6</f>
        <v>18630.0187488079</v>
      </c>
      <c r="CV77" s="21" t="n">
        <f aca="false">$E13*$F14*In_PV_Avail*(1-In_Degradation)^CV29*CV28*CV$6</f>
        <v>18616.0687977528</v>
      </c>
      <c r="CW77" s="21" t="n">
        <f aca="false">$E13*$F14*In_PV_Avail*(1-In_Degradation)^CW29*CW28*CW$6</f>
        <v>18806.5482954778</v>
      </c>
      <c r="CX77" s="21" t="n">
        <f aca="false">$E13*$F14*In_PV_Avail*(1-In_Degradation)^CX29*CX28*CX$6</f>
        <v>18792.3114709177</v>
      </c>
      <c r="CY77" s="21" t="n">
        <f aca="false">$E13*$F14*In_PV_Avail*(1-In_Degradation)^CY29*CY28*CY$6</f>
        <v>18369.8661754921</v>
      </c>
      <c r="CZ77" s="21" t="n">
        <f aca="false">$E13*$F14*In_PV_Avail*(1-In_Degradation)^CZ29*CZ28*CZ$6</f>
        <v>18560.2205913595</v>
      </c>
      <c r="DA77" s="21" t="n">
        <f aca="false">$E13*$F14*In_PV_Avail*(1-In_Degradation)^DA29*DA28*DA$6</f>
        <v>18750.1286505913</v>
      </c>
      <c r="DB77" s="21" t="n">
        <f aca="false">$E13*$F14*In_PV_Avail*(1-In_Degradation)^DB29*DB28*DB$6</f>
        <v>18735.9345365049</v>
      </c>
      <c r="DC77" s="21" t="n">
        <f aca="false">$E13*$F14*In_PV_Avail*(1-In_Degradation)^DC29*DC28*DC$6</f>
        <v>18314.7565769656</v>
      </c>
      <c r="DD77" s="21" t="n">
        <f aca="false">$E13*$F14*In_PV_Avail*(1-In_Degradation)^DD29*DD28*DD$6</f>
        <v>18504.5399295855</v>
      </c>
      <c r="DE77" s="21" t="n">
        <f aca="false">$E13*$F14*In_PV_Avail*(1-In_Degradation)^DE29*DE28*DE$6</f>
        <v>18693.8782646395</v>
      </c>
      <c r="DF77" s="21" t="n">
        <f aca="false">$E13*$F14*In_PV_Avail*(1-In_Degradation)^DF29*DF28*DF$6</f>
        <v>18679.7267328954</v>
      </c>
      <c r="DG77" s="21" t="n">
        <f aca="false">$E13*$F14*In_PV_Avail*(1-In_Degradation)^DG29*DG28*DG$6</f>
        <v>18259.8123072347</v>
      </c>
      <c r="DH77" s="21" t="n">
        <f aca="false">$E13*$F14*In_PV_Avail*(1-In_Degradation)^DH29*DH28*DH$6</f>
        <v>18449.0263097967</v>
      </c>
      <c r="DI77" s="21" t="n">
        <f aca="false">$E13*$F14*In_PV_Avail*(1-In_Degradation)^DI29*DI28*DI$6</f>
        <v>18637.7966298456</v>
      </c>
      <c r="DJ77" s="21" t="n">
        <f aca="false">$E13*$F14*In_PV_Avail*(1-In_Degradation)^DJ29*DJ28*DJ$6</f>
        <v>18623.6875526967</v>
      </c>
      <c r="DK77" s="21" t="n">
        <f aca="false">$E13*$F14*In_PV_Avail*(1-In_Degradation)^DK29*DK28*DK$6</f>
        <v>18407.3110133165</v>
      </c>
      <c r="DL77" s="21" t="n">
        <f aca="false">$E13*$F14*In_PV_Avail*(1-In_Degradation)^DL29*DL28*DL$6</f>
        <v>18393.5278233393</v>
      </c>
      <c r="DM77" s="21" t="n">
        <f aca="false">$E13*$F14*In_PV_Avail*(1-In_Degradation)^DM29*DM28*DM$6</f>
        <v>18581.7302832272</v>
      </c>
      <c r="DN77" s="21" t="n">
        <f aca="false">$E13*$F14*In_PV_Avail*(1-In_Degradation)^DN29*DN28*DN$6</f>
        <v>18567.6636491002</v>
      </c>
      <c r="DO77" s="21" t="n">
        <f aca="false">$E13*$F14*In_PV_Avail*(1-In_Degradation)^DO29*DO28*DO$6</f>
        <v>18150.2683665802</v>
      </c>
      <c r="DP77" s="21" t="n">
        <f aca="false">$E13*$F14*In_PV_Avail*(1-In_Degradation)^DP29*DP28*DP$6</f>
        <v>18338.3472398693</v>
      </c>
      <c r="DQ77" s="21" t="n">
        <f aca="false">$E13*$F14*In_PV_Avail*(1-In_Degradation)^DQ29*DQ28*DQ$6</f>
        <v>18525.9850923776</v>
      </c>
      <c r="DR77" s="21" t="n">
        <f aca="false">$E13*$F14*In_PV_Avail*(1-In_Degradation)^DR29*DR28*DR$6</f>
        <v>18511.9606581529</v>
      </c>
      <c r="DS77" s="21" t="n">
        <f aca="false">$E13*$F14*In_PV_Avail*(1-In_Degradation)^DS29*DS28*DS$6</f>
        <v>18095.8175614805</v>
      </c>
      <c r="DT77" s="21" t="n">
        <f aca="false">$E13*$F14*In_PV_Avail*(1-In_Degradation)^DT29*DT28*DT$6</f>
        <v>18283.3321981497</v>
      </c>
      <c r="DU77" s="21" t="n">
        <f aca="false">$E13*$F14*In_PV_Avail*(1-In_Degradation)^DU29*DU28*DU$6</f>
        <v>18470.4071371004</v>
      </c>
      <c r="DV77" s="21" t="n">
        <f aca="false">$E13*$F14*In_PV_Avail*(1-In_Degradation)^DV29*DV28*DV$6</f>
        <v>18456.4247761785</v>
      </c>
      <c r="DW77" s="21" t="n">
        <f aca="false">$E13*$F14*In_PV_Avail*(1-In_Degradation)^DW29*DW28*DW$6</f>
        <v>18041.530108796</v>
      </c>
      <c r="DX77" s="21" t="n">
        <f aca="false">$E13*$F14*In_PV_Avail*(1-In_Degradation)^DX29*DX28*DX$6</f>
        <v>18228.4822015553</v>
      </c>
      <c r="DY77" s="21" t="n">
        <f aca="false">$E13*$F14*In_PV_Avail*(1-In_Degradation)^DY29*DY28*DY$6</f>
        <v>18414.9959156891</v>
      </c>
      <c r="DZ77" s="21" t="n">
        <f aca="false">$E13*$F14*In_PV_Avail*(1-In_Degradation)^DZ29*DZ28*DZ$6</f>
        <v>18401.0555018499</v>
      </c>
      <c r="EA77" s="21" t="n">
        <f aca="false">$E13*$F14*In_PV_Avail*(1-In_Degradation)^EA29*EA28*EA$6</f>
        <v>18187.265579786</v>
      </c>
      <c r="EB77" s="21" t="n">
        <f aca="false">$E13*$F14*In_PV_Avail*(1-In_Degradation)^EB29*EB28*EB$6</f>
        <v>18173.6471573847</v>
      </c>
      <c r="EC77" s="21" t="n">
        <f aca="false">$E13*$F14*In_PV_Avail*(1-In_Degradation)^EC29*EC28*EC$6</f>
        <v>18359.5997996948</v>
      </c>
      <c r="ED77" s="21" t="n">
        <f aca="false">$E13*$F14*In_PV_Avail*(1-In_Degradation)^ED29*ED28*ED$6</f>
        <v>18345.7013215034</v>
      </c>
      <c r="EE77" s="21" t="n">
        <f aca="false">$E13*$F14*In_PV_Avail*(1-In_Degradation)^EE29*EE28*EE$6</f>
        <v>17933.2956828172</v>
      </c>
      <c r="EF77" s="21" t="n">
        <f aca="false">$E13*$F14*In_PV_Avail*(1-In_Degradation)^EF29*EF28*EF$6</f>
        <v>18119.1262159126</v>
      </c>
      <c r="EG77" s="21" t="n">
        <f aca="false">$E13*$F14*In_PV_Avail*(1-In_Degradation)^EG29*EG28*EG$6</f>
        <v>18304.5210002957</v>
      </c>
      <c r="EH77" s="21" t="n">
        <f aca="false">$E13*$F14*In_PV_Avail*(1-In_Degradation)^EH29*EH28*EH$6</f>
        <v>18290.6642175389</v>
      </c>
      <c r="EI77" s="21" t="n">
        <f aca="false">$E13*$F14*In_PV_Avail*(1-In_Degradation)^EI29*EI28*EI$6</f>
        <v>17879.4957957688</v>
      </c>
      <c r="EJ77" s="21" t="n">
        <f aca="false">$E13*$F14*In_PV_Avail*(1-In_Degradation)^EJ29*EJ28*EJ$6</f>
        <v>18064.7688372648</v>
      </c>
      <c r="EK77" s="21" t="n">
        <f aca="false">$E13*$F14*In_PV_Avail*(1-In_Degradation)^EK29*EK28*EK$6</f>
        <v>18249.6074372949</v>
      </c>
      <c r="EL77" s="21" t="n">
        <f aca="false">$E13*$F14*In_PV_Avail*(1-In_Degradation)^EL29*EL28*EL$6</f>
        <v>18235.7922248863</v>
      </c>
      <c r="EM77" s="21" t="n">
        <f aca="false">$E13*$F14*In_PV_Avail*(1-In_Degradation)^EM29*EM28*EM$6</f>
        <v>17825.8573083815</v>
      </c>
      <c r="EN77" s="21" t="n">
        <f aca="false">$E13*$F14*In_PV_Avail*(1-In_Degradation)^EN29*EN28*EN$6</f>
        <v>18010.574530753</v>
      </c>
      <c r="EO77" s="21" t="n">
        <f aca="false">$E13*$F14*In_PV_Avail*(1-In_Degradation)^EO29*EO28*EO$6</f>
        <v>18194.858614983</v>
      </c>
      <c r="EP77" s="21" t="n">
        <f aca="false">$E13*$F14*In_PV_Avail*(1-In_Degradation)^EP29*EP28*EP$6</f>
        <v>18181.0848482116</v>
      </c>
      <c r="EQ77" s="21" t="n">
        <f aca="false">$E13*$F14*In_PV_Avail*(1-In_Degradation)^EQ29*EQ28*EQ$6</f>
        <v>17969.850622417</v>
      </c>
      <c r="ER77" s="21" t="n">
        <f aca="false">$E13*$F14*In_PV_Avail*(1-In_Degradation)^ER29*ER28*ER$6</f>
        <v>17956.3949979202</v>
      </c>
      <c r="ES77" s="21" t="n">
        <f aca="false">$E13*$F14*In_PV_Avail*(1-In_Degradation)^ES29*ES28*ES$6</f>
        <v>18140.1247175143</v>
      </c>
      <c r="ET77" s="21" t="n">
        <f aca="false">$E13*$F14*In_PV_Avail*(1-In_Degradation)^ET29*ET28*ET$6</f>
        <v>18126.3923850818</v>
      </c>
      <c r="EU77" s="21" t="n">
        <f aca="false">$E13*$F14*In_PV_Avail*(1-In_Degradation)^EU29*EU28*EU$6</f>
        <v>17718.9167428242</v>
      </c>
      <c r="EV77" s="21" t="n">
        <f aca="false">$E13*$F14*In_PV_Avail*(1-In_Degradation)^EV29*EV28*EV$6</f>
        <v>17902.5258129265</v>
      </c>
      <c r="EW77" s="21" t="n">
        <f aca="false">$E13*$F14*In_PV_Avail*(1-In_Degradation)^EW29*EW28*EW$6</f>
        <v>18085.7043433618</v>
      </c>
      <c r="EX77" s="21" t="n">
        <f aca="false">$E13*$F14*In_PV_Avail*(1-In_Degradation)^EX29*EX28*EX$6</f>
        <v>18072.0132079266</v>
      </c>
      <c r="EY77" s="21" t="n">
        <f aca="false">$E13*$F14*In_PV_Avail*(1-In_Degradation)^EY29*EY28*EY$6</f>
        <v>17665.7599925958</v>
      </c>
      <c r="EZ77" s="21" t="n">
        <f aca="false">$E13*$F14*In_PV_Avail*(1-In_Degradation)^EZ29*EZ28*EZ$6</f>
        <v>17848.8182354877</v>
      </c>
      <c r="FA77" s="21" t="n">
        <f aca="false">$E13*$F14*In_PV_Avail*(1-In_Degradation)^FA29*FA28*FA$6</f>
        <v>18031.4472303317</v>
      </c>
      <c r="FB77" s="21" t="n">
        <f aca="false">$E13*$F14*In_PV_Avail*(1-In_Degradation)^FB29*FB28*FB$6</f>
        <v>18017.7971683028</v>
      </c>
      <c r="FC77" s="21" t="n">
        <f aca="false">$E13*$F14*In_PV_Avail*(1-In_Degradation)^FC29*FC28*FC$6</f>
        <v>17612.762712618</v>
      </c>
      <c r="FD77" s="21" t="n">
        <f aca="false">$E13*$F14*In_PV_Avail*(1-In_Degradation)^FD29*FD28*FD$6</f>
        <v>0</v>
      </c>
      <c r="FE77" s="21" t="n">
        <f aca="false">$E13*$F14*In_PV_Avail*(1-In_Degradation)^FE29*FE28*FE$6</f>
        <v>0</v>
      </c>
      <c r="FF77" s="21" t="n">
        <f aca="false">$E13*$F14*In_PV_Avail*(1-In_Degradation)^FF29*FF28*FF$6</f>
        <v>0</v>
      </c>
      <c r="FG77" s="21" t="n">
        <f aca="false">$E13*$F14*In_PV_Avail*(1-In_Degradation)^FG29*FG28*FG$6</f>
        <v>0</v>
      </c>
      <c r="FH77" s="21" t="n">
        <f aca="false">$E13*$F14*In_PV_Avail*(1-In_Degradation)^FH29*FH28*FH$6</f>
        <v>0</v>
      </c>
    </row>
    <row r="78" customFormat="false" ht="15" hidden="false" customHeight="false" outlineLevel="0" collapsed="false">
      <c r="C78" s="1" t="s">
        <v>726</v>
      </c>
      <c r="D78" s="12" t="s">
        <v>40</v>
      </c>
      <c r="I78" s="21" t="n">
        <f aca="false">SUM(J78:FH78)</f>
        <v>0</v>
      </c>
      <c r="J78" s="21" t="n">
        <f aca="false">-J77*$E17</f>
        <v>-0</v>
      </c>
      <c r="K78" s="21" t="n">
        <f aca="false">-K77*$E17</f>
        <v>-0</v>
      </c>
      <c r="L78" s="21" t="n">
        <f aca="false">-L77*$E17</f>
        <v>-0</v>
      </c>
      <c r="M78" s="21" t="n">
        <f aca="false">-M77*$E17</f>
        <v>-0</v>
      </c>
      <c r="N78" s="21" t="n">
        <f aca="false">-N77*$E17</f>
        <v>-0</v>
      </c>
      <c r="O78" s="21" t="n">
        <f aca="false">-O77*$E17</f>
        <v>-0</v>
      </c>
      <c r="P78" s="21" t="n">
        <f aca="false">-P77*$E17</f>
        <v>-0</v>
      </c>
      <c r="Q78" s="21" t="n">
        <f aca="false">-Q77*$E17</f>
        <v>-0</v>
      </c>
      <c r="R78" s="21" t="n">
        <f aca="false">-R77*$E17</f>
        <v>-0</v>
      </c>
      <c r="S78" s="21" t="n">
        <f aca="false">-S77*$E17</f>
        <v>-0</v>
      </c>
      <c r="T78" s="21" t="n">
        <f aca="false">-T77*$E17</f>
        <v>-0</v>
      </c>
      <c r="U78" s="21" t="n">
        <f aca="false">-U77*$E17</f>
        <v>-0</v>
      </c>
      <c r="V78" s="21" t="n">
        <f aca="false">-V77*$E17</f>
        <v>-0</v>
      </c>
      <c r="W78" s="21" t="n">
        <f aca="false">-W77*$E17</f>
        <v>-0</v>
      </c>
      <c r="X78" s="21" t="n">
        <f aca="false">-X77*$E17</f>
        <v>-0</v>
      </c>
      <c r="Y78" s="21" t="n">
        <f aca="false">-Y77*$E17</f>
        <v>-0</v>
      </c>
      <c r="Z78" s="21" t="n">
        <f aca="false">-Z77*$E17</f>
        <v>-0</v>
      </c>
      <c r="AA78" s="21" t="n">
        <f aca="false">-AA77*$E17</f>
        <v>-0</v>
      </c>
      <c r="AB78" s="21" t="n">
        <f aca="false">-AB77*$E17</f>
        <v>-0</v>
      </c>
      <c r="AC78" s="21" t="n">
        <f aca="false">-AC77*$E17</f>
        <v>-0</v>
      </c>
      <c r="AD78" s="21" t="n">
        <f aca="false">-AD77*$E17</f>
        <v>-0</v>
      </c>
      <c r="AE78" s="21" t="n">
        <f aca="false">-AE77*$E17</f>
        <v>-0</v>
      </c>
      <c r="AF78" s="21" t="n">
        <f aca="false">-AF77*$E17</f>
        <v>-0</v>
      </c>
      <c r="AG78" s="21" t="n">
        <f aca="false">-AG77*$E17</f>
        <v>-0</v>
      </c>
      <c r="AH78" s="21" t="n">
        <f aca="false">-AH77*$E17</f>
        <v>-0</v>
      </c>
      <c r="AI78" s="21" t="n">
        <f aca="false">-AI77*$E17</f>
        <v>-0</v>
      </c>
      <c r="AJ78" s="21" t="n">
        <f aca="false">-AJ77*$E17</f>
        <v>-0</v>
      </c>
      <c r="AK78" s="21" t="n">
        <f aca="false">-AK77*$E17</f>
        <v>-0</v>
      </c>
      <c r="AL78" s="21" t="n">
        <f aca="false">-AL77*$E17</f>
        <v>-0</v>
      </c>
      <c r="AM78" s="21" t="n">
        <f aca="false">-AM77*$E17</f>
        <v>-0</v>
      </c>
      <c r="AN78" s="21" t="n">
        <f aca="false">-AN77*$E17</f>
        <v>-0</v>
      </c>
      <c r="AO78" s="21" t="n">
        <f aca="false">-AO77*$E17</f>
        <v>-0</v>
      </c>
      <c r="AP78" s="21" t="n">
        <f aca="false">-AP77*$E17</f>
        <v>-0</v>
      </c>
      <c r="AQ78" s="21" t="n">
        <f aca="false">-AQ77*$E17</f>
        <v>-0</v>
      </c>
      <c r="AR78" s="21" t="n">
        <f aca="false">-AR77*$E17</f>
        <v>-0</v>
      </c>
      <c r="AS78" s="21" t="n">
        <f aca="false">-AS77*$E17</f>
        <v>-0</v>
      </c>
      <c r="AT78" s="21" t="n">
        <f aca="false">-AT77*$E17</f>
        <v>-0</v>
      </c>
      <c r="AU78" s="21" t="n">
        <f aca="false">-AU77*$E17</f>
        <v>-0</v>
      </c>
      <c r="AV78" s="21" t="n">
        <f aca="false">-AV77*$E17</f>
        <v>-0</v>
      </c>
      <c r="AW78" s="21" t="n">
        <f aca="false">-AW77*$E17</f>
        <v>-0</v>
      </c>
      <c r="AX78" s="21" t="n">
        <f aca="false">-AX77*$E17</f>
        <v>-0</v>
      </c>
      <c r="AY78" s="21" t="n">
        <f aca="false">-AY77*$E17</f>
        <v>-0</v>
      </c>
      <c r="AZ78" s="21" t="n">
        <f aca="false">-AZ77*$E17</f>
        <v>-0</v>
      </c>
      <c r="BA78" s="21" t="n">
        <f aca="false">-BA77*$E17</f>
        <v>-0</v>
      </c>
      <c r="BB78" s="21" t="n">
        <f aca="false">-BB77*$E17</f>
        <v>-0</v>
      </c>
      <c r="BC78" s="21" t="n">
        <f aca="false">-BC77*$E17</f>
        <v>-0</v>
      </c>
      <c r="BD78" s="21" t="n">
        <f aca="false">-BD77*$E17</f>
        <v>-0</v>
      </c>
      <c r="BE78" s="21" t="n">
        <f aca="false">-BE77*$E17</f>
        <v>-0</v>
      </c>
      <c r="BF78" s="21" t="n">
        <f aca="false">-BF77*$E17</f>
        <v>-0</v>
      </c>
      <c r="BG78" s="21" t="n">
        <f aca="false">-BG77*$E17</f>
        <v>-0</v>
      </c>
      <c r="BH78" s="21" t="n">
        <f aca="false">-BH77*$E17</f>
        <v>-0</v>
      </c>
      <c r="BI78" s="21" t="n">
        <f aca="false">-BI77*$E17</f>
        <v>-0</v>
      </c>
      <c r="BJ78" s="21" t="n">
        <f aca="false">-BJ77*$E17</f>
        <v>-0</v>
      </c>
      <c r="BK78" s="21" t="n">
        <f aca="false">-BK77*$E17</f>
        <v>-0</v>
      </c>
      <c r="BL78" s="21" t="n">
        <f aca="false">-BL77*$E17</f>
        <v>-0</v>
      </c>
      <c r="BM78" s="21" t="n">
        <f aca="false">-BM77*$E17</f>
        <v>-0</v>
      </c>
      <c r="BN78" s="21" t="n">
        <f aca="false">-BN77*$E17</f>
        <v>-0</v>
      </c>
      <c r="BO78" s="21" t="n">
        <f aca="false">-BO77*$E17</f>
        <v>-0</v>
      </c>
      <c r="BP78" s="21" t="n">
        <f aca="false">-BP77*$E17</f>
        <v>-0</v>
      </c>
      <c r="BQ78" s="21" t="n">
        <f aca="false">-BQ77*$E17</f>
        <v>-0</v>
      </c>
      <c r="BR78" s="21" t="n">
        <f aca="false">-BR77*$E17</f>
        <v>-0</v>
      </c>
      <c r="BS78" s="21" t="n">
        <f aca="false">-BS77*$E17</f>
        <v>-0</v>
      </c>
      <c r="BT78" s="21" t="n">
        <f aca="false">-BT77*$E17</f>
        <v>-0</v>
      </c>
      <c r="BU78" s="21" t="n">
        <f aca="false">-BU77*$E17</f>
        <v>-0</v>
      </c>
      <c r="BV78" s="21" t="n">
        <f aca="false">-BV77*$E17</f>
        <v>-0</v>
      </c>
      <c r="BW78" s="21" t="n">
        <f aca="false">-BW77*$E17</f>
        <v>-0</v>
      </c>
      <c r="BX78" s="21" t="n">
        <f aca="false">-BX77*$E17</f>
        <v>-0</v>
      </c>
      <c r="BY78" s="21" t="n">
        <f aca="false">-BY77*$E17</f>
        <v>-0</v>
      </c>
      <c r="BZ78" s="21" t="n">
        <f aca="false">-BZ77*$E17</f>
        <v>-0</v>
      </c>
      <c r="CA78" s="21" t="n">
        <f aca="false">-CA77*$E17</f>
        <v>-0</v>
      </c>
      <c r="CB78" s="21" t="n">
        <f aca="false">-CB77*$E17</f>
        <v>-0</v>
      </c>
      <c r="CC78" s="21" t="n">
        <f aca="false">-CC77*$E17</f>
        <v>-0</v>
      </c>
      <c r="CD78" s="21" t="n">
        <f aca="false">-CD77*$E17</f>
        <v>-0</v>
      </c>
      <c r="CE78" s="21" t="n">
        <f aca="false">-CE77*$E17</f>
        <v>-0</v>
      </c>
      <c r="CF78" s="21" t="n">
        <f aca="false">-CF77*$E17</f>
        <v>-0</v>
      </c>
      <c r="CG78" s="21" t="n">
        <f aca="false">-CG77*$E17</f>
        <v>-0</v>
      </c>
      <c r="CH78" s="21" t="n">
        <f aca="false">-CH77*$E17</f>
        <v>-0</v>
      </c>
      <c r="CI78" s="21" t="n">
        <f aca="false">-CI77*$E17</f>
        <v>-0</v>
      </c>
      <c r="CJ78" s="21" t="n">
        <f aca="false">-CJ77*$E17</f>
        <v>-0</v>
      </c>
      <c r="CK78" s="21" t="n">
        <f aca="false">-CK77*$E17</f>
        <v>-0</v>
      </c>
      <c r="CL78" s="21" t="n">
        <f aca="false">-CL77*$E17</f>
        <v>-0</v>
      </c>
      <c r="CM78" s="21" t="n">
        <f aca="false">-CM77*$E17</f>
        <v>-0</v>
      </c>
      <c r="CN78" s="21" t="n">
        <f aca="false">-CN77*$E17</f>
        <v>-0</v>
      </c>
      <c r="CO78" s="21" t="n">
        <f aca="false">-CO77*$E17</f>
        <v>-0</v>
      </c>
      <c r="CP78" s="21" t="n">
        <f aca="false">-CP77*$E17</f>
        <v>-0</v>
      </c>
      <c r="CQ78" s="21" t="n">
        <f aca="false">-CQ77*$E17</f>
        <v>-0</v>
      </c>
      <c r="CR78" s="21" t="n">
        <f aca="false">-CR77*$E17</f>
        <v>-0</v>
      </c>
      <c r="CS78" s="21" t="n">
        <f aca="false">-CS77*$E17</f>
        <v>-0</v>
      </c>
      <c r="CT78" s="21" t="n">
        <f aca="false">-CT77*$E17</f>
        <v>-0</v>
      </c>
      <c r="CU78" s="21" t="n">
        <f aca="false">-CU77*$E17</f>
        <v>-0</v>
      </c>
      <c r="CV78" s="21" t="n">
        <f aca="false">-CV77*$E17</f>
        <v>-0</v>
      </c>
      <c r="CW78" s="21" t="n">
        <f aca="false">-CW77*$E17</f>
        <v>-0</v>
      </c>
      <c r="CX78" s="21" t="n">
        <f aca="false">-CX77*$E17</f>
        <v>-0</v>
      </c>
      <c r="CY78" s="21" t="n">
        <f aca="false">-CY77*$E17</f>
        <v>-0</v>
      </c>
      <c r="CZ78" s="21" t="n">
        <f aca="false">-CZ77*$E17</f>
        <v>-0</v>
      </c>
      <c r="DA78" s="21" t="n">
        <f aca="false">-DA77*$E17</f>
        <v>-0</v>
      </c>
      <c r="DB78" s="21" t="n">
        <f aca="false">-DB77*$E17</f>
        <v>-0</v>
      </c>
      <c r="DC78" s="21" t="n">
        <f aca="false">-DC77*$E17</f>
        <v>-0</v>
      </c>
      <c r="DD78" s="21" t="n">
        <f aca="false">-DD77*$E17</f>
        <v>-0</v>
      </c>
      <c r="DE78" s="21" t="n">
        <f aca="false">-DE77*$E17</f>
        <v>-0</v>
      </c>
      <c r="DF78" s="21" t="n">
        <f aca="false">-DF77*$E17</f>
        <v>-0</v>
      </c>
      <c r="DG78" s="21" t="n">
        <f aca="false">-DG77*$E17</f>
        <v>-0</v>
      </c>
      <c r="DH78" s="21" t="n">
        <f aca="false">-DH77*$E17</f>
        <v>-0</v>
      </c>
      <c r="DI78" s="21" t="n">
        <f aca="false">-DI77*$E17</f>
        <v>-0</v>
      </c>
      <c r="DJ78" s="21" t="n">
        <f aca="false">-DJ77*$E17</f>
        <v>-0</v>
      </c>
      <c r="DK78" s="21" t="n">
        <f aca="false">-DK77*$E17</f>
        <v>-0</v>
      </c>
      <c r="DL78" s="21" t="n">
        <f aca="false">-DL77*$E17</f>
        <v>-0</v>
      </c>
      <c r="DM78" s="21" t="n">
        <f aca="false">-DM77*$E17</f>
        <v>-0</v>
      </c>
      <c r="DN78" s="21" t="n">
        <f aca="false">-DN77*$E17</f>
        <v>-0</v>
      </c>
      <c r="DO78" s="21" t="n">
        <f aca="false">-DO77*$E17</f>
        <v>-0</v>
      </c>
      <c r="DP78" s="21" t="n">
        <f aca="false">-DP77*$E17</f>
        <v>-0</v>
      </c>
      <c r="DQ78" s="21" t="n">
        <f aca="false">-DQ77*$E17</f>
        <v>-0</v>
      </c>
      <c r="DR78" s="21" t="n">
        <f aca="false">-DR77*$E17</f>
        <v>-0</v>
      </c>
      <c r="DS78" s="21" t="n">
        <f aca="false">-DS77*$E17</f>
        <v>-0</v>
      </c>
      <c r="DT78" s="21" t="n">
        <f aca="false">-DT77*$E17</f>
        <v>-0</v>
      </c>
      <c r="DU78" s="21" t="n">
        <f aca="false">-DU77*$E17</f>
        <v>-0</v>
      </c>
      <c r="DV78" s="21" t="n">
        <f aca="false">-DV77*$E17</f>
        <v>-0</v>
      </c>
      <c r="DW78" s="21" t="n">
        <f aca="false">-DW77*$E17</f>
        <v>-0</v>
      </c>
      <c r="DX78" s="21" t="n">
        <f aca="false">-DX77*$E17</f>
        <v>-0</v>
      </c>
      <c r="DY78" s="21" t="n">
        <f aca="false">-DY77*$E17</f>
        <v>-0</v>
      </c>
      <c r="DZ78" s="21" t="n">
        <f aca="false">-DZ77*$E17</f>
        <v>-0</v>
      </c>
      <c r="EA78" s="21" t="n">
        <f aca="false">-EA77*$E17</f>
        <v>-0</v>
      </c>
      <c r="EB78" s="21" t="n">
        <f aca="false">-EB77*$E17</f>
        <v>-0</v>
      </c>
      <c r="EC78" s="21" t="n">
        <f aca="false">-EC77*$E17</f>
        <v>-0</v>
      </c>
      <c r="ED78" s="21" t="n">
        <f aca="false">-ED77*$E17</f>
        <v>-0</v>
      </c>
      <c r="EE78" s="21" t="n">
        <f aca="false">-EE77*$E17</f>
        <v>-0</v>
      </c>
      <c r="EF78" s="21" t="n">
        <f aca="false">-EF77*$E17</f>
        <v>-0</v>
      </c>
      <c r="EG78" s="21" t="n">
        <f aca="false">-EG77*$E17</f>
        <v>-0</v>
      </c>
      <c r="EH78" s="21" t="n">
        <f aca="false">-EH77*$E17</f>
        <v>-0</v>
      </c>
      <c r="EI78" s="21" t="n">
        <f aca="false">-EI77*$E17</f>
        <v>-0</v>
      </c>
      <c r="EJ78" s="21" t="n">
        <f aca="false">-EJ77*$E17</f>
        <v>-0</v>
      </c>
      <c r="EK78" s="21" t="n">
        <f aca="false">-EK77*$E17</f>
        <v>-0</v>
      </c>
      <c r="EL78" s="21" t="n">
        <f aca="false">-EL77*$E17</f>
        <v>-0</v>
      </c>
      <c r="EM78" s="21" t="n">
        <f aca="false">-EM77*$E17</f>
        <v>-0</v>
      </c>
      <c r="EN78" s="21" t="n">
        <f aca="false">-EN77*$E17</f>
        <v>-0</v>
      </c>
      <c r="EO78" s="21" t="n">
        <f aca="false">-EO77*$E17</f>
        <v>-0</v>
      </c>
      <c r="EP78" s="21" t="n">
        <f aca="false">-EP77*$E17</f>
        <v>-0</v>
      </c>
      <c r="EQ78" s="21" t="n">
        <f aca="false">-EQ77*$E17</f>
        <v>-0</v>
      </c>
      <c r="ER78" s="21" t="n">
        <f aca="false">-ER77*$E17</f>
        <v>-0</v>
      </c>
      <c r="ES78" s="21" t="n">
        <f aca="false">-ES77*$E17</f>
        <v>-0</v>
      </c>
      <c r="ET78" s="21" t="n">
        <f aca="false">-ET77*$E17</f>
        <v>-0</v>
      </c>
      <c r="EU78" s="21" t="n">
        <f aca="false">-EU77*$E17</f>
        <v>-0</v>
      </c>
      <c r="EV78" s="21" t="n">
        <f aca="false">-EV77*$E17</f>
        <v>-0</v>
      </c>
      <c r="EW78" s="21" t="n">
        <f aca="false">-EW77*$E17</f>
        <v>-0</v>
      </c>
      <c r="EX78" s="21" t="n">
        <f aca="false">-EX77*$E17</f>
        <v>-0</v>
      </c>
      <c r="EY78" s="21" t="n">
        <f aca="false">-EY77*$E17</f>
        <v>-0</v>
      </c>
      <c r="EZ78" s="21" t="n">
        <f aca="false">-EZ77*$E17</f>
        <v>-0</v>
      </c>
      <c r="FA78" s="21" t="n">
        <f aca="false">-FA77*$E17</f>
        <v>-0</v>
      </c>
      <c r="FB78" s="21" t="n">
        <f aca="false">-FB77*$E17</f>
        <v>-0</v>
      </c>
      <c r="FC78" s="21" t="n">
        <f aca="false">-FC77*$E17</f>
        <v>-0</v>
      </c>
      <c r="FD78" s="21" t="n">
        <f aca="false">-FD77*$E17</f>
        <v>-0</v>
      </c>
      <c r="FE78" s="21" t="n">
        <f aca="false">-FE77*$E17</f>
        <v>-0</v>
      </c>
      <c r="FF78" s="21" t="n">
        <f aca="false">-FF77*$E17</f>
        <v>-0</v>
      </c>
      <c r="FG78" s="21" t="n">
        <f aca="false">-FG77*$E17</f>
        <v>-0</v>
      </c>
      <c r="FH78" s="21" t="n">
        <f aca="false">-FH77*$E17</f>
        <v>-0</v>
      </c>
    </row>
    <row r="79" customFormat="false" ht="15" hidden="false" customHeight="false" outlineLevel="0" collapsed="false">
      <c r="C79" s="1" t="s">
        <v>727</v>
      </c>
      <c r="D79" s="12" t="s">
        <v>40</v>
      </c>
      <c r="E79" s="15" t="str">
        <f aca="false">$E47</f>
        <v>DC 4h</v>
      </c>
      <c r="J79" s="21" t="n">
        <f aca="false">INDEX(ChargeRES_Data,MATCH($E79,ChargeRES_Labels,0),MATCH(J$7,ChargeRES_Years,0))</f>
        <v>0</v>
      </c>
      <c r="K79" s="21" t="n">
        <f aca="false">INDEX(ChargeRES_Data,MATCH($E79,ChargeRES_Labels,0),MATCH(K$7,ChargeRES_Years,0))</f>
        <v>0</v>
      </c>
      <c r="L79" s="21" t="n">
        <f aca="false">INDEX(ChargeRES_Data,MATCH($E79,ChargeRES_Labels,0),MATCH(L$7,ChargeRES_Years,0))</f>
        <v>0</v>
      </c>
      <c r="M79" s="21" t="n">
        <f aca="false">INDEX(ChargeRES_Data,MATCH($E79,ChargeRES_Labels,0),MATCH(M$7,ChargeRES_Years,0))</f>
        <v>0</v>
      </c>
      <c r="N79" s="21" t="n">
        <f aca="false">INDEX(ChargeRES_Data,MATCH($E79,ChargeRES_Labels,0),MATCH(N$7,ChargeRES_Years,0))</f>
        <v>0</v>
      </c>
      <c r="O79" s="21" t="n">
        <f aca="false">INDEX(ChargeRES_Data,MATCH($E79,ChargeRES_Labels,0),MATCH(O$7,ChargeRES_Years,0))</f>
        <v>-992.69296</v>
      </c>
      <c r="P79" s="21" t="n">
        <f aca="false">INDEX(ChargeRES_Data,MATCH($E79,ChargeRES_Labels,0),MATCH(P$7,ChargeRES_Years,0))</f>
        <v>-992.69296</v>
      </c>
      <c r="Q79" s="21" t="n">
        <f aca="false">INDEX(ChargeRES_Data,MATCH($E79,ChargeRES_Labels,0),MATCH(Q$7,ChargeRES_Years,0))</f>
        <v>-992.69296</v>
      </c>
      <c r="R79" s="21" t="n">
        <f aca="false">INDEX(ChargeRES_Data,MATCH($E79,ChargeRES_Labels,0),MATCH(R$7,ChargeRES_Years,0))</f>
        <v>-992.69296</v>
      </c>
      <c r="S79" s="21" t="n">
        <f aca="false">INDEX(ChargeRES_Data,MATCH($E79,ChargeRES_Labels,0),MATCH(S$7,ChargeRES_Years,0))</f>
        <v>-1020.71599</v>
      </c>
      <c r="T79" s="21" t="n">
        <f aca="false">INDEX(ChargeRES_Data,MATCH($E79,ChargeRES_Labels,0),MATCH(T$7,ChargeRES_Years,0))</f>
        <v>-1020.71599</v>
      </c>
      <c r="U79" s="21" t="n">
        <f aca="false">INDEX(ChargeRES_Data,MATCH($E79,ChargeRES_Labels,0),MATCH(U$7,ChargeRES_Years,0))</f>
        <v>-1020.71599</v>
      </c>
      <c r="V79" s="21" t="n">
        <f aca="false">INDEX(ChargeRES_Data,MATCH($E79,ChargeRES_Labels,0),MATCH(V$7,ChargeRES_Years,0))</f>
        <v>-1020.71599</v>
      </c>
      <c r="W79" s="21" t="n">
        <f aca="false">INDEX(ChargeRES_Data,MATCH($E79,ChargeRES_Labels,0),MATCH(W$7,ChargeRES_Years,0))</f>
        <v>-1012.63813</v>
      </c>
      <c r="X79" s="21" t="n">
        <f aca="false">INDEX(ChargeRES_Data,MATCH($E79,ChargeRES_Labels,0),MATCH(X$7,ChargeRES_Years,0))</f>
        <v>-1012.63813</v>
      </c>
      <c r="Y79" s="21" t="n">
        <f aca="false">INDEX(ChargeRES_Data,MATCH($E79,ChargeRES_Labels,0),MATCH(Y$7,ChargeRES_Years,0))</f>
        <v>-1012.63813</v>
      </c>
      <c r="Z79" s="21" t="n">
        <f aca="false">INDEX(ChargeRES_Data,MATCH($E79,ChargeRES_Labels,0),MATCH(Z$7,ChargeRES_Years,0))</f>
        <v>-1012.63813</v>
      </c>
      <c r="AA79" s="21" t="n">
        <f aca="false">INDEX(ChargeRES_Data,MATCH($E79,ChargeRES_Labels,0),MATCH(AA$7,ChargeRES_Years,0))</f>
        <v>-1008.4149</v>
      </c>
      <c r="AB79" s="21" t="n">
        <f aca="false">INDEX(ChargeRES_Data,MATCH($E79,ChargeRES_Labels,0),MATCH(AB$7,ChargeRES_Years,0))</f>
        <v>-1008.4149</v>
      </c>
      <c r="AC79" s="21" t="n">
        <f aca="false">INDEX(ChargeRES_Data,MATCH($E79,ChargeRES_Labels,0),MATCH(AC$7,ChargeRES_Years,0))</f>
        <v>-1008.4149</v>
      </c>
      <c r="AD79" s="21" t="n">
        <f aca="false">INDEX(ChargeRES_Data,MATCH($E79,ChargeRES_Labels,0),MATCH(AD$7,ChargeRES_Years,0))</f>
        <v>-1008.4149</v>
      </c>
      <c r="AE79" s="21" t="n">
        <f aca="false">INDEX(ChargeRES_Data,MATCH($E79,ChargeRES_Labels,0),MATCH(AE$7,ChargeRES_Years,0))</f>
        <v>-990.22906</v>
      </c>
      <c r="AF79" s="21" t="n">
        <f aca="false">INDEX(ChargeRES_Data,MATCH($E79,ChargeRES_Labels,0),MATCH(AF$7,ChargeRES_Years,0))</f>
        <v>-990.22906</v>
      </c>
      <c r="AG79" s="21" t="n">
        <f aca="false">INDEX(ChargeRES_Data,MATCH($E79,ChargeRES_Labels,0),MATCH(AG$7,ChargeRES_Years,0))</f>
        <v>-990.22906</v>
      </c>
      <c r="AH79" s="21" t="n">
        <f aca="false">INDEX(ChargeRES_Data,MATCH($E79,ChargeRES_Labels,0),MATCH(AH$7,ChargeRES_Years,0))</f>
        <v>-990.22906</v>
      </c>
      <c r="AI79" s="21" t="n">
        <f aca="false">INDEX(ChargeRES_Data,MATCH($E79,ChargeRES_Labels,0),MATCH(AI$7,ChargeRES_Years,0))</f>
        <v>-965.72765</v>
      </c>
      <c r="AJ79" s="21" t="n">
        <f aca="false">INDEX(ChargeRES_Data,MATCH($E79,ChargeRES_Labels,0),MATCH(AJ$7,ChargeRES_Years,0))</f>
        <v>-965.72765</v>
      </c>
      <c r="AK79" s="21" t="n">
        <f aca="false">INDEX(ChargeRES_Data,MATCH($E79,ChargeRES_Labels,0),MATCH(AK$7,ChargeRES_Years,0))</f>
        <v>-965.72765</v>
      </c>
      <c r="AL79" s="21" t="n">
        <f aca="false">INDEX(ChargeRES_Data,MATCH($E79,ChargeRES_Labels,0),MATCH(AL$7,ChargeRES_Years,0))</f>
        <v>-965.72765</v>
      </c>
      <c r="AM79" s="21" t="n">
        <f aca="false">INDEX(ChargeRES_Data,MATCH($E79,ChargeRES_Labels,0),MATCH(AM$7,ChargeRES_Years,0))</f>
        <v>-971.9878</v>
      </c>
      <c r="AN79" s="21" t="n">
        <f aca="false">INDEX(ChargeRES_Data,MATCH($E79,ChargeRES_Labels,0),MATCH(AN$7,ChargeRES_Years,0))</f>
        <v>-971.9878</v>
      </c>
      <c r="AO79" s="21" t="n">
        <f aca="false">INDEX(ChargeRES_Data,MATCH($E79,ChargeRES_Labels,0),MATCH(AO$7,ChargeRES_Years,0))</f>
        <v>-971.9878</v>
      </c>
      <c r="AP79" s="21" t="n">
        <f aca="false">INDEX(ChargeRES_Data,MATCH($E79,ChargeRES_Labels,0),MATCH(AP$7,ChargeRES_Years,0))</f>
        <v>-971.9878</v>
      </c>
      <c r="AQ79" s="21" t="n">
        <f aca="false">INDEX(ChargeRES_Data,MATCH($E79,ChargeRES_Labels,0),MATCH(AQ$7,ChargeRES_Years,0))</f>
        <v>-972.86154</v>
      </c>
      <c r="AR79" s="21" t="n">
        <f aca="false">INDEX(ChargeRES_Data,MATCH($E79,ChargeRES_Labels,0),MATCH(AR$7,ChargeRES_Years,0))</f>
        <v>-972.86154</v>
      </c>
      <c r="AS79" s="21" t="n">
        <f aca="false">INDEX(ChargeRES_Data,MATCH($E79,ChargeRES_Labels,0),MATCH(AS$7,ChargeRES_Years,0))</f>
        <v>-972.86154</v>
      </c>
      <c r="AT79" s="21" t="n">
        <f aca="false">INDEX(ChargeRES_Data,MATCH($E79,ChargeRES_Labels,0),MATCH(AT$7,ChargeRES_Years,0))</f>
        <v>-972.86154</v>
      </c>
      <c r="AU79" s="21" t="n">
        <f aca="false">INDEX(ChargeRES_Data,MATCH($E79,ChargeRES_Labels,0),MATCH(AU$7,ChargeRES_Years,0))</f>
        <v>-967.99641</v>
      </c>
      <c r="AV79" s="21" t="n">
        <f aca="false">INDEX(ChargeRES_Data,MATCH($E79,ChargeRES_Labels,0),MATCH(AV$7,ChargeRES_Years,0))</f>
        <v>-967.99641</v>
      </c>
      <c r="AW79" s="21" t="n">
        <f aca="false">INDEX(ChargeRES_Data,MATCH($E79,ChargeRES_Labels,0),MATCH(AW$7,ChargeRES_Years,0))</f>
        <v>-967.99641</v>
      </c>
      <c r="AX79" s="21" t="n">
        <f aca="false">INDEX(ChargeRES_Data,MATCH($E79,ChargeRES_Labels,0),MATCH(AX$7,ChargeRES_Years,0))</f>
        <v>-967.99641</v>
      </c>
      <c r="AY79" s="21" t="n">
        <f aca="false">INDEX(ChargeRES_Data,MATCH($E79,ChargeRES_Labels,0),MATCH(AY$7,ChargeRES_Years,0))</f>
        <v>-946.54846</v>
      </c>
      <c r="AZ79" s="21" t="n">
        <f aca="false">INDEX(ChargeRES_Data,MATCH($E79,ChargeRES_Labels,0),MATCH(AZ$7,ChargeRES_Years,0))</f>
        <v>-946.54846</v>
      </c>
      <c r="BA79" s="21" t="n">
        <f aca="false">INDEX(ChargeRES_Data,MATCH($E79,ChargeRES_Labels,0),MATCH(BA$7,ChargeRES_Years,0))</f>
        <v>-946.54846</v>
      </c>
      <c r="BB79" s="21" t="n">
        <f aca="false">INDEX(ChargeRES_Data,MATCH($E79,ChargeRES_Labels,0),MATCH(BB$7,ChargeRES_Years,0))</f>
        <v>-946.54846</v>
      </c>
      <c r="BC79" s="21" t="n">
        <f aca="false">INDEX(ChargeRES_Data,MATCH($E79,ChargeRES_Labels,0),MATCH(BC$7,ChargeRES_Years,0))</f>
        <v>-903.12287</v>
      </c>
      <c r="BD79" s="21" t="n">
        <f aca="false">INDEX(ChargeRES_Data,MATCH($E79,ChargeRES_Labels,0),MATCH(BD$7,ChargeRES_Years,0))</f>
        <v>-903.12287</v>
      </c>
      <c r="BE79" s="21" t="n">
        <f aca="false">INDEX(ChargeRES_Data,MATCH($E79,ChargeRES_Labels,0),MATCH(BE$7,ChargeRES_Years,0))</f>
        <v>-903.12287</v>
      </c>
      <c r="BF79" s="21" t="n">
        <f aca="false">INDEX(ChargeRES_Data,MATCH($E79,ChargeRES_Labels,0),MATCH(BF$7,ChargeRES_Years,0))</f>
        <v>-903.12287</v>
      </c>
      <c r="BG79" s="21" t="n">
        <f aca="false">INDEX(ChargeRES_Data,MATCH($E79,ChargeRES_Labels,0),MATCH(BG$7,ChargeRES_Years,0))</f>
        <v>-915.28429</v>
      </c>
      <c r="BH79" s="21" t="n">
        <f aca="false">INDEX(ChargeRES_Data,MATCH($E79,ChargeRES_Labels,0),MATCH(BH$7,ChargeRES_Years,0))</f>
        <v>-915.28429</v>
      </c>
      <c r="BI79" s="21" t="n">
        <f aca="false">INDEX(ChargeRES_Data,MATCH($E79,ChargeRES_Labels,0),MATCH(BI$7,ChargeRES_Years,0))</f>
        <v>-915.28429</v>
      </c>
      <c r="BJ79" s="21" t="n">
        <f aca="false">INDEX(ChargeRES_Data,MATCH($E79,ChargeRES_Labels,0),MATCH(BJ$7,ChargeRES_Years,0))</f>
        <v>-915.28429</v>
      </c>
      <c r="BK79" s="21" t="n">
        <f aca="false">INDEX(ChargeRES_Data,MATCH($E79,ChargeRES_Labels,0),MATCH(BK$7,ChargeRES_Years,0))</f>
        <v>-884.89008</v>
      </c>
      <c r="BL79" s="21" t="n">
        <f aca="false">INDEX(ChargeRES_Data,MATCH($E79,ChargeRES_Labels,0),MATCH(BL$7,ChargeRES_Years,0))</f>
        <v>-884.89008</v>
      </c>
      <c r="BM79" s="21" t="n">
        <f aca="false">INDEX(ChargeRES_Data,MATCH($E79,ChargeRES_Labels,0),MATCH(BM$7,ChargeRES_Years,0))</f>
        <v>-884.89008</v>
      </c>
      <c r="BN79" s="21" t="n">
        <f aca="false">INDEX(ChargeRES_Data,MATCH($E79,ChargeRES_Labels,0),MATCH(BN$7,ChargeRES_Years,0))</f>
        <v>-884.89008</v>
      </c>
      <c r="BO79" s="21" t="n">
        <f aca="false">INDEX(ChargeRES_Data,MATCH($E79,ChargeRES_Labels,0),MATCH(BO$7,ChargeRES_Years,0))</f>
        <v>-884.94627</v>
      </c>
      <c r="BP79" s="21" t="n">
        <f aca="false">INDEX(ChargeRES_Data,MATCH($E79,ChargeRES_Labels,0),MATCH(BP$7,ChargeRES_Years,0))</f>
        <v>-884.94627</v>
      </c>
      <c r="BQ79" s="21" t="n">
        <f aca="false">INDEX(ChargeRES_Data,MATCH($E79,ChargeRES_Labels,0),MATCH(BQ$7,ChargeRES_Years,0))</f>
        <v>-884.94627</v>
      </c>
      <c r="BR79" s="21" t="n">
        <f aca="false">INDEX(ChargeRES_Data,MATCH($E79,ChargeRES_Labels,0),MATCH(BR$7,ChargeRES_Years,0))</f>
        <v>-884.94627</v>
      </c>
      <c r="BS79" s="21" t="n">
        <f aca="false">INDEX(ChargeRES_Data,MATCH($E79,ChargeRES_Labels,0),MATCH(BS$7,ChargeRES_Years,0))</f>
        <v>-864.12541</v>
      </c>
      <c r="BT79" s="21" t="n">
        <f aca="false">INDEX(ChargeRES_Data,MATCH($E79,ChargeRES_Labels,0),MATCH(BT$7,ChargeRES_Years,0))</f>
        <v>-864.12541</v>
      </c>
      <c r="BU79" s="21" t="n">
        <f aca="false">INDEX(ChargeRES_Data,MATCH($E79,ChargeRES_Labels,0),MATCH(BU$7,ChargeRES_Years,0))</f>
        <v>-864.12541</v>
      </c>
      <c r="BV79" s="21" t="n">
        <f aca="false">INDEX(ChargeRES_Data,MATCH($E79,ChargeRES_Labels,0),MATCH(BV$7,ChargeRES_Years,0))</f>
        <v>-864.12541</v>
      </c>
      <c r="BW79" s="21" t="n">
        <f aca="false">INDEX(ChargeRES_Data,MATCH($E79,ChargeRES_Labels,0),MATCH(BW$7,ChargeRES_Years,0))</f>
        <v>-842.22332</v>
      </c>
      <c r="BX79" s="21" t="n">
        <f aca="false">INDEX(ChargeRES_Data,MATCH($E79,ChargeRES_Labels,0),MATCH(BX$7,ChargeRES_Years,0))</f>
        <v>-842.22332</v>
      </c>
      <c r="BY79" s="21" t="n">
        <f aca="false">INDEX(ChargeRES_Data,MATCH($E79,ChargeRES_Labels,0),MATCH(BY$7,ChargeRES_Years,0))</f>
        <v>-842.22332</v>
      </c>
      <c r="BZ79" s="21" t="n">
        <f aca="false">INDEX(ChargeRES_Data,MATCH($E79,ChargeRES_Labels,0),MATCH(BZ$7,ChargeRES_Years,0))</f>
        <v>-842.22332</v>
      </c>
      <c r="CA79" s="21" t="n">
        <f aca="false">INDEX(ChargeRES_Data,MATCH($E79,ChargeRES_Labels,0),MATCH(CA$7,ChargeRES_Years,0))</f>
        <v>-840.9919</v>
      </c>
      <c r="CB79" s="21" t="n">
        <f aca="false">INDEX(ChargeRES_Data,MATCH($E79,ChargeRES_Labels,0),MATCH(CB$7,ChargeRES_Years,0))</f>
        <v>-840.9919</v>
      </c>
      <c r="CC79" s="21" t="n">
        <f aca="false">INDEX(ChargeRES_Data,MATCH($E79,ChargeRES_Labels,0),MATCH(CC$7,ChargeRES_Years,0))</f>
        <v>-840.9919</v>
      </c>
      <c r="CD79" s="21" t="n">
        <f aca="false">INDEX(ChargeRES_Data,MATCH($E79,ChargeRES_Labels,0),MATCH(CD$7,ChargeRES_Years,0))</f>
        <v>-840.9919</v>
      </c>
      <c r="CE79" s="21" t="n">
        <f aca="false">INDEX(ChargeRES_Data,MATCH($E79,ChargeRES_Labels,0),MATCH(CE$7,ChargeRES_Years,0))</f>
        <v>-817.1254</v>
      </c>
      <c r="CF79" s="21" t="n">
        <f aca="false">INDEX(ChargeRES_Data,MATCH($E79,ChargeRES_Labels,0),MATCH(CF$7,ChargeRES_Years,0))</f>
        <v>-817.1254</v>
      </c>
      <c r="CG79" s="21" t="n">
        <f aca="false">INDEX(ChargeRES_Data,MATCH($E79,ChargeRES_Labels,0),MATCH(CG$7,ChargeRES_Years,0))</f>
        <v>-817.1254</v>
      </c>
      <c r="CH79" s="21" t="n">
        <f aca="false">INDEX(ChargeRES_Data,MATCH($E79,ChargeRES_Labels,0),MATCH(CH$7,ChargeRES_Years,0))</f>
        <v>-817.1254</v>
      </c>
      <c r="CI79" s="21" t="n">
        <f aca="false">INDEX(ChargeRES_Data,MATCH($E79,ChargeRES_Labels,0),MATCH(CI$7,ChargeRES_Years,0))</f>
        <v>-792.76727</v>
      </c>
      <c r="CJ79" s="21" t="n">
        <f aca="false">INDEX(ChargeRES_Data,MATCH($E79,ChargeRES_Labels,0),MATCH(CJ$7,ChargeRES_Years,0))</f>
        <v>-792.76727</v>
      </c>
      <c r="CK79" s="21" t="n">
        <f aca="false">INDEX(ChargeRES_Data,MATCH($E79,ChargeRES_Labels,0),MATCH(CK$7,ChargeRES_Years,0))</f>
        <v>-792.76727</v>
      </c>
      <c r="CL79" s="21" t="n">
        <f aca="false">INDEX(ChargeRES_Data,MATCH($E79,ChargeRES_Labels,0),MATCH(CL$7,ChargeRES_Years,0))</f>
        <v>-792.76727</v>
      </c>
      <c r="CM79" s="21" t="n">
        <f aca="false">INDEX(ChargeRES_Data,MATCH($E79,ChargeRES_Labels,0),MATCH(CM$7,ChargeRES_Years,0))</f>
        <v>-779.27492</v>
      </c>
      <c r="CN79" s="21" t="n">
        <f aca="false">INDEX(ChargeRES_Data,MATCH($E79,ChargeRES_Labels,0),MATCH(CN$7,ChargeRES_Years,0))</f>
        <v>-779.27492</v>
      </c>
      <c r="CO79" s="21" t="n">
        <f aca="false">INDEX(ChargeRES_Data,MATCH($E79,ChargeRES_Labels,0),MATCH(CO$7,ChargeRES_Years,0))</f>
        <v>-779.27492</v>
      </c>
      <c r="CP79" s="21" t="n">
        <f aca="false">INDEX(ChargeRES_Data,MATCH($E79,ChargeRES_Labels,0),MATCH(CP$7,ChargeRES_Years,0))</f>
        <v>-779.27492</v>
      </c>
      <c r="CQ79" s="21" t="n">
        <f aca="false">INDEX(ChargeRES_Data,MATCH($E79,ChargeRES_Labels,0),MATCH(CQ$7,ChargeRES_Years,0))</f>
        <v>-745.06588</v>
      </c>
      <c r="CR79" s="21" t="n">
        <f aca="false">INDEX(ChargeRES_Data,MATCH($E79,ChargeRES_Labels,0),MATCH(CR$7,ChargeRES_Years,0))</f>
        <v>-745.06588</v>
      </c>
      <c r="CS79" s="21" t="n">
        <f aca="false">INDEX(ChargeRES_Data,MATCH($E79,ChargeRES_Labels,0),MATCH(CS$7,ChargeRES_Years,0))</f>
        <v>-745.06588</v>
      </c>
      <c r="CT79" s="21" t="n">
        <f aca="false">INDEX(ChargeRES_Data,MATCH($E79,ChargeRES_Labels,0),MATCH(CT$7,ChargeRES_Years,0))</f>
        <v>-745.06588</v>
      </c>
      <c r="CU79" s="21" t="n">
        <f aca="false">INDEX(ChargeRES_Data,MATCH($E79,ChargeRES_Labels,0),MATCH(CU$7,ChargeRES_Years,0))</f>
        <v>-713.83809</v>
      </c>
      <c r="CV79" s="21" t="n">
        <f aca="false">INDEX(ChargeRES_Data,MATCH($E79,ChargeRES_Labels,0),MATCH(CV$7,ChargeRES_Years,0))</f>
        <v>-713.83809</v>
      </c>
      <c r="CW79" s="21" t="n">
        <f aca="false">INDEX(ChargeRES_Data,MATCH($E79,ChargeRES_Labels,0),MATCH(CW$7,ChargeRES_Years,0))</f>
        <v>-713.83809</v>
      </c>
      <c r="CX79" s="21" t="n">
        <f aca="false">INDEX(ChargeRES_Data,MATCH($E79,ChargeRES_Labels,0),MATCH(CX$7,ChargeRES_Years,0))</f>
        <v>-713.83809</v>
      </c>
      <c r="CY79" s="21" t="n">
        <f aca="false">INDEX(ChargeRES_Data,MATCH($E79,ChargeRES_Labels,0),MATCH(CY$7,ChargeRES_Years,0))</f>
        <v>-1040.09275</v>
      </c>
      <c r="CZ79" s="21" t="n">
        <f aca="false">INDEX(ChargeRES_Data,MATCH($E79,ChargeRES_Labels,0),MATCH(CZ$7,ChargeRES_Years,0))</f>
        <v>-1040.09275</v>
      </c>
      <c r="DA79" s="21" t="n">
        <f aca="false">INDEX(ChargeRES_Data,MATCH($E79,ChargeRES_Labels,0),MATCH(DA$7,ChargeRES_Years,0))</f>
        <v>-1040.09275</v>
      </c>
      <c r="DB79" s="21" t="n">
        <f aca="false">INDEX(ChargeRES_Data,MATCH($E79,ChargeRES_Labels,0),MATCH(DB$7,ChargeRES_Years,0))</f>
        <v>-1040.09275</v>
      </c>
      <c r="DC79" s="21" t="n">
        <f aca="false">INDEX(ChargeRES_Data,MATCH($E79,ChargeRES_Labels,0),MATCH(DC$7,ChargeRES_Years,0))</f>
        <v>-993.65772</v>
      </c>
      <c r="DD79" s="21" t="n">
        <f aca="false">INDEX(ChargeRES_Data,MATCH($E79,ChargeRES_Labels,0),MATCH(DD$7,ChargeRES_Years,0))</f>
        <v>-993.65772</v>
      </c>
      <c r="DE79" s="21" t="n">
        <f aca="false">INDEX(ChargeRES_Data,MATCH($E79,ChargeRES_Labels,0),MATCH(DE$7,ChargeRES_Years,0))</f>
        <v>-993.65772</v>
      </c>
      <c r="DF79" s="21" t="n">
        <f aca="false">INDEX(ChargeRES_Data,MATCH($E79,ChargeRES_Labels,0),MATCH(DF$7,ChargeRES_Years,0))</f>
        <v>-993.65772</v>
      </c>
      <c r="DG79" s="21" t="n">
        <f aca="false">INDEX(ChargeRES_Data,MATCH($E79,ChargeRES_Labels,0),MATCH(DG$7,ChargeRES_Years,0))</f>
        <v>-961.99609</v>
      </c>
      <c r="DH79" s="21" t="n">
        <f aca="false">INDEX(ChargeRES_Data,MATCH($E79,ChargeRES_Labels,0),MATCH(DH$7,ChargeRES_Years,0))</f>
        <v>-961.99609</v>
      </c>
      <c r="DI79" s="21" t="n">
        <f aca="false">INDEX(ChargeRES_Data,MATCH($E79,ChargeRES_Labels,0),MATCH(DI$7,ChargeRES_Years,0))</f>
        <v>-961.99609</v>
      </c>
      <c r="DJ79" s="21" t="n">
        <f aca="false">INDEX(ChargeRES_Data,MATCH($E79,ChargeRES_Labels,0),MATCH(DJ$7,ChargeRES_Years,0))</f>
        <v>-961.99609</v>
      </c>
      <c r="DK79" s="21" t="n">
        <f aca="false">INDEX(ChargeRES_Data,MATCH($E79,ChargeRES_Labels,0),MATCH(DK$7,ChargeRES_Years,0))</f>
        <v>-930.5436</v>
      </c>
      <c r="DL79" s="21" t="n">
        <f aca="false">INDEX(ChargeRES_Data,MATCH($E79,ChargeRES_Labels,0),MATCH(DL$7,ChargeRES_Years,0))</f>
        <v>-930.5436</v>
      </c>
      <c r="DM79" s="21" t="n">
        <f aca="false">INDEX(ChargeRES_Data,MATCH($E79,ChargeRES_Labels,0),MATCH(DM$7,ChargeRES_Years,0))</f>
        <v>-930.5436</v>
      </c>
      <c r="DN79" s="21" t="n">
        <f aca="false">INDEX(ChargeRES_Data,MATCH($E79,ChargeRES_Labels,0),MATCH(DN$7,ChargeRES_Years,0))</f>
        <v>-930.5436</v>
      </c>
      <c r="DO79" s="21" t="n">
        <f aca="false">INDEX(ChargeRES_Data,MATCH($E79,ChargeRES_Labels,0),MATCH(DO$7,ChargeRES_Years,0))</f>
        <v>-926.40611</v>
      </c>
      <c r="DP79" s="21" t="n">
        <f aca="false">INDEX(ChargeRES_Data,MATCH($E79,ChargeRES_Labels,0),MATCH(DP$7,ChargeRES_Years,0))</f>
        <v>-926.40611</v>
      </c>
      <c r="DQ79" s="21" t="n">
        <f aca="false">INDEX(ChargeRES_Data,MATCH($E79,ChargeRES_Labels,0),MATCH(DQ$7,ChargeRES_Years,0))</f>
        <v>-926.40611</v>
      </c>
      <c r="DR79" s="21" t="n">
        <f aca="false">INDEX(ChargeRES_Data,MATCH($E79,ChargeRES_Labels,0),MATCH(DR$7,ChargeRES_Years,0))</f>
        <v>-926.40611</v>
      </c>
      <c r="DS79" s="21" t="n">
        <f aca="false">INDEX(ChargeRES_Data,MATCH($E79,ChargeRES_Labels,0),MATCH(DS$7,ChargeRES_Years,0))</f>
        <v>-914.09784</v>
      </c>
      <c r="DT79" s="21" t="n">
        <f aca="false">INDEX(ChargeRES_Data,MATCH($E79,ChargeRES_Labels,0),MATCH(DT$7,ChargeRES_Years,0))</f>
        <v>-914.09784</v>
      </c>
      <c r="DU79" s="21" t="n">
        <f aca="false">INDEX(ChargeRES_Data,MATCH($E79,ChargeRES_Labels,0),MATCH(DU$7,ChargeRES_Years,0))</f>
        <v>-914.09784</v>
      </c>
      <c r="DV79" s="21" t="n">
        <f aca="false">INDEX(ChargeRES_Data,MATCH($E79,ChargeRES_Labels,0),MATCH(DV$7,ChargeRES_Years,0))</f>
        <v>-914.09784</v>
      </c>
      <c r="DW79" s="21" t="n">
        <f aca="false">INDEX(ChargeRES_Data,MATCH($E79,ChargeRES_Labels,0),MATCH(DW$7,ChargeRES_Years,0))</f>
        <v>-891.80399</v>
      </c>
      <c r="DX79" s="21" t="n">
        <f aca="false">INDEX(ChargeRES_Data,MATCH($E79,ChargeRES_Labels,0),MATCH(DX$7,ChargeRES_Years,0))</f>
        <v>-891.80399</v>
      </c>
      <c r="DY79" s="21" t="n">
        <f aca="false">INDEX(ChargeRES_Data,MATCH($E79,ChargeRES_Labels,0),MATCH(DY$7,ChargeRES_Years,0))</f>
        <v>-891.80399</v>
      </c>
      <c r="DZ79" s="21" t="n">
        <f aca="false">INDEX(ChargeRES_Data,MATCH($E79,ChargeRES_Labels,0),MATCH(DZ$7,ChargeRES_Years,0))</f>
        <v>-891.80399</v>
      </c>
      <c r="EA79" s="21" t="n">
        <f aca="false">INDEX(ChargeRES_Data,MATCH($E79,ChargeRES_Labels,0),MATCH(EA$7,ChargeRES_Years,0))</f>
        <v>-870.13693</v>
      </c>
      <c r="EB79" s="21" t="n">
        <f aca="false">INDEX(ChargeRES_Data,MATCH($E79,ChargeRES_Labels,0),MATCH(EB$7,ChargeRES_Years,0))</f>
        <v>-870.13693</v>
      </c>
      <c r="EC79" s="21" t="n">
        <f aca="false">INDEX(ChargeRES_Data,MATCH($E79,ChargeRES_Labels,0),MATCH(EC$7,ChargeRES_Years,0))</f>
        <v>-870.13693</v>
      </c>
      <c r="ED79" s="21" t="n">
        <f aca="false">INDEX(ChargeRES_Data,MATCH($E79,ChargeRES_Labels,0),MATCH(ED$7,ChargeRES_Years,0))</f>
        <v>-870.13693</v>
      </c>
      <c r="EE79" s="21" t="n">
        <f aca="false">INDEX(ChargeRES_Data,MATCH($E79,ChargeRES_Labels,0),MATCH(EE$7,ChargeRES_Years,0))</f>
        <v>-864.3226</v>
      </c>
      <c r="EF79" s="21" t="n">
        <f aca="false">INDEX(ChargeRES_Data,MATCH($E79,ChargeRES_Labels,0),MATCH(EF$7,ChargeRES_Years,0))</f>
        <v>-864.3226</v>
      </c>
      <c r="EG79" s="21" t="n">
        <f aca="false">INDEX(ChargeRES_Data,MATCH($E79,ChargeRES_Labels,0),MATCH(EG$7,ChargeRES_Years,0))</f>
        <v>-864.3226</v>
      </c>
      <c r="EH79" s="21" t="n">
        <f aca="false">INDEX(ChargeRES_Data,MATCH($E79,ChargeRES_Labels,0),MATCH(EH$7,ChargeRES_Years,0))</f>
        <v>-864.3226</v>
      </c>
      <c r="EI79" s="21" t="n">
        <f aca="false">INDEX(ChargeRES_Data,MATCH($E79,ChargeRES_Labels,0),MATCH(EI$7,ChargeRES_Years,0))</f>
        <v>-866.71026</v>
      </c>
      <c r="EJ79" s="21" t="n">
        <f aca="false">INDEX(ChargeRES_Data,MATCH($E79,ChargeRES_Labels,0),MATCH(EJ$7,ChargeRES_Years,0))</f>
        <v>-866.71026</v>
      </c>
      <c r="EK79" s="21" t="n">
        <f aca="false">INDEX(ChargeRES_Data,MATCH($E79,ChargeRES_Labels,0),MATCH(EK$7,ChargeRES_Years,0))</f>
        <v>-866.71026</v>
      </c>
      <c r="EL79" s="21" t="n">
        <f aca="false">INDEX(ChargeRES_Data,MATCH($E79,ChargeRES_Labels,0),MATCH(EL$7,ChargeRES_Years,0))</f>
        <v>-866.71026</v>
      </c>
      <c r="EM79" s="21" t="n">
        <f aca="false">INDEX(ChargeRES_Data,MATCH($E79,ChargeRES_Labels,0),MATCH(EM$7,ChargeRES_Years,0))</f>
        <v>-855.4343</v>
      </c>
      <c r="EN79" s="21" t="n">
        <f aca="false">INDEX(ChargeRES_Data,MATCH($E79,ChargeRES_Labels,0),MATCH(EN$7,ChargeRES_Years,0))</f>
        <v>-855.4343</v>
      </c>
      <c r="EO79" s="21" t="n">
        <f aca="false">INDEX(ChargeRES_Data,MATCH($E79,ChargeRES_Labels,0),MATCH(EO$7,ChargeRES_Years,0))</f>
        <v>-855.4343</v>
      </c>
      <c r="EP79" s="21" t="n">
        <f aca="false">INDEX(ChargeRES_Data,MATCH($E79,ChargeRES_Labels,0),MATCH(EP$7,ChargeRES_Years,0))</f>
        <v>-855.4343</v>
      </c>
      <c r="EQ79" s="21" t="n">
        <f aca="false">INDEX(ChargeRES_Data,MATCH($E79,ChargeRES_Labels,0),MATCH(EQ$7,ChargeRES_Years,0))</f>
        <v>-841.29448</v>
      </c>
      <c r="ER79" s="21" t="n">
        <f aca="false">INDEX(ChargeRES_Data,MATCH($E79,ChargeRES_Labels,0),MATCH(ER$7,ChargeRES_Years,0))</f>
        <v>-841.29448</v>
      </c>
      <c r="ES79" s="21" t="n">
        <f aca="false">INDEX(ChargeRES_Data,MATCH($E79,ChargeRES_Labels,0),MATCH(ES$7,ChargeRES_Years,0))</f>
        <v>-841.29448</v>
      </c>
      <c r="ET79" s="21" t="n">
        <f aca="false">INDEX(ChargeRES_Data,MATCH($E79,ChargeRES_Labels,0),MATCH(ET$7,ChargeRES_Years,0))</f>
        <v>-841.29448</v>
      </c>
      <c r="EU79" s="21" t="n">
        <f aca="false">INDEX(ChargeRES_Data,MATCH($E79,ChargeRES_Labels,0),MATCH(EU$7,ChargeRES_Years,0))</f>
        <v>-841.29448</v>
      </c>
      <c r="EV79" s="21" t="n">
        <f aca="false">INDEX(ChargeRES_Data,MATCH($E79,ChargeRES_Labels,0),MATCH(EV$7,ChargeRES_Years,0))</f>
        <v>-841.29448</v>
      </c>
      <c r="EW79" s="21" t="n">
        <f aca="false">INDEX(ChargeRES_Data,MATCH($E79,ChargeRES_Labels,0),MATCH(EW$7,ChargeRES_Years,0))</f>
        <v>-841.29448</v>
      </c>
      <c r="EX79" s="21" t="n">
        <f aca="false">INDEX(ChargeRES_Data,MATCH($E79,ChargeRES_Labels,0),MATCH(EX$7,ChargeRES_Years,0))</f>
        <v>-841.29448</v>
      </c>
      <c r="EY79" s="21" t="n">
        <f aca="false">INDEX(ChargeRES_Data,MATCH($E79,ChargeRES_Labels,0),MATCH(EY$7,ChargeRES_Years,0))</f>
        <v>-841.29448</v>
      </c>
      <c r="EZ79" s="21" t="n">
        <f aca="false">INDEX(ChargeRES_Data,MATCH($E79,ChargeRES_Labels,0),MATCH(EZ$7,ChargeRES_Years,0))</f>
        <v>-841.29448</v>
      </c>
      <c r="FA79" s="21" t="n">
        <f aca="false">INDEX(ChargeRES_Data,MATCH($E79,ChargeRES_Labels,0),MATCH(FA$7,ChargeRES_Years,0))</f>
        <v>-841.29448</v>
      </c>
      <c r="FB79" s="21" t="n">
        <f aca="false">INDEX(ChargeRES_Data,MATCH($E79,ChargeRES_Labels,0),MATCH(FB$7,ChargeRES_Years,0))</f>
        <v>-841.29448</v>
      </c>
      <c r="FC79" s="21" t="n">
        <f aca="false">INDEX(ChargeRES_Data,MATCH($E79,ChargeRES_Labels,0),MATCH(FC$7,ChargeRES_Years,0))</f>
        <v>-841.29448</v>
      </c>
      <c r="FD79" s="21" t="n">
        <f aca="false">INDEX(ChargeRES_Data,MATCH($E79,ChargeRES_Labels,0),MATCH(FD$7,ChargeRES_Years,0))</f>
        <v>-841.29448</v>
      </c>
      <c r="FE79" s="21" t="n">
        <f aca="false">INDEX(ChargeRES_Data,MATCH($E79,ChargeRES_Labels,0),MATCH(FE$7,ChargeRES_Years,0))</f>
        <v>-841.29448</v>
      </c>
      <c r="FF79" s="21" t="n">
        <f aca="false">INDEX(ChargeRES_Data,MATCH($E79,ChargeRES_Labels,0),MATCH(FF$7,ChargeRES_Years,0))</f>
        <v>-841.29448</v>
      </c>
      <c r="FG79" s="21" t="n">
        <f aca="false">INDEX(ChargeRES_Data,MATCH($E79,ChargeRES_Labels,0),MATCH(FG$7,ChargeRES_Years,0))</f>
        <v>-841.29448</v>
      </c>
      <c r="FH79" s="21" t="n">
        <f aca="false">INDEX(ChargeRES_Data,MATCH($E79,ChargeRES_Labels,0),MATCH(FH$7,ChargeRES_Years,0))</f>
        <v>-841.29448</v>
      </c>
    </row>
    <row r="80" customFormat="false" ht="15" hidden="false" customHeight="false" outlineLevel="0" collapsed="false">
      <c r="C80" s="1" t="s">
        <v>728</v>
      </c>
      <c r="D80" s="12" t="s">
        <v>40</v>
      </c>
      <c r="E80" s="15" t="str">
        <f aca="false">$E47</f>
        <v>DC 4h</v>
      </c>
      <c r="J80" s="21" t="n">
        <f aca="false">INDEX(ChargeGrid_Data,MATCH($E80,ChargeGrid_Labels,0),MATCH(J$7,ChargeGrid_Years,0))</f>
        <v>0</v>
      </c>
      <c r="K80" s="21" t="n">
        <f aca="false">INDEX(ChargeGrid_Data,MATCH($E80,ChargeGrid_Labels,0),MATCH(K$7,ChargeGrid_Years,0))</f>
        <v>0</v>
      </c>
      <c r="L80" s="21" t="n">
        <f aca="false">INDEX(ChargeGrid_Data,MATCH($E80,ChargeGrid_Labels,0),MATCH(L$7,ChargeGrid_Years,0))</f>
        <v>0</v>
      </c>
      <c r="M80" s="21" t="n">
        <f aca="false">INDEX(ChargeGrid_Data,MATCH($E80,ChargeGrid_Labels,0),MATCH(M$7,ChargeGrid_Years,0))</f>
        <v>0</v>
      </c>
      <c r="N80" s="21" t="n">
        <f aca="false">INDEX(ChargeGrid_Data,MATCH($E80,ChargeGrid_Labels,0),MATCH(N$7,ChargeGrid_Years,0))</f>
        <v>0</v>
      </c>
      <c r="O80" s="21" t="n">
        <f aca="false">INDEX(ChargeGrid_Data,MATCH($E80,ChargeGrid_Labels,0),MATCH(O$7,ChargeGrid_Years,0))</f>
        <v>-751.2864</v>
      </c>
      <c r="P80" s="21" t="n">
        <f aca="false">INDEX(ChargeGrid_Data,MATCH($E80,ChargeGrid_Labels,0),MATCH(P$7,ChargeGrid_Years,0))</f>
        <v>-751.2864</v>
      </c>
      <c r="Q80" s="21" t="n">
        <f aca="false">INDEX(ChargeGrid_Data,MATCH($E80,ChargeGrid_Labels,0),MATCH(Q$7,ChargeGrid_Years,0))</f>
        <v>-751.2864</v>
      </c>
      <c r="R80" s="21" t="n">
        <f aca="false">INDEX(ChargeGrid_Data,MATCH($E80,ChargeGrid_Labels,0),MATCH(R$7,ChargeGrid_Years,0))</f>
        <v>-751.2864</v>
      </c>
      <c r="S80" s="21" t="n">
        <f aca="false">INDEX(ChargeGrid_Data,MATCH($E80,ChargeGrid_Labels,0),MATCH(S$7,ChargeGrid_Years,0))</f>
        <v>-663.46514</v>
      </c>
      <c r="T80" s="21" t="n">
        <f aca="false">INDEX(ChargeGrid_Data,MATCH($E80,ChargeGrid_Labels,0),MATCH(T$7,ChargeGrid_Years,0))</f>
        <v>-663.46514</v>
      </c>
      <c r="U80" s="21" t="n">
        <f aca="false">INDEX(ChargeGrid_Data,MATCH($E80,ChargeGrid_Labels,0),MATCH(U$7,ChargeGrid_Years,0))</f>
        <v>-663.46514</v>
      </c>
      <c r="V80" s="21" t="n">
        <f aca="false">INDEX(ChargeGrid_Data,MATCH($E80,ChargeGrid_Labels,0),MATCH(V$7,ChargeGrid_Years,0))</f>
        <v>-663.46514</v>
      </c>
      <c r="W80" s="21" t="n">
        <f aca="false">INDEX(ChargeGrid_Data,MATCH($E80,ChargeGrid_Labels,0),MATCH(W$7,ChargeGrid_Years,0))</f>
        <v>-620.42262</v>
      </c>
      <c r="X80" s="21" t="n">
        <f aca="false">INDEX(ChargeGrid_Data,MATCH($E80,ChargeGrid_Labels,0),MATCH(X$7,ChargeGrid_Years,0))</f>
        <v>-620.42262</v>
      </c>
      <c r="Y80" s="21" t="n">
        <f aca="false">INDEX(ChargeGrid_Data,MATCH($E80,ChargeGrid_Labels,0),MATCH(Y$7,ChargeGrid_Years,0))</f>
        <v>-620.42262</v>
      </c>
      <c r="Z80" s="21" t="n">
        <f aca="false">INDEX(ChargeGrid_Data,MATCH($E80,ChargeGrid_Labels,0),MATCH(Z$7,ChargeGrid_Years,0))</f>
        <v>-620.42262</v>
      </c>
      <c r="AA80" s="21" t="n">
        <f aca="false">INDEX(ChargeGrid_Data,MATCH($E80,ChargeGrid_Labels,0),MATCH(AA$7,ChargeGrid_Years,0))</f>
        <v>-590.15109</v>
      </c>
      <c r="AB80" s="21" t="n">
        <f aca="false">INDEX(ChargeGrid_Data,MATCH($E80,ChargeGrid_Labels,0),MATCH(AB$7,ChargeGrid_Years,0))</f>
        <v>-590.15109</v>
      </c>
      <c r="AC80" s="21" t="n">
        <f aca="false">INDEX(ChargeGrid_Data,MATCH($E80,ChargeGrid_Labels,0),MATCH(AC$7,ChargeGrid_Years,0))</f>
        <v>-590.15109</v>
      </c>
      <c r="AD80" s="21" t="n">
        <f aca="false">INDEX(ChargeGrid_Data,MATCH($E80,ChargeGrid_Labels,0),MATCH(AD$7,ChargeGrid_Years,0))</f>
        <v>-590.15109</v>
      </c>
      <c r="AE80" s="21" t="n">
        <f aca="false">INDEX(ChargeGrid_Data,MATCH($E80,ChargeGrid_Labels,0),MATCH(AE$7,ChargeGrid_Years,0))</f>
        <v>-581.20382</v>
      </c>
      <c r="AF80" s="21" t="n">
        <f aca="false">INDEX(ChargeGrid_Data,MATCH($E80,ChargeGrid_Labels,0),MATCH(AF$7,ChargeGrid_Years,0))</f>
        <v>-581.20382</v>
      </c>
      <c r="AG80" s="21" t="n">
        <f aca="false">INDEX(ChargeGrid_Data,MATCH($E80,ChargeGrid_Labels,0),MATCH(AG$7,ChargeGrid_Years,0))</f>
        <v>-581.20382</v>
      </c>
      <c r="AH80" s="21" t="n">
        <f aca="false">INDEX(ChargeGrid_Data,MATCH($E80,ChargeGrid_Labels,0),MATCH(AH$7,ChargeGrid_Years,0))</f>
        <v>-581.20382</v>
      </c>
      <c r="AI80" s="21" t="n">
        <f aca="false">INDEX(ChargeGrid_Data,MATCH($E80,ChargeGrid_Labels,0),MATCH(AI$7,ChargeGrid_Years,0))</f>
        <v>-575.76335</v>
      </c>
      <c r="AJ80" s="21" t="n">
        <f aca="false">INDEX(ChargeGrid_Data,MATCH($E80,ChargeGrid_Labels,0),MATCH(AJ$7,ChargeGrid_Years,0))</f>
        <v>-575.76335</v>
      </c>
      <c r="AK80" s="21" t="n">
        <f aca="false">INDEX(ChargeGrid_Data,MATCH($E80,ChargeGrid_Labels,0),MATCH(AK$7,ChargeGrid_Years,0))</f>
        <v>-575.76335</v>
      </c>
      <c r="AL80" s="21" t="n">
        <f aca="false">INDEX(ChargeGrid_Data,MATCH($E80,ChargeGrid_Labels,0),MATCH(AL$7,ChargeGrid_Years,0))</f>
        <v>-575.76335</v>
      </c>
      <c r="AM80" s="21" t="n">
        <f aca="false">INDEX(ChargeGrid_Data,MATCH($E80,ChargeGrid_Labels,0),MATCH(AM$7,ChargeGrid_Years,0))</f>
        <v>-541.56006</v>
      </c>
      <c r="AN80" s="21" t="n">
        <f aca="false">INDEX(ChargeGrid_Data,MATCH($E80,ChargeGrid_Labels,0),MATCH(AN$7,ChargeGrid_Years,0))</f>
        <v>-541.56006</v>
      </c>
      <c r="AO80" s="21" t="n">
        <f aca="false">INDEX(ChargeGrid_Data,MATCH($E80,ChargeGrid_Labels,0),MATCH(AO$7,ChargeGrid_Years,0))</f>
        <v>-541.56006</v>
      </c>
      <c r="AP80" s="21" t="n">
        <f aca="false">INDEX(ChargeGrid_Data,MATCH($E80,ChargeGrid_Labels,0),MATCH(AP$7,ChargeGrid_Years,0))</f>
        <v>-541.56006</v>
      </c>
      <c r="AQ80" s="21" t="n">
        <f aca="false">INDEX(ChargeGrid_Data,MATCH($E80,ChargeGrid_Labels,0),MATCH(AQ$7,ChargeGrid_Years,0))</f>
        <v>-528.87975</v>
      </c>
      <c r="AR80" s="21" t="n">
        <f aca="false">INDEX(ChargeGrid_Data,MATCH($E80,ChargeGrid_Labels,0),MATCH(AR$7,ChargeGrid_Years,0))</f>
        <v>-528.87975</v>
      </c>
      <c r="AS80" s="21" t="n">
        <f aca="false">INDEX(ChargeGrid_Data,MATCH($E80,ChargeGrid_Labels,0),MATCH(AS$7,ChargeGrid_Years,0))</f>
        <v>-528.87975</v>
      </c>
      <c r="AT80" s="21" t="n">
        <f aca="false">INDEX(ChargeGrid_Data,MATCH($E80,ChargeGrid_Labels,0),MATCH(AT$7,ChargeGrid_Years,0))</f>
        <v>-528.87975</v>
      </c>
      <c r="AU80" s="21" t="n">
        <f aca="false">INDEX(ChargeGrid_Data,MATCH($E80,ChargeGrid_Labels,0),MATCH(AU$7,ChargeGrid_Years,0))</f>
        <v>-511.53463</v>
      </c>
      <c r="AV80" s="21" t="n">
        <f aca="false">INDEX(ChargeGrid_Data,MATCH($E80,ChargeGrid_Labels,0),MATCH(AV$7,ChargeGrid_Years,0))</f>
        <v>-511.53463</v>
      </c>
      <c r="AW80" s="21" t="n">
        <f aca="false">INDEX(ChargeGrid_Data,MATCH($E80,ChargeGrid_Labels,0),MATCH(AW$7,ChargeGrid_Years,0))</f>
        <v>-511.53463</v>
      </c>
      <c r="AX80" s="21" t="n">
        <f aca="false">INDEX(ChargeGrid_Data,MATCH($E80,ChargeGrid_Labels,0),MATCH(AX$7,ChargeGrid_Years,0))</f>
        <v>-511.53463</v>
      </c>
      <c r="AY80" s="21" t="n">
        <f aca="false">INDEX(ChargeGrid_Data,MATCH($E80,ChargeGrid_Labels,0),MATCH(AY$7,ChargeGrid_Years,0))</f>
        <v>-508.93701</v>
      </c>
      <c r="AZ80" s="21" t="n">
        <f aca="false">INDEX(ChargeGrid_Data,MATCH($E80,ChargeGrid_Labels,0),MATCH(AZ$7,ChargeGrid_Years,0))</f>
        <v>-508.93701</v>
      </c>
      <c r="BA80" s="21" t="n">
        <f aca="false">INDEX(ChargeGrid_Data,MATCH($E80,ChargeGrid_Labels,0),MATCH(BA$7,ChargeGrid_Years,0))</f>
        <v>-508.93701</v>
      </c>
      <c r="BB80" s="21" t="n">
        <f aca="false">INDEX(ChargeGrid_Data,MATCH($E80,ChargeGrid_Labels,0),MATCH(BB$7,ChargeGrid_Years,0))</f>
        <v>-508.93701</v>
      </c>
      <c r="BC80" s="21" t="n">
        <f aca="false">INDEX(ChargeGrid_Data,MATCH($E80,ChargeGrid_Labels,0),MATCH(BC$7,ChargeGrid_Years,0))</f>
        <v>-526.89342</v>
      </c>
      <c r="BD80" s="21" t="n">
        <f aca="false">INDEX(ChargeGrid_Data,MATCH($E80,ChargeGrid_Labels,0),MATCH(BD$7,ChargeGrid_Years,0))</f>
        <v>-526.89342</v>
      </c>
      <c r="BE80" s="21" t="n">
        <f aca="false">INDEX(ChargeGrid_Data,MATCH($E80,ChargeGrid_Labels,0),MATCH(BE$7,ChargeGrid_Years,0))</f>
        <v>-526.89342</v>
      </c>
      <c r="BF80" s="21" t="n">
        <f aca="false">INDEX(ChargeGrid_Data,MATCH($E80,ChargeGrid_Labels,0),MATCH(BF$7,ChargeGrid_Years,0))</f>
        <v>-526.89342</v>
      </c>
      <c r="BG80" s="21" t="n">
        <f aca="false">INDEX(ChargeGrid_Data,MATCH($E80,ChargeGrid_Labels,0),MATCH(BG$7,ChargeGrid_Years,0))</f>
        <v>-498.38111</v>
      </c>
      <c r="BH80" s="21" t="n">
        <f aca="false">INDEX(ChargeGrid_Data,MATCH($E80,ChargeGrid_Labels,0),MATCH(BH$7,ChargeGrid_Years,0))</f>
        <v>-498.38111</v>
      </c>
      <c r="BI80" s="21" t="n">
        <f aca="false">INDEX(ChargeGrid_Data,MATCH($E80,ChargeGrid_Labels,0),MATCH(BI$7,ChargeGrid_Years,0))</f>
        <v>-498.38111</v>
      </c>
      <c r="BJ80" s="21" t="n">
        <f aca="false">INDEX(ChargeGrid_Data,MATCH($E80,ChargeGrid_Labels,0),MATCH(BJ$7,ChargeGrid_Years,0))</f>
        <v>-498.38111</v>
      </c>
      <c r="BK80" s="21" t="n">
        <f aca="false">INDEX(ChargeGrid_Data,MATCH($E80,ChargeGrid_Labels,0),MATCH(BK$7,ChargeGrid_Years,0))</f>
        <v>-514.22704</v>
      </c>
      <c r="BL80" s="21" t="n">
        <f aca="false">INDEX(ChargeGrid_Data,MATCH($E80,ChargeGrid_Labels,0),MATCH(BL$7,ChargeGrid_Years,0))</f>
        <v>-514.22704</v>
      </c>
      <c r="BM80" s="21" t="n">
        <f aca="false">INDEX(ChargeGrid_Data,MATCH($E80,ChargeGrid_Labels,0),MATCH(BM$7,ChargeGrid_Years,0))</f>
        <v>-514.22704</v>
      </c>
      <c r="BN80" s="21" t="n">
        <f aca="false">INDEX(ChargeGrid_Data,MATCH($E80,ChargeGrid_Labels,0),MATCH(BN$7,ChargeGrid_Years,0))</f>
        <v>-514.22704</v>
      </c>
      <c r="BO80" s="21" t="n">
        <f aca="false">INDEX(ChargeGrid_Data,MATCH($E80,ChargeGrid_Labels,0),MATCH(BO$7,ChargeGrid_Years,0))</f>
        <v>-503.78846</v>
      </c>
      <c r="BP80" s="21" t="n">
        <f aca="false">INDEX(ChargeGrid_Data,MATCH($E80,ChargeGrid_Labels,0),MATCH(BP$7,ChargeGrid_Years,0))</f>
        <v>-503.78846</v>
      </c>
      <c r="BQ80" s="21" t="n">
        <f aca="false">INDEX(ChargeGrid_Data,MATCH($E80,ChargeGrid_Labels,0),MATCH(BQ$7,ChargeGrid_Years,0))</f>
        <v>-503.78846</v>
      </c>
      <c r="BR80" s="21" t="n">
        <f aca="false">INDEX(ChargeGrid_Data,MATCH($E80,ChargeGrid_Labels,0),MATCH(BR$7,ChargeGrid_Years,0))</f>
        <v>-503.78846</v>
      </c>
      <c r="BS80" s="21" t="n">
        <f aca="false">INDEX(ChargeGrid_Data,MATCH($E80,ChargeGrid_Labels,0),MATCH(BS$7,ChargeGrid_Years,0))</f>
        <v>-488.23638</v>
      </c>
      <c r="BT80" s="21" t="n">
        <f aca="false">INDEX(ChargeGrid_Data,MATCH($E80,ChargeGrid_Labels,0),MATCH(BT$7,ChargeGrid_Years,0))</f>
        <v>-488.23638</v>
      </c>
      <c r="BU80" s="21" t="n">
        <f aca="false">INDEX(ChargeGrid_Data,MATCH($E80,ChargeGrid_Labels,0),MATCH(BU$7,ChargeGrid_Years,0))</f>
        <v>-488.23638</v>
      </c>
      <c r="BV80" s="21" t="n">
        <f aca="false">INDEX(ChargeGrid_Data,MATCH($E80,ChargeGrid_Labels,0),MATCH(BV$7,ChargeGrid_Years,0))</f>
        <v>-488.23638</v>
      </c>
      <c r="BW80" s="21" t="n">
        <f aca="false">INDEX(ChargeGrid_Data,MATCH($E80,ChargeGrid_Labels,0),MATCH(BW$7,ChargeGrid_Years,0))</f>
        <v>-508.20078</v>
      </c>
      <c r="BX80" s="21" t="n">
        <f aca="false">INDEX(ChargeGrid_Data,MATCH($E80,ChargeGrid_Labels,0),MATCH(BX$7,ChargeGrid_Years,0))</f>
        <v>-508.20078</v>
      </c>
      <c r="BY80" s="21" t="n">
        <f aca="false">INDEX(ChargeGrid_Data,MATCH($E80,ChargeGrid_Labels,0),MATCH(BY$7,ChargeGrid_Years,0))</f>
        <v>-508.20078</v>
      </c>
      <c r="BZ80" s="21" t="n">
        <f aca="false">INDEX(ChargeGrid_Data,MATCH($E80,ChargeGrid_Labels,0),MATCH(BZ$7,ChargeGrid_Years,0))</f>
        <v>-508.20078</v>
      </c>
      <c r="CA80" s="21" t="n">
        <f aca="false">INDEX(ChargeGrid_Data,MATCH($E80,ChargeGrid_Labels,0),MATCH(CA$7,ChargeGrid_Years,0))</f>
        <v>-499.94889</v>
      </c>
      <c r="CB80" s="21" t="n">
        <f aca="false">INDEX(ChargeGrid_Data,MATCH($E80,ChargeGrid_Labels,0),MATCH(CB$7,ChargeGrid_Years,0))</f>
        <v>-499.94889</v>
      </c>
      <c r="CC80" s="21" t="n">
        <f aca="false">INDEX(ChargeGrid_Data,MATCH($E80,ChargeGrid_Labels,0),MATCH(CC$7,ChargeGrid_Years,0))</f>
        <v>-499.94889</v>
      </c>
      <c r="CD80" s="21" t="n">
        <f aca="false">INDEX(ChargeGrid_Data,MATCH($E80,ChargeGrid_Labels,0),MATCH(CD$7,ChargeGrid_Years,0))</f>
        <v>-499.94889</v>
      </c>
      <c r="CE80" s="21" t="n">
        <f aca="false">INDEX(ChargeGrid_Data,MATCH($E80,ChargeGrid_Labels,0),MATCH(CE$7,ChargeGrid_Years,0))</f>
        <v>-500.04075</v>
      </c>
      <c r="CF80" s="21" t="n">
        <f aca="false">INDEX(ChargeGrid_Data,MATCH($E80,ChargeGrid_Labels,0),MATCH(CF$7,ChargeGrid_Years,0))</f>
        <v>-500.04075</v>
      </c>
      <c r="CG80" s="21" t="n">
        <f aca="false">INDEX(ChargeGrid_Data,MATCH($E80,ChargeGrid_Labels,0),MATCH(CG$7,ChargeGrid_Years,0))</f>
        <v>-500.04075</v>
      </c>
      <c r="CH80" s="21" t="n">
        <f aca="false">INDEX(ChargeGrid_Data,MATCH($E80,ChargeGrid_Labels,0),MATCH(CH$7,ChargeGrid_Years,0))</f>
        <v>-500.04075</v>
      </c>
      <c r="CI80" s="21" t="n">
        <f aca="false">INDEX(ChargeGrid_Data,MATCH($E80,ChargeGrid_Labels,0),MATCH(CI$7,ChargeGrid_Years,0))</f>
        <v>-503.09869</v>
      </c>
      <c r="CJ80" s="21" t="n">
        <f aca="false">INDEX(ChargeGrid_Data,MATCH($E80,ChargeGrid_Labels,0),MATCH(CJ$7,ChargeGrid_Years,0))</f>
        <v>-503.09869</v>
      </c>
      <c r="CK80" s="21" t="n">
        <f aca="false">INDEX(ChargeGrid_Data,MATCH($E80,ChargeGrid_Labels,0),MATCH(CK$7,ChargeGrid_Years,0))</f>
        <v>-503.09869</v>
      </c>
      <c r="CL80" s="21" t="n">
        <f aca="false">INDEX(ChargeGrid_Data,MATCH($E80,ChargeGrid_Labels,0),MATCH(CL$7,ChargeGrid_Years,0))</f>
        <v>-503.09869</v>
      </c>
      <c r="CM80" s="21" t="n">
        <f aca="false">INDEX(ChargeGrid_Data,MATCH($E80,ChargeGrid_Labels,0),MATCH(CM$7,ChargeGrid_Years,0))</f>
        <v>-497.34921</v>
      </c>
      <c r="CN80" s="21" t="n">
        <f aca="false">INDEX(ChargeGrid_Data,MATCH($E80,ChargeGrid_Labels,0),MATCH(CN$7,ChargeGrid_Years,0))</f>
        <v>-497.34921</v>
      </c>
      <c r="CO80" s="21" t="n">
        <f aca="false">INDEX(ChargeGrid_Data,MATCH($E80,ChargeGrid_Labels,0),MATCH(CO$7,ChargeGrid_Years,0))</f>
        <v>-497.34921</v>
      </c>
      <c r="CP80" s="21" t="n">
        <f aca="false">INDEX(ChargeGrid_Data,MATCH($E80,ChargeGrid_Labels,0),MATCH(CP$7,ChargeGrid_Years,0))</f>
        <v>-497.34921</v>
      </c>
      <c r="CQ80" s="21" t="n">
        <f aca="false">INDEX(ChargeGrid_Data,MATCH($E80,ChargeGrid_Labels,0),MATCH(CQ$7,ChargeGrid_Years,0))</f>
        <v>-514.43421</v>
      </c>
      <c r="CR80" s="21" t="n">
        <f aca="false">INDEX(ChargeGrid_Data,MATCH($E80,ChargeGrid_Labels,0),MATCH(CR$7,ChargeGrid_Years,0))</f>
        <v>-514.43421</v>
      </c>
      <c r="CS80" s="21" t="n">
        <f aca="false">INDEX(ChargeGrid_Data,MATCH($E80,ChargeGrid_Labels,0),MATCH(CS$7,ChargeGrid_Years,0))</f>
        <v>-514.43421</v>
      </c>
      <c r="CT80" s="21" t="n">
        <f aca="false">INDEX(ChargeGrid_Data,MATCH($E80,ChargeGrid_Labels,0),MATCH(CT$7,ChargeGrid_Years,0))</f>
        <v>-514.43421</v>
      </c>
      <c r="CU80" s="21" t="n">
        <f aca="false">INDEX(ChargeGrid_Data,MATCH($E80,ChargeGrid_Labels,0),MATCH(CU$7,ChargeGrid_Years,0))</f>
        <v>-548.94787</v>
      </c>
      <c r="CV80" s="21" t="n">
        <f aca="false">INDEX(ChargeGrid_Data,MATCH($E80,ChargeGrid_Labels,0),MATCH(CV$7,ChargeGrid_Years,0))</f>
        <v>-548.94787</v>
      </c>
      <c r="CW80" s="21" t="n">
        <f aca="false">INDEX(ChargeGrid_Data,MATCH($E80,ChargeGrid_Labels,0),MATCH(CW$7,ChargeGrid_Years,0))</f>
        <v>-548.94787</v>
      </c>
      <c r="CX80" s="21" t="n">
        <f aca="false">INDEX(ChargeGrid_Data,MATCH($E80,ChargeGrid_Labels,0),MATCH(CX$7,ChargeGrid_Years,0))</f>
        <v>-548.94787</v>
      </c>
      <c r="CY80" s="21" t="n">
        <f aca="false">INDEX(ChargeGrid_Data,MATCH($E80,ChargeGrid_Labels,0),MATCH(CY$7,ChargeGrid_Years,0))</f>
        <v>-707.19545</v>
      </c>
      <c r="CZ80" s="21" t="n">
        <f aca="false">INDEX(ChargeGrid_Data,MATCH($E80,ChargeGrid_Labels,0),MATCH(CZ$7,ChargeGrid_Years,0))</f>
        <v>-707.19545</v>
      </c>
      <c r="DA80" s="21" t="n">
        <f aca="false">INDEX(ChargeGrid_Data,MATCH($E80,ChargeGrid_Labels,0),MATCH(DA$7,ChargeGrid_Years,0))</f>
        <v>-707.19545</v>
      </c>
      <c r="DB80" s="21" t="n">
        <f aca="false">INDEX(ChargeGrid_Data,MATCH($E80,ChargeGrid_Labels,0),MATCH(DB$7,ChargeGrid_Years,0))</f>
        <v>-707.19545</v>
      </c>
      <c r="DC80" s="21" t="n">
        <f aca="false">INDEX(ChargeGrid_Data,MATCH($E80,ChargeGrid_Labels,0),MATCH(DC$7,ChargeGrid_Years,0))</f>
        <v>-688.10432</v>
      </c>
      <c r="DD80" s="21" t="n">
        <f aca="false">INDEX(ChargeGrid_Data,MATCH($E80,ChargeGrid_Labels,0),MATCH(DD$7,ChargeGrid_Years,0))</f>
        <v>-688.10432</v>
      </c>
      <c r="DE80" s="21" t="n">
        <f aca="false">INDEX(ChargeGrid_Data,MATCH($E80,ChargeGrid_Labels,0),MATCH(DE$7,ChargeGrid_Years,0))</f>
        <v>-688.10432</v>
      </c>
      <c r="DF80" s="21" t="n">
        <f aca="false">INDEX(ChargeGrid_Data,MATCH($E80,ChargeGrid_Labels,0),MATCH(DF$7,ChargeGrid_Years,0))</f>
        <v>-688.10432</v>
      </c>
      <c r="DG80" s="21" t="n">
        <f aca="false">INDEX(ChargeGrid_Data,MATCH($E80,ChargeGrid_Labels,0),MATCH(DG$7,ChargeGrid_Years,0))</f>
        <v>-668.95651</v>
      </c>
      <c r="DH80" s="21" t="n">
        <f aca="false">INDEX(ChargeGrid_Data,MATCH($E80,ChargeGrid_Labels,0),MATCH(DH$7,ChargeGrid_Years,0))</f>
        <v>-668.95651</v>
      </c>
      <c r="DI80" s="21" t="n">
        <f aca="false">INDEX(ChargeGrid_Data,MATCH($E80,ChargeGrid_Labels,0),MATCH(DI$7,ChargeGrid_Years,0))</f>
        <v>-668.95651</v>
      </c>
      <c r="DJ80" s="21" t="n">
        <f aca="false">INDEX(ChargeGrid_Data,MATCH($E80,ChargeGrid_Labels,0),MATCH(DJ$7,ChargeGrid_Years,0))</f>
        <v>-668.95651</v>
      </c>
      <c r="DK80" s="21" t="n">
        <f aca="false">INDEX(ChargeGrid_Data,MATCH($E80,ChargeGrid_Labels,0),MATCH(DK$7,ChargeGrid_Years,0))</f>
        <v>-681.69469</v>
      </c>
      <c r="DL80" s="21" t="n">
        <f aca="false">INDEX(ChargeGrid_Data,MATCH($E80,ChargeGrid_Labels,0),MATCH(DL$7,ChargeGrid_Years,0))</f>
        <v>-681.69469</v>
      </c>
      <c r="DM80" s="21" t="n">
        <f aca="false">INDEX(ChargeGrid_Data,MATCH($E80,ChargeGrid_Labels,0),MATCH(DM$7,ChargeGrid_Years,0))</f>
        <v>-681.69469</v>
      </c>
      <c r="DN80" s="21" t="n">
        <f aca="false">INDEX(ChargeGrid_Data,MATCH($E80,ChargeGrid_Labels,0),MATCH(DN$7,ChargeGrid_Years,0))</f>
        <v>-681.69469</v>
      </c>
      <c r="DO80" s="21" t="n">
        <f aca="false">INDEX(ChargeGrid_Data,MATCH($E80,ChargeGrid_Labels,0),MATCH(DO$7,ChargeGrid_Years,0))</f>
        <v>-644.57209</v>
      </c>
      <c r="DP80" s="21" t="n">
        <f aca="false">INDEX(ChargeGrid_Data,MATCH($E80,ChargeGrid_Labels,0),MATCH(DP$7,ChargeGrid_Years,0))</f>
        <v>-644.57209</v>
      </c>
      <c r="DQ80" s="21" t="n">
        <f aca="false">INDEX(ChargeGrid_Data,MATCH($E80,ChargeGrid_Labels,0),MATCH(DQ$7,ChargeGrid_Years,0))</f>
        <v>-644.57209</v>
      </c>
      <c r="DR80" s="21" t="n">
        <f aca="false">INDEX(ChargeGrid_Data,MATCH($E80,ChargeGrid_Labels,0),MATCH(DR$7,ChargeGrid_Years,0))</f>
        <v>-644.57209</v>
      </c>
      <c r="DS80" s="21" t="n">
        <f aca="false">INDEX(ChargeGrid_Data,MATCH($E80,ChargeGrid_Labels,0),MATCH(DS$7,ChargeGrid_Years,0))</f>
        <v>-635.13038</v>
      </c>
      <c r="DT80" s="21" t="n">
        <f aca="false">INDEX(ChargeGrid_Data,MATCH($E80,ChargeGrid_Labels,0),MATCH(DT$7,ChargeGrid_Years,0))</f>
        <v>-635.13038</v>
      </c>
      <c r="DU80" s="21" t="n">
        <f aca="false">INDEX(ChargeGrid_Data,MATCH($E80,ChargeGrid_Labels,0),MATCH(DU$7,ChargeGrid_Years,0))</f>
        <v>-635.13038</v>
      </c>
      <c r="DV80" s="21" t="n">
        <f aca="false">INDEX(ChargeGrid_Data,MATCH($E80,ChargeGrid_Labels,0),MATCH(DV$7,ChargeGrid_Years,0))</f>
        <v>-635.13038</v>
      </c>
      <c r="DW80" s="21" t="n">
        <f aca="false">INDEX(ChargeGrid_Data,MATCH($E80,ChargeGrid_Labels,0),MATCH(DW$7,ChargeGrid_Years,0))</f>
        <v>-635.28835</v>
      </c>
      <c r="DX80" s="21" t="n">
        <f aca="false">INDEX(ChargeGrid_Data,MATCH($E80,ChargeGrid_Labels,0),MATCH(DX$7,ChargeGrid_Years,0))</f>
        <v>-635.28835</v>
      </c>
      <c r="DY80" s="21" t="n">
        <f aca="false">INDEX(ChargeGrid_Data,MATCH($E80,ChargeGrid_Labels,0),MATCH(DY$7,ChargeGrid_Years,0))</f>
        <v>-635.28835</v>
      </c>
      <c r="DZ80" s="21" t="n">
        <f aca="false">INDEX(ChargeGrid_Data,MATCH($E80,ChargeGrid_Labels,0),MATCH(DZ$7,ChargeGrid_Years,0))</f>
        <v>-635.28835</v>
      </c>
      <c r="EA80" s="21" t="n">
        <f aca="false">INDEX(ChargeGrid_Data,MATCH($E80,ChargeGrid_Labels,0),MATCH(EA$7,ChargeGrid_Years,0))</f>
        <v>-632.34774</v>
      </c>
      <c r="EB80" s="21" t="n">
        <f aca="false">INDEX(ChargeGrid_Data,MATCH($E80,ChargeGrid_Labels,0),MATCH(EB$7,ChargeGrid_Years,0))</f>
        <v>-632.34774</v>
      </c>
      <c r="EC80" s="21" t="n">
        <f aca="false">INDEX(ChargeGrid_Data,MATCH($E80,ChargeGrid_Labels,0),MATCH(EC$7,ChargeGrid_Years,0))</f>
        <v>-632.34774</v>
      </c>
      <c r="ED80" s="21" t="n">
        <f aca="false">INDEX(ChargeGrid_Data,MATCH($E80,ChargeGrid_Labels,0),MATCH(ED$7,ChargeGrid_Years,0))</f>
        <v>-632.34774</v>
      </c>
      <c r="EE80" s="21" t="n">
        <f aca="false">INDEX(ChargeGrid_Data,MATCH($E80,ChargeGrid_Labels,0),MATCH(EE$7,ChargeGrid_Years,0))</f>
        <v>-615.02274</v>
      </c>
      <c r="EF80" s="21" t="n">
        <f aca="false">INDEX(ChargeGrid_Data,MATCH($E80,ChargeGrid_Labels,0),MATCH(EF$7,ChargeGrid_Years,0))</f>
        <v>-615.02274</v>
      </c>
      <c r="EG80" s="21" t="n">
        <f aca="false">INDEX(ChargeGrid_Data,MATCH($E80,ChargeGrid_Labels,0),MATCH(EG$7,ChargeGrid_Years,0))</f>
        <v>-615.02274</v>
      </c>
      <c r="EH80" s="21" t="n">
        <f aca="false">INDEX(ChargeGrid_Data,MATCH($E80,ChargeGrid_Labels,0),MATCH(EH$7,ChargeGrid_Years,0))</f>
        <v>-615.02274</v>
      </c>
      <c r="EI80" s="21" t="n">
        <f aca="false">INDEX(ChargeGrid_Data,MATCH($E80,ChargeGrid_Labels,0),MATCH(EI$7,ChargeGrid_Years,0))</f>
        <v>-586.07772</v>
      </c>
      <c r="EJ80" s="21" t="n">
        <f aca="false">INDEX(ChargeGrid_Data,MATCH($E80,ChargeGrid_Labels,0),MATCH(EJ$7,ChargeGrid_Years,0))</f>
        <v>-586.07772</v>
      </c>
      <c r="EK80" s="21" t="n">
        <f aca="false">INDEX(ChargeGrid_Data,MATCH($E80,ChargeGrid_Labels,0),MATCH(EK$7,ChargeGrid_Years,0))</f>
        <v>-586.07772</v>
      </c>
      <c r="EL80" s="21" t="n">
        <f aca="false">INDEX(ChargeGrid_Data,MATCH($E80,ChargeGrid_Labels,0),MATCH(EL$7,ChargeGrid_Years,0))</f>
        <v>-586.07772</v>
      </c>
      <c r="EM80" s="21" t="n">
        <f aca="false">INDEX(ChargeGrid_Data,MATCH($E80,ChargeGrid_Labels,0),MATCH(EM$7,ChargeGrid_Years,0))</f>
        <v>-576.86721</v>
      </c>
      <c r="EN80" s="21" t="n">
        <f aca="false">INDEX(ChargeGrid_Data,MATCH($E80,ChargeGrid_Labels,0),MATCH(EN$7,ChargeGrid_Years,0))</f>
        <v>-576.86721</v>
      </c>
      <c r="EO80" s="21" t="n">
        <f aca="false">INDEX(ChargeGrid_Data,MATCH($E80,ChargeGrid_Labels,0),MATCH(EO$7,ChargeGrid_Years,0))</f>
        <v>-576.86721</v>
      </c>
      <c r="EP80" s="21" t="n">
        <f aca="false">INDEX(ChargeGrid_Data,MATCH($E80,ChargeGrid_Labels,0),MATCH(EP$7,ChargeGrid_Years,0))</f>
        <v>-576.86721</v>
      </c>
      <c r="EQ80" s="21" t="n">
        <f aca="false">INDEX(ChargeGrid_Data,MATCH($E80,ChargeGrid_Labels,0),MATCH(EQ$7,ChargeGrid_Years,0))</f>
        <v>-579.51105</v>
      </c>
      <c r="ER80" s="21" t="n">
        <f aca="false">INDEX(ChargeGrid_Data,MATCH($E80,ChargeGrid_Labels,0),MATCH(ER$7,ChargeGrid_Years,0))</f>
        <v>-579.51105</v>
      </c>
      <c r="ES80" s="21" t="n">
        <f aca="false">INDEX(ChargeGrid_Data,MATCH($E80,ChargeGrid_Labels,0),MATCH(ES$7,ChargeGrid_Years,0))</f>
        <v>-579.51105</v>
      </c>
      <c r="ET80" s="21" t="n">
        <f aca="false">INDEX(ChargeGrid_Data,MATCH($E80,ChargeGrid_Labels,0),MATCH(ET$7,ChargeGrid_Years,0))</f>
        <v>-579.51105</v>
      </c>
      <c r="EU80" s="21" t="n">
        <f aca="false">INDEX(ChargeGrid_Data,MATCH($E80,ChargeGrid_Labels,0),MATCH(EU$7,ChargeGrid_Years,0))</f>
        <v>-579.51105</v>
      </c>
      <c r="EV80" s="21" t="n">
        <f aca="false">INDEX(ChargeGrid_Data,MATCH($E80,ChargeGrid_Labels,0),MATCH(EV$7,ChargeGrid_Years,0))</f>
        <v>-579.51105</v>
      </c>
      <c r="EW80" s="21" t="n">
        <f aca="false">INDEX(ChargeGrid_Data,MATCH($E80,ChargeGrid_Labels,0),MATCH(EW$7,ChargeGrid_Years,0))</f>
        <v>-579.51105</v>
      </c>
      <c r="EX80" s="21" t="n">
        <f aca="false">INDEX(ChargeGrid_Data,MATCH($E80,ChargeGrid_Labels,0),MATCH(EX$7,ChargeGrid_Years,0))</f>
        <v>-579.51105</v>
      </c>
      <c r="EY80" s="21" t="n">
        <f aca="false">INDEX(ChargeGrid_Data,MATCH($E80,ChargeGrid_Labels,0),MATCH(EY$7,ChargeGrid_Years,0))</f>
        <v>-579.51105</v>
      </c>
      <c r="EZ80" s="21" t="n">
        <f aca="false">INDEX(ChargeGrid_Data,MATCH($E80,ChargeGrid_Labels,0),MATCH(EZ$7,ChargeGrid_Years,0))</f>
        <v>-579.51105</v>
      </c>
      <c r="FA80" s="21" t="n">
        <f aca="false">INDEX(ChargeGrid_Data,MATCH($E80,ChargeGrid_Labels,0),MATCH(FA$7,ChargeGrid_Years,0))</f>
        <v>-579.51105</v>
      </c>
      <c r="FB80" s="21" t="n">
        <f aca="false">INDEX(ChargeGrid_Data,MATCH($E80,ChargeGrid_Labels,0),MATCH(FB$7,ChargeGrid_Years,0))</f>
        <v>-579.51105</v>
      </c>
      <c r="FC80" s="21" t="n">
        <f aca="false">INDEX(ChargeGrid_Data,MATCH($E80,ChargeGrid_Labels,0),MATCH(FC$7,ChargeGrid_Years,0))</f>
        <v>-579.51105</v>
      </c>
      <c r="FD80" s="21" t="n">
        <f aca="false">INDEX(ChargeGrid_Data,MATCH($E80,ChargeGrid_Labels,0),MATCH(FD$7,ChargeGrid_Years,0))</f>
        <v>-579.51105</v>
      </c>
      <c r="FE80" s="21" t="n">
        <f aca="false">INDEX(ChargeGrid_Data,MATCH($E80,ChargeGrid_Labels,0),MATCH(FE$7,ChargeGrid_Years,0))</f>
        <v>-579.51105</v>
      </c>
      <c r="FF80" s="21" t="n">
        <f aca="false">INDEX(ChargeGrid_Data,MATCH($E80,ChargeGrid_Labels,0),MATCH(FF$7,ChargeGrid_Years,0))</f>
        <v>-579.51105</v>
      </c>
      <c r="FG80" s="21" t="n">
        <f aca="false">INDEX(ChargeGrid_Data,MATCH($E80,ChargeGrid_Labels,0),MATCH(FG$7,ChargeGrid_Years,0))</f>
        <v>-579.51105</v>
      </c>
      <c r="FH80" s="21" t="n">
        <f aca="false">INDEX(ChargeGrid_Data,MATCH($E80,ChargeGrid_Labels,0),MATCH(FH$7,ChargeGrid_Years,0))</f>
        <v>-579.51105</v>
      </c>
    </row>
    <row r="81" customFormat="false" ht="15" hidden="false" customHeight="false" outlineLevel="0" collapsed="false">
      <c r="C81" s="1" t="s">
        <v>729</v>
      </c>
      <c r="D81" s="12" t="s">
        <v>40</v>
      </c>
      <c r="E81" s="15" t="str">
        <f aca="false">$E47</f>
        <v>DC 4h</v>
      </c>
      <c r="J81" s="21" t="n">
        <f aca="false">INDEX(Discharge_Data,MATCH($E81,Discharge_Labels,0),MATCH(J$7,Discharge_Years,0))</f>
        <v>0</v>
      </c>
      <c r="K81" s="21" t="n">
        <f aca="false">INDEX(Discharge_Data,MATCH($E81,Discharge_Labels,0),MATCH(K$7,Discharge_Years,0))</f>
        <v>0</v>
      </c>
      <c r="L81" s="21" t="n">
        <f aca="false">INDEX(Discharge_Data,MATCH($E81,Discharge_Labels,0),MATCH(L$7,Discharge_Years,0))</f>
        <v>0</v>
      </c>
      <c r="M81" s="21" t="n">
        <f aca="false">INDEX(Discharge_Data,MATCH($E81,Discharge_Labels,0),MATCH(M$7,Discharge_Years,0))</f>
        <v>0</v>
      </c>
      <c r="N81" s="21" t="n">
        <f aca="false">INDEX(Discharge_Data,MATCH($E81,Discharge_Labels,0),MATCH(N$7,Discharge_Years,0))</f>
        <v>0</v>
      </c>
      <c r="O81" s="21" t="n">
        <f aca="false">INDEX(Discharge_Data,MATCH($E81,Discharge_Labels,0),MATCH(O$7,Discharge_Years,0))</f>
        <v>1434.78479</v>
      </c>
      <c r="P81" s="21" t="n">
        <f aca="false">INDEX(Discharge_Data,MATCH($E81,Discharge_Labels,0),MATCH(P$7,Discharge_Years,0))</f>
        <v>1434.78479</v>
      </c>
      <c r="Q81" s="21" t="n">
        <f aca="false">INDEX(Discharge_Data,MATCH($E81,Discharge_Labels,0),MATCH(Q$7,Discharge_Years,0))</f>
        <v>1434.78479</v>
      </c>
      <c r="R81" s="21" t="n">
        <f aca="false">INDEX(Discharge_Data,MATCH($E81,Discharge_Labels,0),MATCH(R$7,Discharge_Years,0))</f>
        <v>1434.78479</v>
      </c>
      <c r="S81" s="21" t="n">
        <f aca="false">INDEX(Discharge_Data,MATCH($E81,Discharge_Labels,0),MATCH(S$7,Discharge_Years,0))</f>
        <v>1384.80033</v>
      </c>
      <c r="T81" s="21" t="n">
        <f aca="false">INDEX(Discharge_Data,MATCH($E81,Discharge_Labels,0),MATCH(T$7,Discharge_Years,0))</f>
        <v>1384.80033</v>
      </c>
      <c r="U81" s="21" t="n">
        <f aca="false">INDEX(Discharge_Data,MATCH($E81,Discharge_Labels,0),MATCH(U$7,Discharge_Years,0))</f>
        <v>1384.80033</v>
      </c>
      <c r="V81" s="21" t="n">
        <f aca="false">INDEX(Discharge_Data,MATCH($E81,Discharge_Labels,0),MATCH(V$7,Discharge_Years,0))</f>
        <v>1384.80033</v>
      </c>
      <c r="W81" s="21" t="n">
        <f aca="false">INDEX(Discharge_Data,MATCH($E81,Discharge_Labels,0),MATCH(W$7,Discharge_Years,0))</f>
        <v>1340.55608</v>
      </c>
      <c r="X81" s="21" t="n">
        <f aca="false">INDEX(Discharge_Data,MATCH($E81,Discharge_Labels,0),MATCH(X$7,Discharge_Years,0))</f>
        <v>1340.55608</v>
      </c>
      <c r="Y81" s="21" t="n">
        <f aca="false">INDEX(Discharge_Data,MATCH($E81,Discharge_Labels,0),MATCH(Y$7,Discharge_Years,0))</f>
        <v>1340.55608</v>
      </c>
      <c r="Z81" s="21" t="n">
        <f aca="false">INDEX(Discharge_Data,MATCH($E81,Discharge_Labels,0),MATCH(Z$7,Discharge_Years,0))</f>
        <v>1340.55608</v>
      </c>
      <c r="AA81" s="21" t="n">
        <f aca="false">INDEX(Discharge_Data,MATCH($E81,Discharge_Labels,0),MATCH(AA$7,Discharge_Years,0))</f>
        <v>1312.77664</v>
      </c>
      <c r="AB81" s="21" t="n">
        <f aca="false">INDEX(Discharge_Data,MATCH($E81,Discharge_Labels,0),MATCH(AB$7,Discharge_Years,0))</f>
        <v>1312.77664</v>
      </c>
      <c r="AC81" s="21" t="n">
        <f aca="false">INDEX(Discharge_Data,MATCH($E81,Discharge_Labels,0),MATCH(AC$7,Discharge_Years,0))</f>
        <v>1312.77664</v>
      </c>
      <c r="AD81" s="21" t="n">
        <f aca="false">INDEX(Discharge_Data,MATCH($E81,Discharge_Labels,0),MATCH(AD$7,Discharge_Years,0))</f>
        <v>1312.77664</v>
      </c>
      <c r="AE81" s="21" t="n">
        <f aca="false">INDEX(Discharge_Data,MATCH($E81,Discharge_Labels,0),MATCH(AE$7,Discharge_Years,0))</f>
        <v>1288.58149</v>
      </c>
      <c r="AF81" s="21" t="n">
        <f aca="false">INDEX(Discharge_Data,MATCH($E81,Discharge_Labels,0),MATCH(AF$7,Discharge_Years,0))</f>
        <v>1288.58149</v>
      </c>
      <c r="AG81" s="21" t="n">
        <f aca="false">INDEX(Discharge_Data,MATCH($E81,Discharge_Labels,0),MATCH(AG$7,Discharge_Years,0))</f>
        <v>1288.58149</v>
      </c>
      <c r="AH81" s="21" t="n">
        <f aca="false">INDEX(Discharge_Data,MATCH($E81,Discharge_Labels,0),MATCH(AH$7,Discharge_Years,0))</f>
        <v>1288.58149</v>
      </c>
      <c r="AI81" s="21" t="n">
        <f aca="false">INDEX(Discharge_Data,MATCH($E81,Discharge_Labels,0),MATCH(AI$7,Discharge_Years,0))</f>
        <v>1262.31184</v>
      </c>
      <c r="AJ81" s="21" t="n">
        <f aca="false">INDEX(Discharge_Data,MATCH($E81,Discharge_Labels,0),MATCH(AJ$7,Discharge_Years,0))</f>
        <v>1262.31184</v>
      </c>
      <c r="AK81" s="21" t="n">
        <f aca="false">INDEX(Discharge_Data,MATCH($E81,Discharge_Labels,0),MATCH(AK$7,Discharge_Years,0))</f>
        <v>1262.31184</v>
      </c>
      <c r="AL81" s="21" t="n">
        <f aca="false">INDEX(Discharge_Data,MATCH($E81,Discharge_Labels,0),MATCH(AL$7,Discharge_Years,0))</f>
        <v>1262.31184</v>
      </c>
      <c r="AM81" s="21" t="n">
        <f aca="false">INDEX(Discharge_Data,MATCH($E81,Discharge_Labels,0),MATCH(AM$7,Discharge_Years,0))</f>
        <v>1237.82234</v>
      </c>
      <c r="AN81" s="21" t="n">
        <f aca="false">INDEX(Discharge_Data,MATCH($E81,Discharge_Labels,0),MATCH(AN$7,Discharge_Years,0))</f>
        <v>1237.82234</v>
      </c>
      <c r="AO81" s="21" t="n">
        <f aca="false">INDEX(Discharge_Data,MATCH($E81,Discharge_Labels,0),MATCH(AO$7,Discharge_Years,0))</f>
        <v>1237.82234</v>
      </c>
      <c r="AP81" s="21" t="n">
        <f aca="false">INDEX(Discharge_Data,MATCH($E81,Discharge_Labels,0),MATCH(AP$7,Discharge_Years,0))</f>
        <v>1237.82234</v>
      </c>
      <c r="AQ81" s="21" t="n">
        <f aca="false">INDEX(Discharge_Data,MATCH($E81,Discharge_Labels,0),MATCH(AQ$7,Discharge_Years,0))</f>
        <v>1225.82421</v>
      </c>
      <c r="AR81" s="21" t="n">
        <f aca="false">INDEX(Discharge_Data,MATCH($E81,Discharge_Labels,0),MATCH(AR$7,Discharge_Years,0))</f>
        <v>1225.82421</v>
      </c>
      <c r="AS81" s="21" t="n">
        <f aca="false">INDEX(Discharge_Data,MATCH($E81,Discharge_Labels,0),MATCH(AS$7,Discharge_Years,0))</f>
        <v>1225.82421</v>
      </c>
      <c r="AT81" s="21" t="n">
        <f aca="false">INDEX(Discharge_Data,MATCH($E81,Discharge_Labels,0),MATCH(AT$7,Discharge_Years,0))</f>
        <v>1225.82421</v>
      </c>
      <c r="AU81" s="21" t="n">
        <f aca="false">INDEX(Discharge_Data,MATCH($E81,Discharge_Labels,0),MATCH(AU$7,Discharge_Years,0))</f>
        <v>1206.30208</v>
      </c>
      <c r="AV81" s="21" t="n">
        <f aca="false">INDEX(Discharge_Data,MATCH($E81,Discharge_Labels,0),MATCH(AV$7,Discharge_Years,0))</f>
        <v>1206.30208</v>
      </c>
      <c r="AW81" s="21" t="n">
        <f aca="false">INDEX(Discharge_Data,MATCH($E81,Discharge_Labels,0),MATCH(AW$7,Discharge_Years,0))</f>
        <v>1206.30208</v>
      </c>
      <c r="AX81" s="21" t="n">
        <f aca="false">INDEX(Discharge_Data,MATCH($E81,Discharge_Labels,0),MATCH(AX$7,Discharge_Years,0))</f>
        <v>1206.30208</v>
      </c>
      <c r="AY81" s="21" t="n">
        <f aca="false">INDEX(Discharge_Data,MATCH($E81,Discharge_Labels,0),MATCH(AY$7,Discharge_Years,0))</f>
        <v>1185.80301</v>
      </c>
      <c r="AZ81" s="21" t="n">
        <f aca="false">INDEX(Discharge_Data,MATCH($E81,Discharge_Labels,0),MATCH(AZ$7,Discharge_Years,0))</f>
        <v>1185.80301</v>
      </c>
      <c r="BA81" s="21" t="n">
        <f aca="false">INDEX(Discharge_Data,MATCH($E81,Discharge_Labels,0),MATCH(BA$7,Discharge_Years,0))</f>
        <v>1185.80301</v>
      </c>
      <c r="BB81" s="21" t="n">
        <f aca="false">INDEX(Discharge_Data,MATCH($E81,Discharge_Labels,0),MATCH(BB$7,Discharge_Years,0))</f>
        <v>1185.80301</v>
      </c>
      <c r="BC81" s="21" t="n">
        <f aca="false">INDEX(Discharge_Data,MATCH($E81,Discharge_Labels,0),MATCH(BC$7,Discharge_Years,0))</f>
        <v>1161.95549</v>
      </c>
      <c r="BD81" s="21" t="n">
        <f aca="false">INDEX(Discharge_Data,MATCH($E81,Discharge_Labels,0),MATCH(BD$7,Discharge_Years,0))</f>
        <v>1161.95549</v>
      </c>
      <c r="BE81" s="21" t="n">
        <f aca="false">INDEX(Discharge_Data,MATCH($E81,Discharge_Labels,0),MATCH(BE$7,Discharge_Years,0))</f>
        <v>1161.95549</v>
      </c>
      <c r="BF81" s="21" t="n">
        <f aca="false">INDEX(Discharge_Data,MATCH($E81,Discharge_Labels,0),MATCH(BF$7,Discharge_Years,0))</f>
        <v>1161.95549</v>
      </c>
      <c r="BG81" s="21" t="n">
        <f aca="false">INDEX(Discharge_Data,MATCH($E81,Discharge_Labels,0),MATCH(BG$7,Discharge_Years,0))</f>
        <v>1147.45978</v>
      </c>
      <c r="BH81" s="21" t="n">
        <f aca="false">INDEX(Discharge_Data,MATCH($E81,Discharge_Labels,0),MATCH(BH$7,Discharge_Years,0))</f>
        <v>1147.45978</v>
      </c>
      <c r="BI81" s="21" t="n">
        <f aca="false">INDEX(Discharge_Data,MATCH($E81,Discharge_Labels,0),MATCH(BI$7,Discharge_Years,0))</f>
        <v>1147.45978</v>
      </c>
      <c r="BJ81" s="21" t="n">
        <f aca="false">INDEX(Discharge_Data,MATCH($E81,Discharge_Labels,0),MATCH(BJ$7,Discharge_Years,0))</f>
        <v>1147.45978</v>
      </c>
      <c r="BK81" s="21" t="n">
        <f aca="false">INDEX(Discharge_Data,MATCH($E81,Discharge_Labels,0),MATCH(BK$7,Discharge_Years,0))</f>
        <v>1133.40002</v>
      </c>
      <c r="BL81" s="21" t="n">
        <f aca="false">INDEX(Discharge_Data,MATCH($E81,Discharge_Labels,0),MATCH(BL$7,Discharge_Years,0))</f>
        <v>1133.40002</v>
      </c>
      <c r="BM81" s="21" t="n">
        <f aca="false">INDEX(Discharge_Data,MATCH($E81,Discharge_Labels,0),MATCH(BM$7,Discharge_Years,0))</f>
        <v>1133.40002</v>
      </c>
      <c r="BN81" s="21" t="n">
        <f aca="false">INDEX(Discharge_Data,MATCH($E81,Discharge_Labels,0),MATCH(BN$7,Discharge_Years,0))</f>
        <v>1133.40002</v>
      </c>
      <c r="BO81" s="21" t="n">
        <f aca="false">INDEX(Discharge_Data,MATCH($E81,Discharge_Labels,0),MATCH(BO$7,Discharge_Years,0))</f>
        <v>1123.9041</v>
      </c>
      <c r="BP81" s="21" t="n">
        <f aca="false">INDEX(Discharge_Data,MATCH($E81,Discharge_Labels,0),MATCH(BP$7,Discharge_Years,0))</f>
        <v>1123.9041</v>
      </c>
      <c r="BQ81" s="21" t="n">
        <f aca="false">INDEX(Discharge_Data,MATCH($E81,Discharge_Labels,0),MATCH(BQ$7,Discharge_Years,0))</f>
        <v>1123.9041</v>
      </c>
      <c r="BR81" s="21" t="n">
        <f aca="false">INDEX(Discharge_Data,MATCH($E81,Discharge_Labels,0),MATCH(BR$7,Discharge_Years,0))</f>
        <v>1123.9041</v>
      </c>
      <c r="BS81" s="21" t="n">
        <f aca="false">INDEX(Discharge_Data,MATCH($E81,Discharge_Labels,0),MATCH(BS$7,Discharge_Years,0))</f>
        <v>1092.38912</v>
      </c>
      <c r="BT81" s="21" t="n">
        <f aca="false">INDEX(Discharge_Data,MATCH($E81,Discharge_Labels,0),MATCH(BT$7,Discharge_Years,0))</f>
        <v>1092.38912</v>
      </c>
      <c r="BU81" s="21" t="n">
        <f aca="false">INDEX(Discharge_Data,MATCH($E81,Discharge_Labels,0),MATCH(BU$7,Discharge_Years,0))</f>
        <v>1092.38912</v>
      </c>
      <c r="BV81" s="21" t="n">
        <f aca="false">INDEX(Discharge_Data,MATCH($E81,Discharge_Labels,0),MATCH(BV$7,Discharge_Years,0))</f>
        <v>1092.38912</v>
      </c>
      <c r="BW81" s="21" t="n">
        <f aca="false">INDEX(Discharge_Data,MATCH($E81,Discharge_Labels,0),MATCH(BW$7,Discharge_Years,0))</f>
        <v>1086.89211</v>
      </c>
      <c r="BX81" s="21" t="n">
        <f aca="false">INDEX(Discharge_Data,MATCH($E81,Discharge_Labels,0),MATCH(BX$7,Discharge_Years,0))</f>
        <v>1086.89211</v>
      </c>
      <c r="BY81" s="21" t="n">
        <f aca="false">INDEX(Discharge_Data,MATCH($E81,Discharge_Labels,0),MATCH(BY$7,Discharge_Years,0))</f>
        <v>1086.89211</v>
      </c>
      <c r="BZ81" s="21" t="n">
        <f aca="false">INDEX(Discharge_Data,MATCH($E81,Discharge_Labels,0),MATCH(BZ$7,Discharge_Years,0))</f>
        <v>1086.89211</v>
      </c>
      <c r="CA81" s="21" t="n">
        <f aca="false">INDEX(Discharge_Data,MATCH($E81,Discharge_Labels,0),MATCH(CA$7,Discharge_Years,0))</f>
        <v>1078.26699</v>
      </c>
      <c r="CB81" s="21" t="n">
        <f aca="false">INDEX(Discharge_Data,MATCH($E81,Discharge_Labels,0),MATCH(CB$7,Discharge_Years,0))</f>
        <v>1078.26699</v>
      </c>
      <c r="CC81" s="21" t="n">
        <f aca="false">INDEX(Discharge_Data,MATCH($E81,Discharge_Labels,0),MATCH(CC$7,Discharge_Years,0))</f>
        <v>1078.26699</v>
      </c>
      <c r="CD81" s="21" t="n">
        <f aca="false">INDEX(Discharge_Data,MATCH($E81,Discharge_Labels,0),MATCH(CD$7,Discharge_Years,0))</f>
        <v>1078.26699</v>
      </c>
      <c r="CE81" s="21" t="n">
        <f aca="false">INDEX(Discharge_Data,MATCH($E81,Discharge_Labels,0),MATCH(CE$7,Discharge_Years,0))</f>
        <v>1057.45224</v>
      </c>
      <c r="CF81" s="21" t="n">
        <f aca="false">INDEX(Discharge_Data,MATCH($E81,Discharge_Labels,0),MATCH(CF$7,Discharge_Years,0))</f>
        <v>1057.45224</v>
      </c>
      <c r="CG81" s="21" t="n">
        <f aca="false">INDEX(Discharge_Data,MATCH($E81,Discharge_Labels,0),MATCH(CG$7,Discharge_Years,0))</f>
        <v>1057.45224</v>
      </c>
      <c r="CH81" s="21" t="n">
        <f aca="false">INDEX(Discharge_Data,MATCH($E81,Discharge_Labels,0),MATCH(CH$7,Discharge_Years,0))</f>
        <v>1057.45224</v>
      </c>
      <c r="CI81" s="21" t="n">
        <f aca="false">INDEX(Discharge_Data,MATCH($E81,Discharge_Labels,0),MATCH(CI$7,Discharge_Years,0))</f>
        <v>1037.64581</v>
      </c>
      <c r="CJ81" s="21" t="n">
        <f aca="false">INDEX(Discharge_Data,MATCH($E81,Discharge_Labels,0),MATCH(CJ$7,Discharge_Years,0))</f>
        <v>1037.64581</v>
      </c>
      <c r="CK81" s="21" t="n">
        <f aca="false">INDEX(Discharge_Data,MATCH($E81,Discharge_Labels,0),MATCH(CK$7,Discharge_Years,0))</f>
        <v>1037.64581</v>
      </c>
      <c r="CL81" s="21" t="n">
        <f aca="false">INDEX(Discharge_Data,MATCH($E81,Discharge_Labels,0),MATCH(CL$7,Discharge_Years,0))</f>
        <v>1037.64581</v>
      </c>
      <c r="CM81" s="21" t="n">
        <f aca="false">INDEX(Discharge_Data,MATCH($E81,Discharge_Labels,0),MATCH(CM$7,Discharge_Years,0))</f>
        <v>1022.42413</v>
      </c>
      <c r="CN81" s="21" t="n">
        <f aca="false">INDEX(Discharge_Data,MATCH($E81,Discharge_Labels,0),MATCH(CN$7,Discharge_Years,0))</f>
        <v>1022.42413</v>
      </c>
      <c r="CO81" s="21" t="n">
        <f aca="false">INDEX(Discharge_Data,MATCH($E81,Discharge_Labels,0),MATCH(CO$7,Discharge_Years,0))</f>
        <v>1022.42413</v>
      </c>
      <c r="CP81" s="21" t="n">
        <f aca="false">INDEX(Discharge_Data,MATCH($E81,Discharge_Labels,0),MATCH(CP$7,Discharge_Years,0))</f>
        <v>1022.42413</v>
      </c>
      <c r="CQ81" s="21" t="n">
        <f aca="false">INDEX(Discharge_Data,MATCH($E81,Discharge_Labels,0),MATCH(CQ$7,Discharge_Years,0))</f>
        <v>1005.03355</v>
      </c>
      <c r="CR81" s="21" t="n">
        <f aca="false">INDEX(Discharge_Data,MATCH($E81,Discharge_Labels,0),MATCH(CR$7,Discharge_Years,0))</f>
        <v>1005.03355</v>
      </c>
      <c r="CS81" s="21" t="n">
        <f aca="false">INDEX(Discharge_Data,MATCH($E81,Discharge_Labels,0),MATCH(CS$7,Discharge_Years,0))</f>
        <v>1005.03355</v>
      </c>
      <c r="CT81" s="21" t="n">
        <f aca="false">INDEX(Discharge_Data,MATCH($E81,Discharge_Labels,0),MATCH(CT$7,Discharge_Years,0))</f>
        <v>1005.03355</v>
      </c>
      <c r="CU81" s="21" t="n">
        <f aca="false">INDEX(Discharge_Data,MATCH($E81,Discharge_Labels,0),MATCH(CU$7,Discharge_Years,0))</f>
        <v>1005.28497</v>
      </c>
      <c r="CV81" s="21" t="n">
        <f aca="false">INDEX(Discharge_Data,MATCH($E81,Discharge_Labels,0),MATCH(CV$7,Discharge_Years,0))</f>
        <v>1005.28497</v>
      </c>
      <c r="CW81" s="21" t="n">
        <f aca="false">INDEX(Discharge_Data,MATCH($E81,Discharge_Labels,0),MATCH(CW$7,Discharge_Years,0))</f>
        <v>1005.28497</v>
      </c>
      <c r="CX81" s="21" t="n">
        <f aca="false">INDEX(Discharge_Data,MATCH($E81,Discharge_Labels,0),MATCH(CX$7,Discharge_Years,0))</f>
        <v>1005.28497</v>
      </c>
      <c r="CY81" s="21" t="n">
        <f aca="false">INDEX(Discharge_Data,MATCH($E81,Discharge_Labels,0),MATCH(CY$7,Discharge_Years,0))</f>
        <v>1438.86736</v>
      </c>
      <c r="CZ81" s="21" t="n">
        <f aca="false">INDEX(Discharge_Data,MATCH($E81,Discharge_Labels,0),MATCH(CZ$7,Discharge_Years,0))</f>
        <v>1438.86736</v>
      </c>
      <c r="DA81" s="21" t="n">
        <f aca="false">INDEX(Discharge_Data,MATCH($E81,Discharge_Labels,0),MATCH(DA$7,Discharge_Years,0))</f>
        <v>1438.86736</v>
      </c>
      <c r="DB81" s="21" t="n">
        <f aca="false">INDEX(Discharge_Data,MATCH($E81,Discharge_Labels,0),MATCH(DB$7,Discharge_Years,0))</f>
        <v>1438.86736</v>
      </c>
      <c r="DC81" s="21" t="n">
        <f aca="false">INDEX(Discharge_Data,MATCH($E81,Discharge_Labels,0),MATCH(DC$7,Discharge_Years,0))</f>
        <v>1383.03214</v>
      </c>
      <c r="DD81" s="21" t="n">
        <f aca="false">INDEX(Discharge_Data,MATCH($E81,Discharge_Labels,0),MATCH(DD$7,Discharge_Years,0))</f>
        <v>1383.03214</v>
      </c>
      <c r="DE81" s="21" t="n">
        <f aca="false">INDEX(Discharge_Data,MATCH($E81,Discharge_Labels,0),MATCH(DE$7,Discharge_Years,0))</f>
        <v>1383.03214</v>
      </c>
      <c r="DF81" s="21" t="n">
        <f aca="false">INDEX(Discharge_Data,MATCH($E81,Discharge_Labels,0),MATCH(DF$7,Discharge_Years,0))</f>
        <v>1383.03214</v>
      </c>
      <c r="DG81" s="21" t="n">
        <f aca="false">INDEX(Discharge_Data,MATCH($E81,Discharge_Labels,0),MATCH(DG$7,Discharge_Years,0))</f>
        <v>1339.1729</v>
      </c>
      <c r="DH81" s="21" t="n">
        <f aca="false">INDEX(Discharge_Data,MATCH($E81,Discharge_Labels,0),MATCH(DH$7,Discharge_Years,0))</f>
        <v>1339.1729</v>
      </c>
      <c r="DI81" s="21" t="n">
        <f aca="false">INDEX(Discharge_Data,MATCH($E81,Discharge_Labels,0),MATCH(DI$7,Discharge_Years,0))</f>
        <v>1339.1729</v>
      </c>
      <c r="DJ81" s="21" t="n">
        <f aca="false">INDEX(Discharge_Data,MATCH($E81,Discharge_Labels,0),MATCH(DJ$7,Discharge_Years,0))</f>
        <v>1339.1729</v>
      </c>
      <c r="DK81" s="21" t="n">
        <f aca="false">INDEX(Discharge_Data,MATCH($E81,Discharge_Labels,0),MATCH(DK$7,Discharge_Years,0))</f>
        <v>1321.0198</v>
      </c>
      <c r="DL81" s="21" t="n">
        <f aca="false">INDEX(Discharge_Data,MATCH($E81,Discharge_Labels,0),MATCH(DL$7,Discharge_Years,0))</f>
        <v>1321.0198</v>
      </c>
      <c r="DM81" s="21" t="n">
        <f aca="false">INDEX(Discharge_Data,MATCH($E81,Discharge_Labels,0),MATCH(DM$7,Discharge_Years,0))</f>
        <v>1321.0198</v>
      </c>
      <c r="DN81" s="21" t="n">
        <f aca="false">INDEX(Discharge_Data,MATCH($E81,Discharge_Labels,0),MATCH(DN$7,Discharge_Years,0))</f>
        <v>1321.0198</v>
      </c>
      <c r="DO81" s="21" t="n">
        <f aca="false">INDEX(Discharge_Data,MATCH($E81,Discharge_Labels,0),MATCH(DO$7,Discharge_Years,0))</f>
        <v>1286.6306</v>
      </c>
      <c r="DP81" s="21" t="n">
        <f aca="false">INDEX(Discharge_Data,MATCH($E81,Discharge_Labels,0),MATCH(DP$7,Discharge_Years,0))</f>
        <v>1286.6306</v>
      </c>
      <c r="DQ81" s="21" t="n">
        <f aca="false">INDEX(Discharge_Data,MATCH($E81,Discharge_Labels,0),MATCH(DQ$7,Discharge_Years,0))</f>
        <v>1286.6306</v>
      </c>
      <c r="DR81" s="21" t="n">
        <f aca="false">INDEX(Discharge_Data,MATCH($E81,Discharge_Labels,0),MATCH(DR$7,Discharge_Years,0))</f>
        <v>1286.6306</v>
      </c>
      <c r="DS81" s="21" t="n">
        <f aca="false">INDEX(Discharge_Data,MATCH($E81,Discharge_Labels,0),MATCH(DS$7,Discharge_Years,0))</f>
        <v>1266.27295</v>
      </c>
      <c r="DT81" s="21" t="n">
        <f aca="false">INDEX(Discharge_Data,MATCH($E81,Discharge_Labels,0),MATCH(DT$7,Discharge_Years,0))</f>
        <v>1266.27295</v>
      </c>
      <c r="DU81" s="21" t="n">
        <f aca="false">INDEX(Discharge_Data,MATCH($E81,Discharge_Labels,0),MATCH(DU$7,Discharge_Years,0))</f>
        <v>1266.27295</v>
      </c>
      <c r="DV81" s="21" t="n">
        <f aca="false">INDEX(Discharge_Data,MATCH($E81,Discharge_Labels,0),MATCH(DV$7,Discharge_Years,0))</f>
        <v>1266.27295</v>
      </c>
      <c r="DW81" s="21" t="n">
        <f aca="false">INDEX(Discharge_Data,MATCH($E81,Discharge_Labels,0),MATCH(DW$7,Discharge_Years,0))</f>
        <v>1246.28182</v>
      </c>
      <c r="DX81" s="21" t="n">
        <f aca="false">INDEX(Discharge_Data,MATCH($E81,Discharge_Labels,0),MATCH(DX$7,Discharge_Years,0))</f>
        <v>1246.28182</v>
      </c>
      <c r="DY81" s="21" t="n">
        <f aca="false">INDEX(Discharge_Data,MATCH($E81,Discharge_Labels,0),MATCH(DY$7,Discharge_Years,0))</f>
        <v>1246.28182</v>
      </c>
      <c r="DZ81" s="21" t="n">
        <f aca="false">INDEX(Discharge_Data,MATCH($E81,Discharge_Labels,0),MATCH(DZ$7,Discharge_Years,0))</f>
        <v>1246.28182</v>
      </c>
      <c r="EA81" s="21" t="n">
        <f aca="false">INDEX(Discharge_Data,MATCH($E81,Discharge_Labels,0),MATCH(EA$7,Discharge_Years,0))</f>
        <v>1224.91212</v>
      </c>
      <c r="EB81" s="21" t="n">
        <f aca="false">INDEX(Discharge_Data,MATCH($E81,Discharge_Labels,0),MATCH(EB$7,Discharge_Years,0))</f>
        <v>1224.91212</v>
      </c>
      <c r="EC81" s="21" t="n">
        <f aca="false">INDEX(Discharge_Data,MATCH($E81,Discharge_Labels,0),MATCH(EC$7,Discharge_Years,0))</f>
        <v>1224.91212</v>
      </c>
      <c r="ED81" s="21" t="n">
        <f aca="false">INDEX(Discharge_Data,MATCH($E81,Discharge_Labels,0),MATCH(ED$7,Discharge_Years,0))</f>
        <v>1224.91212</v>
      </c>
      <c r="EE81" s="21" t="n">
        <f aca="false">INDEX(Discharge_Data,MATCH($E81,Discharge_Labels,0),MATCH(EE$7,Discharge_Years,0))</f>
        <v>1203.40419</v>
      </c>
      <c r="EF81" s="21" t="n">
        <f aca="false">INDEX(Discharge_Data,MATCH($E81,Discharge_Labels,0),MATCH(EF$7,Discharge_Years,0))</f>
        <v>1203.40419</v>
      </c>
      <c r="EG81" s="21" t="n">
        <f aca="false">INDEX(Discharge_Data,MATCH($E81,Discharge_Labels,0),MATCH(EG$7,Discharge_Years,0))</f>
        <v>1203.40419</v>
      </c>
      <c r="EH81" s="21" t="n">
        <f aca="false">INDEX(Discharge_Data,MATCH($E81,Discharge_Labels,0),MATCH(EH$7,Discharge_Years,0))</f>
        <v>1203.40419</v>
      </c>
      <c r="EI81" s="21" t="n">
        <f aca="false">INDEX(Discharge_Data,MATCH($E81,Discharge_Labels,0),MATCH(EI$7,Discharge_Years,0))</f>
        <v>1180.65732</v>
      </c>
      <c r="EJ81" s="21" t="n">
        <f aca="false">INDEX(Discharge_Data,MATCH($E81,Discharge_Labels,0),MATCH(EJ$7,Discharge_Years,0))</f>
        <v>1180.65732</v>
      </c>
      <c r="EK81" s="21" t="n">
        <f aca="false">INDEX(Discharge_Data,MATCH($E81,Discharge_Labels,0),MATCH(EK$7,Discharge_Years,0))</f>
        <v>1180.65732</v>
      </c>
      <c r="EL81" s="21" t="n">
        <f aca="false">INDEX(Discharge_Data,MATCH($E81,Discharge_Labels,0),MATCH(EL$7,Discharge_Years,0))</f>
        <v>1180.65732</v>
      </c>
      <c r="EM81" s="21" t="n">
        <f aca="false">INDEX(Discharge_Data,MATCH($E81,Discharge_Labels,0),MATCH(EM$7,Discharge_Years,0))</f>
        <v>1163.48953</v>
      </c>
      <c r="EN81" s="21" t="n">
        <f aca="false">INDEX(Discharge_Data,MATCH($E81,Discharge_Labels,0),MATCH(EN$7,Discharge_Years,0))</f>
        <v>1163.48953</v>
      </c>
      <c r="EO81" s="21" t="n">
        <f aca="false">INDEX(Discharge_Data,MATCH($E81,Discharge_Labels,0),MATCH(EO$7,Discharge_Years,0))</f>
        <v>1163.48953</v>
      </c>
      <c r="EP81" s="21" t="n">
        <f aca="false">INDEX(Discharge_Data,MATCH($E81,Discharge_Labels,0),MATCH(EP$7,Discharge_Years,0))</f>
        <v>1163.48953</v>
      </c>
      <c r="EQ81" s="21" t="n">
        <f aca="false">INDEX(Discharge_Data,MATCH($E81,Discharge_Labels,0),MATCH(EQ$7,Discharge_Years,0))</f>
        <v>1151.96742</v>
      </c>
      <c r="ER81" s="21" t="n">
        <f aca="false">INDEX(Discharge_Data,MATCH($E81,Discharge_Labels,0),MATCH(ER$7,Discharge_Years,0))</f>
        <v>1151.96742</v>
      </c>
      <c r="ES81" s="21" t="n">
        <f aca="false">INDEX(Discharge_Data,MATCH($E81,Discharge_Labels,0),MATCH(ES$7,Discharge_Years,0))</f>
        <v>1151.96742</v>
      </c>
      <c r="ET81" s="21" t="n">
        <f aca="false">INDEX(Discharge_Data,MATCH($E81,Discharge_Labels,0),MATCH(ET$7,Discharge_Years,0))</f>
        <v>1151.96742</v>
      </c>
      <c r="EU81" s="21" t="n">
        <f aca="false">INDEX(Discharge_Data,MATCH($E81,Discharge_Labels,0),MATCH(EU$7,Discharge_Years,0))</f>
        <v>1151.96742</v>
      </c>
      <c r="EV81" s="21" t="n">
        <f aca="false">INDEX(Discharge_Data,MATCH($E81,Discharge_Labels,0),MATCH(EV$7,Discharge_Years,0))</f>
        <v>1151.96742</v>
      </c>
      <c r="EW81" s="21" t="n">
        <f aca="false">INDEX(Discharge_Data,MATCH($E81,Discharge_Labels,0),MATCH(EW$7,Discharge_Years,0))</f>
        <v>1151.96742</v>
      </c>
      <c r="EX81" s="21" t="n">
        <f aca="false">INDEX(Discharge_Data,MATCH($E81,Discharge_Labels,0),MATCH(EX$7,Discharge_Years,0))</f>
        <v>1151.96742</v>
      </c>
      <c r="EY81" s="21" t="n">
        <f aca="false">INDEX(Discharge_Data,MATCH($E81,Discharge_Labels,0),MATCH(EY$7,Discharge_Years,0))</f>
        <v>1151.96742</v>
      </c>
      <c r="EZ81" s="21" t="n">
        <f aca="false">INDEX(Discharge_Data,MATCH($E81,Discharge_Labels,0),MATCH(EZ$7,Discharge_Years,0))</f>
        <v>1151.96742</v>
      </c>
      <c r="FA81" s="21" t="n">
        <f aca="false">INDEX(Discharge_Data,MATCH($E81,Discharge_Labels,0),MATCH(FA$7,Discharge_Years,0))</f>
        <v>1151.96742</v>
      </c>
      <c r="FB81" s="21" t="n">
        <f aca="false">INDEX(Discharge_Data,MATCH($E81,Discharge_Labels,0),MATCH(FB$7,Discharge_Years,0))</f>
        <v>1151.96742</v>
      </c>
      <c r="FC81" s="21" t="n">
        <f aca="false">INDEX(Discharge_Data,MATCH($E81,Discharge_Labels,0),MATCH(FC$7,Discharge_Years,0))</f>
        <v>1151.96742</v>
      </c>
      <c r="FD81" s="21" t="n">
        <f aca="false">INDEX(Discharge_Data,MATCH($E81,Discharge_Labels,0),MATCH(FD$7,Discharge_Years,0))</f>
        <v>1151.96742</v>
      </c>
      <c r="FE81" s="21" t="n">
        <f aca="false">INDEX(Discharge_Data,MATCH($E81,Discharge_Labels,0),MATCH(FE$7,Discharge_Years,0))</f>
        <v>1151.96742</v>
      </c>
      <c r="FF81" s="21" t="n">
        <f aca="false">INDEX(Discharge_Data,MATCH($E81,Discharge_Labels,0),MATCH(FF$7,Discharge_Years,0))</f>
        <v>1151.96742</v>
      </c>
      <c r="FG81" s="21" t="n">
        <f aca="false">INDEX(Discharge_Data,MATCH($E81,Discharge_Labels,0),MATCH(FG$7,Discharge_Years,0))</f>
        <v>1151.96742</v>
      </c>
      <c r="FH81" s="21" t="n">
        <f aca="false">INDEX(Discharge_Data,MATCH($E81,Discharge_Labels,0),MATCH(FH$7,Discharge_Years,0))</f>
        <v>1151.96742</v>
      </c>
    </row>
    <row r="82" customFormat="false" ht="15" hidden="false" customHeight="false" outlineLevel="0" collapsed="false">
      <c r="C82" s="1" t="s">
        <v>730</v>
      </c>
      <c r="D82" s="12" t="s">
        <v>40</v>
      </c>
      <c r="J82" s="21" t="n">
        <f aca="false">MIN(J81,-J79*In_BESS_RTE)</f>
        <v>-0</v>
      </c>
      <c r="K82" s="21" t="n">
        <f aca="false">MIN(K81,-K79*In_BESS_RTE)</f>
        <v>-0</v>
      </c>
      <c r="L82" s="21" t="n">
        <f aca="false">MIN(L81,-L79*In_BESS_RTE)</f>
        <v>-0</v>
      </c>
      <c r="M82" s="21" t="n">
        <f aca="false">MIN(M81,-M79*In_BESS_RTE)</f>
        <v>-0</v>
      </c>
      <c r="N82" s="21" t="n">
        <f aca="false">MIN(N81,-N79*In_BESS_RTE)</f>
        <v>-0</v>
      </c>
      <c r="O82" s="21" t="n">
        <f aca="false">MIN(O81,-O79*In_BESS_RTE)</f>
        <v>853.7159456</v>
      </c>
      <c r="P82" s="21" t="n">
        <f aca="false">MIN(P81,-P79*In_BESS_RTE)</f>
        <v>853.7159456</v>
      </c>
      <c r="Q82" s="21" t="n">
        <f aca="false">MIN(Q81,-Q79*In_BESS_RTE)</f>
        <v>853.7159456</v>
      </c>
      <c r="R82" s="21" t="n">
        <f aca="false">MIN(R81,-R79*In_BESS_RTE)</f>
        <v>853.7159456</v>
      </c>
      <c r="S82" s="21" t="n">
        <f aca="false">MIN(S81,-S79*In_BESS_RTE)</f>
        <v>877.8157514</v>
      </c>
      <c r="T82" s="21" t="n">
        <f aca="false">MIN(T81,-T79*In_BESS_RTE)</f>
        <v>877.8157514</v>
      </c>
      <c r="U82" s="21" t="n">
        <f aca="false">MIN(U81,-U79*In_BESS_RTE)</f>
        <v>877.8157514</v>
      </c>
      <c r="V82" s="21" t="n">
        <f aca="false">MIN(V81,-V79*In_BESS_RTE)</f>
        <v>877.8157514</v>
      </c>
      <c r="W82" s="21" t="n">
        <f aca="false">MIN(W81,-W79*In_BESS_RTE)</f>
        <v>870.8687918</v>
      </c>
      <c r="X82" s="21" t="n">
        <f aca="false">MIN(X81,-X79*In_BESS_RTE)</f>
        <v>870.8687918</v>
      </c>
      <c r="Y82" s="21" t="n">
        <f aca="false">MIN(Y81,-Y79*In_BESS_RTE)</f>
        <v>870.8687918</v>
      </c>
      <c r="Z82" s="21" t="n">
        <f aca="false">MIN(Z81,-Z79*In_BESS_RTE)</f>
        <v>870.8687918</v>
      </c>
      <c r="AA82" s="21" t="n">
        <f aca="false">MIN(AA81,-AA79*In_BESS_RTE)</f>
        <v>867.236814</v>
      </c>
      <c r="AB82" s="21" t="n">
        <f aca="false">MIN(AB81,-AB79*In_BESS_RTE)</f>
        <v>867.236814</v>
      </c>
      <c r="AC82" s="21" t="n">
        <f aca="false">MIN(AC81,-AC79*In_BESS_RTE)</f>
        <v>867.236814</v>
      </c>
      <c r="AD82" s="21" t="n">
        <f aca="false">MIN(AD81,-AD79*In_BESS_RTE)</f>
        <v>867.236814</v>
      </c>
      <c r="AE82" s="21" t="n">
        <f aca="false">MIN(AE81,-AE79*In_BESS_RTE)</f>
        <v>851.5969916</v>
      </c>
      <c r="AF82" s="21" t="n">
        <f aca="false">MIN(AF81,-AF79*In_BESS_RTE)</f>
        <v>851.5969916</v>
      </c>
      <c r="AG82" s="21" t="n">
        <f aca="false">MIN(AG81,-AG79*In_BESS_RTE)</f>
        <v>851.5969916</v>
      </c>
      <c r="AH82" s="21" t="n">
        <f aca="false">MIN(AH81,-AH79*In_BESS_RTE)</f>
        <v>851.5969916</v>
      </c>
      <c r="AI82" s="21" t="n">
        <f aca="false">MIN(AI81,-AI79*In_BESS_RTE)</f>
        <v>830.525779</v>
      </c>
      <c r="AJ82" s="21" t="n">
        <f aca="false">MIN(AJ81,-AJ79*In_BESS_RTE)</f>
        <v>830.525779</v>
      </c>
      <c r="AK82" s="21" t="n">
        <f aca="false">MIN(AK81,-AK79*In_BESS_RTE)</f>
        <v>830.525779</v>
      </c>
      <c r="AL82" s="21" t="n">
        <f aca="false">MIN(AL81,-AL79*In_BESS_RTE)</f>
        <v>830.525779</v>
      </c>
      <c r="AM82" s="21" t="n">
        <f aca="false">MIN(AM81,-AM79*In_BESS_RTE)</f>
        <v>835.909508</v>
      </c>
      <c r="AN82" s="21" t="n">
        <f aca="false">MIN(AN81,-AN79*In_BESS_RTE)</f>
        <v>835.909508</v>
      </c>
      <c r="AO82" s="21" t="n">
        <f aca="false">MIN(AO81,-AO79*In_BESS_RTE)</f>
        <v>835.909508</v>
      </c>
      <c r="AP82" s="21" t="n">
        <f aca="false">MIN(AP81,-AP79*In_BESS_RTE)</f>
        <v>835.909508</v>
      </c>
      <c r="AQ82" s="21" t="n">
        <f aca="false">MIN(AQ81,-AQ79*In_BESS_RTE)</f>
        <v>836.6609244</v>
      </c>
      <c r="AR82" s="21" t="n">
        <f aca="false">MIN(AR81,-AR79*In_BESS_RTE)</f>
        <v>836.6609244</v>
      </c>
      <c r="AS82" s="21" t="n">
        <f aca="false">MIN(AS81,-AS79*In_BESS_RTE)</f>
        <v>836.6609244</v>
      </c>
      <c r="AT82" s="21" t="n">
        <f aca="false">MIN(AT81,-AT79*In_BESS_RTE)</f>
        <v>836.6609244</v>
      </c>
      <c r="AU82" s="21" t="n">
        <f aca="false">MIN(AU81,-AU79*In_BESS_RTE)</f>
        <v>832.4769126</v>
      </c>
      <c r="AV82" s="21" t="n">
        <f aca="false">MIN(AV81,-AV79*In_BESS_RTE)</f>
        <v>832.4769126</v>
      </c>
      <c r="AW82" s="21" t="n">
        <f aca="false">MIN(AW81,-AW79*In_BESS_RTE)</f>
        <v>832.4769126</v>
      </c>
      <c r="AX82" s="21" t="n">
        <f aca="false">MIN(AX81,-AX79*In_BESS_RTE)</f>
        <v>832.4769126</v>
      </c>
      <c r="AY82" s="21" t="n">
        <f aca="false">MIN(AY81,-AY79*In_BESS_RTE)</f>
        <v>814.0316756</v>
      </c>
      <c r="AZ82" s="21" t="n">
        <f aca="false">MIN(AZ81,-AZ79*In_BESS_RTE)</f>
        <v>814.0316756</v>
      </c>
      <c r="BA82" s="21" t="n">
        <f aca="false">MIN(BA81,-BA79*In_BESS_RTE)</f>
        <v>814.0316756</v>
      </c>
      <c r="BB82" s="21" t="n">
        <f aca="false">MIN(BB81,-BB79*In_BESS_RTE)</f>
        <v>814.0316756</v>
      </c>
      <c r="BC82" s="21" t="n">
        <f aca="false">MIN(BC81,-BC79*In_BESS_RTE)</f>
        <v>776.6856682</v>
      </c>
      <c r="BD82" s="21" t="n">
        <f aca="false">MIN(BD81,-BD79*In_BESS_RTE)</f>
        <v>776.6856682</v>
      </c>
      <c r="BE82" s="21" t="n">
        <f aca="false">MIN(BE81,-BE79*In_BESS_RTE)</f>
        <v>776.6856682</v>
      </c>
      <c r="BF82" s="21" t="n">
        <f aca="false">MIN(BF81,-BF79*In_BESS_RTE)</f>
        <v>776.6856682</v>
      </c>
      <c r="BG82" s="21" t="n">
        <f aca="false">MIN(BG81,-BG79*In_BESS_RTE)</f>
        <v>787.1444894</v>
      </c>
      <c r="BH82" s="21" t="n">
        <f aca="false">MIN(BH81,-BH79*In_BESS_RTE)</f>
        <v>787.1444894</v>
      </c>
      <c r="BI82" s="21" t="n">
        <f aca="false">MIN(BI81,-BI79*In_BESS_RTE)</f>
        <v>787.1444894</v>
      </c>
      <c r="BJ82" s="21" t="n">
        <f aca="false">MIN(BJ81,-BJ79*In_BESS_RTE)</f>
        <v>787.1444894</v>
      </c>
      <c r="BK82" s="21" t="n">
        <f aca="false">MIN(BK81,-BK79*In_BESS_RTE)</f>
        <v>761.0054688</v>
      </c>
      <c r="BL82" s="21" t="n">
        <f aca="false">MIN(BL81,-BL79*In_BESS_RTE)</f>
        <v>761.0054688</v>
      </c>
      <c r="BM82" s="21" t="n">
        <f aca="false">MIN(BM81,-BM79*In_BESS_RTE)</f>
        <v>761.0054688</v>
      </c>
      <c r="BN82" s="21" t="n">
        <f aca="false">MIN(BN81,-BN79*In_BESS_RTE)</f>
        <v>761.0054688</v>
      </c>
      <c r="BO82" s="21" t="n">
        <f aca="false">MIN(BO81,-BO79*In_BESS_RTE)</f>
        <v>761.0537922</v>
      </c>
      <c r="BP82" s="21" t="n">
        <f aca="false">MIN(BP81,-BP79*In_BESS_RTE)</f>
        <v>761.0537922</v>
      </c>
      <c r="BQ82" s="21" t="n">
        <f aca="false">MIN(BQ81,-BQ79*In_BESS_RTE)</f>
        <v>761.0537922</v>
      </c>
      <c r="BR82" s="21" t="n">
        <f aca="false">MIN(BR81,-BR79*In_BESS_RTE)</f>
        <v>761.0537922</v>
      </c>
      <c r="BS82" s="21" t="n">
        <f aca="false">MIN(BS81,-BS79*In_BESS_RTE)</f>
        <v>743.1478526</v>
      </c>
      <c r="BT82" s="21" t="n">
        <f aca="false">MIN(BT81,-BT79*In_BESS_RTE)</f>
        <v>743.1478526</v>
      </c>
      <c r="BU82" s="21" t="n">
        <f aca="false">MIN(BU81,-BU79*In_BESS_RTE)</f>
        <v>743.1478526</v>
      </c>
      <c r="BV82" s="21" t="n">
        <f aca="false">MIN(BV81,-BV79*In_BESS_RTE)</f>
        <v>743.1478526</v>
      </c>
      <c r="BW82" s="21" t="n">
        <f aca="false">MIN(BW81,-BW79*In_BESS_RTE)</f>
        <v>724.3120552</v>
      </c>
      <c r="BX82" s="21" t="n">
        <f aca="false">MIN(BX81,-BX79*In_BESS_RTE)</f>
        <v>724.3120552</v>
      </c>
      <c r="BY82" s="21" t="n">
        <f aca="false">MIN(BY81,-BY79*In_BESS_RTE)</f>
        <v>724.3120552</v>
      </c>
      <c r="BZ82" s="21" t="n">
        <f aca="false">MIN(BZ81,-BZ79*In_BESS_RTE)</f>
        <v>724.3120552</v>
      </c>
      <c r="CA82" s="21" t="n">
        <f aca="false">MIN(CA81,-CA79*In_BESS_RTE)</f>
        <v>723.253034</v>
      </c>
      <c r="CB82" s="21" t="n">
        <f aca="false">MIN(CB81,-CB79*In_BESS_RTE)</f>
        <v>723.253034</v>
      </c>
      <c r="CC82" s="21" t="n">
        <f aca="false">MIN(CC81,-CC79*In_BESS_RTE)</f>
        <v>723.253034</v>
      </c>
      <c r="CD82" s="21" t="n">
        <f aca="false">MIN(CD81,-CD79*In_BESS_RTE)</f>
        <v>723.253034</v>
      </c>
      <c r="CE82" s="21" t="n">
        <f aca="false">MIN(CE81,-CE79*In_BESS_RTE)</f>
        <v>702.727844</v>
      </c>
      <c r="CF82" s="21" t="n">
        <f aca="false">MIN(CF81,-CF79*In_BESS_RTE)</f>
        <v>702.727844</v>
      </c>
      <c r="CG82" s="21" t="n">
        <f aca="false">MIN(CG81,-CG79*In_BESS_RTE)</f>
        <v>702.727844</v>
      </c>
      <c r="CH82" s="21" t="n">
        <f aca="false">MIN(CH81,-CH79*In_BESS_RTE)</f>
        <v>702.727844</v>
      </c>
      <c r="CI82" s="21" t="n">
        <f aca="false">MIN(CI81,-CI79*In_BESS_RTE)</f>
        <v>681.7798522</v>
      </c>
      <c r="CJ82" s="21" t="n">
        <f aca="false">MIN(CJ81,-CJ79*In_BESS_RTE)</f>
        <v>681.7798522</v>
      </c>
      <c r="CK82" s="21" t="n">
        <f aca="false">MIN(CK81,-CK79*In_BESS_RTE)</f>
        <v>681.7798522</v>
      </c>
      <c r="CL82" s="21" t="n">
        <f aca="false">MIN(CL81,-CL79*In_BESS_RTE)</f>
        <v>681.7798522</v>
      </c>
      <c r="CM82" s="21" t="n">
        <f aca="false">MIN(CM81,-CM79*In_BESS_RTE)</f>
        <v>670.1764312</v>
      </c>
      <c r="CN82" s="21" t="n">
        <f aca="false">MIN(CN81,-CN79*In_BESS_RTE)</f>
        <v>670.1764312</v>
      </c>
      <c r="CO82" s="21" t="n">
        <f aca="false">MIN(CO81,-CO79*In_BESS_RTE)</f>
        <v>670.1764312</v>
      </c>
      <c r="CP82" s="21" t="n">
        <f aca="false">MIN(CP81,-CP79*In_BESS_RTE)</f>
        <v>670.1764312</v>
      </c>
      <c r="CQ82" s="21" t="n">
        <f aca="false">MIN(CQ81,-CQ79*In_BESS_RTE)</f>
        <v>640.7566568</v>
      </c>
      <c r="CR82" s="21" t="n">
        <f aca="false">MIN(CR81,-CR79*In_BESS_RTE)</f>
        <v>640.7566568</v>
      </c>
      <c r="CS82" s="21" t="n">
        <f aca="false">MIN(CS81,-CS79*In_BESS_RTE)</f>
        <v>640.7566568</v>
      </c>
      <c r="CT82" s="21" t="n">
        <f aca="false">MIN(CT81,-CT79*In_BESS_RTE)</f>
        <v>640.7566568</v>
      </c>
      <c r="CU82" s="21" t="n">
        <f aca="false">MIN(CU81,-CU79*In_BESS_RTE)</f>
        <v>613.9007574</v>
      </c>
      <c r="CV82" s="21" t="n">
        <f aca="false">MIN(CV81,-CV79*In_BESS_RTE)</f>
        <v>613.9007574</v>
      </c>
      <c r="CW82" s="21" t="n">
        <f aca="false">MIN(CW81,-CW79*In_BESS_RTE)</f>
        <v>613.9007574</v>
      </c>
      <c r="CX82" s="21" t="n">
        <f aca="false">MIN(CX81,-CX79*In_BESS_RTE)</f>
        <v>613.9007574</v>
      </c>
      <c r="CY82" s="21" t="n">
        <f aca="false">MIN(CY81,-CY79*In_BESS_RTE)</f>
        <v>894.479765</v>
      </c>
      <c r="CZ82" s="21" t="n">
        <f aca="false">MIN(CZ81,-CZ79*In_BESS_RTE)</f>
        <v>894.479765</v>
      </c>
      <c r="DA82" s="21" t="n">
        <f aca="false">MIN(DA81,-DA79*In_BESS_RTE)</f>
        <v>894.479765</v>
      </c>
      <c r="DB82" s="21" t="n">
        <f aca="false">MIN(DB81,-DB79*In_BESS_RTE)</f>
        <v>894.479765</v>
      </c>
      <c r="DC82" s="21" t="n">
        <f aca="false">MIN(DC81,-DC79*In_BESS_RTE)</f>
        <v>854.5456392</v>
      </c>
      <c r="DD82" s="21" t="n">
        <f aca="false">MIN(DD81,-DD79*In_BESS_RTE)</f>
        <v>854.5456392</v>
      </c>
      <c r="DE82" s="21" t="n">
        <f aca="false">MIN(DE81,-DE79*In_BESS_RTE)</f>
        <v>854.5456392</v>
      </c>
      <c r="DF82" s="21" t="n">
        <f aca="false">MIN(DF81,-DF79*In_BESS_RTE)</f>
        <v>854.5456392</v>
      </c>
      <c r="DG82" s="21" t="n">
        <f aca="false">MIN(DG81,-DG79*In_BESS_RTE)</f>
        <v>827.3166374</v>
      </c>
      <c r="DH82" s="21" t="n">
        <f aca="false">MIN(DH81,-DH79*In_BESS_RTE)</f>
        <v>827.3166374</v>
      </c>
      <c r="DI82" s="21" t="n">
        <f aca="false">MIN(DI81,-DI79*In_BESS_RTE)</f>
        <v>827.3166374</v>
      </c>
      <c r="DJ82" s="21" t="n">
        <f aca="false">MIN(DJ81,-DJ79*In_BESS_RTE)</f>
        <v>827.3166374</v>
      </c>
      <c r="DK82" s="21" t="n">
        <f aca="false">MIN(DK81,-DK79*In_BESS_RTE)</f>
        <v>800.267496</v>
      </c>
      <c r="DL82" s="21" t="n">
        <f aca="false">MIN(DL81,-DL79*In_BESS_RTE)</f>
        <v>800.267496</v>
      </c>
      <c r="DM82" s="21" t="n">
        <f aca="false">MIN(DM81,-DM79*In_BESS_RTE)</f>
        <v>800.267496</v>
      </c>
      <c r="DN82" s="21" t="n">
        <f aca="false">MIN(DN81,-DN79*In_BESS_RTE)</f>
        <v>800.267496</v>
      </c>
      <c r="DO82" s="21" t="n">
        <f aca="false">MIN(DO81,-DO79*In_BESS_RTE)</f>
        <v>796.7092546</v>
      </c>
      <c r="DP82" s="21" t="n">
        <f aca="false">MIN(DP81,-DP79*In_BESS_RTE)</f>
        <v>796.7092546</v>
      </c>
      <c r="DQ82" s="21" t="n">
        <f aca="false">MIN(DQ81,-DQ79*In_BESS_RTE)</f>
        <v>796.7092546</v>
      </c>
      <c r="DR82" s="21" t="n">
        <f aca="false">MIN(DR81,-DR79*In_BESS_RTE)</f>
        <v>796.7092546</v>
      </c>
      <c r="DS82" s="21" t="n">
        <f aca="false">MIN(DS81,-DS79*In_BESS_RTE)</f>
        <v>786.1241424</v>
      </c>
      <c r="DT82" s="21" t="n">
        <f aca="false">MIN(DT81,-DT79*In_BESS_RTE)</f>
        <v>786.1241424</v>
      </c>
      <c r="DU82" s="21" t="n">
        <f aca="false">MIN(DU81,-DU79*In_BESS_RTE)</f>
        <v>786.1241424</v>
      </c>
      <c r="DV82" s="21" t="n">
        <f aca="false">MIN(DV81,-DV79*In_BESS_RTE)</f>
        <v>786.1241424</v>
      </c>
      <c r="DW82" s="21" t="n">
        <f aca="false">MIN(DW81,-DW79*In_BESS_RTE)</f>
        <v>766.9514314</v>
      </c>
      <c r="DX82" s="21" t="n">
        <f aca="false">MIN(DX81,-DX79*In_BESS_RTE)</f>
        <v>766.9514314</v>
      </c>
      <c r="DY82" s="21" t="n">
        <f aca="false">MIN(DY81,-DY79*In_BESS_RTE)</f>
        <v>766.9514314</v>
      </c>
      <c r="DZ82" s="21" t="n">
        <f aca="false">MIN(DZ81,-DZ79*In_BESS_RTE)</f>
        <v>766.9514314</v>
      </c>
      <c r="EA82" s="21" t="n">
        <f aca="false">MIN(EA81,-EA79*In_BESS_RTE)</f>
        <v>748.3177598</v>
      </c>
      <c r="EB82" s="21" t="n">
        <f aca="false">MIN(EB81,-EB79*In_BESS_RTE)</f>
        <v>748.3177598</v>
      </c>
      <c r="EC82" s="21" t="n">
        <f aca="false">MIN(EC81,-EC79*In_BESS_RTE)</f>
        <v>748.3177598</v>
      </c>
      <c r="ED82" s="21" t="n">
        <f aca="false">MIN(ED81,-ED79*In_BESS_RTE)</f>
        <v>748.3177598</v>
      </c>
      <c r="EE82" s="21" t="n">
        <f aca="false">MIN(EE81,-EE79*In_BESS_RTE)</f>
        <v>743.317436</v>
      </c>
      <c r="EF82" s="21" t="n">
        <f aca="false">MIN(EF81,-EF79*In_BESS_RTE)</f>
        <v>743.317436</v>
      </c>
      <c r="EG82" s="21" t="n">
        <f aca="false">MIN(EG81,-EG79*In_BESS_RTE)</f>
        <v>743.317436</v>
      </c>
      <c r="EH82" s="21" t="n">
        <f aca="false">MIN(EH81,-EH79*In_BESS_RTE)</f>
        <v>743.317436</v>
      </c>
      <c r="EI82" s="21" t="n">
        <f aca="false">MIN(EI81,-EI79*In_BESS_RTE)</f>
        <v>745.3708236</v>
      </c>
      <c r="EJ82" s="21" t="n">
        <f aca="false">MIN(EJ81,-EJ79*In_BESS_RTE)</f>
        <v>745.3708236</v>
      </c>
      <c r="EK82" s="21" t="n">
        <f aca="false">MIN(EK81,-EK79*In_BESS_RTE)</f>
        <v>745.3708236</v>
      </c>
      <c r="EL82" s="21" t="n">
        <f aca="false">MIN(EL81,-EL79*In_BESS_RTE)</f>
        <v>745.3708236</v>
      </c>
      <c r="EM82" s="21" t="n">
        <f aca="false">MIN(EM81,-EM79*In_BESS_RTE)</f>
        <v>735.673498</v>
      </c>
      <c r="EN82" s="21" t="n">
        <f aca="false">MIN(EN81,-EN79*In_BESS_RTE)</f>
        <v>735.673498</v>
      </c>
      <c r="EO82" s="21" t="n">
        <f aca="false">MIN(EO81,-EO79*In_BESS_RTE)</f>
        <v>735.673498</v>
      </c>
      <c r="EP82" s="21" t="n">
        <f aca="false">MIN(EP81,-EP79*In_BESS_RTE)</f>
        <v>735.673498</v>
      </c>
      <c r="EQ82" s="21" t="n">
        <f aca="false">MIN(EQ81,-EQ79*In_BESS_RTE)</f>
        <v>723.5132528</v>
      </c>
      <c r="ER82" s="21" t="n">
        <f aca="false">MIN(ER81,-ER79*In_BESS_RTE)</f>
        <v>723.5132528</v>
      </c>
      <c r="ES82" s="21" t="n">
        <f aca="false">MIN(ES81,-ES79*In_BESS_RTE)</f>
        <v>723.5132528</v>
      </c>
      <c r="ET82" s="21" t="n">
        <f aca="false">MIN(ET81,-ET79*In_BESS_RTE)</f>
        <v>723.5132528</v>
      </c>
      <c r="EU82" s="21" t="n">
        <f aca="false">MIN(EU81,-EU79*In_BESS_RTE)</f>
        <v>723.5132528</v>
      </c>
      <c r="EV82" s="21" t="n">
        <f aca="false">MIN(EV81,-EV79*In_BESS_RTE)</f>
        <v>723.5132528</v>
      </c>
      <c r="EW82" s="21" t="n">
        <f aca="false">MIN(EW81,-EW79*In_BESS_RTE)</f>
        <v>723.5132528</v>
      </c>
      <c r="EX82" s="21" t="n">
        <f aca="false">MIN(EX81,-EX79*In_BESS_RTE)</f>
        <v>723.5132528</v>
      </c>
      <c r="EY82" s="21" t="n">
        <f aca="false">MIN(EY81,-EY79*In_BESS_RTE)</f>
        <v>723.5132528</v>
      </c>
      <c r="EZ82" s="21" t="n">
        <f aca="false">MIN(EZ81,-EZ79*In_BESS_RTE)</f>
        <v>723.5132528</v>
      </c>
      <c r="FA82" s="21" t="n">
        <f aca="false">MIN(FA81,-FA79*In_BESS_RTE)</f>
        <v>723.5132528</v>
      </c>
      <c r="FB82" s="21" t="n">
        <f aca="false">MIN(FB81,-FB79*In_BESS_RTE)</f>
        <v>723.5132528</v>
      </c>
      <c r="FC82" s="21" t="n">
        <f aca="false">MIN(FC81,-FC79*In_BESS_RTE)</f>
        <v>723.5132528</v>
      </c>
      <c r="FD82" s="21" t="n">
        <f aca="false">MIN(FD81,-FD79*In_BESS_RTE)</f>
        <v>723.5132528</v>
      </c>
      <c r="FE82" s="21" t="n">
        <f aca="false">MIN(FE81,-FE79*In_BESS_RTE)</f>
        <v>723.5132528</v>
      </c>
      <c r="FF82" s="21" t="n">
        <f aca="false">MIN(FF81,-FF79*In_BESS_RTE)</f>
        <v>723.5132528</v>
      </c>
      <c r="FG82" s="21" t="n">
        <f aca="false">MIN(FG81,-FG79*In_BESS_RTE)</f>
        <v>723.5132528</v>
      </c>
      <c r="FH82" s="21" t="n">
        <f aca="false">MIN(FH81,-FH79*In_BESS_RTE)</f>
        <v>723.5132528</v>
      </c>
    </row>
    <row r="83" customFormat="false" ht="15" hidden="false" customHeight="false" outlineLevel="0" collapsed="false">
      <c r="C83" s="1" t="s">
        <v>731</v>
      </c>
      <c r="D83" s="12" t="s">
        <v>40</v>
      </c>
      <c r="I83" s="21" t="n">
        <f aca="false">SUM(J83:FH83)</f>
        <v>1572735.83404521</v>
      </c>
      <c r="J83" s="21" t="n">
        <f aca="false">MIN(J77+J78,-J79*$E18*J28*J$6*J54)</f>
        <v>-0</v>
      </c>
      <c r="K83" s="21" t="n">
        <f aca="false">MIN(K77+K78,-K79*$E18*K28*K$6*K54)</f>
        <v>-0</v>
      </c>
      <c r="L83" s="21" t="n">
        <f aca="false">MIN(L77+L78,-L79*$E18*L28*L$6*L54)</f>
        <v>-0</v>
      </c>
      <c r="M83" s="21" t="n">
        <f aca="false">MIN(M77+M78,-M79*$E18*M28*M$6*M54)</f>
        <v>-0</v>
      </c>
      <c r="N83" s="21" t="n">
        <f aca="false">MIN(N77+N78,-N79*$E18*N28*N$6*N54)</f>
        <v>-0</v>
      </c>
      <c r="O83" s="21" t="n">
        <f aca="false">MIN(O77+O78,-O79*$E18*O28*O$6*O54)</f>
        <v>0</v>
      </c>
      <c r="P83" s="21" t="n">
        <f aca="false">MIN(P77+P78,-P79*$E18*P28*P$6*P54)</f>
        <v>0</v>
      </c>
      <c r="Q83" s="21" t="n">
        <f aca="false">MIN(Q77+Q78,-Q79*$E18*Q28*Q$6*Q54)</f>
        <v>0</v>
      </c>
      <c r="R83" s="21" t="n">
        <f aca="false">MIN(R77+R78,-R79*$E18*R28*R$6*R54)</f>
        <v>0</v>
      </c>
      <c r="S83" s="21" t="n">
        <f aca="false">MIN(S77+S78,-S79*$E18*S28*S$6*S54)</f>
        <v>0</v>
      </c>
      <c r="T83" s="21" t="n">
        <f aca="false">MIN(T77+T78,-T79*$E18*T28*T$6*T54)</f>
        <v>12723.9938479452</v>
      </c>
      <c r="U83" s="21" t="n">
        <f aca="false">MIN(U77+U78,-U79*$E18*U28*U$6*U54)</f>
        <v>12863.8179561644</v>
      </c>
      <c r="V83" s="21" t="n">
        <f aca="false">MIN(V77+V78,-V79*$E18*V28*V$6*V54)</f>
        <v>12863.8179561644</v>
      </c>
      <c r="W83" s="21" t="n">
        <f aca="false">MIN(W77+W78,-W79*$E18*W28*W$6*W54)</f>
        <v>12484.5796849315</v>
      </c>
      <c r="X83" s="21" t="n">
        <f aca="false">MIN(X77+X78,-X79*$E18*X28*X$6*X54)</f>
        <v>12623.2972369863</v>
      </c>
      <c r="Y83" s="21" t="n">
        <f aca="false">MIN(Y77+Y78,-Y79*$E18*Y28*Y$6*Y54)</f>
        <v>12762.0147890411</v>
      </c>
      <c r="Z83" s="21" t="n">
        <f aca="false">MIN(Z77+Z78,-Z79*$E18*Z28*Z$6*Z54)</f>
        <v>12762.0147890411</v>
      </c>
      <c r="AA83" s="21" t="n">
        <f aca="false">MIN(AA77+AA78,-AA79*$E18*AA28*AA$6*AA54)</f>
        <v>12432.5124657534</v>
      </c>
      <c r="AB83" s="21" t="n">
        <f aca="false">MIN(AB77+AB78,-AB79*$E18*AB28*AB$6*AB54)</f>
        <v>12570.6514931507</v>
      </c>
      <c r="AC83" s="21" t="n">
        <f aca="false">MIN(AC77+AC78,-AC79*$E18*AC28*AC$6*AC54)</f>
        <v>12708.7905205479</v>
      </c>
      <c r="AD83" s="21" t="n">
        <f aca="false">MIN(AD77+AD78,-AD79*$E18*AD28*AD$6*AD54)</f>
        <v>12708.7905205479</v>
      </c>
      <c r="AE83" s="21" t="n">
        <f aca="false">MIN(AE77+AE78,-AE79*$E18*AE28*AE$6*AE54)</f>
        <v>12208.3034794521</v>
      </c>
      <c r="AF83" s="21" t="n">
        <f aca="false">MIN(AF77+AF78,-AF79*$E18*AF28*AF$6*AF54)</f>
        <v>12343.9512958904</v>
      </c>
      <c r="AG83" s="21" t="n">
        <f aca="false">MIN(AG77+AG78,-AG79*$E18*AG28*AG$6*AG54)</f>
        <v>12479.5991123288</v>
      </c>
      <c r="AH83" s="21" t="n">
        <f aca="false">MIN(AH77+AH78,-AH79*$E18*AH28*AH$6*AH54)</f>
        <v>12479.5991123288</v>
      </c>
      <c r="AI83" s="21" t="n">
        <f aca="false">MIN(AI77+AI78,-AI79*$E18*AI28*AI$6*AI54)</f>
        <v>12038.522760274</v>
      </c>
      <c r="AJ83" s="21" t="n">
        <f aca="false">MIN(AJ77+AJ78,-AJ79*$E18*AJ28*AJ$6*AJ54)</f>
        <v>12038.522760274</v>
      </c>
      <c r="AK83" s="21" t="n">
        <f aca="false">MIN(AK77+AK78,-AK79*$E18*AK28*AK$6*AK54)</f>
        <v>12170.8142191781</v>
      </c>
      <c r="AL83" s="21" t="n">
        <f aca="false">MIN(AL77+AL78,-AL79*$E18*AL28*AL$6*AL54)</f>
        <v>12170.8142191781</v>
      </c>
      <c r="AM83" s="21" t="n">
        <f aca="false">MIN(AM77+AM78,-AM79*$E18*AM28*AM$6*AM54)</f>
        <v>11983.4112328767</v>
      </c>
      <c r="AN83" s="21" t="n">
        <f aca="false">MIN(AN77+AN78,-AN79*$E18*AN28*AN$6*AN54)</f>
        <v>12116.5602465753</v>
      </c>
      <c r="AO83" s="21" t="n">
        <f aca="false">MIN(AO77+AO78,-AO79*$E18*AO28*AO$6*AO54)</f>
        <v>12249.709260274</v>
      </c>
      <c r="AP83" s="21" t="n">
        <f aca="false">MIN(AP77+AP78,-AP79*$E18*AP28*AP$6*AP54)</f>
        <v>12249.709260274</v>
      </c>
      <c r="AQ83" s="21" t="n">
        <f aca="false">MIN(AQ77+AQ78,-AQ79*$E18*AQ28*AQ$6*AQ54)</f>
        <v>11994.183369863</v>
      </c>
      <c r="AR83" s="21" t="n">
        <f aca="false">MIN(AR77+AR78,-AR79*$E18*AR28*AR$6*AR54)</f>
        <v>12127.4520739726</v>
      </c>
      <c r="AS83" s="21" t="n">
        <f aca="false">MIN(AS77+AS78,-AS79*$E18*AS28*AS$6*AS54)</f>
        <v>12260.7207780822</v>
      </c>
      <c r="AT83" s="21" t="n">
        <f aca="false">MIN(AT77+AT78,-AT79*$E18*AT28*AT$6*AT54)</f>
        <v>12260.7207780822</v>
      </c>
      <c r="AU83" s="21" t="n">
        <f aca="false">MIN(AU77+AU78,-AU79*$E18*AU28*AU$6*AU54)</f>
        <v>11934.2023150685</v>
      </c>
      <c r="AV83" s="21" t="n">
        <f aca="false">MIN(AV77+AV78,-AV79*$E18*AV28*AV$6*AV54)</f>
        <v>12066.8045630137</v>
      </c>
      <c r="AW83" s="21" t="n">
        <f aca="false">MIN(AW77+AW78,-AW79*$E18*AW28*AW$6*AW54)</f>
        <v>12199.4068109589</v>
      </c>
      <c r="AX83" s="21" t="n">
        <f aca="false">MIN(AX77+AX78,-AX79*$E18*AX28*AX$6*AX54)</f>
        <v>12199.4068109589</v>
      </c>
      <c r="AY83" s="21" t="n">
        <f aca="false">MIN(AY77+AY78,-AY79*$E18*AY28*AY$6*AY54)</f>
        <v>11799.4397068493</v>
      </c>
      <c r="AZ83" s="21" t="n">
        <f aca="false">MIN(AZ77+AZ78,-AZ79*$E18*AZ28*AZ$6*AZ54)</f>
        <v>11799.4397068493</v>
      </c>
      <c r="BA83" s="21" t="n">
        <f aca="false">MIN(BA77+BA78,-BA79*$E18*BA28*BA$6*BA54)</f>
        <v>11929.1038794521</v>
      </c>
      <c r="BB83" s="21" t="n">
        <f aca="false">MIN(BB77+BB78,-BB79*$E18*BB28*BB$6*BB54)</f>
        <v>11929.1038794521</v>
      </c>
      <c r="BC83" s="21" t="n">
        <f aca="false">MIN(BC77+BC78,-BC79*$E18*BC28*BC$6*BC54)</f>
        <v>11134.3915479452</v>
      </c>
      <c r="BD83" s="21" t="n">
        <f aca="false">MIN(BD77+BD78,-BD79*$E18*BD28*BD$6*BD54)</f>
        <v>11258.107009589</v>
      </c>
      <c r="BE83" s="21" t="n">
        <f aca="false">MIN(BE77+BE78,-BE79*$E18*BE28*BE$6*BE54)</f>
        <v>11381.8224712329</v>
      </c>
      <c r="BF83" s="21" t="n">
        <f aca="false">MIN(BF77+BF78,-BF79*$E18*BF28*BF$6*BF54)</f>
        <v>11381.8224712329</v>
      </c>
      <c r="BG83" s="21" t="n">
        <f aca="false">MIN(BG77+BG78,-BG79*$E18*BG28*BG$6*BG54)</f>
        <v>11284.3268630137</v>
      </c>
      <c r="BH83" s="21" t="n">
        <f aca="false">MIN(BH77+BH78,-BH79*$E18*BH28*BH$6*BH54)</f>
        <v>11409.7082726027</v>
      </c>
      <c r="BI83" s="21" t="n">
        <f aca="false">MIN(BI77+BI78,-BI79*$E18*BI28*BI$6*BI54)</f>
        <v>11535.0896821918</v>
      </c>
      <c r="BJ83" s="21" t="n">
        <f aca="false">MIN(BJ77+BJ78,-BJ79*$E18*BJ28*BJ$6*BJ54)</f>
        <v>11535.0896821918</v>
      </c>
      <c r="BK83" s="21" t="n">
        <f aca="false">MIN(BK77+BK78,-BK79*$E18*BK28*BK$6*BK54)</f>
        <v>10909.6037260274</v>
      </c>
      <c r="BL83" s="21" t="n">
        <f aca="false">MIN(BL77+BL78,-BL79*$E18*BL28*BL$6*BL54)</f>
        <v>11030.8215452055</v>
      </c>
      <c r="BM83" s="21" t="n">
        <f aca="false">MIN(BM77+BM78,-BM79*$E18*BM28*BM$6*BM54)</f>
        <v>11152.0393643836</v>
      </c>
      <c r="BN83" s="21" t="n">
        <f aca="false">MIN(BN77+BN78,-BN79*$E18*BN28*BN$6*BN54)</f>
        <v>11152.0393643836</v>
      </c>
      <c r="BO83" s="21" t="n">
        <f aca="false">MIN(BO77+BO78,-BO79*$E18*BO28*BO$6*BO54)</f>
        <v>11031.5219958904</v>
      </c>
      <c r="BP83" s="21" t="n">
        <f aca="false">MIN(BP77+BP78,-BP79*$E18*BP28*BP$6*BP54)</f>
        <v>11031.5219958904</v>
      </c>
      <c r="BQ83" s="21" t="n">
        <f aca="false">MIN(BQ77+BQ78,-BQ79*$E18*BQ28*BQ$6*BQ54)</f>
        <v>11152.7475123288</v>
      </c>
      <c r="BR83" s="21" t="n">
        <f aca="false">MIN(BR77+BR78,-BR79*$E18*BR28*BR$6*BR54)</f>
        <v>11152.7475123288</v>
      </c>
      <c r="BS83" s="21" t="n">
        <f aca="false">MIN(BS77+BS78,-BS79*$E18*BS28*BS$6*BS54)</f>
        <v>10653.6009452055</v>
      </c>
      <c r="BT83" s="21" t="n">
        <f aca="false">MIN(BT77+BT78,-BT79*$E18*BT28*BT$6*BT54)</f>
        <v>10771.9742890411</v>
      </c>
      <c r="BU83" s="21" t="n">
        <f aca="false">MIN(BU77+BU78,-BU79*$E18*BU28*BU$6*BU54)</f>
        <v>10890.3476328767</v>
      </c>
      <c r="BV83" s="21" t="n">
        <f aca="false">MIN(BV77+BV78,-BV79*$E18*BV28*BV$6*BV54)</f>
        <v>10890.3476328767</v>
      </c>
      <c r="BW83" s="21" t="n">
        <f aca="false">MIN(BW77+BW78,-BW79*$E18*BW28*BW$6*BW54)</f>
        <v>10383.5751780822</v>
      </c>
      <c r="BX83" s="21" t="n">
        <f aca="false">MIN(BX77+BX78,-BX79*$E18*BX28*BX$6*BX54)</f>
        <v>10498.9482356164</v>
      </c>
      <c r="BY83" s="21" t="n">
        <f aca="false">MIN(BY77+BY78,-BY79*$E18*BY28*BY$6*BY54)</f>
        <v>10614.3212931507</v>
      </c>
      <c r="BZ83" s="21" t="n">
        <f aca="false">MIN(BZ77+BZ78,-BZ79*$E18*BZ28*BZ$6*BZ54)</f>
        <v>10614.3212931507</v>
      </c>
      <c r="CA83" s="21" t="n">
        <f aca="false">MIN(CA77+CA78,-CA79*$E18*CA28*CA$6*CA54)</f>
        <v>10368.3932876712</v>
      </c>
      <c r="CB83" s="21" t="n">
        <f aca="false">MIN(CB77+CB78,-CB79*$E18*CB28*CB$6*CB54)</f>
        <v>10483.5976575342</v>
      </c>
      <c r="CC83" s="21" t="n">
        <f aca="false">MIN(CC77+CC78,-CC79*$E18*CC28*CC$6*CC54)</f>
        <v>10598.8020273973</v>
      </c>
      <c r="CD83" s="21" t="n">
        <f aca="false">MIN(CD77+CD78,-CD79*$E18*CD28*CD$6*CD54)</f>
        <v>10598.8020273973</v>
      </c>
      <c r="CE83" s="21" t="n">
        <f aca="false">MIN(CE77+CE78,-CE79*$E18*CE28*CE$6*CE54)</f>
        <v>10186.0837534247</v>
      </c>
      <c r="CF83" s="21" t="n">
        <f aca="false">MIN(CF77+CF78,-CF79*$E18*CF28*CF$6*CF54)</f>
        <v>10186.0837534247</v>
      </c>
      <c r="CG83" s="21" t="n">
        <f aca="false">MIN(CG77+CG78,-CG79*$E18*CG28*CG$6*CG54)</f>
        <v>10298.018739726</v>
      </c>
      <c r="CH83" s="21" t="n">
        <f aca="false">MIN(CH77+CH78,-CH79*$E18*CH28*CH$6*CH54)</f>
        <v>10298.018739726</v>
      </c>
      <c r="CI83" s="21" t="n">
        <f aca="false">MIN(CI77+CI78,-CI79*$E18*CI28*CI$6*CI54)</f>
        <v>9773.84305479452</v>
      </c>
      <c r="CJ83" s="21" t="n">
        <f aca="false">MIN(CJ77+CJ78,-CJ79*$E18*CJ28*CJ$6*CJ54)</f>
        <v>9882.4413109589</v>
      </c>
      <c r="CK83" s="21" t="n">
        <f aca="false">MIN(CK77+CK78,-CK79*$E18*CK28*CK$6*CK54)</f>
        <v>9991.03956712329</v>
      </c>
      <c r="CL83" s="21" t="n">
        <f aca="false">MIN(CL77+CL78,-CL79*$E18*CL28*CL$6*CL54)</f>
        <v>9991.03956712329</v>
      </c>
      <c r="CM83" s="21" t="n">
        <f aca="false">MIN(CM77+CM78,-CM79*$E18*CM28*CM$6*CM54)</f>
        <v>9607.49901369863</v>
      </c>
      <c r="CN83" s="21" t="n">
        <f aca="false">MIN(CN77+CN78,-CN79*$E18*CN28*CN$6*CN54)</f>
        <v>9714.24900273973</v>
      </c>
      <c r="CO83" s="21" t="n">
        <f aca="false">MIN(CO77+CO78,-CO79*$E18*CO28*CO$6*CO54)</f>
        <v>9820.99899178082</v>
      </c>
      <c r="CP83" s="21" t="n">
        <f aca="false">MIN(CP77+CP78,-CP79*$E18*CP28*CP$6*CP54)</f>
        <v>9820.99899178082</v>
      </c>
      <c r="CQ83" s="21" t="n">
        <f aca="false">MIN(CQ77+CQ78,-CQ79*$E18*CQ28*CQ$6*CQ54)</f>
        <v>9185.7437260274</v>
      </c>
      <c r="CR83" s="21" t="n">
        <f aca="false">MIN(CR77+CR78,-CR79*$E18*CR28*CR$6*CR54)</f>
        <v>9287.80754520548</v>
      </c>
      <c r="CS83" s="21" t="n">
        <f aca="false">MIN(CS77+CS78,-CS79*$E18*CS28*CS$6*CS54)</f>
        <v>9389.87136438356</v>
      </c>
      <c r="CT83" s="21" t="n">
        <f aca="false">MIN(CT77+CT78,-CT79*$E18*CT28*CT$6*CT54)</f>
        <v>9389.87136438356</v>
      </c>
      <c r="CU83" s="21" t="n">
        <f aca="false">MIN(CU77+CU78,-CU79*$E18*CU28*CU$6*CU54)</f>
        <v>8898.52961506849</v>
      </c>
      <c r="CV83" s="21" t="n">
        <f aca="false">MIN(CV77+CV78,-CV79*$E18*CV28*CV$6*CV54)</f>
        <v>8898.52961506849</v>
      </c>
      <c r="CW83" s="21" t="n">
        <f aca="false">MIN(CW77+CW78,-CW79*$E18*CW28*CW$6*CW54)</f>
        <v>8996.31565479452</v>
      </c>
      <c r="CX83" s="21" t="n">
        <f aca="false">MIN(CX77+CX78,-CX79*$E18*CX28*CX$6*CX54)</f>
        <v>8996.31565479452</v>
      </c>
      <c r="CY83" s="21" t="n">
        <f aca="false">MIN(CY77+CY78,-CY79*$E18*CY28*CY$6*CY54)</f>
        <v>12823.0613013699</v>
      </c>
      <c r="CZ83" s="21" t="n">
        <f aca="false">MIN(CZ77+CZ78,-CZ79*$E18*CZ28*CZ$6*CZ54)</f>
        <v>12965.539760274</v>
      </c>
      <c r="DA83" s="21" t="n">
        <f aca="false">MIN(DA77+DA78,-DA79*$E18*DA28*DA$6*DA54)</f>
        <v>13108.0182191781</v>
      </c>
      <c r="DB83" s="21" t="n">
        <f aca="false">MIN(DB77+DB78,-DB79*$E18*DB28*DB$6*DB54)</f>
        <v>13108.0182191781</v>
      </c>
      <c r="DC83" s="21" t="n">
        <f aca="false">MIN(DC77+DC78,-DC79*$E18*DC28*DC$6*DC54)</f>
        <v>12250.574630137</v>
      </c>
      <c r="DD83" s="21" t="n">
        <f aca="false">MIN(DD77+DD78,-DD79*$E18*DD28*DD$6*DD54)</f>
        <v>12386.6921260274</v>
      </c>
      <c r="DE83" s="21" t="n">
        <f aca="false">MIN(DE77+DE78,-DE79*$E18*DE28*DE$6*DE54)</f>
        <v>12522.8096219178</v>
      </c>
      <c r="DF83" s="21" t="n">
        <f aca="false">MIN(DF77+DF78,-DF79*$E18*DF28*DF$6*DF54)</f>
        <v>12522.8096219178</v>
      </c>
      <c r="DG83" s="21" t="n">
        <f aca="false">MIN(DG77+DG78,-DG79*$E18*DG28*DG$6*DG54)</f>
        <v>11860.2257671233</v>
      </c>
      <c r="DH83" s="21" t="n">
        <f aca="false">MIN(DH77+DH78,-DH79*$E18*DH28*DH$6*DH54)</f>
        <v>11992.0060534247</v>
      </c>
      <c r="DI83" s="21" t="n">
        <f aca="false">MIN(DI77+DI78,-DI79*$E18*DI28*DI$6*DI54)</f>
        <v>12123.786339726</v>
      </c>
      <c r="DJ83" s="21" t="n">
        <f aca="false">MIN(DJ77+DJ78,-DJ79*$E18*DJ28*DJ$6*DJ54)</f>
        <v>12123.786339726</v>
      </c>
      <c r="DK83" s="21" t="n">
        <f aca="false">MIN(DK77+DK78,-DK79*$E18*DK28*DK$6*DK54)</f>
        <v>11599.9270684932</v>
      </c>
      <c r="DL83" s="21" t="n">
        <f aca="false">MIN(DL77+DL78,-DL79*$E18*DL28*DL$6*DL54)</f>
        <v>11599.9270684932</v>
      </c>
      <c r="DM83" s="21" t="n">
        <f aca="false">MIN(DM77+DM78,-DM79*$E18*DM28*DM$6*DM54)</f>
        <v>11727.3987945205</v>
      </c>
      <c r="DN83" s="21" t="n">
        <f aca="false">MIN(DN77+DN78,-DN79*$E18*DN28*DN$6*DN54)</f>
        <v>11727.3987945205</v>
      </c>
      <c r="DO83" s="21" t="n">
        <f aca="false">MIN(DO77+DO78,-DO79*$E18*DO28*DO$6*DO54)</f>
        <v>11421.4451917808</v>
      </c>
      <c r="DP83" s="21" t="n">
        <f aca="false">MIN(DP77+DP78,-DP79*$E18*DP28*DP$6*DP54)</f>
        <v>11548.3501383562</v>
      </c>
      <c r="DQ83" s="21" t="n">
        <f aca="false">MIN(DQ77+DQ78,-DQ79*$E18*DQ28*DQ$6*DQ54)</f>
        <v>11675.2550849315</v>
      </c>
      <c r="DR83" s="21" t="n">
        <f aca="false">MIN(DR77+DR78,-DR79*$E18*DR28*DR$6*DR54)</f>
        <v>11675.2550849315</v>
      </c>
      <c r="DS83" s="21" t="n">
        <f aca="false">MIN(DS77+DS78,-DS79*$E18*DS28*DS$6*DS54)</f>
        <v>11269.6993972603</v>
      </c>
      <c r="DT83" s="21" t="n">
        <f aca="false">MIN(DT77+DT78,-DT79*$E18*DT28*DT$6*DT54)</f>
        <v>11394.9182794521</v>
      </c>
      <c r="DU83" s="21" t="n">
        <f aca="false">MIN(DU77+DU78,-DU79*$E18*DU28*DU$6*DU54)</f>
        <v>11520.1371616438</v>
      </c>
      <c r="DV83" s="21" t="n">
        <f aca="false">MIN(DV77+DV78,-DV79*$E18*DV28*DV$6*DV54)</f>
        <v>11520.1371616438</v>
      </c>
      <c r="DW83" s="21" t="n">
        <f aca="false">MIN(DW77+DW78,-DW79*$E18*DW28*DW$6*DW54)</f>
        <v>10994.8437123288</v>
      </c>
      <c r="DX83" s="21" t="n">
        <f aca="false">MIN(DX77+DX78,-DX79*$E18*DX28*DX$6*DX54)</f>
        <v>11117.0086424658</v>
      </c>
      <c r="DY83" s="21" t="n">
        <f aca="false">MIN(DY77+DY78,-DY79*$E18*DY28*DY$6*DY54)</f>
        <v>11239.1735726027</v>
      </c>
      <c r="DZ83" s="21" t="n">
        <f aca="false">MIN(DZ77+DZ78,-DZ79*$E18*DZ28*DZ$6*DZ54)</f>
        <v>11239.1735726027</v>
      </c>
      <c r="EA83" s="21" t="n">
        <f aca="false">MIN(EA77+EA78,-EA79*$E18*EA28*EA$6*EA54)</f>
        <v>10846.9124150685</v>
      </c>
      <c r="EB83" s="21" t="n">
        <f aca="false">MIN(EB77+EB78,-EB79*$E18*EB28*EB$6*EB54)</f>
        <v>10846.9124150685</v>
      </c>
      <c r="EC83" s="21" t="n">
        <f aca="false">MIN(EC77+EC78,-EC79*$E18*EC28*EC$6*EC54)</f>
        <v>10966.1092547945</v>
      </c>
      <c r="ED83" s="21" t="n">
        <f aca="false">MIN(ED77+ED78,-ED79*$E18*ED28*ED$6*ED54)</f>
        <v>10966.1092547945</v>
      </c>
      <c r="EE83" s="21" t="n">
        <f aca="false">MIN(EE77+EE78,-EE79*$E18*EE28*EE$6*EE54)</f>
        <v>10656.0320547945</v>
      </c>
      <c r="EF83" s="21" t="n">
        <f aca="false">MIN(EF77+EF78,-EF79*$E18*EF28*EF$6*EF54)</f>
        <v>10774.4324109589</v>
      </c>
      <c r="EG83" s="21" t="n">
        <f aca="false">MIN(EG77+EG78,-EG79*$E18*EG28*EG$6*EG54)</f>
        <v>10892.8327671233</v>
      </c>
      <c r="EH83" s="21" t="n">
        <f aca="false">MIN(EH77+EH78,-EH79*$E18*EH28*EH$6*EH54)</f>
        <v>10892.8327671233</v>
      </c>
      <c r="EI83" s="21" t="n">
        <f aca="false">MIN(EI77+EI78,-EI79*$E18*EI28*EI$6*EI54)</f>
        <v>10685.4689589041</v>
      </c>
      <c r="EJ83" s="21" t="n">
        <f aca="false">MIN(EJ77+EJ78,-EJ79*$E18*EJ28*EJ$6*EJ54)</f>
        <v>10804.1963917808</v>
      </c>
      <c r="EK83" s="21" t="n">
        <f aca="false">MIN(EK77+EK78,-EK79*$E18*EK28*EK$6*EK54)</f>
        <v>10922.9238246575</v>
      </c>
      <c r="EL83" s="21" t="n">
        <f aca="false">MIN(EL77+EL78,-EL79*$E18*EL28*EL$6*EL54)</f>
        <v>10922.9238246575</v>
      </c>
      <c r="EM83" s="21" t="n">
        <f aca="false">MIN(EM77+EM78,-EM79*$E18*EM28*EM$6*EM54)</f>
        <v>10546.4502739726</v>
      </c>
      <c r="EN83" s="21" t="n">
        <f aca="false">MIN(EN77+EN78,-EN79*$E18*EN28*EN$6*EN54)</f>
        <v>10663.6330547945</v>
      </c>
      <c r="EO83" s="21" t="n">
        <f aca="false">MIN(EO77+EO78,-EO79*$E18*EO28*EO$6*EO54)</f>
        <v>10780.8158356164</v>
      </c>
      <c r="EP83" s="21" t="n">
        <f aca="false">MIN(EP77+EP78,-EP79*$E18*EP28*EP$6*EP54)</f>
        <v>10780.8158356164</v>
      </c>
      <c r="EQ83" s="21" t="n">
        <f aca="false">MIN(EQ77+EQ78,-EQ79*$E18*EQ28*EQ$6*EQ54)</f>
        <v>10487.3695452055</v>
      </c>
      <c r="ER83" s="21" t="n">
        <f aca="false">MIN(ER77+ER78,-ER79*$E18*ER28*ER$6*ER54)</f>
        <v>10487.3695452055</v>
      </c>
      <c r="ES83" s="21" t="n">
        <f aca="false">MIN(ES77+ES78,-ES79*$E18*ES28*ES$6*ES54)</f>
        <v>10602.6153643836</v>
      </c>
      <c r="ET83" s="21" t="n">
        <f aca="false">MIN(ET77+ET78,-ET79*$E18*ET28*ET$6*ET54)</f>
        <v>10602.6153643836</v>
      </c>
      <c r="EU83" s="21" t="n">
        <f aca="false">MIN(EU77+EU78,-EU79*$E18*EU28*EU$6*EU54)</f>
        <v>10372.1237260274</v>
      </c>
      <c r="EV83" s="21" t="n">
        <f aca="false">MIN(EV77+EV78,-EV79*$E18*EV28*EV$6*EV54)</f>
        <v>10487.3695452055</v>
      </c>
      <c r="EW83" s="21" t="n">
        <f aca="false">MIN(EW77+EW78,-EW79*$E18*EW28*EW$6*EW54)</f>
        <v>10602.6153643836</v>
      </c>
      <c r="EX83" s="21" t="n">
        <f aca="false">MIN(EX77+EX78,-EX79*$E18*EX28*EX$6*EX54)</f>
        <v>10602.6153643836</v>
      </c>
      <c r="EY83" s="21" t="n">
        <f aca="false">MIN(EY77+EY78,-EY79*$E18*EY28*EY$6*EY54)</f>
        <v>10372.1237260274</v>
      </c>
      <c r="EZ83" s="21" t="n">
        <f aca="false">MIN(EZ77+EZ78,-EZ79*$E18*EZ28*EZ$6*EZ54)</f>
        <v>10487.3695452055</v>
      </c>
      <c r="FA83" s="21" t="n">
        <f aca="false">MIN(FA77+FA78,-FA79*$E18*FA28*FA$6*FA54)</f>
        <v>10602.6153643836</v>
      </c>
      <c r="FB83" s="21" t="n">
        <f aca="false">MIN(FB77+FB78,-FB79*$E18*FB28*FB$6*FB54)</f>
        <v>10602.6153643836</v>
      </c>
      <c r="FC83" s="21" t="n">
        <f aca="false">MIN(FC77+FC78,-FC79*$E18*FC28*FC$6*FC54)</f>
        <v>10372.1237260274</v>
      </c>
      <c r="FD83" s="21" t="n">
        <f aca="false">MIN(FD77+FD78,-FD79*$E18*FD28*FD$6*FD54)</f>
        <v>0</v>
      </c>
      <c r="FE83" s="21" t="n">
        <f aca="false">MIN(FE77+FE78,-FE79*$E18*FE28*FE$6*FE54)</f>
        <v>0</v>
      </c>
      <c r="FF83" s="21" t="n">
        <f aca="false">MIN(FF77+FF78,-FF79*$E18*FF28*FF$6*FF54)</f>
        <v>0</v>
      </c>
      <c r="FG83" s="21" t="n">
        <f aca="false">MIN(FG77+FG78,-FG79*$E18*FG28*FG$6*FG54)</f>
        <v>0</v>
      </c>
      <c r="FH83" s="21" t="n">
        <f aca="false">MIN(FH77+FH78,-FH79*$E18*FH28*FH$6*FH54)</f>
        <v>0</v>
      </c>
    </row>
    <row r="84" customFormat="false" ht="15" hidden="false" customHeight="false" outlineLevel="0" collapsed="false">
      <c r="C84" s="1" t="s">
        <v>732</v>
      </c>
      <c r="D84" s="12" t="s">
        <v>40</v>
      </c>
      <c r="I84" s="21" t="n">
        <f aca="false">SUM(J84:FH84)</f>
        <v>1064254.85665954</v>
      </c>
      <c r="J84" s="21" t="n">
        <f aca="false">J77+J78-J83</f>
        <v>0</v>
      </c>
      <c r="K84" s="21" t="n">
        <f aca="false">K77+K78-K83</f>
        <v>0</v>
      </c>
      <c r="L84" s="21" t="n">
        <f aca="false">L77+L78-L83</f>
        <v>0</v>
      </c>
      <c r="M84" s="21" t="n">
        <f aca="false">M77+M78-M83</f>
        <v>0</v>
      </c>
      <c r="N84" s="21" t="n">
        <f aca="false">N77+N78-N83</f>
        <v>0</v>
      </c>
      <c r="O84" s="21" t="n">
        <f aca="false">O77+O78-O83</f>
        <v>0</v>
      </c>
      <c r="P84" s="21" t="n">
        <f aca="false">P77+P78-P83</f>
        <v>0</v>
      </c>
      <c r="Q84" s="21" t="n">
        <f aca="false">Q77+Q78-Q83</f>
        <v>0</v>
      </c>
      <c r="R84" s="21" t="n">
        <f aca="false">R77+R78-R83</f>
        <v>0</v>
      </c>
      <c r="S84" s="21" t="n">
        <f aca="false">S77+S78-S83</f>
        <v>0</v>
      </c>
      <c r="T84" s="21" t="n">
        <f aca="false">T77+T78-T83</f>
        <v>7045.82471369863</v>
      </c>
      <c r="U84" s="21" t="n">
        <f aca="false">U77+U78-U83</f>
        <v>7108.28526346213</v>
      </c>
      <c r="V84" s="21" t="n">
        <f aca="false">V77+V78-V83</f>
        <v>7093.16609724588</v>
      </c>
      <c r="W84" s="21" t="n">
        <f aca="false">W77+W78-W83</f>
        <v>7023.7775969773</v>
      </c>
      <c r="X84" s="21" t="n">
        <f aca="false">X77+X78-X83</f>
        <v>7087.2118689726</v>
      </c>
      <c r="Y84" s="21" t="n">
        <f aca="false">Y77+Y78-Y83</f>
        <v>7150.17212092654</v>
      </c>
      <c r="Z84" s="21" t="n">
        <f aca="false">Z77+Z78-Z83</f>
        <v>7135.09831220894</v>
      </c>
      <c r="AA84" s="21" t="n">
        <f aca="false">AA77+AA78-AA83</f>
        <v>7017.31974430965</v>
      </c>
      <c r="AB84" s="21" t="n">
        <f aca="false">AB77+AB78-AB83</f>
        <v>7080.72608549034</v>
      </c>
      <c r="AC84" s="21" t="n">
        <f aca="false">AC77+AC78-AC83</f>
        <v>7143.65982868978</v>
      </c>
      <c r="AD84" s="21" t="n">
        <f aca="false">AD77+AD78-AD83</f>
        <v>7128.63124139834</v>
      </c>
      <c r="AE84" s="21" t="n">
        <f aca="false">AE77+AE78-AE83</f>
        <v>7183.17923398084</v>
      </c>
      <c r="AF84" s="21" t="n">
        <f aca="false">AF77+AF78-AF83</f>
        <v>7248.47215001469</v>
      </c>
      <c r="AG84" s="21" t="n">
        <f aca="false">AG77+AG78-AG83</f>
        <v>7313.29388586125</v>
      </c>
      <c r="AH84" s="21" t="n">
        <f aca="false">AH77+AH78-AH83</f>
        <v>7298.31038433168</v>
      </c>
      <c r="AI84" s="21" t="n">
        <f aca="false">AI77+AI78-AI83</f>
        <v>7509.60004129965</v>
      </c>
      <c r="AJ84" s="21" t="n">
        <f aca="false">AJ77+AJ78-AJ83</f>
        <v>7494.96262413017</v>
      </c>
      <c r="AK84" s="21" t="n">
        <f aca="false">AK77+AK78-AK83</f>
        <v>7562.53766363996</v>
      </c>
      <c r="AL84" s="21" t="n">
        <f aca="false">AL77+AL78-AL83</f>
        <v>7547.59923558162</v>
      </c>
      <c r="AM84" s="21" t="n">
        <f aca="false">AM77+AM78-AM83</f>
        <v>7291.73844296405</v>
      </c>
      <c r="AN84" s="21" t="n">
        <f aca="false">AN77+AN78-AN83</f>
        <v>7358.32468167559</v>
      </c>
      <c r="AO84" s="21" t="n">
        <f aca="false">AO77+AO78-AO83</f>
        <v>7424.44256689561</v>
      </c>
      <c r="AP84" s="21" t="n">
        <f aca="false">AP77+AP78-AP83</f>
        <v>7409.54895412145</v>
      </c>
      <c r="AQ84" s="21" t="n">
        <f aca="false">AQ77+AQ78-AQ83</f>
        <v>7223.14085695023</v>
      </c>
      <c r="AR84" s="21" t="n">
        <f aca="false">AR77+AR78-AR83</f>
        <v>7289.00819949358</v>
      </c>
      <c r="AS84" s="21" t="n">
        <f aca="false">AS77+AS78-AS83</f>
        <v>7354.40859360588</v>
      </c>
      <c r="AT84" s="21" t="n">
        <f aca="false">AT77+AT78-AT83</f>
        <v>7339.55966167005</v>
      </c>
      <c r="AU84" s="21" t="n">
        <f aca="false">AU77+AU78-AU83</f>
        <v>7225.46993906431</v>
      </c>
      <c r="AV84" s="21" t="n">
        <f aca="false">AV77+AV78-AV83</f>
        <v>7291.40632963208</v>
      </c>
      <c r="AW84" s="21" t="n">
        <f aca="false">AW77+AW78-AW83</f>
        <v>7356.8771726141</v>
      </c>
      <c r="AX84" s="21" t="n">
        <f aca="false">AX77+AX78-AX83</f>
        <v>7342.07278747408</v>
      </c>
      <c r="AY84" s="21" t="n">
        <f aca="false">AY77+AY78-AY83</f>
        <v>7515.00012204743</v>
      </c>
      <c r="AZ84" s="21" t="n">
        <f aca="false">AZ77+AZ78-AZ83</f>
        <v>7500.53768409161</v>
      </c>
      <c r="BA84" s="21" t="n">
        <f aca="false">BA77+BA78-BA83</f>
        <v>7568.35075759645</v>
      </c>
      <c r="BB84" s="21" t="n">
        <f aca="false">BB77+BB78-BB83</f>
        <v>7553.59090710852</v>
      </c>
      <c r="BC84" s="21" t="n">
        <f aca="false">BC77+BC78-BC83</f>
        <v>7910.33834177268</v>
      </c>
      <c r="BD84" s="21" t="n">
        <f aca="false">BD77+BD78-BD83</f>
        <v>7983.97044917906</v>
      </c>
      <c r="BE84" s="21" t="n">
        <f aca="false">BE77+BE78-BE83</f>
        <v>8057.13980190448</v>
      </c>
      <c r="BF84" s="21" t="n">
        <f aca="false">BF77+BF78-BF83</f>
        <v>8042.42423096801</v>
      </c>
      <c r="BG84" s="21" t="n">
        <f aca="false">BG77+BG78-BG83</f>
        <v>7703.26883703503</v>
      </c>
      <c r="BH84" s="21" t="n">
        <f aca="false">BH77+BH78-BH83</f>
        <v>7774.64295378906</v>
      </c>
      <c r="BI84" s="21" t="n">
        <f aca="false">BI77+BI78-BI83</f>
        <v>7845.55570412617</v>
      </c>
      <c r="BJ84" s="21" t="n">
        <f aca="false">BJ77+BJ78-BJ83</f>
        <v>7830.8842799025</v>
      </c>
      <c r="BK84" s="21" t="n">
        <f aca="false">BK77+BK78-BK83</f>
        <v>8021.02918692119</v>
      </c>
      <c r="BL84" s="21" t="n">
        <f aca="false">BL77+BL78-BL83</f>
        <v>8095.97662750715</v>
      </c>
      <c r="BM84" s="21" t="n">
        <f aca="false">BM77+BM78-BM83</f>
        <v>8170.46408577542</v>
      </c>
      <c r="BN84" s="21" t="n">
        <f aca="false">BN77+BN78-BN83</f>
        <v>8155.83667582444</v>
      </c>
      <c r="BO84" s="21" t="n">
        <f aca="false">BO77+BO78-BO83</f>
        <v>8052.02836292166</v>
      </c>
      <c r="BP84" s="21" t="n">
        <f aca="false">BP77+BP78-BP83</f>
        <v>8037.73881243581</v>
      </c>
      <c r="BQ84" s="21" t="n">
        <f aca="false">BQ77+BQ78-BQ83</f>
        <v>8111.62985149678</v>
      </c>
      <c r="BR84" s="21" t="n">
        <f aca="false">BR77+BR78-BR83</f>
        <v>8097.04644381992</v>
      </c>
      <c r="BS84" s="21" t="n">
        <f aca="false">BS77+BS78-BS83</f>
        <v>8163.46365206298</v>
      </c>
      <c r="BT84" s="21" t="n">
        <f aca="false">BT77+BT78-BT83</f>
        <v>8240.07873686014</v>
      </c>
      <c r="BU84" s="21" t="n">
        <f aca="false">BU77+BU78-BU83</f>
        <v>8316.23659885736</v>
      </c>
      <c r="BV84" s="21" t="n">
        <f aca="false">BV77+BV78-BV83</f>
        <v>8301.69694140353</v>
      </c>
      <c r="BW84" s="21" t="n">
        <f aca="false">BW77+BW78-BW83</f>
        <v>8377.03822539446</v>
      </c>
      <c r="BX84" s="21" t="n">
        <f aca="false">BX77+BX78-BX83</f>
        <v>8456.0686312071</v>
      </c>
      <c r="BY84" s="21" t="n">
        <f aca="false">BY77+BY78-BY83</f>
        <v>8534.64318588818</v>
      </c>
      <c r="BZ84" s="21" t="n">
        <f aca="false">BZ77+BZ78-BZ83</f>
        <v>8520.14714740672</v>
      </c>
      <c r="CA84" s="21" t="n">
        <f aca="false">CA77+CA78-CA83</f>
        <v>8335.93827559499</v>
      </c>
      <c r="CB84" s="21" t="n">
        <f aca="false">CB77+CB78-CB83</f>
        <v>8414.55415868882</v>
      </c>
      <c r="CC84" s="21" t="n">
        <f aca="false">CC77+CC78-CC83</f>
        <v>8492.71555820449</v>
      </c>
      <c r="CD84" s="21" t="n">
        <f aca="false">CD77+CD78-CD83</f>
        <v>8478.26300783847</v>
      </c>
      <c r="CE84" s="21" t="n">
        <f aca="false">CE77+CE78-CE83</f>
        <v>8669.3372436915</v>
      </c>
      <c r="CF84" s="21" t="n">
        <f aca="false">CF77+CF78-CF83</f>
        <v>8655.21851393712</v>
      </c>
      <c r="CG84" s="21" t="n">
        <f aca="false">CG77+CG78-CG83</f>
        <v>8736.06761279149</v>
      </c>
      <c r="CH84" s="21" t="n">
        <f aca="false">CH77+CH78-CH83</f>
        <v>8721.6585386858</v>
      </c>
      <c r="CI84" s="21" t="n">
        <f aca="false">CI77+CI78-CI83</f>
        <v>8818.27781581653</v>
      </c>
      <c r="CJ84" s="21" t="n">
        <f aca="false">CJ77+CJ78-CJ83</f>
        <v>8902.33704960079</v>
      </c>
      <c r="CK84" s="21" t="n">
        <f aca="false">CK77+CK78-CK83</f>
        <v>8985.94452633668</v>
      </c>
      <c r="CL84" s="21" t="n">
        <f aca="false">CL77+CL78-CL83</f>
        <v>8971.5786794533</v>
      </c>
      <c r="CM84" s="21" t="n">
        <f aca="false">CM77+CM78-CM83</f>
        <v>8928.84549430059</v>
      </c>
      <c r="CN84" s="21" t="n">
        <f aca="false">CN77+CN78-CN83</f>
        <v>9014.17502273829</v>
      </c>
      <c r="CO84" s="21" t="n">
        <f aca="false">CO77+CO78-CO83</f>
        <v>9099.05414939876</v>
      </c>
      <c r="CP84" s="21" t="n">
        <f aca="false">CP77+CP78-CP83</f>
        <v>9084.73140005604</v>
      </c>
      <c r="CQ84" s="21" t="n">
        <f aca="false">CQ77+CQ78-CQ83</f>
        <v>9294.99174844782</v>
      </c>
      <c r="CR84" s="21" t="n">
        <f aca="false">CR77+CR78-CR83</f>
        <v>9384.4312081961</v>
      </c>
      <c r="CS84" s="21" t="n">
        <f aca="false">CS77+CS78-CS83</f>
        <v>9473.42161737248</v>
      </c>
      <c r="CT84" s="21" t="n">
        <f aca="false">CT77+CT78-CT83</f>
        <v>9459.14183627779</v>
      </c>
      <c r="CU84" s="21" t="n">
        <f aca="false">CU77+CU78-CU83</f>
        <v>9731.48913373943</v>
      </c>
      <c r="CV84" s="21" t="n">
        <f aca="false">CV77+CV78-CV83</f>
        <v>9717.53918268431</v>
      </c>
      <c r="CW84" s="21" t="n">
        <f aca="false">CW77+CW78-CW83</f>
        <v>9810.23264068323</v>
      </c>
      <c r="CX84" s="21" t="n">
        <f aca="false">CX77+CX78-CX83</f>
        <v>9795.99581612318</v>
      </c>
      <c r="CY84" s="21" t="n">
        <f aca="false">CY77+CY78-CY83</f>
        <v>5546.80487412219</v>
      </c>
      <c r="CZ84" s="21" t="n">
        <f aca="false">CZ77+CZ78-CZ83</f>
        <v>5594.68083108557</v>
      </c>
      <c r="DA84" s="21" t="n">
        <f aca="false">DA77+DA78-DA83</f>
        <v>5642.11043141324</v>
      </c>
      <c r="DB84" s="21" t="n">
        <f aca="false">DB77+DB78-DB83</f>
        <v>5627.91631732686</v>
      </c>
      <c r="DC84" s="21" t="n">
        <f aca="false">DC77+DC78-DC83</f>
        <v>6064.1819468286</v>
      </c>
      <c r="DD84" s="21" t="n">
        <f aca="false">DD77+DD78-DD83</f>
        <v>6117.84780355807</v>
      </c>
      <c r="DE84" s="21" t="n">
        <f aca="false">DE77+DE78-DE83</f>
        <v>6171.06864272174</v>
      </c>
      <c r="DF84" s="21" t="n">
        <f aca="false">DF77+DF78-DF83</f>
        <v>6156.91711097762</v>
      </c>
      <c r="DG84" s="21" t="n">
        <f aca="false">DG77+DG78-DG83</f>
        <v>6399.5865401114</v>
      </c>
      <c r="DH84" s="21" t="n">
        <f aca="false">DH77+DH78-DH83</f>
        <v>6457.02025637205</v>
      </c>
      <c r="DI84" s="21" t="n">
        <f aca="false">DI77+DI78-DI83</f>
        <v>6514.0102901196</v>
      </c>
      <c r="DJ84" s="21" t="n">
        <f aca="false">DJ77+DJ78-DJ83</f>
        <v>6499.90121297071</v>
      </c>
      <c r="DK84" s="21" t="n">
        <f aca="false">DK77+DK78-DK83</f>
        <v>6807.38394482331</v>
      </c>
      <c r="DL84" s="21" t="n">
        <f aca="false">DL77+DL78-DL83</f>
        <v>6793.60075484619</v>
      </c>
      <c r="DM84" s="21" t="n">
        <f aca="false">DM77+DM78-DM83</f>
        <v>6854.3314887067</v>
      </c>
      <c r="DN84" s="21" t="n">
        <f aca="false">DN77+DN78-DN83</f>
        <v>6840.26485457968</v>
      </c>
      <c r="DO84" s="21" t="n">
        <f aca="false">DO77+DO78-DO83</f>
        <v>6728.82317479938</v>
      </c>
      <c r="DP84" s="21" t="n">
        <f aca="false">DP77+DP78-DP83</f>
        <v>6789.99710151315</v>
      </c>
      <c r="DQ84" s="21" t="n">
        <f aca="false">DQ77+DQ78-DQ83</f>
        <v>6850.73000744605</v>
      </c>
      <c r="DR84" s="21" t="n">
        <f aca="false">DR77+DR78-DR83</f>
        <v>6836.70557322141</v>
      </c>
      <c r="DS84" s="21" t="n">
        <f aca="false">DS77+DS78-DS83</f>
        <v>6826.11816422019</v>
      </c>
      <c r="DT84" s="21" t="n">
        <f aca="false">DT77+DT78-DT83</f>
        <v>6888.41391869766</v>
      </c>
      <c r="DU84" s="21" t="n">
        <f aca="false">DU77+DU78-DU83</f>
        <v>6950.2699754566</v>
      </c>
      <c r="DV84" s="21" t="n">
        <f aca="false">DV77+DV78-DV83</f>
        <v>6936.28761453463</v>
      </c>
      <c r="DW84" s="21" t="n">
        <f aca="false">DW77+DW78-DW83</f>
        <v>7046.68639646725</v>
      </c>
      <c r="DX84" s="21" t="n">
        <f aca="false">DX77+DX78-DX83</f>
        <v>7111.47355908951</v>
      </c>
      <c r="DY84" s="21" t="n">
        <f aca="false">DY77+DY78-DY83</f>
        <v>7175.82234308639</v>
      </c>
      <c r="DZ84" s="21" t="n">
        <f aca="false">DZ77+DZ78-DZ83</f>
        <v>7161.88192924719</v>
      </c>
      <c r="EA84" s="21" t="n">
        <f aca="false">EA77+EA78-EA83</f>
        <v>7340.35316471747</v>
      </c>
      <c r="EB84" s="21" t="n">
        <f aca="false">EB77+EB78-EB83</f>
        <v>7326.73474231622</v>
      </c>
      <c r="EC84" s="21" t="n">
        <f aca="false">EC77+EC78-EC83</f>
        <v>7393.49054490031</v>
      </c>
      <c r="ED84" s="21" t="n">
        <f aca="false">ED77+ED78-ED83</f>
        <v>7379.59206670886</v>
      </c>
      <c r="EE84" s="21" t="n">
        <f aca="false">EE77+EE78-EE83</f>
        <v>7277.26362802271</v>
      </c>
      <c r="EF84" s="21" t="n">
        <f aca="false">EF77+EF78-EF83</f>
        <v>7344.69380495365</v>
      </c>
      <c r="EG84" s="21" t="n">
        <f aca="false">EG77+EG78-EG83</f>
        <v>7411.68823317246</v>
      </c>
      <c r="EH84" s="21" t="n">
        <f aca="false">EH77+EH78-EH83</f>
        <v>7397.83145041559</v>
      </c>
      <c r="EI84" s="21" t="n">
        <f aca="false">EI77+EI78-EI83</f>
        <v>7194.02683686467</v>
      </c>
      <c r="EJ84" s="21" t="n">
        <f aca="false">EJ77+EJ78-EJ83</f>
        <v>7260.57244548399</v>
      </c>
      <c r="EK84" s="21" t="n">
        <f aca="false">EK77+EK78-EK83</f>
        <v>7326.68361263732</v>
      </c>
      <c r="EL84" s="21" t="n">
        <f aca="false">EL77+EL78-EL83</f>
        <v>7312.86840022872</v>
      </c>
      <c r="EM84" s="21" t="n">
        <f aca="false">EM77+EM78-EM83</f>
        <v>7279.40703440887</v>
      </c>
      <c r="EN84" s="21" t="n">
        <f aca="false">EN77+EN78-EN83</f>
        <v>7346.9414759585</v>
      </c>
      <c r="EO84" s="21" t="n">
        <f aca="false">EO77+EO78-EO83</f>
        <v>7414.04277936654</v>
      </c>
      <c r="EP84" s="21" t="n">
        <f aca="false">EP77+EP78-EP83</f>
        <v>7400.26901259516</v>
      </c>
      <c r="EQ84" s="21" t="n">
        <f aca="false">EQ77+EQ78-EQ83</f>
        <v>7482.48107721147</v>
      </c>
      <c r="ER84" s="21" t="n">
        <f aca="false">ER77+ER78-ER83</f>
        <v>7469.02545271476</v>
      </c>
      <c r="ES84" s="21" t="n">
        <f aca="false">ES77+ES78-ES83</f>
        <v>7537.50935313073</v>
      </c>
      <c r="ET84" s="21" t="n">
        <f aca="false">ET77+ET78-ET83</f>
        <v>7523.77702069826</v>
      </c>
      <c r="EU84" s="21" t="n">
        <f aca="false">EU77+EU78-EU83</f>
        <v>7346.79301679684</v>
      </c>
      <c r="EV84" s="21" t="n">
        <f aca="false">EV77+EV78-EV83</f>
        <v>7415.156267721</v>
      </c>
      <c r="EW84" s="21" t="n">
        <f aca="false">EW77+EW78-EW83</f>
        <v>7483.08897897819</v>
      </c>
      <c r="EX84" s="21" t="n">
        <f aca="false">EX77+EX78-EX83</f>
        <v>7469.39784354301</v>
      </c>
      <c r="EY84" s="21" t="n">
        <f aca="false">EY77+EY78-EY83</f>
        <v>7293.63626656836</v>
      </c>
      <c r="EZ84" s="21" t="n">
        <f aca="false">EZ77+EZ78-EZ83</f>
        <v>7361.44869028222</v>
      </c>
      <c r="FA84" s="21" t="n">
        <f aca="false">FA77+FA78-FA83</f>
        <v>7428.8318659481</v>
      </c>
      <c r="FB84" s="21" t="n">
        <f aca="false">FB77+FB78-FB83</f>
        <v>7415.18180391924</v>
      </c>
      <c r="FC84" s="21" t="n">
        <f aca="false">FC77+FC78-FC83</f>
        <v>7240.63898659058</v>
      </c>
      <c r="FD84" s="21" t="n">
        <f aca="false">FD77+FD78-FD83</f>
        <v>0</v>
      </c>
      <c r="FE84" s="21" t="n">
        <f aca="false">FE77+FE78-FE83</f>
        <v>0</v>
      </c>
      <c r="FF84" s="21" t="n">
        <f aca="false">FF77+FF78-FF83</f>
        <v>0</v>
      </c>
      <c r="FG84" s="21" t="n">
        <f aca="false">FG77+FG78-FG83</f>
        <v>0</v>
      </c>
      <c r="FH84" s="21" t="n">
        <f aca="false">FH77+FH78-FH83</f>
        <v>0</v>
      </c>
    </row>
    <row r="85" customFormat="false" ht="15" hidden="false" customHeight="false" outlineLevel="0" collapsed="false">
      <c r="C85" s="1" t="s">
        <v>733</v>
      </c>
      <c r="D85" s="12" t="s">
        <v>40</v>
      </c>
      <c r="I85" s="21" t="n">
        <f aca="false">SUM(J85:FH85)</f>
        <v>1352552.81727888</v>
      </c>
      <c r="J85" s="21" t="n">
        <f aca="false">$E18*J28*J$6*J54*($E51*J81+(1-$E51)*J82)</f>
        <v>0</v>
      </c>
      <c r="K85" s="21" t="n">
        <f aca="false">$E18*K28*K$6*K54*($E51*K81+(1-$E51)*K82)</f>
        <v>0</v>
      </c>
      <c r="L85" s="21" t="n">
        <f aca="false">$E18*L28*L$6*L54*($E51*L81+(1-$E51)*L82)</f>
        <v>0</v>
      </c>
      <c r="M85" s="21" t="n">
        <f aca="false">$E18*M28*M$6*M54*($E51*M81+(1-$E51)*M82)</f>
        <v>0</v>
      </c>
      <c r="N85" s="21" t="n">
        <f aca="false">$E18*N28*N$6*N54*($E51*N81+(1-$E51)*N82)</f>
        <v>0</v>
      </c>
      <c r="O85" s="21" t="n">
        <f aca="false">$E18*O28*O$6*O54*($E51*O81+(1-$E51)*O82)</f>
        <v>0</v>
      </c>
      <c r="P85" s="21" t="n">
        <f aca="false">$E18*P28*P$6*P54*($E51*P81+(1-$E51)*P82)</f>
        <v>0</v>
      </c>
      <c r="Q85" s="21" t="n">
        <f aca="false">$E18*Q28*Q$6*Q54*($E51*Q81+(1-$E51)*Q82)</f>
        <v>0</v>
      </c>
      <c r="R85" s="21" t="n">
        <f aca="false">$E18*R28*R$6*R54*($E51*R81+(1-$E51)*R82)</f>
        <v>0</v>
      </c>
      <c r="S85" s="21" t="n">
        <f aca="false">$E18*S28*S$6*S54*($E51*S81+(1-$E51)*S82)</f>
        <v>0</v>
      </c>
      <c r="T85" s="21" t="n">
        <f aca="false">$E18*T28*T$6*T54*($E51*T81+(1-$E51)*T82)</f>
        <v>10942.6347092329</v>
      </c>
      <c r="U85" s="21" t="n">
        <f aca="false">$E18*U28*U$6*U54*($E51*U81+(1-$E51)*U82)</f>
        <v>11062.8834423014</v>
      </c>
      <c r="V85" s="21" t="n">
        <f aca="false">$E18*V28*V$6*V54*($E51*V81+(1-$E51)*V82)</f>
        <v>11062.8834423014</v>
      </c>
      <c r="W85" s="21" t="n">
        <f aca="false">$E18*W28*W$6*W54*($E51*W81+(1-$E51)*W82)</f>
        <v>10736.7385290411</v>
      </c>
      <c r="X85" s="21" t="n">
        <f aca="false">$E18*X28*X$6*X54*($E51*X81+(1-$E51)*X82)</f>
        <v>10856.0356238082</v>
      </c>
      <c r="Y85" s="21" t="n">
        <f aca="false">$E18*Y28*Y$6*Y54*($E51*Y81+(1-$E51)*Y82)</f>
        <v>10975.3327185753</v>
      </c>
      <c r="Z85" s="21" t="n">
        <f aca="false">$E18*Z28*Z$6*Z54*($E51*Z81+(1-$E51)*Z82)</f>
        <v>10975.3327185753</v>
      </c>
      <c r="AA85" s="21" t="n">
        <f aca="false">$E18*AA28*AA$6*AA54*($E51*AA81+(1-$E51)*AA82)</f>
        <v>10691.9607205479</v>
      </c>
      <c r="AB85" s="21" t="n">
        <f aca="false">$E18*AB28*AB$6*AB54*($E51*AB81+(1-$E51)*AB82)</f>
        <v>10810.7602841096</v>
      </c>
      <c r="AC85" s="21" t="n">
        <f aca="false">$E18*AC28*AC$6*AC54*($E51*AC81+(1-$E51)*AC82)</f>
        <v>10929.5598476712</v>
      </c>
      <c r="AD85" s="21" t="n">
        <f aca="false">$E18*AD28*AD$6*AD54*($E51*AD81+(1-$E51)*AD82)</f>
        <v>10929.5598476712</v>
      </c>
      <c r="AE85" s="21" t="n">
        <f aca="false">$E18*AE28*AE$6*AE54*($E51*AE81+(1-$E51)*AE82)</f>
        <v>10499.1409923288</v>
      </c>
      <c r="AF85" s="21" t="n">
        <f aca="false">$E18*AF28*AF$6*AF54*($E51*AF81+(1-$E51)*AF82)</f>
        <v>10615.7981144658</v>
      </c>
      <c r="AG85" s="21" t="n">
        <f aca="false">$E18*AG28*AG$6*AG54*($E51*AG81+(1-$E51)*AG82)</f>
        <v>10732.4552366027</v>
      </c>
      <c r="AH85" s="21" t="n">
        <f aca="false">$E18*AH28*AH$6*AH54*($E51*AH81+(1-$E51)*AH82)</f>
        <v>10732.4552366027</v>
      </c>
      <c r="AI85" s="21" t="n">
        <f aca="false">$E18*AI28*AI$6*AI54*($E51*AI81+(1-$E51)*AI82)</f>
        <v>10353.1295738356</v>
      </c>
      <c r="AJ85" s="21" t="n">
        <f aca="false">$E18*AJ28*AJ$6*AJ54*($E51*AJ81+(1-$E51)*AJ82)</f>
        <v>10353.1295738356</v>
      </c>
      <c r="AK85" s="21" t="n">
        <f aca="false">$E18*AK28*AK$6*AK54*($E51*AK81+(1-$E51)*AK82)</f>
        <v>10466.9002284932</v>
      </c>
      <c r="AL85" s="21" t="n">
        <f aca="false">$E18*AL28*AL$6*AL54*($E51*AL81+(1-$E51)*AL82)</f>
        <v>10466.9002284932</v>
      </c>
      <c r="AM85" s="21" t="n">
        <f aca="false">$E18*AM28*AM$6*AM54*($E51*AM81+(1-$E51)*AM82)</f>
        <v>10305.733660274</v>
      </c>
      <c r="AN85" s="21" t="n">
        <f aca="false">$E18*AN28*AN$6*AN54*($E51*AN81+(1-$E51)*AN82)</f>
        <v>10420.2418120548</v>
      </c>
      <c r="AO85" s="21" t="n">
        <f aca="false">$E18*AO28*AO$6*AO54*($E51*AO81+(1-$E51)*AO82)</f>
        <v>10534.7499638356</v>
      </c>
      <c r="AP85" s="21" t="n">
        <f aca="false">$E18*AP28*AP$6*AP54*($E51*AP81+(1-$E51)*AP82)</f>
        <v>10534.7499638356</v>
      </c>
      <c r="AQ85" s="21" t="n">
        <f aca="false">$E18*AQ28*AQ$6*AQ54*($E51*AQ81+(1-$E51)*AQ82)</f>
        <v>10314.9976980822</v>
      </c>
      <c r="AR85" s="21" t="n">
        <f aca="false">$E18*AR28*AR$6*AR54*($E51*AR81+(1-$E51)*AR82)</f>
        <v>10429.6087836164</v>
      </c>
      <c r="AS85" s="21" t="n">
        <f aca="false">$E18*AS28*AS$6*AS54*($E51*AS81+(1-$E51)*AS82)</f>
        <v>10544.2198691507</v>
      </c>
      <c r="AT85" s="21" t="n">
        <f aca="false">$E18*AT28*AT$6*AT54*($E51*AT81+(1-$E51)*AT82)</f>
        <v>10544.2198691507</v>
      </c>
      <c r="AU85" s="21" t="n">
        <f aca="false">$E18*AU28*AU$6*AU54*($E51*AU81+(1-$E51)*AU82)</f>
        <v>10263.4139909589</v>
      </c>
      <c r="AV85" s="21" t="n">
        <f aca="false">$E18*AV28*AV$6*AV54*($E51*AV81+(1-$E51)*AV82)</f>
        <v>10377.4519241918</v>
      </c>
      <c r="AW85" s="21" t="n">
        <f aca="false">$E18*AW28*AW$6*AW54*($E51*AW81+(1-$E51)*AW82)</f>
        <v>10491.4898574247</v>
      </c>
      <c r="AX85" s="21" t="n">
        <f aca="false">$E18*AX28*AX$6*AX54*($E51*AX81+(1-$E51)*AX82)</f>
        <v>10491.4898574247</v>
      </c>
      <c r="AY85" s="21" t="n">
        <f aca="false">$E18*AY28*AY$6*AY54*($E51*AY81+(1-$E51)*AY82)</f>
        <v>10147.5181478904</v>
      </c>
      <c r="AZ85" s="21" t="n">
        <f aca="false">$E18*AZ28*AZ$6*AZ54*($E51*AZ81+(1-$E51)*AZ82)</f>
        <v>10147.5181478904</v>
      </c>
      <c r="BA85" s="21" t="n">
        <f aca="false">$E18*BA28*BA$6*BA54*($E51*BA81+(1-$E51)*BA82)</f>
        <v>10259.0293363288</v>
      </c>
      <c r="BB85" s="21" t="n">
        <f aca="false">$E18*BB28*BB$6*BB54*($E51*BB81+(1-$E51)*BB82)</f>
        <v>10259.0293363288</v>
      </c>
      <c r="BC85" s="21" t="n">
        <f aca="false">$E18*BC28*BC$6*BC54*($E51*BC81+(1-$E51)*BC82)</f>
        <v>9575.57673123288</v>
      </c>
      <c r="BD85" s="21" t="n">
        <f aca="false">$E18*BD28*BD$6*BD54*($E51*BD81+(1-$E51)*BD82)</f>
        <v>9681.97202824658</v>
      </c>
      <c r="BE85" s="21" t="n">
        <f aca="false">$E18*BE28*BE$6*BE54*($E51*BE81+(1-$E51)*BE82)</f>
        <v>9788.36732526028</v>
      </c>
      <c r="BF85" s="21" t="n">
        <f aca="false">$E18*BF28*BF$6*BF54*($E51*BF81+(1-$E51)*BF82)</f>
        <v>9788.36732526028</v>
      </c>
      <c r="BG85" s="21" t="n">
        <f aca="false">$E18*BG28*BG$6*BG54*($E51*BG81+(1-$E51)*BG82)</f>
        <v>9704.52110219178</v>
      </c>
      <c r="BH85" s="21" t="n">
        <f aca="false">$E18*BH28*BH$6*BH54*($E51*BH81+(1-$E51)*BH82)</f>
        <v>9812.34911443836</v>
      </c>
      <c r="BI85" s="21" t="n">
        <f aca="false">$E18*BI28*BI$6*BI54*($E51*BI81+(1-$E51)*BI82)</f>
        <v>9920.17712668493</v>
      </c>
      <c r="BJ85" s="21" t="n">
        <f aca="false">$E18*BJ28*BJ$6*BJ54*($E51*BJ81+(1-$E51)*BJ82)</f>
        <v>9920.17712668493</v>
      </c>
      <c r="BK85" s="21" t="n">
        <f aca="false">$E18*BK28*BK$6*BK54*($E51*BK81+(1-$E51)*BK82)</f>
        <v>9382.25920438356</v>
      </c>
      <c r="BL85" s="21" t="n">
        <f aca="false">$E18*BL28*BL$6*BL54*($E51*BL81+(1-$E51)*BL82)</f>
        <v>9486.50652887671</v>
      </c>
      <c r="BM85" s="21" t="n">
        <f aca="false">$E18*BM28*BM$6*BM54*($E51*BM81+(1-$E51)*BM82)</f>
        <v>9590.75385336986</v>
      </c>
      <c r="BN85" s="21" t="n">
        <f aca="false">$E18*BN28*BN$6*BN54*($E51*BN81+(1-$E51)*BN82)</f>
        <v>9590.75385336986</v>
      </c>
      <c r="BO85" s="21" t="n">
        <f aca="false">$E18*BO28*BO$6*BO54*($E51*BO81+(1-$E51)*BO82)</f>
        <v>9487.10891646575</v>
      </c>
      <c r="BP85" s="21" t="n">
        <f aca="false">$E18*BP28*BP$6*BP54*($E51*BP81+(1-$E51)*BP82)</f>
        <v>9487.10891646575</v>
      </c>
      <c r="BQ85" s="21" t="n">
        <f aca="false">$E18*BQ28*BQ$6*BQ54*($E51*BQ81+(1-$E51)*BQ82)</f>
        <v>9591.36286060274</v>
      </c>
      <c r="BR85" s="21" t="n">
        <f aca="false">$E18*BR28*BR$6*BR54*($E51*BR81+(1-$E51)*BR82)</f>
        <v>9591.36286060274</v>
      </c>
      <c r="BS85" s="21" t="n">
        <f aca="false">$E18*BS28*BS$6*BS54*($E51*BS81+(1-$E51)*BS82)</f>
        <v>9162.09681287671</v>
      </c>
      <c r="BT85" s="21" t="n">
        <f aca="false">$E18*BT28*BT$6*BT54*($E51*BT81+(1-$E51)*BT82)</f>
        <v>9263.89788857534</v>
      </c>
      <c r="BU85" s="21" t="n">
        <f aca="false">$E18*BU28*BU$6*BU54*($E51*BU81+(1-$E51)*BU82)</f>
        <v>9365.69896427397</v>
      </c>
      <c r="BV85" s="21" t="n">
        <f aca="false">$E18*BV28*BV$6*BV54*($E51*BV81+(1-$E51)*BV82)</f>
        <v>9365.69896427397</v>
      </c>
      <c r="BW85" s="21" t="n">
        <f aca="false">$E18*BW28*BW$6*BW54*($E51*BW81+(1-$E51)*BW82)</f>
        <v>8929.87465315068</v>
      </c>
      <c r="BX85" s="21" t="n">
        <f aca="false">$E18*BX28*BX$6*BX54*($E51*BX81+(1-$E51)*BX82)</f>
        <v>9029.09548263014</v>
      </c>
      <c r="BY85" s="21" t="n">
        <f aca="false">$E18*BY28*BY$6*BY54*($E51*BY81+(1-$E51)*BY82)</f>
        <v>9128.31631210959</v>
      </c>
      <c r="BZ85" s="21" t="n">
        <f aca="false">$E18*BZ28*BZ$6*BZ54*($E51*BZ81+(1-$E51)*BZ82)</f>
        <v>9128.31631210959</v>
      </c>
      <c r="CA85" s="21" t="n">
        <f aca="false">$E18*CA28*CA$6*CA54*($E51*CA81+(1-$E51)*CA82)</f>
        <v>8916.81822739726</v>
      </c>
      <c r="CB85" s="21" t="n">
        <f aca="false">$E18*CB28*CB$6*CB54*($E51*CB81+(1-$E51)*CB82)</f>
        <v>9015.89398547945</v>
      </c>
      <c r="CC85" s="21" t="n">
        <f aca="false">$E18*CC28*CC$6*CC54*($E51*CC81+(1-$E51)*CC82)</f>
        <v>9114.96974356164</v>
      </c>
      <c r="CD85" s="21" t="n">
        <f aca="false">$E18*CD28*CD$6*CD54*($E51*CD81+(1-$E51)*CD82)</f>
        <v>9114.96974356164</v>
      </c>
      <c r="CE85" s="21" t="n">
        <f aca="false">$E18*CE28*CE$6*CE54*($E51*CE81+(1-$E51)*CE82)</f>
        <v>8760.03202794521</v>
      </c>
      <c r="CF85" s="21" t="n">
        <f aca="false">$E18*CF28*CF$6*CF54*($E51*CF81+(1-$E51)*CF82)</f>
        <v>8760.03202794521</v>
      </c>
      <c r="CG85" s="21" t="n">
        <f aca="false">$E18*CG28*CG$6*CG54*($E51*CG81+(1-$E51)*CG82)</f>
        <v>8856.29611616438</v>
      </c>
      <c r="CH85" s="21" t="n">
        <f aca="false">$E18*CH28*CH$6*CH54*($E51*CH81+(1-$E51)*CH82)</f>
        <v>8856.29611616438</v>
      </c>
      <c r="CI85" s="21" t="n">
        <f aca="false">$E18*CI28*CI$6*CI54*($E51*CI81+(1-$E51)*CI82)</f>
        <v>8405.50502712329</v>
      </c>
      <c r="CJ85" s="21" t="n">
        <f aca="false">$E18*CJ28*CJ$6*CJ54*($E51*CJ81+(1-$E51)*CJ82)</f>
        <v>8498.89952742466</v>
      </c>
      <c r="CK85" s="21" t="n">
        <f aca="false">$E18*CK28*CK$6*CK54*($E51*CK81+(1-$E51)*CK82)</f>
        <v>8592.29402772603</v>
      </c>
      <c r="CL85" s="21" t="n">
        <f aca="false">$E18*CL28*CL$6*CL54*($E51*CL81+(1-$E51)*CL82)</f>
        <v>8592.29402772603</v>
      </c>
      <c r="CM85" s="21" t="n">
        <f aca="false">$E18*CM28*CM$6*CM54*($E51*CM81+(1-$E51)*CM82)</f>
        <v>8262.44915178082</v>
      </c>
      <c r="CN85" s="21" t="n">
        <f aca="false">$E18*CN28*CN$6*CN54*($E51*CN81+(1-$E51)*CN82)</f>
        <v>8354.25414235616</v>
      </c>
      <c r="CO85" s="21" t="n">
        <f aca="false">$E18*CO28*CO$6*CO54*($E51*CO81+(1-$E51)*CO82)</f>
        <v>8446.05913293151</v>
      </c>
      <c r="CP85" s="21" t="n">
        <f aca="false">$E18*CP28*CP$6*CP54*($E51*CP81+(1-$E51)*CP82)</f>
        <v>8446.05913293151</v>
      </c>
      <c r="CQ85" s="21" t="n">
        <f aca="false">$E18*CQ28*CQ$6*CQ54*($E51*CQ81+(1-$E51)*CQ82)</f>
        <v>7899.73960438356</v>
      </c>
      <c r="CR85" s="21" t="n">
        <f aca="false">$E18*CR28*CR$6*CR54*($E51*CR81+(1-$E51)*CR82)</f>
        <v>7987.51448887671</v>
      </c>
      <c r="CS85" s="21" t="n">
        <f aca="false">$E18*CS28*CS$6*CS54*($E51*CS81+(1-$E51)*CS82)</f>
        <v>8075.28937336986</v>
      </c>
      <c r="CT85" s="21" t="n">
        <f aca="false">$E18*CT28*CT$6*CT54*($E51*CT81+(1-$E51)*CT82)</f>
        <v>8075.28937336986</v>
      </c>
      <c r="CU85" s="21" t="n">
        <f aca="false">$E18*CU28*CU$6*CU54*($E51*CU81+(1-$E51)*CU82)</f>
        <v>7652.73546895891</v>
      </c>
      <c r="CV85" s="21" t="n">
        <f aca="false">$E18*CV28*CV$6*CV54*($E51*CV81+(1-$E51)*CV82)</f>
        <v>7652.73546895891</v>
      </c>
      <c r="CW85" s="21" t="n">
        <f aca="false">$E18*CW28*CW$6*CW54*($E51*CW81+(1-$E51)*CW82)</f>
        <v>7736.83146312329</v>
      </c>
      <c r="CX85" s="21" t="n">
        <f aca="false">$E18*CX28*CX$6*CX54*($E51*CX81+(1-$E51)*CX82)</f>
        <v>7736.83146312329</v>
      </c>
      <c r="CY85" s="21" t="n">
        <f aca="false">$E18*CY28*CY$6*CY54*($E51*CY81+(1-$E51)*CY82)</f>
        <v>11027.8327191781</v>
      </c>
      <c r="CZ85" s="21" t="n">
        <f aca="false">$E18*CZ28*CZ$6*CZ54*($E51*CZ81+(1-$E51)*CZ82)</f>
        <v>11150.3641938356</v>
      </c>
      <c r="DA85" s="21" t="n">
        <f aca="false">$E18*DA28*DA$6*DA54*($E51*DA81+(1-$E51)*DA82)</f>
        <v>11272.8956684932</v>
      </c>
      <c r="DB85" s="21" t="n">
        <f aca="false">$E18*DB28*DB$6*DB54*($E51*DB81+(1-$E51)*DB82)</f>
        <v>11272.8956684932</v>
      </c>
      <c r="DC85" s="21" t="n">
        <f aca="false">$E18*DC28*DC$6*DC54*($E51*DC81+(1-$E51)*DC82)</f>
        <v>10535.4941819178</v>
      </c>
      <c r="DD85" s="21" t="n">
        <f aca="false">$E18*DD28*DD$6*DD54*($E51*DD81+(1-$E51)*DD82)</f>
        <v>10652.5552283836</v>
      </c>
      <c r="DE85" s="21" t="n">
        <f aca="false">$E18*DE28*DE$6*DE54*($E51*DE81+(1-$E51)*DE82)</f>
        <v>10769.6162748493</v>
      </c>
      <c r="DF85" s="21" t="n">
        <f aca="false">$E18*DF28*DF$6*DF54*($E51*DF81+(1-$E51)*DF82)</f>
        <v>10769.6162748493</v>
      </c>
      <c r="DG85" s="21" t="n">
        <f aca="false">$E18*DG28*DG$6*DG54*($E51*DG81+(1-$E51)*DG82)</f>
        <v>10199.794159726</v>
      </c>
      <c r="DH85" s="21" t="n">
        <f aca="false">$E18*DH28*DH$6*DH54*($E51*DH81+(1-$E51)*DH82)</f>
        <v>10313.1252059452</v>
      </c>
      <c r="DI85" s="21" t="n">
        <f aca="false">$E18*DI28*DI$6*DI54*($E51*DI81+(1-$E51)*DI82)</f>
        <v>10426.4562521644</v>
      </c>
      <c r="DJ85" s="21" t="n">
        <f aca="false">$E18*DJ28*DJ$6*DJ54*($E51*DJ81+(1-$E51)*DJ82)</f>
        <v>10426.4562521644</v>
      </c>
      <c r="DK85" s="21" t="n">
        <f aca="false">$E18*DK28*DK$6*DK54*($E51*DK81+(1-$E51)*DK82)</f>
        <v>9975.93727890411</v>
      </c>
      <c r="DL85" s="21" t="n">
        <f aca="false">$E18*DL28*DL$6*DL54*($E51*DL81+(1-$E51)*DL82)</f>
        <v>9975.93727890411</v>
      </c>
      <c r="DM85" s="21" t="n">
        <f aca="false">$E18*DM28*DM$6*DM54*($E51*DM81+(1-$E51)*DM82)</f>
        <v>10085.5629632877</v>
      </c>
      <c r="DN85" s="21" t="n">
        <f aca="false">$E18*DN28*DN$6*DN54*($E51*DN81+(1-$E51)*DN82)</f>
        <v>10085.5629632877</v>
      </c>
      <c r="DO85" s="21" t="n">
        <f aca="false">$E18*DO28*DO$6*DO54*($E51*DO81+(1-$E51)*DO82)</f>
        <v>9822.44286493151</v>
      </c>
      <c r="DP85" s="21" t="n">
        <f aca="false">$E18*DP28*DP$6*DP54*($E51*DP81+(1-$E51)*DP82)</f>
        <v>9931.5811189863</v>
      </c>
      <c r="DQ85" s="21" t="n">
        <f aca="false">$E18*DQ28*DQ$6*DQ54*($E51*DQ81+(1-$E51)*DQ82)</f>
        <v>10040.7193730411</v>
      </c>
      <c r="DR85" s="21" t="n">
        <f aca="false">$E18*DR28*DR$6*DR54*($E51*DR81+(1-$E51)*DR82)</f>
        <v>10040.7193730411</v>
      </c>
      <c r="DS85" s="21" t="n">
        <f aca="false">$E18*DS28*DS$6*DS54*($E51*DS81+(1-$E51)*DS82)</f>
        <v>9691.94148164384</v>
      </c>
      <c r="DT85" s="21" t="n">
        <f aca="false">$E18*DT28*DT$6*DT54*($E51*DT81+(1-$E51)*DT82)</f>
        <v>9799.62972032877</v>
      </c>
      <c r="DU85" s="21" t="n">
        <f aca="false">$E18*DU28*DU$6*DU54*($E51*DU81+(1-$E51)*DU82)</f>
        <v>9907.3179590137</v>
      </c>
      <c r="DV85" s="21" t="n">
        <f aca="false">$E18*DV28*DV$6*DV54*($E51*DV81+(1-$E51)*DV82)</f>
        <v>9907.3179590137</v>
      </c>
      <c r="DW85" s="21" t="n">
        <f aca="false">$E18*DW28*DW$6*DW54*($E51*DW81+(1-$E51)*DW82)</f>
        <v>9455.56559260274</v>
      </c>
      <c r="DX85" s="21" t="n">
        <f aca="false">$E18*DX28*DX$6*DX54*($E51*DX81+(1-$E51)*DX82)</f>
        <v>9560.62743252055</v>
      </c>
      <c r="DY85" s="21" t="n">
        <f aca="false">$E18*DY28*DY$6*DY54*($E51*DY81+(1-$E51)*DY82)</f>
        <v>9665.68927243836</v>
      </c>
      <c r="DZ85" s="21" t="n">
        <f aca="false">$E18*DZ28*DZ$6*DZ54*($E51*DZ81+(1-$E51)*DZ82)</f>
        <v>9665.68927243836</v>
      </c>
      <c r="EA85" s="21" t="n">
        <f aca="false">$E18*EA28*EA$6*EA54*($E51*EA81+(1-$E51)*EA82)</f>
        <v>9328.34467695891</v>
      </c>
      <c r="EB85" s="21" t="n">
        <f aca="false">$E18*EB28*EB$6*EB54*($E51*EB81+(1-$E51)*EB82)</f>
        <v>9328.34467695891</v>
      </c>
      <c r="EC85" s="21" t="n">
        <f aca="false">$E18*EC28*EC$6*EC54*($E51*EC81+(1-$E51)*EC82)</f>
        <v>9430.85395912329</v>
      </c>
      <c r="ED85" s="21" t="n">
        <f aca="false">$E18*ED28*ED$6*ED54*($E51*ED81+(1-$E51)*ED82)</f>
        <v>9430.85395912329</v>
      </c>
      <c r="EE85" s="21" t="n">
        <f aca="false">$E18*EE28*EE$6*EE54*($E51*EE81+(1-$E51)*EE82)</f>
        <v>9164.18756712329</v>
      </c>
      <c r="EF85" s="21" t="n">
        <f aca="false">$E18*EF28*EF$6*EF54*($E51*EF81+(1-$E51)*EF82)</f>
        <v>9266.01187342466</v>
      </c>
      <c r="EG85" s="21" t="n">
        <f aca="false">$E18*EG28*EG$6*EG54*($E51*EG81+(1-$E51)*EG82)</f>
        <v>9367.83617972603</v>
      </c>
      <c r="EH85" s="21" t="n">
        <f aca="false">$E18*EH28*EH$6*EH54*($E51*EH81+(1-$E51)*EH82)</f>
        <v>9367.83617972603</v>
      </c>
      <c r="EI85" s="21" t="n">
        <f aca="false">$E18*EI28*EI$6*EI54*($E51*EI81+(1-$E51)*EI82)</f>
        <v>9189.50330465753</v>
      </c>
      <c r="EJ85" s="21" t="n">
        <f aca="false">$E18*EJ28*EJ$6*EJ54*($E51*EJ81+(1-$E51)*EJ82)</f>
        <v>9291.60889693151</v>
      </c>
      <c r="EK85" s="21" t="n">
        <f aca="false">$E18*EK28*EK$6*EK54*($E51*EK81+(1-$E51)*EK82)</f>
        <v>9393.71448920548</v>
      </c>
      <c r="EL85" s="21" t="n">
        <f aca="false">$E18*EL28*EL$6*EL54*($E51*EL81+(1-$E51)*EL82)</f>
        <v>9393.71448920548</v>
      </c>
      <c r="EM85" s="21" t="n">
        <f aca="false">$E18*EM28*EM$6*EM54*($E51*EM81+(1-$E51)*EM82)</f>
        <v>9069.94723561644</v>
      </c>
      <c r="EN85" s="21" t="n">
        <f aca="false">$E18*EN28*EN$6*EN54*($E51*EN81+(1-$E51)*EN82)</f>
        <v>9170.72442712329</v>
      </c>
      <c r="EO85" s="21" t="n">
        <f aca="false">$E18*EO28*EO$6*EO54*($E51*EO81+(1-$E51)*EO82)</f>
        <v>9271.50161863014</v>
      </c>
      <c r="EP85" s="21" t="n">
        <f aca="false">$E18*EP28*EP$6*EP54*($E51*EP81+(1-$E51)*EP82)</f>
        <v>9271.50161863014</v>
      </c>
      <c r="EQ85" s="21" t="n">
        <f aca="false">$E18*EQ28*EQ$6*EQ54*($E51*EQ81+(1-$E51)*EQ82)</f>
        <v>9019.13780887671</v>
      </c>
      <c r="ER85" s="21" t="n">
        <f aca="false">$E18*ER28*ER$6*ER54*($E51*ER81+(1-$E51)*ER82)</f>
        <v>9019.13780887671</v>
      </c>
      <c r="ES85" s="21" t="n">
        <f aca="false">$E18*ES28*ES$6*ES54*($E51*ES81+(1-$E51)*ES82)</f>
        <v>9118.24921336986</v>
      </c>
      <c r="ET85" s="21" t="n">
        <f aca="false">$E18*ET28*ET$6*ET54*($E51*ET81+(1-$E51)*ET82)</f>
        <v>9118.24921336986</v>
      </c>
      <c r="EU85" s="21" t="n">
        <f aca="false">$E18*EU28*EU$6*EU54*($E51*EU81+(1-$E51)*EU82)</f>
        <v>8920.02640438356</v>
      </c>
      <c r="EV85" s="21" t="n">
        <f aca="false">$E18*EV28*EV$6*EV54*($E51*EV81+(1-$E51)*EV82)</f>
        <v>9019.13780887671</v>
      </c>
      <c r="EW85" s="21" t="n">
        <f aca="false">$E18*EW28*EW$6*EW54*($E51*EW81+(1-$E51)*EW82)</f>
        <v>9118.24921336986</v>
      </c>
      <c r="EX85" s="21" t="n">
        <f aca="false">$E18*EX28*EX$6*EX54*($E51*EX81+(1-$E51)*EX82)</f>
        <v>9118.24921336986</v>
      </c>
      <c r="EY85" s="21" t="n">
        <f aca="false">$E18*EY28*EY$6*EY54*($E51*EY81+(1-$E51)*EY82)</f>
        <v>8920.02640438356</v>
      </c>
      <c r="EZ85" s="21" t="n">
        <f aca="false">$E18*EZ28*EZ$6*EZ54*($E51*EZ81+(1-$E51)*EZ82)</f>
        <v>9019.13780887671</v>
      </c>
      <c r="FA85" s="21" t="n">
        <f aca="false">$E18*FA28*FA$6*FA54*($E51*FA81+(1-$E51)*FA82)</f>
        <v>9118.24921336986</v>
      </c>
      <c r="FB85" s="21" t="n">
        <f aca="false">$E18*FB28*FB$6*FB54*($E51*FB81+(1-$E51)*FB82)</f>
        <v>9118.24921336986</v>
      </c>
      <c r="FC85" s="21" t="n">
        <f aca="false">$E18*FC28*FC$6*FC54*($E51*FC81+(1-$E51)*FC82)</f>
        <v>8920.02640438356</v>
      </c>
      <c r="FD85" s="21" t="n">
        <f aca="false">$E18*FD28*FD$6*FD54*($E51*FD81+(1-$E51)*FD82)</f>
        <v>0</v>
      </c>
      <c r="FE85" s="21" t="n">
        <f aca="false">$E18*FE28*FE$6*FE54*($E51*FE81+(1-$E51)*FE82)</f>
        <v>0</v>
      </c>
      <c r="FF85" s="21" t="n">
        <f aca="false">$E18*FF28*FF$6*FF54*($E51*FF81+(1-$E51)*FF82)</f>
        <v>0</v>
      </c>
      <c r="FG85" s="21" t="n">
        <f aca="false">$E18*FG28*FG$6*FG54*($E51*FG81+(1-$E51)*FG82)</f>
        <v>0</v>
      </c>
      <c r="FH85" s="21" t="n">
        <f aca="false">$E18*FH28*FH$6*FH54*($E51*FH81+(1-$E51)*FH82)</f>
        <v>0</v>
      </c>
    </row>
    <row r="86" customFormat="false" ht="15" hidden="false" customHeight="false" outlineLevel="0" collapsed="false">
      <c r="C86" s="1" t="s">
        <v>734</v>
      </c>
      <c r="D86" s="12" t="s">
        <v>40</v>
      </c>
      <c r="I86" s="21" t="n">
        <f aca="false">SUM(J86:FH86)</f>
        <v>0</v>
      </c>
      <c r="J86" s="21" t="n">
        <f aca="false">-J80*$E18*J28*J$6*J54*$E51</f>
        <v>-0</v>
      </c>
      <c r="K86" s="21" t="n">
        <f aca="false">-K80*$E18*K28*K$6*K54*$E51</f>
        <v>-0</v>
      </c>
      <c r="L86" s="21" t="n">
        <f aca="false">-L80*$E18*L28*L$6*L54*$E51</f>
        <v>-0</v>
      </c>
      <c r="M86" s="21" t="n">
        <f aca="false">-M80*$E18*M28*M$6*M54*$E51</f>
        <v>-0</v>
      </c>
      <c r="N86" s="21" t="n">
        <f aca="false">-N80*$E18*N28*N$6*N54*$E51</f>
        <v>-0</v>
      </c>
      <c r="O86" s="21" t="n">
        <f aca="false">-O80*$E18*O28*O$6*O54*$E51</f>
        <v>0</v>
      </c>
      <c r="P86" s="21" t="n">
        <f aca="false">-P80*$E18*P28*P$6*P54*$E51</f>
        <v>0</v>
      </c>
      <c r="Q86" s="21" t="n">
        <f aca="false">-Q80*$E18*Q28*Q$6*Q54*$E51</f>
        <v>0</v>
      </c>
      <c r="R86" s="21" t="n">
        <f aca="false">-R80*$E18*R28*R$6*R54*$E51</f>
        <v>0</v>
      </c>
      <c r="S86" s="21" t="n">
        <f aca="false">-S80*$E18*S28*S$6*S54*$E51</f>
        <v>0</v>
      </c>
      <c r="T86" s="21" t="n">
        <f aca="false">-T80*$E18*T28*T$6*T54*$E51</f>
        <v>0</v>
      </c>
      <c r="U86" s="21" t="n">
        <f aca="false">-U80*$E18*U28*U$6*U54*$E51</f>
        <v>0</v>
      </c>
      <c r="V86" s="21" t="n">
        <f aca="false">-V80*$E18*V28*V$6*V54*$E51</f>
        <v>0</v>
      </c>
      <c r="W86" s="21" t="n">
        <f aca="false">-W80*$E18*W28*W$6*W54*$E51</f>
        <v>0</v>
      </c>
      <c r="X86" s="21" t="n">
        <f aca="false">-X80*$E18*X28*X$6*X54*$E51</f>
        <v>0</v>
      </c>
      <c r="Y86" s="21" t="n">
        <f aca="false">-Y80*$E18*Y28*Y$6*Y54*$E51</f>
        <v>0</v>
      </c>
      <c r="Z86" s="21" t="n">
        <f aca="false">-Z80*$E18*Z28*Z$6*Z54*$E51</f>
        <v>0</v>
      </c>
      <c r="AA86" s="21" t="n">
        <f aca="false">-AA80*$E18*AA28*AA$6*AA54*$E51</f>
        <v>0</v>
      </c>
      <c r="AB86" s="21" t="n">
        <f aca="false">-AB80*$E18*AB28*AB$6*AB54*$E51</f>
        <v>0</v>
      </c>
      <c r="AC86" s="21" t="n">
        <f aca="false">-AC80*$E18*AC28*AC$6*AC54*$E51</f>
        <v>0</v>
      </c>
      <c r="AD86" s="21" t="n">
        <f aca="false">-AD80*$E18*AD28*AD$6*AD54*$E51</f>
        <v>0</v>
      </c>
      <c r="AE86" s="21" t="n">
        <f aca="false">-AE80*$E18*AE28*AE$6*AE54*$E51</f>
        <v>0</v>
      </c>
      <c r="AF86" s="21" t="n">
        <f aca="false">-AF80*$E18*AF28*AF$6*AF54*$E51</f>
        <v>0</v>
      </c>
      <c r="AG86" s="21" t="n">
        <f aca="false">-AG80*$E18*AG28*AG$6*AG54*$E51</f>
        <v>0</v>
      </c>
      <c r="AH86" s="21" t="n">
        <f aca="false">-AH80*$E18*AH28*AH$6*AH54*$E51</f>
        <v>0</v>
      </c>
      <c r="AI86" s="21" t="n">
        <f aca="false">-AI80*$E18*AI28*AI$6*AI54*$E51</f>
        <v>0</v>
      </c>
      <c r="AJ86" s="21" t="n">
        <f aca="false">-AJ80*$E18*AJ28*AJ$6*AJ54*$E51</f>
        <v>0</v>
      </c>
      <c r="AK86" s="21" t="n">
        <f aca="false">-AK80*$E18*AK28*AK$6*AK54*$E51</f>
        <v>0</v>
      </c>
      <c r="AL86" s="21" t="n">
        <f aca="false">-AL80*$E18*AL28*AL$6*AL54*$E51</f>
        <v>0</v>
      </c>
      <c r="AM86" s="21" t="n">
        <f aca="false">-AM80*$E18*AM28*AM$6*AM54*$E51</f>
        <v>0</v>
      </c>
      <c r="AN86" s="21" t="n">
        <f aca="false">-AN80*$E18*AN28*AN$6*AN54*$E51</f>
        <v>0</v>
      </c>
      <c r="AO86" s="21" t="n">
        <f aca="false">-AO80*$E18*AO28*AO$6*AO54*$E51</f>
        <v>0</v>
      </c>
      <c r="AP86" s="21" t="n">
        <f aca="false">-AP80*$E18*AP28*AP$6*AP54*$E51</f>
        <v>0</v>
      </c>
      <c r="AQ86" s="21" t="n">
        <f aca="false">-AQ80*$E18*AQ28*AQ$6*AQ54*$E51</f>
        <v>0</v>
      </c>
      <c r="AR86" s="21" t="n">
        <f aca="false">-AR80*$E18*AR28*AR$6*AR54*$E51</f>
        <v>0</v>
      </c>
      <c r="AS86" s="21" t="n">
        <f aca="false">-AS80*$E18*AS28*AS$6*AS54*$E51</f>
        <v>0</v>
      </c>
      <c r="AT86" s="21" t="n">
        <f aca="false">-AT80*$E18*AT28*AT$6*AT54*$E51</f>
        <v>0</v>
      </c>
      <c r="AU86" s="21" t="n">
        <f aca="false">-AU80*$E18*AU28*AU$6*AU54*$E51</f>
        <v>0</v>
      </c>
      <c r="AV86" s="21" t="n">
        <f aca="false">-AV80*$E18*AV28*AV$6*AV54*$E51</f>
        <v>0</v>
      </c>
      <c r="AW86" s="21" t="n">
        <f aca="false">-AW80*$E18*AW28*AW$6*AW54*$E51</f>
        <v>0</v>
      </c>
      <c r="AX86" s="21" t="n">
        <f aca="false">-AX80*$E18*AX28*AX$6*AX54*$E51</f>
        <v>0</v>
      </c>
      <c r="AY86" s="21" t="n">
        <f aca="false">-AY80*$E18*AY28*AY$6*AY54*$E51</f>
        <v>0</v>
      </c>
      <c r="AZ86" s="21" t="n">
        <f aca="false">-AZ80*$E18*AZ28*AZ$6*AZ54*$E51</f>
        <v>0</v>
      </c>
      <c r="BA86" s="21" t="n">
        <f aca="false">-BA80*$E18*BA28*BA$6*BA54*$E51</f>
        <v>0</v>
      </c>
      <c r="BB86" s="21" t="n">
        <f aca="false">-BB80*$E18*BB28*BB$6*BB54*$E51</f>
        <v>0</v>
      </c>
      <c r="BC86" s="21" t="n">
        <f aca="false">-BC80*$E18*BC28*BC$6*BC54*$E51</f>
        <v>0</v>
      </c>
      <c r="BD86" s="21" t="n">
        <f aca="false">-BD80*$E18*BD28*BD$6*BD54*$E51</f>
        <v>0</v>
      </c>
      <c r="BE86" s="21" t="n">
        <f aca="false">-BE80*$E18*BE28*BE$6*BE54*$E51</f>
        <v>0</v>
      </c>
      <c r="BF86" s="21" t="n">
        <f aca="false">-BF80*$E18*BF28*BF$6*BF54*$E51</f>
        <v>0</v>
      </c>
      <c r="BG86" s="21" t="n">
        <f aca="false">-BG80*$E18*BG28*BG$6*BG54*$E51</f>
        <v>0</v>
      </c>
      <c r="BH86" s="21" t="n">
        <f aca="false">-BH80*$E18*BH28*BH$6*BH54*$E51</f>
        <v>0</v>
      </c>
      <c r="BI86" s="21" t="n">
        <f aca="false">-BI80*$E18*BI28*BI$6*BI54*$E51</f>
        <v>0</v>
      </c>
      <c r="BJ86" s="21" t="n">
        <f aca="false">-BJ80*$E18*BJ28*BJ$6*BJ54*$E51</f>
        <v>0</v>
      </c>
      <c r="BK86" s="21" t="n">
        <f aca="false">-BK80*$E18*BK28*BK$6*BK54*$E51</f>
        <v>0</v>
      </c>
      <c r="BL86" s="21" t="n">
        <f aca="false">-BL80*$E18*BL28*BL$6*BL54*$E51</f>
        <v>0</v>
      </c>
      <c r="BM86" s="21" t="n">
        <f aca="false">-BM80*$E18*BM28*BM$6*BM54*$E51</f>
        <v>0</v>
      </c>
      <c r="BN86" s="21" t="n">
        <f aca="false">-BN80*$E18*BN28*BN$6*BN54*$E51</f>
        <v>0</v>
      </c>
      <c r="BO86" s="21" t="n">
        <f aca="false">-BO80*$E18*BO28*BO$6*BO54*$E51</f>
        <v>0</v>
      </c>
      <c r="BP86" s="21" t="n">
        <f aca="false">-BP80*$E18*BP28*BP$6*BP54*$E51</f>
        <v>0</v>
      </c>
      <c r="BQ86" s="21" t="n">
        <f aca="false">-BQ80*$E18*BQ28*BQ$6*BQ54*$E51</f>
        <v>0</v>
      </c>
      <c r="BR86" s="21" t="n">
        <f aca="false">-BR80*$E18*BR28*BR$6*BR54*$E51</f>
        <v>0</v>
      </c>
      <c r="BS86" s="21" t="n">
        <f aca="false">-BS80*$E18*BS28*BS$6*BS54*$E51</f>
        <v>0</v>
      </c>
      <c r="BT86" s="21" t="n">
        <f aca="false">-BT80*$E18*BT28*BT$6*BT54*$E51</f>
        <v>0</v>
      </c>
      <c r="BU86" s="21" t="n">
        <f aca="false">-BU80*$E18*BU28*BU$6*BU54*$E51</f>
        <v>0</v>
      </c>
      <c r="BV86" s="21" t="n">
        <f aca="false">-BV80*$E18*BV28*BV$6*BV54*$E51</f>
        <v>0</v>
      </c>
      <c r="BW86" s="21" t="n">
        <f aca="false">-BW80*$E18*BW28*BW$6*BW54*$E51</f>
        <v>0</v>
      </c>
      <c r="BX86" s="21" t="n">
        <f aca="false">-BX80*$E18*BX28*BX$6*BX54*$E51</f>
        <v>0</v>
      </c>
      <c r="BY86" s="21" t="n">
        <f aca="false">-BY80*$E18*BY28*BY$6*BY54*$E51</f>
        <v>0</v>
      </c>
      <c r="BZ86" s="21" t="n">
        <f aca="false">-BZ80*$E18*BZ28*BZ$6*BZ54*$E51</f>
        <v>0</v>
      </c>
      <c r="CA86" s="21" t="n">
        <f aca="false">-CA80*$E18*CA28*CA$6*CA54*$E51</f>
        <v>0</v>
      </c>
      <c r="CB86" s="21" t="n">
        <f aca="false">-CB80*$E18*CB28*CB$6*CB54*$E51</f>
        <v>0</v>
      </c>
      <c r="CC86" s="21" t="n">
        <f aca="false">-CC80*$E18*CC28*CC$6*CC54*$E51</f>
        <v>0</v>
      </c>
      <c r="CD86" s="21" t="n">
        <f aca="false">-CD80*$E18*CD28*CD$6*CD54*$E51</f>
        <v>0</v>
      </c>
      <c r="CE86" s="21" t="n">
        <f aca="false">-CE80*$E18*CE28*CE$6*CE54*$E51</f>
        <v>0</v>
      </c>
      <c r="CF86" s="21" t="n">
        <f aca="false">-CF80*$E18*CF28*CF$6*CF54*$E51</f>
        <v>0</v>
      </c>
      <c r="CG86" s="21" t="n">
        <f aca="false">-CG80*$E18*CG28*CG$6*CG54*$E51</f>
        <v>0</v>
      </c>
      <c r="CH86" s="21" t="n">
        <f aca="false">-CH80*$E18*CH28*CH$6*CH54*$E51</f>
        <v>0</v>
      </c>
      <c r="CI86" s="21" t="n">
        <f aca="false">-CI80*$E18*CI28*CI$6*CI54*$E51</f>
        <v>0</v>
      </c>
      <c r="CJ86" s="21" t="n">
        <f aca="false">-CJ80*$E18*CJ28*CJ$6*CJ54*$E51</f>
        <v>0</v>
      </c>
      <c r="CK86" s="21" t="n">
        <f aca="false">-CK80*$E18*CK28*CK$6*CK54*$E51</f>
        <v>0</v>
      </c>
      <c r="CL86" s="21" t="n">
        <f aca="false">-CL80*$E18*CL28*CL$6*CL54*$E51</f>
        <v>0</v>
      </c>
      <c r="CM86" s="21" t="n">
        <f aca="false">-CM80*$E18*CM28*CM$6*CM54*$E51</f>
        <v>0</v>
      </c>
      <c r="CN86" s="21" t="n">
        <f aca="false">-CN80*$E18*CN28*CN$6*CN54*$E51</f>
        <v>0</v>
      </c>
      <c r="CO86" s="21" t="n">
        <f aca="false">-CO80*$E18*CO28*CO$6*CO54*$E51</f>
        <v>0</v>
      </c>
      <c r="CP86" s="21" t="n">
        <f aca="false">-CP80*$E18*CP28*CP$6*CP54*$E51</f>
        <v>0</v>
      </c>
      <c r="CQ86" s="21" t="n">
        <f aca="false">-CQ80*$E18*CQ28*CQ$6*CQ54*$E51</f>
        <v>0</v>
      </c>
      <c r="CR86" s="21" t="n">
        <f aca="false">-CR80*$E18*CR28*CR$6*CR54*$E51</f>
        <v>0</v>
      </c>
      <c r="CS86" s="21" t="n">
        <f aca="false">-CS80*$E18*CS28*CS$6*CS54*$E51</f>
        <v>0</v>
      </c>
      <c r="CT86" s="21" t="n">
        <f aca="false">-CT80*$E18*CT28*CT$6*CT54*$E51</f>
        <v>0</v>
      </c>
      <c r="CU86" s="21" t="n">
        <f aca="false">-CU80*$E18*CU28*CU$6*CU54*$E51</f>
        <v>0</v>
      </c>
      <c r="CV86" s="21" t="n">
        <f aca="false">-CV80*$E18*CV28*CV$6*CV54*$E51</f>
        <v>0</v>
      </c>
      <c r="CW86" s="21" t="n">
        <f aca="false">-CW80*$E18*CW28*CW$6*CW54*$E51</f>
        <v>0</v>
      </c>
      <c r="CX86" s="21" t="n">
        <f aca="false">-CX80*$E18*CX28*CX$6*CX54*$E51</f>
        <v>0</v>
      </c>
      <c r="CY86" s="21" t="n">
        <f aca="false">-CY80*$E18*CY28*CY$6*CY54*$E51</f>
        <v>0</v>
      </c>
      <c r="CZ86" s="21" t="n">
        <f aca="false">-CZ80*$E18*CZ28*CZ$6*CZ54*$E51</f>
        <v>0</v>
      </c>
      <c r="DA86" s="21" t="n">
        <f aca="false">-DA80*$E18*DA28*DA$6*DA54*$E51</f>
        <v>0</v>
      </c>
      <c r="DB86" s="21" t="n">
        <f aca="false">-DB80*$E18*DB28*DB$6*DB54*$E51</f>
        <v>0</v>
      </c>
      <c r="DC86" s="21" t="n">
        <f aca="false">-DC80*$E18*DC28*DC$6*DC54*$E51</f>
        <v>0</v>
      </c>
      <c r="DD86" s="21" t="n">
        <f aca="false">-DD80*$E18*DD28*DD$6*DD54*$E51</f>
        <v>0</v>
      </c>
      <c r="DE86" s="21" t="n">
        <f aca="false">-DE80*$E18*DE28*DE$6*DE54*$E51</f>
        <v>0</v>
      </c>
      <c r="DF86" s="21" t="n">
        <f aca="false">-DF80*$E18*DF28*DF$6*DF54*$E51</f>
        <v>0</v>
      </c>
      <c r="DG86" s="21" t="n">
        <f aca="false">-DG80*$E18*DG28*DG$6*DG54*$E51</f>
        <v>0</v>
      </c>
      <c r="DH86" s="21" t="n">
        <f aca="false">-DH80*$E18*DH28*DH$6*DH54*$E51</f>
        <v>0</v>
      </c>
      <c r="DI86" s="21" t="n">
        <f aca="false">-DI80*$E18*DI28*DI$6*DI54*$E51</f>
        <v>0</v>
      </c>
      <c r="DJ86" s="21" t="n">
        <f aca="false">-DJ80*$E18*DJ28*DJ$6*DJ54*$E51</f>
        <v>0</v>
      </c>
      <c r="DK86" s="21" t="n">
        <f aca="false">-DK80*$E18*DK28*DK$6*DK54*$E51</f>
        <v>0</v>
      </c>
      <c r="DL86" s="21" t="n">
        <f aca="false">-DL80*$E18*DL28*DL$6*DL54*$E51</f>
        <v>0</v>
      </c>
      <c r="DM86" s="21" t="n">
        <f aca="false">-DM80*$E18*DM28*DM$6*DM54*$E51</f>
        <v>0</v>
      </c>
      <c r="DN86" s="21" t="n">
        <f aca="false">-DN80*$E18*DN28*DN$6*DN54*$E51</f>
        <v>0</v>
      </c>
      <c r="DO86" s="21" t="n">
        <f aca="false">-DO80*$E18*DO28*DO$6*DO54*$E51</f>
        <v>0</v>
      </c>
      <c r="DP86" s="21" t="n">
        <f aca="false">-DP80*$E18*DP28*DP$6*DP54*$E51</f>
        <v>0</v>
      </c>
      <c r="DQ86" s="21" t="n">
        <f aca="false">-DQ80*$E18*DQ28*DQ$6*DQ54*$E51</f>
        <v>0</v>
      </c>
      <c r="DR86" s="21" t="n">
        <f aca="false">-DR80*$E18*DR28*DR$6*DR54*$E51</f>
        <v>0</v>
      </c>
      <c r="DS86" s="21" t="n">
        <f aca="false">-DS80*$E18*DS28*DS$6*DS54*$E51</f>
        <v>0</v>
      </c>
      <c r="DT86" s="21" t="n">
        <f aca="false">-DT80*$E18*DT28*DT$6*DT54*$E51</f>
        <v>0</v>
      </c>
      <c r="DU86" s="21" t="n">
        <f aca="false">-DU80*$E18*DU28*DU$6*DU54*$E51</f>
        <v>0</v>
      </c>
      <c r="DV86" s="21" t="n">
        <f aca="false">-DV80*$E18*DV28*DV$6*DV54*$E51</f>
        <v>0</v>
      </c>
      <c r="DW86" s="21" t="n">
        <f aca="false">-DW80*$E18*DW28*DW$6*DW54*$E51</f>
        <v>0</v>
      </c>
      <c r="DX86" s="21" t="n">
        <f aca="false">-DX80*$E18*DX28*DX$6*DX54*$E51</f>
        <v>0</v>
      </c>
      <c r="DY86" s="21" t="n">
        <f aca="false">-DY80*$E18*DY28*DY$6*DY54*$E51</f>
        <v>0</v>
      </c>
      <c r="DZ86" s="21" t="n">
        <f aca="false">-DZ80*$E18*DZ28*DZ$6*DZ54*$E51</f>
        <v>0</v>
      </c>
      <c r="EA86" s="21" t="n">
        <f aca="false">-EA80*$E18*EA28*EA$6*EA54*$E51</f>
        <v>0</v>
      </c>
      <c r="EB86" s="21" t="n">
        <f aca="false">-EB80*$E18*EB28*EB$6*EB54*$E51</f>
        <v>0</v>
      </c>
      <c r="EC86" s="21" t="n">
        <f aca="false">-EC80*$E18*EC28*EC$6*EC54*$E51</f>
        <v>0</v>
      </c>
      <c r="ED86" s="21" t="n">
        <f aca="false">-ED80*$E18*ED28*ED$6*ED54*$E51</f>
        <v>0</v>
      </c>
      <c r="EE86" s="21" t="n">
        <f aca="false">-EE80*$E18*EE28*EE$6*EE54*$E51</f>
        <v>0</v>
      </c>
      <c r="EF86" s="21" t="n">
        <f aca="false">-EF80*$E18*EF28*EF$6*EF54*$E51</f>
        <v>0</v>
      </c>
      <c r="EG86" s="21" t="n">
        <f aca="false">-EG80*$E18*EG28*EG$6*EG54*$E51</f>
        <v>0</v>
      </c>
      <c r="EH86" s="21" t="n">
        <f aca="false">-EH80*$E18*EH28*EH$6*EH54*$E51</f>
        <v>0</v>
      </c>
      <c r="EI86" s="21" t="n">
        <f aca="false">-EI80*$E18*EI28*EI$6*EI54*$E51</f>
        <v>0</v>
      </c>
      <c r="EJ86" s="21" t="n">
        <f aca="false">-EJ80*$E18*EJ28*EJ$6*EJ54*$E51</f>
        <v>0</v>
      </c>
      <c r="EK86" s="21" t="n">
        <f aca="false">-EK80*$E18*EK28*EK$6*EK54*$E51</f>
        <v>0</v>
      </c>
      <c r="EL86" s="21" t="n">
        <f aca="false">-EL80*$E18*EL28*EL$6*EL54*$E51</f>
        <v>0</v>
      </c>
      <c r="EM86" s="21" t="n">
        <f aca="false">-EM80*$E18*EM28*EM$6*EM54*$E51</f>
        <v>0</v>
      </c>
      <c r="EN86" s="21" t="n">
        <f aca="false">-EN80*$E18*EN28*EN$6*EN54*$E51</f>
        <v>0</v>
      </c>
      <c r="EO86" s="21" t="n">
        <f aca="false">-EO80*$E18*EO28*EO$6*EO54*$E51</f>
        <v>0</v>
      </c>
      <c r="EP86" s="21" t="n">
        <f aca="false">-EP80*$E18*EP28*EP$6*EP54*$E51</f>
        <v>0</v>
      </c>
      <c r="EQ86" s="21" t="n">
        <f aca="false">-EQ80*$E18*EQ28*EQ$6*EQ54*$E51</f>
        <v>0</v>
      </c>
      <c r="ER86" s="21" t="n">
        <f aca="false">-ER80*$E18*ER28*ER$6*ER54*$E51</f>
        <v>0</v>
      </c>
      <c r="ES86" s="21" t="n">
        <f aca="false">-ES80*$E18*ES28*ES$6*ES54*$E51</f>
        <v>0</v>
      </c>
      <c r="ET86" s="21" t="n">
        <f aca="false">-ET80*$E18*ET28*ET$6*ET54*$E51</f>
        <v>0</v>
      </c>
      <c r="EU86" s="21" t="n">
        <f aca="false">-EU80*$E18*EU28*EU$6*EU54*$E51</f>
        <v>0</v>
      </c>
      <c r="EV86" s="21" t="n">
        <f aca="false">-EV80*$E18*EV28*EV$6*EV54*$E51</f>
        <v>0</v>
      </c>
      <c r="EW86" s="21" t="n">
        <f aca="false">-EW80*$E18*EW28*EW$6*EW54*$E51</f>
        <v>0</v>
      </c>
      <c r="EX86" s="21" t="n">
        <f aca="false">-EX80*$E18*EX28*EX$6*EX54*$E51</f>
        <v>0</v>
      </c>
      <c r="EY86" s="21" t="n">
        <f aca="false">-EY80*$E18*EY28*EY$6*EY54*$E51</f>
        <v>0</v>
      </c>
      <c r="EZ86" s="21" t="n">
        <f aca="false">-EZ80*$E18*EZ28*EZ$6*EZ54*$E51</f>
        <v>0</v>
      </c>
      <c r="FA86" s="21" t="n">
        <f aca="false">-FA80*$E18*FA28*FA$6*FA54*$E51</f>
        <v>0</v>
      </c>
      <c r="FB86" s="21" t="n">
        <f aca="false">-FB80*$E18*FB28*FB$6*FB54*$E51</f>
        <v>0</v>
      </c>
      <c r="FC86" s="21" t="n">
        <f aca="false">-FC80*$E18*FC28*FC$6*FC54*$E51</f>
        <v>0</v>
      </c>
      <c r="FD86" s="21" t="n">
        <f aca="false">-FD80*$E18*FD28*FD$6*FD54*$E51</f>
        <v>0</v>
      </c>
      <c r="FE86" s="21" t="n">
        <f aca="false">-FE80*$E18*FE28*FE$6*FE54*$E51</f>
        <v>0</v>
      </c>
      <c r="FF86" s="21" t="n">
        <f aca="false">-FF80*$E18*FF28*FF$6*FF54*$E51</f>
        <v>0</v>
      </c>
      <c r="FG86" s="21" t="n">
        <f aca="false">-FG80*$E18*FG28*FG$6*FG54*$E51</f>
        <v>0</v>
      </c>
      <c r="FH86" s="21" t="n">
        <f aca="false">-FH80*$E18*FH28*FH$6*FH54*$E51</f>
        <v>0</v>
      </c>
    </row>
    <row r="87" customFormat="false" ht="15" hidden="false" customHeight="false" outlineLevel="0" collapsed="false">
      <c r="C87" s="1" t="s">
        <v>735</v>
      </c>
      <c r="D87" s="12" t="s">
        <v>40</v>
      </c>
      <c r="E87" s="21" t="n">
        <f aca="false">SUMIF($J$7:$FH$7,YEAR($F16)+1,$J87:$FH87)</f>
        <v>71939.6994890854</v>
      </c>
      <c r="I87" s="21" t="n">
        <f aca="false">SUM(J87:FH87)</f>
        <v>2416807.67393842</v>
      </c>
      <c r="J87" s="21" t="n">
        <f aca="false">J84+J85</f>
        <v>0</v>
      </c>
      <c r="K87" s="21" t="n">
        <f aca="false">K84+K85</f>
        <v>0</v>
      </c>
      <c r="L87" s="21" t="n">
        <f aca="false">L84+L85</f>
        <v>0</v>
      </c>
      <c r="M87" s="21" t="n">
        <f aca="false">M84+M85</f>
        <v>0</v>
      </c>
      <c r="N87" s="21" t="n">
        <f aca="false">N84+N85</f>
        <v>0</v>
      </c>
      <c r="O87" s="21" t="n">
        <f aca="false">O84+O85</f>
        <v>0</v>
      </c>
      <c r="P87" s="21" t="n">
        <f aca="false">P84+P85</f>
        <v>0</v>
      </c>
      <c r="Q87" s="21" t="n">
        <f aca="false">Q84+Q85</f>
        <v>0</v>
      </c>
      <c r="R87" s="21" t="n">
        <f aca="false">R84+R85</f>
        <v>0</v>
      </c>
      <c r="S87" s="21" t="n">
        <f aca="false">S84+S85</f>
        <v>0</v>
      </c>
      <c r="T87" s="21" t="n">
        <f aca="false">T84+T85</f>
        <v>17988.4594229315</v>
      </c>
      <c r="U87" s="21" t="n">
        <f aca="false">U84+U85</f>
        <v>18171.1687057635</v>
      </c>
      <c r="V87" s="21" t="n">
        <f aca="false">V84+V85</f>
        <v>18156.0495395472</v>
      </c>
      <c r="W87" s="21" t="n">
        <f aca="false">W84+W85</f>
        <v>17760.5161260184</v>
      </c>
      <c r="X87" s="21" t="n">
        <f aca="false">X84+X85</f>
        <v>17943.2474927808</v>
      </c>
      <c r="Y87" s="21" t="n">
        <f aca="false">Y84+Y85</f>
        <v>18125.5048395019</v>
      </c>
      <c r="Z87" s="21" t="n">
        <f aca="false">Z84+Z85</f>
        <v>18110.4310307843</v>
      </c>
      <c r="AA87" s="21" t="n">
        <f aca="false">AA84+AA85</f>
        <v>17709.2804648576</v>
      </c>
      <c r="AB87" s="21" t="n">
        <f aca="false">AB84+AB85</f>
        <v>17891.4863695999</v>
      </c>
      <c r="AC87" s="21" t="n">
        <f aca="false">AC84+AC85</f>
        <v>18073.219676361</v>
      </c>
      <c r="AD87" s="21" t="n">
        <f aca="false">AD84+AD85</f>
        <v>18058.1910890696</v>
      </c>
      <c r="AE87" s="21" t="n">
        <f aca="false">AE84+AE85</f>
        <v>17682.3202263096</v>
      </c>
      <c r="AF87" s="21" t="n">
        <f aca="false">AF84+AF85</f>
        <v>17864.2702644805</v>
      </c>
      <c r="AG87" s="21" t="n">
        <f aca="false">AG84+AG85</f>
        <v>18045.749122464</v>
      </c>
      <c r="AH87" s="21" t="n">
        <f aca="false">AH84+AH85</f>
        <v>18030.7656209344</v>
      </c>
      <c r="AI87" s="21" t="n">
        <f aca="false">AI84+AI85</f>
        <v>17862.7296151353</v>
      </c>
      <c r="AJ87" s="21" t="n">
        <f aca="false">AJ84+AJ85</f>
        <v>17848.0921979658</v>
      </c>
      <c r="AK87" s="21" t="n">
        <f aca="false">AK84+AK85</f>
        <v>18029.4378921331</v>
      </c>
      <c r="AL87" s="21" t="n">
        <f aca="false">AL84+AL85</f>
        <v>18014.4994640748</v>
      </c>
      <c r="AM87" s="21" t="n">
        <f aca="false">AM84+AM85</f>
        <v>17597.472103238</v>
      </c>
      <c r="AN87" s="21" t="n">
        <f aca="false">AN84+AN85</f>
        <v>17778.5664937304</v>
      </c>
      <c r="AO87" s="21" t="n">
        <f aca="false">AO84+AO85</f>
        <v>17959.1925307312</v>
      </c>
      <c r="AP87" s="21" t="n">
        <f aca="false">AP84+AP85</f>
        <v>17944.2989179571</v>
      </c>
      <c r="AQ87" s="21" t="n">
        <f aca="false">AQ84+AQ85</f>
        <v>17538.1385550324</v>
      </c>
      <c r="AR87" s="21" t="n">
        <f aca="false">AR84+AR85</f>
        <v>17718.61698311</v>
      </c>
      <c r="AS87" s="21" t="n">
        <f aca="false">AS84+AS85</f>
        <v>17898.6284627566</v>
      </c>
      <c r="AT87" s="21" t="n">
        <f aca="false">AT84+AT85</f>
        <v>17883.7795308207</v>
      </c>
      <c r="AU87" s="21" t="n">
        <f aca="false">AU84+AU85</f>
        <v>17488.8839300232</v>
      </c>
      <c r="AV87" s="21" t="n">
        <f aca="false">AV84+AV85</f>
        <v>17668.8582538239</v>
      </c>
      <c r="AW87" s="21" t="n">
        <f aca="false">AW84+AW85</f>
        <v>17848.3670300388</v>
      </c>
      <c r="AX87" s="21" t="n">
        <f aca="false">AX84+AX85</f>
        <v>17833.5626448987</v>
      </c>
      <c r="AY87" s="21" t="n">
        <f aca="false">AY84+AY85</f>
        <v>17662.5182699378</v>
      </c>
      <c r="AZ87" s="21" t="n">
        <f aca="false">AZ84+AZ85</f>
        <v>17648.055831982</v>
      </c>
      <c r="BA87" s="21" t="n">
        <f aca="false">BA84+BA85</f>
        <v>17827.3800939252</v>
      </c>
      <c r="BB87" s="21" t="n">
        <f aca="false">BB84+BB85</f>
        <v>17812.6202434373</v>
      </c>
      <c r="BC87" s="21" t="n">
        <f aca="false">BC84+BC85</f>
        <v>17485.9150730056</v>
      </c>
      <c r="BD87" s="21" t="n">
        <f aca="false">BD84+BD85</f>
        <v>17665.9424774256</v>
      </c>
      <c r="BE87" s="21" t="n">
        <f aca="false">BE84+BE85</f>
        <v>17845.5071271648</v>
      </c>
      <c r="BF87" s="21" t="n">
        <f aca="false">BF84+BF85</f>
        <v>17830.7915562283</v>
      </c>
      <c r="BG87" s="21" t="n">
        <f aca="false">BG84+BG85</f>
        <v>17407.7899392268</v>
      </c>
      <c r="BH87" s="21" t="n">
        <f aca="false">BH84+BH85</f>
        <v>17586.9920682274</v>
      </c>
      <c r="BI87" s="21" t="n">
        <f aca="false">BI84+BI85</f>
        <v>17765.7328308111</v>
      </c>
      <c r="BJ87" s="21" t="n">
        <f aca="false">BJ84+BJ85</f>
        <v>17751.0614065874</v>
      </c>
      <c r="BK87" s="21" t="n">
        <f aca="false">BK84+BK85</f>
        <v>17403.2883913047</v>
      </c>
      <c r="BL87" s="21" t="n">
        <f aca="false">BL84+BL85</f>
        <v>17582.4831563839</v>
      </c>
      <c r="BM87" s="21" t="n">
        <f aca="false">BM84+BM85</f>
        <v>17761.2179391453</v>
      </c>
      <c r="BN87" s="21" t="n">
        <f aca="false">BN84+BN85</f>
        <v>17746.5905291943</v>
      </c>
      <c r="BO87" s="21" t="n">
        <f aca="false">BO84+BO85</f>
        <v>17539.1372793874</v>
      </c>
      <c r="BP87" s="21" t="n">
        <f aca="false">BP84+BP85</f>
        <v>17524.8477289016</v>
      </c>
      <c r="BQ87" s="21" t="n">
        <f aca="false">BQ84+BQ85</f>
        <v>17702.9927120995</v>
      </c>
      <c r="BR87" s="21" t="n">
        <f aca="false">BR84+BR85</f>
        <v>17688.4093044227</v>
      </c>
      <c r="BS87" s="21" t="n">
        <f aca="false">BS84+BS85</f>
        <v>17325.5604649397</v>
      </c>
      <c r="BT87" s="21" t="n">
        <f aca="false">BT84+BT85</f>
        <v>17503.9766254355</v>
      </c>
      <c r="BU87" s="21" t="n">
        <f aca="false">BU84+BU85</f>
        <v>17681.9355631313</v>
      </c>
      <c r="BV87" s="21" t="n">
        <f aca="false">BV84+BV85</f>
        <v>17667.3959056775</v>
      </c>
      <c r="BW87" s="21" t="n">
        <f aca="false">BW84+BW85</f>
        <v>17306.9128785451</v>
      </c>
      <c r="BX87" s="21" t="n">
        <f aca="false">BX84+BX85</f>
        <v>17485.1641138372</v>
      </c>
      <c r="BY87" s="21" t="n">
        <f aca="false">BY84+BY85</f>
        <v>17662.9594979978</v>
      </c>
      <c r="BZ87" s="21" t="n">
        <f aca="false">BZ84+BZ85</f>
        <v>17648.4634595163</v>
      </c>
      <c r="CA87" s="21" t="n">
        <f aca="false">CA84+CA85</f>
        <v>17252.7565029922</v>
      </c>
      <c r="CB87" s="21" t="n">
        <f aca="false">CB84+CB85</f>
        <v>17430.4481441683</v>
      </c>
      <c r="CC87" s="21" t="n">
        <f aca="false">CC84+CC85</f>
        <v>17607.6853017661</v>
      </c>
      <c r="CD87" s="21" t="n">
        <f aca="false">CD84+CD85</f>
        <v>17593.2327514001</v>
      </c>
      <c r="CE87" s="21" t="n">
        <f aca="false">CE84+CE85</f>
        <v>17429.3692716367</v>
      </c>
      <c r="CF87" s="21" t="n">
        <f aca="false">CF84+CF85</f>
        <v>17415.2505418823</v>
      </c>
      <c r="CG87" s="21" t="n">
        <f aca="false">CG84+CG85</f>
        <v>17592.3637289559</v>
      </c>
      <c r="CH87" s="21" t="n">
        <f aca="false">CH84+CH85</f>
        <v>17577.9546548502</v>
      </c>
      <c r="CI87" s="21" t="n">
        <f aca="false">CI84+CI85</f>
        <v>17223.7828429398</v>
      </c>
      <c r="CJ87" s="21" t="n">
        <f aca="false">CJ84+CJ85</f>
        <v>17401.2365770254</v>
      </c>
      <c r="CK87" s="21" t="n">
        <f aca="false">CK84+CK85</f>
        <v>17578.2385540627</v>
      </c>
      <c r="CL87" s="21" t="n">
        <f aca="false">CL84+CL85</f>
        <v>17563.8727071793</v>
      </c>
      <c r="CM87" s="21" t="n">
        <f aca="false">CM84+CM85</f>
        <v>17191.2946460814</v>
      </c>
      <c r="CN87" s="21" t="n">
        <f aca="false">CN84+CN85</f>
        <v>17368.4291650945</v>
      </c>
      <c r="CO87" s="21" t="n">
        <f aca="false">CO84+CO85</f>
        <v>17545.1132823303</v>
      </c>
      <c r="CP87" s="21" t="n">
        <f aca="false">CP84+CP85</f>
        <v>17530.7905329875</v>
      </c>
      <c r="CQ87" s="21" t="n">
        <f aca="false">CQ84+CQ85</f>
        <v>17194.7313528314</v>
      </c>
      <c r="CR87" s="21" t="n">
        <f aca="false">CR84+CR85</f>
        <v>17371.9456970728</v>
      </c>
      <c r="CS87" s="21" t="n">
        <f aca="false">CS84+CS85</f>
        <v>17548.7109907423</v>
      </c>
      <c r="CT87" s="21" t="n">
        <f aca="false">CT84+CT85</f>
        <v>17534.4312096477</v>
      </c>
      <c r="CU87" s="21" t="n">
        <f aca="false">CU84+CU85</f>
        <v>17384.2246026983</v>
      </c>
      <c r="CV87" s="21" t="n">
        <f aca="false">CV84+CV85</f>
        <v>17370.2746516432</v>
      </c>
      <c r="CW87" s="21" t="n">
        <f aca="false">CW84+CW85</f>
        <v>17547.0641038065</v>
      </c>
      <c r="CX87" s="21" t="n">
        <f aca="false">CX84+CX85</f>
        <v>17532.8272792465</v>
      </c>
      <c r="CY87" s="21" t="n">
        <f aca="false">CY84+CY85</f>
        <v>16574.6375933003</v>
      </c>
      <c r="CZ87" s="21" t="n">
        <f aca="false">CZ84+CZ85</f>
        <v>16745.0450249212</v>
      </c>
      <c r="DA87" s="21" t="n">
        <f aca="false">DA84+DA85</f>
        <v>16915.0060999064</v>
      </c>
      <c r="DB87" s="21" t="n">
        <f aca="false">DB84+DB85</f>
        <v>16900.81198582</v>
      </c>
      <c r="DC87" s="21" t="n">
        <f aca="false">DC84+DC85</f>
        <v>16599.6761287464</v>
      </c>
      <c r="DD87" s="21" t="n">
        <f aca="false">DD84+DD85</f>
        <v>16770.4030319416</v>
      </c>
      <c r="DE87" s="21" t="n">
        <f aca="false">DE84+DE85</f>
        <v>16940.6849175711</v>
      </c>
      <c r="DF87" s="21" t="n">
        <f aca="false">DF84+DF85</f>
        <v>16926.5333858269</v>
      </c>
      <c r="DG87" s="21" t="n">
        <f aca="false">DG84+DG85</f>
        <v>16599.3806998374</v>
      </c>
      <c r="DH87" s="21" t="n">
        <f aca="false">DH84+DH85</f>
        <v>16770.1454623173</v>
      </c>
      <c r="DI87" s="21" t="n">
        <f aca="false">DI84+DI85</f>
        <v>16940.466542284</v>
      </c>
      <c r="DJ87" s="21" t="n">
        <f aca="false">DJ84+DJ85</f>
        <v>16926.3574651351</v>
      </c>
      <c r="DK87" s="21" t="n">
        <f aca="false">DK84+DK85</f>
        <v>16783.3212237274</v>
      </c>
      <c r="DL87" s="21" t="n">
        <f aca="false">DL84+DL85</f>
        <v>16769.5380337503</v>
      </c>
      <c r="DM87" s="21" t="n">
        <f aca="false">DM84+DM85</f>
        <v>16939.8944519944</v>
      </c>
      <c r="DN87" s="21" t="n">
        <f aca="false">DN84+DN85</f>
        <v>16925.8278178674</v>
      </c>
      <c r="DO87" s="21" t="n">
        <f aca="false">DO84+DO85</f>
        <v>16551.2660397309</v>
      </c>
      <c r="DP87" s="21" t="n">
        <f aca="false">DP84+DP85</f>
        <v>16721.5782204995</v>
      </c>
      <c r="DQ87" s="21" t="n">
        <f aca="false">DQ84+DQ85</f>
        <v>16891.4493804872</v>
      </c>
      <c r="DR87" s="21" t="n">
        <f aca="false">DR84+DR85</f>
        <v>16877.4249462625</v>
      </c>
      <c r="DS87" s="21" t="n">
        <f aca="false">DS84+DS85</f>
        <v>16518.059645864</v>
      </c>
      <c r="DT87" s="21" t="n">
        <f aca="false">DT84+DT85</f>
        <v>16688.0436390264</v>
      </c>
      <c r="DU87" s="21" t="n">
        <f aca="false">DU84+DU85</f>
        <v>16857.5879344703</v>
      </c>
      <c r="DV87" s="21" t="n">
        <f aca="false">DV84+DV85</f>
        <v>16843.6055735483</v>
      </c>
      <c r="DW87" s="21" t="n">
        <f aca="false">DW84+DW85</f>
        <v>16502.25198907</v>
      </c>
      <c r="DX87" s="21" t="n">
        <f aca="false">DX84+DX85</f>
        <v>16672.1009916101</v>
      </c>
      <c r="DY87" s="21" t="n">
        <f aca="false">DY84+DY85</f>
        <v>16841.5116155247</v>
      </c>
      <c r="DZ87" s="21" t="n">
        <f aca="false">DZ84+DZ85</f>
        <v>16827.5712016855</v>
      </c>
      <c r="EA87" s="21" t="n">
        <f aca="false">EA84+EA85</f>
        <v>16668.6978416764</v>
      </c>
      <c r="EB87" s="21" t="n">
        <f aca="false">EB84+EB85</f>
        <v>16655.0794192751</v>
      </c>
      <c r="EC87" s="21" t="n">
        <f aca="false">EC84+EC85</f>
        <v>16824.3445040236</v>
      </c>
      <c r="ED87" s="21" t="n">
        <f aca="false">ED84+ED85</f>
        <v>16810.4460258322</v>
      </c>
      <c r="EE87" s="21" t="n">
        <f aca="false">EE84+EE85</f>
        <v>16441.451195146</v>
      </c>
      <c r="EF87" s="21" t="n">
        <f aca="false">EF84+EF85</f>
        <v>16610.7056783783</v>
      </c>
      <c r="EG87" s="21" t="n">
        <f aca="false">EG84+EG85</f>
        <v>16779.5244128985</v>
      </c>
      <c r="EH87" s="21" t="n">
        <f aca="false">EH84+EH85</f>
        <v>16765.6676301416</v>
      </c>
      <c r="EI87" s="21" t="n">
        <f aca="false">EI84+EI85</f>
        <v>16383.5301415222</v>
      </c>
      <c r="EJ87" s="21" t="n">
        <f aca="false">EJ84+EJ85</f>
        <v>16552.1813424155</v>
      </c>
      <c r="EK87" s="21" t="n">
        <f aca="false">EK84+EK85</f>
        <v>16720.3981018428</v>
      </c>
      <c r="EL87" s="21" t="n">
        <f aca="false">EL84+EL85</f>
        <v>16706.5828894342</v>
      </c>
      <c r="EM87" s="21" t="n">
        <f aca="false">EM84+EM85</f>
        <v>16349.3542700253</v>
      </c>
      <c r="EN87" s="21" t="n">
        <f aca="false">EN84+EN85</f>
        <v>16517.6659030818</v>
      </c>
      <c r="EO87" s="21" t="n">
        <f aca="false">EO84+EO85</f>
        <v>16685.5443979967</v>
      </c>
      <c r="EP87" s="21" t="n">
        <f aca="false">EP84+EP85</f>
        <v>16671.7706312253</v>
      </c>
      <c r="EQ87" s="21" t="n">
        <f aca="false">EQ84+EQ85</f>
        <v>16501.6188860882</v>
      </c>
      <c r="ER87" s="21" t="n">
        <f aca="false">ER84+ER85</f>
        <v>16488.1632615915</v>
      </c>
      <c r="ES87" s="21" t="n">
        <f aca="false">ES84+ES85</f>
        <v>16655.7585665006</v>
      </c>
      <c r="ET87" s="21" t="n">
        <f aca="false">ET84+ET85</f>
        <v>16642.0262340681</v>
      </c>
      <c r="EU87" s="21" t="n">
        <f aca="false">EU84+EU85</f>
        <v>16266.8194211804</v>
      </c>
      <c r="EV87" s="21" t="n">
        <f aca="false">EV84+EV85</f>
        <v>16434.2940765977</v>
      </c>
      <c r="EW87" s="21" t="n">
        <f aca="false">EW84+EW85</f>
        <v>16601.3381923481</v>
      </c>
      <c r="EX87" s="21" t="n">
        <f aca="false">EX84+EX85</f>
        <v>16587.6470569129</v>
      </c>
      <c r="EY87" s="21" t="n">
        <f aca="false">EY84+EY85</f>
        <v>16213.6626709519</v>
      </c>
      <c r="EZ87" s="21" t="n">
        <f aca="false">EZ84+EZ85</f>
        <v>16380.5864991589</v>
      </c>
      <c r="FA87" s="21" t="n">
        <f aca="false">FA84+FA85</f>
        <v>16547.081079318</v>
      </c>
      <c r="FB87" s="21" t="n">
        <f aca="false">FB84+FB85</f>
        <v>16533.4310172891</v>
      </c>
      <c r="FC87" s="21" t="n">
        <f aca="false">FC84+FC85</f>
        <v>16160.6653909741</v>
      </c>
      <c r="FD87" s="21" t="n">
        <f aca="false">FD84+FD85</f>
        <v>0</v>
      </c>
      <c r="FE87" s="21" t="n">
        <f aca="false">FE84+FE85</f>
        <v>0</v>
      </c>
      <c r="FF87" s="21" t="n">
        <f aca="false">FF84+FF85</f>
        <v>0</v>
      </c>
      <c r="FG87" s="21" t="n">
        <f aca="false">FG84+FG85</f>
        <v>0</v>
      </c>
      <c r="FH87" s="21" t="n">
        <f aca="false">FH84+FH85</f>
        <v>0</v>
      </c>
    </row>
    <row r="89" customFormat="false" ht="15" hidden="false" customHeight="false" outlineLevel="0" collapsed="false">
      <c r="A89" s="10" t="s">
        <v>14</v>
      </c>
      <c r="B89" s="10"/>
      <c r="C89" s="10" t="s">
        <v>736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</row>
    <row r="90" customFormat="false" ht="15" hidden="false" customHeight="false" outlineLevel="0" collapsed="false">
      <c r="C90" s="1" t="s">
        <v>737</v>
      </c>
      <c r="D90" s="12" t="s">
        <v>358</v>
      </c>
      <c r="E90" s="21" t="n">
        <f aca="false">SUMIF($J$7:$FH$7,YEAR($F16)+1,$J90:$FH90)</f>
        <v>3222.18499936414</v>
      </c>
      <c r="I90" s="21" t="n">
        <f aca="false">SUM(J90:FH90)</f>
        <v>156655.48133444</v>
      </c>
      <c r="J90" s="21" t="n">
        <f aca="false">(J84*J63+J83*J45)/Thousand</f>
        <v>0</v>
      </c>
      <c r="K90" s="21" t="n">
        <f aca="false">(K84*K63+K83*K45)/Thousand</f>
        <v>0</v>
      </c>
      <c r="L90" s="21" t="n">
        <f aca="false">(L84*L63+L83*L45)/Thousand</f>
        <v>0</v>
      </c>
      <c r="M90" s="21" t="n">
        <f aca="false">(M84*M63+M83*M45)/Thousand</f>
        <v>0</v>
      </c>
      <c r="N90" s="21" t="n">
        <f aca="false">(N84*N63+N83*N45)/Thousand</f>
        <v>0</v>
      </c>
      <c r="O90" s="21" t="n">
        <f aca="false">(O84*O63+O83*O45)/Thousand</f>
        <v>0</v>
      </c>
      <c r="P90" s="21" t="n">
        <f aca="false">(P84*P63+P83*P45)/Thousand</f>
        <v>0</v>
      </c>
      <c r="Q90" s="21" t="n">
        <f aca="false">(Q84*Q63+Q83*Q45)/Thousand</f>
        <v>0</v>
      </c>
      <c r="R90" s="21" t="n">
        <f aca="false">(R84*R63+R83*R45)/Thousand</f>
        <v>0</v>
      </c>
      <c r="S90" s="21" t="n">
        <f aca="false">(S84*S63+S83*S45)/Thousand</f>
        <v>0</v>
      </c>
      <c r="T90" s="21" t="n">
        <f aca="false">(T84*T63+T83*T45)/Thousand</f>
        <v>797.221180078748</v>
      </c>
      <c r="U90" s="21" t="n">
        <f aca="false">(U84*U63+U83*U45)/Thousand</f>
        <v>805.323942831677</v>
      </c>
      <c r="V90" s="21" t="n">
        <f aca="false">(V84*V63+V83*V45)/Thousand</f>
        <v>804.65930428481</v>
      </c>
      <c r="W90" s="21" t="n">
        <f aca="false">(W84*W63+W83*W45)/Thousand</f>
        <v>795.476735157729</v>
      </c>
      <c r="X90" s="21" t="n">
        <f aca="false">(X84*X63+X83*X45)/Thousand</f>
        <v>803.673210999027</v>
      </c>
      <c r="Y90" s="21" t="n">
        <f aca="false">(Y84*Y63+Y83*Y45)/Thousand</f>
        <v>811.848848919307</v>
      </c>
      <c r="Z90" s="21" t="n">
        <f aca="false">(Z84*Z63+Z83*Z45)/Thousand</f>
        <v>811.186204288081</v>
      </c>
      <c r="AA90" s="21" t="n">
        <f aca="false">(AA84*AA63+AA83*AA45)/Thousand</f>
        <v>717.620063859123</v>
      </c>
      <c r="AB90" s="21" t="n">
        <f aca="false">(AB84*AB63+AB83*AB45)/Thousand</f>
        <v>724.953392038529</v>
      </c>
      <c r="AC90" s="21" t="n">
        <f aca="false">(AC84*AC63+AC83*AC45)/Thousand</f>
        <v>732.265944810679</v>
      </c>
      <c r="AD90" s="21" t="n">
        <f aca="false">(AD84*AD63+AD83*AD45)/Thousand</f>
        <v>731.605288113347</v>
      </c>
      <c r="AE90" s="21" t="n">
        <f aca="false">(AE84*AE63+AE83*AE45)/Thousand</f>
        <v>1106.01423863933</v>
      </c>
      <c r="AF90" s="21" t="n">
        <f aca="false">(AF84*AF63+AF83*AF45)/Thousand</f>
        <v>1116.94765702938</v>
      </c>
      <c r="AG90" s="21" t="n">
        <f aca="false">(AG84*AG63+AG83*AG45)/Thousand</f>
        <v>1127.83708525548</v>
      </c>
      <c r="AH90" s="21" t="n">
        <f aca="false">(AH84*AH63+AH83*AH45)/Thousand</f>
        <v>1126.43820069592</v>
      </c>
      <c r="AI90" s="21" t="n">
        <f aca="false">(AI84*AI63+AI83*AI45)/Thousand</f>
        <v>1045.31957766566</v>
      </c>
      <c r="AJ90" s="21" t="n">
        <f aca="false">(AJ84*AJ63+AJ83*AJ45)/Thousand</f>
        <v>1044.02212114478</v>
      </c>
      <c r="AK90" s="21" t="n">
        <f aca="false">(AK84*AK63+AK83*AK45)/Thousand</f>
        <v>1054.18415961905</v>
      </c>
      <c r="AL90" s="21" t="n">
        <f aca="false">(AL84*AL63+AL83*AL45)/Thousand</f>
        <v>1052.86002157806</v>
      </c>
      <c r="AM90" s="21" t="n">
        <f aca="false">(AM84*AM63+AM83*AM45)/Thousand</f>
        <v>1076.90299781095</v>
      </c>
      <c r="AN90" s="21" t="n">
        <f aca="false">(AN84*AN63+AN83*AN45)/Thousand</f>
        <v>1087.58136379525</v>
      </c>
      <c r="AO90" s="21" t="n">
        <f aca="false">(AO84*AO63+AO83*AO45)/Thousand</f>
        <v>1098.21795938528</v>
      </c>
      <c r="AP90" s="21" t="n">
        <f aca="false">(AP84*AP63+AP83*AP45)/Thousand</f>
        <v>1096.88966336733</v>
      </c>
      <c r="AQ90" s="21" t="n">
        <f aca="false">(AQ84*AQ63+AQ83*AQ45)/Thousand</f>
        <v>999.146081165519</v>
      </c>
      <c r="AR90" s="21" t="n">
        <f aca="false">(AR84*AR63+AR83*AR45)/Thousand</f>
        <v>1009.02366345643</v>
      </c>
      <c r="AS90" s="21" t="n">
        <f aca="false">(AS84*AS63+AS83*AS45)/Thousand</f>
        <v>1018.86152561107</v>
      </c>
      <c r="AT90" s="21" t="n">
        <f aca="false">(AT84*AT63+AT83*AT45)/Thousand</f>
        <v>1017.59842767411</v>
      </c>
      <c r="AU90" s="21" t="n">
        <f aca="false">(AU84*AU63+AU83*AU45)/Thousand</f>
        <v>999.484170274847</v>
      </c>
      <c r="AV90" s="21" t="n">
        <f aca="false">(AV84*AV63+AV83*AV45)/Thousand</f>
        <v>1009.37402460692</v>
      </c>
      <c r="AW90" s="21" t="n">
        <f aca="false">(AW84*AW63+AW83*AW45)/Thousand</f>
        <v>1019.22443513062</v>
      </c>
      <c r="AX90" s="21" t="n">
        <f aca="false">(AX84*AX63+AX83*AX45)/Thousand</f>
        <v>1017.97012440443</v>
      </c>
      <c r="AY90" s="21" t="n">
        <f aca="false">(AY84*AY63+AY83*AY45)/Thousand</f>
        <v>1026.6706422649</v>
      </c>
      <c r="AZ90" s="21" t="n">
        <f aca="false">(AZ84*AZ63+AZ83*AZ45)/Thousand</f>
        <v>1025.44268100655</v>
      </c>
      <c r="BA90" s="21" t="n">
        <f aca="false">(BA84*BA63+BA83*BA45)/Thousand</f>
        <v>1035.47075614659</v>
      </c>
      <c r="BB90" s="21" t="n">
        <f aca="false">(BB84*BB63+BB83*BB45)/Thousand</f>
        <v>1034.21754250214</v>
      </c>
      <c r="BC90" s="21" t="n">
        <f aca="false">(BC84*BC63+BC83*BC45)/Thousand</f>
        <v>1104.92759952839</v>
      </c>
      <c r="BD90" s="21" t="n">
        <f aca="false">(BD84*BD63+BD83*BD45)/Thousand</f>
        <v>1115.93030972492</v>
      </c>
      <c r="BE90" s="21" t="n">
        <f aca="false">(BE84*BE63+BE83*BE45)/Thousand</f>
        <v>1126.89167007114</v>
      </c>
      <c r="BF90" s="21" t="n">
        <f aca="false">(BF84*BF63+BF83*BF45)/Thousand</f>
        <v>1125.57674732589</v>
      </c>
      <c r="BG90" s="21" t="n">
        <f aca="false">(BG84*BG63+BG83*BG45)/Thousand</f>
        <v>1127.04724280984</v>
      </c>
      <c r="BH90" s="21" t="n">
        <f aca="false">(BH84*BH63+BH83*BH45)/Thousand</f>
        <v>1138.2852099806</v>
      </c>
      <c r="BI90" s="21" t="n">
        <f aca="false">(BI84*BI63+BI83*BI45)/Thousand</f>
        <v>1149.48148602948</v>
      </c>
      <c r="BJ90" s="21" t="n">
        <f aca="false">(BJ84*BJ63+BJ83*BJ45)/Thousand</f>
        <v>1148.15571086937</v>
      </c>
      <c r="BK90" s="21" t="n">
        <f aca="false">(BK84*BK63+BK83*BK45)/Thousand</f>
        <v>1125.47337547842</v>
      </c>
      <c r="BL90" s="21" t="n">
        <f aca="false">(BL84*BL63+BL83*BL45)/Thousand</f>
        <v>1136.70360448108</v>
      </c>
      <c r="BM90" s="21" t="n">
        <f aca="false">(BM84*BM63+BM83*BM45)/Thousand</f>
        <v>1147.89245872501</v>
      </c>
      <c r="BN90" s="21" t="n">
        <f aca="false">(BN84*BN63+BN83*BN45)/Thousand</f>
        <v>1146.57674389382</v>
      </c>
      <c r="BO90" s="21" t="n">
        <f aca="false">(BO84*BO63+BO83*BO45)/Thousand</f>
        <v>1112.5557147278</v>
      </c>
      <c r="BP90" s="21" t="n">
        <f aca="false">(BP84*BP63+BP83*BP45)/Thousand</f>
        <v>1111.29957392045</v>
      </c>
      <c r="BQ90" s="21" t="n">
        <f aca="false">(BQ84*BQ63+BQ83*BQ45)/Thousand</f>
        <v>1122.24266351824</v>
      </c>
      <c r="BR90" s="21" t="n">
        <f aca="false">(BR84*BR63+BR83*BR45)/Thousand</f>
        <v>1120.96069082699</v>
      </c>
      <c r="BS90" s="21" t="n">
        <f aca="false">(BS84*BS63+BS83*BS45)/Thousand</f>
        <v>1068.31222015068</v>
      </c>
      <c r="BT90" s="21" t="n">
        <f aca="false">(BT84*BT63+BT83*BT45)/Thousand</f>
        <v>1078.97183818947</v>
      </c>
      <c r="BU90" s="21" t="n">
        <f aca="false">(BU84*BU63+BU83*BU45)/Thousand</f>
        <v>1089.59217491648</v>
      </c>
      <c r="BV90" s="21" t="n">
        <f aca="false">(BV84*BV63+BV83*BV45)/Thousand</f>
        <v>1088.34303157136</v>
      </c>
      <c r="BW90" s="21" t="n">
        <f aca="false">(BW84*BW63+BW83*BW45)/Thousand</f>
        <v>1087.76913042908</v>
      </c>
      <c r="BX90" s="21" t="n">
        <f aca="false">(BX84*BX63+BX83*BX45)/Thousand</f>
        <v>1098.62174489386</v>
      </c>
      <c r="BY90" s="21" t="n">
        <f aca="false">(BY84*BY63+BY83*BY45)/Thousand</f>
        <v>1109.43432548355</v>
      </c>
      <c r="BZ90" s="21" t="n">
        <f aca="false">(BZ84*BZ63+BZ83*BZ45)/Thousand</f>
        <v>1108.16125067139</v>
      </c>
      <c r="CA90" s="21" t="n">
        <f aca="false">(CA84*CA63+CA83*CA45)/Thousand</f>
        <v>1100.99500299686</v>
      </c>
      <c r="CB90" s="21" t="n">
        <f aca="false">(CB84*CB63+CB83*CB45)/Thousand</f>
        <v>1111.98156189159</v>
      </c>
      <c r="CC90" s="21" t="n">
        <f aca="false">(CC84*CC63+CC83*CC45)/Thousand</f>
        <v>1122.92766474605</v>
      </c>
      <c r="CD90" s="21" t="n">
        <f aca="false">(CD84*CD63+CD83*CD45)/Thousand</f>
        <v>1121.64116510604</v>
      </c>
      <c r="CE90" s="21" t="n">
        <f aca="false">(CE84*CE63+CE83*CE45)/Thousand</f>
        <v>1107.32095603633</v>
      </c>
      <c r="CF90" s="21" t="n">
        <f aca="false">(CF84*CF63+CF83*CF45)/Thousand</f>
        <v>1106.0649170891</v>
      </c>
      <c r="CG90" s="21" t="n">
        <f aca="false">(CG84*CG63+CG83*CG45)/Thousand</f>
        <v>1116.95058588778</v>
      </c>
      <c r="CH90" s="21" t="n">
        <f aca="false">(CH84*CH63+CH83*CH45)/Thousand</f>
        <v>1115.66871715135</v>
      </c>
      <c r="CI90" s="21" t="n">
        <f aca="false">(CI84*CI63+CI83*CI45)/Thousand</f>
        <v>1160.6995357516</v>
      </c>
      <c r="CJ90" s="21" t="n">
        <f aca="false">(CJ84*CJ63+CJ83*CJ45)/Thousand</f>
        <v>1172.30042680721</v>
      </c>
      <c r="CK90" s="21" t="n">
        <f aca="false">(CK84*CK63+CK83*CK45)/Thousand</f>
        <v>1183.85927009973</v>
      </c>
      <c r="CL90" s="21" t="n">
        <f aca="false">(CL84*CL63+CL83*CL45)/Thousand</f>
        <v>1182.52215377051</v>
      </c>
      <c r="CM90" s="21" t="n">
        <f aca="false">(CM84*CM63+CM83*CM45)/Thousand</f>
        <v>1201.57838727718</v>
      </c>
      <c r="CN90" s="21" t="n">
        <f aca="false">(CN84*CN63+CN83*CN45)/Thousand</f>
        <v>1213.61569379575</v>
      </c>
      <c r="CO90" s="21" t="n">
        <f aca="false">(CO84*CO63+CO83*CO45)/Thousand</f>
        <v>1225.61037513582</v>
      </c>
      <c r="CP90" s="21" t="n">
        <f aca="false">(CP84*CP63+CP83*CP45)/Thousand</f>
        <v>1224.25489703132</v>
      </c>
      <c r="CQ90" s="21" t="n">
        <f aca="false">(CQ84*CQ63+CQ83*CQ45)/Thousand</f>
        <v>1213.77584356332</v>
      </c>
      <c r="CR90" s="21" t="n">
        <f aca="false">(CR84*CR63+CR83*CR45)/Thousand</f>
        <v>1225.93409257242</v>
      </c>
      <c r="CS90" s="21" t="n">
        <f aca="false">(CS84*CS63+CS83*CS45)/Thousand</f>
        <v>1238.04924312608</v>
      </c>
      <c r="CT90" s="21" t="n">
        <f aca="false">(CT84*CT63+CT83*CT45)/Thousand</f>
        <v>1236.67871484332</v>
      </c>
      <c r="CU90" s="21" t="n">
        <f aca="false">(CU84*CU63+CU83*CU45)/Thousand</f>
        <v>1175.69136360533</v>
      </c>
      <c r="CV90" s="21" t="n">
        <f aca="false">(CV84*CV63+CV83*CV45)/Thousand</f>
        <v>1174.38688229437</v>
      </c>
      <c r="CW90" s="21" t="n">
        <f aca="false">(CW84*CW63+CW83*CW45)/Thousand</f>
        <v>1185.9744038938</v>
      </c>
      <c r="CX90" s="21" t="n">
        <f aca="false">(CX84*CX63+CX83*CX45)/Thousand</f>
        <v>1184.64309660156</v>
      </c>
      <c r="CY90" s="21" t="n">
        <f aca="false">(CY84*CY63+CY83*CY45)/Thousand</f>
        <v>1096.35822038709</v>
      </c>
      <c r="CZ90" s="21" t="n">
        <f aca="false">(CZ84*CZ63+CZ83*CZ45)/Thousand</f>
        <v>1106.97142595764</v>
      </c>
      <c r="DA90" s="21" t="n">
        <f aca="false">(DA84*DA63+DA83*DA45)/Thousand</f>
        <v>1117.53373198732</v>
      </c>
      <c r="DB90" s="21" t="n">
        <f aca="false">(DB84*DB63+DB83*DB45)/Thousand</f>
        <v>1115.91512965851</v>
      </c>
      <c r="DC90" s="21" t="n">
        <f aca="false">(DC84*DC63+DC83*DC45)/Thousand</f>
        <v>1100.0300021995</v>
      </c>
      <c r="DD90" s="21" t="n">
        <f aca="false">(DD84*DD63+DD83*DD45)/Thousand</f>
        <v>1110.7190902654</v>
      </c>
      <c r="DE90" s="21" t="n">
        <f aca="false">(DE84*DE63+DE83*DE45)/Thousand</f>
        <v>1121.35841729641</v>
      </c>
      <c r="DF90" s="21" t="n">
        <f aca="false">(DF84*DF63+DF83*DF45)/Thousand</f>
        <v>1119.7760193886</v>
      </c>
      <c r="DG90" s="21" t="n">
        <f aca="false">(DG84*DG63+DG83*DG45)/Thousand</f>
        <v>1117.83097869102</v>
      </c>
      <c r="DH90" s="21" t="n">
        <f aca="false">(DH84*DH63+DH83*DH45)/Thousand</f>
        <v>1128.72650099212</v>
      </c>
      <c r="DI90" s="21" t="n">
        <f aca="false">(DI84*DI63+DI83*DI45)/Thousand</f>
        <v>1139.57254280837</v>
      </c>
      <c r="DJ90" s="21" t="n">
        <f aca="false">(DJ84*DJ63+DJ83*DJ45)/Thousand</f>
        <v>1137.99906637502</v>
      </c>
      <c r="DK90" s="21" t="n">
        <f aca="false">(DK84*DK63+DK83*DK45)/Thousand</f>
        <v>1124.59996751457</v>
      </c>
      <c r="DL90" s="21" t="n">
        <f aca="false">(DL84*DL63+DL83*DL45)/Thousand</f>
        <v>1123.07938805187</v>
      </c>
      <c r="DM90" s="21" t="n">
        <f aca="false">(DM84*DM63+DM83*DM45)/Thousand</f>
        <v>1133.88478176661</v>
      </c>
      <c r="DN90" s="21" t="n">
        <f aca="false">(DN84*DN63+DN83*DN45)/Thousand</f>
        <v>1132.33293237628</v>
      </c>
      <c r="DO90" s="21" t="n">
        <f aca="false">(DO84*DO63+DO83*DO45)/Thousand</f>
        <v>1134.07773724509</v>
      </c>
      <c r="DP90" s="21" t="n">
        <f aca="false">(DP84*DP63+DP83*DP45)/Thousand</f>
        <v>1145.17399132261</v>
      </c>
      <c r="DQ90" s="21" t="n">
        <f aca="false">(DQ84*DQ63+DQ83*DQ45)/Thousand</f>
        <v>1156.22142080255</v>
      </c>
      <c r="DR90" s="21" t="n">
        <f aca="false">(DR84*DR63+DR83*DR45)/Thousand</f>
        <v>1154.66880154493</v>
      </c>
      <c r="DS90" s="21" t="n">
        <f aca="false">(DS84*DS63+DS83*DS45)/Thousand</f>
        <v>1136.51893394126</v>
      </c>
      <c r="DT90" s="21" t="n">
        <f aca="false">(DT84*DT63+DT83*DT45)/Thousand</f>
        <v>1147.64866459264</v>
      </c>
      <c r="DU90" s="21" t="n">
        <f aca="false">(DU84*DU63+DU83*DU45)/Thousand</f>
        <v>1158.72977677428</v>
      </c>
      <c r="DV90" s="21" t="n">
        <f aca="false">(DV84*DV63+DV83*DV45)/Thousand</f>
        <v>1157.18371236982</v>
      </c>
      <c r="DW90" s="21" t="n">
        <f aca="false">(DW84*DW63+DW83*DW45)/Thousand</f>
        <v>1148.0629709023</v>
      </c>
      <c r="DX90" s="21" t="n">
        <f aca="false">(DX84*DX63+DX83*DX45)/Thousand</f>
        <v>1159.32151239312</v>
      </c>
      <c r="DY90" s="21" t="n">
        <f aca="false">(DY84*DY63+DY83*DY45)/Thousand</f>
        <v>1170.53145305929</v>
      </c>
      <c r="DZ90" s="21" t="n">
        <f aca="false">(DZ84*DZ63+DZ83*DZ45)/Thousand</f>
        <v>1168.98594976746</v>
      </c>
      <c r="EA90" s="21" t="n">
        <f aca="false">(EA84*EA63+EA83*EA45)/Thousand</f>
        <v>1158.58069725409</v>
      </c>
      <c r="EB90" s="21" t="n">
        <f aca="false">(EB84*EB63+EB83*EB45)/Thousand</f>
        <v>1157.0936810426</v>
      </c>
      <c r="EC90" s="21" t="n">
        <f aca="false">(EC84*EC63+EC83*EC45)/Thousand</f>
        <v>1168.30676486697</v>
      </c>
      <c r="ED90" s="21" t="n">
        <f aca="false">(ED84*ED63+ED83*ED45)/Thousand</f>
        <v>1166.78916893869</v>
      </c>
      <c r="EE90" s="21" t="n">
        <f aca="false">(EE84*EE63+EE83*EE45)/Thousand</f>
        <v>1175.42419381414</v>
      </c>
      <c r="EF90" s="21" t="n">
        <f aca="false">(EF84*EF63+EF83*EF45)/Thousand</f>
        <v>1186.99303326079</v>
      </c>
      <c r="EG90" s="21" t="n">
        <f aca="false">(EG84*EG63+EG83*EG45)/Thousand</f>
        <v>1198.51347581057</v>
      </c>
      <c r="EH90" s="21" t="n">
        <f aca="false">(EH84*EH63+EH83*EH45)/Thousand</f>
        <v>1196.97445741038</v>
      </c>
      <c r="EI90" s="21" t="n">
        <f aca="false">(EI84*EI63+EI83*EI45)/Thousand</f>
        <v>1200.80008635324</v>
      </c>
      <c r="EJ90" s="21" t="n">
        <f aca="false">(EJ84*EJ63+EJ83*EJ45)/Thousand</f>
        <v>1212.65040621535</v>
      </c>
      <c r="EK90" s="21" t="n">
        <f aca="false">(EK84*EK63+EK83*EK45)/Thousand</f>
        <v>1224.45231380105</v>
      </c>
      <c r="EL90" s="21" t="n">
        <f aca="false">(EL84*EL63+EL83*EL45)/Thousand</f>
        <v>1222.91280633194</v>
      </c>
      <c r="EM90" s="21" t="n">
        <f aca="false">(EM84*EM63+EM83*EM45)/Thousand</f>
        <v>1253.29272411408</v>
      </c>
      <c r="EN90" s="21" t="n">
        <f aca="false">(EN84*EN63+EN83*EN45)/Thousand</f>
        <v>1265.70331839343</v>
      </c>
      <c r="EO90" s="21" t="n">
        <f aca="false">(EO84*EO63+EO83*EO45)/Thousand</f>
        <v>1278.06475478882</v>
      </c>
      <c r="EP90" s="21" t="n">
        <f aca="false">(EP84*EP63+EP83*EP45)/Thousand</f>
        <v>1276.50153704485</v>
      </c>
      <c r="EQ90" s="21" t="n">
        <f aca="false">(EQ84*EQ63+EQ83*EQ45)/Thousand</f>
        <v>1274.62053987906</v>
      </c>
      <c r="ER90" s="21" t="n">
        <f aca="false">(ER84*ER63+ER83*ER45)/Thousand</f>
        <v>1273.09633823171</v>
      </c>
      <c r="ES90" s="21" t="n">
        <f aca="false">(ES84*ES63+ES83*ES45)/Thousand</f>
        <v>1285.54661061368</v>
      </c>
      <c r="ET90" s="21" t="n">
        <f aca="false">(ET84*ET63+ET83*ET45)/Thousand</f>
        <v>1283.99106455035</v>
      </c>
      <c r="EU90" s="21" t="n">
        <f aca="false">(EU84*EU63+EU83*EU45)/Thousand</f>
        <v>1279.64879019652</v>
      </c>
      <c r="EV90" s="21" t="n">
        <f aca="false">(EV84*EV63+EV83*EV45)/Thousand</f>
        <v>1292.33412797919</v>
      </c>
      <c r="EW90" s="21" t="n">
        <f aca="false">(EW84*EW63+EW83*EW45)/Thousand</f>
        <v>1304.96972047836</v>
      </c>
      <c r="EX90" s="21" t="n">
        <f aca="false">(EX84*EX63+EX83*EX45)/Thousand</f>
        <v>1303.38782346472</v>
      </c>
      <c r="EY90" s="21" t="n">
        <f aca="false">(EY84*EY63+EY83*EY45)/Thousand</f>
        <v>1298.97710848273</v>
      </c>
      <c r="EZ90" s="21" t="n">
        <f aca="false">(EZ84*EZ63+EZ83*EZ45)/Thousand</f>
        <v>1311.85123664054</v>
      </c>
      <c r="FA90" s="21" t="n">
        <f aca="false">(FA84*FA63+FA83*FA45)/Thousand</f>
        <v>1324.67477682977</v>
      </c>
      <c r="FB90" s="21" t="n">
        <f aca="false">(FB84*FB63+FB83*FB45)/Thousand</f>
        <v>1323.06608248071</v>
      </c>
      <c r="FC90" s="21" t="n">
        <f aca="false">(FC84*FC63+FC83*FC45)/Thousand</f>
        <v>1318.5858698363</v>
      </c>
      <c r="FD90" s="21" t="n">
        <f aca="false">(FD84*FD63+FD83*FD45)/Thousand</f>
        <v>0</v>
      </c>
      <c r="FE90" s="21" t="n">
        <f aca="false">(FE84*FE63+FE83*FE45)/Thousand</f>
        <v>0</v>
      </c>
      <c r="FF90" s="21" t="n">
        <f aca="false">(FF84*FF63+FF83*FF45)/Thousand</f>
        <v>0</v>
      </c>
      <c r="FG90" s="21" t="n">
        <f aca="false">(FG84*FG63+FG83*FG45)/Thousand</f>
        <v>0</v>
      </c>
      <c r="FH90" s="21" t="n">
        <f aca="false">(FH84*FH63+FH83*FH45)/Thousand</f>
        <v>0</v>
      </c>
    </row>
    <row r="91" customFormat="false" ht="15" hidden="false" customHeight="false" outlineLevel="0" collapsed="false">
      <c r="C91" s="1" t="s">
        <v>738</v>
      </c>
      <c r="D91" s="12" t="s">
        <v>358</v>
      </c>
      <c r="I91" s="21" t="n">
        <f aca="false">SUM(J91:FH91)</f>
        <v>6994.18832756494</v>
      </c>
      <c r="J91" s="21" t="n">
        <f aca="false">(J77+J78)*J46/Thousand</f>
        <v>0</v>
      </c>
      <c r="K91" s="21" t="n">
        <f aca="false">(K77+K78)*K46/Thousand</f>
        <v>0</v>
      </c>
      <c r="L91" s="21" t="n">
        <f aca="false">(L77+L78)*L46/Thousand</f>
        <v>0</v>
      </c>
      <c r="M91" s="21" t="n">
        <f aca="false">(M77+M78)*M46/Thousand</f>
        <v>0</v>
      </c>
      <c r="N91" s="21" t="n">
        <f aca="false">(N77+N78)*N46/Thousand</f>
        <v>0</v>
      </c>
      <c r="O91" s="21" t="n">
        <f aca="false">(O77+O78)*O46/Thousand</f>
        <v>0</v>
      </c>
      <c r="P91" s="21" t="n">
        <f aca="false">(P77+P78)*P46/Thousand</f>
        <v>0</v>
      </c>
      <c r="Q91" s="21" t="n">
        <f aca="false">(Q77+Q78)*Q46/Thousand</f>
        <v>0</v>
      </c>
      <c r="R91" s="21" t="n">
        <f aca="false">(R77+R78)*R46/Thousand</f>
        <v>0</v>
      </c>
      <c r="S91" s="21" t="n">
        <f aca="false">(S77+S78)*S46/Thousand</f>
        <v>0</v>
      </c>
      <c r="T91" s="21" t="n">
        <f aca="false">(T77+T78)*T46/Thousand</f>
        <v>36.7201693915735</v>
      </c>
      <c r="U91" s="21" t="n">
        <f aca="false">(U77+U78)*U46/Thousand</f>
        <v>37.0958899316118</v>
      </c>
      <c r="V91" s="21" t="n">
        <f aca="false">(V77+V78)*V46/Thousand</f>
        <v>37.0678078152894</v>
      </c>
      <c r="W91" s="21" t="n">
        <f aca="false">(W77+W78)*W46/Thousand</f>
        <v>36.974101768794</v>
      </c>
      <c r="X91" s="21" t="n">
        <f aca="false">(X77+X78)*X46/Thousand</f>
        <v>37.3572392112329</v>
      </c>
      <c r="Y91" s="21" t="n">
        <f aca="false">(Y77+Y78)*Y46/Thousand</f>
        <v>37.7394782456206</v>
      </c>
      <c r="Z91" s="21" t="n">
        <f aca="false">(Z77+Z78)*Z46/Thousand</f>
        <v>37.7109089237902</v>
      </c>
      <c r="AA91" s="21" t="n">
        <f aca="false">(AA77+AA78)*AA46/Thousand</f>
        <v>37.6170014729111</v>
      </c>
      <c r="AB91" s="21" t="n">
        <f aca="false">(AB77+AB78)*AB46/Thousand</f>
        <v>38.006800847259</v>
      </c>
      <c r="AC91" s="21" t="n">
        <f aca="false">(AC77+AC78)*AC46/Thousand</f>
        <v>38.3956861921817</v>
      </c>
      <c r="AD91" s="21" t="n">
        <f aca="false">(AD77+AD78)*AD46/Thousand</f>
        <v>38.3666201116021</v>
      </c>
      <c r="AE91" s="21" t="n">
        <f aca="false">(AE77+AE78)*AE46/Thousand</f>
        <v>38.2542178677186</v>
      </c>
      <c r="AF91" s="21" t="n">
        <f aca="false">(AF77+AF78)*AF46/Thousand</f>
        <v>38.6506202817107</v>
      </c>
      <c r="AG91" s="21" t="n">
        <f aca="false">(AG77+AG78)*AG46/Thousand</f>
        <v>39.0460931829984</v>
      </c>
      <c r="AH91" s="21" t="n">
        <f aca="false">(AH77+AH78)*AH46/Thousand</f>
        <v>39.0165347350754</v>
      </c>
      <c r="AI91" s="21" t="n">
        <f aca="false">(AI77+AI78)*AI46/Thousand</f>
        <v>39.3345078979142</v>
      </c>
      <c r="AJ91" s="21" t="n">
        <f aca="false">(AJ77+AJ78)*AJ46/Thousand</f>
        <v>39.3050546554161</v>
      </c>
      <c r="AK91" s="21" t="n">
        <f aca="false">(AK77+AK78)*AK46/Thousand</f>
        <v>39.7072237250598</v>
      </c>
      <c r="AL91" s="21" t="n">
        <f aca="false">(AL77+AL78)*AL46/Thousand</f>
        <v>39.6771647919127</v>
      </c>
      <c r="AM91" s="21" t="n">
        <f aca="false">(AM77+AM78)*AM46/Thousand</f>
        <v>39.5609243619104</v>
      </c>
      <c r="AN91" s="21" t="n">
        <f aca="false">(AN77+AN78)*AN46/Thousand</f>
        <v>39.9708672856175</v>
      </c>
      <c r="AO91" s="21" t="n">
        <f aca="false">(AO77+AO78)*AO46/Thousand</f>
        <v>40.3798489458654</v>
      </c>
      <c r="AP91" s="21" t="n">
        <f aca="false">(AP77+AP78)*AP46/Thousand</f>
        <v>40.3492808258589</v>
      </c>
      <c r="AQ91" s="21" t="n">
        <f aca="false">(AQ77+AQ78)*AQ46/Thousand</f>
        <v>40.2311079440043</v>
      </c>
      <c r="AR91" s="21" t="n">
        <f aca="false">(AR77+AR78)*AR46/Thousand</f>
        <v>40.6479955238713</v>
      </c>
      <c r="AS91" s="21" t="n">
        <f aca="false">(AS77+AS78)*AS46/Thousand</f>
        <v>41.0639055559533</v>
      </c>
      <c r="AT91" s="21" t="n">
        <f aca="false">(AT77+AT78)*AT46/Thousand</f>
        <v>41.0328195953631</v>
      </c>
      <c r="AU91" s="21" t="n">
        <f aca="false">(AU77+AU78)*AU46/Thousand</f>
        <v>40.9126061478625</v>
      </c>
      <c r="AV91" s="21" t="n">
        <f aca="false">(AV77+AV78)*AV46/Thousand</f>
        <v>41.3365556296112</v>
      </c>
      <c r="AW91" s="21" t="n">
        <f aca="false">(AW77+AW78)*AW46/Thousand</f>
        <v>41.7595110043226</v>
      </c>
      <c r="AX91" s="21" t="n">
        <f aca="false">(AX77+AX78)*AX46/Thousand</f>
        <v>41.7278984605139</v>
      </c>
      <c r="AY91" s="21" t="n">
        <f aca="false">(AY77+AY78)*AY46/Thousand</f>
        <v>42.0679508704074</v>
      </c>
      <c r="AZ91" s="21" t="n">
        <f aca="false">(AZ77+AZ78)*AZ46/Thousand</f>
        <v>42.0364508561806</v>
      </c>
      <c r="BA91" s="21" t="n">
        <f aca="false">(BA77+BA78)*BA46/Thousand</f>
        <v>42.4665675544059</v>
      </c>
      <c r="BB91" s="21" t="n">
        <f aca="false">(BB77+BB78)*BB46/Thousand</f>
        <v>42.4344197587318</v>
      </c>
      <c r="BC91" s="21" t="n">
        <f aca="false">(BC77+BC78)*BC46/Thousand</f>
        <v>42.3101147281353</v>
      </c>
      <c r="BD91" s="21" t="n">
        <f aca="false">(BD77+BD78)*BD46/Thousand</f>
        <v>42.7485456397935</v>
      </c>
      <c r="BE91" s="21" t="n">
        <f aca="false">(BE77+BE78)*BE46/Thousand</f>
        <v>43.1859484873229</v>
      </c>
      <c r="BF91" s="21" t="n">
        <f aca="false">(BF77+BF78)*BF46/Thousand</f>
        <v>43.1532561100501</v>
      </c>
      <c r="BG91" s="21" t="n">
        <f aca="false">(BG77+BG78)*BG46/Thousand</f>
        <v>43.0268507298933</v>
      </c>
      <c r="BH91" s="21" t="n">
        <f aca="false">(BH77+BH78)*BH46/Thousand</f>
        <v>43.4727086887408</v>
      </c>
      <c r="BI91" s="21" t="n">
        <f aca="false">(BI77+BI78)*BI46/Thousand</f>
        <v>43.9175211679885</v>
      </c>
      <c r="BJ91" s="21" t="n">
        <f aca="false">(BJ77+BJ78)*BJ46/Thousand</f>
        <v>43.8842749797907</v>
      </c>
      <c r="BK91" s="21" t="n">
        <f aca="false">(BK77+BK78)*BK46/Thousand</f>
        <v>43.7557348572678</v>
      </c>
      <c r="BL91" s="21" t="n">
        <f aca="false">(BL77+BL78)*BL46/Thousand</f>
        <v>44.2091457460591</v>
      </c>
      <c r="BM91" s="21" t="n">
        <f aca="false">(BM77+BM78)*BM46/Thousand</f>
        <v>44.6614934446009</v>
      </c>
      <c r="BN91" s="21" t="n">
        <f aca="false">(BN77+BN78)*BN46/Thousand</f>
        <v>44.6276840588076</v>
      </c>
      <c r="BO91" s="21" t="n">
        <f aca="false">(BO77+BO78)*BO46/Thousand</f>
        <v>44.9913783259353</v>
      </c>
      <c r="BP91" s="21" t="n">
        <f aca="false">(BP77+BP78)*BP46/Thousand</f>
        <v>44.9576892817099</v>
      </c>
      <c r="BQ91" s="21" t="n">
        <f aca="false">(BQ77+BQ78)*BQ46/Thousand</f>
        <v>45.4176960729551</v>
      </c>
      <c r="BR91" s="21" t="n">
        <f aca="false">(BR77+BR78)*BR46/Thousand</f>
        <v>45.3833142310161</v>
      </c>
      <c r="BS91" s="21" t="n">
        <f aca="false">(BS77+BS78)*BS46/Thousand</f>
        <v>45.2503737244105</v>
      </c>
      <c r="BT91" s="21" t="n">
        <f aca="false">(BT77+BT78)*BT46/Thousand</f>
        <v>45.7192725381421</v>
      </c>
      <c r="BU91" s="21" t="n">
        <f aca="false">(BU77+BU78)*BU46/Thousand</f>
        <v>46.187071844431</v>
      </c>
      <c r="BV91" s="21" t="n">
        <f aca="false">(BV77+BV78)*BV46/Thousand</f>
        <v>46.1521075740896</v>
      </c>
      <c r="BW91" s="21" t="n">
        <f aca="false">(BW77+BW78)*BW46/Thousand</f>
        <v>46.0169189950308</v>
      </c>
      <c r="BX91" s="21" t="n">
        <f aca="false">(BX77+BX78)*BX46/Thousand</f>
        <v>46.4937609954917</v>
      </c>
      <c r="BY91" s="21" t="n">
        <f aca="false">(BY77+BY78)*BY46/Thousand</f>
        <v>46.9694848627582</v>
      </c>
      <c r="BZ91" s="21" t="n">
        <f aca="false">(BZ77+BZ78)*BZ46/Thousand</f>
        <v>46.933928294633</v>
      </c>
      <c r="CA91" s="21" t="n">
        <f aca="false">(CA77+CA78)*CA46/Thousand</f>
        <v>46.7964279272133</v>
      </c>
      <c r="CB91" s="21" t="n">
        <f aca="false">(CB77+CB78)*CB46/Thousand</f>
        <v>47.2813474480019</v>
      </c>
      <c r="CC91" s="21" t="n">
        <f aca="false">(CC77+CC78)*CC46/Thousand</f>
        <v>47.7651298948492</v>
      </c>
      <c r="CD91" s="21" t="n">
        <f aca="false">(CD77+CD78)*CD46/Thousand</f>
        <v>47.7289710121176</v>
      </c>
      <c r="CE91" s="21" t="n">
        <f aca="false">(CE77+CE78)*CE46/Thousand</f>
        <v>48.1179219148016</v>
      </c>
      <c r="CF91" s="21" t="n">
        <f aca="false">(CF77+CF78)*CF46/Thousand</f>
        <v>48.0818917494735</v>
      </c>
      <c r="CG91" s="21" t="n">
        <f aca="false">(CG77+CG78)*CG46/Thousand</f>
        <v>48.5738653605299</v>
      </c>
      <c r="CH91" s="21" t="n">
        <f aca="false">(CH77+CH78)*CH46/Thousand</f>
        <v>48.5370942535476</v>
      </c>
      <c r="CI91" s="21" t="n">
        <f aca="false">(CI77+CI78)*CI46/Thousand</f>
        <v>48.3949141357529</v>
      </c>
      <c r="CJ91" s="21" t="n">
        <f aca="false">(CJ77+CJ78)*CJ46/Thousand</f>
        <v>48.8963976807751</v>
      </c>
      <c r="CK91" s="21" t="n">
        <f aca="false">(CK77+CK78)*CK46/Thousand</f>
        <v>49.3967053113484</v>
      </c>
      <c r="CL91" s="21" t="n">
        <f aca="false">(CL77+CL78)*CL46/Thousand</f>
        <v>49.3593113028194</v>
      </c>
      <c r="CM91" s="21" t="n">
        <f aca="false">(CM77+CM78)*CM46/Thousand</f>
        <v>49.2147453906905</v>
      </c>
      <c r="CN91" s="21" t="n">
        <f aca="false">(CN77+CN78)*CN46/Thousand</f>
        <v>49.7247242888172</v>
      </c>
      <c r="CO91" s="21" t="n">
        <f aca="false">(CO77+CO78)*CO46/Thousand</f>
        <v>50.233507351984</v>
      </c>
      <c r="CP91" s="21" t="n">
        <f aca="false">(CP77+CP78)*CP46/Thousand</f>
        <v>50.1954798724077</v>
      </c>
      <c r="CQ91" s="21" t="n">
        <f aca="false">(CQ77+CQ78)*CQ46/Thousand</f>
        <v>50.0484328283969</v>
      </c>
      <c r="CR91" s="21" t="n">
        <f aca="false">(CR77+CR78)*CR46/Thousand</f>
        <v>50.567050661816</v>
      </c>
      <c r="CS91" s="21" t="n">
        <f aca="false">(CS77+CS78)*CS46/Thousand</f>
        <v>51.0844524030826</v>
      </c>
      <c r="CT91" s="21" t="n">
        <f aca="false">(CT77+CT78)*CT46/Thousand</f>
        <v>51.0457807459989</v>
      </c>
      <c r="CU91" s="21" t="n">
        <f aca="false">(CU77+CU78)*CU46/Thousand</f>
        <v>51.4617613373931</v>
      </c>
      <c r="CV91" s="21" t="n">
        <f aca="false">(CV77+CV78)*CV46/Thousand</f>
        <v>51.4232273422562</v>
      </c>
      <c r="CW91" s="21" t="n">
        <f aca="false">(CW77+CW78)*CW46/Thousand</f>
        <v>51.9493894778802</v>
      </c>
      <c r="CX91" s="21" t="n">
        <f aca="false">(CX77+CX78)*CX46/Thousand</f>
        <v>51.9100630511282</v>
      </c>
      <c r="CY91" s="21" t="n">
        <f aca="false">(CY77+CY78)*CY46/Thousand</f>
        <v>51.7579980728915</v>
      </c>
      <c r="CZ91" s="21" t="n">
        <f aca="false">(CZ77+CZ78)*CZ46/Thousand</f>
        <v>52.2943309669645</v>
      </c>
      <c r="DA91" s="21" t="n">
        <f aca="false">(DA77+DA78)*DA46/Thousand</f>
        <v>52.8294062293449</v>
      </c>
      <c r="DB91" s="21" t="n">
        <f aca="false">(DB77+DB78)*DB46/Thousand</f>
        <v>52.789413617395</v>
      </c>
      <c r="DC91" s="21" t="n">
        <f aca="false">(DC77+DC78)*DC46/Thousand</f>
        <v>52.6347926626088</v>
      </c>
      <c r="DD91" s="21" t="n">
        <f aca="false">(DD77+DD78)*DD46/Thousand</f>
        <v>53.1802111820406</v>
      </c>
      <c r="DE91" s="21" t="n">
        <f aca="false">(DE77+DE78)*DE46/Thousand</f>
        <v>53.7243507651563</v>
      </c>
      <c r="DF91" s="21" t="n">
        <f aca="false">(DF77+DF78)*DF46/Thousand</f>
        <v>53.6836806674632</v>
      </c>
      <c r="DG91" s="21" t="n">
        <f aca="false">(DG77+DG78)*DG46/Thousand</f>
        <v>53.5264394712755</v>
      </c>
      <c r="DH91" s="21" t="n">
        <f aca="false">(DH77+DH78)*DH46/Thousand</f>
        <v>54.0810975194987</v>
      </c>
      <c r="DI91" s="21" t="n">
        <f aca="false">(DI77+DI78)*DI46/Thousand</f>
        <v>54.6344549658986</v>
      </c>
      <c r="DJ91" s="21" t="n">
        <f aca="false">(DJ77+DJ78)*DJ46/Thousand</f>
        <v>54.5930959063804</v>
      </c>
      <c r="DK91" s="21" t="n">
        <f aca="false">(DK77+DK78)*DK46/Thousand</f>
        <v>55.0379749755101</v>
      </c>
      <c r="DL91" s="21" t="n">
        <f aca="false">(DL77+DL78)*DL46/Thousand</f>
        <v>54.9967631513335</v>
      </c>
      <c r="DM91" s="21" t="n">
        <f aca="false">(DM77+DM78)*DM46/Thousand</f>
        <v>55.5594896826637</v>
      </c>
      <c r="DN91" s="21" t="n">
        <f aca="false">(DN77+DN78)*DN46/Thousand</f>
        <v>55.5174303587075</v>
      </c>
      <c r="DO91" s="21" t="n">
        <f aca="false">(DO77+DO78)*DO46/Thousand</f>
        <v>55.3547882908723</v>
      </c>
      <c r="DP91" s="21" t="n">
        <f aca="false">(DP77+DP78)*DP46/Thousand</f>
        <v>55.9283922730633</v>
      </c>
      <c r="DQ91" s="21" t="n">
        <f aca="false">(DQ77+DQ78)*DQ46/Thousand</f>
        <v>56.5006512276511</v>
      </c>
      <c r="DR91" s="21" t="n">
        <f aca="false">(DR77+DR78)*DR46/Thousand</f>
        <v>56.4578794310184</v>
      </c>
      <c r="DS91" s="21" t="n">
        <f aca="false">(DS77+DS78)*DS46/Thousand</f>
        <v>56.2925009379342</v>
      </c>
      <c r="DT91" s="21" t="n">
        <f aca="false">(DT77+DT78)*DT46/Thousand</f>
        <v>56.8758217978355</v>
      </c>
      <c r="DU91" s="21" t="n">
        <f aca="false">(DU77+DU78)*DU46/Thousand</f>
        <v>57.4577748453045</v>
      </c>
      <c r="DV91" s="21" t="n">
        <f aca="false">(DV77+DV78)*DV46/Thousand</f>
        <v>57.4142784924793</v>
      </c>
      <c r="DW91" s="21" t="n">
        <f aca="false">(DW77+DW78)*DW46/Thousand</f>
        <v>57.2460952723692</v>
      </c>
      <c r="DX91" s="21" t="n">
        <f aca="false">(DX77+DX78)*DX46/Thousand</f>
        <v>57.8392975810939</v>
      </c>
      <c r="DY91" s="21" t="n">
        <f aca="false">(DY77+DY78)*DY46/Thousand</f>
        <v>58.4311089066591</v>
      </c>
      <c r="DZ91" s="21" t="n">
        <f aca="false">(DZ77+DZ78)*DZ46/Thousand</f>
        <v>58.386875726105</v>
      </c>
      <c r="EA91" s="21" t="n">
        <f aca="false">(EA77+EA78)*EA46/Thousand</f>
        <v>58.8627167568493</v>
      </c>
      <c r="EB91" s="21" t="n">
        <f aca="false">(EB77+EB78)*EB46/Thousand</f>
        <v>58.8186410085207</v>
      </c>
      <c r="EC91" s="21" t="n">
        <f aca="false">(EC77+EC78)*EC46/Thousand</f>
        <v>59.4204729698164</v>
      </c>
      <c r="ED91" s="21" t="n">
        <f aca="false">(ED77+ED78)*ED46/Thousand</f>
        <v>59.3754908265939</v>
      </c>
      <c r="EE91" s="21" t="n">
        <f aca="false">(EE77+EE78)*EE46/Thousand</f>
        <v>59.2015526244535</v>
      </c>
      <c r="EF91" s="21" t="n">
        <f aca="false">(EF77+EF78)*EF46/Thousand</f>
        <v>59.8150180063249</v>
      </c>
      <c r="EG91" s="21" t="n">
        <f aca="false">(EG77+EG78)*EG46/Thousand</f>
        <v>60.4270448907351</v>
      </c>
      <c r="EH91" s="21" t="n">
        <f aca="false">(EH77+EH78)*EH46/Thousand</f>
        <v>60.3813007582512</v>
      </c>
      <c r="EI91" s="21" t="n">
        <f aca="false">(EI77+EI78)*EI46/Thousand</f>
        <v>60.2044237969999</v>
      </c>
      <c r="EJ91" s="21" t="n">
        <f aca="false">(EJ77+EJ78)*EJ46/Thousand</f>
        <v>60.8282812500175</v>
      </c>
      <c r="EK91" s="21" t="n">
        <f aca="false">(EK77+EK78)*EK46/Thousand</f>
        <v>61.4506758375028</v>
      </c>
      <c r="EL91" s="21" t="n">
        <f aca="false">(EL77+EL78)*EL46/Thousand</f>
        <v>61.4041568018324</v>
      </c>
      <c r="EM91" s="21" t="n">
        <f aca="false">(EM77+EM78)*EM46/Thousand</f>
        <v>61.2242973425062</v>
      </c>
      <c r="EN91" s="21" t="n">
        <f aca="false">(EN77+EN78)*EN46/Thousand</f>
        <v>61.8587230506846</v>
      </c>
      <c r="EO91" s="21" t="n">
        <f aca="false">(EO77+EO78)*EO46/Thousand</f>
        <v>62.491661112131</v>
      </c>
      <c r="EP91" s="21" t="n">
        <f aca="false">(EP77+EP78)*EP46/Thousand</f>
        <v>62.4443540358009</v>
      </c>
      <c r="EQ91" s="21" t="n">
        <f aca="false">(EQ77+EQ78)*EQ46/Thousand</f>
        <v>62.953220620144</v>
      </c>
      <c r="ER91" s="21" t="n">
        <f aca="false">(ER77+ER78)*ER46/Thousand</f>
        <v>62.906081947969</v>
      </c>
      <c r="ES91" s="21" t="n">
        <f aca="false">(ES77+ES78)*ES46/Thousand</f>
        <v>63.5497365790016</v>
      </c>
      <c r="ET91" s="21" t="n">
        <f aca="false">(ET77+ET78)*ET46/Thousand</f>
        <v>63.5016285244932</v>
      </c>
      <c r="EU91" s="21" t="n">
        <f aca="false">(EU77+EU78)*EU46/Thousand</f>
        <v>63.3156143734914</v>
      </c>
      <c r="EV91" s="21" t="n">
        <f aca="false">(EV77+EV78)*EV46/Thousand</f>
        <v>63.9717109761676</v>
      </c>
      <c r="EW91" s="21" t="n">
        <f aca="false">(EW77+EW78)*EW46/Thousand</f>
        <v>64.6262691166499</v>
      </c>
      <c r="EX91" s="21" t="n">
        <f aca="false">(EX77+EX78)*EX46/Thousand</f>
        <v>64.5773461116981</v>
      </c>
      <c r="EY91" s="21" t="n">
        <f aca="false">(EY77+EY78)*EY46/Thousand</f>
        <v>64.3881808809784</v>
      </c>
      <c r="EZ91" s="21" t="n">
        <f aca="false">(EZ77+EZ78)*EZ46/Thousand</f>
        <v>65.0553917601039</v>
      </c>
      <c r="FA91" s="21" t="n">
        <f aca="false">(FA77+FA78)*FA46/Thousand</f>
        <v>65.7210381154859</v>
      </c>
      <c r="FB91" s="21" t="n">
        <f aca="false">(FB77+FB78)*FB46/Thousand</f>
        <v>65.6712863548303</v>
      </c>
      <c r="FC91" s="21" t="n">
        <f aca="false">(FC77+FC78)*FC46/Thousand</f>
        <v>65.4789166651022</v>
      </c>
      <c r="FD91" s="21" t="n">
        <f aca="false">(FD77+FD78)*FD46/Thousand</f>
        <v>0</v>
      </c>
      <c r="FE91" s="21" t="n">
        <f aca="false">(FE77+FE78)*FE46/Thousand</f>
        <v>0</v>
      </c>
      <c r="FF91" s="21" t="n">
        <f aca="false">(FF77+FF78)*FF46/Thousand</f>
        <v>0</v>
      </c>
      <c r="FG91" s="21" t="n">
        <f aca="false">(FG77+FG78)*FG46/Thousand</f>
        <v>0</v>
      </c>
      <c r="FH91" s="21" t="n">
        <f aca="false">(FH77+FH78)*FH46/Thousand</f>
        <v>0</v>
      </c>
    </row>
    <row r="92" customFormat="false" ht="15" hidden="false" customHeight="false" outlineLevel="0" collapsed="false">
      <c r="C92" s="1" t="s">
        <v>739</v>
      </c>
      <c r="D92" s="12" t="s">
        <v>358</v>
      </c>
      <c r="E92" s="21" t="n">
        <f aca="false">SUMIF($J$7:$FH$7,YEAR($F16)+1,$J92:$FH92)</f>
        <v>2485</v>
      </c>
      <c r="I92" s="21" t="n">
        <f aca="false">SUM(J92:FH92)</f>
        <v>227112.554292702</v>
      </c>
      <c r="J92" s="21" t="n">
        <f aca="false">J74*$E18*J28*J$6*J54</f>
        <v>0</v>
      </c>
      <c r="K92" s="21" t="n">
        <f aca="false">K74*$E18*K28*K$6*K54</f>
        <v>0</v>
      </c>
      <c r="L92" s="21" t="n">
        <f aca="false">L74*$E18*L28*L$6*L54</f>
        <v>0</v>
      </c>
      <c r="M92" s="21" t="n">
        <f aca="false">M74*$E18*M28*M$6*M54</f>
        <v>0</v>
      </c>
      <c r="N92" s="21" t="n">
        <f aca="false">N74*$E18*N28*N$6*N54</f>
        <v>0</v>
      </c>
      <c r="O92" s="21" t="n">
        <f aca="false">O74*$E18*O28*O$6*O54</f>
        <v>0</v>
      </c>
      <c r="P92" s="21" t="n">
        <f aca="false">P74*$E18*P28*P$6*P54</f>
        <v>0</v>
      </c>
      <c r="Q92" s="21" t="n">
        <f aca="false">Q74*$E18*Q28*Q$6*Q54</f>
        <v>0</v>
      </c>
      <c r="R92" s="21" t="n">
        <f aca="false">R74*$E18*R28*R$6*R54</f>
        <v>0</v>
      </c>
      <c r="S92" s="21" t="n">
        <f aca="false">S74*$E18*S28*S$6*S54</f>
        <v>0</v>
      </c>
      <c r="T92" s="21" t="n">
        <f aca="false">T74*$E18*T28*T$6*T54</f>
        <v>619.547945205479</v>
      </c>
      <c r="U92" s="21" t="n">
        <f aca="false">U74*$E18*U28*U$6*U54</f>
        <v>626.356164383562</v>
      </c>
      <c r="V92" s="21" t="n">
        <f aca="false">V74*$E18*V28*V$6*V54</f>
        <v>626.356164383562</v>
      </c>
      <c r="W92" s="21" t="n">
        <f aca="false">W74*$E18*W28*W$6*W54</f>
        <v>612.739726027397</v>
      </c>
      <c r="X92" s="21" t="n">
        <f aca="false">X74*$E18*X28*X$6*X54</f>
        <v>619.547945205479</v>
      </c>
      <c r="Y92" s="21" t="n">
        <f aca="false">Y74*$E18*Y28*Y$6*Y54</f>
        <v>626.356164383562</v>
      </c>
      <c r="Z92" s="21" t="n">
        <f aca="false">Z74*$E18*Z28*Z$6*Z54</f>
        <v>626.356164383562</v>
      </c>
      <c r="AA92" s="21" t="n">
        <f aca="false">AA74*$E18*AA28*AA$6*AA54</f>
        <v>612.739726027397</v>
      </c>
      <c r="AB92" s="21" t="n">
        <f aca="false">AB74*$E18*AB28*AB$6*AB54</f>
        <v>619.547945205479</v>
      </c>
      <c r="AC92" s="21" t="n">
        <f aca="false">AC74*$E18*AC28*AC$6*AC54</f>
        <v>626.356164383562</v>
      </c>
      <c r="AD92" s="21" t="n">
        <f aca="false">AD74*$E18*AD28*AD$6*AD54</f>
        <v>626.356164383562</v>
      </c>
      <c r="AE92" s="21" t="n">
        <f aca="false">AE74*$E18*AE28*AE$6*AE54</f>
        <v>1427.75302077011</v>
      </c>
      <c r="AF92" s="21" t="n">
        <f aca="false">AF74*$E18*AF28*AF$6*AF54</f>
        <v>1443.61694322311</v>
      </c>
      <c r="AG92" s="21" t="n">
        <f aca="false">AG74*$E18*AG28*AG$6*AG54</f>
        <v>1459.48086567611</v>
      </c>
      <c r="AH92" s="21" t="n">
        <f aca="false">AH74*$E18*AH28*AH$6*AH54</f>
        <v>1459.48086567611</v>
      </c>
      <c r="AI92" s="21" t="n">
        <f aca="false">AI74*$E18*AI28*AI$6*AI54</f>
        <v>1530.93320304239</v>
      </c>
      <c r="AJ92" s="21" t="n">
        <f aca="false">AJ74*$E18*AJ28*AJ$6*AJ54</f>
        <v>1530.93320304239</v>
      </c>
      <c r="AK92" s="21" t="n">
        <f aca="false">AK74*$E18*AK28*AK$6*AK54</f>
        <v>1547.75664483407</v>
      </c>
      <c r="AL92" s="21" t="n">
        <f aca="false">AL74*$E18*AL28*AL$6*AL54</f>
        <v>1547.75664483407</v>
      </c>
      <c r="AM92" s="21" t="n">
        <f aca="false">AM74*$E18*AM28*AM$6*AM54</f>
        <v>1455.41988175348</v>
      </c>
      <c r="AN92" s="21" t="n">
        <f aca="false">AN74*$E18*AN28*AN$6*AN54</f>
        <v>1471.59121377296</v>
      </c>
      <c r="AO92" s="21" t="n">
        <f aca="false">AO74*$E18*AO28*AO$6*AO54</f>
        <v>1487.76254579245</v>
      </c>
      <c r="AP92" s="21" t="n">
        <f aca="false">AP74*$E18*AP28*AP$6*AP54</f>
        <v>1487.76254579245</v>
      </c>
      <c r="AQ92" s="21" t="n">
        <f aca="false">AQ74*$E18*AQ28*AQ$6*AQ54</f>
        <v>1453.11856437972</v>
      </c>
      <c r="AR92" s="21" t="n">
        <f aca="false">AR74*$E18*AR28*AR$6*AR54</f>
        <v>1469.26432620616</v>
      </c>
      <c r="AS92" s="21" t="n">
        <f aca="false">AS74*$E18*AS28*AS$6*AS54</f>
        <v>1485.4100880326</v>
      </c>
      <c r="AT92" s="21" t="n">
        <f aca="false">AT74*$E18*AT28*AT$6*AT54</f>
        <v>1485.4100880326</v>
      </c>
      <c r="AU92" s="21" t="n">
        <f aca="false">AU74*$E18*AU28*AU$6*AU54</f>
        <v>1468.82261323507</v>
      </c>
      <c r="AV92" s="21" t="n">
        <f aca="false">AV74*$E18*AV28*AV$6*AV54</f>
        <v>1485.14286449323</v>
      </c>
      <c r="AW92" s="21" t="n">
        <f aca="false">AW74*$E18*AW28*AW$6*AW54</f>
        <v>1501.4631157514</v>
      </c>
      <c r="AX92" s="21" t="n">
        <f aca="false">AX74*$E18*AX28*AX$6*AX54</f>
        <v>1501.4631157514</v>
      </c>
      <c r="AY92" s="21" t="n">
        <f aca="false">AY74*$E18*AY28*AY$6*AY54</f>
        <v>1443.68325216202</v>
      </c>
      <c r="AZ92" s="21" t="n">
        <f aca="false">AZ74*$E18*AZ28*AZ$6*AZ54</f>
        <v>1443.68325216202</v>
      </c>
      <c r="BA92" s="21" t="n">
        <f aca="false">BA74*$E18*BA28*BA$6*BA54</f>
        <v>1459.54790328468</v>
      </c>
      <c r="BB92" s="21" t="n">
        <f aca="false">BB74*$E18*BB28*BB$6*BB54</f>
        <v>1459.54790328468</v>
      </c>
      <c r="BC92" s="21" t="n">
        <f aca="false">BC74*$E18*BC28*BC$6*BC54</f>
        <v>1410.83454044899</v>
      </c>
      <c r="BD92" s="21" t="n">
        <f aca="false">BD74*$E18*BD28*BD$6*BD54</f>
        <v>1426.51047978731</v>
      </c>
      <c r="BE92" s="21" t="n">
        <f aca="false">BE74*$E18*BE28*BE$6*BE54</f>
        <v>1442.18641912564</v>
      </c>
      <c r="BF92" s="21" t="n">
        <f aca="false">BF74*$E18*BF28*BF$6*BF54</f>
        <v>1442.18641912564</v>
      </c>
      <c r="BG92" s="21" t="n">
        <f aca="false">BG74*$E18*BG28*BG$6*BG54</f>
        <v>1396.57380271478</v>
      </c>
      <c r="BH92" s="21" t="n">
        <f aca="false">BH74*$E18*BH28*BH$6*BH54</f>
        <v>1412.09128941162</v>
      </c>
      <c r="BI92" s="21" t="n">
        <f aca="false">BI74*$E18*BI28*BI$6*BI54</f>
        <v>1427.60877610845</v>
      </c>
      <c r="BJ92" s="21" t="n">
        <f aca="false">BJ74*$E18*BJ28*BJ$6*BJ54</f>
        <v>1427.60877610845</v>
      </c>
      <c r="BK92" s="21" t="n">
        <f aca="false">BK74*$E18*BK28*BK$6*BK54</f>
        <v>1415.53688806999</v>
      </c>
      <c r="BL92" s="21" t="n">
        <f aca="false">BL74*$E18*BL28*BL$6*BL54</f>
        <v>1431.26507571521</v>
      </c>
      <c r="BM92" s="21" t="n">
        <f aca="false">BM74*$E18*BM28*BM$6*BM54</f>
        <v>1446.99326336044</v>
      </c>
      <c r="BN92" s="21" t="n">
        <f aca="false">BN74*$E18*BN28*BN$6*BN54</f>
        <v>1446.99326336044</v>
      </c>
      <c r="BO92" s="21" t="n">
        <f aca="false">BO74*$E18*BO28*BO$6*BO54</f>
        <v>1457.22297297557</v>
      </c>
      <c r="BP92" s="21" t="n">
        <f aca="false">BP74*$E18*BP28*BP$6*BP54</f>
        <v>1457.22297297557</v>
      </c>
      <c r="BQ92" s="21" t="n">
        <f aca="false">BQ74*$E18*BQ28*BQ$6*BQ54</f>
        <v>1473.23641223904</v>
      </c>
      <c r="BR92" s="21" t="n">
        <f aca="false">BR74*$E18*BR28*BR$6*BR54</f>
        <v>1473.23641223904</v>
      </c>
      <c r="BS92" s="21" t="n">
        <f aca="false">BS74*$E18*BS28*BS$6*BS54</f>
        <v>1439.14985613898</v>
      </c>
      <c r="BT92" s="21" t="n">
        <f aca="false">BT74*$E18*BT28*BT$6*BT54</f>
        <v>1455.14041009608</v>
      </c>
      <c r="BU92" s="21" t="n">
        <f aca="false">BU74*$E18*BU28*BU$6*BU54</f>
        <v>1471.13096405318</v>
      </c>
      <c r="BV92" s="21" t="n">
        <f aca="false">BV74*$E18*BV28*BV$6*BV54</f>
        <v>1471.13096405318</v>
      </c>
      <c r="BW92" s="21" t="n">
        <f aca="false">BW74*$E18*BW28*BW$6*BW54</f>
        <v>1479.61752448862</v>
      </c>
      <c r="BX92" s="21" t="n">
        <f aca="false">BX74*$E18*BX28*BX$6*BX54</f>
        <v>1496.05771920516</v>
      </c>
      <c r="BY92" s="21" t="n">
        <f aca="false">BY74*$E18*BY28*BY$6*BY54</f>
        <v>1512.4979139217</v>
      </c>
      <c r="BZ92" s="21" t="n">
        <f aca="false">BZ74*$E18*BZ28*BZ$6*BZ54</f>
        <v>1512.4979139217</v>
      </c>
      <c r="CA92" s="21" t="n">
        <f aca="false">CA74*$E18*CA28*CA$6*CA54</f>
        <v>1465.70539776052</v>
      </c>
      <c r="CB92" s="21" t="n">
        <f aca="false">CB74*$E18*CB28*CB$6*CB54</f>
        <v>1481.99101329119</v>
      </c>
      <c r="CC92" s="21" t="n">
        <f aca="false">CC74*$E18*CC28*CC$6*CC54</f>
        <v>1498.27662882187</v>
      </c>
      <c r="CD92" s="21" t="n">
        <f aca="false">CD74*$E18*CD28*CD$6*CD54</f>
        <v>1498.27662882187</v>
      </c>
      <c r="CE92" s="21" t="n">
        <f aca="false">CE74*$E18*CE28*CE$6*CE54</f>
        <v>1469.83858229608</v>
      </c>
      <c r="CF92" s="21" t="n">
        <f aca="false">CF74*$E18*CF28*CF$6*CF54</f>
        <v>1469.83858229608</v>
      </c>
      <c r="CG92" s="21" t="n">
        <f aca="false">CG74*$E18*CG28*CG$6*CG54</f>
        <v>1485.990654629</v>
      </c>
      <c r="CH92" s="21" t="n">
        <f aca="false">CH74*$E18*CH28*CH$6*CH54</f>
        <v>1485.990654629</v>
      </c>
      <c r="CI92" s="21" t="n">
        <f aca="false">CI74*$E18*CI28*CI$6*CI54</f>
        <v>1471.65787032256</v>
      </c>
      <c r="CJ92" s="21" t="n">
        <f aca="false">CJ74*$E18*CJ28*CJ$6*CJ54</f>
        <v>1488.00962443726</v>
      </c>
      <c r="CK92" s="21" t="n">
        <f aca="false">CK74*$E18*CK28*CK$6*CK54</f>
        <v>1504.36137855195</v>
      </c>
      <c r="CL92" s="21" t="n">
        <f aca="false">CL74*$E18*CL28*CL$6*CL54</f>
        <v>1504.36137855195</v>
      </c>
      <c r="CM92" s="21" t="n">
        <f aca="false">CM74*$E18*CM28*CM$6*CM54</f>
        <v>1475.64411327378</v>
      </c>
      <c r="CN92" s="21" t="n">
        <f aca="false">CN74*$E18*CN28*CN$6*CN54</f>
        <v>1492.04015897682</v>
      </c>
      <c r="CO92" s="21" t="n">
        <f aca="false">CO74*$E18*CO28*CO$6*CO54</f>
        <v>1508.43620467986</v>
      </c>
      <c r="CP92" s="21" t="n">
        <f aca="false">CP74*$E18*CP28*CP$6*CP54</f>
        <v>1508.43620467986</v>
      </c>
      <c r="CQ92" s="21" t="n">
        <f aca="false">CQ74*$E18*CQ28*CQ$6*CQ54</f>
        <v>1484.65917190385</v>
      </c>
      <c r="CR92" s="21" t="n">
        <f aca="false">CR74*$E18*CR28*CR$6*CR54</f>
        <v>1501.155384925</v>
      </c>
      <c r="CS92" s="21" t="n">
        <f aca="false">CS74*$E18*CS28*CS$6*CS54</f>
        <v>1517.65159794616</v>
      </c>
      <c r="CT92" s="21" t="n">
        <f aca="false">CT74*$E18*CT28*CT$6*CT54</f>
        <v>1517.65159794616</v>
      </c>
      <c r="CU92" s="21" t="n">
        <f aca="false">CU74*$E18*CU28*CU$6*CU54</f>
        <v>1482.11317548722</v>
      </c>
      <c r="CV92" s="21" t="n">
        <f aca="false">CV74*$E18*CV28*CV$6*CV54</f>
        <v>1482.11317548722</v>
      </c>
      <c r="CW92" s="21" t="n">
        <f aca="false">CW74*$E18*CW28*CW$6*CW54</f>
        <v>1498.4001334596</v>
      </c>
      <c r="CX92" s="21" t="n">
        <f aca="false">CX74*$E18*CX28*CX$6*CX54</f>
        <v>1498.4001334596</v>
      </c>
      <c r="CY92" s="21" t="n">
        <f aca="false">CY74*$E18*CY28*CY$6*CY54</f>
        <v>1965.57632558324</v>
      </c>
      <c r="CZ92" s="21" t="n">
        <f aca="false">CZ74*$E18*CZ28*CZ$6*CZ54</f>
        <v>1987.41606253416</v>
      </c>
      <c r="DA92" s="21" t="n">
        <f aca="false">DA74*$E18*DA28*DA$6*DA54</f>
        <v>2009.25579948509</v>
      </c>
      <c r="DB92" s="21" t="n">
        <f aca="false">DB74*$E18*DB28*DB$6*DB54</f>
        <v>2009.25579948509</v>
      </c>
      <c r="DC92" s="21" t="n">
        <f aca="false">DC74*$E18*DC28*DC$6*DC54</f>
        <v>1916.75203064816</v>
      </c>
      <c r="DD92" s="21" t="n">
        <f aca="false">DD74*$E18*DD28*DD$6*DD54</f>
        <v>1938.04927543314</v>
      </c>
      <c r="DE92" s="21" t="n">
        <f aca="false">DE74*$E18*DE28*DE$6*DE54</f>
        <v>1959.34652021812</v>
      </c>
      <c r="DF92" s="21" t="n">
        <f aca="false">DF74*$E18*DF28*DF$6*DF54</f>
        <v>1959.34652021812</v>
      </c>
      <c r="DG92" s="21" t="n">
        <f aca="false">DG74*$E18*DG28*DG$6*DG54</f>
        <v>1888.84820047546</v>
      </c>
      <c r="DH92" s="21" t="n">
        <f aca="false">DH74*$E18*DH28*DH$6*DH54</f>
        <v>1909.83540270297</v>
      </c>
      <c r="DI92" s="21" t="n">
        <f aca="false">DI74*$E18*DI28*DI$6*DI54</f>
        <v>1930.82260493047</v>
      </c>
      <c r="DJ92" s="21" t="n">
        <f aca="false">DJ74*$E18*DJ28*DJ$6*DJ54</f>
        <v>1930.82260493047</v>
      </c>
      <c r="DK92" s="21" t="n">
        <f aca="false">DK74*$E18*DK28*DK$6*DK54</f>
        <v>1870.50349040153</v>
      </c>
      <c r="DL92" s="21" t="n">
        <f aca="false">DL74*$E18*DL28*DL$6*DL54</f>
        <v>1870.50349040153</v>
      </c>
      <c r="DM92" s="21" t="n">
        <f aca="false">DM74*$E18*DM28*DM$6*DM54</f>
        <v>1891.05847381254</v>
      </c>
      <c r="DN92" s="21" t="n">
        <f aca="false">DN74*$E18*DN28*DN$6*DN54</f>
        <v>1891.05847381254</v>
      </c>
      <c r="DO92" s="21" t="n">
        <f aca="false">DO74*$E18*DO28*DO$6*DO54</f>
        <v>1892.0264436018</v>
      </c>
      <c r="DP92" s="21" t="n">
        <f aca="false">DP74*$E18*DP28*DP$6*DP54</f>
        <v>1913.04895964182</v>
      </c>
      <c r="DQ92" s="21" t="n">
        <f aca="false">DQ74*$E18*DQ28*DQ$6*DQ54</f>
        <v>1934.07147568184</v>
      </c>
      <c r="DR92" s="21" t="n">
        <f aca="false">DR74*$E18*DR28*DR$6*DR54</f>
        <v>1934.07147568184</v>
      </c>
      <c r="DS92" s="21" t="n">
        <f aca="false">DS74*$E18*DS28*DS$6*DS54</f>
        <v>1913.08050844946</v>
      </c>
      <c r="DT92" s="21" t="n">
        <f aca="false">DT74*$E18*DT28*DT$6*DT54</f>
        <v>1934.33695854334</v>
      </c>
      <c r="DU92" s="21" t="n">
        <f aca="false">DU74*$E18*DU28*DU$6*DU54</f>
        <v>1955.59340863722</v>
      </c>
      <c r="DV92" s="21" t="n">
        <f aca="false">DV74*$E18*DV28*DV$6*DV54</f>
        <v>1955.59340863722</v>
      </c>
      <c r="DW92" s="21" t="n">
        <f aca="false">DW74*$E18*DW28*DW$6*DW54</f>
        <v>1905.41741800684</v>
      </c>
      <c r="DX92" s="21" t="n">
        <f aca="false">DX74*$E18*DX28*DX$6*DX54</f>
        <v>1926.58872265136</v>
      </c>
      <c r="DY92" s="21" t="n">
        <f aca="false">DY74*$E18*DY28*DY$6*DY54</f>
        <v>1947.76002729588</v>
      </c>
      <c r="DZ92" s="21" t="n">
        <f aca="false">DZ74*$E18*DZ28*DZ$6*DZ54</f>
        <v>1947.76002729588</v>
      </c>
      <c r="EA92" s="21" t="n">
        <f aca="false">EA74*$E18*EA28*EA$6*EA54</f>
        <v>1936.07849353911</v>
      </c>
      <c r="EB92" s="21" t="n">
        <f aca="false">EB74*$E18*EB28*EB$6*EB54</f>
        <v>1936.07849353911</v>
      </c>
      <c r="EC92" s="21" t="n">
        <f aca="false">EC74*$E18*EC28*EC$6*EC54</f>
        <v>1957.3540813802</v>
      </c>
      <c r="ED92" s="21" t="n">
        <f aca="false">ED74*$E18*ED28*ED$6*ED54</f>
        <v>1957.3540813802</v>
      </c>
      <c r="EE92" s="21" t="n">
        <f aca="false">EE74*$E18*EE28*EE$6*EE54</f>
        <v>1956.54091405217</v>
      </c>
      <c r="EF92" s="21" t="n">
        <f aca="false">EF74*$E18*EF28*EF$6*EF54</f>
        <v>1978.28025754164</v>
      </c>
      <c r="EG92" s="21" t="n">
        <f aca="false">EG74*$E18*EG28*EG$6*EG54</f>
        <v>2000.01960103111</v>
      </c>
      <c r="EH92" s="21" t="n">
        <f aca="false">EH74*$E18*EH28*EH$6*EH54</f>
        <v>2000.01960103111</v>
      </c>
      <c r="EI92" s="21" t="n">
        <f aca="false">EI74*$E18*EI28*EI$6*EI54</f>
        <v>2043.13306155763</v>
      </c>
      <c r="EJ92" s="21" t="n">
        <f aca="false">EJ74*$E18*EJ28*EJ$6*EJ54</f>
        <v>2065.83454001938</v>
      </c>
      <c r="EK92" s="21" t="n">
        <f aca="false">EK74*$E18*EK28*EK$6*EK54</f>
        <v>2088.53601848113</v>
      </c>
      <c r="EL92" s="21" t="n">
        <f aca="false">EL74*$E18*EL28*EL$6*EL54</f>
        <v>2088.53601848113</v>
      </c>
      <c r="EM92" s="21" t="n">
        <f aca="false">EM74*$E18*EM28*EM$6*EM54</f>
        <v>2069.8943852437</v>
      </c>
      <c r="EN92" s="21" t="n">
        <f aca="false">EN74*$E18*EN28*EN$6*EN54</f>
        <v>2092.89321174641</v>
      </c>
      <c r="EO92" s="21" t="n">
        <f aca="false">EO74*$E18*EO28*EO$6*EO54</f>
        <v>2115.89203824912</v>
      </c>
      <c r="EP92" s="21" t="n">
        <f aca="false">EP74*$E18*EP28*EP$6*EP54</f>
        <v>2115.89203824912</v>
      </c>
      <c r="EQ92" s="21" t="n">
        <f aca="false">EQ74*$E18*EQ28*EQ$6*EQ54</f>
        <v>2073.95824234431</v>
      </c>
      <c r="ER92" s="21" t="n">
        <f aca="false">ER74*$E18*ER28*ER$6*ER54</f>
        <v>2073.95824234431</v>
      </c>
      <c r="ES92" s="21" t="n">
        <f aca="false">ES74*$E18*ES28*ES$6*ES54</f>
        <v>2096.74899226018</v>
      </c>
      <c r="ET92" s="21" t="n">
        <f aca="false">ET74*$E18*ET28*ET$6*ET54</f>
        <v>2096.74899226018</v>
      </c>
      <c r="EU92" s="21" t="n">
        <f aca="false">EU74*$E18*EU28*EU$6*EU54</f>
        <v>2092.19084227701</v>
      </c>
      <c r="EV92" s="21" t="n">
        <f aca="false">EV74*$E18*EV28*EV$6*EV54</f>
        <v>2115.4374071912</v>
      </c>
      <c r="EW92" s="21" t="n">
        <f aca="false">EW74*$E18*EW28*EW$6*EW54</f>
        <v>2138.68397210539</v>
      </c>
      <c r="EX92" s="21" t="n">
        <f aca="false">EX74*$E18*EX28*EX$6*EX54</f>
        <v>2138.68397210539</v>
      </c>
      <c r="EY92" s="21" t="n">
        <f aca="false">EY74*$E18*EY28*EY$6*EY54</f>
        <v>2134.03465912255</v>
      </c>
      <c r="EZ92" s="21" t="n">
        <f aca="false">EZ74*$E18*EZ28*EZ$6*EZ54</f>
        <v>2157.74615533502</v>
      </c>
      <c r="FA92" s="21" t="n">
        <f aca="false">FA74*$E18*FA28*FA$6*FA54</f>
        <v>2181.4576515475</v>
      </c>
      <c r="FB92" s="21" t="n">
        <f aca="false">FB74*$E18*FB28*FB$6*FB54</f>
        <v>2181.4576515475</v>
      </c>
      <c r="FC92" s="21" t="n">
        <f aca="false">FC74*$E18*FC28*FC$6*FC54</f>
        <v>2176.715352305</v>
      </c>
      <c r="FD92" s="21" t="n">
        <f aca="false">FD74*$E18*FD28*FD$6*FD54</f>
        <v>0</v>
      </c>
      <c r="FE92" s="21" t="n">
        <f aca="false">FE74*$E18*FE28*FE$6*FE54</f>
        <v>0</v>
      </c>
      <c r="FF92" s="21" t="n">
        <f aca="false">FF74*$E18*FF28*FF$6*FF54</f>
        <v>0</v>
      </c>
      <c r="FG92" s="21" t="n">
        <f aca="false">FG74*$E18*FG28*FG$6*FG54</f>
        <v>0</v>
      </c>
      <c r="FH92" s="21" t="n">
        <f aca="false">FH74*$E18*FH28*FH$6*FH54</f>
        <v>0</v>
      </c>
    </row>
    <row r="93" customFormat="false" ht="15" hidden="false" customHeight="false" outlineLevel="0" collapsed="false">
      <c r="C93" s="28" t="s">
        <v>740</v>
      </c>
      <c r="D93" s="12" t="s">
        <v>358</v>
      </c>
      <c r="E93" s="63" t="n">
        <f aca="false">SUMIF($J$7:$FH$7,YEAR($F16)+1,$J93:$FH93)</f>
        <v>5856.96672751358</v>
      </c>
      <c r="I93" s="63" t="n">
        <f aca="false">SUM(J93:FH93)</f>
        <v>390762.223954707</v>
      </c>
      <c r="J93" s="63" t="n">
        <f aca="false">J90+J91+J92</f>
        <v>0</v>
      </c>
      <c r="K93" s="63" t="n">
        <f aca="false">K90+K91+K92</f>
        <v>0</v>
      </c>
      <c r="L93" s="63" t="n">
        <f aca="false">L90+L91+L92</f>
        <v>0</v>
      </c>
      <c r="M93" s="63" t="n">
        <f aca="false">M90+M91+M92</f>
        <v>0</v>
      </c>
      <c r="N93" s="63" t="n">
        <f aca="false">N90+N91+N92</f>
        <v>0</v>
      </c>
      <c r="O93" s="63" t="n">
        <f aca="false">O90+O91+O92</f>
        <v>0</v>
      </c>
      <c r="P93" s="63" t="n">
        <f aca="false">P90+P91+P92</f>
        <v>0</v>
      </c>
      <c r="Q93" s="63" t="n">
        <f aca="false">Q90+Q91+Q92</f>
        <v>0</v>
      </c>
      <c r="R93" s="63" t="n">
        <f aca="false">R90+R91+R92</f>
        <v>0</v>
      </c>
      <c r="S93" s="63" t="n">
        <f aca="false">S90+S91+S92</f>
        <v>0</v>
      </c>
      <c r="T93" s="63" t="n">
        <f aca="false">T90+T91+T92</f>
        <v>1453.4892946758</v>
      </c>
      <c r="U93" s="63" t="n">
        <f aca="false">U90+U91+U92</f>
        <v>1468.77599714685</v>
      </c>
      <c r="V93" s="63" t="n">
        <f aca="false">V90+V91+V92</f>
        <v>1468.08327648366</v>
      </c>
      <c r="W93" s="63" t="n">
        <f aca="false">W90+W91+W92</f>
        <v>1445.19056295392</v>
      </c>
      <c r="X93" s="63" t="n">
        <f aca="false">X90+X91+X92</f>
        <v>1460.57839541574</v>
      </c>
      <c r="Y93" s="63" t="n">
        <f aca="false">Y90+Y91+Y92</f>
        <v>1475.94449154849</v>
      </c>
      <c r="Z93" s="63" t="n">
        <f aca="false">Z90+Z91+Z92</f>
        <v>1475.25327759543</v>
      </c>
      <c r="AA93" s="63" t="n">
        <f aca="false">AA90+AA91+AA92</f>
        <v>1367.97679135943</v>
      </c>
      <c r="AB93" s="63" t="n">
        <f aca="false">AB90+AB91+AB92</f>
        <v>1382.50813809127</v>
      </c>
      <c r="AC93" s="63" t="n">
        <f aca="false">AC90+AC91+AC92</f>
        <v>1397.01779538642</v>
      </c>
      <c r="AD93" s="63" t="n">
        <f aca="false">AD90+AD91+AD92</f>
        <v>1396.32807260851</v>
      </c>
      <c r="AE93" s="63" t="n">
        <f aca="false">AE90+AE91+AE92</f>
        <v>2572.02147727716</v>
      </c>
      <c r="AF93" s="63" t="n">
        <f aca="false">AF90+AF91+AF92</f>
        <v>2599.2152205342</v>
      </c>
      <c r="AG93" s="63" t="n">
        <f aca="false">AG90+AG91+AG92</f>
        <v>2626.36404411459</v>
      </c>
      <c r="AH93" s="63" t="n">
        <f aca="false">AH90+AH91+AH92</f>
        <v>2624.93560110711</v>
      </c>
      <c r="AI93" s="63" t="n">
        <f aca="false">AI90+AI91+AI92</f>
        <v>2615.58728860597</v>
      </c>
      <c r="AJ93" s="63" t="n">
        <f aca="false">AJ90+AJ91+AJ92</f>
        <v>2614.26037884259</v>
      </c>
      <c r="AK93" s="63" t="n">
        <f aca="false">AK90+AK91+AK92</f>
        <v>2641.64802817818</v>
      </c>
      <c r="AL93" s="63" t="n">
        <f aca="false">AL90+AL91+AL92</f>
        <v>2640.29383120404</v>
      </c>
      <c r="AM93" s="63" t="n">
        <f aca="false">AM90+AM91+AM92</f>
        <v>2571.88380392634</v>
      </c>
      <c r="AN93" s="63" t="n">
        <f aca="false">AN90+AN91+AN92</f>
        <v>2599.14344485383</v>
      </c>
      <c r="AO93" s="63" t="n">
        <f aca="false">AO90+AO91+AO92</f>
        <v>2626.36035412359</v>
      </c>
      <c r="AP93" s="63" t="n">
        <f aca="false">AP90+AP91+AP92</f>
        <v>2625.00148998564</v>
      </c>
      <c r="AQ93" s="63" t="n">
        <f aca="false">AQ90+AQ91+AQ92</f>
        <v>2492.49575348924</v>
      </c>
      <c r="AR93" s="63" t="n">
        <f aca="false">AR90+AR91+AR92</f>
        <v>2518.93598518646</v>
      </c>
      <c r="AS93" s="63" t="n">
        <f aca="false">AS90+AS91+AS92</f>
        <v>2545.33551919963</v>
      </c>
      <c r="AT93" s="63" t="n">
        <f aca="false">AT90+AT91+AT92</f>
        <v>2544.04133530207</v>
      </c>
      <c r="AU93" s="63" t="n">
        <f aca="false">AU90+AU91+AU92</f>
        <v>2509.21938965778</v>
      </c>
      <c r="AV93" s="63" t="n">
        <f aca="false">AV90+AV91+AV92</f>
        <v>2535.85344472976</v>
      </c>
      <c r="AW93" s="63" t="n">
        <f aca="false">AW90+AW91+AW92</f>
        <v>2562.44706188635</v>
      </c>
      <c r="AX93" s="63" t="n">
        <f aca="false">AX90+AX91+AX92</f>
        <v>2561.16113861635</v>
      </c>
      <c r="AY93" s="63" t="n">
        <f aca="false">AY90+AY91+AY92</f>
        <v>2512.42184529734</v>
      </c>
      <c r="AZ93" s="63" t="n">
        <f aca="false">AZ90+AZ91+AZ92</f>
        <v>2511.16238402476</v>
      </c>
      <c r="BA93" s="63" t="n">
        <f aca="false">BA90+BA91+BA92</f>
        <v>2537.48522698568</v>
      </c>
      <c r="BB93" s="63" t="n">
        <f aca="false">BB90+BB91+BB92</f>
        <v>2536.19986554555</v>
      </c>
      <c r="BC93" s="63" t="n">
        <f aca="false">BC90+BC91+BC92</f>
        <v>2558.07225470552</v>
      </c>
      <c r="BD93" s="63" t="n">
        <f aca="false">BD90+BD91+BD92</f>
        <v>2585.18933515203</v>
      </c>
      <c r="BE93" s="63" t="n">
        <f aca="false">BE90+BE91+BE92</f>
        <v>2612.2640376841</v>
      </c>
      <c r="BF93" s="63" t="n">
        <f aca="false">BF90+BF91+BF92</f>
        <v>2610.91642256158</v>
      </c>
      <c r="BG93" s="63" t="n">
        <f aca="false">BG90+BG91+BG92</f>
        <v>2566.64789625452</v>
      </c>
      <c r="BH93" s="63" t="n">
        <f aca="false">BH90+BH91+BH92</f>
        <v>2593.84920808095</v>
      </c>
      <c r="BI93" s="63" t="n">
        <f aca="false">BI90+BI91+BI92</f>
        <v>2621.00778330592</v>
      </c>
      <c r="BJ93" s="63" t="n">
        <f aca="false">BJ90+BJ91+BJ92</f>
        <v>2619.64876195761</v>
      </c>
      <c r="BK93" s="63" t="n">
        <f aca="false">BK90+BK91+BK92</f>
        <v>2584.76599840568</v>
      </c>
      <c r="BL93" s="63" t="n">
        <f aca="false">BL90+BL91+BL92</f>
        <v>2612.17782594235</v>
      </c>
      <c r="BM93" s="63" t="n">
        <f aca="false">BM90+BM91+BM92</f>
        <v>2639.54721553005</v>
      </c>
      <c r="BN93" s="63" t="n">
        <f aca="false">BN90+BN91+BN92</f>
        <v>2638.19769131306</v>
      </c>
      <c r="BO93" s="63" t="n">
        <f aca="false">BO90+BO91+BO92</f>
        <v>2614.7700660293</v>
      </c>
      <c r="BP93" s="63" t="n">
        <f aca="false">BP90+BP91+BP92</f>
        <v>2613.48023617773</v>
      </c>
      <c r="BQ93" s="63" t="n">
        <f aca="false">BQ90+BQ91+BQ92</f>
        <v>2640.89677183023</v>
      </c>
      <c r="BR93" s="63" t="n">
        <f aca="false">BR90+BR91+BR92</f>
        <v>2639.58041729704</v>
      </c>
      <c r="BS93" s="63" t="n">
        <f aca="false">BS90+BS91+BS92</f>
        <v>2552.71245001407</v>
      </c>
      <c r="BT93" s="63" t="n">
        <f aca="false">BT90+BT91+BT92</f>
        <v>2579.8315208237</v>
      </c>
      <c r="BU93" s="63" t="n">
        <f aca="false">BU90+BU91+BU92</f>
        <v>2606.91021081409</v>
      </c>
      <c r="BV93" s="63" t="n">
        <f aca="false">BV90+BV91+BV92</f>
        <v>2605.62610319863</v>
      </c>
      <c r="BW93" s="63" t="n">
        <f aca="false">BW90+BW91+BW92</f>
        <v>2613.40357391274</v>
      </c>
      <c r="BX93" s="63" t="n">
        <f aca="false">BX90+BX91+BX92</f>
        <v>2641.17322509451</v>
      </c>
      <c r="BY93" s="63" t="n">
        <f aca="false">BY90+BY91+BY92</f>
        <v>2668.90172426801</v>
      </c>
      <c r="BZ93" s="63" t="n">
        <f aca="false">BZ90+BZ91+BZ92</f>
        <v>2667.59309288772</v>
      </c>
      <c r="CA93" s="63" t="n">
        <f aca="false">CA90+CA91+CA92</f>
        <v>2613.49682868459</v>
      </c>
      <c r="CB93" s="63" t="n">
        <f aca="false">CB90+CB91+CB92</f>
        <v>2641.25392263079</v>
      </c>
      <c r="CC93" s="63" t="n">
        <f aca="false">CC90+CC91+CC92</f>
        <v>2668.96942346277</v>
      </c>
      <c r="CD93" s="63" t="n">
        <f aca="false">CD90+CD91+CD92</f>
        <v>2667.64676494002</v>
      </c>
      <c r="CE93" s="63" t="n">
        <f aca="false">CE90+CE91+CE92</f>
        <v>2625.27746024721</v>
      </c>
      <c r="CF93" s="63" t="n">
        <f aca="false">CF90+CF91+CF92</f>
        <v>2623.98539113465</v>
      </c>
      <c r="CG93" s="63" t="n">
        <f aca="false">CG90+CG91+CG92</f>
        <v>2651.51510587731</v>
      </c>
      <c r="CH93" s="63" t="n">
        <f aca="false">CH90+CH91+CH92</f>
        <v>2650.1964660339</v>
      </c>
      <c r="CI93" s="63" t="n">
        <f aca="false">CI90+CI91+CI92</f>
        <v>2680.75232020992</v>
      </c>
      <c r="CJ93" s="63" t="n">
        <f aca="false">CJ90+CJ91+CJ92</f>
        <v>2709.20644892524</v>
      </c>
      <c r="CK93" s="63" t="n">
        <f aca="false">CK90+CK91+CK92</f>
        <v>2737.61735396303</v>
      </c>
      <c r="CL93" s="63" t="n">
        <f aca="false">CL90+CL91+CL92</f>
        <v>2736.24284362528</v>
      </c>
      <c r="CM93" s="63" t="n">
        <f aca="false">CM90+CM91+CM92</f>
        <v>2726.43724594165</v>
      </c>
      <c r="CN93" s="63" t="n">
        <f aca="false">CN90+CN91+CN92</f>
        <v>2755.38057706139</v>
      </c>
      <c r="CO93" s="63" t="n">
        <f aca="false">CO90+CO91+CO92</f>
        <v>2784.28008716767</v>
      </c>
      <c r="CP93" s="63" t="n">
        <f aca="false">CP90+CP91+CP92</f>
        <v>2782.88658158359</v>
      </c>
      <c r="CQ93" s="63" t="n">
        <f aca="false">CQ90+CQ91+CQ92</f>
        <v>2748.48344829557</v>
      </c>
      <c r="CR93" s="63" t="n">
        <f aca="false">CR90+CR91+CR92</f>
        <v>2777.65652815924</v>
      </c>
      <c r="CS93" s="63" t="n">
        <f aca="false">CS90+CS91+CS92</f>
        <v>2806.78529347532</v>
      </c>
      <c r="CT93" s="63" t="n">
        <f aca="false">CT90+CT91+CT92</f>
        <v>2805.37609353548</v>
      </c>
      <c r="CU93" s="63" t="n">
        <f aca="false">CU90+CU91+CU92</f>
        <v>2709.26630042994</v>
      </c>
      <c r="CV93" s="63" t="n">
        <f aca="false">CV90+CV91+CV92</f>
        <v>2707.92328512384</v>
      </c>
      <c r="CW93" s="63" t="n">
        <f aca="false">CW90+CW91+CW92</f>
        <v>2736.32392683128</v>
      </c>
      <c r="CX93" s="63" t="n">
        <f aca="false">CX90+CX91+CX92</f>
        <v>2734.95329311229</v>
      </c>
      <c r="CY93" s="63" t="n">
        <f aca="false">CY90+CY91+CY92</f>
        <v>3113.69254404321</v>
      </c>
      <c r="CZ93" s="63" t="n">
        <f aca="false">CZ90+CZ91+CZ92</f>
        <v>3146.68181945876</v>
      </c>
      <c r="DA93" s="63" t="n">
        <f aca="false">DA90+DA91+DA92</f>
        <v>3179.61893770175</v>
      </c>
      <c r="DB93" s="63" t="n">
        <f aca="false">DB90+DB91+DB92</f>
        <v>3177.96034276099</v>
      </c>
      <c r="DC93" s="63" t="n">
        <f aca="false">DC90+DC91+DC92</f>
        <v>3069.41682551027</v>
      </c>
      <c r="DD93" s="63" t="n">
        <f aca="false">DD90+DD91+DD92</f>
        <v>3101.94857688059</v>
      </c>
      <c r="DE93" s="63" t="n">
        <f aca="false">DE90+DE91+DE92</f>
        <v>3134.42928827969</v>
      </c>
      <c r="DF93" s="63" t="n">
        <f aca="false">DF90+DF91+DF92</f>
        <v>3132.80622027419</v>
      </c>
      <c r="DG93" s="63" t="n">
        <f aca="false">DG90+DG91+DG92</f>
        <v>3060.20561863775</v>
      </c>
      <c r="DH93" s="63" t="n">
        <f aca="false">DH90+DH91+DH92</f>
        <v>3092.64300121459</v>
      </c>
      <c r="DI93" s="63" t="n">
        <f aca="false">DI90+DI91+DI92</f>
        <v>3125.02960270474</v>
      </c>
      <c r="DJ93" s="63" t="n">
        <f aca="false">DJ90+DJ91+DJ92</f>
        <v>3123.41476721187</v>
      </c>
      <c r="DK93" s="63" t="n">
        <f aca="false">DK90+DK91+DK92</f>
        <v>3050.14143289161</v>
      </c>
      <c r="DL93" s="63" t="n">
        <f aca="false">DL90+DL91+DL92</f>
        <v>3048.57964160474</v>
      </c>
      <c r="DM93" s="63" t="n">
        <f aca="false">DM90+DM91+DM92</f>
        <v>3080.50274526181</v>
      </c>
      <c r="DN93" s="63" t="n">
        <f aca="false">DN90+DN91+DN92</f>
        <v>3078.90883654753</v>
      </c>
      <c r="DO93" s="63" t="n">
        <f aca="false">DO90+DO91+DO92</f>
        <v>3081.45896913776</v>
      </c>
      <c r="DP93" s="63" t="n">
        <f aca="false">DP90+DP91+DP92</f>
        <v>3114.15134323749</v>
      </c>
      <c r="DQ93" s="63" t="n">
        <f aca="false">DQ90+DQ91+DQ92</f>
        <v>3146.79354771204</v>
      </c>
      <c r="DR93" s="63" t="n">
        <f aca="false">DR90+DR91+DR92</f>
        <v>3145.19815665778</v>
      </c>
      <c r="DS93" s="63" t="n">
        <f aca="false">DS90+DS91+DS92</f>
        <v>3105.89194332866</v>
      </c>
      <c r="DT93" s="63" t="n">
        <f aca="false">DT90+DT91+DT92</f>
        <v>3138.86144493382</v>
      </c>
      <c r="DU93" s="63" t="n">
        <f aca="false">DU90+DU91+DU92</f>
        <v>3171.78096025681</v>
      </c>
      <c r="DV93" s="63" t="n">
        <f aca="false">DV90+DV91+DV92</f>
        <v>3170.19139949952</v>
      </c>
      <c r="DW93" s="63" t="n">
        <f aca="false">DW90+DW91+DW92</f>
        <v>3110.72648418151</v>
      </c>
      <c r="DX93" s="63" t="n">
        <f aca="false">DX90+DX91+DX92</f>
        <v>3143.74953262557</v>
      </c>
      <c r="DY93" s="63" t="n">
        <f aca="false">DY90+DY91+DY92</f>
        <v>3176.72258926182</v>
      </c>
      <c r="DZ93" s="63" t="n">
        <f aca="false">DZ90+DZ91+DZ92</f>
        <v>3175.13285278944</v>
      </c>
      <c r="EA93" s="63" t="n">
        <f aca="false">EA90+EA91+EA92</f>
        <v>3153.52190755005</v>
      </c>
      <c r="EB93" s="63" t="n">
        <f aca="false">EB90+EB91+EB92</f>
        <v>3151.99081559023</v>
      </c>
      <c r="EC93" s="63" t="n">
        <f aca="false">EC90+EC91+EC92</f>
        <v>3185.08131921698</v>
      </c>
      <c r="ED93" s="63" t="n">
        <f aca="false">ED90+ED91+ED92</f>
        <v>3183.51874114548</v>
      </c>
      <c r="EE93" s="63" t="n">
        <f aca="false">EE90+EE91+EE92</f>
        <v>3191.16666049077</v>
      </c>
      <c r="EF93" s="63" t="n">
        <f aca="false">EF90+EF91+EF92</f>
        <v>3225.08830880875</v>
      </c>
      <c r="EG93" s="63" t="n">
        <f aca="false">EG90+EG91+EG92</f>
        <v>3258.96012173242</v>
      </c>
      <c r="EH93" s="63" t="n">
        <f aca="false">EH90+EH91+EH92</f>
        <v>3257.37535919974</v>
      </c>
      <c r="EI93" s="63" t="n">
        <f aca="false">EI90+EI91+EI92</f>
        <v>3304.13757170786</v>
      </c>
      <c r="EJ93" s="63" t="n">
        <f aca="false">EJ90+EJ91+EJ92</f>
        <v>3339.31322748474</v>
      </c>
      <c r="EK93" s="63" t="n">
        <f aca="false">EK90+EK91+EK92</f>
        <v>3374.43900811968</v>
      </c>
      <c r="EL93" s="63" t="n">
        <f aca="false">EL90+EL91+EL92</f>
        <v>3372.8529816149</v>
      </c>
      <c r="EM93" s="63" t="n">
        <f aca="false">EM90+EM91+EM92</f>
        <v>3384.41140670029</v>
      </c>
      <c r="EN93" s="63" t="n">
        <f aca="false">EN90+EN91+EN92</f>
        <v>3420.45525319052</v>
      </c>
      <c r="EO93" s="63" t="n">
        <f aca="false">EO90+EO91+EO92</f>
        <v>3456.44845415006</v>
      </c>
      <c r="EP93" s="63" t="n">
        <f aca="false">EP90+EP91+EP92</f>
        <v>3454.83792932977</v>
      </c>
      <c r="EQ93" s="63" t="n">
        <f aca="false">EQ90+EQ91+EQ92</f>
        <v>3411.53200284351</v>
      </c>
      <c r="ER93" s="63" t="n">
        <f aca="false">ER90+ER91+ER92</f>
        <v>3409.96066252399</v>
      </c>
      <c r="ES93" s="63" t="n">
        <f aca="false">ES90+ES91+ES92</f>
        <v>3445.84533945287</v>
      </c>
      <c r="ET93" s="63" t="n">
        <f aca="false">ET90+ET91+ET92</f>
        <v>3444.24168533503</v>
      </c>
      <c r="EU93" s="63" t="n">
        <f aca="false">EU90+EU91+EU92</f>
        <v>3435.15524684702</v>
      </c>
      <c r="EV93" s="63" t="n">
        <f aca="false">EV90+EV91+EV92</f>
        <v>3471.74324614655</v>
      </c>
      <c r="EW93" s="63" t="n">
        <f aca="false">EW90+EW91+EW92</f>
        <v>3508.2799617004</v>
      </c>
      <c r="EX93" s="63" t="n">
        <f aca="false">EX90+EX91+EX92</f>
        <v>3506.6491416818</v>
      </c>
      <c r="EY93" s="63" t="n">
        <f aca="false">EY90+EY91+EY92</f>
        <v>3497.39994848625</v>
      </c>
      <c r="EZ93" s="63" t="n">
        <f aca="false">EZ90+EZ91+EZ92</f>
        <v>3534.65278373567</v>
      </c>
      <c r="FA93" s="63" t="n">
        <f aca="false">FA90+FA91+FA92</f>
        <v>3571.85346649275</v>
      </c>
      <c r="FB93" s="63" t="n">
        <f aca="false">FB90+FB91+FB92</f>
        <v>3570.19502038304</v>
      </c>
      <c r="FC93" s="63" t="n">
        <f aca="false">FC90+FC91+FC92</f>
        <v>3560.78013880641</v>
      </c>
      <c r="FD93" s="63" t="n">
        <f aca="false">FD90+FD91+FD92</f>
        <v>0</v>
      </c>
      <c r="FE93" s="63" t="n">
        <f aca="false">FE90+FE91+FE92</f>
        <v>0</v>
      </c>
      <c r="FF93" s="63" t="n">
        <f aca="false">FF90+FF91+FF92</f>
        <v>0</v>
      </c>
      <c r="FG93" s="63" t="n">
        <f aca="false">FG90+FG91+FG92</f>
        <v>0</v>
      </c>
      <c r="FH93" s="63" t="n">
        <f aca="false">FH90+FH91+FH92</f>
        <v>0</v>
      </c>
    </row>
    <row r="94" customFormat="false" ht="15" hidden="false" customHeight="false" outlineLevel="0" collapsed="false">
      <c r="C94" s="1" t="s">
        <v>741</v>
      </c>
      <c r="D94" s="12" t="s">
        <v>358</v>
      </c>
      <c r="I94" s="21" t="n">
        <f aca="false">SUM(J94:FH94)</f>
        <v>10271.7501254864</v>
      </c>
      <c r="J94" s="21" t="n">
        <f aca="false">J61*$F58*J84*J63/Thousand+J67*$F64*$E18*J28*J$6*J54</f>
        <v>0</v>
      </c>
      <c r="K94" s="21" t="n">
        <f aca="false">K61*$F58*K84*K63/Thousand+K67*$F64*$E18*K28*K$6*K54</f>
        <v>0</v>
      </c>
      <c r="L94" s="21" t="n">
        <f aca="false">L61*$F58*L84*L63/Thousand+L67*$F64*$E18*L28*L$6*L54</f>
        <v>0</v>
      </c>
      <c r="M94" s="21" t="n">
        <f aca="false">M61*$F58*M84*M63/Thousand+M67*$F64*$E18*M28*M$6*M54</f>
        <v>0</v>
      </c>
      <c r="N94" s="21" t="n">
        <f aca="false">N61*$F58*N84*N63/Thousand+N67*$F64*$E18*N28*N$6*N54</f>
        <v>0</v>
      </c>
      <c r="O94" s="21" t="n">
        <f aca="false">O61*$F58*O84*O63/Thousand+O67*$F64*$E18*O28*O$6*O54</f>
        <v>0</v>
      </c>
      <c r="P94" s="21" t="n">
        <f aca="false">P61*$F58*P84*P63/Thousand+P67*$F64*$E18*P28*P$6*P54</f>
        <v>0</v>
      </c>
      <c r="Q94" s="21" t="n">
        <f aca="false">Q61*$F58*Q84*Q63/Thousand+Q67*$F64*$E18*Q28*Q$6*Q54</f>
        <v>0</v>
      </c>
      <c r="R94" s="21" t="n">
        <f aca="false">R61*$F58*R84*R63/Thousand+R67*$F64*$E18*R28*R$6*R54</f>
        <v>0</v>
      </c>
      <c r="S94" s="21" t="n">
        <f aca="false">S61*$F58*S84*S63/Thousand+S67*$F64*$E18*S28*S$6*S54</f>
        <v>0</v>
      </c>
      <c r="T94" s="21" t="n">
        <f aca="false">T61*$F58*T84*T63/Thousand+T67*$F64*$E18*T28*T$6*T54</f>
        <v>929.282399619671</v>
      </c>
      <c r="U94" s="21" t="n">
        <f aca="false">U61*$F58*U84*U63/Thousand+U67*$F64*$E18*U28*U$6*U54</f>
        <v>938.836384565357</v>
      </c>
      <c r="V94" s="21" t="n">
        <f aca="false">V61*$F58*V84*V63/Thousand+V67*$F64*$E18*V28*V$6*V54</f>
        <v>938.171746018491</v>
      </c>
      <c r="W94" s="21" t="n">
        <f aca="false">W61*$F58*W84*W63/Thousand+W67*$F64*$E18*W28*W$6*W54</f>
        <v>921.504989190519</v>
      </c>
      <c r="X94" s="21" t="n">
        <f aca="false">X61*$F58*X84*X63/Thousand+X67*$F64*$E18*X28*X$6*X54</f>
        <v>931.101778965515</v>
      </c>
      <c r="Y94" s="21" t="n">
        <f aca="false">Y61*$F58*Y84*Y63/Thousand+Y67*$F64*$E18*Y28*Y$6*Y54</f>
        <v>940.677730819492</v>
      </c>
      <c r="Z94" s="21" t="n">
        <f aca="false">Z61*$F58*Z84*Z63/Thousand+Z67*$F64*$E18*Z28*Z$6*Z54</f>
        <v>940.015086188267</v>
      </c>
      <c r="AA94" s="21" t="n">
        <f aca="false">AA61*$F58*AA84*AA63/Thousand+AA67*$F64*$E18*AA28*AA$6*AA54</f>
        <v>921.22110198725</v>
      </c>
      <c r="AB94" s="21" t="n">
        <f aca="false">AB61*$F58*AB84*AB63/Thousand+AB67*$F64*$E18*AB28*AB$6*AB54</f>
        <v>930.816663923635</v>
      </c>
      <c r="AC94" s="21" t="n">
        <f aca="false">AC61*$F58*AC84*AC63/Thousand+AC67*$F64*$E18*AC28*AC$6*AC54</f>
        <v>940.391450452764</v>
      </c>
      <c r="AD94" s="21" t="n">
        <f aca="false">AD61*$F58*AD84*AD63/Thousand+AD67*$F64*$E18*AD28*AD$6*AD54</f>
        <v>939.730793755433</v>
      </c>
      <c r="AE94" s="21" t="n">
        <f aca="false">AE61*$F58*AE84*AE63/Thousand+AE67*$F64*$E18*AE28*AE$6*AE54</f>
        <v>0</v>
      </c>
      <c r="AF94" s="21" t="n">
        <f aca="false">AF61*$F58*AF84*AF63/Thousand+AF67*$F64*$E18*AF28*AF$6*AF54</f>
        <v>0</v>
      </c>
      <c r="AG94" s="21" t="n">
        <f aca="false">AG61*$F58*AG84*AG63/Thousand+AG67*$F64*$E18*AG28*AG$6*AG54</f>
        <v>0</v>
      </c>
      <c r="AH94" s="21" t="n">
        <f aca="false">AH61*$F58*AH84*AH63/Thousand+AH67*$F64*$E18*AH28*AH$6*AH54</f>
        <v>0</v>
      </c>
      <c r="AI94" s="21" t="n">
        <f aca="false">AI61*$F58*AI84*AI63/Thousand+AI67*$F64*$E18*AI28*AI$6*AI54</f>
        <v>0</v>
      </c>
      <c r="AJ94" s="21" t="n">
        <f aca="false">AJ61*$F58*AJ84*AJ63/Thousand+AJ67*$F64*$E18*AJ28*AJ$6*AJ54</f>
        <v>0</v>
      </c>
      <c r="AK94" s="21" t="n">
        <f aca="false">AK61*$F58*AK84*AK63/Thousand+AK67*$F64*$E18*AK28*AK$6*AK54</f>
        <v>0</v>
      </c>
      <c r="AL94" s="21" t="n">
        <f aca="false">AL61*$F58*AL84*AL63/Thousand+AL67*$F64*$E18*AL28*AL$6*AL54</f>
        <v>0</v>
      </c>
      <c r="AM94" s="21" t="n">
        <f aca="false">AM61*$F58*AM84*AM63/Thousand+AM67*$F64*$E18*AM28*AM$6*AM54</f>
        <v>0</v>
      </c>
      <c r="AN94" s="21" t="n">
        <f aca="false">AN61*$F58*AN84*AN63/Thousand+AN67*$F64*$E18*AN28*AN$6*AN54</f>
        <v>0</v>
      </c>
      <c r="AO94" s="21" t="n">
        <f aca="false">AO61*$F58*AO84*AO63/Thousand+AO67*$F64*$E18*AO28*AO$6*AO54</f>
        <v>0</v>
      </c>
      <c r="AP94" s="21" t="n">
        <f aca="false">AP61*$F58*AP84*AP63/Thousand+AP67*$F64*$E18*AP28*AP$6*AP54</f>
        <v>0</v>
      </c>
      <c r="AQ94" s="21" t="n">
        <f aca="false">AQ61*$F58*AQ84*AQ63/Thousand+AQ67*$F64*$E18*AQ28*AQ$6*AQ54</f>
        <v>0</v>
      </c>
      <c r="AR94" s="21" t="n">
        <f aca="false">AR61*$F58*AR84*AR63/Thousand+AR67*$F64*$E18*AR28*AR$6*AR54</f>
        <v>0</v>
      </c>
      <c r="AS94" s="21" t="n">
        <f aca="false">AS61*$F58*AS84*AS63/Thousand+AS67*$F64*$E18*AS28*AS$6*AS54</f>
        <v>0</v>
      </c>
      <c r="AT94" s="21" t="n">
        <f aca="false">AT61*$F58*AT84*AT63/Thousand+AT67*$F64*$E18*AT28*AT$6*AT54</f>
        <v>0</v>
      </c>
      <c r="AU94" s="21" t="n">
        <f aca="false">AU61*$F58*AU84*AU63/Thousand+AU67*$F64*$E18*AU28*AU$6*AU54</f>
        <v>0</v>
      </c>
      <c r="AV94" s="21" t="n">
        <f aca="false">AV61*$F58*AV84*AV63/Thousand+AV67*$F64*$E18*AV28*AV$6*AV54</f>
        <v>0</v>
      </c>
      <c r="AW94" s="21" t="n">
        <f aca="false">AW61*$F58*AW84*AW63/Thousand+AW67*$F64*$E18*AW28*AW$6*AW54</f>
        <v>0</v>
      </c>
      <c r="AX94" s="21" t="n">
        <f aca="false">AX61*$F58*AX84*AX63/Thousand+AX67*$F64*$E18*AX28*AX$6*AX54</f>
        <v>0</v>
      </c>
      <c r="AY94" s="21" t="n">
        <f aca="false">AY61*$F58*AY84*AY63/Thousand+AY67*$F64*$E18*AY28*AY$6*AY54</f>
        <v>0</v>
      </c>
      <c r="AZ94" s="21" t="n">
        <f aca="false">AZ61*$F58*AZ84*AZ63/Thousand+AZ67*$F64*$E18*AZ28*AZ$6*AZ54</f>
        <v>0</v>
      </c>
      <c r="BA94" s="21" t="n">
        <f aca="false">BA61*$F58*BA84*BA63/Thousand+BA67*$F64*$E18*BA28*BA$6*BA54</f>
        <v>0</v>
      </c>
      <c r="BB94" s="21" t="n">
        <f aca="false">BB61*$F58*BB84*BB63/Thousand+BB67*$F64*$E18*BB28*BB$6*BB54</f>
        <v>0</v>
      </c>
      <c r="BC94" s="21" t="n">
        <f aca="false">BC61*$F58*BC84*BC63/Thousand+BC67*$F64*$E18*BC28*BC$6*BC54</f>
        <v>0</v>
      </c>
      <c r="BD94" s="21" t="n">
        <f aca="false">BD61*$F58*BD84*BD63/Thousand+BD67*$F64*$E18*BD28*BD$6*BD54</f>
        <v>0</v>
      </c>
      <c r="BE94" s="21" t="n">
        <f aca="false">BE61*$F58*BE84*BE63/Thousand+BE67*$F64*$E18*BE28*BE$6*BE54</f>
        <v>0</v>
      </c>
      <c r="BF94" s="21" t="n">
        <f aca="false">BF61*$F58*BF84*BF63/Thousand+BF67*$F64*$E18*BF28*BF$6*BF54</f>
        <v>0</v>
      </c>
      <c r="BG94" s="21" t="n">
        <f aca="false">BG61*$F58*BG84*BG63/Thousand+BG67*$F64*$E18*BG28*BG$6*BG54</f>
        <v>0</v>
      </c>
      <c r="BH94" s="21" t="n">
        <f aca="false">BH61*$F58*BH84*BH63/Thousand+BH67*$F64*$E18*BH28*BH$6*BH54</f>
        <v>0</v>
      </c>
      <c r="BI94" s="21" t="n">
        <f aca="false">BI61*$F58*BI84*BI63/Thousand+BI67*$F64*$E18*BI28*BI$6*BI54</f>
        <v>0</v>
      </c>
      <c r="BJ94" s="21" t="n">
        <f aca="false">BJ61*$F58*BJ84*BJ63/Thousand+BJ67*$F64*$E18*BJ28*BJ$6*BJ54</f>
        <v>0</v>
      </c>
      <c r="BK94" s="21" t="n">
        <f aca="false">BK61*$F58*BK84*BK63/Thousand+BK67*$F64*$E18*BK28*BK$6*BK54</f>
        <v>0</v>
      </c>
      <c r="BL94" s="21" t="n">
        <f aca="false">BL61*$F58*BL84*BL63/Thousand+BL67*$F64*$E18*BL28*BL$6*BL54</f>
        <v>0</v>
      </c>
      <c r="BM94" s="21" t="n">
        <f aca="false">BM61*$F58*BM84*BM63/Thousand+BM67*$F64*$E18*BM28*BM$6*BM54</f>
        <v>0</v>
      </c>
      <c r="BN94" s="21" t="n">
        <f aca="false">BN61*$F58*BN84*BN63/Thousand+BN67*$F64*$E18*BN28*BN$6*BN54</f>
        <v>0</v>
      </c>
      <c r="BO94" s="21" t="n">
        <f aca="false">BO61*$F58*BO84*BO63/Thousand+BO67*$F64*$E18*BO28*BO$6*BO54</f>
        <v>0</v>
      </c>
      <c r="BP94" s="21" t="n">
        <f aca="false">BP61*$F58*BP84*BP63/Thousand+BP67*$F64*$E18*BP28*BP$6*BP54</f>
        <v>0</v>
      </c>
      <c r="BQ94" s="21" t="n">
        <f aca="false">BQ61*$F58*BQ84*BQ63/Thousand+BQ67*$F64*$E18*BQ28*BQ$6*BQ54</f>
        <v>0</v>
      </c>
      <c r="BR94" s="21" t="n">
        <f aca="false">BR61*$F58*BR84*BR63/Thousand+BR67*$F64*$E18*BR28*BR$6*BR54</f>
        <v>0</v>
      </c>
      <c r="BS94" s="21" t="n">
        <f aca="false">BS61*$F58*BS84*BS63/Thousand+BS67*$F64*$E18*BS28*BS$6*BS54</f>
        <v>0</v>
      </c>
      <c r="BT94" s="21" t="n">
        <f aca="false">BT61*$F58*BT84*BT63/Thousand+BT67*$F64*$E18*BT28*BT$6*BT54</f>
        <v>0</v>
      </c>
      <c r="BU94" s="21" t="n">
        <f aca="false">BU61*$F58*BU84*BU63/Thousand+BU67*$F64*$E18*BU28*BU$6*BU54</f>
        <v>0</v>
      </c>
      <c r="BV94" s="21" t="n">
        <f aca="false">BV61*$F58*BV84*BV63/Thousand+BV67*$F64*$E18*BV28*BV$6*BV54</f>
        <v>0</v>
      </c>
      <c r="BW94" s="21" t="n">
        <f aca="false">BW61*$F58*BW84*BW63/Thousand+BW67*$F64*$E18*BW28*BW$6*BW54</f>
        <v>0</v>
      </c>
      <c r="BX94" s="21" t="n">
        <f aca="false">BX61*$F58*BX84*BX63/Thousand+BX67*$F64*$E18*BX28*BX$6*BX54</f>
        <v>0</v>
      </c>
      <c r="BY94" s="21" t="n">
        <f aca="false">BY61*$F58*BY84*BY63/Thousand+BY67*$F64*$E18*BY28*BY$6*BY54</f>
        <v>0</v>
      </c>
      <c r="BZ94" s="21" t="n">
        <f aca="false">BZ61*$F58*BZ84*BZ63/Thousand+BZ67*$F64*$E18*BZ28*BZ$6*BZ54</f>
        <v>0</v>
      </c>
      <c r="CA94" s="21" t="n">
        <f aca="false">CA61*$F58*CA84*CA63/Thousand+CA67*$F64*$E18*CA28*CA$6*CA54</f>
        <v>0</v>
      </c>
      <c r="CB94" s="21" t="n">
        <f aca="false">CB61*$F58*CB84*CB63/Thousand+CB67*$F64*$E18*CB28*CB$6*CB54</f>
        <v>0</v>
      </c>
      <c r="CC94" s="21" t="n">
        <f aca="false">CC61*$F58*CC84*CC63/Thousand+CC67*$F64*$E18*CC28*CC$6*CC54</f>
        <v>0</v>
      </c>
      <c r="CD94" s="21" t="n">
        <f aca="false">CD61*$F58*CD84*CD63/Thousand+CD67*$F64*$E18*CD28*CD$6*CD54</f>
        <v>0</v>
      </c>
      <c r="CE94" s="21" t="n">
        <f aca="false">CE61*$F58*CE84*CE63/Thousand+CE67*$F64*$E18*CE28*CE$6*CE54</f>
        <v>0</v>
      </c>
      <c r="CF94" s="21" t="n">
        <f aca="false">CF61*$F58*CF84*CF63/Thousand+CF67*$F64*$E18*CF28*CF$6*CF54</f>
        <v>0</v>
      </c>
      <c r="CG94" s="21" t="n">
        <f aca="false">CG61*$F58*CG84*CG63/Thousand+CG67*$F64*$E18*CG28*CG$6*CG54</f>
        <v>0</v>
      </c>
      <c r="CH94" s="21" t="n">
        <f aca="false">CH61*$F58*CH84*CH63/Thousand+CH67*$F64*$E18*CH28*CH$6*CH54</f>
        <v>0</v>
      </c>
      <c r="CI94" s="21" t="n">
        <f aca="false">CI61*$F58*CI84*CI63/Thousand+CI67*$F64*$E18*CI28*CI$6*CI54</f>
        <v>0</v>
      </c>
      <c r="CJ94" s="21" t="n">
        <f aca="false">CJ61*$F58*CJ84*CJ63/Thousand+CJ67*$F64*$E18*CJ28*CJ$6*CJ54</f>
        <v>0</v>
      </c>
      <c r="CK94" s="21" t="n">
        <f aca="false">CK61*$F58*CK84*CK63/Thousand+CK67*$F64*$E18*CK28*CK$6*CK54</f>
        <v>0</v>
      </c>
      <c r="CL94" s="21" t="n">
        <f aca="false">CL61*$F58*CL84*CL63/Thousand+CL67*$F64*$E18*CL28*CL$6*CL54</f>
        <v>0</v>
      </c>
      <c r="CM94" s="21" t="n">
        <f aca="false">CM61*$F58*CM84*CM63/Thousand+CM67*$F64*$E18*CM28*CM$6*CM54</f>
        <v>0</v>
      </c>
      <c r="CN94" s="21" t="n">
        <f aca="false">CN61*$F58*CN84*CN63/Thousand+CN67*$F64*$E18*CN28*CN$6*CN54</f>
        <v>0</v>
      </c>
      <c r="CO94" s="21" t="n">
        <f aca="false">CO61*$F58*CO84*CO63/Thousand+CO67*$F64*$E18*CO28*CO$6*CO54</f>
        <v>0</v>
      </c>
      <c r="CP94" s="21" t="n">
        <f aca="false">CP61*$F58*CP84*CP63/Thousand+CP67*$F64*$E18*CP28*CP$6*CP54</f>
        <v>0</v>
      </c>
      <c r="CQ94" s="21" t="n">
        <f aca="false">CQ61*$F58*CQ84*CQ63/Thousand+CQ67*$F64*$E18*CQ28*CQ$6*CQ54</f>
        <v>0</v>
      </c>
      <c r="CR94" s="21" t="n">
        <f aca="false">CR61*$F58*CR84*CR63/Thousand+CR67*$F64*$E18*CR28*CR$6*CR54</f>
        <v>0</v>
      </c>
      <c r="CS94" s="21" t="n">
        <f aca="false">CS61*$F58*CS84*CS63/Thousand+CS67*$F64*$E18*CS28*CS$6*CS54</f>
        <v>0</v>
      </c>
      <c r="CT94" s="21" t="n">
        <f aca="false">CT61*$F58*CT84*CT63/Thousand+CT67*$F64*$E18*CT28*CT$6*CT54</f>
        <v>0</v>
      </c>
      <c r="CU94" s="21" t="n">
        <f aca="false">CU61*$F58*CU84*CU63/Thousand+CU67*$F64*$E18*CU28*CU$6*CU54</f>
        <v>0</v>
      </c>
      <c r="CV94" s="21" t="n">
        <f aca="false">CV61*$F58*CV84*CV63/Thousand+CV67*$F64*$E18*CV28*CV$6*CV54</f>
        <v>0</v>
      </c>
      <c r="CW94" s="21" t="n">
        <f aca="false">CW61*$F58*CW84*CW63/Thousand+CW67*$F64*$E18*CW28*CW$6*CW54</f>
        <v>0</v>
      </c>
      <c r="CX94" s="21" t="n">
        <f aca="false">CX61*$F58*CX84*CX63/Thousand+CX67*$F64*$E18*CX28*CX$6*CX54</f>
        <v>0</v>
      </c>
      <c r="CY94" s="21" t="n">
        <f aca="false">CY61*$F58*CY84*CY63/Thousand+CY67*$F64*$E18*CY28*CY$6*CY54</f>
        <v>0</v>
      </c>
      <c r="CZ94" s="21" t="n">
        <f aca="false">CZ61*$F58*CZ84*CZ63/Thousand+CZ67*$F64*$E18*CZ28*CZ$6*CZ54</f>
        <v>0</v>
      </c>
      <c r="DA94" s="21" t="n">
        <f aca="false">DA61*$F58*DA84*DA63/Thousand+DA67*$F64*$E18*DA28*DA$6*DA54</f>
        <v>0</v>
      </c>
      <c r="DB94" s="21" t="n">
        <f aca="false">DB61*$F58*DB84*DB63/Thousand+DB67*$F64*$E18*DB28*DB$6*DB54</f>
        <v>0</v>
      </c>
      <c r="DC94" s="21" t="n">
        <f aca="false">DC61*$F58*DC84*DC63/Thousand+DC67*$F64*$E18*DC28*DC$6*DC54</f>
        <v>0</v>
      </c>
      <c r="DD94" s="21" t="n">
        <f aca="false">DD61*$F58*DD84*DD63/Thousand+DD67*$F64*$E18*DD28*DD$6*DD54</f>
        <v>0</v>
      </c>
      <c r="DE94" s="21" t="n">
        <f aca="false">DE61*$F58*DE84*DE63/Thousand+DE67*$F64*$E18*DE28*DE$6*DE54</f>
        <v>0</v>
      </c>
      <c r="DF94" s="21" t="n">
        <f aca="false">DF61*$F58*DF84*DF63/Thousand+DF67*$F64*$E18*DF28*DF$6*DF54</f>
        <v>0</v>
      </c>
      <c r="DG94" s="21" t="n">
        <f aca="false">DG61*$F58*DG84*DG63/Thousand+DG67*$F64*$E18*DG28*DG$6*DG54</f>
        <v>0</v>
      </c>
      <c r="DH94" s="21" t="n">
        <f aca="false">DH61*$F58*DH84*DH63/Thousand+DH67*$F64*$E18*DH28*DH$6*DH54</f>
        <v>0</v>
      </c>
      <c r="DI94" s="21" t="n">
        <f aca="false">DI61*$F58*DI84*DI63/Thousand+DI67*$F64*$E18*DI28*DI$6*DI54</f>
        <v>0</v>
      </c>
      <c r="DJ94" s="21" t="n">
        <f aca="false">DJ61*$F58*DJ84*DJ63/Thousand+DJ67*$F64*$E18*DJ28*DJ$6*DJ54</f>
        <v>0</v>
      </c>
      <c r="DK94" s="21" t="n">
        <f aca="false">DK61*$F58*DK84*DK63/Thousand+DK67*$F64*$E18*DK28*DK$6*DK54</f>
        <v>0</v>
      </c>
      <c r="DL94" s="21" t="n">
        <f aca="false">DL61*$F58*DL84*DL63/Thousand+DL67*$F64*$E18*DL28*DL$6*DL54</f>
        <v>0</v>
      </c>
      <c r="DM94" s="21" t="n">
        <f aca="false">DM61*$F58*DM84*DM63/Thousand+DM67*$F64*$E18*DM28*DM$6*DM54</f>
        <v>0</v>
      </c>
      <c r="DN94" s="21" t="n">
        <f aca="false">DN61*$F58*DN84*DN63/Thousand+DN67*$F64*$E18*DN28*DN$6*DN54</f>
        <v>0</v>
      </c>
      <c r="DO94" s="21" t="n">
        <f aca="false">DO61*$F58*DO84*DO63/Thousand+DO67*$F64*$E18*DO28*DO$6*DO54</f>
        <v>0</v>
      </c>
      <c r="DP94" s="21" t="n">
        <f aca="false">DP61*$F58*DP84*DP63/Thousand+DP67*$F64*$E18*DP28*DP$6*DP54</f>
        <v>0</v>
      </c>
      <c r="DQ94" s="21" t="n">
        <f aca="false">DQ61*$F58*DQ84*DQ63/Thousand+DQ67*$F64*$E18*DQ28*DQ$6*DQ54</f>
        <v>0</v>
      </c>
      <c r="DR94" s="21" t="n">
        <f aca="false">DR61*$F58*DR84*DR63/Thousand+DR67*$F64*$E18*DR28*DR$6*DR54</f>
        <v>0</v>
      </c>
      <c r="DS94" s="21" t="n">
        <f aca="false">DS61*$F58*DS84*DS63/Thousand+DS67*$F64*$E18*DS28*DS$6*DS54</f>
        <v>0</v>
      </c>
      <c r="DT94" s="21" t="n">
        <f aca="false">DT61*$F58*DT84*DT63/Thousand+DT67*$F64*$E18*DT28*DT$6*DT54</f>
        <v>0</v>
      </c>
      <c r="DU94" s="21" t="n">
        <f aca="false">DU61*$F58*DU84*DU63/Thousand+DU67*$F64*$E18*DU28*DU$6*DU54</f>
        <v>0</v>
      </c>
      <c r="DV94" s="21" t="n">
        <f aca="false">DV61*$F58*DV84*DV63/Thousand+DV67*$F64*$E18*DV28*DV$6*DV54</f>
        <v>0</v>
      </c>
      <c r="DW94" s="21" t="n">
        <f aca="false">DW61*$F58*DW84*DW63/Thousand+DW67*$F64*$E18*DW28*DW$6*DW54</f>
        <v>0</v>
      </c>
      <c r="DX94" s="21" t="n">
        <f aca="false">DX61*$F58*DX84*DX63/Thousand+DX67*$F64*$E18*DX28*DX$6*DX54</f>
        <v>0</v>
      </c>
      <c r="DY94" s="21" t="n">
        <f aca="false">DY61*$F58*DY84*DY63/Thousand+DY67*$F64*$E18*DY28*DY$6*DY54</f>
        <v>0</v>
      </c>
      <c r="DZ94" s="21" t="n">
        <f aca="false">DZ61*$F58*DZ84*DZ63/Thousand+DZ67*$F64*$E18*DZ28*DZ$6*DZ54</f>
        <v>0</v>
      </c>
      <c r="EA94" s="21" t="n">
        <f aca="false">EA61*$F58*EA84*EA63/Thousand+EA67*$F64*$E18*EA28*EA$6*EA54</f>
        <v>0</v>
      </c>
      <c r="EB94" s="21" t="n">
        <f aca="false">EB61*$F58*EB84*EB63/Thousand+EB67*$F64*$E18*EB28*EB$6*EB54</f>
        <v>0</v>
      </c>
      <c r="EC94" s="21" t="n">
        <f aca="false">EC61*$F58*EC84*EC63/Thousand+EC67*$F64*$E18*EC28*EC$6*EC54</f>
        <v>0</v>
      </c>
      <c r="ED94" s="21" t="n">
        <f aca="false">ED61*$F58*ED84*ED63/Thousand+ED67*$F64*$E18*ED28*ED$6*ED54</f>
        <v>0</v>
      </c>
      <c r="EE94" s="21" t="n">
        <f aca="false">EE61*$F58*EE84*EE63/Thousand+EE67*$F64*$E18*EE28*EE$6*EE54</f>
        <v>0</v>
      </c>
      <c r="EF94" s="21" t="n">
        <f aca="false">EF61*$F58*EF84*EF63/Thousand+EF67*$F64*$E18*EF28*EF$6*EF54</f>
        <v>0</v>
      </c>
      <c r="EG94" s="21" t="n">
        <f aca="false">EG61*$F58*EG84*EG63/Thousand+EG67*$F64*$E18*EG28*EG$6*EG54</f>
        <v>0</v>
      </c>
      <c r="EH94" s="21" t="n">
        <f aca="false">EH61*$F58*EH84*EH63/Thousand+EH67*$F64*$E18*EH28*EH$6*EH54</f>
        <v>0</v>
      </c>
      <c r="EI94" s="21" t="n">
        <f aca="false">EI61*$F58*EI84*EI63/Thousand+EI67*$F64*$E18*EI28*EI$6*EI54</f>
        <v>0</v>
      </c>
      <c r="EJ94" s="21" t="n">
        <f aca="false">EJ61*$F58*EJ84*EJ63/Thousand+EJ67*$F64*$E18*EJ28*EJ$6*EJ54</f>
        <v>0</v>
      </c>
      <c r="EK94" s="21" t="n">
        <f aca="false">EK61*$F58*EK84*EK63/Thousand+EK67*$F64*$E18*EK28*EK$6*EK54</f>
        <v>0</v>
      </c>
      <c r="EL94" s="21" t="n">
        <f aca="false">EL61*$F58*EL84*EL63/Thousand+EL67*$F64*$E18*EL28*EL$6*EL54</f>
        <v>0</v>
      </c>
      <c r="EM94" s="21" t="n">
        <f aca="false">EM61*$F58*EM84*EM63/Thousand+EM67*$F64*$E18*EM28*EM$6*EM54</f>
        <v>0</v>
      </c>
      <c r="EN94" s="21" t="n">
        <f aca="false">EN61*$F58*EN84*EN63/Thousand+EN67*$F64*$E18*EN28*EN$6*EN54</f>
        <v>0</v>
      </c>
      <c r="EO94" s="21" t="n">
        <f aca="false">EO61*$F58*EO84*EO63/Thousand+EO67*$F64*$E18*EO28*EO$6*EO54</f>
        <v>0</v>
      </c>
      <c r="EP94" s="21" t="n">
        <f aca="false">EP61*$F58*EP84*EP63/Thousand+EP67*$F64*$E18*EP28*EP$6*EP54</f>
        <v>0</v>
      </c>
      <c r="EQ94" s="21" t="n">
        <f aca="false">EQ61*$F58*EQ84*EQ63/Thousand+EQ67*$F64*$E18*EQ28*EQ$6*EQ54</f>
        <v>0</v>
      </c>
      <c r="ER94" s="21" t="n">
        <f aca="false">ER61*$F58*ER84*ER63/Thousand+ER67*$F64*$E18*ER28*ER$6*ER54</f>
        <v>0</v>
      </c>
      <c r="ES94" s="21" t="n">
        <f aca="false">ES61*$F58*ES84*ES63/Thousand+ES67*$F64*$E18*ES28*ES$6*ES54</f>
        <v>0</v>
      </c>
      <c r="ET94" s="21" t="n">
        <f aca="false">ET61*$F58*ET84*ET63/Thousand+ET67*$F64*$E18*ET28*ET$6*ET54</f>
        <v>0</v>
      </c>
      <c r="EU94" s="21" t="n">
        <f aca="false">EU61*$F58*EU84*EU63/Thousand+EU67*$F64*$E18*EU28*EU$6*EU54</f>
        <v>0</v>
      </c>
      <c r="EV94" s="21" t="n">
        <f aca="false">EV61*$F58*EV84*EV63/Thousand+EV67*$F64*$E18*EV28*EV$6*EV54</f>
        <v>0</v>
      </c>
      <c r="EW94" s="21" t="n">
        <f aca="false">EW61*$F58*EW84*EW63/Thousand+EW67*$F64*$E18*EW28*EW$6*EW54</f>
        <v>0</v>
      </c>
      <c r="EX94" s="21" t="n">
        <f aca="false">EX61*$F58*EX84*EX63/Thousand+EX67*$F64*$E18*EX28*EX$6*EX54</f>
        <v>0</v>
      </c>
      <c r="EY94" s="21" t="n">
        <f aca="false">EY61*$F58*EY84*EY63/Thousand+EY67*$F64*$E18*EY28*EY$6*EY54</f>
        <v>0</v>
      </c>
      <c r="EZ94" s="21" t="n">
        <f aca="false">EZ61*$F58*EZ84*EZ63/Thousand+EZ67*$F64*$E18*EZ28*EZ$6*EZ54</f>
        <v>0</v>
      </c>
      <c r="FA94" s="21" t="n">
        <f aca="false">FA61*$F58*FA84*FA63/Thousand+FA67*$F64*$E18*FA28*FA$6*FA54</f>
        <v>0</v>
      </c>
      <c r="FB94" s="21" t="n">
        <f aca="false">FB61*$F58*FB84*FB63/Thousand+FB67*$F64*$E18*FB28*FB$6*FB54</f>
        <v>0</v>
      </c>
      <c r="FC94" s="21" t="n">
        <f aca="false">FC61*$F58*FC84*FC63/Thousand+FC67*$F64*$E18*FC28*FC$6*FC54</f>
        <v>0</v>
      </c>
      <c r="FD94" s="21" t="n">
        <f aca="false">FD61*$F58*FD84*FD63/Thousand+FD67*$F64*$E18*FD28*FD$6*FD54</f>
        <v>0</v>
      </c>
      <c r="FE94" s="21" t="n">
        <f aca="false">FE61*$F58*FE84*FE63/Thousand+FE67*$F64*$E18*FE28*FE$6*FE54</f>
        <v>0</v>
      </c>
      <c r="FF94" s="21" t="n">
        <f aca="false">FF61*$F58*FF84*FF63/Thousand+FF67*$F64*$E18*FF28*FF$6*FF54</f>
        <v>0</v>
      </c>
      <c r="FG94" s="21" t="n">
        <f aca="false">FG61*$F58*FG84*FG63/Thousand+FG67*$F64*$E18*FG28*FG$6*FG54</f>
        <v>0</v>
      </c>
      <c r="FH94" s="21" t="n">
        <f aca="false">FH61*$F58*FH84*FH63/Thousand+FH67*$F64*$E18*FH28*FH$6*FH54</f>
        <v>0</v>
      </c>
    </row>
    <row r="95" customFormat="false" ht="15" hidden="false" customHeight="false" outlineLevel="0" collapsed="false">
      <c r="C95" s="1" t="s">
        <v>742</v>
      </c>
      <c r="D95" s="12" t="s">
        <v>358</v>
      </c>
      <c r="I95" s="21" t="n">
        <f aca="false">SUM(J95:FH95)</f>
        <v>-67151.4080151549</v>
      </c>
      <c r="J95" s="21" t="n">
        <f aca="false">-(In_OM+In_Cable_OM)*$E13*J41*(1+In_Opex_Adj)*J28*J$6</f>
        <v>-0</v>
      </c>
      <c r="K95" s="21" t="n">
        <f aca="false">-(In_OM+In_Cable_OM)*$E13*K41*(1+In_Opex_Adj)*K28*K$6</f>
        <v>-0</v>
      </c>
      <c r="L95" s="21" t="n">
        <f aca="false">-(In_OM+In_Cable_OM)*$E13*L41*(1+In_Opex_Adj)*L28*L$6</f>
        <v>-0</v>
      </c>
      <c r="M95" s="21" t="n">
        <f aca="false">-(In_OM+In_Cable_OM)*$E13*M41*(1+In_Opex_Adj)*M28*M$6</f>
        <v>-0</v>
      </c>
      <c r="N95" s="21" t="n">
        <f aca="false">-(In_OM+In_Cable_OM)*$E13*N41*(1+In_Opex_Adj)*N28*N$6</f>
        <v>-0</v>
      </c>
      <c r="O95" s="21" t="n">
        <f aca="false">-(In_OM+In_Cable_OM)*$E13*O41*(1+In_Opex_Adj)*O28*O$6</f>
        <v>-0</v>
      </c>
      <c r="P95" s="21" t="n">
        <f aca="false">-(In_OM+In_Cable_OM)*$E13*P41*(1+In_Opex_Adj)*P28*P$6</f>
        <v>-0</v>
      </c>
      <c r="Q95" s="21" t="n">
        <f aca="false">-(In_OM+In_Cable_OM)*$E13*Q41*(1+In_Opex_Adj)*Q28*Q$6</f>
        <v>-0</v>
      </c>
      <c r="R95" s="21" t="n">
        <f aca="false">-(In_OM+In_Cable_OM)*$E13*R41*(1+In_Opex_Adj)*R28*R$6</f>
        <v>-0</v>
      </c>
      <c r="S95" s="21" t="n">
        <f aca="false">-(In_OM+In_Cable_OM)*$E13*S41*(1+In_Opex_Adj)*S28*S$6</f>
        <v>-0</v>
      </c>
      <c r="T95" s="21" t="n">
        <f aca="false">-(In_OM+In_Cable_OM)*$E13*T41*(1+In_Opex_Adj)*T28*T$6</f>
        <v>-332.746547443397</v>
      </c>
      <c r="U95" s="21" t="n">
        <f aca="false">-(In_OM+In_Cable_OM)*$E13*U41*(1+In_Opex_Adj)*U28*U$6</f>
        <v>-336.403102909808</v>
      </c>
      <c r="V95" s="21" t="n">
        <f aca="false">-(In_OM+In_Cable_OM)*$E13*V41*(1+In_Opex_Adj)*V28*V$6</f>
        <v>-336.403102909808</v>
      </c>
      <c r="W95" s="21" t="n">
        <f aca="false">-(In_OM+In_Cable_OM)*$E13*W41*(1+In_Opex_Adj)*W28*W$6</f>
        <v>-335.806898912877</v>
      </c>
      <c r="X95" s="21" t="n">
        <f aca="false">-(In_OM+In_Cable_OM)*$E13*X41*(1+In_Opex_Adj)*X28*X$6</f>
        <v>-339.538086678575</v>
      </c>
      <c r="Y95" s="21" t="n">
        <f aca="false">-(In_OM+In_Cable_OM)*$E13*Y41*(1+In_Opex_Adj)*Y28*Y$6</f>
        <v>-343.269274444274</v>
      </c>
      <c r="Z95" s="21" t="n">
        <f aca="false">-(In_OM+In_Cable_OM)*$E13*Z41*(1+In_Opex_Adj)*Z28*Z$6</f>
        <v>-343.269274444274</v>
      </c>
      <c r="AA95" s="21" t="n">
        <f aca="false">-(In_OM+In_Cable_OM)*$E13*AA41*(1+In_Opex_Adj)*AA28*AA$6</f>
        <v>-342.673876612603</v>
      </c>
      <c r="AB95" s="21" t="n">
        <f aca="false">-(In_OM+In_Cable_OM)*$E13*AB41*(1+In_Opex_Adj)*AB28*AB$6</f>
        <v>-346.481364130521</v>
      </c>
      <c r="AC95" s="21" t="n">
        <f aca="false">-(In_OM+In_Cable_OM)*$E13*AC41*(1+In_Opex_Adj)*AC28*AC$6</f>
        <v>-350.288851648438</v>
      </c>
      <c r="AD95" s="21" t="n">
        <f aca="false">-(In_OM+In_Cable_OM)*$E13*AD41*(1+In_Opex_Adj)*AD28*AD$6</f>
        <v>-350.288851648438</v>
      </c>
      <c r="AE95" s="21" t="n">
        <f aca="false">-(In_OM+In_Cable_OM)*$E13*AE41*(1+In_Opex_Adj)*AE28*AE$6</f>
        <v>-349.527211515616</v>
      </c>
      <c r="AF95" s="21" t="n">
        <f aca="false">-(In_OM+In_Cable_OM)*$E13*AF41*(1+In_Opex_Adj)*AF28*AF$6</f>
        <v>-353.410847199123</v>
      </c>
      <c r="AG95" s="21" t="n">
        <f aca="false">-(In_OM+In_Cable_OM)*$E13*AG41*(1+In_Opex_Adj)*AG28*AG$6</f>
        <v>-357.29448288263</v>
      </c>
      <c r="AH95" s="21" t="n">
        <f aca="false">-(In_OM+In_Cable_OM)*$E13*AH41*(1+In_Opex_Adj)*AH28*AH$6</f>
        <v>-357.29448288263</v>
      </c>
      <c r="AI95" s="21" t="n">
        <f aca="false">-(In_OM+In_Cable_OM)*$E13*AI41*(1+In_Opex_Adj)*AI28*AI$6</f>
        <v>-360.479214627288</v>
      </c>
      <c r="AJ95" s="21" t="n">
        <f aca="false">-(In_OM+In_Cable_OM)*$E13*AJ41*(1+In_Opex_Adj)*AJ28*AJ$6</f>
        <v>-360.479214627288</v>
      </c>
      <c r="AK95" s="21" t="n">
        <f aca="false">-(In_OM+In_Cable_OM)*$E13*AK41*(1+In_Opex_Adj)*AK28*AK$6</f>
        <v>-364.440524678137</v>
      </c>
      <c r="AL95" s="21" t="n">
        <f aca="false">-(In_OM+In_Cable_OM)*$E13*AL41*(1+In_Opex_Adj)*AL28*AL$6</f>
        <v>-364.440524678137</v>
      </c>
      <c r="AM95" s="21" t="n">
        <f aca="false">-(In_OM+In_Cable_OM)*$E13*AM41*(1+In_Opex_Adj)*AM28*AM$6</f>
        <v>-363.64812624</v>
      </c>
      <c r="AN95" s="21" t="n">
        <f aca="false">-(In_OM+In_Cable_OM)*$E13*AN41*(1+In_Opex_Adj)*AN28*AN$6</f>
        <v>-367.688660976</v>
      </c>
      <c r="AO95" s="21" t="n">
        <f aca="false">-(In_OM+In_Cable_OM)*$E13*AO41*(1+In_Opex_Adj)*AO28*AO$6</f>
        <v>-371.729195712</v>
      </c>
      <c r="AP95" s="21" t="n">
        <f aca="false">-(In_OM+In_Cable_OM)*$E13*AP41*(1+In_Opex_Adj)*AP28*AP$6</f>
        <v>-371.729195712</v>
      </c>
      <c r="AQ95" s="21" t="n">
        <f aca="false">-(In_OM+In_Cable_OM)*$E13*AQ41*(1+In_Opex_Adj)*AQ28*AQ$6</f>
        <v>-370.92128720548</v>
      </c>
      <c r="AR95" s="21" t="n">
        <f aca="false">-(In_OM+In_Cable_OM)*$E13*AR41*(1+In_Opex_Adj)*AR28*AR$6</f>
        <v>-375.042634841096</v>
      </c>
      <c r="AS95" s="21" t="n">
        <f aca="false">-(In_OM+In_Cable_OM)*$E13*AS41*(1+In_Opex_Adj)*AS28*AS$6</f>
        <v>-379.163982476712</v>
      </c>
      <c r="AT95" s="21" t="n">
        <f aca="false">-(In_OM+In_Cable_OM)*$E13*AT41*(1+In_Opex_Adj)*AT28*AT$6</f>
        <v>-379.163982476712</v>
      </c>
      <c r="AU95" s="21" t="n">
        <f aca="false">-(In_OM+In_Cable_OM)*$E13*AU41*(1+In_Opex_Adj)*AU28*AU$6</f>
        <v>-378.339557917808</v>
      </c>
      <c r="AV95" s="21" t="n">
        <f aca="false">-(In_OM+In_Cable_OM)*$E13*AV41*(1+In_Opex_Adj)*AV28*AV$6</f>
        <v>-382.543330783562</v>
      </c>
      <c r="AW95" s="21" t="n">
        <f aca="false">-(In_OM+In_Cable_OM)*$E13*AW41*(1+In_Opex_Adj)*AW28*AW$6</f>
        <v>-386.747103649315</v>
      </c>
      <c r="AX95" s="21" t="n">
        <f aca="false">-(In_OM+In_Cable_OM)*$E13*AX41*(1+In_Opex_Adj)*AX28*AX$6</f>
        <v>-386.747103649315</v>
      </c>
      <c r="AY95" s="21" t="n">
        <f aca="false">-(In_OM+In_Cable_OM)*$E13*AY41*(1+In_Opex_Adj)*AY28*AY$6</f>
        <v>-390.194197399233</v>
      </c>
      <c r="AZ95" s="21" t="n">
        <f aca="false">-(In_OM+In_Cable_OM)*$E13*AZ41*(1+In_Opex_Adj)*AZ28*AZ$6</f>
        <v>-390.194197399233</v>
      </c>
      <c r="BA95" s="21" t="n">
        <f aca="false">-(In_OM+In_Cable_OM)*$E13*BA41*(1+In_Opex_Adj)*BA28*BA$6</f>
        <v>-394.482045722301</v>
      </c>
      <c r="BB95" s="21" t="n">
        <f aca="false">-(In_OM+In_Cable_OM)*$E13*BB41*(1+In_Opex_Adj)*BB28*BB$6</f>
        <v>-394.482045722301</v>
      </c>
      <c r="BC95" s="21" t="n">
        <f aca="false">-(In_OM+In_Cable_OM)*$E13*BC41*(1+In_Opex_Adj)*BC28*BC$6</f>
        <v>-393.624451252603</v>
      </c>
      <c r="BD95" s="21" t="n">
        <f aca="false">-(In_OM+In_Cable_OM)*$E13*BD41*(1+In_Opex_Adj)*BD28*BD$6</f>
        <v>-397.998056266521</v>
      </c>
      <c r="BE95" s="21" t="n">
        <f aca="false">-(In_OM+In_Cable_OM)*$E13*BE41*(1+In_Opex_Adj)*BE28*BE$6</f>
        <v>-402.371661280438</v>
      </c>
      <c r="BF95" s="21" t="n">
        <f aca="false">-(In_OM+In_Cable_OM)*$E13*BF41*(1+In_Opex_Adj)*BF28*BF$6</f>
        <v>-402.371661280438</v>
      </c>
      <c r="BG95" s="21" t="n">
        <f aca="false">-(In_OM+In_Cable_OM)*$E13*BG41*(1+In_Opex_Adj)*BG28*BG$6</f>
        <v>-401.49696508274</v>
      </c>
      <c r="BH95" s="21" t="n">
        <f aca="false">-(In_OM+In_Cable_OM)*$E13*BH41*(1+In_Opex_Adj)*BH28*BH$6</f>
        <v>-405.958042472548</v>
      </c>
      <c r="BI95" s="21" t="n">
        <f aca="false">-(In_OM+In_Cable_OM)*$E13*BI41*(1+In_Opex_Adj)*BI28*BI$6</f>
        <v>-410.419119862356</v>
      </c>
      <c r="BJ95" s="21" t="n">
        <f aca="false">-(In_OM+In_Cable_OM)*$E13*BJ41*(1+In_Opex_Adj)*BJ28*BJ$6</f>
        <v>-410.419119862356</v>
      </c>
      <c r="BK95" s="21" t="n">
        <f aca="false">-(In_OM+In_Cable_OM)*$E13*BK41*(1+In_Opex_Adj)*BK28*BK$6</f>
        <v>-409.526991202192</v>
      </c>
      <c r="BL95" s="21" t="n">
        <f aca="false">-(In_OM+In_Cable_OM)*$E13*BL41*(1+In_Opex_Adj)*BL28*BL$6</f>
        <v>-414.077291104438</v>
      </c>
      <c r="BM95" s="21" t="n">
        <f aca="false">-(In_OM+In_Cable_OM)*$E13*BM41*(1+In_Opex_Adj)*BM28*BM$6</f>
        <v>-418.627591006685</v>
      </c>
      <c r="BN95" s="21" t="n">
        <f aca="false">-(In_OM+In_Cable_OM)*$E13*BN41*(1+In_Opex_Adj)*BN28*BN$6</f>
        <v>-418.627591006685</v>
      </c>
      <c r="BO95" s="21" t="n">
        <f aca="false">-(In_OM+In_Cable_OM)*$E13*BO41*(1+In_Opex_Adj)*BO28*BO$6</f>
        <v>-422.358937249315</v>
      </c>
      <c r="BP95" s="21" t="n">
        <f aca="false">-(In_OM+In_Cable_OM)*$E13*BP41*(1+In_Opex_Adj)*BP28*BP$6</f>
        <v>-422.358937249315</v>
      </c>
      <c r="BQ95" s="21" t="n">
        <f aca="false">-(In_OM+In_Cable_OM)*$E13*BQ41*(1+In_Opex_Adj)*BQ28*BQ$6</f>
        <v>-427.000244252055</v>
      </c>
      <c r="BR95" s="21" t="n">
        <f aca="false">-(In_OM+In_Cable_OM)*$E13*BR41*(1+In_Opex_Adj)*BR28*BR$6</f>
        <v>-427.000244252055</v>
      </c>
      <c r="BS95" s="21" t="n">
        <f aca="false">-(In_OM+In_Cable_OM)*$E13*BS41*(1+In_Opex_Adj)*BS28*BS$6</f>
        <v>-426.071982851507</v>
      </c>
      <c r="BT95" s="21" t="n">
        <f aca="false">-(In_OM+In_Cable_OM)*$E13*BT41*(1+In_Opex_Adj)*BT28*BT$6</f>
        <v>-430.806115994301</v>
      </c>
      <c r="BU95" s="21" t="n">
        <f aca="false">-(In_OM+In_Cable_OM)*$E13*BU41*(1+In_Opex_Adj)*BU28*BU$6</f>
        <v>-435.540249137096</v>
      </c>
      <c r="BV95" s="21" t="n">
        <f aca="false">-(In_OM+In_Cable_OM)*$E13*BV41*(1+In_Opex_Adj)*BV28*BV$6</f>
        <v>-435.540249137096</v>
      </c>
      <c r="BW95" s="21" t="n">
        <f aca="false">-(In_OM+In_Cable_OM)*$E13*BW41*(1+In_Opex_Adj)*BW28*BW$6</f>
        <v>-434.593459716164</v>
      </c>
      <c r="BX95" s="21" t="n">
        <f aca="false">-(In_OM+In_Cable_OM)*$E13*BX41*(1+In_Opex_Adj)*BX28*BX$6</f>
        <v>-439.422275935233</v>
      </c>
      <c r="BY95" s="21" t="n">
        <f aca="false">-(In_OM+In_Cable_OM)*$E13*BY41*(1+In_Opex_Adj)*BY28*BY$6</f>
        <v>-444.251092154301</v>
      </c>
      <c r="BZ95" s="21" t="n">
        <f aca="false">-(In_OM+In_Cable_OM)*$E13*BZ41*(1+In_Opex_Adj)*BZ28*BZ$6</f>
        <v>-444.251092154301</v>
      </c>
      <c r="CA95" s="21" t="n">
        <f aca="false">-(In_OM+In_Cable_OM)*$E13*CA41*(1+In_Opex_Adj)*CA28*CA$6</f>
        <v>-443.285161476164</v>
      </c>
      <c r="CB95" s="21" t="n">
        <f aca="false">-(In_OM+In_Cable_OM)*$E13*CB41*(1+In_Opex_Adj)*CB28*CB$6</f>
        <v>-448.210552159233</v>
      </c>
      <c r="CC95" s="21" t="n">
        <f aca="false">-(In_OM+In_Cable_OM)*$E13*CC41*(1+In_Opex_Adj)*CC28*CC$6</f>
        <v>-453.135942842301</v>
      </c>
      <c r="CD95" s="21" t="n">
        <f aca="false">-(In_OM+In_Cable_OM)*$E13*CD41*(1+In_Opex_Adj)*CD28*CD$6</f>
        <v>-453.135942842301</v>
      </c>
      <c r="CE95" s="21" t="n">
        <f aca="false">-(In_OM+In_Cable_OM)*$E13*CE41*(1+In_Opex_Adj)*CE28*CE$6</f>
        <v>-457.174706770849</v>
      </c>
      <c r="CF95" s="21" t="n">
        <f aca="false">-(In_OM+In_Cable_OM)*$E13*CF41*(1+In_Opex_Adj)*CF28*CF$6</f>
        <v>-457.174706770849</v>
      </c>
      <c r="CG95" s="21" t="n">
        <f aca="false">-(In_OM+In_Cable_OM)*$E13*CG41*(1+In_Opex_Adj)*CG28*CG$6</f>
        <v>-462.198604647452</v>
      </c>
      <c r="CH95" s="21" t="n">
        <f aca="false">-(In_OM+In_Cable_OM)*$E13*CH41*(1+In_Opex_Adj)*CH28*CH$6</f>
        <v>-462.198604647452</v>
      </c>
      <c r="CI95" s="21" t="n">
        <f aca="false">-(In_OM+In_Cable_OM)*$E13*CI41*(1+In_Opex_Adj)*CI28*CI$6</f>
        <v>-461.193812669589</v>
      </c>
      <c r="CJ95" s="21" t="n">
        <f aca="false">-(In_OM+In_Cable_OM)*$E13*CJ41*(1+In_Opex_Adj)*CJ28*CJ$6</f>
        <v>-466.318188365918</v>
      </c>
      <c r="CK95" s="21" t="n">
        <f aca="false">-(In_OM+In_Cable_OM)*$E13*CK41*(1+In_Opex_Adj)*CK28*CK$6</f>
        <v>-471.442564062247</v>
      </c>
      <c r="CL95" s="21" t="n">
        <f aca="false">-(In_OM+In_Cable_OM)*$E13*CL41*(1+In_Opex_Adj)*CL28*CL$6</f>
        <v>-471.442564062247</v>
      </c>
      <c r="CM95" s="21" t="n">
        <f aca="false">-(In_OM+In_Cable_OM)*$E13*CM41*(1+In_Opex_Adj)*CM28*CM$6</f>
        <v>-470.417893564932</v>
      </c>
      <c r="CN95" s="21" t="n">
        <f aca="false">-(In_OM+In_Cable_OM)*$E13*CN41*(1+In_Opex_Adj)*CN28*CN$6</f>
        <v>-475.644759048986</v>
      </c>
      <c r="CO95" s="21" t="n">
        <f aca="false">-(In_OM+In_Cable_OM)*$E13*CO41*(1+In_Opex_Adj)*CO28*CO$6</f>
        <v>-480.871624533041</v>
      </c>
      <c r="CP95" s="21" t="n">
        <f aca="false">-(In_OM+In_Cable_OM)*$E13*CP41*(1+In_Opex_Adj)*CP28*CP$6</f>
        <v>-480.871624533041</v>
      </c>
      <c r="CQ95" s="21" t="n">
        <f aca="false">-(In_OM+In_Cable_OM)*$E13*CQ41*(1+In_Opex_Adj)*CQ28*CQ$6</f>
        <v>-479.82615221589</v>
      </c>
      <c r="CR95" s="21" t="n">
        <f aca="false">-(In_OM+In_Cable_OM)*$E13*CR41*(1+In_Opex_Adj)*CR28*CR$6</f>
        <v>-485.157553907178</v>
      </c>
      <c r="CS95" s="21" t="n">
        <f aca="false">-(In_OM+In_Cable_OM)*$E13*CS41*(1+In_Opex_Adj)*CS28*CS$6</f>
        <v>-490.488955598466</v>
      </c>
      <c r="CT95" s="21" t="n">
        <f aca="false">-(In_OM+In_Cable_OM)*$E13*CT41*(1+In_Opex_Adj)*CT28*CT$6</f>
        <v>-490.488955598466</v>
      </c>
      <c r="CU95" s="21" t="n">
        <f aca="false">-(In_OM+In_Cable_OM)*$E13*CU41*(1+In_Opex_Adj)*CU28*CU$6</f>
        <v>-494.860648553753</v>
      </c>
      <c r="CV95" s="21" t="n">
        <f aca="false">-(In_OM+In_Cable_OM)*$E13*CV41*(1+In_Opex_Adj)*CV28*CV$6</f>
        <v>-494.860648553753</v>
      </c>
      <c r="CW95" s="21" t="n">
        <f aca="false">-(In_OM+In_Cable_OM)*$E13*CW41*(1+In_Opex_Adj)*CW28*CW$6</f>
        <v>-500.29867765874</v>
      </c>
      <c r="CX95" s="21" t="n">
        <f aca="false">-(In_OM+In_Cable_OM)*$E13*CX41*(1+In_Opex_Adj)*CX28*CX$6</f>
        <v>-500.29867765874</v>
      </c>
      <c r="CY95" s="21" t="n">
        <f aca="false">-(In_OM+In_Cable_OM)*$E13*CY41*(1+In_Opex_Adj)*CY28*CY$6</f>
        <v>-499.211016026301</v>
      </c>
      <c r="CZ95" s="21" t="n">
        <f aca="false">-(In_OM+In_Cable_OM)*$E13*CZ41*(1+In_Opex_Adj)*CZ28*CZ$6</f>
        <v>-504.75780509326</v>
      </c>
      <c r="DA95" s="21" t="n">
        <f aca="false">-(In_OM+In_Cable_OM)*$E13*DA41*(1+In_Opex_Adj)*DA28*DA$6</f>
        <v>-510.304594160219</v>
      </c>
      <c r="DB95" s="21" t="n">
        <f aca="false">-(In_OM+In_Cable_OM)*$E13*DB41*(1+In_Opex_Adj)*DB28*DB$6</f>
        <v>-510.304594160219</v>
      </c>
      <c r="DC95" s="21" t="n">
        <f aca="false">-(In_OM+In_Cable_OM)*$E13*DC41*(1+In_Opex_Adj)*DC28*DC$6</f>
        <v>-509.195372774794</v>
      </c>
      <c r="DD95" s="21" t="n">
        <f aca="false">-(In_OM+In_Cable_OM)*$E13*DD41*(1+In_Opex_Adj)*DD28*DD$6</f>
        <v>-514.853099138959</v>
      </c>
      <c r="DE95" s="21" t="n">
        <f aca="false">-(In_OM+In_Cable_OM)*$E13*DE41*(1+In_Opex_Adj)*DE28*DE$6</f>
        <v>-520.510825503123</v>
      </c>
      <c r="DF95" s="21" t="n">
        <f aca="false">-(In_OM+In_Cable_OM)*$E13*DF41*(1+In_Opex_Adj)*DF28*DF$6</f>
        <v>-520.510825503123</v>
      </c>
      <c r="DG95" s="21" t="n">
        <f aca="false">-(In_OM+In_Cable_OM)*$E13*DG41*(1+In_Opex_Adj)*DG28*DG$6</f>
        <v>-519.379410456986</v>
      </c>
      <c r="DH95" s="21" t="n">
        <f aca="false">-(In_OM+In_Cable_OM)*$E13*DH41*(1+In_Opex_Adj)*DH28*DH$6</f>
        <v>-525.150292795397</v>
      </c>
      <c r="DI95" s="21" t="n">
        <f aca="false">-(In_OM+In_Cable_OM)*$E13*DI41*(1+In_Opex_Adj)*DI28*DI$6</f>
        <v>-530.921175133808</v>
      </c>
      <c r="DJ95" s="21" t="n">
        <f aca="false">-(In_OM+In_Cable_OM)*$E13*DJ41*(1+In_Opex_Adj)*DJ28*DJ$6</f>
        <v>-530.921175133808</v>
      </c>
      <c r="DK95" s="21" t="n">
        <f aca="false">-(In_OM+In_Cable_OM)*$E13*DK41*(1+In_Opex_Adj)*DK28*DK$6</f>
        <v>-535.653148167123</v>
      </c>
      <c r="DL95" s="21" t="n">
        <f aca="false">-(In_OM+In_Cable_OM)*$E13*DL41*(1+In_Opex_Adj)*DL28*DL$6</f>
        <v>-535.653148167123</v>
      </c>
      <c r="DM95" s="21" t="n">
        <f aca="false">-(In_OM+In_Cable_OM)*$E13*DM41*(1+In_Opex_Adj)*DM28*DM$6</f>
        <v>-541.53944649863</v>
      </c>
      <c r="DN95" s="21" t="n">
        <f aca="false">-(In_OM+In_Cable_OM)*$E13*DN41*(1+In_Opex_Adj)*DN28*DN$6</f>
        <v>-541.53944649863</v>
      </c>
      <c r="DO95" s="21" t="n">
        <f aca="false">-(In_OM+In_Cable_OM)*$E13*DO41*(1+In_Opex_Adj)*DO28*DO$6</f>
        <v>-540.362031800548</v>
      </c>
      <c r="DP95" s="21" t="n">
        <f aca="false">-(In_OM+In_Cable_OM)*$E13*DP41*(1+In_Opex_Adj)*DP28*DP$6</f>
        <v>-546.36605437611</v>
      </c>
      <c r="DQ95" s="21" t="n">
        <f aca="false">-(In_OM+In_Cable_OM)*$E13*DQ41*(1+In_Opex_Adj)*DQ28*DQ$6</f>
        <v>-552.370076951671</v>
      </c>
      <c r="DR95" s="21" t="n">
        <f aca="false">-(In_OM+In_Cable_OM)*$E13*DR41*(1+In_Opex_Adj)*DR28*DR$6</f>
        <v>-552.370076951671</v>
      </c>
      <c r="DS95" s="21" t="n">
        <f aca="false">-(In_OM+In_Cable_OM)*$E13*DS41*(1+In_Opex_Adj)*DS28*DS$6</f>
        <v>-551.169297241644</v>
      </c>
      <c r="DT95" s="21" t="n">
        <f aca="false">-(In_OM+In_Cable_OM)*$E13*DT41*(1+In_Opex_Adj)*DT28*DT$6</f>
        <v>-557.293400544329</v>
      </c>
      <c r="DU95" s="21" t="n">
        <f aca="false">-(In_OM+In_Cable_OM)*$E13*DU41*(1+In_Opex_Adj)*DU28*DU$6</f>
        <v>-563.417503847014</v>
      </c>
      <c r="DV95" s="21" t="n">
        <f aca="false">-(In_OM+In_Cable_OM)*$E13*DV41*(1+In_Opex_Adj)*DV28*DV$6</f>
        <v>-563.417503847014</v>
      </c>
      <c r="DW95" s="21" t="n">
        <f aca="false">-(In_OM+In_Cable_OM)*$E13*DW41*(1+In_Opex_Adj)*DW28*DW$6</f>
        <v>-562.192676985206</v>
      </c>
      <c r="DX95" s="21" t="n">
        <f aca="false">-(In_OM+In_Cable_OM)*$E13*DX41*(1+In_Opex_Adj)*DX28*DX$6</f>
        <v>-568.439262285041</v>
      </c>
      <c r="DY95" s="21" t="n">
        <f aca="false">-(In_OM+In_Cable_OM)*$E13*DY41*(1+In_Opex_Adj)*DY28*DY$6</f>
        <v>-574.685847584877</v>
      </c>
      <c r="DZ95" s="21" t="n">
        <f aca="false">-(In_OM+In_Cable_OM)*$E13*DZ41*(1+In_Opex_Adj)*DZ28*DZ$6</f>
        <v>-574.685847584877</v>
      </c>
      <c r="EA95" s="21" t="n">
        <f aca="false">-(In_OM+In_Cable_OM)*$E13*EA41*(1+In_Opex_Adj)*EA28*EA$6</f>
        <v>-579.808342228932</v>
      </c>
      <c r="EB95" s="21" t="n">
        <f aca="false">-(In_OM+In_Cable_OM)*$E13*EB41*(1+In_Opex_Adj)*EB28*EB$6</f>
        <v>-579.808342228932</v>
      </c>
      <c r="EC95" s="21" t="n">
        <f aca="false">-(In_OM+In_Cable_OM)*$E13*EC41*(1+In_Opex_Adj)*EC28*EC$6</f>
        <v>-586.179862473206</v>
      </c>
      <c r="ED95" s="21" t="n">
        <f aca="false">-(In_OM+In_Cable_OM)*$E13*ED41*(1+In_Opex_Adj)*ED28*ED$6</f>
        <v>-586.179862473206</v>
      </c>
      <c r="EE95" s="21" t="n">
        <f aca="false">-(In_OM+In_Cable_OM)*$E13*EE41*(1+In_Opex_Adj)*EE28*EE$6</f>
        <v>-584.90545300274</v>
      </c>
      <c r="EF95" s="21" t="n">
        <f aca="false">-(In_OM+In_Cable_OM)*$E13*EF41*(1+In_Opex_Adj)*EF28*EF$6</f>
        <v>-591.404402480548</v>
      </c>
      <c r="EG95" s="21" t="n">
        <f aca="false">-(In_OM+In_Cable_OM)*$E13*EG41*(1+In_Opex_Adj)*EG28*EG$6</f>
        <v>-597.903351958356</v>
      </c>
      <c r="EH95" s="21" t="n">
        <f aca="false">-(In_OM+In_Cable_OM)*$E13*EH41*(1+In_Opex_Adj)*EH28*EH$6</f>
        <v>-597.903351958356</v>
      </c>
      <c r="EI95" s="21" t="n">
        <f aca="false">-(In_OM+In_Cable_OM)*$E13*EI41*(1+In_Opex_Adj)*EI28*EI$6</f>
        <v>-596.603531056438</v>
      </c>
      <c r="EJ95" s="21" t="n">
        <f aca="false">-(In_OM+In_Cable_OM)*$E13*EJ41*(1+In_Opex_Adj)*EJ28*EJ$6</f>
        <v>-603.232459179288</v>
      </c>
      <c r="EK95" s="21" t="n">
        <f aca="false">-(In_OM+In_Cable_OM)*$E13*EK41*(1+In_Opex_Adj)*EK28*EK$6</f>
        <v>-609.861387302137</v>
      </c>
      <c r="EL95" s="21" t="n">
        <f aca="false">-(In_OM+In_Cable_OM)*$E13*EL41*(1+In_Opex_Adj)*EL28*EL$6</f>
        <v>-609.861387302137</v>
      </c>
      <c r="EM95" s="21" t="n">
        <f aca="false">-(In_OM+In_Cable_OM)*$E13*EM41*(1+In_Opex_Adj)*EM28*EM$6</f>
        <v>-608.535707099178</v>
      </c>
      <c r="EN95" s="21" t="n">
        <f aca="false">-(In_OM+In_Cable_OM)*$E13*EN41*(1+In_Opex_Adj)*EN28*EN$6</f>
        <v>-615.297214955836</v>
      </c>
      <c r="EO95" s="21" t="n">
        <f aca="false">-(In_OM+In_Cable_OM)*$E13*EO41*(1+In_Opex_Adj)*EO28*EO$6</f>
        <v>-622.058722812493</v>
      </c>
      <c r="EP95" s="21" t="n">
        <f aca="false">-(In_OM+In_Cable_OM)*$E13*EP41*(1+In_Opex_Adj)*EP28*EP$6</f>
        <v>-622.058722812493</v>
      </c>
      <c r="EQ95" s="21" t="n">
        <f aca="false">-(In_OM+In_Cable_OM)*$E13*EQ41*(1+In_Opex_Adj)*EQ28*EQ$6</f>
        <v>-627.603058932164</v>
      </c>
      <c r="ER95" s="21" t="n">
        <f aca="false">-(In_OM+In_Cable_OM)*$E13*ER41*(1+In_Opex_Adj)*ER28*ER$6</f>
        <v>-627.603058932164</v>
      </c>
      <c r="ES95" s="21" t="n">
        <f aca="false">-(In_OM+In_Cable_OM)*$E13*ES41*(1+In_Opex_Adj)*ES28*ES$6</f>
        <v>-634.499795843507</v>
      </c>
      <c r="ET95" s="21" t="n">
        <f aca="false">-(In_OM+In_Cable_OM)*$E13*ET41*(1+In_Opex_Adj)*ET28*ET$6</f>
        <v>-634.499795843507</v>
      </c>
      <c r="EU95" s="21" t="n">
        <f aca="false">-(In_OM+In_Cable_OM)*$E13*EU41*(1+In_Opex_Adj)*EU28*EU$6</f>
        <v>-633.120448461238</v>
      </c>
      <c r="EV95" s="21" t="n">
        <f aca="false">-(In_OM+In_Cable_OM)*$E13*EV41*(1+In_Opex_Adj)*EV28*EV$6</f>
        <v>-640.155120110808</v>
      </c>
      <c r="EW95" s="21" t="n">
        <f aca="false">-(In_OM+In_Cable_OM)*$E13*EW41*(1+In_Opex_Adj)*EW28*EW$6</f>
        <v>-647.189791760377</v>
      </c>
      <c r="EX95" s="21" t="n">
        <f aca="false">-(In_OM+In_Cable_OM)*$E13*EX41*(1+In_Opex_Adj)*EX28*EX$6</f>
        <v>-647.189791760377</v>
      </c>
      <c r="EY95" s="21" t="n">
        <f aca="false">-(In_OM+In_Cable_OM)*$E13*EY41*(1+In_Opex_Adj)*EY28*EY$6</f>
        <v>-645.782857430463</v>
      </c>
      <c r="EZ95" s="21" t="n">
        <f aca="false">-(In_OM+In_Cable_OM)*$E13*EZ41*(1+In_Opex_Adj)*EZ28*EZ$6</f>
        <v>-652.958222513024</v>
      </c>
      <c r="FA95" s="21" t="n">
        <f aca="false">-(In_OM+In_Cable_OM)*$E13*FA41*(1+In_Opex_Adj)*FA28*FA$6</f>
        <v>-660.133587595585</v>
      </c>
      <c r="FB95" s="21" t="n">
        <f aca="false">-(In_OM+In_Cable_OM)*$E13*FB41*(1+In_Opex_Adj)*FB28*FB$6</f>
        <v>-660.133587595585</v>
      </c>
      <c r="FC95" s="21" t="n">
        <f aca="false">-(In_OM+In_Cable_OM)*$E13*FC41*(1+In_Opex_Adj)*FC28*FC$6</f>
        <v>-658.698514579072</v>
      </c>
      <c r="FD95" s="21" t="n">
        <f aca="false">-(In_OM+In_Cable_OM)*$E13*FD41*(1+In_Opex_Adj)*FD28*FD$6</f>
        <v>-0</v>
      </c>
      <c r="FE95" s="21" t="n">
        <f aca="false">-(In_OM+In_Cable_OM)*$E13*FE41*(1+In_Opex_Adj)*FE28*FE$6</f>
        <v>-0</v>
      </c>
      <c r="FF95" s="21" t="n">
        <f aca="false">-(In_OM+In_Cable_OM)*$E13*FF41*(1+In_Opex_Adj)*FF28*FF$6</f>
        <v>-0</v>
      </c>
      <c r="FG95" s="21" t="n">
        <f aca="false">-(In_OM+In_Cable_OM)*$E13*FG41*(1+In_Opex_Adj)*FG28*FG$6</f>
        <v>-0</v>
      </c>
      <c r="FH95" s="21" t="n">
        <f aca="false">-(In_OM+In_Cable_OM)*$E13*FH41*(1+In_Opex_Adj)*FH28*FH$6</f>
        <v>-0</v>
      </c>
    </row>
    <row r="96" customFormat="false" ht="15" hidden="false" customHeight="false" outlineLevel="0" collapsed="false">
      <c r="C96" s="1" t="s">
        <v>743</v>
      </c>
      <c r="D96" s="12" t="s">
        <v>358</v>
      </c>
      <c r="I96" s="21" t="n">
        <f aca="false">SUM(J96:FH96)</f>
        <v>-19983.3952216141</v>
      </c>
      <c r="J96" s="21" t="n">
        <f aca="false">-In_Balancing*(J77+J78)/Thousand*J41*(1+In_Opex_Adj)</f>
        <v>-0</v>
      </c>
      <c r="K96" s="21" t="n">
        <f aca="false">-In_Balancing*(K77+K78)/Thousand*K41*(1+In_Opex_Adj)</f>
        <v>-0</v>
      </c>
      <c r="L96" s="21" t="n">
        <f aca="false">-In_Balancing*(L77+L78)/Thousand*L41*(1+In_Opex_Adj)</f>
        <v>-0</v>
      </c>
      <c r="M96" s="21" t="n">
        <f aca="false">-In_Balancing*(M77+M78)/Thousand*M41*(1+In_Opex_Adj)</f>
        <v>-0</v>
      </c>
      <c r="N96" s="21" t="n">
        <f aca="false">-In_Balancing*(N77+N78)/Thousand*N41*(1+In_Opex_Adj)</f>
        <v>-0</v>
      </c>
      <c r="O96" s="21" t="n">
        <f aca="false">-In_Balancing*(O77+O78)/Thousand*O41*(1+In_Opex_Adj)</f>
        <v>-0</v>
      </c>
      <c r="P96" s="21" t="n">
        <f aca="false">-In_Balancing*(P77+P78)/Thousand*P41*(1+In_Opex_Adj)</f>
        <v>-0</v>
      </c>
      <c r="Q96" s="21" t="n">
        <f aca="false">-In_Balancing*(Q77+Q78)/Thousand*Q41*(1+In_Opex_Adj)</f>
        <v>-0</v>
      </c>
      <c r="R96" s="21" t="n">
        <f aca="false">-In_Balancing*(R77+R78)/Thousand*R41*(1+In_Opex_Adj)</f>
        <v>-0</v>
      </c>
      <c r="S96" s="21" t="n">
        <f aca="false">-In_Balancing*(S77+S78)/Thousand*S41*(1+In_Opex_Adj)</f>
        <v>-0</v>
      </c>
      <c r="T96" s="21" t="n">
        <f aca="false">-In_Balancing*(T77+T78)/Thousand*T41*(1+In_Opex_Adj)</f>
        <v>-104.91476969021</v>
      </c>
      <c r="U96" s="21" t="n">
        <f aca="false">-In_Balancing*(U77+U78)/Thousand*U41*(1+In_Opex_Adj)</f>
        <v>-105.988256947462</v>
      </c>
      <c r="V96" s="21" t="n">
        <f aca="false">-In_Balancing*(V77+V78)/Thousand*V41*(1+In_Opex_Adj)</f>
        <v>-105.908022329398</v>
      </c>
      <c r="W96" s="21" t="n">
        <f aca="false">-In_Balancing*(W77+W78)/Thousand*W41*(1+In_Opex_Adj)</f>
        <v>-105.640290767983</v>
      </c>
      <c r="X96" s="21" t="n">
        <f aca="false">-In_Balancing*(X77+X78)/Thousand*X41*(1+In_Opex_Adj)</f>
        <v>-106.734969174951</v>
      </c>
      <c r="Y96" s="21" t="n">
        <f aca="false">-In_Balancing*(Y77+Y78)/Thousand*Y41*(1+In_Opex_Adj)</f>
        <v>-107.827080701773</v>
      </c>
      <c r="Z96" s="21" t="n">
        <f aca="false">-In_Balancing*(Z77+Z78)/Thousand*Z41*(1+In_Opex_Adj)</f>
        <v>-107.745454067972</v>
      </c>
      <c r="AA96" s="21" t="n">
        <f aca="false">-In_Balancing*(AA77+AA78)/Thousand*AA41*(1+In_Opex_Adj)</f>
        <v>-107.47714706546</v>
      </c>
      <c r="AB96" s="21" t="n">
        <f aca="false">-In_Balancing*(AB77+AB78)/Thousand*AB41*(1+In_Opex_Adj)</f>
        <v>-108.590859563597</v>
      </c>
      <c r="AC96" s="21" t="n">
        <f aca="false">-In_Balancing*(AC77+AC78)/Thousand*AC41*(1+In_Opex_Adj)</f>
        <v>-109.701960549091</v>
      </c>
      <c r="AD96" s="21" t="n">
        <f aca="false">-In_Balancing*(AD77+AD78)/Thousand*AD41*(1+In_Opex_Adj)</f>
        <v>-109.618914604577</v>
      </c>
      <c r="AE96" s="21" t="n">
        <f aca="false">-In_Balancing*(AE77+AE78)/Thousand*AE41*(1+In_Opex_Adj)</f>
        <v>-109.297765336339</v>
      </c>
      <c r="AF96" s="21" t="n">
        <f aca="false">-In_Balancing*(AF77+AF78)/Thousand*AF41*(1+In_Opex_Adj)</f>
        <v>-110.430343662031</v>
      </c>
      <c r="AG96" s="21" t="n">
        <f aca="false">-In_Balancing*(AG77+AG78)/Thousand*AG41*(1+In_Opex_Adj)</f>
        <v>-111.560266237138</v>
      </c>
      <c r="AH96" s="21" t="n">
        <f aca="false">-In_Balancing*(AH77+AH78)/Thousand*AH41*(1+In_Opex_Adj)</f>
        <v>-111.475813528787</v>
      </c>
      <c r="AI96" s="21" t="n">
        <f aca="false">-In_Balancing*(AI77+AI78)/Thousand*AI41*(1+In_Opex_Adj)</f>
        <v>-112.384308279755</v>
      </c>
      <c r="AJ96" s="21" t="n">
        <f aca="false">-In_Balancing*(AJ77+AJ78)/Thousand*AJ41*(1+In_Opex_Adj)</f>
        <v>-112.300156158332</v>
      </c>
      <c r="AK96" s="21" t="n">
        <f aca="false">-In_Balancing*(AK77+AK78)/Thousand*AK41*(1+In_Opex_Adj)</f>
        <v>-113.449210643028</v>
      </c>
      <c r="AL96" s="21" t="n">
        <f aca="false">-In_Balancing*(AL77+AL78)/Thousand*AL41*(1+In_Opex_Adj)</f>
        <v>-113.363327976894</v>
      </c>
      <c r="AM96" s="21" t="n">
        <f aca="false">-In_Balancing*(AM77+AM78)/Thousand*AM41*(1+In_Opex_Adj)</f>
        <v>-113.031212462601</v>
      </c>
      <c r="AN96" s="21" t="n">
        <f aca="false">-In_Balancing*(AN77+AN78)/Thousand*AN41*(1+In_Opex_Adj)</f>
        <v>-114.202477958907</v>
      </c>
      <c r="AO96" s="21" t="n">
        <f aca="false">-In_Balancing*(AO77+AO78)/Thousand*AO41*(1+In_Opex_Adj)</f>
        <v>-115.370996988187</v>
      </c>
      <c r="AP96" s="21" t="n">
        <f aca="false">-In_Balancing*(AP77+AP78)/Thousand*AP41*(1+In_Opex_Adj)</f>
        <v>-115.283659502454</v>
      </c>
      <c r="AQ96" s="21" t="n">
        <f aca="false">-In_Balancing*(AQ77+AQ78)/Thousand*AQ41*(1+In_Opex_Adj)</f>
        <v>-114.946022697155</v>
      </c>
      <c r="AR96" s="21" t="n">
        <f aca="false">-In_Balancing*(AR77+AR78)/Thousand*AR41*(1+In_Opex_Adj)</f>
        <v>-116.137130068204</v>
      </c>
      <c r="AS96" s="21" t="n">
        <f aca="false">-In_Balancing*(AS77+AS78)/Thousand*AS41*(1+In_Opex_Adj)</f>
        <v>-117.325444445581</v>
      </c>
      <c r="AT96" s="21" t="n">
        <f aca="false">-In_Balancing*(AT77+AT78)/Thousand*AT41*(1+In_Opex_Adj)</f>
        <v>-117.236627415323</v>
      </c>
      <c r="AU96" s="21" t="n">
        <f aca="false">-In_Balancing*(AU77+AU78)/Thousand*AU41*(1+In_Opex_Adj)</f>
        <v>-116.893160422464</v>
      </c>
      <c r="AV96" s="21" t="n">
        <f aca="false">-In_Balancing*(AV77+AV78)/Thousand*AV41*(1+In_Opex_Adj)</f>
        <v>-118.104444656032</v>
      </c>
      <c r="AW96" s="21" t="n">
        <f aca="false">-In_Balancing*(AW77+AW78)/Thousand*AW41*(1+In_Opex_Adj)</f>
        <v>-119.312888583779</v>
      </c>
      <c r="AX96" s="21" t="n">
        <f aca="false">-In_Balancing*(AX77+AX78)/Thousand*AX41*(1+In_Opex_Adj)</f>
        <v>-119.22256703004</v>
      </c>
      <c r="AY96" s="21" t="n">
        <f aca="false">-In_Balancing*(AY77+AY78)/Thousand*AY41*(1+In_Opex_Adj)</f>
        <v>-120.194145344021</v>
      </c>
      <c r="AZ96" s="21" t="n">
        <f aca="false">-In_Balancing*(AZ77+AZ78)/Thousand*AZ41*(1+In_Opex_Adj)</f>
        <v>-120.104145303373</v>
      </c>
      <c r="BA96" s="21" t="n">
        <f aca="false">-In_Balancing*(BA77+BA78)/Thousand*BA41*(1+In_Opex_Adj)</f>
        <v>-121.333050155446</v>
      </c>
      <c r="BB96" s="21" t="n">
        <f aca="false">-In_Balancing*(BB77+BB78)/Thousand*BB41*(1+In_Opex_Adj)</f>
        <v>-121.241199310662</v>
      </c>
      <c r="BC96" s="21" t="n">
        <f aca="false">-In_Balancing*(BC77+BC78)/Thousand*BC41*(1+In_Opex_Adj)</f>
        <v>-120.886042080387</v>
      </c>
      <c r="BD96" s="21" t="n">
        <f aca="false">-In_Balancing*(BD77+BD78)/Thousand*BD41*(1+In_Opex_Adj)</f>
        <v>-122.138701827981</v>
      </c>
      <c r="BE96" s="21" t="n">
        <f aca="false">-In_Balancing*(BE77+BE78)/Thousand*BE41*(1+In_Opex_Adj)</f>
        <v>-123.388424249494</v>
      </c>
      <c r="BF96" s="21" t="n">
        <f aca="false">-In_Balancing*(BF77+BF78)/Thousand*BF41*(1+In_Opex_Adj)</f>
        <v>-123.295017457286</v>
      </c>
      <c r="BG96" s="21" t="n">
        <f aca="false">-In_Balancing*(BG77+BG78)/Thousand*BG41*(1+In_Opex_Adj)</f>
        <v>-122.933859228266</v>
      </c>
      <c r="BH96" s="21" t="n">
        <f aca="false">-In_Balancing*(BH77+BH78)/Thousand*BH41*(1+In_Opex_Adj)</f>
        <v>-124.207739110688</v>
      </c>
      <c r="BI96" s="21" t="n">
        <f aca="false">-In_Balancing*(BI77+BI78)/Thousand*BI41*(1+In_Opex_Adj)</f>
        <v>-125.478631908539</v>
      </c>
      <c r="BJ96" s="21" t="n">
        <f aca="false">-In_Balancing*(BJ77+BJ78)/Thousand*BJ41*(1+In_Opex_Adj)</f>
        <v>-125.383642799402</v>
      </c>
      <c r="BK96" s="21" t="n">
        <f aca="false">-In_Balancing*(BK77+BK78)/Thousand*BK41*(1+In_Opex_Adj)</f>
        <v>-125.016385306479</v>
      </c>
      <c r="BL96" s="21" t="n">
        <f aca="false">-In_Balancing*(BL77+BL78)/Thousand*BL41*(1+In_Opex_Adj)</f>
        <v>-126.31184498874</v>
      </c>
      <c r="BM96" s="21" t="n">
        <f aca="false">-In_Balancing*(BM77+BM78)/Thousand*BM41*(1+In_Opex_Adj)</f>
        <v>-127.604266984574</v>
      </c>
      <c r="BN96" s="21" t="n">
        <f aca="false">-In_Balancing*(BN77+BN78)/Thousand*BN41*(1+In_Opex_Adj)</f>
        <v>-127.50766873945</v>
      </c>
      <c r="BO96" s="21" t="n">
        <f aca="false">-In_Balancing*(BO77+BO78)/Thousand*BO41*(1+In_Opex_Adj)</f>
        <v>-128.546795216958</v>
      </c>
      <c r="BP96" s="21" t="n">
        <f aca="false">-In_Balancing*(BP77+BP78)/Thousand*BP41*(1+In_Opex_Adj)</f>
        <v>-128.450540804885</v>
      </c>
      <c r="BQ96" s="21" t="n">
        <f aca="false">-In_Balancing*(BQ77+BQ78)/Thousand*BQ41*(1+In_Opex_Adj)</f>
        <v>-129.764845922729</v>
      </c>
      <c r="BR96" s="21" t="n">
        <f aca="false">-In_Balancing*(BR77+BR78)/Thousand*BR41*(1+In_Opex_Adj)</f>
        <v>-129.666612088618</v>
      </c>
      <c r="BS96" s="21" t="n">
        <f aca="false">-In_Balancing*(BS77+BS78)/Thousand*BS41*(1+In_Opex_Adj)</f>
        <v>-129.286782069744</v>
      </c>
      <c r="BT96" s="21" t="n">
        <f aca="false">-In_Balancing*(BT77+BT78)/Thousand*BT41*(1+In_Opex_Adj)</f>
        <v>-130.62649296612</v>
      </c>
      <c r="BU96" s="21" t="n">
        <f aca="false">-In_Balancing*(BU77+BU78)/Thousand*BU41*(1+In_Opex_Adj)</f>
        <v>-131.96306241266</v>
      </c>
      <c r="BV96" s="21" t="n">
        <f aca="false">-In_Balancing*(BV77+BV78)/Thousand*BV41*(1+In_Opex_Adj)</f>
        <v>-131.863164497399</v>
      </c>
      <c r="BW96" s="21" t="n">
        <f aca="false">-In_Balancing*(BW77+BW78)/Thousand*BW41*(1+In_Opex_Adj)</f>
        <v>-131.476911414374</v>
      </c>
      <c r="BX96" s="21" t="n">
        <f aca="false">-In_Balancing*(BX77+BX78)/Thousand*BX41*(1+In_Opex_Adj)</f>
        <v>-132.839317129976</v>
      </c>
      <c r="BY96" s="21" t="n">
        <f aca="false">-In_Balancing*(BY77+BY78)/Thousand*BY41*(1+In_Opex_Adj)</f>
        <v>-134.198528179309</v>
      </c>
      <c r="BZ96" s="21" t="n">
        <f aca="false">-In_Balancing*(BZ77+BZ78)/Thousand*BZ41*(1+In_Opex_Adj)</f>
        <v>-134.096937984666</v>
      </c>
      <c r="CA96" s="21" t="n">
        <f aca="false">-In_Balancing*(CA77+CA78)/Thousand*CA41*(1+In_Opex_Adj)</f>
        <v>-133.704079792038</v>
      </c>
      <c r="CB96" s="21" t="n">
        <f aca="false">-In_Balancing*(CB77+CB78)/Thousand*CB41*(1+In_Opex_Adj)</f>
        <v>-135.089564137148</v>
      </c>
      <c r="CC96" s="21" t="n">
        <f aca="false">-In_Balancing*(CC77+CC78)/Thousand*CC41*(1+In_Opex_Adj)</f>
        <v>-136.471799699569</v>
      </c>
      <c r="CD96" s="21" t="n">
        <f aca="false">-In_Balancing*(CD77+CD78)/Thousand*CD41*(1+In_Opex_Adj)</f>
        <v>-136.36848860605</v>
      </c>
      <c r="CE96" s="21" t="n">
        <f aca="false">-In_Balancing*(CE77+CE78)/Thousand*CE41*(1+In_Opex_Adj)</f>
        <v>-137.479776899433</v>
      </c>
      <c r="CF96" s="21" t="n">
        <f aca="false">-In_Balancing*(CF77+CF78)/Thousand*CF41*(1+In_Opex_Adj)</f>
        <v>-137.376833569924</v>
      </c>
      <c r="CG96" s="21" t="n">
        <f aca="false">-In_Balancing*(CG77+CG78)/Thousand*CG41*(1+In_Opex_Adj)</f>
        <v>-138.782472458657</v>
      </c>
      <c r="CH96" s="21" t="n">
        <f aca="false">-In_Balancing*(CH77+CH78)/Thousand*CH41*(1+In_Opex_Adj)</f>
        <v>-138.677412152993</v>
      </c>
      <c r="CI96" s="21" t="n">
        <f aca="false">-In_Balancing*(CI77+CI78)/Thousand*CI41*(1+In_Opex_Adj)</f>
        <v>-138.271183245008</v>
      </c>
      <c r="CJ96" s="21" t="n">
        <f aca="false">-In_Balancing*(CJ77+CJ78)/Thousand*CJ41*(1+In_Opex_Adj)</f>
        <v>-139.703993373643</v>
      </c>
      <c r="CK96" s="21" t="n">
        <f aca="false">-In_Balancing*(CK77+CK78)/Thousand*CK41*(1+In_Opex_Adj)</f>
        <v>-141.13344374671</v>
      </c>
      <c r="CL96" s="21" t="n">
        <f aca="false">-In_Balancing*(CL77+CL78)/Thousand*CL41*(1+In_Opex_Adj)</f>
        <v>-141.026603722341</v>
      </c>
      <c r="CM96" s="21" t="n">
        <f aca="false">-In_Balancing*(CM77+CM78)/Thousand*CM41*(1+In_Opex_Adj)</f>
        <v>-140.613558259116</v>
      </c>
      <c r="CN96" s="21" t="n">
        <f aca="false">-In_Balancing*(CN77+CN78)/Thousand*CN41*(1+In_Opex_Adj)</f>
        <v>-142.070640825192</v>
      </c>
      <c r="CO96" s="21" t="n">
        <f aca="false">-In_Balancing*(CO77+CO78)/Thousand*CO41*(1+In_Opex_Adj)</f>
        <v>-143.524306719954</v>
      </c>
      <c r="CP96" s="21" t="n">
        <f aca="false">-In_Balancing*(CP77+CP78)/Thousand*CP41*(1+In_Opex_Adj)</f>
        <v>-143.415656778308</v>
      </c>
      <c r="CQ96" s="21" t="n">
        <f aca="false">-In_Balancing*(CQ77+CQ78)/Thousand*CQ41*(1+In_Opex_Adj)</f>
        <v>-142.995522366848</v>
      </c>
      <c r="CR96" s="21" t="n">
        <f aca="false">-In_Balancing*(CR77+CR78)/Thousand*CR41*(1+In_Opex_Adj)</f>
        <v>-144.477287605189</v>
      </c>
      <c r="CS96" s="21" t="n">
        <f aca="false">-In_Balancing*(CS77+CS78)/Thousand*CS41*(1+In_Opex_Adj)</f>
        <v>-145.955578294522</v>
      </c>
      <c r="CT96" s="21" t="n">
        <f aca="false">-In_Balancing*(CT77+CT78)/Thousand*CT41*(1+In_Opex_Adj)</f>
        <v>-145.845087845711</v>
      </c>
      <c r="CU96" s="21" t="n">
        <f aca="false">-In_Balancing*(CU77+CU78)/Thousand*CU41*(1+In_Opex_Adj)</f>
        <v>-147.033603821123</v>
      </c>
      <c r="CV96" s="21" t="n">
        <f aca="false">-In_Balancing*(CV77+CV78)/Thousand*CV41*(1+In_Opex_Adj)</f>
        <v>-146.92350669216</v>
      </c>
      <c r="CW96" s="21" t="n">
        <f aca="false">-In_Balancing*(CW77+CW78)/Thousand*CW41*(1+In_Opex_Adj)</f>
        <v>-148.426827079658</v>
      </c>
      <c r="CX96" s="21" t="n">
        <f aca="false">-In_Balancing*(CX77+CX78)/Thousand*CX41*(1+In_Opex_Adj)</f>
        <v>-148.314465860366</v>
      </c>
      <c r="CY96" s="21" t="n">
        <f aca="false">-In_Balancing*(CY77+CY78)/Thousand*CY41*(1+In_Opex_Adj)</f>
        <v>-147.879994493976</v>
      </c>
      <c r="CZ96" s="21" t="n">
        <f aca="false">-In_Balancing*(CZ77+CZ78)/Thousand*CZ41*(1+In_Opex_Adj)</f>
        <v>-149.412374191327</v>
      </c>
      <c r="DA96" s="21" t="n">
        <f aca="false">-In_Balancing*(DA77+DA78)/Thousand*DA41*(1+In_Opex_Adj)</f>
        <v>-150.941160655271</v>
      </c>
      <c r="DB96" s="21" t="n">
        <f aca="false">-In_Balancing*(DB77+DB78)/Thousand*DB41*(1+In_Opex_Adj)</f>
        <v>-150.8268960497</v>
      </c>
      <c r="DC96" s="21" t="n">
        <f aca="false">-In_Balancing*(DC77+DC78)/Thousand*DC41*(1+In_Opex_Adj)</f>
        <v>-150.385121893168</v>
      </c>
      <c r="DD96" s="21" t="n">
        <f aca="false">-In_Balancing*(DD77+DD78)/Thousand*DD41*(1+In_Opex_Adj)</f>
        <v>-151.943460520116</v>
      </c>
      <c r="DE96" s="21" t="n">
        <f aca="false">-In_Balancing*(DE77+DE78)/Thousand*DE41*(1+In_Opex_Adj)</f>
        <v>-153.498145043304</v>
      </c>
      <c r="DF96" s="21" t="n">
        <f aca="false">-In_Balancing*(DF77+DF78)/Thousand*DF41*(1+In_Opex_Adj)</f>
        <v>-153.381944764181</v>
      </c>
      <c r="DG96" s="21" t="n">
        <f aca="false">-In_Balancing*(DG77+DG78)/Thousand*DG41*(1+In_Opex_Adj)</f>
        <v>-152.932684203644</v>
      </c>
      <c r="DH96" s="21" t="n">
        <f aca="false">-In_Balancing*(DH77+DH78)/Thousand*DH41*(1+In_Opex_Adj)</f>
        <v>-154.517421484282</v>
      </c>
      <c r="DI96" s="21" t="n">
        <f aca="false">-In_Balancing*(DI77+DI78)/Thousand*DI41*(1+In_Opex_Adj)</f>
        <v>-156.09844275971</v>
      </c>
      <c r="DJ96" s="21" t="n">
        <f aca="false">-In_Balancing*(DJ77+DJ78)/Thousand*DJ41*(1+In_Opex_Adj)</f>
        <v>-155.98027401823</v>
      </c>
      <c r="DK96" s="21" t="n">
        <f aca="false">-In_Balancing*(DK77+DK78)/Thousand*DK41*(1+In_Opex_Adj)</f>
        <v>-157.251357072886</v>
      </c>
      <c r="DL96" s="21" t="n">
        <f aca="false">-In_Balancing*(DL77+DL78)/Thousand*DL41*(1+In_Opex_Adj)</f>
        <v>-157.13360900381</v>
      </c>
      <c r="DM96" s="21" t="n">
        <f aca="false">-In_Balancing*(DM77+DM78)/Thousand*DM41*(1+In_Opex_Adj)</f>
        <v>-158.741399093325</v>
      </c>
      <c r="DN96" s="21" t="n">
        <f aca="false">-In_Balancing*(DN77+DN78)/Thousand*DN41*(1+In_Opex_Adj)</f>
        <v>-158.621229596307</v>
      </c>
      <c r="DO96" s="21" t="n">
        <f aca="false">-In_Balancing*(DO77+DO78)/Thousand*DO41*(1+In_Opex_Adj)</f>
        <v>-158.156537973921</v>
      </c>
      <c r="DP96" s="21" t="n">
        <f aca="false">-In_Balancing*(DP77+DP78)/Thousand*DP41*(1+In_Opex_Adj)</f>
        <v>-159.795406494467</v>
      </c>
      <c r="DQ96" s="21" t="n">
        <f aca="false">-In_Balancing*(DQ77+DQ78)/Thousand*DQ41*(1+In_Opex_Adj)</f>
        <v>-161.430432079003</v>
      </c>
      <c r="DR96" s="21" t="n">
        <f aca="false">-In_Balancing*(DR77+DR78)/Thousand*DR41*(1+In_Opex_Adj)</f>
        <v>-161.308226945767</v>
      </c>
      <c r="DS96" s="21" t="n">
        <f aca="false">-In_Balancing*(DS77+DS78)/Thousand*DS41*(1+In_Opex_Adj)</f>
        <v>-160.835716965526</v>
      </c>
      <c r="DT96" s="21" t="n">
        <f aca="false">-In_Balancing*(DT77+DT78)/Thousand*DT41*(1+In_Opex_Adj)</f>
        <v>-162.502347993816</v>
      </c>
      <c r="DU96" s="21" t="n">
        <f aca="false">-In_Balancing*(DU77+DU78)/Thousand*DU41*(1+In_Opex_Adj)</f>
        <v>-164.165070986584</v>
      </c>
      <c r="DV96" s="21" t="n">
        <f aca="false">-In_Balancing*(DV77+DV78)/Thousand*DV41*(1+In_Opex_Adj)</f>
        <v>-164.040795692798</v>
      </c>
      <c r="DW96" s="21" t="n">
        <f aca="false">-In_Balancing*(DW77+DW78)/Thousand*DW41*(1+In_Opex_Adj)</f>
        <v>-163.560272206769</v>
      </c>
      <c r="DX96" s="21" t="n">
        <f aca="false">-In_Balancing*(DX77+DX78)/Thousand*DX41*(1+In_Opex_Adj)</f>
        <v>-165.255135945983</v>
      </c>
      <c r="DY96" s="21" t="n">
        <f aca="false">-In_Balancing*(DY77+DY78)/Thousand*DY41*(1+In_Opex_Adj)</f>
        <v>-166.946025447597</v>
      </c>
      <c r="DZ96" s="21" t="n">
        <f aca="false">-In_Balancing*(DZ77+DZ78)/Thousand*DZ41*(1+In_Opex_Adj)</f>
        <v>-166.819644931729</v>
      </c>
      <c r="EA96" s="21" t="n">
        <f aca="false">-In_Balancing*(EA77+EA78)/Thousand*EA41*(1+In_Opex_Adj)</f>
        <v>-168.179190733855</v>
      </c>
      <c r="EB96" s="21" t="n">
        <f aca="false">-In_Balancing*(EB77+EB78)/Thousand*EB41*(1+In_Opex_Adj)</f>
        <v>-168.053260024345</v>
      </c>
      <c r="EC96" s="21" t="n">
        <f aca="false">-In_Balancing*(EC77+EC78)/Thousand*EC41*(1+In_Opex_Adj)</f>
        <v>-169.772779913761</v>
      </c>
      <c r="ED96" s="21" t="n">
        <f aca="false">-In_Balancing*(ED77+ED78)/Thousand*ED41*(1+In_Opex_Adj)</f>
        <v>-169.644259504554</v>
      </c>
      <c r="EE96" s="21" t="n">
        <f aca="false">-In_Balancing*(EE77+EE78)/Thousand*EE41*(1+In_Opex_Adj)</f>
        <v>-169.147293212724</v>
      </c>
      <c r="EF96" s="21" t="n">
        <f aca="false">-In_Balancing*(EF77+EF78)/Thousand*EF41*(1+In_Opex_Adj)</f>
        <v>-170.900051446643</v>
      </c>
      <c r="EG96" s="21" t="n">
        <f aca="false">-In_Balancing*(EG77+EG78)/Thousand*EG41*(1+In_Opex_Adj)</f>
        <v>-172.648699687815</v>
      </c>
      <c r="EH96" s="21" t="n">
        <f aca="false">-In_Balancing*(EH77+EH78)/Thousand*EH41*(1+In_Opex_Adj)</f>
        <v>-172.518002166432</v>
      </c>
      <c r="EI96" s="21" t="n">
        <f aca="false">-In_Balancing*(EI77+EI78)/Thousand*EI41*(1+In_Opex_Adj)</f>
        <v>-172.01263942</v>
      </c>
      <c r="EJ96" s="21" t="n">
        <f aca="false">-In_Balancing*(EJ77+EJ78)/Thousand*EJ41*(1+In_Opex_Adj)</f>
        <v>-173.795089285764</v>
      </c>
      <c r="EK96" s="21" t="n">
        <f aca="false">-In_Balancing*(EK77+EK78)/Thousand*EK41*(1+In_Opex_Adj)</f>
        <v>-175.573359535722</v>
      </c>
      <c r="EL96" s="21" t="n">
        <f aca="false">-In_Balancing*(EL77+EL78)/Thousand*EL41*(1+In_Opex_Adj)</f>
        <v>-175.440448005235</v>
      </c>
      <c r="EM96" s="21" t="n">
        <f aca="false">-In_Balancing*(EM77+EM78)/Thousand*EM41*(1+In_Opex_Adj)</f>
        <v>-174.926563835732</v>
      </c>
      <c r="EN96" s="21" t="n">
        <f aca="false">-In_Balancing*(EN77+EN78)/Thousand*EN41*(1+In_Opex_Adj)</f>
        <v>-176.739208716242</v>
      </c>
      <c r="EO96" s="21" t="n">
        <f aca="false">-In_Balancing*(EO77+EO78)/Thousand*EO41*(1+In_Opex_Adj)</f>
        <v>-178.547603177517</v>
      </c>
      <c r="EP96" s="21" t="n">
        <f aca="false">-In_Balancing*(EP77+EP78)/Thousand*EP41*(1+In_Opex_Adj)</f>
        <v>-178.412440102288</v>
      </c>
      <c r="EQ96" s="21" t="n">
        <f aca="false">-In_Balancing*(EQ77+EQ78)/Thousand*EQ41*(1+In_Opex_Adj)</f>
        <v>-179.866344628983</v>
      </c>
      <c r="ER96" s="21" t="n">
        <f aca="false">-In_Balancing*(ER77+ER78)/Thousand*ER41*(1+In_Opex_Adj)</f>
        <v>-179.731662708483</v>
      </c>
      <c r="ES96" s="21" t="n">
        <f aca="false">-In_Balancing*(ES77+ES78)/Thousand*ES41*(1+In_Opex_Adj)</f>
        <v>-181.570675940005</v>
      </c>
      <c r="ET96" s="21" t="n">
        <f aca="false">-In_Balancing*(ET77+ET78)/Thousand*ET41*(1+In_Opex_Adj)</f>
        <v>-181.433224355695</v>
      </c>
      <c r="EU96" s="21" t="n">
        <f aca="false">-In_Balancing*(EU77+EU78)/Thousand*EU41*(1+In_Opex_Adj)</f>
        <v>-180.901755352833</v>
      </c>
      <c r="EV96" s="21" t="n">
        <f aca="false">-In_Balancing*(EV77+EV78)/Thousand*EV41*(1+In_Opex_Adj)</f>
        <v>-182.776317074765</v>
      </c>
      <c r="EW96" s="21" t="n">
        <f aca="false">-In_Balancing*(EW77+EW78)/Thousand*EW41*(1+In_Opex_Adj)</f>
        <v>-184.646483190428</v>
      </c>
      <c r="EX96" s="21" t="n">
        <f aca="false">-In_Balancing*(EX77+EX78)/Thousand*EX41*(1+In_Opex_Adj)</f>
        <v>-184.50670317628</v>
      </c>
      <c r="EY96" s="21" t="n">
        <f aca="false">-In_Balancing*(EY77+EY78)/Thousand*EY41*(1+In_Opex_Adj)</f>
        <v>-183.96623108851</v>
      </c>
      <c r="EZ96" s="21" t="n">
        <f aca="false">-In_Balancing*(EZ77+EZ78)/Thousand*EZ41*(1+In_Opex_Adj)</f>
        <v>-185.872547886011</v>
      </c>
      <c r="FA96" s="21" t="n">
        <f aca="false">-In_Balancing*(FA77+FA78)/Thousand*FA41*(1+In_Opex_Adj)</f>
        <v>-187.774394615674</v>
      </c>
      <c r="FB96" s="21" t="n">
        <f aca="false">-In_Balancing*(FB77+FB78)/Thousand*FB41*(1+In_Opex_Adj)</f>
        <v>-187.632246728087</v>
      </c>
      <c r="FC96" s="21" t="n">
        <f aca="false">-In_Balancing*(FC77+FC78)/Thousand*FC41*(1+In_Opex_Adj)</f>
        <v>-187.082619043149</v>
      </c>
      <c r="FD96" s="21" t="n">
        <f aca="false">-In_Balancing*(FD77+FD78)/Thousand*FD41*(1+In_Opex_Adj)</f>
        <v>-0</v>
      </c>
      <c r="FE96" s="21" t="n">
        <f aca="false">-In_Balancing*(FE77+FE78)/Thousand*FE41*(1+In_Opex_Adj)</f>
        <v>-0</v>
      </c>
      <c r="FF96" s="21" t="n">
        <f aca="false">-In_Balancing*(FF77+FF78)/Thousand*FF41*(1+In_Opex_Adj)</f>
        <v>-0</v>
      </c>
      <c r="FG96" s="21" t="n">
        <f aca="false">-In_Balancing*(FG77+FG78)/Thousand*FG41*(1+In_Opex_Adj)</f>
        <v>-0</v>
      </c>
      <c r="FH96" s="21" t="n">
        <f aca="false">-In_Balancing*(FH77+FH78)/Thousand*FH41*(1+In_Opex_Adj)</f>
        <v>-0</v>
      </c>
    </row>
    <row r="97" customFormat="false" ht="15" hidden="false" customHeight="false" outlineLevel="0" collapsed="false">
      <c r="C97" s="1" t="s">
        <v>744</v>
      </c>
      <c r="D97" s="12" t="s">
        <v>358</v>
      </c>
      <c r="I97" s="21" t="n">
        <f aca="false">SUM(J97:FH97)</f>
        <v>-5126.5508552461</v>
      </c>
      <c r="J97" s="21" t="n">
        <f aca="false">-In_Lease*J41*(1+In_Opex_Adj)*J28*J$6</f>
        <v>-0</v>
      </c>
      <c r="K97" s="21" t="n">
        <f aca="false">-In_Lease*K41*(1+In_Opex_Adj)*K28*K$6</f>
        <v>-0</v>
      </c>
      <c r="L97" s="21" t="n">
        <f aca="false">-In_Lease*L41*(1+In_Opex_Adj)*L28*L$6</f>
        <v>-0</v>
      </c>
      <c r="M97" s="21" t="n">
        <f aca="false">-In_Lease*M41*(1+In_Opex_Adj)*M28*M$6</f>
        <v>-0</v>
      </c>
      <c r="N97" s="21" t="n">
        <f aca="false">-In_Lease*N41*(1+In_Opex_Adj)*N28*N$6</f>
        <v>-0</v>
      </c>
      <c r="O97" s="21" t="n">
        <f aca="false">-In_Lease*O41*(1+In_Opex_Adj)*O28*O$6</f>
        <v>-0</v>
      </c>
      <c r="P97" s="21" t="n">
        <f aca="false">-In_Lease*P41*(1+In_Opex_Adj)*P28*P$6</f>
        <v>-0</v>
      </c>
      <c r="Q97" s="21" t="n">
        <f aca="false">-In_Lease*Q41*(1+In_Opex_Adj)*Q28*Q$6</f>
        <v>-0</v>
      </c>
      <c r="R97" s="21" t="n">
        <f aca="false">-In_Lease*R41*(1+In_Opex_Adj)*R28*R$6</f>
        <v>-0</v>
      </c>
      <c r="S97" s="21" t="n">
        <f aca="false">-In_Lease*S41*(1+In_Opex_Adj)*S28*S$6</f>
        <v>-0</v>
      </c>
      <c r="T97" s="21" t="n">
        <f aca="false">-In_Lease*T41*(1+In_Opex_Adj)*T28*T$6</f>
        <v>-25.4029237479452</v>
      </c>
      <c r="U97" s="21" t="n">
        <f aca="false">-In_Lease*U41*(1+In_Opex_Adj)*U28*U$6</f>
        <v>-25.6820767561644</v>
      </c>
      <c r="V97" s="21" t="n">
        <f aca="false">-In_Lease*V41*(1+In_Opex_Adj)*V28*V$6</f>
        <v>-25.6820767561644</v>
      </c>
      <c r="W97" s="21" t="n">
        <f aca="false">-In_Lease*W41*(1+In_Opex_Adj)*W28*W$6</f>
        <v>-25.6365606575342</v>
      </c>
      <c r="X97" s="21" t="n">
        <f aca="false">-In_Lease*X41*(1+In_Opex_Adj)*X28*X$6</f>
        <v>-25.9214113315069</v>
      </c>
      <c r="Y97" s="21" t="n">
        <f aca="false">-In_Lease*Y41*(1+In_Opex_Adj)*Y28*Y$6</f>
        <v>-26.2062620054795</v>
      </c>
      <c r="Z97" s="21" t="n">
        <f aca="false">-In_Lease*Z41*(1+In_Opex_Adj)*Z28*Z$6</f>
        <v>-26.2062620054795</v>
      </c>
      <c r="AA97" s="21" t="n">
        <f aca="false">-In_Lease*AA41*(1+In_Opex_Adj)*AA28*AA$6</f>
        <v>-26.1608074520548</v>
      </c>
      <c r="AB97" s="21" t="n">
        <f aca="false">-In_Lease*AB41*(1+In_Opex_Adj)*AB28*AB$6</f>
        <v>-26.451483090411</v>
      </c>
      <c r="AC97" s="21" t="n">
        <f aca="false">-In_Lease*AC41*(1+In_Opex_Adj)*AC28*AC$6</f>
        <v>-26.7421587287671</v>
      </c>
      <c r="AD97" s="21" t="n">
        <f aca="false">-In_Lease*AD41*(1+In_Opex_Adj)*AD28*AD$6</f>
        <v>-26.7421587287671</v>
      </c>
      <c r="AE97" s="21" t="n">
        <f aca="false">-In_Lease*AE41*(1+In_Opex_Adj)*AE28*AE$6</f>
        <v>-26.6840127123288</v>
      </c>
      <c r="AF97" s="21" t="n">
        <f aca="false">-In_Lease*AF41*(1+In_Opex_Adj)*AF28*AF$6</f>
        <v>-26.9805017424658</v>
      </c>
      <c r="AG97" s="21" t="n">
        <f aca="false">-In_Lease*AG41*(1+In_Opex_Adj)*AG28*AG$6</f>
        <v>-27.2769907726027</v>
      </c>
      <c r="AH97" s="21" t="n">
        <f aca="false">-In_Lease*AH41*(1+In_Opex_Adj)*AH28*AH$6</f>
        <v>-27.2769907726027</v>
      </c>
      <c r="AI97" s="21" t="n">
        <f aca="false">-In_Lease*AI41*(1+In_Opex_Adj)*AI28*AI$6</f>
        <v>-27.5201232657534</v>
      </c>
      <c r="AJ97" s="21" t="n">
        <f aca="false">-In_Lease*AJ41*(1+In_Opex_Adj)*AJ28*AJ$6</f>
        <v>-27.5201232657534</v>
      </c>
      <c r="AK97" s="21" t="n">
        <f aca="false">-In_Lease*AK41*(1+In_Opex_Adj)*AK28*AK$6</f>
        <v>-27.8225422027397</v>
      </c>
      <c r="AL97" s="21" t="n">
        <f aca="false">-In_Lease*AL41*(1+In_Opex_Adj)*AL28*AL$6</f>
        <v>-27.8225422027397</v>
      </c>
      <c r="AM97" s="21" t="n">
        <f aca="false">-In_Lease*AM41*(1+In_Opex_Adj)*AM28*AM$6</f>
        <v>-27.762048</v>
      </c>
      <c r="AN97" s="21" t="n">
        <f aca="false">-In_Lease*AN41*(1+In_Opex_Adj)*AN28*AN$6</f>
        <v>-28.0705152</v>
      </c>
      <c r="AO97" s="21" t="n">
        <f aca="false">-In_Lease*AO41*(1+In_Opex_Adj)*AO28*AO$6</f>
        <v>-28.3789824</v>
      </c>
      <c r="AP97" s="21" t="n">
        <f aca="false">-In_Lease*AP41*(1+In_Opex_Adj)*AP28*AP$6</f>
        <v>-28.3789824</v>
      </c>
      <c r="AQ97" s="21" t="n">
        <f aca="false">-In_Lease*AQ41*(1+In_Opex_Adj)*AQ28*AQ$6</f>
        <v>-28.317304109589</v>
      </c>
      <c r="AR97" s="21" t="n">
        <f aca="false">-In_Lease*AR41*(1+In_Opex_Adj)*AR28*AR$6</f>
        <v>-28.6319408219178</v>
      </c>
      <c r="AS97" s="21" t="n">
        <f aca="false">-In_Lease*AS41*(1+In_Opex_Adj)*AS28*AS$6</f>
        <v>-28.9465775342466</v>
      </c>
      <c r="AT97" s="21" t="n">
        <f aca="false">-In_Lease*AT41*(1+In_Opex_Adj)*AT28*AT$6</f>
        <v>-28.9465775342466</v>
      </c>
      <c r="AU97" s="21" t="n">
        <f aca="false">-In_Lease*AU41*(1+In_Opex_Adj)*AU28*AU$6</f>
        <v>-28.8836383561644</v>
      </c>
      <c r="AV97" s="21" t="n">
        <f aca="false">-In_Lease*AV41*(1+In_Opex_Adj)*AV28*AV$6</f>
        <v>-29.2045676712329</v>
      </c>
      <c r="AW97" s="21" t="n">
        <f aca="false">-In_Lease*AW41*(1+In_Opex_Adj)*AW28*AW$6</f>
        <v>-29.5254969863014</v>
      </c>
      <c r="AX97" s="21" t="n">
        <f aca="false">-In_Lease*AX41*(1+In_Opex_Adj)*AX28*AX$6</f>
        <v>-29.5254969863014</v>
      </c>
      <c r="AY97" s="21" t="n">
        <f aca="false">-In_Lease*AY41*(1+In_Opex_Adj)*AY28*AY$6</f>
        <v>-29.7886590246575</v>
      </c>
      <c r="AZ97" s="21" t="n">
        <f aca="false">-In_Lease*AZ41*(1+In_Opex_Adj)*AZ28*AZ$6</f>
        <v>-29.7886590246575</v>
      </c>
      <c r="BA97" s="21" t="n">
        <f aca="false">-In_Lease*BA41*(1+In_Opex_Adj)*BA28*BA$6</f>
        <v>-30.1160069260274</v>
      </c>
      <c r="BB97" s="21" t="n">
        <f aca="false">-In_Lease*BB41*(1+In_Opex_Adj)*BB28*BB$6</f>
        <v>-30.1160069260274</v>
      </c>
      <c r="BC97" s="21" t="n">
        <f aca="false">-In_Lease*BC41*(1+In_Opex_Adj)*BC28*BC$6</f>
        <v>-30.0505354520548</v>
      </c>
      <c r="BD97" s="21" t="n">
        <f aca="false">-In_Lease*BD41*(1+In_Opex_Adj)*BD28*BD$6</f>
        <v>-30.384430290411</v>
      </c>
      <c r="BE97" s="21" t="n">
        <f aca="false">-In_Lease*BE41*(1+In_Opex_Adj)*BE28*BE$6</f>
        <v>-30.7183251287671</v>
      </c>
      <c r="BF97" s="21" t="n">
        <f aca="false">-In_Lease*BF41*(1+In_Opex_Adj)*BF28*BF$6</f>
        <v>-30.7183251287671</v>
      </c>
      <c r="BG97" s="21" t="n">
        <f aca="false">-In_Lease*BG41*(1+In_Opex_Adj)*BG28*BG$6</f>
        <v>-30.6515480547945</v>
      </c>
      <c r="BH97" s="21" t="n">
        <f aca="false">-In_Lease*BH41*(1+In_Opex_Adj)*BH28*BH$6</f>
        <v>-30.9921208109589</v>
      </c>
      <c r="BI97" s="21" t="n">
        <f aca="false">-In_Lease*BI41*(1+In_Opex_Adj)*BI28*BI$6</f>
        <v>-31.3326935671233</v>
      </c>
      <c r="BJ97" s="21" t="n">
        <f aca="false">-In_Lease*BJ41*(1+In_Opex_Adj)*BJ28*BJ$6</f>
        <v>-31.3326935671233</v>
      </c>
      <c r="BK97" s="21" t="n">
        <f aca="false">-In_Lease*BK41*(1+In_Opex_Adj)*BK28*BK$6</f>
        <v>-31.2645856438356</v>
      </c>
      <c r="BL97" s="21" t="n">
        <f aca="false">-In_Lease*BL41*(1+In_Opex_Adj)*BL28*BL$6</f>
        <v>-31.6119699287671</v>
      </c>
      <c r="BM97" s="21" t="n">
        <f aca="false">-In_Lease*BM41*(1+In_Opex_Adj)*BM28*BM$6</f>
        <v>-31.9593542136986</v>
      </c>
      <c r="BN97" s="21" t="n">
        <f aca="false">-In_Lease*BN41*(1+In_Opex_Adj)*BN28*BN$6</f>
        <v>-31.9593542136986</v>
      </c>
      <c r="BO97" s="21" t="n">
        <f aca="false">-In_Lease*BO41*(1+In_Opex_Adj)*BO28*BO$6</f>
        <v>-32.2442169863014</v>
      </c>
      <c r="BP97" s="21" t="n">
        <f aca="false">-In_Lease*BP41*(1+In_Opex_Adj)*BP28*BP$6</f>
        <v>-32.2442169863014</v>
      </c>
      <c r="BQ97" s="21" t="n">
        <f aca="false">-In_Lease*BQ41*(1+In_Opex_Adj)*BQ28*BQ$6</f>
        <v>-32.5985490410959</v>
      </c>
      <c r="BR97" s="21" t="n">
        <f aca="false">-In_Lease*BR41*(1+In_Opex_Adj)*BR28*BR$6</f>
        <v>-32.5985490410959</v>
      </c>
      <c r="BS97" s="21" t="n">
        <f aca="false">-In_Lease*BS41*(1+In_Opex_Adj)*BS28*BS$6</f>
        <v>-32.527682630137</v>
      </c>
      <c r="BT97" s="21" t="n">
        <f aca="false">-In_Lease*BT41*(1+In_Opex_Adj)*BT28*BT$6</f>
        <v>-32.8891013260274</v>
      </c>
      <c r="BU97" s="21" t="n">
        <f aca="false">-In_Lease*BU41*(1+In_Opex_Adj)*BU28*BU$6</f>
        <v>-33.2505200219178</v>
      </c>
      <c r="BV97" s="21" t="n">
        <f aca="false">-In_Lease*BV41*(1+In_Opex_Adj)*BV28*BV$6</f>
        <v>-33.2505200219178</v>
      </c>
      <c r="BW97" s="21" t="n">
        <f aca="false">-In_Lease*BW41*(1+In_Opex_Adj)*BW28*BW$6</f>
        <v>-33.1782391232877</v>
      </c>
      <c r="BX97" s="21" t="n">
        <f aca="false">-In_Lease*BX41*(1+In_Opex_Adj)*BX28*BX$6</f>
        <v>-33.5468862246575</v>
      </c>
      <c r="BY97" s="21" t="n">
        <f aca="false">-In_Lease*BY41*(1+In_Opex_Adj)*BY28*BY$6</f>
        <v>-33.9155333260274</v>
      </c>
      <c r="BZ97" s="21" t="n">
        <f aca="false">-In_Lease*BZ41*(1+In_Opex_Adj)*BZ28*BZ$6</f>
        <v>-33.9155333260274</v>
      </c>
      <c r="CA97" s="21" t="n">
        <f aca="false">-In_Lease*CA41*(1+In_Opex_Adj)*CA28*CA$6</f>
        <v>-33.8417911232877</v>
      </c>
      <c r="CB97" s="21" t="n">
        <f aca="false">-In_Lease*CB41*(1+In_Opex_Adj)*CB28*CB$6</f>
        <v>-34.2178110246575</v>
      </c>
      <c r="CC97" s="21" t="n">
        <f aca="false">-In_Lease*CC41*(1+In_Opex_Adj)*CC28*CC$6</f>
        <v>-34.5938309260274</v>
      </c>
      <c r="CD97" s="21" t="n">
        <f aca="false">-In_Lease*CD41*(1+In_Opex_Adj)*CD28*CD$6</f>
        <v>-34.5938309260274</v>
      </c>
      <c r="CE97" s="21" t="n">
        <f aca="false">-In_Lease*CE41*(1+In_Opex_Adj)*CE28*CE$6</f>
        <v>-34.9021629369863</v>
      </c>
      <c r="CF97" s="21" t="n">
        <f aca="false">-In_Lease*CF41*(1+In_Opex_Adj)*CF28*CF$6</f>
        <v>-34.9021629369863</v>
      </c>
      <c r="CG97" s="21" t="n">
        <f aca="false">-In_Lease*CG41*(1+In_Opex_Adj)*CG28*CG$6</f>
        <v>-35.2857031890411</v>
      </c>
      <c r="CH97" s="21" t="n">
        <f aca="false">-In_Lease*CH41*(1+In_Opex_Adj)*CH28*CH$6</f>
        <v>-35.2857031890411</v>
      </c>
      <c r="CI97" s="21" t="n">
        <f aca="false">-In_Lease*CI41*(1+In_Opex_Adj)*CI28*CI$6</f>
        <v>-35.2089941917808</v>
      </c>
      <c r="CJ97" s="21" t="n">
        <f aca="false">-In_Lease*CJ41*(1+In_Opex_Adj)*CJ28*CJ$6</f>
        <v>-35.6002052383562</v>
      </c>
      <c r="CK97" s="21" t="n">
        <f aca="false">-In_Lease*CK41*(1+In_Opex_Adj)*CK28*CK$6</f>
        <v>-35.9914162849315</v>
      </c>
      <c r="CL97" s="21" t="n">
        <f aca="false">-In_Lease*CL41*(1+In_Opex_Adj)*CL28*CL$6</f>
        <v>-35.9914162849315</v>
      </c>
      <c r="CM97" s="21" t="n">
        <f aca="false">-In_Lease*CM41*(1+In_Opex_Adj)*CM28*CM$6</f>
        <v>-35.9131896986301</v>
      </c>
      <c r="CN97" s="21" t="n">
        <f aca="false">-In_Lease*CN41*(1+In_Opex_Adj)*CN28*CN$6</f>
        <v>-36.312225139726</v>
      </c>
      <c r="CO97" s="21" t="n">
        <f aca="false">-In_Lease*CO41*(1+In_Opex_Adj)*CO28*CO$6</f>
        <v>-36.7112605808219</v>
      </c>
      <c r="CP97" s="21" t="n">
        <f aca="false">-In_Lease*CP41*(1+In_Opex_Adj)*CP28*CP$6</f>
        <v>-36.7112605808219</v>
      </c>
      <c r="CQ97" s="21" t="n">
        <f aca="false">-In_Lease*CQ41*(1+In_Opex_Adj)*CQ28*CQ$6</f>
        <v>-36.6314459178082</v>
      </c>
      <c r="CR97" s="21" t="n">
        <f aca="false">-In_Lease*CR41*(1+In_Opex_Adj)*CR28*CR$6</f>
        <v>-37.0384619835616</v>
      </c>
      <c r="CS97" s="21" t="n">
        <f aca="false">-In_Lease*CS41*(1+In_Opex_Adj)*CS28*CS$6</f>
        <v>-37.4454780493151</v>
      </c>
      <c r="CT97" s="21" t="n">
        <f aca="false">-In_Lease*CT41*(1+In_Opex_Adj)*CT28*CT$6</f>
        <v>-37.4454780493151</v>
      </c>
      <c r="CU97" s="21" t="n">
        <f aca="false">-In_Lease*CU41*(1+In_Opex_Adj)*CU28*CU$6</f>
        <v>-37.7792269150685</v>
      </c>
      <c r="CV97" s="21" t="n">
        <f aca="false">-In_Lease*CV41*(1+In_Opex_Adj)*CV28*CV$6</f>
        <v>-37.7792269150685</v>
      </c>
      <c r="CW97" s="21" t="n">
        <f aca="false">-In_Lease*CW41*(1+In_Opex_Adj)*CW28*CW$6</f>
        <v>-38.1943832547945</v>
      </c>
      <c r="CX97" s="21" t="n">
        <f aca="false">-In_Lease*CX41*(1+In_Opex_Adj)*CX28*CX$6</f>
        <v>-38.1943832547945</v>
      </c>
      <c r="CY97" s="21" t="n">
        <f aca="false">-In_Lease*CY41*(1+In_Opex_Adj)*CY28*CY$6</f>
        <v>-38.1113477260274</v>
      </c>
      <c r="CZ97" s="21" t="n">
        <f aca="false">-In_Lease*CZ41*(1+In_Opex_Adj)*CZ28*CZ$6</f>
        <v>-38.5348071452055</v>
      </c>
      <c r="DA97" s="21" t="n">
        <f aca="false">-In_Lease*DA41*(1+In_Opex_Adj)*DA28*DA$6</f>
        <v>-38.9582665643836</v>
      </c>
      <c r="DB97" s="21" t="n">
        <f aca="false">-In_Lease*DB41*(1+In_Opex_Adj)*DB28*DB$6</f>
        <v>-38.9582665643836</v>
      </c>
      <c r="DC97" s="21" t="n">
        <f aca="false">-In_Lease*DC41*(1+In_Opex_Adj)*DC28*DC$6</f>
        <v>-38.8735850958904</v>
      </c>
      <c r="DD97" s="21" t="n">
        <f aca="false">-In_Lease*DD41*(1+In_Opex_Adj)*DD28*DD$6</f>
        <v>-39.3055138191781</v>
      </c>
      <c r="DE97" s="21" t="n">
        <f aca="false">-In_Lease*DE41*(1+In_Opex_Adj)*DE28*DE$6</f>
        <v>-39.7374425424658</v>
      </c>
      <c r="DF97" s="21" t="n">
        <f aca="false">-In_Lease*DF41*(1+In_Opex_Adj)*DF28*DF$6</f>
        <v>-39.7374425424658</v>
      </c>
      <c r="DG97" s="21" t="n">
        <f aca="false">-In_Lease*DG41*(1+In_Opex_Adj)*DG28*DG$6</f>
        <v>-39.651066739726</v>
      </c>
      <c r="DH97" s="21" t="n">
        <f aca="false">-In_Lease*DH41*(1+In_Opex_Adj)*DH28*DH$6</f>
        <v>-40.0916341479452</v>
      </c>
      <c r="DI97" s="21" t="n">
        <f aca="false">-In_Lease*DI41*(1+In_Opex_Adj)*DI28*DI$6</f>
        <v>-40.5322015561644</v>
      </c>
      <c r="DJ97" s="21" t="n">
        <f aca="false">-In_Lease*DJ41*(1+In_Opex_Adj)*DJ28*DJ$6</f>
        <v>-40.5322015561644</v>
      </c>
      <c r="DK97" s="21" t="n">
        <f aca="false">-In_Lease*DK41*(1+In_Opex_Adj)*DK28*DK$6</f>
        <v>-40.8934553424658</v>
      </c>
      <c r="DL97" s="21" t="n">
        <f aca="false">-In_Lease*DL41*(1+In_Opex_Adj)*DL28*DL$6</f>
        <v>-40.8934553424658</v>
      </c>
      <c r="DM97" s="21" t="n">
        <f aca="false">-In_Lease*DM41*(1+In_Opex_Adj)*DM28*DM$6</f>
        <v>-41.3428339726027</v>
      </c>
      <c r="DN97" s="21" t="n">
        <f aca="false">-In_Lease*DN41*(1+In_Opex_Adj)*DN28*DN$6</f>
        <v>-41.3428339726027</v>
      </c>
      <c r="DO97" s="21" t="n">
        <f aca="false">-In_Lease*DO41*(1+In_Opex_Adj)*DO28*DO$6</f>
        <v>-41.2529464109589</v>
      </c>
      <c r="DP97" s="21" t="n">
        <f aca="false">-In_Lease*DP41*(1+In_Opex_Adj)*DP28*DP$6</f>
        <v>-41.7113124821918</v>
      </c>
      <c r="DQ97" s="21" t="n">
        <f aca="false">-In_Lease*DQ41*(1+In_Opex_Adj)*DQ28*DQ$6</f>
        <v>-42.1696785534247</v>
      </c>
      <c r="DR97" s="21" t="n">
        <f aca="false">-In_Lease*DR41*(1+In_Opex_Adj)*DR28*DR$6</f>
        <v>-42.1696785534247</v>
      </c>
      <c r="DS97" s="21" t="n">
        <f aca="false">-In_Lease*DS41*(1+In_Opex_Adj)*DS28*DS$6</f>
        <v>-42.0780072328767</v>
      </c>
      <c r="DT97" s="21" t="n">
        <f aca="false">-In_Lease*DT41*(1+In_Opex_Adj)*DT28*DT$6</f>
        <v>-42.5455406465754</v>
      </c>
      <c r="DU97" s="21" t="n">
        <f aca="false">-In_Lease*DU41*(1+In_Opex_Adj)*DU28*DU$6</f>
        <v>-43.013074060274</v>
      </c>
      <c r="DV97" s="21" t="n">
        <f aca="false">-In_Lease*DV41*(1+In_Opex_Adj)*DV28*DV$6</f>
        <v>-43.013074060274</v>
      </c>
      <c r="DW97" s="21" t="n">
        <f aca="false">-In_Lease*DW41*(1+In_Opex_Adj)*DW28*DW$6</f>
        <v>-42.9195669041096</v>
      </c>
      <c r="DX97" s="21" t="n">
        <f aca="false">-In_Lease*DX41*(1+In_Opex_Adj)*DX28*DX$6</f>
        <v>-43.3964509808219</v>
      </c>
      <c r="DY97" s="21" t="n">
        <f aca="false">-In_Lease*DY41*(1+In_Opex_Adj)*DY28*DY$6</f>
        <v>-43.8733350575343</v>
      </c>
      <c r="DZ97" s="21" t="n">
        <f aca="false">-In_Lease*DZ41*(1+In_Opex_Adj)*DZ28*DZ$6</f>
        <v>-43.8733350575343</v>
      </c>
      <c r="EA97" s="21" t="n">
        <f aca="false">-In_Lease*EA41*(1+In_Opex_Adj)*EA28*EA$6</f>
        <v>-44.2644024986301</v>
      </c>
      <c r="EB97" s="21" t="n">
        <f aca="false">-In_Lease*EB41*(1+In_Opex_Adj)*EB28*EB$6</f>
        <v>-44.2644024986301</v>
      </c>
      <c r="EC97" s="21" t="n">
        <f aca="false">-In_Lease*EC41*(1+In_Opex_Adj)*EC28*EC$6</f>
        <v>-44.7508245041096</v>
      </c>
      <c r="ED97" s="21" t="n">
        <f aca="false">-In_Lease*ED41*(1+In_Opex_Adj)*ED28*ED$6</f>
        <v>-44.7508245041096</v>
      </c>
      <c r="EE97" s="21" t="n">
        <f aca="false">-In_Lease*EE41*(1+In_Opex_Adj)*EE28*EE$6</f>
        <v>-44.6535320547945</v>
      </c>
      <c r="EF97" s="21" t="n">
        <f aca="false">-In_Lease*EF41*(1+In_Opex_Adj)*EF28*EF$6</f>
        <v>-45.1496824109589</v>
      </c>
      <c r="EG97" s="21" t="n">
        <f aca="false">-In_Lease*EG41*(1+In_Opex_Adj)*EG28*EG$6</f>
        <v>-45.6458327671233</v>
      </c>
      <c r="EH97" s="21" t="n">
        <f aca="false">-In_Lease*EH41*(1+In_Opex_Adj)*EH28*EH$6</f>
        <v>-45.6458327671233</v>
      </c>
      <c r="EI97" s="21" t="n">
        <f aca="false">-In_Lease*EI41*(1+In_Opex_Adj)*EI28*EI$6</f>
        <v>-45.5466003287671</v>
      </c>
      <c r="EJ97" s="21" t="n">
        <f aca="false">-In_Lease*EJ41*(1+In_Opex_Adj)*EJ28*EJ$6</f>
        <v>-46.0526736657534</v>
      </c>
      <c r="EK97" s="21" t="n">
        <f aca="false">-In_Lease*EK41*(1+In_Opex_Adj)*EK28*EK$6</f>
        <v>-46.5587470027397</v>
      </c>
      <c r="EL97" s="21" t="n">
        <f aca="false">-In_Lease*EL41*(1+In_Opex_Adj)*EL28*EL$6</f>
        <v>-46.5587470027397</v>
      </c>
      <c r="EM97" s="21" t="n">
        <f aca="false">-In_Lease*EM41*(1+In_Opex_Adj)*EM28*EM$6</f>
        <v>-46.4575403835616</v>
      </c>
      <c r="EN97" s="21" t="n">
        <f aca="false">-In_Lease*EN41*(1+In_Opex_Adj)*EN28*EN$6</f>
        <v>-46.9737352767123</v>
      </c>
      <c r="EO97" s="21" t="n">
        <f aca="false">-In_Lease*EO41*(1+In_Opex_Adj)*EO28*EO$6</f>
        <v>-47.489930169863</v>
      </c>
      <c r="EP97" s="21" t="n">
        <f aca="false">-In_Lease*EP41*(1+In_Opex_Adj)*EP28*EP$6</f>
        <v>-47.489930169863</v>
      </c>
      <c r="EQ97" s="21" t="n">
        <f aca="false">-In_Lease*EQ41*(1+In_Opex_Adj)*EQ28*EQ$6</f>
        <v>-47.9132023232877</v>
      </c>
      <c r="ER97" s="21" t="n">
        <f aca="false">-In_Lease*ER41*(1+In_Opex_Adj)*ER28*ER$6</f>
        <v>-47.9132023232877</v>
      </c>
      <c r="ES97" s="21" t="n">
        <f aca="false">-In_Lease*ES41*(1+In_Opex_Adj)*ES28*ES$6</f>
        <v>-48.439721030137</v>
      </c>
      <c r="ET97" s="21" t="n">
        <f aca="false">-In_Lease*ET41*(1+In_Opex_Adj)*ET28*ET$6</f>
        <v>-48.439721030137</v>
      </c>
      <c r="EU97" s="21" t="n">
        <f aca="false">-In_Lease*EU41*(1+In_Opex_Adj)*EU28*EU$6</f>
        <v>-48.3344172887671</v>
      </c>
      <c r="EV97" s="21" t="n">
        <f aca="false">-In_Lease*EV41*(1+In_Opex_Adj)*EV28*EV$6</f>
        <v>-48.8714663697534</v>
      </c>
      <c r="EW97" s="21" t="n">
        <f aca="false">-In_Lease*EW41*(1+In_Opex_Adj)*EW28*EW$6</f>
        <v>-49.4085154507397</v>
      </c>
      <c r="EX97" s="21" t="n">
        <f aca="false">-In_Lease*EX41*(1+In_Opex_Adj)*EX28*EX$6</f>
        <v>-49.4085154507397</v>
      </c>
      <c r="EY97" s="21" t="n">
        <f aca="false">-In_Lease*EY41*(1+In_Opex_Adj)*EY28*EY$6</f>
        <v>-49.3011056345425</v>
      </c>
      <c r="EZ97" s="21" t="n">
        <f aca="false">-In_Lease*EZ41*(1+In_Opex_Adj)*EZ28*EZ$6</f>
        <v>-49.8488956971485</v>
      </c>
      <c r="FA97" s="21" t="n">
        <f aca="false">-In_Lease*FA41*(1+In_Opex_Adj)*FA28*FA$6</f>
        <v>-50.3966857597545</v>
      </c>
      <c r="FB97" s="21" t="n">
        <f aca="false">-In_Lease*FB41*(1+In_Opex_Adj)*FB28*FB$6</f>
        <v>-50.3966857597545</v>
      </c>
      <c r="FC97" s="21" t="n">
        <f aca="false">-In_Lease*FC41*(1+In_Opex_Adj)*FC28*FC$6</f>
        <v>-50.2871277472333</v>
      </c>
      <c r="FD97" s="21" t="n">
        <f aca="false">-In_Lease*FD41*(1+In_Opex_Adj)*FD28*FD$6</f>
        <v>-0</v>
      </c>
      <c r="FE97" s="21" t="n">
        <f aca="false">-In_Lease*FE41*(1+In_Opex_Adj)*FE28*FE$6</f>
        <v>-0</v>
      </c>
      <c r="FF97" s="21" t="n">
        <f aca="false">-In_Lease*FF41*(1+In_Opex_Adj)*FF28*FF$6</f>
        <v>-0</v>
      </c>
      <c r="FG97" s="21" t="n">
        <f aca="false">-In_Lease*FG41*(1+In_Opex_Adj)*FG28*FG$6</f>
        <v>-0</v>
      </c>
      <c r="FH97" s="21" t="n">
        <f aca="false">-In_Lease*FH41*(1+In_Opex_Adj)*FH28*FH$6</f>
        <v>-0</v>
      </c>
    </row>
    <row r="98" customFormat="false" ht="15" hidden="false" customHeight="false" outlineLevel="0" collapsed="false">
      <c r="C98" s="1" t="s">
        <v>332</v>
      </c>
      <c r="D98" s="12" t="s">
        <v>358</v>
      </c>
      <c r="I98" s="21" t="n">
        <f aca="false">SUM(J98:FH98)</f>
        <v>-82238.4199695729</v>
      </c>
      <c r="J98" s="21" t="n">
        <f aca="false">-In_BESS_Opex*$E18*J41*(1+In_Opex_Adj)*J28*J$6*J54</f>
        <v>-0</v>
      </c>
      <c r="K98" s="21" t="n">
        <f aca="false">-In_BESS_Opex*$E18*K41*(1+In_Opex_Adj)*K28*K$6*K54</f>
        <v>-0</v>
      </c>
      <c r="L98" s="21" t="n">
        <f aca="false">-In_BESS_Opex*$E18*L41*(1+In_Opex_Adj)*L28*L$6*L54</f>
        <v>-0</v>
      </c>
      <c r="M98" s="21" t="n">
        <f aca="false">-In_BESS_Opex*$E18*M41*(1+In_Opex_Adj)*M28*M$6*M54</f>
        <v>-0</v>
      </c>
      <c r="N98" s="21" t="n">
        <f aca="false">-In_BESS_Opex*$E18*N41*(1+In_Opex_Adj)*N28*N$6*N54</f>
        <v>-0</v>
      </c>
      <c r="O98" s="21" t="n">
        <f aca="false">-In_BESS_Opex*$E18*O41*(1+In_Opex_Adj)*O28*O$6*O54</f>
        <v>-0</v>
      </c>
      <c r="P98" s="21" t="n">
        <f aca="false">-In_BESS_Opex*$E18*P41*(1+In_Opex_Adj)*P28*P$6*P54</f>
        <v>-0</v>
      </c>
      <c r="Q98" s="21" t="n">
        <f aca="false">-In_BESS_Opex*$E18*Q41*(1+In_Opex_Adj)*Q28*Q$6*Q54</f>
        <v>-0</v>
      </c>
      <c r="R98" s="21" t="n">
        <f aca="false">-In_BESS_Opex*$E18*R41*(1+In_Opex_Adj)*R28*R$6*R54</f>
        <v>-0</v>
      </c>
      <c r="S98" s="21" t="n">
        <f aca="false">-In_BESS_Opex*$E18*S41*(1+In_Opex_Adj)*S28*S$6*S54</f>
        <v>-0</v>
      </c>
      <c r="T98" s="21" t="n">
        <f aca="false">-In_BESS_Opex*$E18*T41*(1+In_Opex_Adj)*T28*T$6*T54</f>
        <v>-407.505235123288</v>
      </c>
      <c r="U98" s="21" t="n">
        <f aca="false">-In_BESS_Opex*$E18*U41*(1+In_Opex_Adj)*U28*U$6*U54</f>
        <v>-411.983314630137</v>
      </c>
      <c r="V98" s="21" t="n">
        <f aca="false">-In_BESS_Opex*$E18*V41*(1+In_Opex_Adj)*V28*V$6*V54</f>
        <v>-411.983314630137</v>
      </c>
      <c r="W98" s="21" t="n">
        <f aca="false">-In_BESS_Opex*$E18*W41*(1+In_Opex_Adj)*W28*W$6*W54</f>
        <v>-411.253160547945</v>
      </c>
      <c r="X98" s="21" t="n">
        <f aca="false">-In_BESS_Opex*$E18*X41*(1+In_Opex_Adj)*X28*X$6*X54</f>
        <v>-415.822640109589</v>
      </c>
      <c r="Y98" s="21" t="n">
        <f aca="false">-In_BESS_Opex*$E18*Y41*(1+In_Opex_Adj)*Y28*Y$6*Y54</f>
        <v>-420.392119671233</v>
      </c>
      <c r="Z98" s="21" t="n">
        <f aca="false">-In_BESS_Opex*$E18*Z41*(1+In_Opex_Adj)*Z28*Z$6*Z54</f>
        <v>-420.392119671233</v>
      </c>
      <c r="AA98" s="21" t="n">
        <f aca="false">-In_BESS_Opex*$E18*AA41*(1+In_Opex_Adj)*AA28*AA$6*AA54</f>
        <v>-419.662952876712</v>
      </c>
      <c r="AB98" s="21" t="n">
        <f aca="false">-In_BESS_Opex*$E18*AB41*(1+In_Opex_Adj)*AB28*AB$6*AB54</f>
        <v>-424.325874575343</v>
      </c>
      <c r="AC98" s="21" t="n">
        <f aca="false">-In_BESS_Opex*$E18*AC41*(1+In_Opex_Adj)*AC28*AC$6*AC54</f>
        <v>-428.988796273973</v>
      </c>
      <c r="AD98" s="21" t="n">
        <f aca="false">-In_BESS_Opex*$E18*AD41*(1+In_Opex_Adj)*AD28*AD$6*AD54</f>
        <v>-428.988796273973</v>
      </c>
      <c r="AE98" s="21" t="n">
        <f aca="false">-In_BESS_Opex*$E18*AE41*(1+In_Opex_Adj)*AE28*AE$6*AE54</f>
        <v>-428.056037260274</v>
      </c>
      <c r="AF98" s="21" t="n">
        <f aca="false">-In_BESS_Opex*$E18*AF41*(1+In_Opex_Adj)*AF28*AF$6*AF54</f>
        <v>-432.812215452055</v>
      </c>
      <c r="AG98" s="21" t="n">
        <f aca="false">-In_BESS_Opex*$E18*AG41*(1+In_Opex_Adj)*AG28*AG$6*AG54</f>
        <v>-437.568393643836</v>
      </c>
      <c r="AH98" s="21" t="n">
        <f aca="false">-In_BESS_Opex*$E18*AH41*(1+In_Opex_Adj)*AH28*AH$6*AH54</f>
        <v>-437.568393643836</v>
      </c>
      <c r="AI98" s="21" t="n">
        <f aca="false">-In_BESS_Opex*$E18*AI41*(1+In_Opex_Adj)*AI28*AI$6*AI54</f>
        <v>-441.468644054795</v>
      </c>
      <c r="AJ98" s="21" t="n">
        <f aca="false">-In_BESS_Opex*$E18*AJ41*(1+In_Opex_Adj)*AJ28*AJ$6*AJ54</f>
        <v>-441.468644054795</v>
      </c>
      <c r="AK98" s="21" t="n">
        <f aca="false">-In_BESS_Opex*$E18*AK41*(1+In_Opex_Adj)*AK28*AK$6*AK54</f>
        <v>-446.319947835616</v>
      </c>
      <c r="AL98" s="21" t="n">
        <f aca="false">-In_BESS_Opex*$E18*AL41*(1+In_Opex_Adj)*AL28*AL$6*AL54</f>
        <v>-446.319947835616</v>
      </c>
      <c r="AM98" s="21" t="n">
        <f aca="false">-In_BESS_Opex*$E18*AM41*(1+In_Opex_Adj)*AM28*AM$6*AM54</f>
        <v>-445.34952</v>
      </c>
      <c r="AN98" s="21" t="n">
        <f aca="false">-In_BESS_Opex*$E18*AN41*(1+In_Opex_Adj)*AN28*AN$6*AN54</f>
        <v>-450.297848</v>
      </c>
      <c r="AO98" s="21" t="n">
        <f aca="false">-In_BESS_Opex*$E18*AO41*(1+In_Opex_Adj)*AO28*AO$6*AO54</f>
        <v>-455.246176</v>
      </c>
      <c r="AP98" s="21" t="n">
        <f aca="false">-In_BESS_Opex*$E18*AP41*(1+In_Opex_Adj)*AP28*AP$6*AP54</f>
        <v>-455.246176</v>
      </c>
      <c r="AQ98" s="21" t="n">
        <f aca="false">-In_BESS_Opex*$E18*AQ41*(1+In_Opex_Adj)*AQ28*AQ$6*AQ54</f>
        <v>-454.256753424658</v>
      </c>
      <c r="AR98" s="21" t="n">
        <f aca="false">-In_BESS_Opex*$E18*AR41*(1+In_Opex_Adj)*AR28*AR$6*AR54</f>
        <v>-459.304050684932</v>
      </c>
      <c r="AS98" s="21" t="n">
        <f aca="false">-In_BESS_Opex*$E18*AS41*(1+In_Opex_Adj)*AS28*AS$6*AS54</f>
        <v>-464.351347945206</v>
      </c>
      <c r="AT98" s="21" t="n">
        <f aca="false">-In_BESS_Opex*$E18*AT41*(1+In_Opex_Adj)*AT28*AT$6*AT54</f>
        <v>-464.351347945206</v>
      </c>
      <c r="AU98" s="21" t="n">
        <f aca="false">-In_BESS_Opex*$E18*AU41*(1+In_Opex_Adj)*AU28*AU$6*AU54</f>
        <v>-463.341698630137</v>
      </c>
      <c r="AV98" s="21" t="n">
        <f aca="false">-In_BESS_Opex*$E18*AV41*(1+In_Opex_Adj)*AV28*AV$6*AV54</f>
        <v>-468.489939726027</v>
      </c>
      <c r="AW98" s="21" t="n">
        <f aca="false">-In_BESS_Opex*$E18*AW41*(1+In_Opex_Adj)*AW28*AW$6*AW54</f>
        <v>-473.638180821918</v>
      </c>
      <c r="AX98" s="21" t="n">
        <f aca="false">-In_BESS_Opex*$E18*AX41*(1+In_Opex_Adj)*AX28*AX$6*AX54</f>
        <v>-473.638180821918</v>
      </c>
      <c r="AY98" s="21" t="n">
        <f aca="false">-In_BESS_Opex*$E18*AY41*(1+In_Opex_Adj)*AY28*AY$6*AY54</f>
        <v>-477.859738520548</v>
      </c>
      <c r="AZ98" s="21" t="n">
        <f aca="false">-In_BESS_Opex*$E18*AZ41*(1+In_Opex_Adj)*AZ28*AZ$6*AZ54</f>
        <v>-477.859738520548</v>
      </c>
      <c r="BA98" s="21" t="n">
        <f aca="false">-In_BESS_Opex*$E18*BA41*(1+In_Opex_Adj)*BA28*BA$6*BA54</f>
        <v>-483.110944438356</v>
      </c>
      <c r="BB98" s="21" t="n">
        <f aca="false">-In_BESS_Opex*$E18*BB41*(1+In_Opex_Adj)*BB28*BB$6*BB54</f>
        <v>-483.110944438356</v>
      </c>
      <c r="BC98" s="21" t="n">
        <f aca="false">-In_BESS_Opex*$E18*BC41*(1+In_Opex_Adj)*BC28*BC$6*BC54</f>
        <v>-482.060672876712</v>
      </c>
      <c r="BD98" s="21" t="n">
        <f aca="false">-In_BESS_Opex*$E18*BD41*(1+In_Opex_Adj)*BD28*BD$6*BD54</f>
        <v>-487.416902575342</v>
      </c>
      <c r="BE98" s="21" t="n">
        <f aca="false">-In_BESS_Opex*$E18*BE41*(1+In_Opex_Adj)*BE28*BE$6*BE54</f>
        <v>-492.773132273973</v>
      </c>
      <c r="BF98" s="21" t="n">
        <f aca="false">-In_BESS_Opex*$E18*BF41*(1+In_Opex_Adj)*BF28*BF$6*BF54</f>
        <v>-492.773132273973</v>
      </c>
      <c r="BG98" s="21" t="n">
        <f aca="false">-In_BESS_Opex*$E18*BG41*(1+In_Opex_Adj)*BG28*BG$6*BG54</f>
        <v>-491.701916712329</v>
      </c>
      <c r="BH98" s="21" t="n">
        <f aca="false">-In_BESS_Opex*$E18*BH41*(1+In_Opex_Adj)*BH28*BH$6*BH54</f>
        <v>-497.165271342466</v>
      </c>
      <c r="BI98" s="21" t="n">
        <f aca="false">-In_BESS_Opex*$E18*BI41*(1+In_Opex_Adj)*BI28*BI$6*BI54</f>
        <v>-502.628625972603</v>
      </c>
      <c r="BJ98" s="21" t="n">
        <f aca="false">-In_BESS_Opex*$E18*BJ41*(1+In_Opex_Adj)*BJ28*BJ$6*BJ54</f>
        <v>-502.628625972603</v>
      </c>
      <c r="BK98" s="21" t="n">
        <f aca="false">-In_BESS_Opex*$E18*BK41*(1+In_Opex_Adj)*BK28*BK$6*BK54</f>
        <v>-501.536061369863</v>
      </c>
      <c r="BL98" s="21" t="n">
        <f aca="false">-In_BESS_Opex*$E18*BL41*(1+In_Opex_Adj)*BL28*BL$6*BL54</f>
        <v>-507.108684273973</v>
      </c>
      <c r="BM98" s="21" t="n">
        <f aca="false">-In_BESS_Opex*$E18*BM41*(1+In_Opex_Adj)*BM28*BM$6*BM54</f>
        <v>-512.681307178082</v>
      </c>
      <c r="BN98" s="21" t="n">
        <f aca="false">-In_BESS_Opex*$E18*BN41*(1+In_Opex_Adj)*BN28*BN$6*BN54</f>
        <v>-512.681307178082</v>
      </c>
      <c r="BO98" s="21" t="n">
        <f aca="false">-In_BESS_Opex*$E18*BO41*(1+In_Opex_Adj)*BO28*BO$6*BO54</f>
        <v>-517.250980821918</v>
      </c>
      <c r="BP98" s="21" t="n">
        <f aca="false">-In_BESS_Opex*$E18*BP41*(1+In_Opex_Adj)*BP28*BP$6*BP54</f>
        <v>-517.250980821918</v>
      </c>
      <c r="BQ98" s="21" t="n">
        <f aca="false">-In_BESS_Opex*$E18*BQ41*(1+In_Opex_Adj)*BQ28*BQ$6*BQ54</f>
        <v>-522.935057534247</v>
      </c>
      <c r="BR98" s="21" t="n">
        <f aca="false">-In_BESS_Opex*$E18*BR41*(1+In_Opex_Adj)*BR28*BR$6*BR54</f>
        <v>-522.935057534247</v>
      </c>
      <c r="BS98" s="21" t="n">
        <f aca="false">-In_BESS_Opex*$E18*BS41*(1+In_Opex_Adj)*BS28*BS$6*BS54</f>
        <v>-521.798242191781</v>
      </c>
      <c r="BT98" s="21" t="n">
        <f aca="false">-In_BESS_Opex*$E18*BT41*(1+In_Opex_Adj)*BT28*BT$6*BT54</f>
        <v>-527.596000438356</v>
      </c>
      <c r="BU98" s="21" t="n">
        <f aca="false">-In_BESS_Opex*$E18*BU41*(1+In_Opex_Adj)*BU28*BU$6*BU54</f>
        <v>-533.393758684932</v>
      </c>
      <c r="BV98" s="21" t="n">
        <f aca="false">-In_BESS_Opex*$E18*BV41*(1+In_Opex_Adj)*BV28*BV$6*BV54</f>
        <v>-533.393758684932</v>
      </c>
      <c r="BW98" s="21" t="n">
        <f aca="false">-In_BESS_Opex*$E18*BW41*(1+In_Opex_Adj)*BW28*BW$6*BW54</f>
        <v>-532.23425260274</v>
      </c>
      <c r="BX98" s="21" t="n">
        <f aca="false">-In_BESS_Opex*$E18*BX41*(1+In_Opex_Adj)*BX28*BX$6*BX54</f>
        <v>-538.147966520548</v>
      </c>
      <c r="BY98" s="21" t="n">
        <f aca="false">-In_BESS_Opex*$E18*BY41*(1+In_Opex_Adj)*BY28*BY$6*BY54</f>
        <v>-544.061680438356</v>
      </c>
      <c r="BZ98" s="21" t="n">
        <f aca="false">-In_BESS_Opex*$E18*BZ41*(1+In_Opex_Adj)*BZ28*BZ$6*BZ54</f>
        <v>-544.061680438356</v>
      </c>
      <c r="CA98" s="21" t="n">
        <f aca="false">-In_BESS_Opex*$E18*CA41*(1+In_Opex_Adj)*CA28*CA$6*CA54</f>
        <v>-542.87873260274</v>
      </c>
      <c r="CB98" s="21" t="n">
        <f aca="false">-In_BESS_Opex*$E18*CB41*(1+In_Opex_Adj)*CB28*CB$6*CB54</f>
        <v>-548.910718520548</v>
      </c>
      <c r="CC98" s="21" t="n">
        <f aca="false">-In_BESS_Opex*$E18*CC41*(1+In_Opex_Adj)*CC28*CC$6*CC54</f>
        <v>-554.942704438356</v>
      </c>
      <c r="CD98" s="21" t="n">
        <f aca="false">-In_BESS_Opex*$E18*CD41*(1+In_Opex_Adj)*CD28*CD$6*CD54</f>
        <v>-554.942704438356</v>
      </c>
      <c r="CE98" s="21" t="n">
        <f aca="false">-In_BESS_Opex*$E18*CE41*(1+In_Opex_Adj)*CE28*CE$6*CE54</f>
        <v>-559.888863780822</v>
      </c>
      <c r="CF98" s="21" t="n">
        <f aca="false">-In_BESS_Opex*$E18*CF41*(1+In_Opex_Adj)*CF28*CF$6*CF54</f>
        <v>-559.888863780822</v>
      </c>
      <c r="CG98" s="21" t="n">
        <f aca="false">-In_BESS_Opex*$E18*CG41*(1+In_Opex_Adj)*CG28*CG$6*CG54</f>
        <v>-566.041488657534</v>
      </c>
      <c r="CH98" s="21" t="n">
        <f aca="false">-In_BESS_Opex*$E18*CH41*(1+In_Opex_Adj)*CH28*CH$6*CH54</f>
        <v>-566.041488657534</v>
      </c>
      <c r="CI98" s="21" t="n">
        <f aca="false">-In_BESS_Opex*$E18*CI41*(1+In_Opex_Adj)*CI28*CI$6*CI54</f>
        <v>-564.810948493151</v>
      </c>
      <c r="CJ98" s="21" t="n">
        <f aca="false">-In_BESS_Opex*$E18*CJ41*(1+In_Opex_Adj)*CJ28*CJ$6*CJ54</f>
        <v>-571.08662569863</v>
      </c>
      <c r="CK98" s="21" t="n">
        <f aca="false">-In_BESS_Opex*$E18*CK41*(1+In_Opex_Adj)*CK28*CK$6*CK54</f>
        <v>-577.36230290411</v>
      </c>
      <c r="CL98" s="21" t="n">
        <f aca="false">-In_BESS_Opex*$E18*CL41*(1+In_Opex_Adj)*CL28*CL$6*CL54</f>
        <v>-577.36230290411</v>
      </c>
      <c r="CM98" s="21" t="n">
        <f aca="false">-In_BESS_Opex*$E18*CM41*(1+In_Opex_Adj)*CM28*CM$6*CM54</f>
        <v>-576.107418082192</v>
      </c>
      <c r="CN98" s="21" t="n">
        <f aca="false">-In_BESS_Opex*$E18*CN41*(1+In_Opex_Adj)*CN28*CN$6*CN54</f>
        <v>-582.508611616438</v>
      </c>
      <c r="CO98" s="21" t="n">
        <f aca="false">-In_BESS_Opex*$E18*CO41*(1+In_Opex_Adj)*CO28*CO$6*CO54</f>
        <v>-588.909805150685</v>
      </c>
      <c r="CP98" s="21" t="n">
        <f aca="false">-In_BESS_Opex*$E18*CP41*(1+In_Opex_Adj)*CP28*CP$6*CP54</f>
        <v>-588.909805150685</v>
      </c>
      <c r="CQ98" s="21" t="n">
        <f aca="false">-In_BESS_Opex*$E18*CQ41*(1+In_Opex_Adj)*CQ28*CQ$6*CQ54</f>
        <v>-587.629444931507</v>
      </c>
      <c r="CR98" s="21" t="n">
        <f aca="false">-In_BESS_Opex*$E18*CR41*(1+In_Opex_Adj)*CR28*CR$6*CR54</f>
        <v>-594.158660986301</v>
      </c>
      <c r="CS98" s="21" t="n">
        <f aca="false">-In_BESS_Opex*$E18*CS41*(1+In_Opex_Adj)*CS28*CS$6*CS54</f>
        <v>-600.687877041096</v>
      </c>
      <c r="CT98" s="21" t="n">
        <f aca="false">-In_BESS_Opex*$E18*CT41*(1+In_Opex_Adj)*CT28*CT$6*CT54</f>
        <v>-600.687877041096</v>
      </c>
      <c r="CU98" s="21" t="n">
        <f aca="false">-In_BESS_Opex*$E18*CU41*(1+In_Opex_Adj)*CU28*CU$6*CU54</f>
        <v>-606.041765095891</v>
      </c>
      <c r="CV98" s="21" t="n">
        <f aca="false">-In_BESS_Opex*$E18*CV41*(1+In_Opex_Adj)*CV28*CV$6*CV54</f>
        <v>-606.041765095891</v>
      </c>
      <c r="CW98" s="21" t="n">
        <f aca="false">-In_BESS_Opex*$E18*CW41*(1+In_Opex_Adj)*CW28*CW$6*CW54</f>
        <v>-612.701564712329</v>
      </c>
      <c r="CX98" s="21" t="n">
        <f aca="false">-In_BESS_Opex*$E18*CX41*(1+In_Opex_Adj)*CX28*CX$6*CX54</f>
        <v>-612.701564712329</v>
      </c>
      <c r="CY98" s="21" t="n">
        <f aca="false">-In_BESS_Opex*$E18*CY41*(1+In_Opex_Adj)*CY28*CY$6*CY54</f>
        <v>-611.369536438356</v>
      </c>
      <c r="CZ98" s="21" t="n">
        <f aca="false">-In_BESS_Opex*$E18*CZ41*(1+In_Opex_Adj)*CZ28*CZ$6*CZ54</f>
        <v>-618.162531287671</v>
      </c>
      <c r="DA98" s="21" t="n">
        <f aca="false">-In_BESS_Opex*$E18*DA41*(1+In_Opex_Adj)*DA28*DA$6*DA54</f>
        <v>-624.955526136986</v>
      </c>
      <c r="DB98" s="21" t="n">
        <f aca="false">-In_BESS_Opex*$E18*DB41*(1+In_Opex_Adj)*DB28*DB$6*DB54</f>
        <v>-624.955526136986</v>
      </c>
      <c r="DC98" s="21" t="n">
        <f aca="false">-In_BESS_Opex*$E18*DC41*(1+In_Opex_Adj)*DC28*DC$6*DC54</f>
        <v>-623.597094246575</v>
      </c>
      <c r="DD98" s="21" t="n">
        <f aca="false">-In_BESS_Opex*$E18*DD41*(1+In_Opex_Adj)*DD28*DD$6*DD54</f>
        <v>-630.525950849315</v>
      </c>
      <c r="DE98" s="21" t="n">
        <f aca="false">-In_BESS_Opex*$E18*DE41*(1+In_Opex_Adj)*DE28*DE$6*DE54</f>
        <v>-637.454807452055</v>
      </c>
      <c r="DF98" s="21" t="n">
        <f aca="false">-In_BESS_Opex*$E18*DF41*(1+In_Opex_Adj)*DF28*DF$6*DF54</f>
        <v>-637.454807452055</v>
      </c>
      <c r="DG98" s="21" t="n">
        <f aca="false">-In_BESS_Opex*$E18*DG41*(1+In_Opex_Adj)*DG28*DG$6*DG54</f>
        <v>-636.069195616438</v>
      </c>
      <c r="DH98" s="21" t="n">
        <f aca="false">-In_BESS_Opex*$E18*DH41*(1+In_Opex_Adj)*DH28*DH$6*DH54</f>
        <v>-643.136631123288</v>
      </c>
      <c r="DI98" s="21" t="n">
        <f aca="false">-In_BESS_Opex*$E18*DI41*(1+In_Opex_Adj)*DI28*DI$6*DI54</f>
        <v>-650.204066630137</v>
      </c>
      <c r="DJ98" s="21" t="n">
        <f aca="false">-In_BESS_Opex*$E18*DJ41*(1+In_Opex_Adj)*DJ28*DJ$6*DJ54</f>
        <v>-650.204066630137</v>
      </c>
      <c r="DK98" s="21" t="n">
        <f aca="false">-In_BESS_Opex*$E18*DK41*(1+In_Opex_Adj)*DK28*DK$6*DK54</f>
        <v>-655.999179452055</v>
      </c>
      <c r="DL98" s="21" t="n">
        <f aca="false">-In_BESS_Opex*$E18*DL41*(1+In_Opex_Adj)*DL28*DL$6*DL54</f>
        <v>-655.999179452055</v>
      </c>
      <c r="DM98" s="21" t="n">
        <f aca="false">-In_BESS_Opex*$E18*DM41*(1+In_Opex_Adj)*DM28*DM$6*DM54</f>
        <v>-663.207961643836</v>
      </c>
      <c r="DN98" s="21" t="n">
        <f aca="false">-In_BESS_Opex*$E18*DN41*(1+In_Opex_Adj)*DN28*DN$6*DN54</f>
        <v>-663.207961643836</v>
      </c>
      <c r="DO98" s="21" t="n">
        <f aca="false">-In_BESS_Opex*$E18*DO41*(1+In_Opex_Adj)*DO28*DO$6*DO54</f>
        <v>-661.766015342466</v>
      </c>
      <c r="DP98" s="21" t="n">
        <f aca="false">-In_BESS_Opex*$E18*DP41*(1+In_Opex_Adj)*DP28*DP$6*DP54</f>
        <v>-669.118971068493</v>
      </c>
      <c r="DQ98" s="21" t="n">
        <f aca="false">-In_BESS_Opex*$E18*DQ41*(1+In_Opex_Adj)*DQ28*DQ$6*DQ54</f>
        <v>-676.471926794521</v>
      </c>
      <c r="DR98" s="21" t="n">
        <f aca="false">-In_BESS_Opex*$E18*DR41*(1+In_Opex_Adj)*DR28*DR$6*DR54</f>
        <v>-676.471926794521</v>
      </c>
      <c r="DS98" s="21" t="n">
        <f aca="false">-In_BESS_Opex*$E18*DS41*(1+In_Opex_Adj)*DS28*DS$6*DS54</f>
        <v>-675.001366027397</v>
      </c>
      <c r="DT98" s="21" t="n">
        <f aca="false">-In_BESS_Opex*$E18*DT41*(1+In_Opex_Adj)*DT28*DT$6*DT54</f>
        <v>-682.501381205479</v>
      </c>
      <c r="DU98" s="21" t="n">
        <f aca="false">-In_BESS_Opex*$E18*DU41*(1+In_Opex_Adj)*DU28*DU$6*DU54</f>
        <v>-690.001396383562</v>
      </c>
      <c r="DV98" s="21" t="n">
        <f aca="false">-In_BESS_Opex*$E18*DV41*(1+In_Opex_Adj)*DV28*DV$6*DV54</f>
        <v>-690.001396383562</v>
      </c>
      <c r="DW98" s="21" t="n">
        <f aca="false">-In_BESS_Opex*$E18*DW41*(1+In_Opex_Adj)*DW28*DW$6*DW54</f>
        <v>-688.501385753425</v>
      </c>
      <c r="DX98" s="21" t="n">
        <f aca="false">-In_BESS_Opex*$E18*DX41*(1+In_Opex_Adj)*DX28*DX$6*DX54</f>
        <v>-696.151401150685</v>
      </c>
      <c r="DY98" s="21" t="n">
        <f aca="false">-In_BESS_Opex*$E18*DY41*(1+In_Opex_Adj)*DY28*DY$6*DY54</f>
        <v>-703.801416547945</v>
      </c>
      <c r="DZ98" s="21" t="n">
        <f aca="false">-In_BESS_Opex*$E18*DZ41*(1+In_Opex_Adj)*DZ28*DZ$6*DZ54</f>
        <v>-703.801416547945</v>
      </c>
      <c r="EA98" s="21" t="n">
        <f aca="false">-In_BESS_Opex*$E18*EA41*(1+In_Opex_Adj)*EA28*EA$6*EA54</f>
        <v>-710.074790082192</v>
      </c>
      <c r="EB98" s="21" t="n">
        <f aca="false">-In_BESS_Opex*$E18*EB41*(1+In_Opex_Adj)*EB28*EB$6*EB54</f>
        <v>-710.074790082192</v>
      </c>
      <c r="EC98" s="21" t="n">
        <f aca="false">-In_BESS_Opex*$E18*EC41*(1+In_Opex_Adj)*EC28*EC$6*EC54</f>
        <v>-717.877809753425</v>
      </c>
      <c r="ED98" s="21" t="n">
        <f aca="false">-In_BESS_Opex*$E18*ED41*(1+In_Opex_Adj)*ED28*ED$6*ED54</f>
        <v>-717.877809753425</v>
      </c>
      <c r="EE98" s="21" t="n">
        <f aca="false">-In_BESS_Opex*$E18*EE41*(1+In_Opex_Adj)*EE28*EE$6*EE54</f>
        <v>-716.317076712329</v>
      </c>
      <c r="EF98" s="21" t="n">
        <f aca="false">-In_BESS_Opex*$E18*EF41*(1+In_Opex_Adj)*EF28*EF$6*EF54</f>
        <v>-724.276155342466</v>
      </c>
      <c r="EG98" s="21" t="n">
        <f aca="false">-In_BESS_Opex*$E18*EG41*(1+In_Opex_Adj)*EG28*EG$6*EG54</f>
        <v>-732.235233972603</v>
      </c>
      <c r="EH98" s="21" t="n">
        <f aca="false">-In_BESS_Opex*$E18*EH41*(1+In_Opex_Adj)*EH28*EH$6*EH54</f>
        <v>-732.235233972603</v>
      </c>
      <c r="EI98" s="21" t="n">
        <f aca="false">-In_BESS_Opex*$E18*EI41*(1+In_Opex_Adj)*EI28*EI$6*EI54</f>
        <v>-730.643380273973</v>
      </c>
      <c r="EJ98" s="21" t="n">
        <f aca="false">-In_BESS_Opex*$E18*EJ41*(1+In_Opex_Adj)*EJ28*EJ$6*EJ54</f>
        <v>-738.761640054795</v>
      </c>
      <c r="EK98" s="21" t="n">
        <f aca="false">-In_BESS_Opex*$E18*EK41*(1+In_Opex_Adj)*EK28*EK$6*EK54</f>
        <v>-746.879899835617</v>
      </c>
      <c r="EL98" s="21" t="n">
        <f aca="false">-In_BESS_Opex*$E18*EL41*(1+In_Opex_Adj)*EL28*EL$6*EL54</f>
        <v>-746.879899835617</v>
      </c>
      <c r="EM98" s="21" t="n">
        <f aca="false">-In_BESS_Opex*$E18*EM41*(1+In_Opex_Adj)*EM28*EM$6*EM54</f>
        <v>-745.256376986301</v>
      </c>
      <c r="EN98" s="21" t="n">
        <f aca="false">-In_BESS_Opex*$E18*EN41*(1+In_Opex_Adj)*EN28*EN$6*EN54</f>
        <v>-753.53700339726</v>
      </c>
      <c r="EO98" s="21" t="n">
        <f aca="false">-In_BESS_Opex*$E18*EO41*(1+In_Opex_Adj)*EO28*EO$6*EO54</f>
        <v>-761.817629808219</v>
      </c>
      <c r="EP98" s="21" t="n">
        <f aca="false">-In_BESS_Opex*$E18*EP41*(1+In_Opex_Adj)*EP28*EP$6*EP54</f>
        <v>-761.817629808219</v>
      </c>
      <c r="EQ98" s="21" t="n">
        <f aca="false">-In_BESS_Opex*$E18*EQ41*(1+In_Opex_Adj)*EQ28*EQ$6*EQ54</f>
        <v>-768.60762060274</v>
      </c>
      <c r="ER98" s="21" t="n">
        <f aca="false">-In_BESS_Opex*$E18*ER41*(1+In_Opex_Adj)*ER28*ER$6*ER54</f>
        <v>-768.60762060274</v>
      </c>
      <c r="ES98" s="21" t="n">
        <f aca="false">-In_BESS_Opex*$E18*ES41*(1+In_Opex_Adj)*ES28*ES$6*ES54</f>
        <v>-777.053858191781</v>
      </c>
      <c r="ET98" s="21" t="n">
        <f aca="false">-In_BESS_Opex*$E18*ET41*(1+In_Opex_Adj)*ET28*ET$6*ET54</f>
        <v>-777.053858191781</v>
      </c>
      <c r="EU98" s="21" t="n">
        <f aca="false">-In_BESS_Opex*$E18*EU41*(1+In_Opex_Adj)*EU28*EU$6*EU54</f>
        <v>-775.364610673973</v>
      </c>
      <c r="EV98" s="21" t="n">
        <f aca="false">-In_BESS_Opex*$E18*EV41*(1+In_Opex_Adj)*EV28*EV$6*EV54</f>
        <v>-783.979773014795</v>
      </c>
      <c r="EW98" s="21" t="n">
        <f aca="false">-In_BESS_Opex*$E18*EW41*(1+In_Opex_Adj)*EW28*EW$6*EW54</f>
        <v>-792.594935355617</v>
      </c>
      <c r="EX98" s="21" t="n">
        <f aca="false">-In_BESS_Opex*$E18*EX41*(1+In_Opex_Adj)*EX28*EX$6*EX54</f>
        <v>-792.594935355617</v>
      </c>
      <c r="EY98" s="21" t="n">
        <f aca="false">-In_BESS_Opex*$E18*EY41*(1+In_Opex_Adj)*EY28*EY$6*EY54</f>
        <v>-790.871902887452</v>
      </c>
      <c r="EZ98" s="21" t="n">
        <f aca="false">-In_BESS_Opex*$E18*EZ41*(1+In_Opex_Adj)*EZ28*EZ$6*EZ54</f>
        <v>-799.65936847509</v>
      </c>
      <c r="FA98" s="21" t="n">
        <f aca="false">-In_BESS_Opex*$E18*FA41*(1+In_Opex_Adj)*FA28*FA$6*FA54</f>
        <v>-808.446834062729</v>
      </c>
      <c r="FB98" s="21" t="n">
        <f aca="false">-In_BESS_Opex*$E18*FB41*(1+In_Opex_Adj)*FB28*FB$6*FB54</f>
        <v>-808.446834062729</v>
      </c>
      <c r="FC98" s="21" t="n">
        <f aca="false">-In_BESS_Opex*$E18*FC41*(1+In_Opex_Adj)*FC28*FC$6*FC54</f>
        <v>-806.689340945201</v>
      </c>
      <c r="FD98" s="21" t="n">
        <f aca="false">-In_BESS_Opex*$E18*FD41*(1+In_Opex_Adj)*FD28*FD$6*FD54</f>
        <v>-0</v>
      </c>
      <c r="FE98" s="21" t="n">
        <f aca="false">-In_BESS_Opex*$E18*FE41*(1+In_Opex_Adj)*FE28*FE$6*FE54</f>
        <v>-0</v>
      </c>
      <c r="FF98" s="21" t="n">
        <f aca="false">-In_BESS_Opex*$E18*FF41*(1+In_Opex_Adj)*FF28*FF$6*FF54</f>
        <v>-0</v>
      </c>
      <c r="FG98" s="21" t="n">
        <f aca="false">-In_BESS_Opex*$E18*FG41*(1+In_Opex_Adj)*FG28*FG$6*FG54</f>
        <v>-0</v>
      </c>
      <c r="FH98" s="21" t="n">
        <f aca="false">-In_BESS_Opex*$E18*FH41*(1+In_Opex_Adj)*FH28*FH$6*FH54</f>
        <v>-0</v>
      </c>
    </row>
    <row r="99" customFormat="false" ht="15" hidden="false" customHeight="false" outlineLevel="0" collapsed="false">
      <c r="C99" s="1" t="s">
        <v>745</v>
      </c>
      <c r="D99" s="12" t="s">
        <v>358</v>
      </c>
      <c r="I99" s="21" t="n">
        <f aca="false">SUM(J99:FH99)</f>
        <v>0</v>
      </c>
      <c r="J99" s="21" t="n">
        <f aca="false">-In_RTM*J90-INDEX(OPV_Cost,$E58)*J61*J$6</f>
        <v>-0</v>
      </c>
      <c r="K99" s="21" t="n">
        <f aca="false">-In_RTM*K90-INDEX(OPV_Cost,$E58)*K61*K$6</f>
        <v>-0</v>
      </c>
      <c r="L99" s="21" t="n">
        <f aca="false">-In_RTM*L90-INDEX(OPV_Cost,$E58)*L61*L$6</f>
        <v>-0</v>
      </c>
      <c r="M99" s="21" t="n">
        <f aca="false">-In_RTM*M90-INDEX(OPV_Cost,$E58)*M61*M$6</f>
        <v>-0</v>
      </c>
      <c r="N99" s="21" t="n">
        <f aca="false">-In_RTM*N90-INDEX(OPV_Cost,$E58)*N61*N$6</f>
        <v>-0</v>
      </c>
      <c r="O99" s="21" t="n">
        <f aca="false">-In_RTM*O90-INDEX(OPV_Cost,$E58)*O61*O$6</f>
        <v>-0</v>
      </c>
      <c r="P99" s="21" t="n">
        <f aca="false">-In_RTM*P90-INDEX(OPV_Cost,$E58)*P61*P$6</f>
        <v>-0</v>
      </c>
      <c r="Q99" s="21" t="n">
        <f aca="false">-In_RTM*Q90-INDEX(OPV_Cost,$E58)*Q61*Q$6</f>
        <v>-0</v>
      </c>
      <c r="R99" s="21" t="n">
        <f aca="false">-In_RTM*R90-INDEX(OPV_Cost,$E58)*R61*R$6</f>
        <v>-0</v>
      </c>
      <c r="S99" s="21" t="n">
        <f aca="false">-In_RTM*S90-INDEX(OPV_Cost,$E58)*S61*S$6</f>
        <v>-0</v>
      </c>
      <c r="T99" s="21" t="n">
        <f aca="false">-In_RTM*T90-INDEX(OPV_Cost,$E58)*T61*T$6</f>
        <v>-0</v>
      </c>
      <c r="U99" s="21" t="n">
        <f aca="false">-In_RTM*U90-INDEX(OPV_Cost,$E58)*U61*U$6</f>
        <v>-0</v>
      </c>
      <c r="V99" s="21" t="n">
        <f aca="false">-In_RTM*V90-INDEX(OPV_Cost,$E58)*V61*V$6</f>
        <v>-0</v>
      </c>
      <c r="W99" s="21" t="n">
        <f aca="false">-In_RTM*W90-INDEX(OPV_Cost,$E58)*W61*W$6</f>
        <v>-0</v>
      </c>
      <c r="X99" s="21" t="n">
        <f aca="false">-In_RTM*X90-INDEX(OPV_Cost,$E58)*X61*X$6</f>
        <v>-0</v>
      </c>
      <c r="Y99" s="21" t="n">
        <f aca="false">-In_RTM*Y90-INDEX(OPV_Cost,$E58)*Y61*Y$6</f>
        <v>-0</v>
      </c>
      <c r="Z99" s="21" t="n">
        <f aca="false">-In_RTM*Z90-INDEX(OPV_Cost,$E58)*Z61*Z$6</f>
        <v>-0</v>
      </c>
      <c r="AA99" s="21" t="n">
        <f aca="false">-In_RTM*AA90-INDEX(OPV_Cost,$E58)*AA61*AA$6</f>
        <v>-0</v>
      </c>
      <c r="AB99" s="21" t="n">
        <f aca="false">-In_RTM*AB90-INDEX(OPV_Cost,$E58)*AB61*AB$6</f>
        <v>-0</v>
      </c>
      <c r="AC99" s="21" t="n">
        <f aca="false">-In_RTM*AC90-INDEX(OPV_Cost,$E58)*AC61*AC$6</f>
        <v>-0</v>
      </c>
      <c r="AD99" s="21" t="n">
        <f aca="false">-In_RTM*AD90-INDEX(OPV_Cost,$E58)*AD61*AD$6</f>
        <v>-0</v>
      </c>
      <c r="AE99" s="21" t="n">
        <f aca="false">-In_RTM*AE90-INDEX(OPV_Cost,$E58)*AE61*AE$6</f>
        <v>-0</v>
      </c>
      <c r="AF99" s="21" t="n">
        <f aca="false">-In_RTM*AF90-INDEX(OPV_Cost,$E58)*AF61*AF$6</f>
        <v>-0</v>
      </c>
      <c r="AG99" s="21" t="n">
        <f aca="false">-In_RTM*AG90-INDEX(OPV_Cost,$E58)*AG61*AG$6</f>
        <v>-0</v>
      </c>
      <c r="AH99" s="21" t="n">
        <f aca="false">-In_RTM*AH90-INDEX(OPV_Cost,$E58)*AH61*AH$6</f>
        <v>-0</v>
      </c>
      <c r="AI99" s="21" t="n">
        <f aca="false">-In_RTM*AI90-INDEX(OPV_Cost,$E58)*AI61*AI$6</f>
        <v>-0</v>
      </c>
      <c r="AJ99" s="21" t="n">
        <f aca="false">-In_RTM*AJ90-INDEX(OPV_Cost,$E58)*AJ61*AJ$6</f>
        <v>-0</v>
      </c>
      <c r="AK99" s="21" t="n">
        <f aca="false">-In_RTM*AK90-INDEX(OPV_Cost,$E58)*AK61*AK$6</f>
        <v>-0</v>
      </c>
      <c r="AL99" s="21" t="n">
        <f aca="false">-In_RTM*AL90-INDEX(OPV_Cost,$E58)*AL61*AL$6</f>
        <v>-0</v>
      </c>
      <c r="AM99" s="21" t="n">
        <f aca="false">-In_RTM*AM90-INDEX(OPV_Cost,$E58)*AM61*AM$6</f>
        <v>-0</v>
      </c>
      <c r="AN99" s="21" t="n">
        <f aca="false">-In_RTM*AN90-INDEX(OPV_Cost,$E58)*AN61*AN$6</f>
        <v>-0</v>
      </c>
      <c r="AO99" s="21" t="n">
        <f aca="false">-In_RTM*AO90-INDEX(OPV_Cost,$E58)*AO61*AO$6</f>
        <v>-0</v>
      </c>
      <c r="AP99" s="21" t="n">
        <f aca="false">-In_RTM*AP90-INDEX(OPV_Cost,$E58)*AP61*AP$6</f>
        <v>-0</v>
      </c>
      <c r="AQ99" s="21" t="n">
        <f aca="false">-In_RTM*AQ90-INDEX(OPV_Cost,$E58)*AQ61*AQ$6</f>
        <v>-0</v>
      </c>
      <c r="AR99" s="21" t="n">
        <f aca="false">-In_RTM*AR90-INDEX(OPV_Cost,$E58)*AR61*AR$6</f>
        <v>-0</v>
      </c>
      <c r="AS99" s="21" t="n">
        <f aca="false">-In_RTM*AS90-INDEX(OPV_Cost,$E58)*AS61*AS$6</f>
        <v>-0</v>
      </c>
      <c r="AT99" s="21" t="n">
        <f aca="false">-In_RTM*AT90-INDEX(OPV_Cost,$E58)*AT61*AT$6</f>
        <v>-0</v>
      </c>
      <c r="AU99" s="21" t="n">
        <f aca="false">-In_RTM*AU90-INDEX(OPV_Cost,$E58)*AU61*AU$6</f>
        <v>-0</v>
      </c>
      <c r="AV99" s="21" t="n">
        <f aca="false">-In_RTM*AV90-INDEX(OPV_Cost,$E58)*AV61*AV$6</f>
        <v>-0</v>
      </c>
      <c r="AW99" s="21" t="n">
        <f aca="false">-In_RTM*AW90-INDEX(OPV_Cost,$E58)*AW61*AW$6</f>
        <v>-0</v>
      </c>
      <c r="AX99" s="21" t="n">
        <f aca="false">-In_RTM*AX90-INDEX(OPV_Cost,$E58)*AX61*AX$6</f>
        <v>-0</v>
      </c>
      <c r="AY99" s="21" t="n">
        <f aca="false">-In_RTM*AY90-INDEX(OPV_Cost,$E58)*AY61*AY$6</f>
        <v>-0</v>
      </c>
      <c r="AZ99" s="21" t="n">
        <f aca="false">-In_RTM*AZ90-INDEX(OPV_Cost,$E58)*AZ61*AZ$6</f>
        <v>-0</v>
      </c>
      <c r="BA99" s="21" t="n">
        <f aca="false">-In_RTM*BA90-INDEX(OPV_Cost,$E58)*BA61*BA$6</f>
        <v>-0</v>
      </c>
      <c r="BB99" s="21" t="n">
        <f aca="false">-In_RTM*BB90-INDEX(OPV_Cost,$E58)*BB61*BB$6</f>
        <v>-0</v>
      </c>
      <c r="BC99" s="21" t="n">
        <f aca="false">-In_RTM*BC90-INDEX(OPV_Cost,$E58)*BC61*BC$6</f>
        <v>-0</v>
      </c>
      <c r="BD99" s="21" t="n">
        <f aca="false">-In_RTM*BD90-INDEX(OPV_Cost,$E58)*BD61*BD$6</f>
        <v>-0</v>
      </c>
      <c r="BE99" s="21" t="n">
        <f aca="false">-In_RTM*BE90-INDEX(OPV_Cost,$E58)*BE61*BE$6</f>
        <v>-0</v>
      </c>
      <c r="BF99" s="21" t="n">
        <f aca="false">-In_RTM*BF90-INDEX(OPV_Cost,$E58)*BF61*BF$6</f>
        <v>-0</v>
      </c>
      <c r="BG99" s="21" t="n">
        <f aca="false">-In_RTM*BG90-INDEX(OPV_Cost,$E58)*BG61*BG$6</f>
        <v>-0</v>
      </c>
      <c r="BH99" s="21" t="n">
        <f aca="false">-In_RTM*BH90-INDEX(OPV_Cost,$E58)*BH61*BH$6</f>
        <v>-0</v>
      </c>
      <c r="BI99" s="21" t="n">
        <f aca="false">-In_RTM*BI90-INDEX(OPV_Cost,$E58)*BI61*BI$6</f>
        <v>-0</v>
      </c>
      <c r="BJ99" s="21" t="n">
        <f aca="false">-In_RTM*BJ90-INDEX(OPV_Cost,$E58)*BJ61*BJ$6</f>
        <v>-0</v>
      </c>
      <c r="BK99" s="21" t="n">
        <f aca="false">-In_RTM*BK90-INDEX(OPV_Cost,$E58)*BK61*BK$6</f>
        <v>-0</v>
      </c>
      <c r="BL99" s="21" t="n">
        <f aca="false">-In_RTM*BL90-INDEX(OPV_Cost,$E58)*BL61*BL$6</f>
        <v>-0</v>
      </c>
      <c r="BM99" s="21" t="n">
        <f aca="false">-In_RTM*BM90-INDEX(OPV_Cost,$E58)*BM61*BM$6</f>
        <v>-0</v>
      </c>
      <c r="BN99" s="21" t="n">
        <f aca="false">-In_RTM*BN90-INDEX(OPV_Cost,$E58)*BN61*BN$6</f>
        <v>-0</v>
      </c>
      <c r="BO99" s="21" t="n">
        <f aca="false">-In_RTM*BO90-INDEX(OPV_Cost,$E58)*BO61*BO$6</f>
        <v>-0</v>
      </c>
      <c r="BP99" s="21" t="n">
        <f aca="false">-In_RTM*BP90-INDEX(OPV_Cost,$E58)*BP61*BP$6</f>
        <v>-0</v>
      </c>
      <c r="BQ99" s="21" t="n">
        <f aca="false">-In_RTM*BQ90-INDEX(OPV_Cost,$E58)*BQ61*BQ$6</f>
        <v>-0</v>
      </c>
      <c r="BR99" s="21" t="n">
        <f aca="false">-In_RTM*BR90-INDEX(OPV_Cost,$E58)*BR61*BR$6</f>
        <v>-0</v>
      </c>
      <c r="BS99" s="21" t="n">
        <f aca="false">-In_RTM*BS90-INDEX(OPV_Cost,$E58)*BS61*BS$6</f>
        <v>-0</v>
      </c>
      <c r="BT99" s="21" t="n">
        <f aca="false">-In_RTM*BT90-INDEX(OPV_Cost,$E58)*BT61*BT$6</f>
        <v>-0</v>
      </c>
      <c r="BU99" s="21" t="n">
        <f aca="false">-In_RTM*BU90-INDEX(OPV_Cost,$E58)*BU61*BU$6</f>
        <v>-0</v>
      </c>
      <c r="BV99" s="21" t="n">
        <f aca="false">-In_RTM*BV90-INDEX(OPV_Cost,$E58)*BV61*BV$6</f>
        <v>-0</v>
      </c>
      <c r="BW99" s="21" t="n">
        <f aca="false">-In_RTM*BW90-INDEX(OPV_Cost,$E58)*BW61*BW$6</f>
        <v>-0</v>
      </c>
      <c r="BX99" s="21" t="n">
        <f aca="false">-In_RTM*BX90-INDEX(OPV_Cost,$E58)*BX61*BX$6</f>
        <v>-0</v>
      </c>
      <c r="BY99" s="21" t="n">
        <f aca="false">-In_RTM*BY90-INDEX(OPV_Cost,$E58)*BY61*BY$6</f>
        <v>-0</v>
      </c>
      <c r="BZ99" s="21" t="n">
        <f aca="false">-In_RTM*BZ90-INDEX(OPV_Cost,$E58)*BZ61*BZ$6</f>
        <v>-0</v>
      </c>
      <c r="CA99" s="21" t="n">
        <f aca="false">-In_RTM*CA90-INDEX(OPV_Cost,$E58)*CA61*CA$6</f>
        <v>-0</v>
      </c>
      <c r="CB99" s="21" t="n">
        <f aca="false">-In_RTM*CB90-INDEX(OPV_Cost,$E58)*CB61*CB$6</f>
        <v>-0</v>
      </c>
      <c r="CC99" s="21" t="n">
        <f aca="false">-In_RTM*CC90-INDEX(OPV_Cost,$E58)*CC61*CC$6</f>
        <v>-0</v>
      </c>
      <c r="CD99" s="21" t="n">
        <f aca="false">-In_RTM*CD90-INDEX(OPV_Cost,$E58)*CD61*CD$6</f>
        <v>-0</v>
      </c>
      <c r="CE99" s="21" t="n">
        <f aca="false">-In_RTM*CE90-INDEX(OPV_Cost,$E58)*CE61*CE$6</f>
        <v>-0</v>
      </c>
      <c r="CF99" s="21" t="n">
        <f aca="false">-In_RTM*CF90-INDEX(OPV_Cost,$E58)*CF61*CF$6</f>
        <v>-0</v>
      </c>
      <c r="CG99" s="21" t="n">
        <f aca="false">-In_RTM*CG90-INDEX(OPV_Cost,$E58)*CG61*CG$6</f>
        <v>-0</v>
      </c>
      <c r="CH99" s="21" t="n">
        <f aca="false">-In_RTM*CH90-INDEX(OPV_Cost,$E58)*CH61*CH$6</f>
        <v>-0</v>
      </c>
      <c r="CI99" s="21" t="n">
        <f aca="false">-In_RTM*CI90-INDEX(OPV_Cost,$E58)*CI61*CI$6</f>
        <v>-0</v>
      </c>
      <c r="CJ99" s="21" t="n">
        <f aca="false">-In_RTM*CJ90-INDEX(OPV_Cost,$E58)*CJ61*CJ$6</f>
        <v>-0</v>
      </c>
      <c r="CK99" s="21" t="n">
        <f aca="false">-In_RTM*CK90-INDEX(OPV_Cost,$E58)*CK61*CK$6</f>
        <v>-0</v>
      </c>
      <c r="CL99" s="21" t="n">
        <f aca="false">-In_RTM*CL90-INDEX(OPV_Cost,$E58)*CL61*CL$6</f>
        <v>-0</v>
      </c>
      <c r="CM99" s="21" t="n">
        <f aca="false">-In_RTM*CM90-INDEX(OPV_Cost,$E58)*CM61*CM$6</f>
        <v>-0</v>
      </c>
      <c r="CN99" s="21" t="n">
        <f aca="false">-In_RTM*CN90-INDEX(OPV_Cost,$E58)*CN61*CN$6</f>
        <v>-0</v>
      </c>
      <c r="CO99" s="21" t="n">
        <f aca="false">-In_RTM*CO90-INDEX(OPV_Cost,$E58)*CO61*CO$6</f>
        <v>-0</v>
      </c>
      <c r="CP99" s="21" t="n">
        <f aca="false">-In_RTM*CP90-INDEX(OPV_Cost,$E58)*CP61*CP$6</f>
        <v>-0</v>
      </c>
      <c r="CQ99" s="21" t="n">
        <f aca="false">-In_RTM*CQ90-INDEX(OPV_Cost,$E58)*CQ61*CQ$6</f>
        <v>-0</v>
      </c>
      <c r="CR99" s="21" t="n">
        <f aca="false">-In_RTM*CR90-INDEX(OPV_Cost,$E58)*CR61*CR$6</f>
        <v>-0</v>
      </c>
      <c r="CS99" s="21" t="n">
        <f aca="false">-In_RTM*CS90-INDEX(OPV_Cost,$E58)*CS61*CS$6</f>
        <v>-0</v>
      </c>
      <c r="CT99" s="21" t="n">
        <f aca="false">-In_RTM*CT90-INDEX(OPV_Cost,$E58)*CT61*CT$6</f>
        <v>-0</v>
      </c>
      <c r="CU99" s="21" t="n">
        <f aca="false">-In_RTM*CU90-INDEX(OPV_Cost,$E58)*CU61*CU$6</f>
        <v>-0</v>
      </c>
      <c r="CV99" s="21" t="n">
        <f aca="false">-In_RTM*CV90-INDEX(OPV_Cost,$E58)*CV61*CV$6</f>
        <v>-0</v>
      </c>
      <c r="CW99" s="21" t="n">
        <f aca="false">-In_RTM*CW90-INDEX(OPV_Cost,$E58)*CW61*CW$6</f>
        <v>-0</v>
      </c>
      <c r="CX99" s="21" t="n">
        <f aca="false">-In_RTM*CX90-INDEX(OPV_Cost,$E58)*CX61*CX$6</f>
        <v>-0</v>
      </c>
      <c r="CY99" s="21" t="n">
        <f aca="false">-In_RTM*CY90-INDEX(OPV_Cost,$E58)*CY61*CY$6</f>
        <v>-0</v>
      </c>
      <c r="CZ99" s="21" t="n">
        <f aca="false">-In_RTM*CZ90-INDEX(OPV_Cost,$E58)*CZ61*CZ$6</f>
        <v>-0</v>
      </c>
      <c r="DA99" s="21" t="n">
        <f aca="false">-In_RTM*DA90-INDEX(OPV_Cost,$E58)*DA61*DA$6</f>
        <v>-0</v>
      </c>
      <c r="DB99" s="21" t="n">
        <f aca="false">-In_RTM*DB90-INDEX(OPV_Cost,$E58)*DB61*DB$6</f>
        <v>-0</v>
      </c>
      <c r="DC99" s="21" t="n">
        <f aca="false">-In_RTM*DC90-INDEX(OPV_Cost,$E58)*DC61*DC$6</f>
        <v>-0</v>
      </c>
      <c r="DD99" s="21" t="n">
        <f aca="false">-In_RTM*DD90-INDEX(OPV_Cost,$E58)*DD61*DD$6</f>
        <v>-0</v>
      </c>
      <c r="DE99" s="21" t="n">
        <f aca="false">-In_RTM*DE90-INDEX(OPV_Cost,$E58)*DE61*DE$6</f>
        <v>-0</v>
      </c>
      <c r="DF99" s="21" t="n">
        <f aca="false">-In_RTM*DF90-INDEX(OPV_Cost,$E58)*DF61*DF$6</f>
        <v>-0</v>
      </c>
      <c r="DG99" s="21" t="n">
        <f aca="false">-In_RTM*DG90-INDEX(OPV_Cost,$E58)*DG61*DG$6</f>
        <v>-0</v>
      </c>
      <c r="DH99" s="21" t="n">
        <f aca="false">-In_RTM*DH90-INDEX(OPV_Cost,$E58)*DH61*DH$6</f>
        <v>-0</v>
      </c>
      <c r="DI99" s="21" t="n">
        <f aca="false">-In_RTM*DI90-INDEX(OPV_Cost,$E58)*DI61*DI$6</f>
        <v>-0</v>
      </c>
      <c r="DJ99" s="21" t="n">
        <f aca="false">-In_RTM*DJ90-INDEX(OPV_Cost,$E58)*DJ61*DJ$6</f>
        <v>-0</v>
      </c>
      <c r="DK99" s="21" t="n">
        <f aca="false">-In_RTM*DK90-INDEX(OPV_Cost,$E58)*DK61*DK$6</f>
        <v>-0</v>
      </c>
      <c r="DL99" s="21" t="n">
        <f aca="false">-In_RTM*DL90-INDEX(OPV_Cost,$E58)*DL61*DL$6</f>
        <v>-0</v>
      </c>
      <c r="DM99" s="21" t="n">
        <f aca="false">-In_RTM*DM90-INDEX(OPV_Cost,$E58)*DM61*DM$6</f>
        <v>-0</v>
      </c>
      <c r="DN99" s="21" t="n">
        <f aca="false">-In_RTM*DN90-INDEX(OPV_Cost,$E58)*DN61*DN$6</f>
        <v>-0</v>
      </c>
      <c r="DO99" s="21" t="n">
        <f aca="false">-In_RTM*DO90-INDEX(OPV_Cost,$E58)*DO61*DO$6</f>
        <v>-0</v>
      </c>
      <c r="DP99" s="21" t="n">
        <f aca="false">-In_RTM*DP90-INDEX(OPV_Cost,$E58)*DP61*DP$6</f>
        <v>-0</v>
      </c>
      <c r="DQ99" s="21" t="n">
        <f aca="false">-In_RTM*DQ90-INDEX(OPV_Cost,$E58)*DQ61*DQ$6</f>
        <v>-0</v>
      </c>
      <c r="DR99" s="21" t="n">
        <f aca="false">-In_RTM*DR90-INDEX(OPV_Cost,$E58)*DR61*DR$6</f>
        <v>-0</v>
      </c>
      <c r="DS99" s="21" t="n">
        <f aca="false">-In_RTM*DS90-INDEX(OPV_Cost,$E58)*DS61*DS$6</f>
        <v>-0</v>
      </c>
      <c r="DT99" s="21" t="n">
        <f aca="false">-In_RTM*DT90-INDEX(OPV_Cost,$E58)*DT61*DT$6</f>
        <v>-0</v>
      </c>
      <c r="DU99" s="21" t="n">
        <f aca="false">-In_RTM*DU90-INDEX(OPV_Cost,$E58)*DU61*DU$6</f>
        <v>-0</v>
      </c>
      <c r="DV99" s="21" t="n">
        <f aca="false">-In_RTM*DV90-INDEX(OPV_Cost,$E58)*DV61*DV$6</f>
        <v>-0</v>
      </c>
      <c r="DW99" s="21" t="n">
        <f aca="false">-In_RTM*DW90-INDEX(OPV_Cost,$E58)*DW61*DW$6</f>
        <v>-0</v>
      </c>
      <c r="DX99" s="21" t="n">
        <f aca="false">-In_RTM*DX90-INDEX(OPV_Cost,$E58)*DX61*DX$6</f>
        <v>-0</v>
      </c>
      <c r="DY99" s="21" t="n">
        <f aca="false">-In_RTM*DY90-INDEX(OPV_Cost,$E58)*DY61*DY$6</f>
        <v>-0</v>
      </c>
      <c r="DZ99" s="21" t="n">
        <f aca="false">-In_RTM*DZ90-INDEX(OPV_Cost,$E58)*DZ61*DZ$6</f>
        <v>-0</v>
      </c>
      <c r="EA99" s="21" t="n">
        <f aca="false">-In_RTM*EA90-INDEX(OPV_Cost,$E58)*EA61*EA$6</f>
        <v>-0</v>
      </c>
      <c r="EB99" s="21" t="n">
        <f aca="false">-In_RTM*EB90-INDEX(OPV_Cost,$E58)*EB61*EB$6</f>
        <v>-0</v>
      </c>
      <c r="EC99" s="21" t="n">
        <f aca="false">-In_RTM*EC90-INDEX(OPV_Cost,$E58)*EC61*EC$6</f>
        <v>-0</v>
      </c>
      <c r="ED99" s="21" t="n">
        <f aca="false">-In_RTM*ED90-INDEX(OPV_Cost,$E58)*ED61*ED$6</f>
        <v>-0</v>
      </c>
      <c r="EE99" s="21" t="n">
        <f aca="false">-In_RTM*EE90-INDEX(OPV_Cost,$E58)*EE61*EE$6</f>
        <v>-0</v>
      </c>
      <c r="EF99" s="21" t="n">
        <f aca="false">-In_RTM*EF90-INDEX(OPV_Cost,$E58)*EF61*EF$6</f>
        <v>-0</v>
      </c>
      <c r="EG99" s="21" t="n">
        <f aca="false">-In_RTM*EG90-INDEX(OPV_Cost,$E58)*EG61*EG$6</f>
        <v>-0</v>
      </c>
      <c r="EH99" s="21" t="n">
        <f aca="false">-In_RTM*EH90-INDEX(OPV_Cost,$E58)*EH61*EH$6</f>
        <v>-0</v>
      </c>
      <c r="EI99" s="21" t="n">
        <f aca="false">-In_RTM*EI90-INDEX(OPV_Cost,$E58)*EI61*EI$6</f>
        <v>-0</v>
      </c>
      <c r="EJ99" s="21" t="n">
        <f aca="false">-In_RTM*EJ90-INDEX(OPV_Cost,$E58)*EJ61*EJ$6</f>
        <v>-0</v>
      </c>
      <c r="EK99" s="21" t="n">
        <f aca="false">-In_RTM*EK90-INDEX(OPV_Cost,$E58)*EK61*EK$6</f>
        <v>-0</v>
      </c>
      <c r="EL99" s="21" t="n">
        <f aca="false">-In_RTM*EL90-INDEX(OPV_Cost,$E58)*EL61*EL$6</f>
        <v>-0</v>
      </c>
      <c r="EM99" s="21" t="n">
        <f aca="false">-In_RTM*EM90-INDEX(OPV_Cost,$E58)*EM61*EM$6</f>
        <v>-0</v>
      </c>
      <c r="EN99" s="21" t="n">
        <f aca="false">-In_RTM*EN90-INDEX(OPV_Cost,$E58)*EN61*EN$6</f>
        <v>-0</v>
      </c>
      <c r="EO99" s="21" t="n">
        <f aca="false">-In_RTM*EO90-INDEX(OPV_Cost,$E58)*EO61*EO$6</f>
        <v>-0</v>
      </c>
      <c r="EP99" s="21" t="n">
        <f aca="false">-In_RTM*EP90-INDEX(OPV_Cost,$E58)*EP61*EP$6</f>
        <v>-0</v>
      </c>
      <c r="EQ99" s="21" t="n">
        <f aca="false">-In_RTM*EQ90-INDEX(OPV_Cost,$E58)*EQ61*EQ$6</f>
        <v>-0</v>
      </c>
      <c r="ER99" s="21" t="n">
        <f aca="false">-In_RTM*ER90-INDEX(OPV_Cost,$E58)*ER61*ER$6</f>
        <v>-0</v>
      </c>
      <c r="ES99" s="21" t="n">
        <f aca="false">-In_RTM*ES90-INDEX(OPV_Cost,$E58)*ES61*ES$6</f>
        <v>-0</v>
      </c>
      <c r="ET99" s="21" t="n">
        <f aca="false">-In_RTM*ET90-INDEX(OPV_Cost,$E58)*ET61*ET$6</f>
        <v>-0</v>
      </c>
      <c r="EU99" s="21" t="n">
        <f aca="false">-In_RTM*EU90-INDEX(OPV_Cost,$E58)*EU61*EU$6</f>
        <v>-0</v>
      </c>
      <c r="EV99" s="21" t="n">
        <f aca="false">-In_RTM*EV90-INDEX(OPV_Cost,$E58)*EV61*EV$6</f>
        <v>-0</v>
      </c>
      <c r="EW99" s="21" t="n">
        <f aca="false">-In_RTM*EW90-INDEX(OPV_Cost,$E58)*EW61*EW$6</f>
        <v>-0</v>
      </c>
      <c r="EX99" s="21" t="n">
        <f aca="false">-In_RTM*EX90-INDEX(OPV_Cost,$E58)*EX61*EX$6</f>
        <v>-0</v>
      </c>
      <c r="EY99" s="21" t="n">
        <f aca="false">-In_RTM*EY90-INDEX(OPV_Cost,$E58)*EY61*EY$6</f>
        <v>-0</v>
      </c>
      <c r="EZ99" s="21" t="n">
        <f aca="false">-In_RTM*EZ90-INDEX(OPV_Cost,$E58)*EZ61*EZ$6</f>
        <v>-0</v>
      </c>
      <c r="FA99" s="21" t="n">
        <f aca="false">-In_RTM*FA90-INDEX(OPV_Cost,$E58)*FA61*FA$6</f>
        <v>-0</v>
      </c>
      <c r="FB99" s="21" t="n">
        <f aca="false">-In_RTM*FB90-INDEX(OPV_Cost,$E58)*FB61*FB$6</f>
        <v>-0</v>
      </c>
      <c r="FC99" s="21" t="n">
        <f aca="false">-In_RTM*FC90-INDEX(OPV_Cost,$E58)*FC61*FC$6</f>
        <v>-0</v>
      </c>
      <c r="FD99" s="21" t="n">
        <f aca="false">-In_RTM*FD90-INDEX(OPV_Cost,$E58)*FD61*FD$6</f>
        <v>-0</v>
      </c>
      <c r="FE99" s="21" t="n">
        <f aca="false">-In_RTM*FE90-INDEX(OPV_Cost,$E58)*FE61*FE$6</f>
        <v>-0</v>
      </c>
      <c r="FF99" s="21" t="n">
        <f aca="false">-In_RTM*FF90-INDEX(OPV_Cost,$E58)*FF61*FF$6</f>
        <v>-0</v>
      </c>
      <c r="FG99" s="21" t="n">
        <f aca="false">-In_RTM*FG90-INDEX(OPV_Cost,$E58)*FG61*FG$6</f>
        <v>-0</v>
      </c>
      <c r="FH99" s="21" t="n">
        <f aca="false">-In_RTM*FH90-INDEX(OPV_Cost,$E58)*FH61*FH$6</f>
        <v>-0</v>
      </c>
    </row>
    <row r="100" customFormat="false" ht="15" hidden="false" customHeight="false" outlineLevel="0" collapsed="false">
      <c r="C100" s="1" t="s">
        <v>746</v>
      </c>
      <c r="D100" s="12" t="s">
        <v>358</v>
      </c>
      <c r="I100" s="21" t="n">
        <f aca="false">SUM(J100:FH100)</f>
        <v>-8987.53115095825</v>
      </c>
      <c r="J100" s="21" t="n">
        <f aca="false">-J93*(In_HIPA+In_Innovation)</f>
        <v>-0</v>
      </c>
      <c r="K100" s="21" t="n">
        <f aca="false">-K93*(In_HIPA+In_Innovation)</f>
        <v>-0</v>
      </c>
      <c r="L100" s="21" t="n">
        <f aca="false">-L93*(In_HIPA+In_Innovation)</f>
        <v>-0</v>
      </c>
      <c r="M100" s="21" t="n">
        <f aca="false">-M93*(In_HIPA+In_Innovation)</f>
        <v>-0</v>
      </c>
      <c r="N100" s="21" t="n">
        <f aca="false">-N93*(In_HIPA+In_Innovation)</f>
        <v>-0</v>
      </c>
      <c r="O100" s="21" t="n">
        <f aca="false">-O93*(In_HIPA+In_Innovation)</f>
        <v>-0</v>
      </c>
      <c r="P100" s="21" t="n">
        <f aca="false">-P93*(In_HIPA+In_Innovation)</f>
        <v>-0</v>
      </c>
      <c r="Q100" s="21" t="n">
        <f aca="false">-Q93*(In_HIPA+In_Innovation)</f>
        <v>-0</v>
      </c>
      <c r="R100" s="21" t="n">
        <f aca="false">-R93*(In_HIPA+In_Innovation)</f>
        <v>-0</v>
      </c>
      <c r="S100" s="21" t="n">
        <f aca="false">-S93*(In_HIPA+In_Innovation)</f>
        <v>-0</v>
      </c>
      <c r="T100" s="21" t="n">
        <f aca="false">-T93*(In_HIPA+In_Innovation)</f>
        <v>-33.4302537775434</v>
      </c>
      <c r="U100" s="21" t="n">
        <f aca="false">-U93*(In_HIPA+In_Innovation)</f>
        <v>-33.7818479343776</v>
      </c>
      <c r="V100" s="21" t="n">
        <f aca="false">-V93*(In_HIPA+In_Innovation)</f>
        <v>-33.7659153591242</v>
      </c>
      <c r="W100" s="21" t="n">
        <f aca="false">-W93*(In_HIPA+In_Innovation)</f>
        <v>-33.2393829479402</v>
      </c>
      <c r="X100" s="21" t="n">
        <f aca="false">-X93*(In_HIPA+In_Innovation)</f>
        <v>-33.593303094562</v>
      </c>
      <c r="Y100" s="21" t="n">
        <f aca="false">-Y93*(In_HIPA+In_Innovation)</f>
        <v>-33.9467233056152</v>
      </c>
      <c r="Z100" s="21" t="n">
        <f aca="false">-Z93*(In_HIPA+In_Innovation)</f>
        <v>-33.930825384695</v>
      </c>
      <c r="AA100" s="21" t="n">
        <f aca="false">-AA93*(In_HIPA+In_Innovation)</f>
        <v>-31.4634662012669</v>
      </c>
      <c r="AB100" s="21" t="n">
        <f aca="false">-AB93*(In_HIPA+In_Innovation)</f>
        <v>-31.7976871760991</v>
      </c>
      <c r="AC100" s="21" t="n">
        <f aca="false">-AC93*(In_HIPA+In_Innovation)</f>
        <v>-32.1314092938877</v>
      </c>
      <c r="AD100" s="21" t="n">
        <f aca="false">-AD93*(In_HIPA+In_Innovation)</f>
        <v>-32.1155456699958</v>
      </c>
      <c r="AE100" s="21" t="n">
        <f aca="false">-AE93*(In_HIPA+In_Innovation)</f>
        <v>-59.1564939773746</v>
      </c>
      <c r="AF100" s="21" t="n">
        <f aca="false">-AF93*(In_HIPA+In_Innovation)</f>
        <v>-59.7819500722866</v>
      </c>
      <c r="AG100" s="21" t="n">
        <f aca="false">-AG93*(In_HIPA+In_Innovation)</f>
        <v>-60.4063730146356</v>
      </c>
      <c r="AH100" s="21" t="n">
        <f aca="false">-AH93*(In_HIPA+In_Innovation)</f>
        <v>-60.3735188254634</v>
      </c>
      <c r="AI100" s="21" t="n">
        <f aca="false">-AI93*(In_HIPA+In_Innovation)</f>
        <v>-60.1585076379372</v>
      </c>
      <c r="AJ100" s="21" t="n">
        <f aca="false">-AJ93*(In_HIPA+In_Innovation)</f>
        <v>-60.1279887133795</v>
      </c>
      <c r="AK100" s="21" t="n">
        <f aca="false">-AK93*(In_HIPA+In_Innovation)</f>
        <v>-60.757904648098</v>
      </c>
      <c r="AL100" s="21" t="n">
        <f aca="false">-AL93*(In_HIPA+In_Innovation)</f>
        <v>-60.7267581176928</v>
      </c>
      <c r="AM100" s="21" t="n">
        <f aca="false">-AM93*(In_HIPA+In_Innovation)</f>
        <v>-59.1533274903058</v>
      </c>
      <c r="AN100" s="21" t="n">
        <f aca="false">-AN93*(In_HIPA+In_Innovation)</f>
        <v>-59.7802992316381</v>
      </c>
      <c r="AO100" s="21" t="n">
        <f aca="false">-AO93*(In_HIPA+In_Innovation)</f>
        <v>-60.4062881448425</v>
      </c>
      <c r="AP100" s="21" t="n">
        <f aca="false">-AP93*(In_HIPA+In_Innovation)</f>
        <v>-60.3750342696697</v>
      </c>
      <c r="AQ100" s="21" t="n">
        <f aca="false">-AQ93*(In_HIPA+In_Innovation)</f>
        <v>-57.3274023302526</v>
      </c>
      <c r="AR100" s="21" t="n">
        <f aca="false">-AR93*(In_HIPA+In_Innovation)</f>
        <v>-57.9355276592886</v>
      </c>
      <c r="AS100" s="21" t="n">
        <f aca="false">-AS93*(In_HIPA+In_Innovation)</f>
        <v>-58.5427169415915</v>
      </c>
      <c r="AT100" s="21" t="n">
        <f aca="false">-AT93*(In_HIPA+In_Innovation)</f>
        <v>-58.5129507119477</v>
      </c>
      <c r="AU100" s="21" t="n">
        <f aca="false">-AU93*(In_HIPA+In_Innovation)</f>
        <v>-57.7120459621288</v>
      </c>
      <c r="AV100" s="21" t="n">
        <f aca="false">-AV93*(In_HIPA+In_Innovation)</f>
        <v>-58.3246292287845</v>
      </c>
      <c r="AW100" s="21" t="n">
        <f aca="false">-AW93*(In_HIPA+In_Innovation)</f>
        <v>-58.936282423386</v>
      </c>
      <c r="AX100" s="21" t="n">
        <f aca="false">-AX93*(In_HIPA+In_Innovation)</f>
        <v>-58.906706188176</v>
      </c>
      <c r="AY100" s="21" t="n">
        <f aca="false">-AY93*(In_HIPA+In_Innovation)</f>
        <v>-57.7857024418387</v>
      </c>
      <c r="AZ100" s="21" t="n">
        <f aca="false">-AZ93*(In_HIPA+In_Innovation)</f>
        <v>-57.7567348325694</v>
      </c>
      <c r="BA100" s="21" t="n">
        <f aca="false">-BA93*(In_HIPA+In_Innovation)</f>
        <v>-58.3621602206706</v>
      </c>
      <c r="BB100" s="21" t="n">
        <f aca="false">-BB93*(In_HIPA+In_Innovation)</f>
        <v>-58.3325969075477</v>
      </c>
      <c r="BC100" s="21" t="n">
        <f aca="false">-BC93*(In_HIPA+In_Innovation)</f>
        <v>-58.835661858227</v>
      </c>
      <c r="BD100" s="21" t="n">
        <f aca="false">-BD93*(In_HIPA+In_Innovation)</f>
        <v>-59.4593547084968</v>
      </c>
      <c r="BE100" s="21" t="n">
        <f aca="false">-BE93*(In_HIPA+In_Innovation)</f>
        <v>-60.0820728667344</v>
      </c>
      <c r="BF100" s="21" t="n">
        <f aca="false">-BF93*(In_HIPA+In_Innovation)</f>
        <v>-60.0510777189164</v>
      </c>
      <c r="BG100" s="21" t="n">
        <f aca="false">-BG93*(In_HIPA+In_Innovation)</f>
        <v>-59.032901613854</v>
      </c>
      <c r="BH100" s="21" t="n">
        <f aca="false">-BH93*(In_HIPA+In_Innovation)</f>
        <v>-59.6585317858619</v>
      </c>
      <c r="BI100" s="21" t="n">
        <f aca="false">-BI93*(In_HIPA+In_Innovation)</f>
        <v>-60.2831790160361</v>
      </c>
      <c r="BJ100" s="21" t="n">
        <f aca="false">-BJ93*(In_HIPA+In_Innovation)</f>
        <v>-60.251921525025</v>
      </c>
      <c r="BK100" s="21" t="n">
        <f aca="false">-BK93*(In_HIPA+In_Innovation)</f>
        <v>-59.4496179633306</v>
      </c>
      <c r="BL100" s="21" t="n">
        <f aca="false">-BL93*(In_HIPA+In_Innovation)</f>
        <v>-60.0800899966741</v>
      </c>
      <c r="BM100" s="21" t="n">
        <f aca="false">-BM93*(In_HIPA+In_Innovation)</f>
        <v>-60.7095859571912</v>
      </c>
      <c r="BN100" s="21" t="n">
        <f aca="false">-BN93*(In_HIPA+In_Innovation)</f>
        <v>-60.6785469002005</v>
      </c>
      <c r="BO100" s="21" t="n">
        <f aca="false">-BO93*(In_HIPA+In_Innovation)</f>
        <v>-60.139711518674</v>
      </c>
      <c r="BP100" s="21" t="n">
        <f aca="false">-BP93*(In_HIPA+In_Innovation)</f>
        <v>-60.1100454320878</v>
      </c>
      <c r="BQ100" s="21" t="n">
        <f aca="false">-BQ93*(In_HIPA+In_Innovation)</f>
        <v>-60.7406257520952</v>
      </c>
      <c r="BR100" s="21" t="n">
        <f aca="false">-BR93*(In_HIPA+In_Innovation)</f>
        <v>-60.7103495978319</v>
      </c>
      <c r="BS100" s="21" t="n">
        <f aca="false">-BS93*(In_HIPA+In_Innovation)</f>
        <v>-58.7123863503236</v>
      </c>
      <c r="BT100" s="21" t="n">
        <f aca="false">-BT93*(In_HIPA+In_Innovation)</f>
        <v>-59.336124978945</v>
      </c>
      <c r="BU100" s="21" t="n">
        <f aca="false">-BU93*(In_HIPA+In_Innovation)</f>
        <v>-59.9589348487241</v>
      </c>
      <c r="BV100" s="21" t="n">
        <f aca="false">-BV93*(In_HIPA+In_Innovation)</f>
        <v>-59.9294003735685</v>
      </c>
      <c r="BW100" s="21" t="n">
        <f aca="false">-BW93*(In_HIPA+In_Innovation)</f>
        <v>-60.1082821999929</v>
      </c>
      <c r="BX100" s="21" t="n">
        <f aca="false">-BX93*(In_HIPA+In_Innovation)</f>
        <v>-60.7469841771737</v>
      </c>
      <c r="BY100" s="21" t="n">
        <f aca="false">-BY93*(In_HIPA+In_Innovation)</f>
        <v>-61.3847396581643</v>
      </c>
      <c r="BZ100" s="21" t="n">
        <f aca="false">-BZ93*(In_HIPA+In_Innovation)</f>
        <v>-61.3546411364176</v>
      </c>
      <c r="CA100" s="21" t="n">
        <f aca="false">-CA93*(In_HIPA+In_Innovation)</f>
        <v>-60.1104270597456</v>
      </c>
      <c r="CB100" s="21" t="n">
        <f aca="false">-CB93*(In_HIPA+In_Innovation)</f>
        <v>-60.7488402205081</v>
      </c>
      <c r="CC100" s="21" t="n">
        <f aca="false">-CC93*(In_HIPA+In_Innovation)</f>
        <v>-61.3862967396436</v>
      </c>
      <c r="CD100" s="21" t="n">
        <f aca="false">-CD93*(In_HIPA+In_Innovation)</f>
        <v>-61.3558755936205</v>
      </c>
      <c r="CE100" s="21" t="n">
        <f aca="false">-CE93*(In_HIPA+In_Innovation)</f>
        <v>-60.3813815856859</v>
      </c>
      <c r="CF100" s="21" t="n">
        <f aca="false">-CF93*(In_HIPA+In_Innovation)</f>
        <v>-60.3516639960969</v>
      </c>
      <c r="CG100" s="21" t="n">
        <f aca="false">-CG93*(In_HIPA+In_Innovation)</f>
        <v>-60.9848474351782</v>
      </c>
      <c r="CH100" s="21" t="n">
        <f aca="false">-CH93*(In_HIPA+In_Innovation)</f>
        <v>-60.9545187187796</v>
      </c>
      <c r="CI100" s="21" t="n">
        <f aca="false">-CI93*(In_HIPA+In_Innovation)</f>
        <v>-61.6573033648281</v>
      </c>
      <c r="CJ100" s="21" t="n">
        <f aca="false">-CJ93*(In_HIPA+In_Innovation)</f>
        <v>-62.3117483252805</v>
      </c>
      <c r="CK100" s="21" t="n">
        <f aca="false">-CK93*(In_HIPA+In_Innovation)</f>
        <v>-62.9651991411497</v>
      </c>
      <c r="CL100" s="21" t="n">
        <f aca="false">-CL93*(In_HIPA+In_Innovation)</f>
        <v>-62.9335854033814</v>
      </c>
      <c r="CM100" s="21" t="n">
        <f aca="false">-CM93*(In_HIPA+In_Innovation)</f>
        <v>-62.7080566566579</v>
      </c>
      <c r="CN100" s="21" t="n">
        <f aca="false">-CN93*(In_HIPA+In_Innovation)</f>
        <v>-63.3737532724119</v>
      </c>
      <c r="CO100" s="21" t="n">
        <f aca="false">-CO93*(In_HIPA+In_Innovation)</f>
        <v>-64.0384420048564</v>
      </c>
      <c r="CP100" s="21" t="n">
        <f aca="false">-CP93*(In_HIPA+In_Innovation)</f>
        <v>-64.0063913764227</v>
      </c>
      <c r="CQ100" s="21" t="n">
        <f aca="false">-CQ93*(In_HIPA+In_Innovation)</f>
        <v>-63.215119310798</v>
      </c>
      <c r="CR100" s="21" t="n">
        <f aca="false">-CR93*(In_HIPA+In_Innovation)</f>
        <v>-63.8861001476625</v>
      </c>
      <c r="CS100" s="21" t="n">
        <f aca="false">-CS93*(In_HIPA+In_Innovation)</f>
        <v>-64.5560617499324</v>
      </c>
      <c r="CT100" s="21" t="n">
        <f aca="false">-CT93*(In_HIPA+In_Innovation)</f>
        <v>-64.5236501513161</v>
      </c>
      <c r="CU100" s="21" t="n">
        <f aca="false">-CU93*(In_HIPA+In_Innovation)</f>
        <v>-62.3131249098886</v>
      </c>
      <c r="CV100" s="21" t="n">
        <f aca="false">-CV93*(In_HIPA+In_Innovation)</f>
        <v>-62.2822355578483</v>
      </c>
      <c r="CW100" s="21" t="n">
        <f aca="false">-CW93*(In_HIPA+In_Innovation)</f>
        <v>-62.9354503171194</v>
      </c>
      <c r="CX100" s="21" t="n">
        <f aca="false">-CX93*(In_HIPA+In_Innovation)</f>
        <v>-62.9039257415826</v>
      </c>
      <c r="CY100" s="21" t="n">
        <f aca="false">-CY93*(In_HIPA+In_Innovation)</f>
        <v>-71.6149285129939</v>
      </c>
      <c r="CZ100" s="21" t="n">
        <f aca="false">-CZ93*(In_HIPA+In_Innovation)</f>
        <v>-72.3736818475515</v>
      </c>
      <c r="DA100" s="21" t="n">
        <f aca="false">-DA93*(In_HIPA+In_Innovation)</f>
        <v>-73.1312355671402</v>
      </c>
      <c r="DB100" s="21" t="n">
        <f aca="false">-DB93*(In_HIPA+In_Innovation)</f>
        <v>-73.0930878835027</v>
      </c>
      <c r="DC100" s="21" t="n">
        <f aca="false">-DC93*(In_HIPA+In_Innovation)</f>
        <v>-70.5965869867362</v>
      </c>
      <c r="DD100" s="21" t="n">
        <f aca="false">-DD93*(In_HIPA+In_Innovation)</f>
        <v>-71.3448172682536</v>
      </c>
      <c r="DE100" s="21" t="n">
        <f aca="false">-DE93*(In_HIPA+In_Innovation)</f>
        <v>-72.0918736304328</v>
      </c>
      <c r="DF100" s="21" t="n">
        <f aca="false">-DF93*(In_HIPA+In_Innovation)</f>
        <v>-72.0545430663064</v>
      </c>
      <c r="DG100" s="21" t="n">
        <f aca="false">-DG93*(In_HIPA+In_Innovation)</f>
        <v>-70.3847292286683</v>
      </c>
      <c r="DH100" s="21" t="n">
        <f aca="false">-DH93*(In_HIPA+In_Innovation)</f>
        <v>-71.1307890279356</v>
      </c>
      <c r="DI100" s="21" t="n">
        <f aca="false">-DI93*(In_HIPA+In_Innovation)</f>
        <v>-71.8756808622091</v>
      </c>
      <c r="DJ100" s="21" t="n">
        <f aca="false">-DJ93*(In_HIPA+In_Innovation)</f>
        <v>-71.838539645873</v>
      </c>
      <c r="DK100" s="21" t="n">
        <f aca="false">-DK93*(In_HIPA+In_Innovation)</f>
        <v>-70.153252956507</v>
      </c>
      <c r="DL100" s="21" t="n">
        <f aca="false">-DL93*(In_HIPA+In_Innovation)</f>
        <v>-70.117331756909</v>
      </c>
      <c r="DM100" s="21" t="n">
        <f aca="false">-DM93*(In_HIPA+In_Innovation)</f>
        <v>-70.8515631410216</v>
      </c>
      <c r="DN100" s="21" t="n">
        <f aca="false">-DN93*(In_HIPA+In_Innovation)</f>
        <v>-70.8149032405931</v>
      </c>
      <c r="DO100" s="21" t="n">
        <f aca="false">-DO93*(In_HIPA+In_Innovation)</f>
        <v>-70.8735562901684</v>
      </c>
      <c r="DP100" s="21" t="n">
        <f aca="false">-DP93*(In_HIPA+In_Innovation)</f>
        <v>-71.6254808944623</v>
      </c>
      <c r="DQ100" s="21" t="n">
        <f aca="false">-DQ93*(In_HIPA+In_Innovation)</f>
        <v>-72.3762515973769</v>
      </c>
      <c r="DR100" s="21" t="n">
        <f aca="false">-DR93*(In_HIPA+In_Innovation)</f>
        <v>-72.339557603129</v>
      </c>
      <c r="DS100" s="21" t="n">
        <f aca="false">-DS93*(In_HIPA+In_Innovation)</f>
        <v>-71.4355146965591</v>
      </c>
      <c r="DT100" s="21" t="n">
        <f aca="false">-DT93*(In_HIPA+In_Innovation)</f>
        <v>-72.1938132334778</v>
      </c>
      <c r="DU100" s="21" t="n">
        <f aca="false">-DU93*(In_HIPA+In_Innovation)</f>
        <v>-72.9509620859066</v>
      </c>
      <c r="DV100" s="21" t="n">
        <f aca="false">-DV93*(In_HIPA+In_Innovation)</f>
        <v>-72.914402188489</v>
      </c>
      <c r="DW100" s="21" t="n">
        <f aca="false">-DW93*(In_HIPA+In_Innovation)</f>
        <v>-71.5467091361747</v>
      </c>
      <c r="DX100" s="21" t="n">
        <f aca="false">-DX93*(In_HIPA+In_Innovation)</f>
        <v>-72.3062392503882</v>
      </c>
      <c r="DY100" s="21" t="n">
        <f aca="false">-DY93*(In_HIPA+In_Innovation)</f>
        <v>-73.064619553022</v>
      </c>
      <c r="DZ100" s="21" t="n">
        <f aca="false">-DZ93*(In_HIPA+In_Innovation)</f>
        <v>-73.0280556141572</v>
      </c>
      <c r="EA100" s="21" t="n">
        <f aca="false">-EA93*(In_HIPA+In_Innovation)</f>
        <v>-72.531003873651</v>
      </c>
      <c r="EB100" s="21" t="n">
        <f aca="false">-EB93*(In_HIPA+In_Innovation)</f>
        <v>-72.4957887585752</v>
      </c>
      <c r="EC100" s="21" t="n">
        <f aca="false">-EC93*(In_HIPA+In_Innovation)</f>
        <v>-73.2568703419906</v>
      </c>
      <c r="ED100" s="21" t="n">
        <f aca="false">-ED93*(In_HIPA+In_Innovation)</f>
        <v>-73.220931046346</v>
      </c>
      <c r="EE100" s="21" t="n">
        <f aca="false">-EE93*(In_HIPA+In_Innovation)</f>
        <v>-73.3968331912877</v>
      </c>
      <c r="EF100" s="21" t="n">
        <f aca="false">-EF93*(In_HIPA+In_Innovation)</f>
        <v>-74.1770311026013</v>
      </c>
      <c r="EG100" s="21" t="n">
        <f aca="false">-EG93*(In_HIPA+In_Innovation)</f>
        <v>-74.9560827998456</v>
      </c>
      <c r="EH100" s="21" t="n">
        <f aca="false">-EH93*(In_HIPA+In_Innovation)</f>
        <v>-74.9196332615939</v>
      </c>
      <c r="EI100" s="21" t="n">
        <f aca="false">-EI93*(In_HIPA+In_Innovation)</f>
        <v>-75.9951641492809</v>
      </c>
      <c r="EJ100" s="21" t="n">
        <f aca="false">-EJ93*(In_HIPA+In_Innovation)</f>
        <v>-76.8042042321491</v>
      </c>
      <c r="EK100" s="21" t="n">
        <f aca="false">-EK93*(In_HIPA+In_Innovation)</f>
        <v>-77.6120971867526</v>
      </c>
      <c r="EL100" s="21" t="n">
        <f aca="false">-EL93*(In_HIPA+In_Innovation)</f>
        <v>-77.5756185771427</v>
      </c>
      <c r="EM100" s="21" t="n">
        <f aca="false">-EM93*(In_HIPA+In_Innovation)</f>
        <v>-77.8414623541067</v>
      </c>
      <c r="EN100" s="21" t="n">
        <f aca="false">-EN93*(In_HIPA+In_Innovation)</f>
        <v>-78.6704708233819</v>
      </c>
      <c r="EO100" s="21" t="n">
        <f aca="false">-EO93*(In_HIPA+In_Innovation)</f>
        <v>-79.4983144454514</v>
      </c>
      <c r="EP100" s="21" t="n">
        <f aca="false">-EP93*(In_HIPA+In_Innovation)</f>
        <v>-79.4612723745847</v>
      </c>
      <c r="EQ100" s="21" t="n">
        <f aca="false">-EQ93*(In_HIPA+In_Innovation)</f>
        <v>-78.4652360654008</v>
      </c>
      <c r="ER100" s="21" t="n">
        <f aca="false">-ER93*(In_HIPA+In_Innovation)</f>
        <v>-78.4290952380518</v>
      </c>
      <c r="ES100" s="21" t="n">
        <f aca="false">-ES93*(In_HIPA+In_Innovation)</f>
        <v>-79.254442807416</v>
      </c>
      <c r="ET100" s="21" t="n">
        <f aca="false">-ET93*(In_HIPA+In_Innovation)</f>
        <v>-79.2175587627057</v>
      </c>
      <c r="EU100" s="21" t="n">
        <f aca="false">-EU93*(In_HIPA+In_Innovation)</f>
        <v>-79.0085706774816</v>
      </c>
      <c r="EV100" s="21" t="n">
        <f aca="false">-EV93*(In_HIPA+In_Innovation)</f>
        <v>-79.8500946613707</v>
      </c>
      <c r="EW100" s="21" t="n">
        <f aca="false">-EW93*(In_HIPA+In_Innovation)</f>
        <v>-80.6904391191092</v>
      </c>
      <c r="EX100" s="21" t="n">
        <f aca="false">-EX93*(In_HIPA+In_Innovation)</f>
        <v>-80.6529302586815</v>
      </c>
      <c r="EY100" s="21" t="n">
        <f aca="false">-EY93*(In_HIPA+In_Innovation)</f>
        <v>-80.4401988151839</v>
      </c>
      <c r="EZ100" s="21" t="n">
        <f aca="false">-EZ93*(In_HIPA+In_Innovation)</f>
        <v>-81.2970140259204</v>
      </c>
      <c r="FA100" s="21" t="n">
        <f aca="false">-FA93*(In_HIPA+In_Innovation)</f>
        <v>-82.1526297293332</v>
      </c>
      <c r="FB100" s="21" t="n">
        <f aca="false">-FB93*(In_HIPA+In_Innovation)</f>
        <v>-82.1144854688099</v>
      </c>
      <c r="FC100" s="21" t="n">
        <f aca="false">-FC93*(In_HIPA+In_Innovation)</f>
        <v>-81.8979431925473</v>
      </c>
      <c r="FD100" s="21" t="n">
        <f aca="false">-FD93*(In_HIPA+In_Innovation)</f>
        <v>-0</v>
      </c>
      <c r="FE100" s="21" t="n">
        <f aca="false">-FE93*(In_HIPA+In_Innovation)</f>
        <v>-0</v>
      </c>
      <c r="FF100" s="21" t="n">
        <f aca="false">-FF93*(In_HIPA+In_Innovation)</f>
        <v>-0</v>
      </c>
      <c r="FG100" s="21" t="n">
        <f aca="false">-FG93*(In_HIPA+In_Innovation)</f>
        <v>-0</v>
      </c>
      <c r="FH100" s="21" t="n">
        <f aca="false">-FH93*(In_HIPA+In_Innovation)</f>
        <v>-0</v>
      </c>
    </row>
    <row r="101" customFormat="false" ht="15" hidden="false" customHeight="false" outlineLevel="0" collapsed="false">
      <c r="C101" s="28" t="s">
        <v>747</v>
      </c>
      <c r="D101" s="12" t="s">
        <v>358</v>
      </c>
      <c r="E101" s="63" t="n">
        <f aca="false">SUMIF($J$7:$FH$7,YEAR($F16)+1,$J101:$FH101)</f>
        <v>2160.59462758809</v>
      </c>
      <c r="I101" s="63" t="n">
        <f aca="false">SUM(J101:FH101)</f>
        <v>207274.91874216</v>
      </c>
      <c r="J101" s="63" t="n">
        <f aca="false">J93+SUM(J95:J100)</f>
        <v>0</v>
      </c>
      <c r="K101" s="63" t="n">
        <f aca="false">K93+SUM(K95:K100)</f>
        <v>0</v>
      </c>
      <c r="L101" s="63" t="n">
        <f aca="false">L93+SUM(L95:L100)</f>
        <v>0</v>
      </c>
      <c r="M101" s="63" t="n">
        <f aca="false">M93+SUM(M95:M100)</f>
        <v>0</v>
      </c>
      <c r="N101" s="63" t="n">
        <f aca="false">N93+SUM(N95:N100)</f>
        <v>0</v>
      </c>
      <c r="O101" s="63" t="n">
        <f aca="false">O93+SUM(O95:O100)</f>
        <v>0</v>
      </c>
      <c r="P101" s="63" t="n">
        <f aca="false">P93+SUM(P95:P100)</f>
        <v>0</v>
      </c>
      <c r="Q101" s="63" t="n">
        <f aca="false">Q93+SUM(Q95:Q100)</f>
        <v>0</v>
      </c>
      <c r="R101" s="63" t="n">
        <f aca="false">R93+SUM(R95:R100)</f>
        <v>0</v>
      </c>
      <c r="S101" s="63" t="n">
        <f aca="false">S93+SUM(S95:S100)</f>
        <v>0</v>
      </c>
      <c r="T101" s="63" t="n">
        <f aca="false">T93+SUM(T95:T100)</f>
        <v>549.489564893418</v>
      </c>
      <c r="U101" s="63" t="n">
        <f aca="false">U93+SUM(U95:U100)</f>
        <v>554.937397968901</v>
      </c>
      <c r="V101" s="63" t="n">
        <f aca="false">V93+SUM(V95:V100)</f>
        <v>554.340844499029</v>
      </c>
      <c r="W101" s="63" t="n">
        <f aca="false">W93+SUM(W95:W100)</f>
        <v>533.614269119641</v>
      </c>
      <c r="X101" s="63" t="n">
        <f aca="false">X93+SUM(X95:X100)</f>
        <v>538.967985026555</v>
      </c>
      <c r="Y101" s="63" t="n">
        <f aca="false">Y93+SUM(Y95:Y100)</f>
        <v>544.303031420114</v>
      </c>
      <c r="Z101" s="63" t="n">
        <f aca="false">Z93+SUM(Z95:Z100)</f>
        <v>543.709342021779</v>
      </c>
      <c r="AA101" s="63" t="n">
        <f aca="false">AA93+SUM(AA95:AA100)</f>
        <v>440.538541151334</v>
      </c>
      <c r="AB101" s="63" t="n">
        <f aca="false">AB93+SUM(AB95:AB100)</f>
        <v>444.860869555297</v>
      </c>
      <c r="AC101" s="63" t="n">
        <f aca="false">AC93+SUM(AC95:AC100)</f>
        <v>449.164618892266</v>
      </c>
      <c r="AD101" s="63" t="n">
        <f aca="false">AD93+SUM(AD95:AD100)</f>
        <v>448.57380568276</v>
      </c>
      <c r="AE101" s="63" t="n">
        <f aca="false">AE93+SUM(AE95:AE100)</f>
        <v>1599.29995647523</v>
      </c>
      <c r="AF101" s="63" t="n">
        <f aca="false">AF93+SUM(AF95:AF100)</f>
        <v>1615.79936240624</v>
      </c>
      <c r="AG101" s="63" t="n">
        <f aca="false">AG93+SUM(AG95:AG100)</f>
        <v>1632.25753756375</v>
      </c>
      <c r="AH101" s="63" t="n">
        <f aca="false">AH93+SUM(AH95:AH100)</f>
        <v>1630.94640145379</v>
      </c>
      <c r="AI101" s="63" t="n">
        <f aca="false">AI93+SUM(AI95:AI100)</f>
        <v>1613.57649074044</v>
      </c>
      <c r="AJ101" s="63" t="n">
        <f aca="false">AJ93+SUM(AJ95:AJ100)</f>
        <v>1612.36425202304</v>
      </c>
      <c r="AK101" s="63" t="n">
        <f aca="false">AK93+SUM(AK95:AK100)</f>
        <v>1628.85789817056</v>
      </c>
      <c r="AL101" s="63" t="n">
        <f aca="false">AL93+SUM(AL95:AL100)</f>
        <v>1627.62073039296</v>
      </c>
      <c r="AM101" s="63" t="n">
        <f aca="false">AM93+SUM(AM95:AM100)</f>
        <v>1562.93956973343</v>
      </c>
      <c r="AN101" s="63" t="n">
        <f aca="false">AN93+SUM(AN95:AN100)</f>
        <v>1579.10364348729</v>
      </c>
      <c r="AO101" s="63" t="n">
        <f aca="false">AO93+SUM(AO95:AO100)</f>
        <v>1595.22871487856</v>
      </c>
      <c r="AP101" s="63" t="n">
        <f aca="false">AP93+SUM(AP95:AP100)</f>
        <v>1593.98844210151</v>
      </c>
      <c r="AQ101" s="63" t="n">
        <f aca="false">AQ93+SUM(AQ95:AQ100)</f>
        <v>1466.72698372211</v>
      </c>
      <c r="AR101" s="63" t="n">
        <f aca="false">AR93+SUM(AR95:AR100)</f>
        <v>1481.88470111102</v>
      </c>
      <c r="AS101" s="63" t="n">
        <f aca="false">AS93+SUM(AS95:AS100)</f>
        <v>1497.00544985629</v>
      </c>
      <c r="AT101" s="63" t="n">
        <f aca="false">AT93+SUM(AT95:AT100)</f>
        <v>1495.82984921864</v>
      </c>
      <c r="AU101" s="63" t="n">
        <f aca="false">AU93+SUM(AU95:AU100)</f>
        <v>1464.04928836907</v>
      </c>
      <c r="AV101" s="63" t="n">
        <f aca="false">AV93+SUM(AV95:AV100)</f>
        <v>1479.18653266412</v>
      </c>
      <c r="AW101" s="63" t="n">
        <f aca="false">AW93+SUM(AW95:AW100)</f>
        <v>1494.28710942165</v>
      </c>
      <c r="AX101" s="63" t="n">
        <f aca="false">AX93+SUM(AX95:AX100)</f>
        <v>1493.1210839406</v>
      </c>
      <c r="AY101" s="63" t="n">
        <f aca="false">AY93+SUM(AY95:AY100)</f>
        <v>1436.59940256704</v>
      </c>
      <c r="AZ101" s="63" t="n">
        <f aca="false">AZ93+SUM(AZ95:AZ100)</f>
        <v>1435.45890894438</v>
      </c>
      <c r="BA101" s="63" t="n">
        <f aca="false">BA93+SUM(BA95:BA100)</f>
        <v>1450.08101952288</v>
      </c>
      <c r="BB101" s="63" t="n">
        <f aca="false">BB93+SUM(BB95:BB100)</f>
        <v>1448.91707224066</v>
      </c>
      <c r="BC101" s="63" t="n">
        <f aca="false">BC93+SUM(BC95:BC100)</f>
        <v>1472.61489118554</v>
      </c>
      <c r="BD101" s="63" t="n">
        <f aca="false">BD93+SUM(BD95:BD100)</f>
        <v>1487.79188948328</v>
      </c>
      <c r="BE101" s="63" t="n">
        <f aca="false">BE93+SUM(BE95:BE100)</f>
        <v>1502.9304218847</v>
      </c>
      <c r="BF101" s="63" t="n">
        <f aca="false">BF93+SUM(BF95:BF100)</f>
        <v>1501.7072087022</v>
      </c>
      <c r="BG101" s="63" t="n">
        <f aca="false">BG93+SUM(BG95:BG100)</f>
        <v>1460.83070556254</v>
      </c>
      <c r="BH101" s="63" t="n">
        <f aca="false">BH93+SUM(BH95:BH100)</f>
        <v>1475.86750255843</v>
      </c>
      <c r="BI101" s="63" t="n">
        <f aca="false">BI93+SUM(BI95:BI100)</f>
        <v>1490.86553297926</v>
      </c>
      <c r="BJ101" s="63" t="n">
        <f aca="false">BJ93+SUM(BJ95:BJ100)</f>
        <v>1489.6327582311</v>
      </c>
      <c r="BK101" s="63" t="n">
        <f aca="false">BK93+SUM(BK95:BK100)</f>
        <v>1457.97235691998</v>
      </c>
      <c r="BL101" s="63" t="n">
        <f aca="false">BL93+SUM(BL95:BL100)</f>
        <v>1472.98794564976</v>
      </c>
      <c r="BM101" s="63" t="n">
        <f aca="false">BM93+SUM(BM95:BM100)</f>
        <v>1487.96511018982</v>
      </c>
      <c r="BN101" s="63" t="n">
        <f aca="false">BN93+SUM(BN95:BN100)</f>
        <v>1486.74322327495</v>
      </c>
      <c r="BO101" s="63" t="n">
        <f aca="false">BO93+SUM(BO95:BO100)</f>
        <v>1454.22942423614</v>
      </c>
      <c r="BP101" s="63" t="n">
        <f aca="false">BP93+SUM(BP95:BP100)</f>
        <v>1453.06551488322</v>
      </c>
      <c r="BQ101" s="63" t="n">
        <f aca="false">BQ93+SUM(BQ95:BQ100)</f>
        <v>1467.85744932801</v>
      </c>
      <c r="BR101" s="63" t="n">
        <f aca="false">BR93+SUM(BR95:BR100)</f>
        <v>1466.66960478319</v>
      </c>
      <c r="BS101" s="63" t="n">
        <f aca="false">BS93+SUM(BS95:BS100)</f>
        <v>1384.31537392058</v>
      </c>
      <c r="BT101" s="63" t="n">
        <f aca="false">BT93+SUM(BT95:BT100)</f>
        <v>1398.57768511995</v>
      </c>
      <c r="BU101" s="63" t="n">
        <f aca="false">BU93+SUM(BU95:BU100)</f>
        <v>1412.80368570876</v>
      </c>
      <c r="BV101" s="63" t="n">
        <f aca="false">BV93+SUM(BV95:BV100)</f>
        <v>1411.64901048372</v>
      </c>
      <c r="BW101" s="63" t="n">
        <f aca="false">BW93+SUM(BW95:BW100)</f>
        <v>1421.81242885618</v>
      </c>
      <c r="BX101" s="63" t="n">
        <f aca="false">BX93+SUM(BX95:BX100)</f>
        <v>1436.46979510692</v>
      </c>
      <c r="BY101" s="63" t="n">
        <f aca="false">BY93+SUM(BY95:BY100)</f>
        <v>1451.09015051186</v>
      </c>
      <c r="BZ101" s="63" t="n">
        <f aca="false">BZ93+SUM(BZ95:BZ100)</f>
        <v>1449.91320784795</v>
      </c>
      <c r="CA101" s="63" t="n">
        <f aca="false">CA93+SUM(CA95:CA100)</f>
        <v>1399.67663663062</v>
      </c>
      <c r="CB101" s="63" t="n">
        <f aca="false">CB93+SUM(CB95:CB100)</f>
        <v>1414.07643656869</v>
      </c>
      <c r="CC101" s="63" t="n">
        <f aca="false">CC93+SUM(CC95:CC100)</f>
        <v>1428.43884881687</v>
      </c>
      <c r="CD101" s="63" t="n">
        <f aca="false">CD93+SUM(CD95:CD100)</f>
        <v>1427.24992253367</v>
      </c>
      <c r="CE101" s="63" t="n">
        <f aca="false">CE93+SUM(CE95:CE100)</f>
        <v>1375.45056827343</v>
      </c>
      <c r="CF101" s="63" t="n">
        <f aca="false">CF93+SUM(CF95:CF100)</f>
        <v>1374.29116007997</v>
      </c>
      <c r="CG101" s="63" t="n">
        <f aca="false">CG93+SUM(CG95:CG100)</f>
        <v>1388.22198948945</v>
      </c>
      <c r="CH101" s="63" t="n">
        <f aca="false">CH93+SUM(CH95:CH100)</f>
        <v>1387.03873866809</v>
      </c>
      <c r="CI101" s="63" t="n">
        <f aca="false">CI93+SUM(CI95:CI100)</f>
        <v>1419.61007824556</v>
      </c>
      <c r="CJ101" s="63" t="n">
        <f aca="false">CJ93+SUM(CJ95:CJ100)</f>
        <v>1434.18568792341</v>
      </c>
      <c r="CK101" s="63" t="n">
        <f aca="false">CK93+SUM(CK95:CK100)</f>
        <v>1448.72242782388</v>
      </c>
      <c r="CL101" s="63" t="n">
        <f aca="false">CL93+SUM(CL95:CL100)</f>
        <v>1447.48637124827</v>
      </c>
      <c r="CM101" s="63" t="n">
        <f aca="false">CM93+SUM(CM95:CM100)</f>
        <v>1440.67712968012</v>
      </c>
      <c r="CN101" s="63" t="n">
        <f aca="false">CN93+SUM(CN95:CN100)</f>
        <v>1455.47058715863</v>
      </c>
      <c r="CO101" s="63" t="n">
        <f aca="false">CO93+SUM(CO95:CO100)</f>
        <v>1470.22464817831</v>
      </c>
      <c r="CP101" s="63" t="n">
        <f aca="false">CP93+SUM(CP95:CP100)</f>
        <v>1468.97184316432</v>
      </c>
      <c r="CQ101" s="63" t="n">
        <f aca="false">CQ93+SUM(CQ95:CQ100)</f>
        <v>1438.18576355271</v>
      </c>
      <c r="CR101" s="63" t="n">
        <f aca="false">CR93+SUM(CR95:CR100)</f>
        <v>1452.93846352935</v>
      </c>
      <c r="CS101" s="63" t="n">
        <f aca="false">CS93+SUM(CS95:CS100)</f>
        <v>1467.65134274199</v>
      </c>
      <c r="CT101" s="63" t="n">
        <f aca="false">CT93+SUM(CT95:CT100)</f>
        <v>1466.38504484958</v>
      </c>
      <c r="CU101" s="63" t="n">
        <f aca="false">CU93+SUM(CU95:CU100)</f>
        <v>1361.23793113422</v>
      </c>
      <c r="CV101" s="63" t="n">
        <f aca="false">CV93+SUM(CV95:CV100)</f>
        <v>1360.03590230912</v>
      </c>
      <c r="CW101" s="63" t="n">
        <f aca="false">CW93+SUM(CW95:CW100)</f>
        <v>1373.76702380864</v>
      </c>
      <c r="CX101" s="63" t="n">
        <f aca="false">CX93+SUM(CX95:CX100)</f>
        <v>1372.54027588448</v>
      </c>
      <c r="CY101" s="63" t="n">
        <f aca="false">CY93+SUM(CY95:CY100)</f>
        <v>1745.50572084556</v>
      </c>
      <c r="CZ101" s="63" t="n">
        <f aca="false">CZ93+SUM(CZ95:CZ100)</f>
        <v>1763.44061989375</v>
      </c>
      <c r="DA101" s="63" t="n">
        <f aca="false">DA93+SUM(DA95:DA100)</f>
        <v>1781.32815461775</v>
      </c>
      <c r="DB101" s="63" t="n">
        <f aca="false">DB93+SUM(DB95:DB100)</f>
        <v>1779.8219719662</v>
      </c>
      <c r="DC101" s="63" t="n">
        <f aca="false">DC93+SUM(DC95:DC100)</f>
        <v>1676.76906451311</v>
      </c>
      <c r="DD101" s="63" t="n">
        <f aca="false">DD93+SUM(DD95:DD100)</f>
        <v>1693.97573528477</v>
      </c>
      <c r="DE101" s="63" t="n">
        <f aca="false">DE93+SUM(DE95:DE100)</f>
        <v>1711.13619410831</v>
      </c>
      <c r="DF101" s="63" t="n">
        <f aca="false">DF93+SUM(DF95:DF100)</f>
        <v>1709.66665694606</v>
      </c>
      <c r="DG101" s="63" t="n">
        <f aca="false">DG93+SUM(DG95:DG100)</f>
        <v>1641.78853239229</v>
      </c>
      <c r="DH101" s="63" t="n">
        <f aca="false">DH93+SUM(DH95:DH100)</f>
        <v>1658.61623263574</v>
      </c>
      <c r="DI101" s="63" t="n">
        <f aca="false">DI93+SUM(DI95:DI100)</f>
        <v>1675.39803576272</v>
      </c>
      <c r="DJ101" s="63" t="n">
        <f aca="false">DJ93+SUM(DJ95:DJ100)</f>
        <v>1673.93851022766</v>
      </c>
      <c r="DK101" s="63" t="n">
        <f aca="false">DK93+SUM(DK95:DK100)</f>
        <v>1590.19103990057</v>
      </c>
      <c r="DL101" s="63" t="n">
        <f aca="false">DL93+SUM(DL95:DL100)</f>
        <v>1588.78291788238</v>
      </c>
      <c r="DM101" s="63" t="n">
        <f aca="false">DM93+SUM(DM95:DM100)</f>
        <v>1604.8195409124</v>
      </c>
      <c r="DN101" s="63" t="n">
        <f aca="false">DN93+SUM(DN95:DN100)</f>
        <v>1603.38246159556</v>
      </c>
      <c r="DO101" s="63" t="n">
        <f aca="false">DO93+SUM(DO95:DO100)</f>
        <v>1609.0478813197</v>
      </c>
      <c r="DP101" s="63" t="n">
        <f aca="false">DP93+SUM(DP95:DP100)</f>
        <v>1625.53411792177</v>
      </c>
      <c r="DQ101" s="63" t="n">
        <f aca="false">DQ93+SUM(DQ95:DQ100)</f>
        <v>1641.97518173604</v>
      </c>
      <c r="DR101" s="63" t="n">
        <f aca="false">DR93+SUM(DR95:DR100)</f>
        <v>1640.53868980927</v>
      </c>
      <c r="DS101" s="63" t="n">
        <f aca="false">DS93+SUM(DS95:DS100)</f>
        <v>1605.37204116465</v>
      </c>
      <c r="DT101" s="63" t="n">
        <f aca="false">DT93+SUM(DT95:DT100)</f>
        <v>1621.82496131014</v>
      </c>
      <c r="DU101" s="63" t="n">
        <f aca="false">DU93+SUM(DU95:DU100)</f>
        <v>1638.23295289347</v>
      </c>
      <c r="DV101" s="63" t="n">
        <f aca="false">DV93+SUM(DV95:DV100)</f>
        <v>1636.80422732738</v>
      </c>
      <c r="DW101" s="63" t="n">
        <f aca="false">DW93+SUM(DW95:DW100)</f>
        <v>1582.00587319583</v>
      </c>
      <c r="DX101" s="63" t="n">
        <f aca="false">DX93+SUM(DX95:DX100)</f>
        <v>1598.20104301265</v>
      </c>
      <c r="DY101" s="63" t="n">
        <f aca="false">DY93+SUM(DY95:DY100)</f>
        <v>1614.35134507085</v>
      </c>
      <c r="DZ101" s="63" t="n">
        <f aca="false">DZ93+SUM(DZ95:DZ100)</f>
        <v>1612.9245530532</v>
      </c>
      <c r="EA101" s="63" t="n">
        <f aca="false">EA93+SUM(EA95:EA100)</f>
        <v>1578.66417813279</v>
      </c>
      <c r="EB101" s="63" t="n">
        <f aca="false">EB93+SUM(EB95:EB100)</f>
        <v>1577.29423199755</v>
      </c>
      <c r="EC101" s="63" t="n">
        <f aca="false">EC93+SUM(EC95:EC100)</f>
        <v>1593.24317223049</v>
      </c>
      <c r="ED101" s="63" t="n">
        <f aca="false">ED93+SUM(ED95:ED100)</f>
        <v>1591.84505386384</v>
      </c>
      <c r="EE101" s="63" t="n">
        <f aca="false">EE93+SUM(EE95:EE100)</f>
        <v>1602.74647231689</v>
      </c>
      <c r="EF101" s="63" t="n">
        <f aca="false">EF93+SUM(EF95:EF100)</f>
        <v>1619.18098602554</v>
      </c>
      <c r="EG101" s="63" t="n">
        <f aca="false">EG93+SUM(EG95:EG100)</f>
        <v>1635.57092054668</v>
      </c>
      <c r="EH101" s="63" t="n">
        <f aca="false">EH93+SUM(EH95:EH100)</f>
        <v>1634.15330507363</v>
      </c>
      <c r="EI101" s="63" t="n">
        <f aca="false">EI93+SUM(EI95:EI100)</f>
        <v>1683.33625647941</v>
      </c>
      <c r="EJ101" s="63" t="n">
        <f aca="false">EJ93+SUM(EJ95:EJ100)</f>
        <v>1700.66716106699</v>
      </c>
      <c r="EK101" s="63" t="n">
        <f aca="false">EK93+SUM(EK95:EK100)</f>
        <v>1717.95351725671</v>
      </c>
      <c r="EL101" s="63" t="n">
        <f aca="false">EL93+SUM(EL95:EL100)</f>
        <v>1716.53688089203</v>
      </c>
      <c r="EM101" s="63" t="n">
        <f aca="false">EM93+SUM(EM95:EM100)</f>
        <v>1731.39375604141</v>
      </c>
      <c r="EN101" s="63" t="n">
        <f aca="false">EN93+SUM(EN95:EN100)</f>
        <v>1749.23762002109</v>
      </c>
      <c r="EO101" s="63" t="n">
        <f aca="false">EO93+SUM(EO95:EO100)</f>
        <v>1767.03625373652</v>
      </c>
      <c r="EP101" s="63" t="n">
        <f aca="false">EP93+SUM(EP95:EP100)</f>
        <v>1765.59793406232</v>
      </c>
      <c r="EQ101" s="63" t="n">
        <f aca="false">EQ93+SUM(EQ95:EQ100)</f>
        <v>1709.07654029094</v>
      </c>
      <c r="ER101" s="63" t="n">
        <f aca="false">ER93+SUM(ER95:ER100)</f>
        <v>1707.67602271926</v>
      </c>
      <c r="ES101" s="63" t="n">
        <f aca="false">ES93+SUM(ES95:ES100)</f>
        <v>1725.02684564002</v>
      </c>
      <c r="ET101" s="63" t="n">
        <f aca="false">ET93+SUM(ET95:ET100)</f>
        <v>1723.5975271512</v>
      </c>
      <c r="EU101" s="63" t="n">
        <f aca="false">EU93+SUM(EU95:EU100)</f>
        <v>1718.42544439273</v>
      </c>
      <c r="EV101" s="63" t="n">
        <f aca="false">EV93+SUM(EV95:EV100)</f>
        <v>1736.11047491506</v>
      </c>
      <c r="EW101" s="63" t="n">
        <f aca="false">EW93+SUM(EW95:EW100)</f>
        <v>1753.74979682413</v>
      </c>
      <c r="EX101" s="63" t="n">
        <f aca="false">EX93+SUM(EX95:EX100)</f>
        <v>1752.29626568011</v>
      </c>
      <c r="EY101" s="63" t="n">
        <f aca="false">EY93+SUM(EY95:EY100)</f>
        <v>1747.0376526301</v>
      </c>
      <c r="EZ101" s="63" t="n">
        <f aca="false">EZ93+SUM(EZ95:EZ100)</f>
        <v>1765.01673513847</v>
      </c>
      <c r="FA101" s="63" t="n">
        <f aca="false">FA93+SUM(FA95:FA100)</f>
        <v>1782.94933472967</v>
      </c>
      <c r="FB101" s="63" t="n">
        <f aca="false">FB93+SUM(FB95:FB100)</f>
        <v>1781.47118076808</v>
      </c>
      <c r="FC101" s="63" t="n">
        <f aca="false">FC93+SUM(FC95:FC100)</f>
        <v>1776.1245932992</v>
      </c>
      <c r="FD101" s="63" t="n">
        <f aca="false">FD93+SUM(FD95:FD100)</f>
        <v>0</v>
      </c>
      <c r="FE101" s="63" t="n">
        <f aca="false">FE93+SUM(FE95:FE100)</f>
        <v>0</v>
      </c>
      <c r="FF101" s="63" t="n">
        <f aca="false">FF93+SUM(FF95:FF100)</f>
        <v>0</v>
      </c>
      <c r="FG101" s="63" t="n">
        <f aca="false">FG93+SUM(FG95:FG100)</f>
        <v>0</v>
      </c>
      <c r="FH101" s="63" t="n">
        <f aca="false">FH93+SUM(FH95:FH100)</f>
        <v>0</v>
      </c>
    </row>
    <row r="103" customFormat="false" ht="15" hidden="false" customHeight="false" outlineLevel="0" collapsed="false">
      <c r="A103" s="10" t="s">
        <v>14</v>
      </c>
      <c r="B103" s="10"/>
      <c r="C103" s="10" t="s">
        <v>748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</row>
    <row r="104" customFormat="false" ht="15" hidden="false" customHeight="false" outlineLevel="0" collapsed="false">
      <c r="C104" s="1" t="s">
        <v>749</v>
      </c>
      <c r="D104" s="12" t="s">
        <v>358</v>
      </c>
      <c r="I104" s="21" t="n">
        <f aca="false">SUM(J104:FH104)</f>
        <v>-549</v>
      </c>
      <c r="J104" s="21" t="n">
        <f aca="false">-In_SPV_Price*J19</f>
        <v>-549</v>
      </c>
      <c r="K104" s="21" t="n">
        <f aca="false">-In_SPV_Price*K19</f>
        <v>-0</v>
      </c>
      <c r="L104" s="21" t="n">
        <f aca="false">-In_SPV_Price*L19</f>
        <v>-0</v>
      </c>
      <c r="M104" s="21" t="n">
        <f aca="false">-In_SPV_Price*M19</f>
        <v>-0</v>
      </c>
      <c r="N104" s="21" t="n">
        <f aca="false">-In_SPV_Price*N19</f>
        <v>-0</v>
      </c>
      <c r="O104" s="21" t="n">
        <f aca="false">-In_SPV_Price*O19</f>
        <v>-0</v>
      </c>
      <c r="P104" s="21" t="n">
        <f aca="false">-In_SPV_Price*P19</f>
        <v>-0</v>
      </c>
      <c r="Q104" s="21" t="n">
        <f aca="false">-In_SPV_Price*Q19</f>
        <v>-0</v>
      </c>
      <c r="R104" s="21" t="n">
        <f aca="false">-In_SPV_Price*R19</f>
        <v>-0</v>
      </c>
      <c r="S104" s="21" t="n">
        <f aca="false">-In_SPV_Price*S19</f>
        <v>-0</v>
      </c>
      <c r="T104" s="21" t="n">
        <f aca="false">-In_SPV_Price*T19</f>
        <v>-0</v>
      </c>
      <c r="U104" s="21" t="n">
        <f aca="false">-In_SPV_Price*U19</f>
        <v>-0</v>
      </c>
      <c r="V104" s="21" t="n">
        <f aca="false">-In_SPV_Price*V19</f>
        <v>-0</v>
      </c>
      <c r="W104" s="21" t="n">
        <f aca="false">-In_SPV_Price*W19</f>
        <v>-0</v>
      </c>
      <c r="X104" s="21" t="n">
        <f aca="false">-In_SPV_Price*X19</f>
        <v>-0</v>
      </c>
      <c r="Y104" s="21" t="n">
        <f aca="false">-In_SPV_Price*Y19</f>
        <v>-0</v>
      </c>
      <c r="Z104" s="21" t="n">
        <f aca="false">-In_SPV_Price*Z19</f>
        <v>-0</v>
      </c>
      <c r="AA104" s="21" t="n">
        <f aca="false">-In_SPV_Price*AA19</f>
        <v>-0</v>
      </c>
      <c r="AB104" s="21" t="n">
        <f aca="false">-In_SPV_Price*AB19</f>
        <v>-0</v>
      </c>
      <c r="AC104" s="21" t="n">
        <f aca="false">-In_SPV_Price*AC19</f>
        <v>-0</v>
      </c>
      <c r="AD104" s="21" t="n">
        <f aca="false">-In_SPV_Price*AD19</f>
        <v>-0</v>
      </c>
      <c r="AE104" s="21" t="n">
        <f aca="false">-In_SPV_Price*AE19</f>
        <v>-0</v>
      </c>
      <c r="AF104" s="21" t="n">
        <f aca="false">-In_SPV_Price*AF19</f>
        <v>-0</v>
      </c>
      <c r="AG104" s="21" t="n">
        <f aca="false">-In_SPV_Price*AG19</f>
        <v>-0</v>
      </c>
      <c r="AH104" s="21" t="n">
        <f aca="false">-In_SPV_Price*AH19</f>
        <v>-0</v>
      </c>
      <c r="AI104" s="21" t="n">
        <f aca="false">-In_SPV_Price*AI19</f>
        <v>-0</v>
      </c>
      <c r="AJ104" s="21" t="n">
        <f aca="false">-In_SPV_Price*AJ19</f>
        <v>-0</v>
      </c>
      <c r="AK104" s="21" t="n">
        <f aca="false">-In_SPV_Price*AK19</f>
        <v>-0</v>
      </c>
      <c r="AL104" s="21" t="n">
        <f aca="false">-In_SPV_Price*AL19</f>
        <v>-0</v>
      </c>
      <c r="AM104" s="21" t="n">
        <f aca="false">-In_SPV_Price*AM19</f>
        <v>-0</v>
      </c>
      <c r="AN104" s="21" t="n">
        <f aca="false">-In_SPV_Price*AN19</f>
        <v>-0</v>
      </c>
      <c r="AO104" s="21" t="n">
        <f aca="false">-In_SPV_Price*AO19</f>
        <v>-0</v>
      </c>
      <c r="AP104" s="21" t="n">
        <f aca="false">-In_SPV_Price*AP19</f>
        <v>-0</v>
      </c>
      <c r="AQ104" s="21" t="n">
        <f aca="false">-In_SPV_Price*AQ19</f>
        <v>-0</v>
      </c>
      <c r="AR104" s="21" t="n">
        <f aca="false">-In_SPV_Price*AR19</f>
        <v>-0</v>
      </c>
      <c r="AS104" s="21" t="n">
        <f aca="false">-In_SPV_Price*AS19</f>
        <v>-0</v>
      </c>
      <c r="AT104" s="21" t="n">
        <f aca="false">-In_SPV_Price*AT19</f>
        <v>-0</v>
      </c>
      <c r="AU104" s="21" t="n">
        <f aca="false">-In_SPV_Price*AU19</f>
        <v>-0</v>
      </c>
      <c r="AV104" s="21" t="n">
        <f aca="false">-In_SPV_Price*AV19</f>
        <v>-0</v>
      </c>
      <c r="AW104" s="21" t="n">
        <f aca="false">-In_SPV_Price*AW19</f>
        <v>-0</v>
      </c>
      <c r="AX104" s="21" t="n">
        <f aca="false">-In_SPV_Price*AX19</f>
        <v>-0</v>
      </c>
      <c r="AY104" s="21" t="n">
        <f aca="false">-In_SPV_Price*AY19</f>
        <v>-0</v>
      </c>
      <c r="AZ104" s="21" t="n">
        <f aca="false">-In_SPV_Price*AZ19</f>
        <v>-0</v>
      </c>
      <c r="BA104" s="21" t="n">
        <f aca="false">-In_SPV_Price*BA19</f>
        <v>-0</v>
      </c>
      <c r="BB104" s="21" t="n">
        <f aca="false">-In_SPV_Price*BB19</f>
        <v>-0</v>
      </c>
      <c r="BC104" s="21" t="n">
        <f aca="false">-In_SPV_Price*BC19</f>
        <v>-0</v>
      </c>
      <c r="BD104" s="21" t="n">
        <f aca="false">-In_SPV_Price*BD19</f>
        <v>-0</v>
      </c>
      <c r="BE104" s="21" t="n">
        <f aca="false">-In_SPV_Price*BE19</f>
        <v>-0</v>
      </c>
      <c r="BF104" s="21" t="n">
        <f aca="false">-In_SPV_Price*BF19</f>
        <v>-0</v>
      </c>
      <c r="BG104" s="21" t="n">
        <f aca="false">-In_SPV_Price*BG19</f>
        <v>-0</v>
      </c>
      <c r="BH104" s="21" t="n">
        <f aca="false">-In_SPV_Price*BH19</f>
        <v>-0</v>
      </c>
      <c r="BI104" s="21" t="n">
        <f aca="false">-In_SPV_Price*BI19</f>
        <v>-0</v>
      </c>
      <c r="BJ104" s="21" t="n">
        <f aca="false">-In_SPV_Price*BJ19</f>
        <v>-0</v>
      </c>
      <c r="BK104" s="21" t="n">
        <f aca="false">-In_SPV_Price*BK19</f>
        <v>-0</v>
      </c>
      <c r="BL104" s="21" t="n">
        <f aca="false">-In_SPV_Price*BL19</f>
        <v>-0</v>
      </c>
      <c r="BM104" s="21" t="n">
        <f aca="false">-In_SPV_Price*BM19</f>
        <v>-0</v>
      </c>
      <c r="BN104" s="21" t="n">
        <f aca="false">-In_SPV_Price*BN19</f>
        <v>-0</v>
      </c>
      <c r="BO104" s="21" t="n">
        <f aca="false">-In_SPV_Price*BO19</f>
        <v>-0</v>
      </c>
      <c r="BP104" s="21" t="n">
        <f aca="false">-In_SPV_Price*BP19</f>
        <v>-0</v>
      </c>
      <c r="BQ104" s="21" t="n">
        <f aca="false">-In_SPV_Price*BQ19</f>
        <v>-0</v>
      </c>
      <c r="BR104" s="21" t="n">
        <f aca="false">-In_SPV_Price*BR19</f>
        <v>-0</v>
      </c>
      <c r="BS104" s="21" t="n">
        <f aca="false">-In_SPV_Price*BS19</f>
        <v>-0</v>
      </c>
      <c r="BT104" s="21" t="n">
        <f aca="false">-In_SPV_Price*BT19</f>
        <v>-0</v>
      </c>
      <c r="BU104" s="21" t="n">
        <f aca="false">-In_SPV_Price*BU19</f>
        <v>-0</v>
      </c>
      <c r="BV104" s="21" t="n">
        <f aca="false">-In_SPV_Price*BV19</f>
        <v>-0</v>
      </c>
      <c r="BW104" s="21" t="n">
        <f aca="false">-In_SPV_Price*BW19</f>
        <v>-0</v>
      </c>
      <c r="BX104" s="21" t="n">
        <f aca="false">-In_SPV_Price*BX19</f>
        <v>-0</v>
      </c>
      <c r="BY104" s="21" t="n">
        <f aca="false">-In_SPV_Price*BY19</f>
        <v>-0</v>
      </c>
      <c r="BZ104" s="21" t="n">
        <f aca="false">-In_SPV_Price*BZ19</f>
        <v>-0</v>
      </c>
      <c r="CA104" s="21" t="n">
        <f aca="false">-In_SPV_Price*CA19</f>
        <v>-0</v>
      </c>
      <c r="CB104" s="21" t="n">
        <f aca="false">-In_SPV_Price*CB19</f>
        <v>-0</v>
      </c>
      <c r="CC104" s="21" t="n">
        <f aca="false">-In_SPV_Price*CC19</f>
        <v>-0</v>
      </c>
      <c r="CD104" s="21" t="n">
        <f aca="false">-In_SPV_Price*CD19</f>
        <v>-0</v>
      </c>
      <c r="CE104" s="21" t="n">
        <f aca="false">-In_SPV_Price*CE19</f>
        <v>-0</v>
      </c>
      <c r="CF104" s="21" t="n">
        <f aca="false">-In_SPV_Price*CF19</f>
        <v>-0</v>
      </c>
      <c r="CG104" s="21" t="n">
        <f aca="false">-In_SPV_Price*CG19</f>
        <v>-0</v>
      </c>
      <c r="CH104" s="21" t="n">
        <f aca="false">-In_SPV_Price*CH19</f>
        <v>-0</v>
      </c>
      <c r="CI104" s="21" t="n">
        <f aca="false">-In_SPV_Price*CI19</f>
        <v>-0</v>
      </c>
      <c r="CJ104" s="21" t="n">
        <f aca="false">-In_SPV_Price*CJ19</f>
        <v>-0</v>
      </c>
      <c r="CK104" s="21" t="n">
        <f aca="false">-In_SPV_Price*CK19</f>
        <v>-0</v>
      </c>
      <c r="CL104" s="21" t="n">
        <f aca="false">-In_SPV_Price*CL19</f>
        <v>-0</v>
      </c>
      <c r="CM104" s="21" t="n">
        <f aca="false">-In_SPV_Price*CM19</f>
        <v>-0</v>
      </c>
      <c r="CN104" s="21" t="n">
        <f aca="false">-In_SPV_Price*CN19</f>
        <v>-0</v>
      </c>
      <c r="CO104" s="21" t="n">
        <f aca="false">-In_SPV_Price*CO19</f>
        <v>-0</v>
      </c>
      <c r="CP104" s="21" t="n">
        <f aca="false">-In_SPV_Price*CP19</f>
        <v>-0</v>
      </c>
      <c r="CQ104" s="21" t="n">
        <f aca="false">-In_SPV_Price*CQ19</f>
        <v>-0</v>
      </c>
      <c r="CR104" s="21" t="n">
        <f aca="false">-In_SPV_Price*CR19</f>
        <v>-0</v>
      </c>
      <c r="CS104" s="21" t="n">
        <f aca="false">-In_SPV_Price*CS19</f>
        <v>-0</v>
      </c>
      <c r="CT104" s="21" t="n">
        <f aca="false">-In_SPV_Price*CT19</f>
        <v>-0</v>
      </c>
      <c r="CU104" s="21" t="n">
        <f aca="false">-In_SPV_Price*CU19</f>
        <v>-0</v>
      </c>
      <c r="CV104" s="21" t="n">
        <f aca="false">-In_SPV_Price*CV19</f>
        <v>-0</v>
      </c>
      <c r="CW104" s="21" t="n">
        <f aca="false">-In_SPV_Price*CW19</f>
        <v>-0</v>
      </c>
      <c r="CX104" s="21" t="n">
        <f aca="false">-In_SPV_Price*CX19</f>
        <v>-0</v>
      </c>
      <c r="CY104" s="21" t="n">
        <f aca="false">-In_SPV_Price*CY19</f>
        <v>-0</v>
      </c>
      <c r="CZ104" s="21" t="n">
        <f aca="false">-In_SPV_Price*CZ19</f>
        <v>-0</v>
      </c>
      <c r="DA104" s="21" t="n">
        <f aca="false">-In_SPV_Price*DA19</f>
        <v>-0</v>
      </c>
      <c r="DB104" s="21" t="n">
        <f aca="false">-In_SPV_Price*DB19</f>
        <v>-0</v>
      </c>
      <c r="DC104" s="21" t="n">
        <f aca="false">-In_SPV_Price*DC19</f>
        <v>-0</v>
      </c>
      <c r="DD104" s="21" t="n">
        <f aca="false">-In_SPV_Price*DD19</f>
        <v>-0</v>
      </c>
      <c r="DE104" s="21" t="n">
        <f aca="false">-In_SPV_Price*DE19</f>
        <v>-0</v>
      </c>
      <c r="DF104" s="21" t="n">
        <f aca="false">-In_SPV_Price*DF19</f>
        <v>-0</v>
      </c>
      <c r="DG104" s="21" t="n">
        <f aca="false">-In_SPV_Price*DG19</f>
        <v>-0</v>
      </c>
      <c r="DH104" s="21" t="n">
        <f aca="false">-In_SPV_Price*DH19</f>
        <v>-0</v>
      </c>
      <c r="DI104" s="21" t="n">
        <f aca="false">-In_SPV_Price*DI19</f>
        <v>-0</v>
      </c>
      <c r="DJ104" s="21" t="n">
        <f aca="false">-In_SPV_Price*DJ19</f>
        <v>-0</v>
      </c>
      <c r="DK104" s="21" t="n">
        <f aca="false">-In_SPV_Price*DK19</f>
        <v>-0</v>
      </c>
      <c r="DL104" s="21" t="n">
        <f aca="false">-In_SPV_Price*DL19</f>
        <v>-0</v>
      </c>
      <c r="DM104" s="21" t="n">
        <f aca="false">-In_SPV_Price*DM19</f>
        <v>-0</v>
      </c>
      <c r="DN104" s="21" t="n">
        <f aca="false">-In_SPV_Price*DN19</f>
        <v>-0</v>
      </c>
      <c r="DO104" s="21" t="n">
        <f aca="false">-In_SPV_Price*DO19</f>
        <v>-0</v>
      </c>
      <c r="DP104" s="21" t="n">
        <f aca="false">-In_SPV_Price*DP19</f>
        <v>-0</v>
      </c>
      <c r="DQ104" s="21" t="n">
        <f aca="false">-In_SPV_Price*DQ19</f>
        <v>-0</v>
      </c>
      <c r="DR104" s="21" t="n">
        <f aca="false">-In_SPV_Price*DR19</f>
        <v>-0</v>
      </c>
      <c r="DS104" s="21" t="n">
        <f aca="false">-In_SPV_Price*DS19</f>
        <v>-0</v>
      </c>
      <c r="DT104" s="21" t="n">
        <f aca="false">-In_SPV_Price*DT19</f>
        <v>-0</v>
      </c>
      <c r="DU104" s="21" t="n">
        <f aca="false">-In_SPV_Price*DU19</f>
        <v>-0</v>
      </c>
      <c r="DV104" s="21" t="n">
        <f aca="false">-In_SPV_Price*DV19</f>
        <v>-0</v>
      </c>
      <c r="DW104" s="21" t="n">
        <f aca="false">-In_SPV_Price*DW19</f>
        <v>-0</v>
      </c>
      <c r="DX104" s="21" t="n">
        <f aca="false">-In_SPV_Price*DX19</f>
        <v>-0</v>
      </c>
      <c r="DY104" s="21" t="n">
        <f aca="false">-In_SPV_Price*DY19</f>
        <v>-0</v>
      </c>
      <c r="DZ104" s="21" t="n">
        <f aca="false">-In_SPV_Price*DZ19</f>
        <v>-0</v>
      </c>
      <c r="EA104" s="21" t="n">
        <f aca="false">-In_SPV_Price*EA19</f>
        <v>-0</v>
      </c>
      <c r="EB104" s="21" t="n">
        <f aca="false">-In_SPV_Price*EB19</f>
        <v>-0</v>
      </c>
      <c r="EC104" s="21" t="n">
        <f aca="false">-In_SPV_Price*EC19</f>
        <v>-0</v>
      </c>
      <c r="ED104" s="21" t="n">
        <f aca="false">-In_SPV_Price*ED19</f>
        <v>-0</v>
      </c>
      <c r="EE104" s="21" t="n">
        <f aca="false">-In_SPV_Price*EE19</f>
        <v>-0</v>
      </c>
      <c r="EF104" s="21" t="n">
        <f aca="false">-In_SPV_Price*EF19</f>
        <v>-0</v>
      </c>
      <c r="EG104" s="21" t="n">
        <f aca="false">-In_SPV_Price*EG19</f>
        <v>-0</v>
      </c>
      <c r="EH104" s="21" t="n">
        <f aca="false">-In_SPV_Price*EH19</f>
        <v>-0</v>
      </c>
      <c r="EI104" s="21" t="n">
        <f aca="false">-In_SPV_Price*EI19</f>
        <v>-0</v>
      </c>
      <c r="EJ104" s="21" t="n">
        <f aca="false">-In_SPV_Price*EJ19</f>
        <v>-0</v>
      </c>
      <c r="EK104" s="21" t="n">
        <f aca="false">-In_SPV_Price*EK19</f>
        <v>-0</v>
      </c>
      <c r="EL104" s="21" t="n">
        <f aca="false">-In_SPV_Price*EL19</f>
        <v>-0</v>
      </c>
      <c r="EM104" s="21" t="n">
        <f aca="false">-In_SPV_Price*EM19</f>
        <v>-0</v>
      </c>
      <c r="EN104" s="21" t="n">
        <f aca="false">-In_SPV_Price*EN19</f>
        <v>-0</v>
      </c>
      <c r="EO104" s="21" t="n">
        <f aca="false">-In_SPV_Price*EO19</f>
        <v>-0</v>
      </c>
      <c r="EP104" s="21" t="n">
        <f aca="false">-In_SPV_Price*EP19</f>
        <v>-0</v>
      </c>
      <c r="EQ104" s="21" t="n">
        <f aca="false">-In_SPV_Price*EQ19</f>
        <v>-0</v>
      </c>
      <c r="ER104" s="21" t="n">
        <f aca="false">-In_SPV_Price*ER19</f>
        <v>-0</v>
      </c>
      <c r="ES104" s="21" t="n">
        <f aca="false">-In_SPV_Price*ES19</f>
        <v>-0</v>
      </c>
      <c r="ET104" s="21" t="n">
        <f aca="false">-In_SPV_Price*ET19</f>
        <v>-0</v>
      </c>
      <c r="EU104" s="21" t="n">
        <f aca="false">-In_SPV_Price*EU19</f>
        <v>-0</v>
      </c>
      <c r="EV104" s="21" t="n">
        <f aca="false">-In_SPV_Price*EV19</f>
        <v>-0</v>
      </c>
      <c r="EW104" s="21" t="n">
        <f aca="false">-In_SPV_Price*EW19</f>
        <v>-0</v>
      </c>
      <c r="EX104" s="21" t="n">
        <f aca="false">-In_SPV_Price*EX19</f>
        <v>-0</v>
      </c>
      <c r="EY104" s="21" t="n">
        <f aca="false">-In_SPV_Price*EY19</f>
        <v>-0</v>
      </c>
      <c r="EZ104" s="21" t="n">
        <f aca="false">-In_SPV_Price*EZ19</f>
        <v>-0</v>
      </c>
      <c r="FA104" s="21" t="n">
        <f aca="false">-In_SPV_Price*FA19</f>
        <v>-0</v>
      </c>
      <c r="FB104" s="21" t="n">
        <f aca="false">-In_SPV_Price*FB19</f>
        <v>-0</v>
      </c>
      <c r="FC104" s="21" t="n">
        <f aca="false">-In_SPV_Price*FC19</f>
        <v>-0</v>
      </c>
      <c r="FD104" s="21" t="n">
        <f aca="false">-In_SPV_Price*FD19</f>
        <v>-0</v>
      </c>
      <c r="FE104" s="21" t="n">
        <f aca="false">-In_SPV_Price*FE19</f>
        <v>-0</v>
      </c>
      <c r="FF104" s="21" t="n">
        <f aca="false">-In_SPV_Price*FF19</f>
        <v>-0</v>
      </c>
      <c r="FG104" s="21" t="n">
        <f aca="false">-In_SPV_Price*FG19</f>
        <v>-0</v>
      </c>
      <c r="FH104" s="21" t="n">
        <f aca="false">-In_SPV_Price*FH19</f>
        <v>-0</v>
      </c>
    </row>
    <row r="105" customFormat="false" ht="15" hidden="false" customHeight="false" outlineLevel="0" collapsed="false">
      <c r="C105" s="1" t="s">
        <v>416</v>
      </c>
      <c r="D105" s="12" t="s">
        <v>358</v>
      </c>
      <c r="I105" s="21" t="n">
        <f aca="false">SUM(J105:FH105)</f>
        <v>-200</v>
      </c>
      <c r="J105" s="21" t="n">
        <f aca="false">-In_Transaction*J19</f>
        <v>-200</v>
      </c>
      <c r="K105" s="21" t="n">
        <f aca="false">-In_Transaction*K19</f>
        <v>-0</v>
      </c>
      <c r="L105" s="21" t="n">
        <f aca="false">-In_Transaction*L19</f>
        <v>-0</v>
      </c>
      <c r="M105" s="21" t="n">
        <f aca="false">-In_Transaction*M19</f>
        <v>-0</v>
      </c>
      <c r="N105" s="21" t="n">
        <f aca="false">-In_Transaction*N19</f>
        <v>-0</v>
      </c>
      <c r="O105" s="21" t="n">
        <f aca="false">-In_Transaction*O19</f>
        <v>-0</v>
      </c>
      <c r="P105" s="21" t="n">
        <f aca="false">-In_Transaction*P19</f>
        <v>-0</v>
      </c>
      <c r="Q105" s="21" t="n">
        <f aca="false">-In_Transaction*Q19</f>
        <v>-0</v>
      </c>
      <c r="R105" s="21" t="n">
        <f aca="false">-In_Transaction*R19</f>
        <v>-0</v>
      </c>
      <c r="S105" s="21" t="n">
        <f aca="false">-In_Transaction*S19</f>
        <v>-0</v>
      </c>
      <c r="T105" s="21" t="n">
        <f aca="false">-In_Transaction*T19</f>
        <v>-0</v>
      </c>
      <c r="U105" s="21" t="n">
        <f aca="false">-In_Transaction*U19</f>
        <v>-0</v>
      </c>
      <c r="V105" s="21" t="n">
        <f aca="false">-In_Transaction*V19</f>
        <v>-0</v>
      </c>
      <c r="W105" s="21" t="n">
        <f aca="false">-In_Transaction*W19</f>
        <v>-0</v>
      </c>
      <c r="X105" s="21" t="n">
        <f aca="false">-In_Transaction*X19</f>
        <v>-0</v>
      </c>
      <c r="Y105" s="21" t="n">
        <f aca="false">-In_Transaction*Y19</f>
        <v>-0</v>
      </c>
      <c r="Z105" s="21" t="n">
        <f aca="false">-In_Transaction*Z19</f>
        <v>-0</v>
      </c>
      <c r="AA105" s="21" t="n">
        <f aca="false">-In_Transaction*AA19</f>
        <v>-0</v>
      </c>
      <c r="AB105" s="21" t="n">
        <f aca="false">-In_Transaction*AB19</f>
        <v>-0</v>
      </c>
      <c r="AC105" s="21" t="n">
        <f aca="false">-In_Transaction*AC19</f>
        <v>-0</v>
      </c>
      <c r="AD105" s="21" t="n">
        <f aca="false">-In_Transaction*AD19</f>
        <v>-0</v>
      </c>
      <c r="AE105" s="21" t="n">
        <f aca="false">-In_Transaction*AE19</f>
        <v>-0</v>
      </c>
      <c r="AF105" s="21" t="n">
        <f aca="false">-In_Transaction*AF19</f>
        <v>-0</v>
      </c>
      <c r="AG105" s="21" t="n">
        <f aca="false">-In_Transaction*AG19</f>
        <v>-0</v>
      </c>
      <c r="AH105" s="21" t="n">
        <f aca="false">-In_Transaction*AH19</f>
        <v>-0</v>
      </c>
      <c r="AI105" s="21" t="n">
        <f aca="false">-In_Transaction*AI19</f>
        <v>-0</v>
      </c>
      <c r="AJ105" s="21" t="n">
        <f aca="false">-In_Transaction*AJ19</f>
        <v>-0</v>
      </c>
      <c r="AK105" s="21" t="n">
        <f aca="false">-In_Transaction*AK19</f>
        <v>-0</v>
      </c>
      <c r="AL105" s="21" t="n">
        <f aca="false">-In_Transaction*AL19</f>
        <v>-0</v>
      </c>
      <c r="AM105" s="21" t="n">
        <f aca="false">-In_Transaction*AM19</f>
        <v>-0</v>
      </c>
      <c r="AN105" s="21" t="n">
        <f aca="false">-In_Transaction*AN19</f>
        <v>-0</v>
      </c>
      <c r="AO105" s="21" t="n">
        <f aca="false">-In_Transaction*AO19</f>
        <v>-0</v>
      </c>
      <c r="AP105" s="21" t="n">
        <f aca="false">-In_Transaction*AP19</f>
        <v>-0</v>
      </c>
      <c r="AQ105" s="21" t="n">
        <f aca="false">-In_Transaction*AQ19</f>
        <v>-0</v>
      </c>
      <c r="AR105" s="21" t="n">
        <f aca="false">-In_Transaction*AR19</f>
        <v>-0</v>
      </c>
      <c r="AS105" s="21" t="n">
        <f aca="false">-In_Transaction*AS19</f>
        <v>-0</v>
      </c>
      <c r="AT105" s="21" t="n">
        <f aca="false">-In_Transaction*AT19</f>
        <v>-0</v>
      </c>
      <c r="AU105" s="21" t="n">
        <f aca="false">-In_Transaction*AU19</f>
        <v>-0</v>
      </c>
      <c r="AV105" s="21" t="n">
        <f aca="false">-In_Transaction*AV19</f>
        <v>-0</v>
      </c>
      <c r="AW105" s="21" t="n">
        <f aca="false">-In_Transaction*AW19</f>
        <v>-0</v>
      </c>
      <c r="AX105" s="21" t="n">
        <f aca="false">-In_Transaction*AX19</f>
        <v>-0</v>
      </c>
      <c r="AY105" s="21" t="n">
        <f aca="false">-In_Transaction*AY19</f>
        <v>-0</v>
      </c>
      <c r="AZ105" s="21" t="n">
        <f aca="false">-In_Transaction*AZ19</f>
        <v>-0</v>
      </c>
      <c r="BA105" s="21" t="n">
        <f aca="false">-In_Transaction*BA19</f>
        <v>-0</v>
      </c>
      <c r="BB105" s="21" t="n">
        <f aca="false">-In_Transaction*BB19</f>
        <v>-0</v>
      </c>
      <c r="BC105" s="21" t="n">
        <f aca="false">-In_Transaction*BC19</f>
        <v>-0</v>
      </c>
      <c r="BD105" s="21" t="n">
        <f aca="false">-In_Transaction*BD19</f>
        <v>-0</v>
      </c>
      <c r="BE105" s="21" t="n">
        <f aca="false">-In_Transaction*BE19</f>
        <v>-0</v>
      </c>
      <c r="BF105" s="21" t="n">
        <f aca="false">-In_Transaction*BF19</f>
        <v>-0</v>
      </c>
      <c r="BG105" s="21" t="n">
        <f aca="false">-In_Transaction*BG19</f>
        <v>-0</v>
      </c>
      <c r="BH105" s="21" t="n">
        <f aca="false">-In_Transaction*BH19</f>
        <v>-0</v>
      </c>
      <c r="BI105" s="21" t="n">
        <f aca="false">-In_Transaction*BI19</f>
        <v>-0</v>
      </c>
      <c r="BJ105" s="21" t="n">
        <f aca="false">-In_Transaction*BJ19</f>
        <v>-0</v>
      </c>
      <c r="BK105" s="21" t="n">
        <f aca="false">-In_Transaction*BK19</f>
        <v>-0</v>
      </c>
      <c r="BL105" s="21" t="n">
        <f aca="false">-In_Transaction*BL19</f>
        <v>-0</v>
      </c>
      <c r="BM105" s="21" t="n">
        <f aca="false">-In_Transaction*BM19</f>
        <v>-0</v>
      </c>
      <c r="BN105" s="21" t="n">
        <f aca="false">-In_Transaction*BN19</f>
        <v>-0</v>
      </c>
      <c r="BO105" s="21" t="n">
        <f aca="false">-In_Transaction*BO19</f>
        <v>-0</v>
      </c>
      <c r="BP105" s="21" t="n">
        <f aca="false">-In_Transaction*BP19</f>
        <v>-0</v>
      </c>
      <c r="BQ105" s="21" t="n">
        <f aca="false">-In_Transaction*BQ19</f>
        <v>-0</v>
      </c>
      <c r="BR105" s="21" t="n">
        <f aca="false">-In_Transaction*BR19</f>
        <v>-0</v>
      </c>
      <c r="BS105" s="21" t="n">
        <f aca="false">-In_Transaction*BS19</f>
        <v>-0</v>
      </c>
      <c r="BT105" s="21" t="n">
        <f aca="false">-In_Transaction*BT19</f>
        <v>-0</v>
      </c>
      <c r="BU105" s="21" t="n">
        <f aca="false">-In_Transaction*BU19</f>
        <v>-0</v>
      </c>
      <c r="BV105" s="21" t="n">
        <f aca="false">-In_Transaction*BV19</f>
        <v>-0</v>
      </c>
      <c r="BW105" s="21" t="n">
        <f aca="false">-In_Transaction*BW19</f>
        <v>-0</v>
      </c>
      <c r="BX105" s="21" t="n">
        <f aca="false">-In_Transaction*BX19</f>
        <v>-0</v>
      </c>
      <c r="BY105" s="21" t="n">
        <f aca="false">-In_Transaction*BY19</f>
        <v>-0</v>
      </c>
      <c r="BZ105" s="21" t="n">
        <f aca="false">-In_Transaction*BZ19</f>
        <v>-0</v>
      </c>
      <c r="CA105" s="21" t="n">
        <f aca="false">-In_Transaction*CA19</f>
        <v>-0</v>
      </c>
      <c r="CB105" s="21" t="n">
        <f aca="false">-In_Transaction*CB19</f>
        <v>-0</v>
      </c>
      <c r="CC105" s="21" t="n">
        <f aca="false">-In_Transaction*CC19</f>
        <v>-0</v>
      </c>
      <c r="CD105" s="21" t="n">
        <f aca="false">-In_Transaction*CD19</f>
        <v>-0</v>
      </c>
      <c r="CE105" s="21" t="n">
        <f aca="false">-In_Transaction*CE19</f>
        <v>-0</v>
      </c>
      <c r="CF105" s="21" t="n">
        <f aca="false">-In_Transaction*CF19</f>
        <v>-0</v>
      </c>
      <c r="CG105" s="21" t="n">
        <f aca="false">-In_Transaction*CG19</f>
        <v>-0</v>
      </c>
      <c r="CH105" s="21" t="n">
        <f aca="false">-In_Transaction*CH19</f>
        <v>-0</v>
      </c>
      <c r="CI105" s="21" t="n">
        <f aca="false">-In_Transaction*CI19</f>
        <v>-0</v>
      </c>
      <c r="CJ105" s="21" t="n">
        <f aca="false">-In_Transaction*CJ19</f>
        <v>-0</v>
      </c>
      <c r="CK105" s="21" t="n">
        <f aca="false">-In_Transaction*CK19</f>
        <v>-0</v>
      </c>
      <c r="CL105" s="21" t="n">
        <f aca="false">-In_Transaction*CL19</f>
        <v>-0</v>
      </c>
      <c r="CM105" s="21" t="n">
        <f aca="false">-In_Transaction*CM19</f>
        <v>-0</v>
      </c>
      <c r="CN105" s="21" t="n">
        <f aca="false">-In_Transaction*CN19</f>
        <v>-0</v>
      </c>
      <c r="CO105" s="21" t="n">
        <f aca="false">-In_Transaction*CO19</f>
        <v>-0</v>
      </c>
      <c r="CP105" s="21" t="n">
        <f aca="false">-In_Transaction*CP19</f>
        <v>-0</v>
      </c>
      <c r="CQ105" s="21" t="n">
        <f aca="false">-In_Transaction*CQ19</f>
        <v>-0</v>
      </c>
      <c r="CR105" s="21" t="n">
        <f aca="false">-In_Transaction*CR19</f>
        <v>-0</v>
      </c>
      <c r="CS105" s="21" t="n">
        <f aca="false">-In_Transaction*CS19</f>
        <v>-0</v>
      </c>
      <c r="CT105" s="21" t="n">
        <f aca="false">-In_Transaction*CT19</f>
        <v>-0</v>
      </c>
      <c r="CU105" s="21" t="n">
        <f aca="false">-In_Transaction*CU19</f>
        <v>-0</v>
      </c>
      <c r="CV105" s="21" t="n">
        <f aca="false">-In_Transaction*CV19</f>
        <v>-0</v>
      </c>
      <c r="CW105" s="21" t="n">
        <f aca="false">-In_Transaction*CW19</f>
        <v>-0</v>
      </c>
      <c r="CX105" s="21" t="n">
        <f aca="false">-In_Transaction*CX19</f>
        <v>-0</v>
      </c>
      <c r="CY105" s="21" t="n">
        <f aca="false">-In_Transaction*CY19</f>
        <v>-0</v>
      </c>
      <c r="CZ105" s="21" t="n">
        <f aca="false">-In_Transaction*CZ19</f>
        <v>-0</v>
      </c>
      <c r="DA105" s="21" t="n">
        <f aca="false">-In_Transaction*DA19</f>
        <v>-0</v>
      </c>
      <c r="DB105" s="21" t="n">
        <f aca="false">-In_Transaction*DB19</f>
        <v>-0</v>
      </c>
      <c r="DC105" s="21" t="n">
        <f aca="false">-In_Transaction*DC19</f>
        <v>-0</v>
      </c>
      <c r="DD105" s="21" t="n">
        <f aca="false">-In_Transaction*DD19</f>
        <v>-0</v>
      </c>
      <c r="DE105" s="21" t="n">
        <f aca="false">-In_Transaction*DE19</f>
        <v>-0</v>
      </c>
      <c r="DF105" s="21" t="n">
        <f aca="false">-In_Transaction*DF19</f>
        <v>-0</v>
      </c>
      <c r="DG105" s="21" t="n">
        <f aca="false">-In_Transaction*DG19</f>
        <v>-0</v>
      </c>
      <c r="DH105" s="21" t="n">
        <f aca="false">-In_Transaction*DH19</f>
        <v>-0</v>
      </c>
      <c r="DI105" s="21" t="n">
        <f aca="false">-In_Transaction*DI19</f>
        <v>-0</v>
      </c>
      <c r="DJ105" s="21" t="n">
        <f aca="false">-In_Transaction*DJ19</f>
        <v>-0</v>
      </c>
      <c r="DK105" s="21" t="n">
        <f aca="false">-In_Transaction*DK19</f>
        <v>-0</v>
      </c>
      <c r="DL105" s="21" t="n">
        <f aca="false">-In_Transaction*DL19</f>
        <v>-0</v>
      </c>
      <c r="DM105" s="21" t="n">
        <f aca="false">-In_Transaction*DM19</f>
        <v>-0</v>
      </c>
      <c r="DN105" s="21" t="n">
        <f aca="false">-In_Transaction*DN19</f>
        <v>-0</v>
      </c>
      <c r="DO105" s="21" t="n">
        <f aca="false">-In_Transaction*DO19</f>
        <v>-0</v>
      </c>
      <c r="DP105" s="21" t="n">
        <f aca="false">-In_Transaction*DP19</f>
        <v>-0</v>
      </c>
      <c r="DQ105" s="21" t="n">
        <f aca="false">-In_Transaction*DQ19</f>
        <v>-0</v>
      </c>
      <c r="DR105" s="21" t="n">
        <f aca="false">-In_Transaction*DR19</f>
        <v>-0</v>
      </c>
      <c r="DS105" s="21" t="n">
        <f aca="false">-In_Transaction*DS19</f>
        <v>-0</v>
      </c>
      <c r="DT105" s="21" t="n">
        <f aca="false">-In_Transaction*DT19</f>
        <v>-0</v>
      </c>
      <c r="DU105" s="21" t="n">
        <f aca="false">-In_Transaction*DU19</f>
        <v>-0</v>
      </c>
      <c r="DV105" s="21" t="n">
        <f aca="false">-In_Transaction*DV19</f>
        <v>-0</v>
      </c>
      <c r="DW105" s="21" t="n">
        <f aca="false">-In_Transaction*DW19</f>
        <v>-0</v>
      </c>
      <c r="DX105" s="21" t="n">
        <f aca="false">-In_Transaction*DX19</f>
        <v>-0</v>
      </c>
      <c r="DY105" s="21" t="n">
        <f aca="false">-In_Transaction*DY19</f>
        <v>-0</v>
      </c>
      <c r="DZ105" s="21" t="n">
        <f aca="false">-In_Transaction*DZ19</f>
        <v>-0</v>
      </c>
      <c r="EA105" s="21" t="n">
        <f aca="false">-In_Transaction*EA19</f>
        <v>-0</v>
      </c>
      <c r="EB105" s="21" t="n">
        <f aca="false">-In_Transaction*EB19</f>
        <v>-0</v>
      </c>
      <c r="EC105" s="21" t="n">
        <f aca="false">-In_Transaction*EC19</f>
        <v>-0</v>
      </c>
      <c r="ED105" s="21" t="n">
        <f aca="false">-In_Transaction*ED19</f>
        <v>-0</v>
      </c>
      <c r="EE105" s="21" t="n">
        <f aca="false">-In_Transaction*EE19</f>
        <v>-0</v>
      </c>
      <c r="EF105" s="21" t="n">
        <f aca="false">-In_Transaction*EF19</f>
        <v>-0</v>
      </c>
      <c r="EG105" s="21" t="n">
        <f aca="false">-In_Transaction*EG19</f>
        <v>-0</v>
      </c>
      <c r="EH105" s="21" t="n">
        <f aca="false">-In_Transaction*EH19</f>
        <v>-0</v>
      </c>
      <c r="EI105" s="21" t="n">
        <f aca="false">-In_Transaction*EI19</f>
        <v>-0</v>
      </c>
      <c r="EJ105" s="21" t="n">
        <f aca="false">-In_Transaction*EJ19</f>
        <v>-0</v>
      </c>
      <c r="EK105" s="21" t="n">
        <f aca="false">-In_Transaction*EK19</f>
        <v>-0</v>
      </c>
      <c r="EL105" s="21" t="n">
        <f aca="false">-In_Transaction*EL19</f>
        <v>-0</v>
      </c>
      <c r="EM105" s="21" t="n">
        <f aca="false">-In_Transaction*EM19</f>
        <v>-0</v>
      </c>
      <c r="EN105" s="21" t="n">
        <f aca="false">-In_Transaction*EN19</f>
        <v>-0</v>
      </c>
      <c r="EO105" s="21" t="n">
        <f aca="false">-In_Transaction*EO19</f>
        <v>-0</v>
      </c>
      <c r="EP105" s="21" t="n">
        <f aca="false">-In_Transaction*EP19</f>
        <v>-0</v>
      </c>
      <c r="EQ105" s="21" t="n">
        <f aca="false">-In_Transaction*EQ19</f>
        <v>-0</v>
      </c>
      <c r="ER105" s="21" t="n">
        <f aca="false">-In_Transaction*ER19</f>
        <v>-0</v>
      </c>
      <c r="ES105" s="21" t="n">
        <f aca="false">-In_Transaction*ES19</f>
        <v>-0</v>
      </c>
      <c r="ET105" s="21" t="n">
        <f aca="false">-In_Transaction*ET19</f>
        <v>-0</v>
      </c>
      <c r="EU105" s="21" t="n">
        <f aca="false">-In_Transaction*EU19</f>
        <v>-0</v>
      </c>
      <c r="EV105" s="21" t="n">
        <f aca="false">-In_Transaction*EV19</f>
        <v>-0</v>
      </c>
      <c r="EW105" s="21" t="n">
        <f aca="false">-In_Transaction*EW19</f>
        <v>-0</v>
      </c>
      <c r="EX105" s="21" t="n">
        <f aca="false">-In_Transaction*EX19</f>
        <v>-0</v>
      </c>
      <c r="EY105" s="21" t="n">
        <f aca="false">-In_Transaction*EY19</f>
        <v>-0</v>
      </c>
      <c r="EZ105" s="21" t="n">
        <f aca="false">-In_Transaction*EZ19</f>
        <v>-0</v>
      </c>
      <c r="FA105" s="21" t="n">
        <f aca="false">-In_Transaction*FA19</f>
        <v>-0</v>
      </c>
      <c r="FB105" s="21" t="n">
        <f aca="false">-In_Transaction*FB19</f>
        <v>-0</v>
      </c>
      <c r="FC105" s="21" t="n">
        <f aca="false">-In_Transaction*FC19</f>
        <v>-0</v>
      </c>
      <c r="FD105" s="21" t="n">
        <f aca="false">-In_Transaction*FD19</f>
        <v>-0</v>
      </c>
      <c r="FE105" s="21" t="n">
        <f aca="false">-In_Transaction*FE19</f>
        <v>-0</v>
      </c>
      <c r="FF105" s="21" t="n">
        <f aca="false">-In_Transaction*FF19</f>
        <v>-0</v>
      </c>
      <c r="FG105" s="21" t="n">
        <f aca="false">-In_Transaction*FG19</f>
        <v>-0</v>
      </c>
      <c r="FH105" s="21" t="n">
        <f aca="false">-In_Transaction*FH19</f>
        <v>-0</v>
      </c>
    </row>
    <row r="106" customFormat="false" ht="15" hidden="false" customHeight="false" outlineLevel="0" collapsed="false">
      <c r="C106" s="1" t="s">
        <v>422</v>
      </c>
      <c r="D106" s="12" t="s">
        <v>358</v>
      </c>
      <c r="I106" s="21" t="n">
        <f aca="false">SUM(J106:FH106)</f>
        <v>-945</v>
      </c>
      <c r="J106" s="21" t="n">
        <f aca="false">-In_DSA_Per_MWp*$E13*J30</f>
        <v>-73.9772727272727</v>
      </c>
      <c r="K106" s="21" t="n">
        <f aca="false">-In_DSA_Per_MWp*$E13*K30</f>
        <v>-214.772727272727</v>
      </c>
      <c r="L106" s="21" t="n">
        <f aca="false">-In_DSA_Per_MWp*$E13*L30</f>
        <v>-217.159090909091</v>
      </c>
      <c r="M106" s="21" t="n">
        <f aca="false">-In_DSA_Per_MWp*$E13*M30</f>
        <v>-219.545454545455</v>
      </c>
      <c r="N106" s="21" t="n">
        <f aca="false">-In_DSA_Per_MWp*$E13*N30</f>
        <v>-219.545454545455</v>
      </c>
      <c r="O106" s="21" t="n">
        <f aca="false">-In_DSA_Per_MWp*$E13*O30</f>
        <v>-0</v>
      </c>
      <c r="P106" s="21" t="n">
        <f aca="false">-In_DSA_Per_MWp*$E13*P30</f>
        <v>-0</v>
      </c>
      <c r="Q106" s="21" t="n">
        <f aca="false">-In_DSA_Per_MWp*$E13*Q30</f>
        <v>-0</v>
      </c>
      <c r="R106" s="21" t="n">
        <f aca="false">-In_DSA_Per_MWp*$E13*R30</f>
        <v>-0</v>
      </c>
      <c r="S106" s="21" t="n">
        <f aca="false">-In_DSA_Per_MWp*$E13*S30</f>
        <v>-0</v>
      </c>
      <c r="T106" s="21" t="n">
        <f aca="false">-In_DSA_Per_MWp*$E13*T30</f>
        <v>-0</v>
      </c>
      <c r="U106" s="21" t="n">
        <f aca="false">-In_DSA_Per_MWp*$E13*U30</f>
        <v>-0</v>
      </c>
      <c r="V106" s="21" t="n">
        <f aca="false">-In_DSA_Per_MWp*$E13*V30</f>
        <v>-0</v>
      </c>
      <c r="W106" s="21" t="n">
        <f aca="false">-In_DSA_Per_MWp*$E13*W30</f>
        <v>-0</v>
      </c>
      <c r="X106" s="21" t="n">
        <f aca="false">-In_DSA_Per_MWp*$E13*X30</f>
        <v>-0</v>
      </c>
      <c r="Y106" s="21" t="n">
        <f aca="false">-In_DSA_Per_MWp*$E13*Y30</f>
        <v>-0</v>
      </c>
      <c r="Z106" s="21" t="n">
        <f aca="false">-In_DSA_Per_MWp*$E13*Z30</f>
        <v>-0</v>
      </c>
      <c r="AA106" s="21" t="n">
        <f aca="false">-In_DSA_Per_MWp*$E13*AA30</f>
        <v>-0</v>
      </c>
      <c r="AB106" s="21" t="n">
        <f aca="false">-In_DSA_Per_MWp*$E13*AB30</f>
        <v>-0</v>
      </c>
      <c r="AC106" s="21" t="n">
        <f aca="false">-In_DSA_Per_MWp*$E13*AC30</f>
        <v>-0</v>
      </c>
      <c r="AD106" s="21" t="n">
        <f aca="false">-In_DSA_Per_MWp*$E13*AD30</f>
        <v>-0</v>
      </c>
      <c r="AE106" s="21" t="n">
        <f aca="false">-In_DSA_Per_MWp*$E13*AE30</f>
        <v>-0</v>
      </c>
      <c r="AF106" s="21" t="n">
        <f aca="false">-In_DSA_Per_MWp*$E13*AF30</f>
        <v>-0</v>
      </c>
      <c r="AG106" s="21" t="n">
        <f aca="false">-In_DSA_Per_MWp*$E13*AG30</f>
        <v>-0</v>
      </c>
      <c r="AH106" s="21" t="n">
        <f aca="false">-In_DSA_Per_MWp*$E13*AH30</f>
        <v>-0</v>
      </c>
      <c r="AI106" s="21" t="n">
        <f aca="false">-In_DSA_Per_MWp*$E13*AI30</f>
        <v>-0</v>
      </c>
      <c r="AJ106" s="21" t="n">
        <f aca="false">-In_DSA_Per_MWp*$E13*AJ30</f>
        <v>-0</v>
      </c>
      <c r="AK106" s="21" t="n">
        <f aca="false">-In_DSA_Per_MWp*$E13*AK30</f>
        <v>-0</v>
      </c>
      <c r="AL106" s="21" t="n">
        <f aca="false">-In_DSA_Per_MWp*$E13*AL30</f>
        <v>-0</v>
      </c>
      <c r="AM106" s="21" t="n">
        <f aca="false">-In_DSA_Per_MWp*$E13*AM30</f>
        <v>-0</v>
      </c>
      <c r="AN106" s="21" t="n">
        <f aca="false">-In_DSA_Per_MWp*$E13*AN30</f>
        <v>-0</v>
      </c>
      <c r="AO106" s="21" t="n">
        <f aca="false">-In_DSA_Per_MWp*$E13*AO30</f>
        <v>-0</v>
      </c>
      <c r="AP106" s="21" t="n">
        <f aca="false">-In_DSA_Per_MWp*$E13*AP30</f>
        <v>-0</v>
      </c>
      <c r="AQ106" s="21" t="n">
        <f aca="false">-In_DSA_Per_MWp*$E13*AQ30</f>
        <v>-0</v>
      </c>
      <c r="AR106" s="21" t="n">
        <f aca="false">-In_DSA_Per_MWp*$E13*AR30</f>
        <v>-0</v>
      </c>
      <c r="AS106" s="21" t="n">
        <f aca="false">-In_DSA_Per_MWp*$E13*AS30</f>
        <v>-0</v>
      </c>
      <c r="AT106" s="21" t="n">
        <f aca="false">-In_DSA_Per_MWp*$E13*AT30</f>
        <v>-0</v>
      </c>
      <c r="AU106" s="21" t="n">
        <f aca="false">-In_DSA_Per_MWp*$E13*AU30</f>
        <v>-0</v>
      </c>
      <c r="AV106" s="21" t="n">
        <f aca="false">-In_DSA_Per_MWp*$E13*AV30</f>
        <v>-0</v>
      </c>
      <c r="AW106" s="21" t="n">
        <f aca="false">-In_DSA_Per_MWp*$E13*AW30</f>
        <v>-0</v>
      </c>
      <c r="AX106" s="21" t="n">
        <f aca="false">-In_DSA_Per_MWp*$E13*AX30</f>
        <v>-0</v>
      </c>
      <c r="AY106" s="21" t="n">
        <f aca="false">-In_DSA_Per_MWp*$E13*AY30</f>
        <v>-0</v>
      </c>
      <c r="AZ106" s="21" t="n">
        <f aca="false">-In_DSA_Per_MWp*$E13*AZ30</f>
        <v>-0</v>
      </c>
      <c r="BA106" s="21" t="n">
        <f aca="false">-In_DSA_Per_MWp*$E13*BA30</f>
        <v>-0</v>
      </c>
      <c r="BB106" s="21" t="n">
        <f aca="false">-In_DSA_Per_MWp*$E13*BB30</f>
        <v>-0</v>
      </c>
      <c r="BC106" s="21" t="n">
        <f aca="false">-In_DSA_Per_MWp*$E13*BC30</f>
        <v>-0</v>
      </c>
      <c r="BD106" s="21" t="n">
        <f aca="false">-In_DSA_Per_MWp*$E13*BD30</f>
        <v>-0</v>
      </c>
      <c r="BE106" s="21" t="n">
        <f aca="false">-In_DSA_Per_MWp*$E13*BE30</f>
        <v>-0</v>
      </c>
      <c r="BF106" s="21" t="n">
        <f aca="false">-In_DSA_Per_MWp*$E13*BF30</f>
        <v>-0</v>
      </c>
      <c r="BG106" s="21" t="n">
        <f aca="false">-In_DSA_Per_MWp*$E13*BG30</f>
        <v>-0</v>
      </c>
      <c r="BH106" s="21" t="n">
        <f aca="false">-In_DSA_Per_MWp*$E13*BH30</f>
        <v>-0</v>
      </c>
      <c r="BI106" s="21" t="n">
        <f aca="false">-In_DSA_Per_MWp*$E13*BI30</f>
        <v>-0</v>
      </c>
      <c r="BJ106" s="21" t="n">
        <f aca="false">-In_DSA_Per_MWp*$E13*BJ30</f>
        <v>-0</v>
      </c>
      <c r="BK106" s="21" t="n">
        <f aca="false">-In_DSA_Per_MWp*$E13*BK30</f>
        <v>-0</v>
      </c>
      <c r="BL106" s="21" t="n">
        <f aca="false">-In_DSA_Per_MWp*$E13*BL30</f>
        <v>-0</v>
      </c>
      <c r="BM106" s="21" t="n">
        <f aca="false">-In_DSA_Per_MWp*$E13*BM30</f>
        <v>-0</v>
      </c>
      <c r="BN106" s="21" t="n">
        <f aca="false">-In_DSA_Per_MWp*$E13*BN30</f>
        <v>-0</v>
      </c>
      <c r="BO106" s="21" t="n">
        <f aca="false">-In_DSA_Per_MWp*$E13*BO30</f>
        <v>-0</v>
      </c>
      <c r="BP106" s="21" t="n">
        <f aca="false">-In_DSA_Per_MWp*$E13*BP30</f>
        <v>-0</v>
      </c>
      <c r="BQ106" s="21" t="n">
        <f aca="false">-In_DSA_Per_MWp*$E13*BQ30</f>
        <v>-0</v>
      </c>
      <c r="BR106" s="21" t="n">
        <f aca="false">-In_DSA_Per_MWp*$E13*BR30</f>
        <v>-0</v>
      </c>
      <c r="BS106" s="21" t="n">
        <f aca="false">-In_DSA_Per_MWp*$E13*BS30</f>
        <v>-0</v>
      </c>
      <c r="BT106" s="21" t="n">
        <f aca="false">-In_DSA_Per_MWp*$E13*BT30</f>
        <v>-0</v>
      </c>
      <c r="BU106" s="21" t="n">
        <f aca="false">-In_DSA_Per_MWp*$E13*BU30</f>
        <v>-0</v>
      </c>
      <c r="BV106" s="21" t="n">
        <f aca="false">-In_DSA_Per_MWp*$E13*BV30</f>
        <v>-0</v>
      </c>
      <c r="BW106" s="21" t="n">
        <f aca="false">-In_DSA_Per_MWp*$E13*BW30</f>
        <v>-0</v>
      </c>
      <c r="BX106" s="21" t="n">
        <f aca="false">-In_DSA_Per_MWp*$E13*BX30</f>
        <v>-0</v>
      </c>
      <c r="BY106" s="21" t="n">
        <f aca="false">-In_DSA_Per_MWp*$E13*BY30</f>
        <v>-0</v>
      </c>
      <c r="BZ106" s="21" t="n">
        <f aca="false">-In_DSA_Per_MWp*$E13*BZ30</f>
        <v>-0</v>
      </c>
      <c r="CA106" s="21" t="n">
        <f aca="false">-In_DSA_Per_MWp*$E13*CA30</f>
        <v>-0</v>
      </c>
      <c r="CB106" s="21" t="n">
        <f aca="false">-In_DSA_Per_MWp*$E13*CB30</f>
        <v>-0</v>
      </c>
      <c r="CC106" s="21" t="n">
        <f aca="false">-In_DSA_Per_MWp*$E13*CC30</f>
        <v>-0</v>
      </c>
      <c r="CD106" s="21" t="n">
        <f aca="false">-In_DSA_Per_MWp*$E13*CD30</f>
        <v>-0</v>
      </c>
      <c r="CE106" s="21" t="n">
        <f aca="false">-In_DSA_Per_MWp*$E13*CE30</f>
        <v>-0</v>
      </c>
      <c r="CF106" s="21" t="n">
        <f aca="false">-In_DSA_Per_MWp*$E13*CF30</f>
        <v>-0</v>
      </c>
      <c r="CG106" s="21" t="n">
        <f aca="false">-In_DSA_Per_MWp*$E13*CG30</f>
        <v>-0</v>
      </c>
      <c r="CH106" s="21" t="n">
        <f aca="false">-In_DSA_Per_MWp*$E13*CH30</f>
        <v>-0</v>
      </c>
      <c r="CI106" s="21" t="n">
        <f aca="false">-In_DSA_Per_MWp*$E13*CI30</f>
        <v>-0</v>
      </c>
      <c r="CJ106" s="21" t="n">
        <f aca="false">-In_DSA_Per_MWp*$E13*CJ30</f>
        <v>-0</v>
      </c>
      <c r="CK106" s="21" t="n">
        <f aca="false">-In_DSA_Per_MWp*$E13*CK30</f>
        <v>-0</v>
      </c>
      <c r="CL106" s="21" t="n">
        <f aca="false">-In_DSA_Per_MWp*$E13*CL30</f>
        <v>-0</v>
      </c>
      <c r="CM106" s="21" t="n">
        <f aca="false">-In_DSA_Per_MWp*$E13*CM30</f>
        <v>-0</v>
      </c>
      <c r="CN106" s="21" t="n">
        <f aca="false">-In_DSA_Per_MWp*$E13*CN30</f>
        <v>-0</v>
      </c>
      <c r="CO106" s="21" t="n">
        <f aca="false">-In_DSA_Per_MWp*$E13*CO30</f>
        <v>-0</v>
      </c>
      <c r="CP106" s="21" t="n">
        <f aca="false">-In_DSA_Per_MWp*$E13*CP30</f>
        <v>-0</v>
      </c>
      <c r="CQ106" s="21" t="n">
        <f aca="false">-In_DSA_Per_MWp*$E13*CQ30</f>
        <v>-0</v>
      </c>
      <c r="CR106" s="21" t="n">
        <f aca="false">-In_DSA_Per_MWp*$E13*CR30</f>
        <v>-0</v>
      </c>
      <c r="CS106" s="21" t="n">
        <f aca="false">-In_DSA_Per_MWp*$E13*CS30</f>
        <v>-0</v>
      </c>
      <c r="CT106" s="21" t="n">
        <f aca="false">-In_DSA_Per_MWp*$E13*CT30</f>
        <v>-0</v>
      </c>
      <c r="CU106" s="21" t="n">
        <f aca="false">-In_DSA_Per_MWp*$E13*CU30</f>
        <v>-0</v>
      </c>
      <c r="CV106" s="21" t="n">
        <f aca="false">-In_DSA_Per_MWp*$E13*CV30</f>
        <v>-0</v>
      </c>
      <c r="CW106" s="21" t="n">
        <f aca="false">-In_DSA_Per_MWp*$E13*CW30</f>
        <v>-0</v>
      </c>
      <c r="CX106" s="21" t="n">
        <f aca="false">-In_DSA_Per_MWp*$E13*CX30</f>
        <v>-0</v>
      </c>
      <c r="CY106" s="21" t="n">
        <f aca="false">-In_DSA_Per_MWp*$E13*CY30</f>
        <v>-0</v>
      </c>
      <c r="CZ106" s="21" t="n">
        <f aca="false">-In_DSA_Per_MWp*$E13*CZ30</f>
        <v>-0</v>
      </c>
      <c r="DA106" s="21" t="n">
        <f aca="false">-In_DSA_Per_MWp*$E13*DA30</f>
        <v>-0</v>
      </c>
      <c r="DB106" s="21" t="n">
        <f aca="false">-In_DSA_Per_MWp*$E13*DB30</f>
        <v>-0</v>
      </c>
      <c r="DC106" s="21" t="n">
        <f aca="false">-In_DSA_Per_MWp*$E13*DC30</f>
        <v>-0</v>
      </c>
      <c r="DD106" s="21" t="n">
        <f aca="false">-In_DSA_Per_MWp*$E13*DD30</f>
        <v>-0</v>
      </c>
      <c r="DE106" s="21" t="n">
        <f aca="false">-In_DSA_Per_MWp*$E13*DE30</f>
        <v>-0</v>
      </c>
      <c r="DF106" s="21" t="n">
        <f aca="false">-In_DSA_Per_MWp*$E13*DF30</f>
        <v>-0</v>
      </c>
      <c r="DG106" s="21" t="n">
        <f aca="false">-In_DSA_Per_MWp*$E13*DG30</f>
        <v>-0</v>
      </c>
      <c r="DH106" s="21" t="n">
        <f aca="false">-In_DSA_Per_MWp*$E13*DH30</f>
        <v>-0</v>
      </c>
      <c r="DI106" s="21" t="n">
        <f aca="false">-In_DSA_Per_MWp*$E13*DI30</f>
        <v>-0</v>
      </c>
      <c r="DJ106" s="21" t="n">
        <f aca="false">-In_DSA_Per_MWp*$E13*DJ30</f>
        <v>-0</v>
      </c>
      <c r="DK106" s="21" t="n">
        <f aca="false">-In_DSA_Per_MWp*$E13*DK30</f>
        <v>-0</v>
      </c>
      <c r="DL106" s="21" t="n">
        <f aca="false">-In_DSA_Per_MWp*$E13*DL30</f>
        <v>-0</v>
      </c>
      <c r="DM106" s="21" t="n">
        <f aca="false">-In_DSA_Per_MWp*$E13*DM30</f>
        <v>-0</v>
      </c>
      <c r="DN106" s="21" t="n">
        <f aca="false">-In_DSA_Per_MWp*$E13*DN30</f>
        <v>-0</v>
      </c>
      <c r="DO106" s="21" t="n">
        <f aca="false">-In_DSA_Per_MWp*$E13*DO30</f>
        <v>-0</v>
      </c>
      <c r="DP106" s="21" t="n">
        <f aca="false">-In_DSA_Per_MWp*$E13*DP30</f>
        <v>-0</v>
      </c>
      <c r="DQ106" s="21" t="n">
        <f aca="false">-In_DSA_Per_MWp*$E13*DQ30</f>
        <v>-0</v>
      </c>
      <c r="DR106" s="21" t="n">
        <f aca="false">-In_DSA_Per_MWp*$E13*DR30</f>
        <v>-0</v>
      </c>
      <c r="DS106" s="21" t="n">
        <f aca="false">-In_DSA_Per_MWp*$E13*DS30</f>
        <v>-0</v>
      </c>
      <c r="DT106" s="21" t="n">
        <f aca="false">-In_DSA_Per_MWp*$E13*DT30</f>
        <v>-0</v>
      </c>
      <c r="DU106" s="21" t="n">
        <f aca="false">-In_DSA_Per_MWp*$E13*DU30</f>
        <v>-0</v>
      </c>
      <c r="DV106" s="21" t="n">
        <f aca="false">-In_DSA_Per_MWp*$E13*DV30</f>
        <v>-0</v>
      </c>
      <c r="DW106" s="21" t="n">
        <f aca="false">-In_DSA_Per_MWp*$E13*DW30</f>
        <v>-0</v>
      </c>
      <c r="DX106" s="21" t="n">
        <f aca="false">-In_DSA_Per_MWp*$E13*DX30</f>
        <v>-0</v>
      </c>
      <c r="DY106" s="21" t="n">
        <f aca="false">-In_DSA_Per_MWp*$E13*DY30</f>
        <v>-0</v>
      </c>
      <c r="DZ106" s="21" t="n">
        <f aca="false">-In_DSA_Per_MWp*$E13*DZ30</f>
        <v>-0</v>
      </c>
      <c r="EA106" s="21" t="n">
        <f aca="false">-In_DSA_Per_MWp*$E13*EA30</f>
        <v>-0</v>
      </c>
      <c r="EB106" s="21" t="n">
        <f aca="false">-In_DSA_Per_MWp*$E13*EB30</f>
        <v>-0</v>
      </c>
      <c r="EC106" s="21" t="n">
        <f aca="false">-In_DSA_Per_MWp*$E13*EC30</f>
        <v>-0</v>
      </c>
      <c r="ED106" s="21" t="n">
        <f aca="false">-In_DSA_Per_MWp*$E13*ED30</f>
        <v>-0</v>
      </c>
      <c r="EE106" s="21" t="n">
        <f aca="false">-In_DSA_Per_MWp*$E13*EE30</f>
        <v>-0</v>
      </c>
      <c r="EF106" s="21" t="n">
        <f aca="false">-In_DSA_Per_MWp*$E13*EF30</f>
        <v>-0</v>
      </c>
      <c r="EG106" s="21" t="n">
        <f aca="false">-In_DSA_Per_MWp*$E13*EG30</f>
        <v>-0</v>
      </c>
      <c r="EH106" s="21" t="n">
        <f aca="false">-In_DSA_Per_MWp*$E13*EH30</f>
        <v>-0</v>
      </c>
      <c r="EI106" s="21" t="n">
        <f aca="false">-In_DSA_Per_MWp*$E13*EI30</f>
        <v>-0</v>
      </c>
      <c r="EJ106" s="21" t="n">
        <f aca="false">-In_DSA_Per_MWp*$E13*EJ30</f>
        <v>-0</v>
      </c>
      <c r="EK106" s="21" t="n">
        <f aca="false">-In_DSA_Per_MWp*$E13*EK30</f>
        <v>-0</v>
      </c>
      <c r="EL106" s="21" t="n">
        <f aca="false">-In_DSA_Per_MWp*$E13*EL30</f>
        <v>-0</v>
      </c>
      <c r="EM106" s="21" t="n">
        <f aca="false">-In_DSA_Per_MWp*$E13*EM30</f>
        <v>-0</v>
      </c>
      <c r="EN106" s="21" t="n">
        <f aca="false">-In_DSA_Per_MWp*$E13*EN30</f>
        <v>-0</v>
      </c>
      <c r="EO106" s="21" t="n">
        <f aca="false">-In_DSA_Per_MWp*$E13*EO30</f>
        <v>-0</v>
      </c>
      <c r="EP106" s="21" t="n">
        <f aca="false">-In_DSA_Per_MWp*$E13*EP30</f>
        <v>-0</v>
      </c>
      <c r="EQ106" s="21" t="n">
        <f aca="false">-In_DSA_Per_MWp*$E13*EQ30</f>
        <v>-0</v>
      </c>
      <c r="ER106" s="21" t="n">
        <f aca="false">-In_DSA_Per_MWp*$E13*ER30</f>
        <v>-0</v>
      </c>
      <c r="ES106" s="21" t="n">
        <f aca="false">-In_DSA_Per_MWp*$E13*ES30</f>
        <v>-0</v>
      </c>
      <c r="ET106" s="21" t="n">
        <f aca="false">-In_DSA_Per_MWp*$E13*ET30</f>
        <v>-0</v>
      </c>
      <c r="EU106" s="21" t="n">
        <f aca="false">-In_DSA_Per_MWp*$E13*EU30</f>
        <v>-0</v>
      </c>
      <c r="EV106" s="21" t="n">
        <f aca="false">-In_DSA_Per_MWp*$E13*EV30</f>
        <v>-0</v>
      </c>
      <c r="EW106" s="21" t="n">
        <f aca="false">-In_DSA_Per_MWp*$E13*EW30</f>
        <v>-0</v>
      </c>
      <c r="EX106" s="21" t="n">
        <f aca="false">-In_DSA_Per_MWp*$E13*EX30</f>
        <v>-0</v>
      </c>
      <c r="EY106" s="21" t="n">
        <f aca="false">-In_DSA_Per_MWp*$E13*EY30</f>
        <v>-0</v>
      </c>
      <c r="EZ106" s="21" t="n">
        <f aca="false">-In_DSA_Per_MWp*$E13*EZ30</f>
        <v>-0</v>
      </c>
      <c r="FA106" s="21" t="n">
        <f aca="false">-In_DSA_Per_MWp*$E13*FA30</f>
        <v>-0</v>
      </c>
      <c r="FB106" s="21" t="n">
        <f aca="false">-In_DSA_Per_MWp*$E13*FB30</f>
        <v>-0</v>
      </c>
      <c r="FC106" s="21" t="n">
        <f aca="false">-In_DSA_Per_MWp*$E13*FC30</f>
        <v>-0</v>
      </c>
      <c r="FD106" s="21" t="n">
        <f aca="false">-In_DSA_Per_MWp*$E13*FD30</f>
        <v>-0</v>
      </c>
      <c r="FE106" s="21" t="n">
        <f aca="false">-In_DSA_Per_MWp*$E13*FE30</f>
        <v>-0</v>
      </c>
      <c r="FF106" s="21" t="n">
        <f aca="false">-In_DSA_Per_MWp*$E13*FF30</f>
        <v>-0</v>
      </c>
      <c r="FG106" s="21" t="n">
        <f aca="false">-In_DSA_Per_MWp*$E13*FG30</f>
        <v>-0</v>
      </c>
      <c r="FH106" s="21" t="n">
        <f aca="false">-In_DSA_Per_MWp*$E13*FH30</f>
        <v>-0</v>
      </c>
    </row>
    <row r="107" customFormat="false" ht="15" hidden="false" customHeight="false" outlineLevel="0" collapsed="false">
      <c r="C107" s="1" t="s">
        <v>750</v>
      </c>
      <c r="D107" s="12" t="s">
        <v>358</v>
      </c>
      <c r="E107" s="21" t="n">
        <f aca="false">SUMIF($J$3:$FH$3,"&lt;="&amp;$E20,$J107:$FH107)</f>
        <v>-785</v>
      </c>
      <c r="I107" s="21" t="n">
        <f aca="false">SUM(J107:FH107)</f>
        <v>-785</v>
      </c>
      <c r="J107" s="21" t="n">
        <f aca="false">-SUMIFS(EW_Keur,EW_Date,"&gt;="&amp;J$3,EW_Date,"&lt;="&amp;J$4,EW_Rank,"&lt;="&amp;In_Milestones_Scope)</f>
        <v>-150</v>
      </c>
      <c r="K107" s="21" t="n">
        <f aca="false">-SUMIFS(EW_Keur,EW_Date,"&gt;="&amp;K$3,EW_Date,"&lt;="&amp;K$4,EW_Rank,"&lt;="&amp;In_Milestones_Scope)</f>
        <v>-175</v>
      </c>
      <c r="L107" s="21" t="n">
        <f aca="false">-SUMIFS(EW_Keur,EW_Date,"&gt;="&amp;L$3,EW_Date,"&lt;="&amp;L$4,EW_Rank,"&lt;="&amp;In_Milestones_Scope)</f>
        <v>-460</v>
      </c>
      <c r="M107" s="21" t="n">
        <f aca="false">-SUMIFS(EW_Keur,EW_Date,"&gt;="&amp;M$3,EW_Date,"&lt;="&amp;M$4,EW_Rank,"&lt;="&amp;In_Milestones_Scope)</f>
        <v>-0</v>
      </c>
      <c r="N107" s="21" t="n">
        <f aca="false">-SUMIFS(EW_Keur,EW_Date,"&gt;="&amp;N$3,EW_Date,"&lt;="&amp;N$4,EW_Rank,"&lt;="&amp;In_Milestones_Scope)</f>
        <v>-0</v>
      </c>
      <c r="O107" s="21" t="n">
        <f aca="false">-SUMIFS(EW_Keur,EW_Date,"&gt;="&amp;O$3,EW_Date,"&lt;="&amp;O$4,EW_Rank,"&lt;="&amp;In_Milestones_Scope)</f>
        <v>-0</v>
      </c>
      <c r="P107" s="21" t="n">
        <f aca="false">-SUMIFS(EW_Keur,EW_Date,"&gt;="&amp;P$3,EW_Date,"&lt;="&amp;P$4,EW_Rank,"&lt;="&amp;In_Milestones_Scope)</f>
        <v>-0</v>
      </c>
      <c r="Q107" s="21" t="n">
        <f aca="false">-SUMIFS(EW_Keur,EW_Date,"&gt;="&amp;Q$3,EW_Date,"&lt;="&amp;Q$4,EW_Rank,"&lt;="&amp;In_Milestones_Scope)</f>
        <v>-0</v>
      </c>
      <c r="R107" s="21" t="n">
        <f aca="false">-SUMIFS(EW_Keur,EW_Date,"&gt;="&amp;R$3,EW_Date,"&lt;="&amp;R$4,EW_Rank,"&lt;="&amp;In_Milestones_Scope)</f>
        <v>-0</v>
      </c>
      <c r="S107" s="21" t="n">
        <f aca="false">-SUMIFS(EW_Keur,EW_Date,"&gt;="&amp;S$3,EW_Date,"&lt;="&amp;S$4,EW_Rank,"&lt;="&amp;In_Milestones_Scope)</f>
        <v>-0</v>
      </c>
      <c r="T107" s="21" t="n">
        <f aca="false">-SUMIFS(EW_Keur,EW_Date,"&gt;="&amp;T$3,EW_Date,"&lt;="&amp;T$4,EW_Rank,"&lt;="&amp;In_Milestones_Scope)</f>
        <v>-0</v>
      </c>
      <c r="U107" s="21" t="n">
        <f aca="false">-SUMIFS(EW_Keur,EW_Date,"&gt;="&amp;U$3,EW_Date,"&lt;="&amp;U$4,EW_Rank,"&lt;="&amp;In_Milestones_Scope)</f>
        <v>-0</v>
      </c>
      <c r="V107" s="21" t="n">
        <f aca="false">-SUMIFS(EW_Keur,EW_Date,"&gt;="&amp;V$3,EW_Date,"&lt;="&amp;V$4,EW_Rank,"&lt;="&amp;In_Milestones_Scope)</f>
        <v>-0</v>
      </c>
      <c r="W107" s="21" t="n">
        <f aca="false">-SUMIFS(EW_Keur,EW_Date,"&gt;="&amp;W$3,EW_Date,"&lt;="&amp;W$4,EW_Rank,"&lt;="&amp;In_Milestones_Scope)</f>
        <v>-0</v>
      </c>
      <c r="X107" s="21" t="n">
        <f aca="false">-SUMIFS(EW_Keur,EW_Date,"&gt;="&amp;X$3,EW_Date,"&lt;="&amp;X$4,EW_Rank,"&lt;="&amp;In_Milestones_Scope)</f>
        <v>-0</v>
      </c>
      <c r="Y107" s="21" t="n">
        <f aca="false">-SUMIFS(EW_Keur,EW_Date,"&gt;="&amp;Y$3,EW_Date,"&lt;="&amp;Y$4,EW_Rank,"&lt;="&amp;In_Milestones_Scope)</f>
        <v>-0</v>
      </c>
      <c r="Z107" s="21" t="n">
        <f aca="false">-SUMIFS(EW_Keur,EW_Date,"&gt;="&amp;Z$3,EW_Date,"&lt;="&amp;Z$4,EW_Rank,"&lt;="&amp;In_Milestones_Scope)</f>
        <v>-0</v>
      </c>
      <c r="AA107" s="21" t="n">
        <f aca="false">-SUMIFS(EW_Keur,EW_Date,"&gt;="&amp;AA$3,EW_Date,"&lt;="&amp;AA$4,EW_Rank,"&lt;="&amp;In_Milestones_Scope)</f>
        <v>-0</v>
      </c>
      <c r="AB107" s="21" t="n">
        <f aca="false">-SUMIFS(EW_Keur,EW_Date,"&gt;="&amp;AB$3,EW_Date,"&lt;="&amp;AB$4,EW_Rank,"&lt;="&amp;In_Milestones_Scope)</f>
        <v>-0</v>
      </c>
      <c r="AC107" s="21" t="n">
        <f aca="false">-SUMIFS(EW_Keur,EW_Date,"&gt;="&amp;AC$3,EW_Date,"&lt;="&amp;AC$4,EW_Rank,"&lt;="&amp;In_Milestones_Scope)</f>
        <v>-0</v>
      </c>
      <c r="AD107" s="21" t="n">
        <f aca="false">-SUMIFS(EW_Keur,EW_Date,"&gt;="&amp;AD$3,EW_Date,"&lt;="&amp;AD$4,EW_Rank,"&lt;="&amp;In_Milestones_Scope)</f>
        <v>-0</v>
      </c>
      <c r="AE107" s="21" t="n">
        <f aca="false">-SUMIFS(EW_Keur,EW_Date,"&gt;="&amp;AE$3,EW_Date,"&lt;="&amp;AE$4,EW_Rank,"&lt;="&amp;In_Milestones_Scope)</f>
        <v>-0</v>
      </c>
      <c r="AF107" s="21" t="n">
        <f aca="false">-SUMIFS(EW_Keur,EW_Date,"&gt;="&amp;AF$3,EW_Date,"&lt;="&amp;AF$4,EW_Rank,"&lt;="&amp;In_Milestones_Scope)</f>
        <v>-0</v>
      </c>
      <c r="AG107" s="21" t="n">
        <f aca="false">-SUMIFS(EW_Keur,EW_Date,"&gt;="&amp;AG$3,EW_Date,"&lt;="&amp;AG$4,EW_Rank,"&lt;="&amp;In_Milestones_Scope)</f>
        <v>-0</v>
      </c>
      <c r="AH107" s="21" t="n">
        <f aca="false">-SUMIFS(EW_Keur,EW_Date,"&gt;="&amp;AH$3,EW_Date,"&lt;="&amp;AH$4,EW_Rank,"&lt;="&amp;In_Milestones_Scope)</f>
        <v>-0</v>
      </c>
      <c r="AI107" s="21" t="n">
        <f aca="false">-SUMIFS(EW_Keur,EW_Date,"&gt;="&amp;AI$3,EW_Date,"&lt;="&amp;AI$4,EW_Rank,"&lt;="&amp;In_Milestones_Scope)</f>
        <v>-0</v>
      </c>
      <c r="AJ107" s="21" t="n">
        <f aca="false">-SUMIFS(EW_Keur,EW_Date,"&gt;="&amp;AJ$3,EW_Date,"&lt;="&amp;AJ$4,EW_Rank,"&lt;="&amp;In_Milestones_Scope)</f>
        <v>-0</v>
      </c>
      <c r="AK107" s="21" t="n">
        <f aca="false">-SUMIFS(EW_Keur,EW_Date,"&gt;="&amp;AK$3,EW_Date,"&lt;="&amp;AK$4,EW_Rank,"&lt;="&amp;In_Milestones_Scope)</f>
        <v>-0</v>
      </c>
      <c r="AL107" s="21" t="n">
        <f aca="false">-SUMIFS(EW_Keur,EW_Date,"&gt;="&amp;AL$3,EW_Date,"&lt;="&amp;AL$4,EW_Rank,"&lt;="&amp;In_Milestones_Scope)</f>
        <v>-0</v>
      </c>
      <c r="AM107" s="21" t="n">
        <f aca="false">-SUMIFS(EW_Keur,EW_Date,"&gt;="&amp;AM$3,EW_Date,"&lt;="&amp;AM$4,EW_Rank,"&lt;="&amp;In_Milestones_Scope)</f>
        <v>-0</v>
      </c>
      <c r="AN107" s="21" t="n">
        <f aca="false">-SUMIFS(EW_Keur,EW_Date,"&gt;="&amp;AN$3,EW_Date,"&lt;="&amp;AN$4,EW_Rank,"&lt;="&amp;In_Milestones_Scope)</f>
        <v>-0</v>
      </c>
      <c r="AO107" s="21" t="n">
        <f aca="false">-SUMIFS(EW_Keur,EW_Date,"&gt;="&amp;AO$3,EW_Date,"&lt;="&amp;AO$4,EW_Rank,"&lt;="&amp;In_Milestones_Scope)</f>
        <v>-0</v>
      </c>
      <c r="AP107" s="21" t="n">
        <f aca="false">-SUMIFS(EW_Keur,EW_Date,"&gt;="&amp;AP$3,EW_Date,"&lt;="&amp;AP$4,EW_Rank,"&lt;="&amp;In_Milestones_Scope)</f>
        <v>-0</v>
      </c>
      <c r="AQ107" s="21" t="n">
        <f aca="false">-SUMIFS(EW_Keur,EW_Date,"&gt;="&amp;AQ$3,EW_Date,"&lt;="&amp;AQ$4,EW_Rank,"&lt;="&amp;In_Milestones_Scope)</f>
        <v>-0</v>
      </c>
      <c r="AR107" s="21" t="n">
        <f aca="false">-SUMIFS(EW_Keur,EW_Date,"&gt;="&amp;AR$3,EW_Date,"&lt;="&amp;AR$4,EW_Rank,"&lt;="&amp;In_Milestones_Scope)</f>
        <v>-0</v>
      </c>
      <c r="AS107" s="21" t="n">
        <f aca="false">-SUMIFS(EW_Keur,EW_Date,"&gt;="&amp;AS$3,EW_Date,"&lt;="&amp;AS$4,EW_Rank,"&lt;="&amp;In_Milestones_Scope)</f>
        <v>-0</v>
      </c>
      <c r="AT107" s="21" t="n">
        <f aca="false">-SUMIFS(EW_Keur,EW_Date,"&gt;="&amp;AT$3,EW_Date,"&lt;="&amp;AT$4,EW_Rank,"&lt;="&amp;In_Milestones_Scope)</f>
        <v>-0</v>
      </c>
      <c r="AU107" s="21" t="n">
        <f aca="false">-SUMIFS(EW_Keur,EW_Date,"&gt;="&amp;AU$3,EW_Date,"&lt;="&amp;AU$4,EW_Rank,"&lt;="&amp;In_Milestones_Scope)</f>
        <v>-0</v>
      </c>
      <c r="AV107" s="21" t="n">
        <f aca="false">-SUMIFS(EW_Keur,EW_Date,"&gt;="&amp;AV$3,EW_Date,"&lt;="&amp;AV$4,EW_Rank,"&lt;="&amp;In_Milestones_Scope)</f>
        <v>-0</v>
      </c>
      <c r="AW107" s="21" t="n">
        <f aca="false">-SUMIFS(EW_Keur,EW_Date,"&gt;="&amp;AW$3,EW_Date,"&lt;="&amp;AW$4,EW_Rank,"&lt;="&amp;In_Milestones_Scope)</f>
        <v>-0</v>
      </c>
      <c r="AX107" s="21" t="n">
        <f aca="false">-SUMIFS(EW_Keur,EW_Date,"&gt;="&amp;AX$3,EW_Date,"&lt;="&amp;AX$4,EW_Rank,"&lt;="&amp;In_Milestones_Scope)</f>
        <v>-0</v>
      </c>
      <c r="AY107" s="21" t="n">
        <f aca="false">-SUMIFS(EW_Keur,EW_Date,"&gt;="&amp;AY$3,EW_Date,"&lt;="&amp;AY$4,EW_Rank,"&lt;="&amp;In_Milestones_Scope)</f>
        <v>-0</v>
      </c>
      <c r="AZ107" s="21" t="n">
        <f aca="false">-SUMIFS(EW_Keur,EW_Date,"&gt;="&amp;AZ$3,EW_Date,"&lt;="&amp;AZ$4,EW_Rank,"&lt;="&amp;In_Milestones_Scope)</f>
        <v>-0</v>
      </c>
      <c r="BA107" s="21" t="n">
        <f aca="false">-SUMIFS(EW_Keur,EW_Date,"&gt;="&amp;BA$3,EW_Date,"&lt;="&amp;BA$4,EW_Rank,"&lt;="&amp;In_Milestones_Scope)</f>
        <v>-0</v>
      </c>
      <c r="BB107" s="21" t="n">
        <f aca="false">-SUMIFS(EW_Keur,EW_Date,"&gt;="&amp;BB$3,EW_Date,"&lt;="&amp;BB$4,EW_Rank,"&lt;="&amp;In_Milestones_Scope)</f>
        <v>-0</v>
      </c>
      <c r="BC107" s="21" t="n">
        <f aca="false">-SUMIFS(EW_Keur,EW_Date,"&gt;="&amp;BC$3,EW_Date,"&lt;="&amp;BC$4,EW_Rank,"&lt;="&amp;In_Milestones_Scope)</f>
        <v>-0</v>
      </c>
      <c r="BD107" s="21" t="n">
        <f aca="false">-SUMIFS(EW_Keur,EW_Date,"&gt;="&amp;BD$3,EW_Date,"&lt;="&amp;BD$4,EW_Rank,"&lt;="&amp;In_Milestones_Scope)</f>
        <v>-0</v>
      </c>
      <c r="BE107" s="21" t="n">
        <f aca="false">-SUMIFS(EW_Keur,EW_Date,"&gt;="&amp;BE$3,EW_Date,"&lt;="&amp;BE$4,EW_Rank,"&lt;="&amp;In_Milestones_Scope)</f>
        <v>-0</v>
      </c>
      <c r="BF107" s="21" t="n">
        <f aca="false">-SUMIFS(EW_Keur,EW_Date,"&gt;="&amp;BF$3,EW_Date,"&lt;="&amp;BF$4,EW_Rank,"&lt;="&amp;In_Milestones_Scope)</f>
        <v>-0</v>
      </c>
      <c r="BG107" s="21" t="n">
        <f aca="false">-SUMIFS(EW_Keur,EW_Date,"&gt;="&amp;BG$3,EW_Date,"&lt;="&amp;BG$4,EW_Rank,"&lt;="&amp;In_Milestones_Scope)</f>
        <v>-0</v>
      </c>
      <c r="BH107" s="21" t="n">
        <f aca="false">-SUMIFS(EW_Keur,EW_Date,"&gt;="&amp;BH$3,EW_Date,"&lt;="&amp;BH$4,EW_Rank,"&lt;="&amp;In_Milestones_Scope)</f>
        <v>-0</v>
      </c>
      <c r="BI107" s="21" t="n">
        <f aca="false">-SUMIFS(EW_Keur,EW_Date,"&gt;="&amp;BI$3,EW_Date,"&lt;="&amp;BI$4,EW_Rank,"&lt;="&amp;In_Milestones_Scope)</f>
        <v>-0</v>
      </c>
      <c r="BJ107" s="21" t="n">
        <f aca="false">-SUMIFS(EW_Keur,EW_Date,"&gt;="&amp;BJ$3,EW_Date,"&lt;="&amp;BJ$4,EW_Rank,"&lt;="&amp;In_Milestones_Scope)</f>
        <v>-0</v>
      </c>
      <c r="BK107" s="21" t="n">
        <f aca="false">-SUMIFS(EW_Keur,EW_Date,"&gt;="&amp;BK$3,EW_Date,"&lt;="&amp;BK$4,EW_Rank,"&lt;="&amp;In_Milestones_Scope)</f>
        <v>-0</v>
      </c>
      <c r="BL107" s="21" t="n">
        <f aca="false">-SUMIFS(EW_Keur,EW_Date,"&gt;="&amp;BL$3,EW_Date,"&lt;="&amp;BL$4,EW_Rank,"&lt;="&amp;In_Milestones_Scope)</f>
        <v>-0</v>
      </c>
      <c r="BM107" s="21" t="n">
        <f aca="false">-SUMIFS(EW_Keur,EW_Date,"&gt;="&amp;BM$3,EW_Date,"&lt;="&amp;BM$4,EW_Rank,"&lt;="&amp;In_Milestones_Scope)</f>
        <v>-0</v>
      </c>
      <c r="BN107" s="21" t="n">
        <f aca="false">-SUMIFS(EW_Keur,EW_Date,"&gt;="&amp;BN$3,EW_Date,"&lt;="&amp;BN$4,EW_Rank,"&lt;="&amp;In_Milestones_Scope)</f>
        <v>-0</v>
      </c>
      <c r="BO107" s="21" t="n">
        <f aca="false">-SUMIFS(EW_Keur,EW_Date,"&gt;="&amp;BO$3,EW_Date,"&lt;="&amp;BO$4,EW_Rank,"&lt;="&amp;In_Milestones_Scope)</f>
        <v>-0</v>
      </c>
      <c r="BP107" s="21" t="n">
        <f aca="false">-SUMIFS(EW_Keur,EW_Date,"&gt;="&amp;BP$3,EW_Date,"&lt;="&amp;BP$4,EW_Rank,"&lt;="&amp;In_Milestones_Scope)</f>
        <v>-0</v>
      </c>
      <c r="BQ107" s="21" t="n">
        <f aca="false">-SUMIFS(EW_Keur,EW_Date,"&gt;="&amp;BQ$3,EW_Date,"&lt;="&amp;BQ$4,EW_Rank,"&lt;="&amp;In_Milestones_Scope)</f>
        <v>-0</v>
      </c>
      <c r="BR107" s="21" t="n">
        <f aca="false">-SUMIFS(EW_Keur,EW_Date,"&gt;="&amp;BR$3,EW_Date,"&lt;="&amp;BR$4,EW_Rank,"&lt;="&amp;In_Milestones_Scope)</f>
        <v>-0</v>
      </c>
      <c r="BS107" s="21" t="n">
        <f aca="false">-SUMIFS(EW_Keur,EW_Date,"&gt;="&amp;BS$3,EW_Date,"&lt;="&amp;BS$4,EW_Rank,"&lt;="&amp;In_Milestones_Scope)</f>
        <v>-0</v>
      </c>
      <c r="BT107" s="21" t="n">
        <f aca="false">-SUMIFS(EW_Keur,EW_Date,"&gt;="&amp;BT$3,EW_Date,"&lt;="&amp;BT$4,EW_Rank,"&lt;="&amp;In_Milestones_Scope)</f>
        <v>-0</v>
      </c>
      <c r="BU107" s="21" t="n">
        <f aca="false">-SUMIFS(EW_Keur,EW_Date,"&gt;="&amp;BU$3,EW_Date,"&lt;="&amp;BU$4,EW_Rank,"&lt;="&amp;In_Milestones_Scope)</f>
        <v>-0</v>
      </c>
      <c r="BV107" s="21" t="n">
        <f aca="false">-SUMIFS(EW_Keur,EW_Date,"&gt;="&amp;BV$3,EW_Date,"&lt;="&amp;BV$4,EW_Rank,"&lt;="&amp;In_Milestones_Scope)</f>
        <v>-0</v>
      </c>
      <c r="BW107" s="21" t="n">
        <f aca="false">-SUMIFS(EW_Keur,EW_Date,"&gt;="&amp;BW$3,EW_Date,"&lt;="&amp;BW$4,EW_Rank,"&lt;="&amp;In_Milestones_Scope)</f>
        <v>-0</v>
      </c>
      <c r="BX107" s="21" t="n">
        <f aca="false">-SUMIFS(EW_Keur,EW_Date,"&gt;="&amp;BX$3,EW_Date,"&lt;="&amp;BX$4,EW_Rank,"&lt;="&amp;In_Milestones_Scope)</f>
        <v>-0</v>
      </c>
      <c r="BY107" s="21" t="n">
        <f aca="false">-SUMIFS(EW_Keur,EW_Date,"&gt;="&amp;BY$3,EW_Date,"&lt;="&amp;BY$4,EW_Rank,"&lt;="&amp;In_Milestones_Scope)</f>
        <v>-0</v>
      </c>
      <c r="BZ107" s="21" t="n">
        <f aca="false">-SUMIFS(EW_Keur,EW_Date,"&gt;="&amp;BZ$3,EW_Date,"&lt;="&amp;BZ$4,EW_Rank,"&lt;="&amp;In_Milestones_Scope)</f>
        <v>-0</v>
      </c>
      <c r="CA107" s="21" t="n">
        <f aca="false">-SUMIFS(EW_Keur,EW_Date,"&gt;="&amp;CA$3,EW_Date,"&lt;="&amp;CA$4,EW_Rank,"&lt;="&amp;In_Milestones_Scope)</f>
        <v>-0</v>
      </c>
      <c r="CB107" s="21" t="n">
        <f aca="false">-SUMIFS(EW_Keur,EW_Date,"&gt;="&amp;CB$3,EW_Date,"&lt;="&amp;CB$4,EW_Rank,"&lt;="&amp;In_Milestones_Scope)</f>
        <v>-0</v>
      </c>
      <c r="CC107" s="21" t="n">
        <f aca="false">-SUMIFS(EW_Keur,EW_Date,"&gt;="&amp;CC$3,EW_Date,"&lt;="&amp;CC$4,EW_Rank,"&lt;="&amp;In_Milestones_Scope)</f>
        <v>-0</v>
      </c>
      <c r="CD107" s="21" t="n">
        <f aca="false">-SUMIFS(EW_Keur,EW_Date,"&gt;="&amp;CD$3,EW_Date,"&lt;="&amp;CD$4,EW_Rank,"&lt;="&amp;In_Milestones_Scope)</f>
        <v>-0</v>
      </c>
      <c r="CE107" s="21" t="n">
        <f aca="false">-SUMIFS(EW_Keur,EW_Date,"&gt;="&amp;CE$3,EW_Date,"&lt;="&amp;CE$4,EW_Rank,"&lt;="&amp;In_Milestones_Scope)</f>
        <v>-0</v>
      </c>
      <c r="CF107" s="21" t="n">
        <f aca="false">-SUMIFS(EW_Keur,EW_Date,"&gt;="&amp;CF$3,EW_Date,"&lt;="&amp;CF$4,EW_Rank,"&lt;="&amp;In_Milestones_Scope)</f>
        <v>-0</v>
      </c>
      <c r="CG107" s="21" t="n">
        <f aca="false">-SUMIFS(EW_Keur,EW_Date,"&gt;="&amp;CG$3,EW_Date,"&lt;="&amp;CG$4,EW_Rank,"&lt;="&amp;In_Milestones_Scope)</f>
        <v>-0</v>
      </c>
      <c r="CH107" s="21" t="n">
        <f aca="false">-SUMIFS(EW_Keur,EW_Date,"&gt;="&amp;CH$3,EW_Date,"&lt;="&amp;CH$4,EW_Rank,"&lt;="&amp;In_Milestones_Scope)</f>
        <v>-0</v>
      </c>
      <c r="CI107" s="21" t="n">
        <f aca="false">-SUMIFS(EW_Keur,EW_Date,"&gt;="&amp;CI$3,EW_Date,"&lt;="&amp;CI$4,EW_Rank,"&lt;="&amp;In_Milestones_Scope)</f>
        <v>-0</v>
      </c>
      <c r="CJ107" s="21" t="n">
        <f aca="false">-SUMIFS(EW_Keur,EW_Date,"&gt;="&amp;CJ$3,EW_Date,"&lt;="&amp;CJ$4,EW_Rank,"&lt;="&amp;In_Milestones_Scope)</f>
        <v>-0</v>
      </c>
      <c r="CK107" s="21" t="n">
        <f aca="false">-SUMIFS(EW_Keur,EW_Date,"&gt;="&amp;CK$3,EW_Date,"&lt;="&amp;CK$4,EW_Rank,"&lt;="&amp;In_Milestones_Scope)</f>
        <v>-0</v>
      </c>
      <c r="CL107" s="21" t="n">
        <f aca="false">-SUMIFS(EW_Keur,EW_Date,"&gt;="&amp;CL$3,EW_Date,"&lt;="&amp;CL$4,EW_Rank,"&lt;="&amp;In_Milestones_Scope)</f>
        <v>-0</v>
      </c>
      <c r="CM107" s="21" t="n">
        <f aca="false">-SUMIFS(EW_Keur,EW_Date,"&gt;="&amp;CM$3,EW_Date,"&lt;="&amp;CM$4,EW_Rank,"&lt;="&amp;In_Milestones_Scope)</f>
        <v>-0</v>
      </c>
      <c r="CN107" s="21" t="n">
        <f aca="false">-SUMIFS(EW_Keur,EW_Date,"&gt;="&amp;CN$3,EW_Date,"&lt;="&amp;CN$4,EW_Rank,"&lt;="&amp;In_Milestones_Scope)</f>
        <v>-0</v>
      </c>
      <c r="CO107" s="21" t="n">
        <f aca="false">-SUMIFS(EW_Keur,EW_Date,"&gt;="&amp;CO$3,EW_Date,"&lt;="&amp;CO$4,EW_Rank,"&lt;="&amp;In_Milestones_Scope)</f>
        <v>-0</v>
      </c>
      <c r="CP107" s="21" t="n">
        <f aca="false">-SUMIFS(EW_Keur,EW_Date,"&gt;="&amp;CP$3,EW_Date,"&lt;="&amp;CP$4,EW_Rank,"&lt;="&amp;In_Milestones_Scope)</f>
        <v>-0</v>
      </c>
      <c r="CQ107" s="21" t="n">
        <f aca="false">-SUMIFS(EW_Keur,EW_Date,"&gt;="&amp;CQ$3,EW_Date,"&lt;="&amp;CQ$4,EW_Rank,"&lt;="&amp;In_Milestones_Scope)</f>
        <v>-0</v>
      </c>
      <c r="CR107" s="21" t="n">
        <f aca="false">-SUMIFS(EW_Keur,EW_Date,"&gt;="&amp;CR$3,EW_Date,"&lt;="&amp;CR$4,EW_Rank,"&lt;="&amp;In_Milestones_Scope)</f>
        <v>-0</v>
      </c>
      <c r="CS107" s="21" t="n">
        <f aca="false">-SUMIFS(EW_Keur,EW_Date,"&gt;="&amp;CS$3,EW_Date,"&lt;="&amp;CS$4,EW_Rank,"&lt;="&amp;In_Milestones_Scope)</f>
        <v>-0</v>
      </c>
      <c r="CT107" s="21" t="n">
        <f aca="false">-SUMIFS(EW_Keur,EW_Date,"&gt;="&amp;CT$3,EW_Date,"&lt;="&amp;CT$4,EW_Rank,"&lt;="&amp;In_Milestones_Scope)</f>
        <v>-0</v>
      </c>
      <c r="CU107" s="21" t="n">
        <f aca="false">-SUMIFS(EW_Keur,EW_Date,"&gt;="&amp;CU$3,EW_Date,"&lt;="&amp;CU$4,EW_Rank,"&lt;="&amp;In_Milestones_Scope)</f>
        <v>-0</v>
      </c>
      <c r="CV107" s="21" t="n">
        <f aca="false">-SUMIFS(EW_Keur,EW_Date,"&gt;="&amp;CV$3,EW_Date,"&lt;="&amp;CV$4,EW_Rank,"&lt;="&amp;In_Milestones_Scope)</f>
        <v>-0</v>
      </c>
      <c r="CW107" s="21" t="n">
        <f aca="false">-SUMIFS(EW_Keur,EW_Date,"&gt;="&amp;CW$3,EW_Date,"&lt;="&amp;CW$4,EW_Rank,"&lt;="&amp;In_Milestones_Scope)</f>
        <v>-0</v>
      </c>
      <c r="CX107" s="21" t="n">
        <f aca="false">-SUMIFS(EW_Keur,EW_Date,"&gt;="&amp;CX$3,EW_Date,"&lt;="&amp;CX$4,EW_Rank,"&lt;="&amp;In_Milestones_Scope)</f>
        <v>-0</v>
      </c>
      <c r="CY107" s="21" t="n">
        <f aca="false">-SUMIFS(EW_Keur,EW_Date,"&gt;="&amp;CY$3,EW_Date,"&lt;="&amp;CY$4,EW_Rank,"&lt;="&amp;In_Milestones_Scope)</f>
        <v>-0</v>
      </c>
      <c r="CZ107" s="21" t="n">
        <f aca="false">-SUMIFS(EW_Keur,EW_Date,"&gt;="&amp;CZ$3,EW_Date,"&lt;="&amp;CZ$4,EW_Rank,"&lt;="&amp;In_Milestones_Scope)</f>
        <v>-0</v>
      </c>
      <c r="DA107" s="21" t="n">
        <f aca="false">-SUMIFS(EW_Keur,EW_Date,"&gt;="&amp;DA$3,EW_Date,"&lt;="&amp;DA$4,EW_Rank,"&lt;="&amp;In_Milestones_Scope)</f>
        <v>-0</v>
      </c>
      <c r="DB107" s="21" t="n">
        <f aca="false">-SUMIFS(EW_Keur,EW_Date,"&gt;="&amp;DB$3,EW_Date,"&lt;="&amp;DB$4,EW_Rank,"&lt;="&amp;In_Milestones_Scope)</f>
        <v>-0</v>
      </c>
      <c r="DC107" s="21" t="n">
        <f aca="false">-SUMIFS(EW_Keur,EW_Date,"&gt;="&amp;DC$3,EW_Date,"&lt;="&amp;DC$4,EW_Rank,"&lt;="&amp;In_Milestones_Scope)</f>
        <v>-0</v>
      </c>
      <c r="DD107" s="21" t="n">
        <f aca="false">-SUMIFS(EW_Keur,EW_Date,"&gt;="&amp;DD$3,EW_Date,"&lt;="&amp;DD$4,EW_Rank,"&lt;="&amp;In_Milestones_Scope)</f>
        <v>-0</v>
      </c>
      <c r="DE107" s="21" t="n">
        <f aca="false">-SUMIFS(EW_Keur,EW_Date,"&gt;="&amp;DE$3,EW_Date,"&lt;="&amp;DE$4,EW_Rank,"&lt;="&amp;In_Milestones_Scope)</f>
        <v>-0</v>
      </c>
      <c r="DF107" s="21" t="n">
        <f aca="false">-SUMIFS(EW_Keur,EW_Date,"&gt;="&amp;DF$3,EW_Date,"&lt;="&amp;DF$4,EW_Rank,"&lt;="&amp;In_Milestones_Scope)</f>
        <v>-0</v>
      </c>
      <c r="DG107" s="21" t="n">
        <f aca="false">-SUMIFS(EW_Keur,EW_Date,"&gt;="&amp;DG$3,EW_Date,"&lt;="&amp;DG$4,EW_Rank,"&lt;="&amp;In_Milestones_Scope)</f>
        <v>-0</v>
      </c>
      <c r="DH107" s="21" t="n">
        <f aca="false">-SUMIFS(EW_Keur,EW_Date,"&gt;="&amp;DH$3,EW_Date,"&lt;="&amp;DH$4,EW_Rank,"&lt;="&amp;In_Milestones_Scope)</f>
        <v>-0</v>
      </c>
      <c r="DI107" s="21" t="n">
        <f aca="false">-SUMIFS(EW_Keur,EW_Date,"&gt;="&amp;DI$3,EW_Date,"&lt;="&amp;DI$4,EW_Rank,"&lt;="&amp;In_Milestones_Scope)</f>
        <v>-0</v>
      </c>
      <c r="DJ107" s="21" t="n">
        <f aca="false">-SUMIFS(EW_Keur,EW_Date,"&gt;="&amp;DJ$3,EW_Date,"&lt;="&amp;DJ$4,EW_Rank,"&lt;="&amp;In_Milestones_Scope)</f>
        <v>-0</v>
      </c>
      <c r="DK107" s="21" t="n">
        <f aca="false">-SUMIFS(EW_Keur,EW_Date,"&gt;="&amp;DK$3,EW_Date,"&lt;="&amp;DK$4,EW_Rank,"&lt;="&amp;In_Milestones_Scope)</f>
        <v>-0</v>
      </c>
      <c r="DL107" s="21" t="n">
        <f aca="false">-SUMIFS(EW_Keur,EW_Date,"&gt;="&amp;DL$3,EW_Date,"&lt;="&amp;DL$4,EW_Rank,"&lt;="&amp;In_Milestones_Scope)</f>
        <v>-0</v>
      </c>
      <c r="DM107" s="21" t="n">
        <f aca="false">-SUMIFS(EW_Keur,EW_Date,"&gt;="&amp;DM$3,EW_Date,"&lt;="&amp;DM$4,EW_Rank,"&lt;="&amp;In_Milestones_Scope)</f>
        <v>-0</v>
      </c>
      <c r="DN107" s="21" t="n">
        <f aca="false">-SUMIFS(EW_Keur,EW_Date,"&gt;="&amp;DN$3,EW_Date,"&lt;="&amp;DN$4,EW_Rank,"&lt;="&amp;In_Milestones_Scope)</f>
        <v>-0</v>
      </c>
      <c r="DO107" s="21" t="n">
        <f aca="false">-SUMIFS(EW_Keur,EW_Date,"&gt;="&amp;DO$3,EW_Date,"&lt;="&amp;DO$4,EW_Rank,"&lt;="&amp;In_Milestones_Scope)</f>
        <v>-0</v>
      </c>
      <c r="DP107" s="21" t="n">
        <f aca="false">-SUMIFS(EW_Keur,EW_Date,"&gt;="&amp;DP$3,EW_Date,"&lt;="&amp;DP$4,EW_Rank,"&lt;="&amp;In_Milestones_Scope)</f>
        <v>-0</v>
      </c>
      <c r="DQ107" s="21" t="n">
        <f aca="false">-SUMIFS(EW_Keur,EW_Date,"&gt;="&amp;DQ$3,EW_Date,"&lt;="&amp;DQ$4,EW_Rank,"&lt;="&amp;In_Milestones_Scope)</f>
        <v>-0</v>
      </c>
      <c r="DR107" s="21" t="n">
        <f aca="false">-SUMIFS(EW_Keur,EW_Date,"&gt;="&amp;DR$3,EW_Date,"&lt;="&amp;DR$4,EW_Rank,"&lt;="&amp;In_Milestones_Scope)</f>
        <v>-0</v>
      </c>
      <c r="DS107" s="21" t="n">
        <f aca="false">-SUMIFS(EW_Keur,EW_Date,"&gt;="&amp;DS$3,EW_Date,"&lt;="&amp;DS$4,EW_Rank,"&lt;="&amp;In_Milestones_Scope)</f>
        <v>-0</v>
      </c>
      <c r="DT107" s="21" t="n">
        <f aca="false">-SUMIFS(EW_Keur,EW_Date,"&gt;="&amp;DT$3,EW_Date,"&lt;="&amp;DT$4,EW_Rank,"&lt;="&amp;In_Milestones_Scope)</f>
        <v>-0</v>
      </c>
      <c r="DU107" s="21" t="n">
        <f aca="false">-SUMIFS(EW_Keur,EW_Date,"&gt;="&amp;DU$3,EW_Date,"&lt;="&amp;DU$4,EW_Rank,"&lt;="&amp;In_Milestones_Scope)</f>
        <v>-0</v>
      </c>
      <c r="DV107" s="21" t="n">
        <f aca="false">-SUMIFS(EW_Keur,EW_Date,"&gt;="&amp;DV$3,EW_Date,"&lt;="&amp;DV$4,EW_Rank,"&lt;="&amp;In_Milestones_Scope)</f>
        <v>-0</v>
      </c>
      <c r="DW107" s="21" t="n">
        <f aca="false">-SUMIFS(EW_Keur,EW_Date,"&gt;="&amp;DW$3,EW_Date,"&lt;="&amp;DW$4,EW_Rank,"&lt;="&amp;In_Milestones_Scope)</f>
        <v>-0</v>
      </c>
      <c r="DX107" s="21" t="n">
        <f aca="false">-SUMIFS(EW_Keur,EW_Date,"&gt;="&amp;DX$3,EW_Date,"&lt;="&amp;DX$4,EW_Rank,"&lt;="&amp;In_Milestones_Scope)</f>
        <v>-0</v>
      </c>
      <c r="DY107" s="21" t="n">
        <f aca="false">-SUMIFS(EW_Keur,EW_Date,"&gt;="&amp;DY$3,EW_Date,"&lt;="&amp;DY$4,EW_Rank,"&lt;="&amp;In_Milestones_Scope)</f>
        <v>-0</v>
      </c>
      <c r="DZ107" s="21" t="n">
        <f aca="false">-SUMIFS(EW_Keur,EW_Date,"&gt;="&amp;DZ$3,EW_Date,"&lt;="&amp;DZ$4,EW_Rank,"&lt;="&amp;In_Milestones_Scope)</f>
        <v>-0</v>
      </c>
      <c r="EA107" s="21" t="n">
        <f aca="false">-SUMIFS(EW_Keur,EW_Date,"&gt;="&amp;EA$3,EW_Date,"&lt;="&amp;EA$4,EW_Rank,"&lt;="&amp;In_Milestones_Scope)</f>
        <v>-0</v>
      </c>
      <c r="EB107" s="21" t="n">
        <f aca="false">-SUMIFS(EW_Keur,EW_Date,"&gt;="&amp;EB$3,EW_Date,"&lt;="&amp;EB$4,EW_Rank,"&lt;="&amp;In_Milestones_Scope)</f>
        <v>-0</v>
      </c>
      <c r="EC107" s="21" t="n">
        <f aca="false">-SUMIFS(EW_Keur,EW_Date,"&gt;="&amp;EC$3,EW_Date,"&lt;="&amp;EC$4,EW_Rank,"&lt;="&amp;In_Milestones_Scope)</f>
        <v>-0</v>
      </c>
      <c r="ED107" s="21" t="n">
        <f aca="false">-SUMIFS(EW_Keur,EW_Date,"&gt;="&amp;ED$3,EW_Date,"&lt;="&amp;ED$4,EW_Rank,"&lt;="&amp;In_Milestones_Scope)</f>
        <v>-0</v>
      </c>
      <c r="EE107" s="21" t="n">
        <f aca="false">-SUMIFS(EW_Keur,EW_Date,"&gt;="&amp;EE$3,EW_Date,"&lt;="&amp;EE$4,EW_Rank,"&lt;="&amp;In_Milestones_Scope)</f>
        <v>-0</v>
      </c>
      <c r="EF107" s="21" t="n">
        <f aca="false">-SUMIFS(EW_Keur,EW_Date,"&gt;="&amp;EF$3,EW_Date,"&lt;="&amp;EF$4,EW_Rank,"&lt;="&amp;In_Milestones_Scope)</f>
        <v>-0</v>
      </c>
      <c r="EG107" s="21" t="n">
        <f aca="false">-SUMIFS(EW_Keur,EW_Date,"&gt;="&amp;EG$3,EW_Date,"&lt;="&amp;EG$4,EW_Rank,"&lt;="&amp;In_Milestones_Scope)</f>
        <v>-0</v>
      </c>
      <c r="EH107" s="21" t="n">
        <f aca="false">-SUMIFS(EW_Keur,EW_Date,"&gt;="&amp;EH$3,EW_Date,"&lt;="&amp;EH$4,EW_Rank,"&lt;="&amp;In_Milestones_Scope)</f>
        <v>-0</v>
      </c>
      <c r="EI107" s="21" t="n">
        <f aca="false">-SUMIFS(EW_Keur,EW_Date,"&gt;="&amp;EI$3,EW_Date,"&lt;="&amp;EI$4,EW_Rank,"&lt;="&amp;In_Milestones_Scope)</f>
        <v>-0</v>
      </c>
      <c r="EJ107" s="21" t="n">
        <f aca="false">-SUMIFS(EW_Keur,EW_Date,"&gt;="&amp;EJ$3,EW_Date,"&lt;="&amp;EJ$4,EW_Rank,"&lt;="&amp;In_Milestones_Scope)</f>
        <v>-0</v>
      </c>
      <c r="EK107" s="21" t="n">
        <f aca="false">-SUMIFS(EW_Keur,EW_Date,"&gt;="&amp;EK$3,EW_Date,"&lt;="&amp;EK$4,EW_Rank,"&lt;="&amp;In_Milestones_Scope)</f>
        <v>-0</v>
      </c>
      <c r="EL107" s="21" t="n">
        <f aca="false">-SUMIFS(EW_Keur,EW_Date,"&gt;="&amp;EL$3,EW_Date,"&lt;="&amp;EL$4,EW_Rank,"&lt;="&amp;In_Milestones_Scope)</f>
        <v>-0</v>
      </c>
      <c r="EM107" s="21" t="n">
        <f aca="false">-SUMIFS(EW_Keur,EW_Date,"&gt;="&amp;EM$3,EW_Date,"&lt;="&amp;EM$4,EW_Rank,"&lt;="&amp;In_Milestones_Scope)</f>
        <v>-0</v>
      </c>
      <c r="EN107" s="21" t="n">
        <f aca="false">-SUMIFS(EW_Keur,EW_Date,"&gt;="&amp;EN$3,EW_Date,"&lt;="&amp;EN$4,EW_Rank,"&lt;="&amp;In_Milestones_Scope)</f>
        <v>-0</v>
      </c>
      <c r="EO107" s="21" t="n">
        <f aca="false">-SUMIFS(EW_Keur,EW_Date,"&gt;="&amp;EO$3,EW_Date,"&lt;="&amp;EO$4,EW_Rank,"&lt;="&amp;In_Milestones_Scope)</f>
        <v>-0</v>
      </c>
      <c r="EP107" s="21" t="n">
        <f aca="false">-SUMIFS(EW_Keur,EW_Date,"&gt;="&amp;EP$3,EW_Date,"&lt;="&amp;EP$4,EW_Rank,"&lt;="&amp;In_Milestones_Scope)</f>
        <v>-0</v>
      </c>
      <c r="EQ107" s="21" t="n">
        <f aca="false">-SUMIFS(EW_Keur,EW_Date,"&gt;="&amp;EQ$3,EW_Date,"&lt;="&amp;EQ$4,EW_Rank,"&lt;="&amp;In_Milestones_Scope)</f>
        <v>-0</v>
      </c>
      <c r="ER107" s="21" t="n">
        <f aca="false">-SUMIFS(EW_Keur,EW_Date,"&gt;="&amp;ER$3,EW_Date,"&lt;="&amp;ER$4,EW_Rank,"&lt;="&amp;In_Milestones_Scope)</f>
        <v>-0</v>
      </c>
      <c r="ES107" s="21" t="n">
        <f aca="false">-SUMIFS(EW_Keur,EW_Date,"&gt;="&amp;ES$3,EW_Date,"&lt;="&amp;ES$4,EW_Rank,"&lt;="&amp;In_Milestones_Scope)</f>
        <v>-0</v>
      </c>
      <c r="ET107" s="21" t="n">
        <f aca="false">-SUMIFS(EW_Keur,EW_Date,"&gt;="&amp;ET$3,EW_Date,"&lt;="&amp;ET$4,EW_Rank,"&lt;="&amp;In_Milestones_Scope)</f>
        <v>-0</v>
      </c>
      <c r="EU107" s="21" t="n">
        <f aca="false">-SUMIFS(EW_Keur,EW_Date,"&gt;="&amp;EU$3,EW_Date,"&lt;="&amp;EU$4,EW_Rank,"&lt;="&amp;In_Milestones_Scope)</f>
        <v>-0</v>
      </c>
      <c r="EV107" s="21" t="n">
        <f aca="false">-SUMIFS(EW_Keur,EW_Date,"&gt;="&amp;EV$3,EW_Date,"&lt;="&amp;EV$4,EW_Rank,"&lt;="&amp;In_Milestones_Scope)</f>
        <v>-0</v>
      </c>
      <c r="EW107" s="21" t="n">
        <f aca="false">-SUMIFS(EW_Keur,EW_Date,"&gt;="&amp;EW$3,EW_Date,"&lt;="&amp;EW$4,EW_Rank,"&lt;="&amp;In_Milestones_Scope)</f>
        <v>-0</v>
      </c>
      <c r="EX107" s="21" t="n">
        <f aca="false">-SUMIFS(EW_Keur,EW_Date,"&gt;="&amp;EX$3,EW_Date,"&lt;="&amp;EX$4,EW_Rank,"&lt;="&amp;In_Milestones_Scope)</f>
        <v>-0</v>
      </c>
      <c r="EY107" s="21" t="n">
        <f aca="false">-SUMIFS(EW_Keur,EW_Date,"&gt;="&amp;EY$3,EW_Date,"&lt;="&amp;EY$4,EW_Rank,"&lt;="&amp;In_Milestones_Scope)</f>
        <v>-0</v>
      </c>
      <c r="EZ107" s="21" t="n">
        <f aca="false">-SUMIFS(EW_Keur,EW_Date,"&gt;="&amp;EZ$3,EW_Date,"&lt;="&amp;EZ$4,EW_Rank,"&lt;="&amp;In_Milestones_Scope)</f>
        <v>-0</v>
      </c>
      <c r="FA107" s="21" t="n">
        <f aca="false">-SUMIFS(EW_Keur,EW_Date,"&gt;="&amp;FA$3,EW_Date,"&lt;="&amp;FA$4,EW_Rank,"&lt;="&amp;In_Milestones_Scope)</f>
        <v>-0</v>
      </c>
      <c r="FB107" s="21" t="n">
        <f aca="false">-SUMIFS(EW_Keur,EW_Date,"&gt;="&amp;FB$3,EW_Date,"&lt;="&amp;FB$4,EW_Rank,"&lt;="&amp;In_Milestones_Scope)</f>
        <v>-0</v>
      </c>
      <c r="FC107" s="21" t="n">
        <f aca="false">-SUMIFS(EW_Keur,EW_Date,"&gt;="&amp;FC$3,EW_Date,"&lt;="&amp;FC$4,EW_Rank,"&lt;="&amp;In_Milestones_Scope)</f>
        <v>-0</v>
      </c>
      <c r="FD107" s="21" t="n">
        <f aca="false">-SUMIFS(EW_Keur,EW_Date,"&gt;="&amp;FD$3,EW_Date,"&lt;="&amp;FD$4,EW_Rank,"&lt;="&amp;In_Milestones_Scope)</f>
        <v>-0</v>
      </c>
      <c r="FE107" s="21" t="n">
        <f aca="false">-SUMIFS(EW_Keur,EW_Date,"&gt;="&amp;FE$3,EW_Date,"&lt;="&amp;FE$4,EW_Rank,"&lt;="&amp;In_Milestones_Scope)</f>
        <v>-0</v>
      </c>
      <c r="FF107" s="21" t="n">
        <f aca="false">-SUMIFS(EW_Keur,EW_Date,"&gt;="&amp;FF$3,EW_Date,"&lt;="&amp;FF$4,EW_Rank,"&lt;="&amp;In_Milestones_Scope)</f>
        <v>-0</v>
      </c>
      <c r="FG107" s="21" t="n">
        <f aca="false">-SUMIFS(EW_Keur,EW_Date,"&gt;="&amp;FG$3,EW_Date,"&lt;="&amp;FG$4,EW_Rank,"&lt;="&amp;In_Milestones_Scope)</f>
        <v>-0</v>
      </c>
      <c r="FH107" s="21" t="n">
        <f aca="false">-SUMIFS(EW_Keur,EW_Date,"&gt;="&amp;FH$3,EW_Date,"&lt;="&amp;FH$4,EW_Rank,"&lt;="&amp;In_Milestones_Scope)</f>
        <v>-0</v>
      </c>
    </row>
    <row r="108" customFormat="false" ht="15" hidden="false" customHeight="false" outlineLevel="0" collapsed="false">
      <c r="C108" s="1" t="s">
        <v>751</v>
      </c>
      <c r="D108" s="12" t="s">
        <v>358</v>
      </c>
      <c r="I108" s="21" t="n">
        <f aca="false">SUM(J108:FH108)</f>
        <v>-725</v>
      </c>
      <c r="J108" s="21" t="n">
        <f aca="false">-In_Milestones_Late_To_Capex*J21*SUMIF(EW_Rank,"&gt;"&amp;In_Milestones_Scope,EW_Keur)</f>
        <v>-0</v>
      </c>
      <c r="K108" s="21" t="n">
        <f aca="false">-In_Milestones_Late_To_Capex*K21*SUMIF(EW_Rank,"&gt;"&amp;In_Milestones_Scope,EW_Keur)</f>
        <v>-0</v>
      </c>
      <c r="L108" s="21" t="n">
        <f aca="false">-In_Milestones_Late_To_Capex*L21*SUMIF(EW_Rank,"&gt;"&amp;In_Milestones_Scope,EW_Keur)</f>
        <v>-0</v>
      </c>
      <c r="M108" s="21" t="n">
        <f aca="false">-In_Milestones_Late_To_Capex*M21*SUMIF(EW_Rank,"&gt;"&amp;In_Milestones_Scope,EW_Keur)</f>
        <v>-0</v>
      </c>
      <c r="N108" s="21" t="n">
        <f aca="false">-In_Milestones_Late_To_Capex*N21*SUMIF(EW_Rank,"&gt;"&amp;In_Milestones_Scope,EW_Keur)</f>
        <v>-0</v>
      </c>
      <c r="O108" s="21" t="n">
        <f aca="false">-In_Milestones_Late_To_Capex*O21*SUMIF(EW_Rank,"&gt;"&amp;In_Milestones_Scope,EW_Keur)</f>
        <v>-0</v>
      </c>
      <c r="P108" s="21" t="n">
        <f aca="false">-In_Milestones_Late_To_Capex*P21*SUMIF(EW_Rank,"&gt;"&amp;In_Milestones_Scope,EW_Keur)</f>
        <v>-725</v>
      </c>
      <c r="Q108" s="21" t="n">
        <f aca="false">-In_Milestones_Late_To_Capex*Q21*SUMIF(EW_Rank,"&gt;"&amp;In_Milestones_Scope,EW_Keur)</f>
        <v>-0</v>
      </c>
      <c r="R108" s="21" t="n">
        <f aca="false">-In_Milestones_Late_To_Capex*R21*SUMIF(EW_Rank,"&gt;"&amp;In_Milestones_Scope,EW_Keur)</f>
        <v>-0</v>
      </c>
      <c r="S108" s="21" t="n">
        <f aca="false">-In_Milestones_Late_To_Capex*S21*SUMIF(EW_Rank,"&gt;"&amp;In_Milestones_Scope,EW_Keur)</f>
        <v>-0</v>
      </c>
      <c r="T108" s="21" t="n">
        <f aca="false">-In_Milestones_Late_To_Capex*T21*SUMIF(EW_Rank,"&gt;"&amp;In_Milestones_Scope,EW_Keur)</f>
        <v>-0</v>
      </c>
      <c r="U108" s="21" t="n">
        <f aca="false">-In_Milestones_Late_To_Capex*U21*SUMIF(EW_Rank,"&gt;"&amp;In_Milestones_Scope,EW_Keur)</f>
        <v>-0</v>
      </c>
      <c r="V108" s="21" t="n">
        <f aca="false">-In_Milestones_Late_To_Capex*V21*SUMIF(EW_Rank,"&gt;"&amp;In_Milestones_Scope,EW_Keur)</f>
        <v>-0</v>
      </c>
      <c r="W108" s="21" t="n">
        <f aca="false">-In_Milestones_Late_To_Capex*W21*SUMIF(EW_Rank,"&gt;"&amp;In_Milestones_Scope,EW_Keur)</f>
        <v>-0</v>
      </c>
      <c r="X108" s="21" t="n">
        <f aca="false">-In_Milestones_Late_To_Capex*X21*SUMIF(EW_Rank,"&gt;"&amp;In_Milestones_Scope,EW_Keur)</f>
        <v>-0</v>
      </c>
      <c r="Y108" s="21" t="n">
        <f aca="false">-In_Milestones_Late_To_Capex*Y21*SUMIF(EW_Rank,"&gt;"&amp;In_Milestones_Scope,EW_Keur)</f>
        <v>-0</v>
      </c>
      <c r="Z108" s="21" t="n">
        <f aca="false">-In_Milestones_Late_To_Capex*Z21*SUMIF(EW_Rank,"&gt;"&amp;In_Milestones_Scope,EW_Keur)</f>
        <v>-0</v>
      </c>
      <c r="AA108" s="21" t="n">
        <f aca="false">-In_Milestones_Late_To_Capex*AA21*SUMIF(EW_Rank,"&gt;"&amp;In_Milestones_Scope,EW_Keur)</f>
        <v>-0</v>
      </c>
      <c r="AB108" s="21" t="n">
        <f aca="false">-In_Milestones_Late_To_Capex*AB21*SUMIF(EW_Rank,"&gt;"&amp;In_Milestones_Scope,EW_Keur)</f>
        <v>-0</v>
      </c>
      <c r="AC108" s="21" t="n">
        <f aca="false">-In_Milestones_Late_To_Capex*AC21*SUMIF(EW_Rank,"&gt;"&amp;In_Milestones_Scope,EW_Keur)</f>
        <v>-0</v>
      </c>
      <c r="AD108" s="21" t="n">
        <f aca="false">-In_Milestones_Late_To_Capex*AD21*SUMIF(EW_Rank,"&gt;"&amp;In_Milestones_Scope,EW_Keur)</f>
        <v>-0</v>
      </c>
      <c r="AE108" s="21" t="n">
        <f aca="false">-In_Milestones_Late_To_Capex*AE21*SUMIF(EW_Rank,"&gt;"&amp;In_Milestones_Scope,EW_Keur)</f>
        <v>-0</v>
      </c>
      <c r="AF108" s="21" t="n">
        <f aca="false">-In_Milestones_Late_To_Capex*AF21*SUMIF(EW_Rank,"&gt;"&amp;In_Milestones_Scope,EW_Keur)</f>
        <v>-0</v>
      </c>
      <c r="AG108" s="21" t="n">
        <f aca="false">-In_Milestones_Late_To_Capex*AG21*SUMIF(EW_Rank,"&gt;"&amp;In_Milestones_Scope,EW_Keur)</f>
        <v>-0</v>
      </c>
      <c r="AH108" s="21" t="n">
        <f aca="false">-In_Milestones_Late_To_Capex*AH21*SUMIF(EW_Rank,"&gt;"&amp;In_Milestones_Scope,EW_Keur)</f>
        <v>-0</v>
      </c>
      <c r="AI108" s="21" t="n">
        <f aca="false">-In_Milestones_Late_To_Capex*AI21*SUMIF(EW_Rank,"&gt;"&amp;In_Milestones_Scope,EW_Keur)</f>
        <v>-0</v>
      </c>
      <c r="AJ108" s="21" t="n">
        <f aca="false">-In_Milestones_Late_To_Capex*AJ21*SUMIF(EW_Rank,"&gt;"&amp;In_Milestones_Scope,EW_Keur)</f>
        <v>-0</v>
      </c>
      <c r="AK108" s="21" t="n">
        <f aca="false">-In_Milestones_Late_To_Capex*AK21*SUMIF(EW_Rank,"&gt;"&amp;In_Milestones_Scope,EW_Keur)</f>
        <v>-0</v>
      </c>
      <c r="AL108" s="21" t="n">
        <f aca="false">-In_Milestones_Late_To_Capex*AL21*SUMIF(EW_Rank,"&gt;"&amp;In_Milestones_Scope,EW_Keur)</f>
        <v>-0</v>
      </c>
      <c r="AM108" s="21" t="n">
        <f aca="false">-In_Milestones_Late_To_Capex*AM21*SUMIF(EW_Rank,"&gt;"&amp;In_Milestones_Scope,EW_Keur)</f>
        <v>-0</v>
      </c>
      <c r="AN108" s="21" t="n">
        <f aca="false">-In_Milestones_Late_To_Capex*AN21*SUMIF(EW_Rank,"&gt;"&amp;In_Milestones_Scope,EW_Keur)</f>
        <v>-0</v>
      </c>
      <c r="AO108" s="21" t="n">
        <f aca="false">-In_Milestones_Late_To_Capex*AO21*SUMIF(EW_Rank,"&gt;"&amp;In_Milestones_Scope,EW_Keur)</f>
        <v>-0</v>
      </c>
      <c r="AP108" s="21" t="n">
        <f aca="false">-In_Milestones_Late_To_Capex*AP21*SUMIF(EW_Rank,"&gt;"&amp;In_Milestones_Scope,EW_Keur)</f>
        <v>-0</v>
      </c>
      <c r="AQ108" s="21" t="n">
        <f aca="false">-In_Milestones_Late_To_Capex*AQ21*SUMIF(EW_Rank,"&gt;"&amp;In_Milestones_Scope,EW_Keur)</f>
        <v>-0</v>
      </c>
      <c r="AR108" s="21" t="n">
        <f aca="false">-In_Milestones_Late_To_Capex*AR21*SUMIF(EW_Rank,"&gt;"&amp;In_Milestones_Scope,EW_Keur)</f>
        <v>-0</v>
      </c>
      <c r="AS108" s="21" t="n">
        <f aca="false">-In_Milestones_Late_To_Capex*AS21*SUMIF(EW_Rank,"&gt;"&amp;In_Milestones_Scope,EW_Keur)</f>
        <v>-0</v>
      </c>
      <c r="AT108" s="21" t="n">
        <f aca="false">-In_Milestones_Late_To_Capex*AT21*SUMIF(EW_Rank,"&gt;"&amp;In_Milestones_Scope,EW_Keur)</f>
        <v>-0</v>
      </c>
      <c r="AU108" s="21" t="n">
        <f aca="false">-In_Milestones_Late_To_Capex*AU21*SUMIF(EW_Rank,"&gt;"&amp;In_Milestones_Scope,EW_Keur)</f>
        <v>-0</v>
      </c>
      <c r="AV108" s="21" t="n">
        <f aca="false">-In_Milestones_Late_To_Capex*AV21*SUMIF(EW_Rank,"&gt;"&amp;In_Milestones_Scope,EW_Keur)</f>
        <v>-0</v>
      </c>
      <c r="AW108" s="21" t="n">
        <f aca="false">-In_Milestones_Late_To_Capex*AW21*SUMIF(EW_Rank,"&gt;"&amp;In_Milestones_Scope,EW_Keur)</f>
        <v>-0</v>
      </c>
      <c r="AX108" s="21" t="n">
        <f aca="false">-In_Milestones_Late_To_Capex*AX21*SUMIF(EW_Rank,"&gt;"&amp;In_Milestones_Scope,EW_Keur)</f>
        <v>-0</v>
      </c>
      <c r="AY108" s="21" t="n">
        <f aca="false">-In_Milestones_Late_To_Capex*AY21*SUMIF(EW_Rank,"&gt;"&amp;In_Milestones_Scope,EW_Keur)</f>
        <v>-0</v>
      </c>
      <c r="AZ108" s="21" t="n">
        <f aca="false">-In_Milestones_Late_To_Capex*AZ21*SUMIF(EW_Rank,"&gt;"&amp;In_Milestones_Scope,EW_Keur)</f>
        <v>-0</v>
      </c>
      <c r="BA108" s="21" t="n">
        <f aca="false">-In_Milestones_Late_To_Capex*BA21*SUMIF(EW_Rank,"&gt;"&amp;In_Milestones_Scope,EW_Keur)</f>
        <v>-0</v>
      </c>
      <c r="BB108" s="21" t="n">
        <f aca="false">-In_Milestones_Late_To_Capex*BB21*SUMIF(EW_Rank,"&gt;"&amp;In_Milestones_Scope,EW_Keur)</f>
        <v>-0</v>
      </c>
      <c r="BC108" s="21" t="n">
        <f aca="false">-In_Milestones_Late_To_Capex*BC21*SUMIF(EW_Rank,"&gt;"&amp;In_Milestones_Scope,EW_Keur)</f>
        <v>-0</v>
      </c>
      <c r="BD108" s="21" t="n">
        <f aca="false">-In_Milestones_Late_To_Capex*BD21*SUMIF(EW_Rank,"&gt;"&amp;In_Milestones_Scope,EW_Keur)</f>
        <v>-0</v>
      </c>
      <c r="BE108" s="21" t="n">
        <f aca="false">-In_Milestones_Late_To_Capex*BE21*SUMIF(EW_Rank,"&gt;"&amp;In_Milestones_Scope,EW_Keur)</f>
        <v>-0</v>
      </c>
      <c r="BF108" s="21" t="n">
        <f aca="false">-In_Milestones_Late_To_Capex*BF21*SUMIF(EW_Rank,"&gt;"&amp;In_Milestones_Scope,EW_Keur)</f>
        <v>-0</v>
      </c>
      <c r="BG108" s="21" t="n">
        <f aca="false">-In_Milestones_Late_To_Capex*BG21*SUMIF(EW_Rank,"&gt;"&amp;In_Milestones_Scope,EW_Keur)</f>
        <v>-0</v>
      </c>
      <c r="BH108" s="21" t="n">
        <f aca="false">-In_Milestones_Late_To_Capex*BH21*SUMIF(EW_Rank,"&gt;"&amp;In_Milestones_Scope,EW_Keur)</f>
        <v>-0</v>
      </c>
      <c r="BI108" s="21" t="n">
        <f aca="false">-In_Milestones_Late_To_Capex*BI21*SUMIF(EW_Rank,"&gt;"&amp;In_Milestones_Scope,EW_Keur)</f>
        <v>-0</v>
      </c>
      <c r="BJ108" s="21" t="n">
        <f aca="false">-In_Milestones_Late_To_Capex*BJ21*SUMIF(EW_Rank,"&gt;"&amp;In_Milestones_Scope,EW_Keur)</f>
        <v>-0</v>
      </c>
      <c r="BK108" s="21" t="n">
        <f aca="false">-In_Milestones_Late_To_Capex*BK21*SUMIF(EW_Rank,"&gt;"&amp;In_Milestones_Scope,EW_Keur)</f>
        <v>-0</v>
      </c>
      <c r="BL108" s="21" t="n">
        <f aca="false">-In_Milestones_Late_To_Capex*BL21*SUMIF(EW_Rank,"&gt;"&amp;In_Milestones_Scope,EW_Keur)</f>
        <v>-0</v>
      </c>
      <c r="BM108" s="21" t="n">
        <f aca="false">-In_Milestones_Late_To_Capex*BM21*SUMIF(EW_Rank,"&gt;"&amp;In_Milestones_Scope,EW_Keur)</f>
        <v>-0</v>
      </c>
      <c r="BN108" s="21" t="n">
        <f aca="false">-In_Milestones_Late_To_Capex*BN21*SUMIF(EW_Rank,"&gt;"&amp;In_Milestones_Scope,EW_Keur)</f>
        <v>-0</v>
      </c>
      <c r="BO108" s="21" t="n">
        <f aca="false">-In_Milestones_Late_To_Capex*BO21*SUMIF(EW_Rank,"&gt;"&amp;In_Milestones_Scope,EW_Keur)</f>
        <v>-0</v>
      </c>
      <c r="BP108" s="21" t="n">
        <f aca="false">-In_Milestones_Late_To_Capex*BP21*SUMIF(EW_Rank,"&gt;"&amp;In_Milestones_Scope,EW_Keur)</f>
        <v>-0</v>
      </c>
      <c r="BQ108" s="21" t="n">
        <f aca="false">-In_Milestones_Late_To_Capex*BQ21*SUMIF(EW_Rank,"&gt;"&amp;In_Milestones_Scope,EW_Keur)</f>
        <v>-0</v>
      </c>
      <c r="BR108" s="21" t="n">
        <f aca="false">-In_Milestones_Late_To_Capex*BR21*SUMIF(EW_Rank,"&gt;"&amp;In_Milestones_Scope,EW_Keur)</f>
        <v>-0</v>
      </c>
      <c r="BS108" s="21" t="n">
        <f aca="false">-In_Milestones_Late_To_Capex*BS21*SUMIF(EW_Rank,"&gt;"&amp;In_Milestones_Scope,EW_Keur)</f>
        <v>-0</v>
      </c>
      <c r="BT108" s="21" t="n">
        <f aca="false">-In_Milestones_Late_To_Capex*BT21*SUMIF(EW_Rank,"&gt;"&amp;In_Milestones_Scope,EW_Keur)</f>
        <v>-0</v>
      </c>
      <c r="BU108" s="21" t="n">
        <f aca="false">-In_Milestones_Late_To_Capex*BU21*SUMIF(EW_Rank,"&gt;"&amp;In_Milestones_Scope,EW_Keur)</f>
        <v>-0</v>
      </c>
      <c r="BV108" s="21" t="n">
        <f aca="false">-In_Milestones_Late_To_Capex*BV21*SUMIF(EW_Rank,"&gt;"&amp;In_Milestones_Scope,EW_Keur)</f>
        <v>-0</v>
      </c>
      <c r="BW108" s="21" t="n">
        <f aca="false">-In_Milestones_Late_To_Capex*BW21*SUMIF(EW_Rank,"&gt;"&amp;In_Milestones_Scope,EW_Keur)</f>
        <v>-0</v>
      </c>
      <c r="BX108" s="21" t="n">
        <f aca="false">-In_Milestones_Late_To_Capex*BX21*SUMIF(EW_Rank,"&gt;"&amp;In_Milestones_Scope,EW_Keur)</f>
        <v>-0</v>
      </c>
      <c r="BY108" s="21" t="n">
        <f aca="false">-In_Milestones_Late_To_Capex*BY21*SUMIF(EW_Rank,"&gt;"&amp;In_Milestones_Scope,EW_Keur)</f>
        <v>-0</v>
      </c>
      <c r="BZ108" s="21" t="n">
        <f aca="false">-In_Milestones_Late_To_Capex*BZ21*SUMIF(EW_Rank,"&gt;"&amp;In_Milestones_Scope,EW_Keur)</f>
        <v>-0</v>
      </c>
      <c r="CA108" s="21" t="n">
        <f aca="false">-In_Milestones_Late_To_Capex*CA21*SUMIF(EW_Rank,"&gt;"&amp;In_Milestones_Scope,EW_Keur)</f>
        <v>-0</v>
      </c>
      <c r="CB108" s="21" t="n">
        <f aca="false">-In_Milestones_Late_To_Capex*CB21*SUMIF(EW_Rank,"&gt;"&amp;In_Milestones_Scope,EW_Keur)</f>
        <v>-0</v>
      </c>
      <c r="CC108" s="21" t="n">
        <f aca="false">-In_Milestones_Late_To_Capex*CC21*SUMIF(EW_Rank,"&gt;"&amp;In_Milestones_Scope,EW_Keur)</f>
        <v>-0</v>
      </c>
      <c r="CD108" s="21" t="n">
        <f aca="false">-In_Milestones_Late_To_Capex*CD21*SUMIF(EW_Rank,"&gt;"&amp;In_Milestones_Scope,EW_Keur)</f>
        <v>-0</v>
      </c>
      <c r="CE108" s="21" t="n">
        <f aca="false">-In_Milestones_Late_To_Capex*CE21*SUMIF(EW_Rank,"&gt;"&amp;In_Milestones_Scope,EW_Keur)</f>
        <v>-0</v>
      </c>
      <c r="CF108" s="21" t="n">
        <f aca="false">-In_Milestones_Late_To_Capex*CF21*SUMIF(EW_Rank,"&gt;"&amp;In_Milestones_Scope,EW_Keur)</f>
        <v>-0</v>
      </c>
      <c r="CG108" s="21" t="n">
        <f aca="false">-In_Milestones_Late_To_Capex*CG21*SUMIF(EW_Rank,"&gt;"&amp;In_Milestones_Scope,EW_Keur)</f>
        <v>-0</v>
      </c>
      <c r="CH108" s="21" t="n">
        <f aca="false">-In_Milestones_Late_To_Capex*CH21*SUMIF(EW_Rank,"&gt;"&amp;In_Milestones_Scope,EW_Keur)</f>
        <v>-0</v>
      </c>
      <c r="CI108" s="21" t="n">
        <f aca="false">-In_Milestones_Late_To_Capex*CI21*SUMIF(EW_Rank,"&gt;"&amp;In_Milestones_Scope,EW_Keur)</f>
        <v>-0</v>
      </c>
      <c r="CJ108" s="21" t="n">
        <f aca="false">-In_Milestones_Late_To_Capex*CJ21*SUMIF(EW_Rank,"&gt;"&amp;In_Milestones_Scope,EW_Keur)</f>
        <v>-0</v>
      </c>
      <c r="CK108" s="21" t="n">
        <f aca="false">-In_Milestones_Late_To_Capex*CK21*SUMIF(EW_Rank,"&gt;"&amp;In_Milestones_Scope,EW_Keur)</f>
        <v>-0</v>
      </c>
      <c r="CL108" s="21" t="n">
        <f aca="false">-In_Milestones_Late_To_Capex*CL21*SUMIF(EW_Rank,"&gt;"&amp;In_Milestones_Scope,EW_Keur)</f>
        <v>-0</v>
      </c>
      <c r="CM108" s="21" t="n">
        <f aca="false">-In_Milestones_Late_To_Capex*CM21*SUMIF(EW_Rank,"&gt;"&amp;In_Milestones_Scope,EW_Keur)</f>
        <v>-0</v>
      </c>
      <c r="CN108" s="21" t="n">
        <f aca="false">-In_Milestones_Late_To_Capex*CN21*SUMIF(EW_Rank,"&gt;"&amp;In_Milestones_Scope,EW_Keur)</f>
        <v>-0</v>
      </c>
      <c r="CO108" s="21" t="n">
        <f aca="false">-In_Milestones_Late_To_Capex*CO21*SUMIF(EW_Rank,"&gt;"&amp;In_Milestones_Scope,EW_Keur)</f>
        <v>-0</v>
      </c>
      <c r="CP108" s="21" t="n">
        <f aca="false">-In_Milestones_Late_To_Capex*CP21*SUMIF(EW_Rank,"&gt;"&amp;In_Milestones_Scope,EW_Keur)</f>
        <v>-0</v>
      </c>
      <c r="CQ108" s="21" t="n">
        <f aca="false">-In_Milestones_Late_To_Capex*CQ21*SUMIF(EW_Rank,"&gt;"&amp;In_Milestones_Scope,EW_Keur)</f>
        <v>-0</v>
      </c>
      <c r="CR108" s="21" t="n">
        <f aca="false">-In_Milestones_Late_To_Capex*CR21*SUMIF(EW_Rank,"&gt;"&amp;In_Milestones_Scope,EW_Keur)</f>
        <v>-0</v>
      </c>
      <c r="CS108" s="21" t="n">
        <f aca="false">-In_Milestones_Late_To_Capex*CS21*SUMIF(EW_Rank,"&gt;"&amp;In_Milestones_Scope,EW_Keur)</f>
        <v>-0</v>
      </c>
      <c r="CT108" s="21" t="n">
        <f aca="false">-In_Milestones_Late_To_Capex*CT21*SUMIF(EW_Rank,"&gt;"&amp;In_Milestones_Scope,EW_Keur)</f>
        <v>-0</v>
      </c>
      <c r="CU108" s="21" t="n">
        <f aca="false">-In_Milestones_Late_To_Capex*CU21*SUMIF(EW_Rank,"&gt;"&amp;In_Milestones_Scope,EW_Keur)</f>
        <v>-0</v>
      </c>
      <c r="CV108" s="21" t="n">
        <f aca="false">-In_Milestones_Late_To_Capex*CV21*SUMIF(EW_Rank,"&gt;"&amp;In_Milestones_Scope,EW_Keur)</f>
        <v>-0</v>
      </c>
      <c r="CW108" s="21" t="n">
        <f aca="false">-In_Milestones_Late_To_Capex*CW21*SUMIF(EW_Rank,"&gt;"&amp;In_Milestones_Scope,EW_Keur)</f>
        <v>-0</v>
      </c>
      <c r="CX108" s="21" t="n">
        <f aca="false">-In_Milestones_Late_To_Capex*CX21*SUMIF(EW_Rank,"&gt;"&amp;In_Milestones_Scope,EW_Keur)</f>
        <v>-0</v>
      </c>
      <c r="CY108" s="21" t="n">
        <f aca="false">-In_Milestones_Late_To_Capex*CY21*SUMIF(EW_Rank,"&gt;"&amp;In_Milestones_Scope,EW_Keur)</f>
        <v>-0</v>
      </c>
      <c r="CZ108" s="21" t="n">
        <f aca="false">-In_Milestones_Late_To_Capex*CZ21*SUMIF(EW_Rank,"&gt;"&amp;In_Milestones_Scope,EW_Keur)</f>
        <v>-0</v>
      </c>
      <c r="DA108" s="21" t="n">
        <f aca="false">-In_Milestones_Late_To_Capex*DA21*SUMIF(EW_Rank,"&gt;"&amp;In_Milestones_Scope,EW_Keur)</f>
        <v>-0</v>
      </c>
      <c r="DB108" s="21" t="n">
        <f aca="false">-In_Milestones_Late_To_Capex*DB21*SUMIF(EW_Rank,"&gt;"&amp;In_Milestones_Scope,EW_Keur)</f>
        <v>-0</v>
      </c>
      <c r="DC108" s="21" t="n">
        <f aca="false">-In_Milestones_Late_To_Capex*DC21*SUMIF(EW_Rank,"&gt;"&amp;In_Milestones_Scope,EW_Keur)</f>
        <v>-0</v>
      </c>
      <c r="DD108" s="21" t="n">
        <f aca="false">-In_Milestones_Late_To_Capex*DD21*SUMIF(EW_Rank,"&gt;"&amp;In_Milestones_Scope,EW_Keur)</f>
        <v>-0</v>
      </c>
      <c r="DE108" s="21" t="n">
        <f aca="false">-In_Milestones_Late_To_Capex*DE21*SUMIF(EW_Rank,"&gt;"&amp;In_Milestones_Scope,EW_Keur)</f>
        <v>-0</v>
      </c>
      <c r="DF108" s="21" t="n">
        <f aca="false">-In_Milestones_Late_To_Capex*DF21*SUMIF(EW_Rank,"&gt;"&amp;In_Milestones_Scope,EW_Keur)</f>
        <v>-0</v>
      </c>
      <c r="DG108" s="21" t="n">
        <f aca="false">-In_Milestones_Late_To_Capex*DG21*SUMIF(EW_Rank,"&gt;"&amp;In_Milestones_Scope,EW_Keur)</f>
        <v>-0</v>
      </c>
      <c r="DH108" s="21" t="n">
        <f aca="false">-In_Milestones_Late_To_Capex*DH21*SUMIF(EW_Rank,"&gt;"&amp;In_Milestones_Scope,EW_Keur)</f>
        <v>-0</v>
      </c>
      <c r="DI108" s="21" t="n">
        <f aca="false">-In_Milestones_Late_To_Capex*DI21*SUMIF(EW_Rank,"&gt;"&amp;In_Milestones_Scope,EW_Keur)</f>
        <v>-0</v>
      </c>
      <c r="DJ108" s="21" t="n">
        <f aca="false">-In_Milestones_Late_To_Capex*DJ21*SUMIF(EW_Rank,"&gt;"&amp;In_Milestones_Scope,EW_Keur)</f>
        <v>-0</v>
      </c>
      <c r="DK108" s="21" t="n">
        <f aca="false">-In_Milestones_Late_To_Capex*DK21*SUMIF(EW_Rank,"&gt;"&amp;In_Milestones_Scope,EW_Keur)</f>
        <v>-0</v>
      </c>
      <c r="DL108" s="21" t="n">
        <f aca="false">-In_Milestones_Late_To_Capex*DL21*SUMIF(EW_Rank,"&gt;"&amp;In_Milestones_Scope,EW_Keur)</f>
        <v>-0</v>
      </c>
      <c r="DM108" s="21" t="n">
        <f aca="false">-In_Milestones_Late_To_Capex*DM21*SUMIF(EW_Rank,"&gt;"&amp;In_Milestones_Scope,EW_Keur)</f>
        <v>-0</v>
      </c>
      <c r="DN108" s="21" t="n">
        <f aca="false">-In_Milestones_Late_To_Capex*DN21*SUMIF(EW_Rank,"&gt;"&amp;In_Milestones_Scope,EW_Keur)</f>
        <v>-0</v>
      </c>
      <c r="DO108" s="21" t="n">
        <f aca="false">-In_Milestones_Late_To_Capex*DO21*SUMIF(EW_Rank,"&gt;"&amp;In_Milestones_Scope,EW_Keur)</f>
        <v>-0</v>
      </c>
      <c r="DP108" s="21" t="n">
        <f aca="false">-In_Milestones_Late_To_Capex*DP21*SUMIF(EW_Rank,"&gt;"&amp;In_Milestones_Scope,EW_Keur)</f>
        <v>-0</v>
      </c>
      <c r="DQ108" s="21" t="n">
        <f aca="false">-In_Milestones_Late_To_Capex*DQ21*SUMIF(EW_Rank,"&gt;"&amp;In_Milestones_Scope,EW_Keur)</f>
        <v>-0</v>
      </c>
      <c r="DR108" s="21" t="n">
        <f aca="false">-In_Milestones_Late_To_Capex*DR21*SUMIF(EW_Rank,"&gt;"&amp;In_Milestones_Scope,EW_Keur)</f>
        <v>-0</v>
      </c>
      <c r="DS108" s="21" t="n">
        <f aca="false">-In_Milestones_Late_To_Capex*DS21*SUMIF(EW_Rank,"&gt;"&amp;In_Milestones_Scope,EW_Keur)</f>
        <v>-0</v>
      </c>
      <c r="DT108" s="21" t="n">
        <f aca="false">-In_Milestones_Late_To_Capex*DT21*SUMIF(EW_Rank,"&gt;"&amp;In_Milestones_Scope,EW_Keur)</f>
        <v>-0</v>
      </c>
      <c r="DU108" s="21" t="n">
        <f aca="false">-In_Milestones_Late_To_Capex*DU21*SUMIF(EW_Rank,"&gt;"&amp;In_Milestones_Scope,EW_Keur)</f>
        <v>-0</v>
      </c>
      <c r="DV108" s="21" t="n">
        <f aca="false">-In_Milestones_Late_To_Capex*DV21*SUMIF(EW_Rank,"&gt;"&amp;In_Milestones_Scope,EW_Keur)</f>
        <v>-0</v>
      </c>
      <c r="DW108" s="21" t="n">
        <f aca="false">-In_Milestones_Late_To_Capex*DW21*SUMIF(EW_Rank,"&gt;"&amp;In_Milestones_Scope,EW_Keur)</f>
        <v>-0</v>
      </c>
      <c r="DX108" s="21" t="n">
        <f aca="false">-In_Milestones_Late_To_Capex*DX21*SUMIF(EW_Rank,"&gt;"&amp;In_Milestones_Scope,EW_Keur)</f>
        <v>-0</v>
      </c>
      <c r="DY108" s="21" t="n">
        <f aca="false">-In_Milestones_Late_To_Capex*DY21*SUMIF(EW_Rank,"&gt;"&amp;In_Milestones_Scope,EW_Keur)</f>
        <v>-0</v>
      </c>
      <c r="DZ108" s="21" t="n">
        <f aca="false">-In_Milestones_Late_To_Capex*DZ21*SUMIF(EW_Rank,"&gt;"&amp;In_Milestones_Scope,EW_Keur)</f>
        <v>-0</v>
      </c>
      <c r="EA108" s="21" t="n">
        <f aca="false">-In_Milestones_Late_To_Capex*EA21*SUMIF(EW_Rank,"&gt;"&amp;In_Milestones_Scope,EW_Keur)</f>
        <v>-0</v>
      </c>
      <c r="EB108" s="21" t="n">
        <f aca="false">-In_Milestones_Late_To_Capex*EB21*SUMIF(EW_Rank,"&gt;"&amp;In_Milestones_Scope,EW_Keur)</f>
        <v>-0</v>
      </c>
      <c r="EC108" s="21" t="n">
        <f aca="false">-In_Milestones_Late_To_Capex*EC21*SUMIF(EW_Rank,"&gt;"&amp;In_Milestones_Scope,EW_Keur)</f>
        <v>-0</v>
      </c>
      <c r="ED108" s="21" t="n">
        <f aca="false">-In_Milestones_Late_To_Capex*ED21*SUMIF(EW_Rank,"&gt;"&amp;In_Milestones_Scope,EW_Keur)</f>
        <v>-0</v>
      </c>
      <c r="EE108" s="21" t="n">
        <f aca="false">-In_Milestones_Late_To_Capex*EE21*SUMIF(EW_Rank,"&gt;"&amp;In_Milestones_Scope,EW_Keur)</f>
        <v>-0</v>
      </c>
      <c r="EF108" s="21" t="n">
        <f aca="false">-In_Milestones_Late_To_Capex*EF21*SUMIF(EW_Rank,"&gt;"&amp;In_Milestones_Scope,EW_Keur)</f>
        <v>-0</v>
      </c>
      <c r="EG108" s="21" t="n">
        <f aca="false">-In_Milestones_Late_To_Capex*EG21*SUMIF(EW_Rank,"&gt;"&amp;In_Milestones_Scope,EW_Keur)</f>
        <v>-0</v>
      </c>
      <c r="EH108" s="21" t="n">
        <f aca="false">-In_Milestones_Late_To_Capex*EH21*SUMIF(EW_Rank,"&gt;"&amp;In_Milestones_Scope,EW_Keur)</f>
        <v>-0</v>
      </c>
      <c r="EI108" s="21" t="n">
        <f aca="false">-In_Milestones_Late_To_Capex*EI21*SUMIF(EW_Rank,"&gt;"&amp;In_Milestones_Scope,EW_Keur)</f>
        <v>-0</v>
      </c>
      <c r="EJ108" s="21" t="n">
        <f aca="false">-In_Milestones_Late_To_Capex*EJ21*SUMIF(EW_Rank,"&gt;"&amp;In_Milestones_Scope,EW_Keur)</f>
        <v>-0</v>
      </c>
      <c r="EK108" s="21" t="n">
        <f aca="false">-In_Milestones_Late_To_Capex*EK21*SUMIF(EW_Rank,"&gt;"&amp;In_Milestones_Scope,EW_Keur)</f>
        <v>-0</v>
      </c>
      <c r="EL108" s="21" t="n">
        <f aca="false">-In_Milestones_Late_To_Capex*EL21*SUMIF(EW_Rank,"&gt;"&amp;In_Milestones_Scope,EW_Keur)</f>
        <v>-0</v>
      </c>
      <c r="EM108" s="21" t="n">
        <f aca="false">-In_Milestones_Late_To_Capex*EM21*SUMIF(EW_Rank,"&gt;"&amp;In_Milestones_Scope,EW_Keur)</f>
        <v>-0</v>
      </c>
      <c r="EN108" s="21" t="n">
        <f aca="false">-In_Milestones_Late_To_Capex*EN21*SUMIF(EW_Rank,"&gt;"&amp;In_Milestones_Scope,EW_Keur)</f>
        <v>-0</v>
      </c>
      <c r="EO108" s="21" t="n">
        <f aca="false">-In_Milestones_Late_To_Capex*EO21*SUMIF(EW_Rank,"&gt;"&amp;In_Milestones_Scope,EW_Keur)</f>
        <v>-0</v>
      </c>
      <c r="EP108" s="21" t="n">
        <f aca="false">-In_Milestones_Late_To_Capex*EP21*SUMIF(EW_Rank,"&gt;"&amp;In_Milestones_Scope,EW_Keur)</f>
        <v>-0</v>
      </c>
      <c r="EQ108" s="21" t="n">
        <f aca="false">-In_Milestones_Late_To_Capex*EQ21*SUMIF(EW_Rank,"&gt;"&amp;In_Milestones_Scope,EW_Keur)</f>
        <v>-0</v>
      </c>
      <c r="ER108" s="21" t="n">
        <f aca="false">-In_Milestones_Late_To_Capex*ER21*SUMIF(EW_Rank,"&gt;"&amp;In_Milestones_Scope,EW_Keur)</f>
        <v>-0</v>
      </c>
      <c r="ES108" s="21" t="n">
        <f aca="false">-In_Milestones_Late_To_Capex*ES21*SUMIF(EW_Rank,"&gt;"&amp;In_Milestones_Scope,EW_Keur)</f>
        <v>-0</v>
      </c>
      <c r="ET108" s="21" t="n">
        <f aca="false">-In_Milestones_Late_To_Capex*ET21*SUMIF(EW_Rank,"&gt;"&amp;In_Milestones_Scope,EW_Keur)</f>
        <v>-0</v>
      </c>
      <c r="EU108" s="21" t="n">
        <f aca="false">-In_Milestones_Late_To_Capex*EU21*SUMIF(EW_Rank,"&gt;"&amp;In_Milestones_Scope,EW_Keur)</f>
        <v>-0</v>
      </c>
      <c r="EV108" s="21" t="n">
        <f aca="false">-In_Milestones_Late_To_Capex*EV21*SUMIF(EW_Rank,"&gt;"&amp;In_Milestones_Scope,EW_Keur)</f>
        <v>-0</v>
      </c>
      <c r="EW108" s="21" t="n">
        <f aca="false">-In_Milestones_Late_To_Capex*EW21*SUMIF(EW_Rank,"&gt;"&amp;In_Milestones_Scope,EW_Keur)</f>
        <v>-0</v>
      </c>
      <c r="EX108" s="21" t="n">
        <f aca="false">-In_Milestones_Late_To_Capex*EX21*SUMIF(EW_Rank,"&gt;"&amp;In_Milestones_Scope,EW_Keur)</f>
        <v>-0</v>
      </c>
      <c r="EY108" s="21" t="n">
        <f aca="false">-In_Milestones_Late_To_Capex*EY21*SUMIF(EW_Rank,"&gt;"&amp;In_Milestones_Scope,EW_Keur)</f>
        <v>-0</v>
      </c>
      <c r="EZ108" s="21" t="n">
        <f aca="false">-In_Milestones_Late_To_Capex*EZ21*SUMIF(EW_Rank,"&gt;"&amp;In_Milestones_Scope,EW_Keur)</f>
        <v>-0</v>
      </c>
      <c r="FA108" s="21" t="n">
        <f aca="false">-In_Milestones_Late_To_Capex*FA21*SUMIF(EW_Rank,"&gt;"&amp;In_Milestones_Scope,EW_Keur)</f>
        <v>-0</v>
      </c>
      <c r="FB108" s="21" t="n">
        <f aca="false">-In_Milestones_Late_To_Capex*FB21*SUMIF(EW_Rank,"&gt;"&amp;In_Milestones_Scope,EW_Keur)</f>
        <v>-0</v>
      </c>
      <c r="FC108" s="21" t="n">
        <f aca="false">-In_Milestones_Late_To_Capex*FC21*SUMIF(EW_Rank,"&gt;"&amp;In_Milestones_Scope,EW_Keur)</f>
        <v>-0</v>
      </c>
      <c r="FD108" s="21" t="n">
        <f aca="false">-In_Milestones_Late_To_Capex*FD21*SUMIF(EW_Rank,"&gt;"&amp;In_Milestones_Scope,EW_Keur)</f>
        <v>-0</v>
      </c>
      <c r="FE108" s="21" t="n">
        <f aca="false">-In_Milestones_Late_To_Capex*FE21*SUMIF(EW_Rank,"&gt;"&amp;In_Milestones_Scope,EW_Keur)</f>
        <v>-0</v>
      </c>
      <c r="FF108" s="21" t="n">
        <f aca="false">-In_Milestones_Late_To_Capex*FF21*SUMIF(EW_Rank,"&gt;"&amp;In_Milestones_Scope,EW_Keur)</f>
        <v>-0</v>
      </c>
      <c r="FG108" s="21" t="n">
        <f aca="false">-In_Milestones_Late_To_Capex*FG21*SUMIF(EW_Rank,"&gt;"&amp;In_Milestones_Scope,EW_Keur)</f>
        <v>-0</v>
      </c>
      <c r="FH108" s="21" t="n">
        <f aca="false">-In_Milestones_Late_To_Capex*FH21*SUMIF(EW_Rank,"&gt;"&amp;In_Milestones_Scope,EW_Keur)</f>
        <v>-0</v>
      </c>
    </row>
    <row r="109" customFormat="false" ht="15" hidden="false" customHeight="false" outlineLevel="0" collapsed="false">
      <c r="C109" s="1" t="s">
        <v>365</v>
      </c>
      <c r="D109" s="12" t="s">
        <v>358</v>
      </c>
      <c r="I109" s="21" t="n">
        <f aca="false">SUM(J109:FH109)</f>
        <v>-3182</v>
      </c>
      <c r="J109" s="21" t="n">
        <f aca="false">-In_PreRtB_Devex*J31</f>
        <v>-0</v>
      </c>
      <c r="K109" s="21" t="n">
        <f aca="false">-In_PreRtB_Devex*K31</f>
        <v>-0</v>
      </c>
      <c r="L109" s="21" t="n">
        <f aca="false">-In_PreRtB_Devex*L31</f>
        <v>-0</v>
      </c>
      <c r="M109" s="21" t="n">
        <f aca="false">-In_PreRtB_Devex*M31</f>
        <v>-0</v>
      </c>
      <c r="N109" s="21" t="n">
        <f aca="false">-In_PreRtB_Devex*N31</f>
        <v>-1608.48351648352</v>
      </c>
      <c r="O109" s="21" t="n">
        <f aca="false">-In_PreRtB_Devex*O31</f>
        <v>-1573.51648351648</v>
      </c>
      <c r="P109" s="21" t="n">
        <f aca="false">-In_PreRtB_Devex*P31</f>
        <v>-0</v>
      </c>
      <c r="Q109" s="21" t="n">
        <f aca="false">-In_PreRtB_Devex*Q31</f>
        <v>-0</v>
      </c>
      <c r="R109" s="21" t="n">
        <f aca="false">-In_PreRtB_Devex*R31</f>
        <v>-0</v>
      </c>
      <c r="S109" s="21" t="n">
        <f aca="false">-In_PreRtB_Devex*S31</f>
        <v>-0</v>
      </c>
      <c r="T109" s="21" t="n">
        <f aca="false">-In_PreRtB_Devex*T31</f>
        <v>-0</v>
      </c>
      <c r="U109" s="21" t="n">
        <f aca="false">-In_PreRtB_Devex*U31</f>
        <v>-0</v>
      </c>
      <c r="V109" s="21" t="n">
        <f aca="false">-In_PreRtB_Devex*V31</f>
        <v>-0</v>
      </c>
      <c r="W109" s="21" t="n">
        <f aca="false">-In_PreRtB_Devex*W31</f>
        <v>-0</v>
      </c>
      <c r="X109" s="21" t="n">
        <f aca="false">-In_PreRtB_Devex*X31</f>
        <v>-0</v>
      </c>
      <c r="Y109" s="21" t="n">
        <f aca="false">-In_PreRtB_Devex*Y31</f>
        <v>-0</v>
      </c>
      <c r="Z109" s="21" t="n">
        <f aca="false">-In_PreRtB_Devex*Z31</f>
        <v>-0</v>
      </c>
      <c r="AA109" s="21" t="n">
        <f aca="false">-In_PreRtB_Devex*AA31</f>
        <v>-0</v>
      </c>
      <c r="AB109" s="21" t="n">
        <f aca="false">-In_PreRtB_Devex*AB31</f>
        <v>-0</v>
      </c>
      <c r="AC109" s="21" t="n">
        <f aca="false">-In_PreRtB_Devex*AC31</f>
        <v>-0</v>
      </c>
      <c r="AD109" s="21" t="n">
        <f aca="false">-In_PreRtB_Devex*AD31</f>
        <v>-0</v>
      </c>
      <c r="AE109" s="21" t="n">
        <f aca="false">-In_PreRtB_Devex*AE31</f>
        <v>-0</v>
      </c>
      <c r="AF109" s="21" t="n">
        <f aca="false">-In_PreRtB_Devex*AF31</f>
        <v>-0</v>
      </c>
      <c r="AG109" s="21" t="n">
        <f aca="false">-In_PreRtB_Devex*AG31</f>
        <v>-0</v>
      </c>
      <c r="AH109" s="21" t="n">
        <f aca="false">-In_PreRtB_Devex*AH31</f>
        <v>-0</v>
      </c>
      <c r="AI109" s="21" t="n">
        <f aca="false">-In_PreRtB_Devex*AI31</f>
        <v>-0</v>
      </c>
      <c r="AJ109" s="21" t="n">
        <f aca="false">-In_PreRtB_Devex*AJ31</f>
        <v>-0</v>
      </c>
      <c r="AK109" s="21" t="n">
        <f aca="false">-In_PreRtB_Devex*AK31</f>
        <v>-0</v>
      </c>
      <c r="AL109" s="21" t="n">
        <f aca="false">-In_PreRtB_Devex*AL31</f>
        <v>-0</v>
      </c>
      <c r="AM109" s="21" t="n">
        <f aca="false">-In_PreRtB_Devex*AM31</f>
        <v>-0</v>
      </c>
      <c r="AN109" s="21" t="n">
        <f aca="false">-In_PreRtB_Devex*AN31</f>
        <v>-0</v>
      </c>
      <c r="AO109" s="21" t="n">
        <f aca="false">-In_PreRtB_Devex*AO31</f>
        <v>-0</v>
      </c>
      <c r="AP109" s="21" t="n">
        <f aca="false">-In_PreRtB_Devex*AP31</f>
        <v>-0</v>
      </c>
      <c r="AQ109" s="21" t="n">
        <f aca="false">-In_PreRtB_Devex*AQ31</f>
        <v>-0</v>
      </c>
      <c r="AR109" s="21" t="n">
        <f aca="false">-In_PreRtB_Devex*AR31</f>
        <v>-0</v>
      </c>
      <c r="AS109" s="21" t="n">
        <f aca="false">-In_PreRtB_Devex*AS31</f>
        <v>-0</v>
      </c>
      <c r="AT109" s="21" t="n">
        <f aca="false">-In_PreRtB_Devex*AT31</f>
        <v>-0</v>
      </c>
      <c r="AU109" s="21" t="n">
        <f aca="false">-In_PreRtB_Devex*AU31</f>
        <v>-0</v>
      </c>
      <c r="AV109" s="21" t="n">
        <f aca="false">-In_PreRtB_Devex*AV31</f>
        <v>-0</v>
      </c>
      <c r="AW109" s="21" t="n">
        <f aca="false">-In_PreRtB_Devex*AW31</f>
        <v>-0</v>
      </c>
      <c r="AX109" s="21" t="n">
        <f aca="false">-In_PreRtB_Devex*AX31</f>
        <v>-0</v>
      </c>
      <c r="AY109" s="21" t="n">
        <f aca="false">-In_PreRtB_Devex*AY31</f>
        <v>-0</v>
      </c>
      <c r="AZ109" s="21" t="n">
        <f aca="false">-In_PreRtB_Devex*AZ31</f>
        <v>-0</v>
      </c>
      <c r="BA109" s="21" t="n">
        <f aca="false">-In_PreRtB_Devex*BA31</f>
        <v>-0</v>
      </c>
      <c r="BB109" s="21" t="n">
        <f aca="false">-In_PreRtB_Devex*BB31</f>
        <v>-0</v>
      </c>
      <c r="BC109" s="21" t="n">
        <f aca="false">-In_PreRtB_Devex*BC31</f>
        <v>-0</v>
      </c>
      <c r="BD109" s="21" t="n">
        <f aca="false">-In_PreRtB_Devex*BD31</f>
        <v>-0</v>
      </c>
      <c r="BE109" s="21" t="n">
        <f aca="false">-In_PreRtB_Devex*BE31</f>
        <v>-0</v>
      </c>
      <c r="BF109" s="21" t="n">
        <f aca="false">-In_PreRtB_Devex*BF31</f>
        <v>-0</v>
      </c>
      <c r="BG109" s="21" t="n">
        <f aca="false">-In_PreRtB_Devex*BG31</f>
        <v>-0</v>
      </c>
      <c r="BH109" s="21" t="n">
        <f aca="false">-In_PreRtB_Devex*BH31</f>
        <v>-0</v>
      </c>
      <c r="BI109" s="21" t="n">
        <f aca="false">-In_PreRtB_Devex*BI31</f>
        <v>-0</v>
      </c>
      <c r="BJ109" s="21" t="n">
        <f aca="false">-In_PreRtB_Devex*BJ31</f>
        <v>-0</v>
      </c>
      <c r="BK109" s="21" t="n">
        <f aca="false">-In_PreRtB_Devex*BK31</f>
        <v>-0</v>
      </c>
      <c r="BL109" s="21" t="n">
        <f aca="false">-In_PreRtB_Devex*BL31</f>
        <v>-0</v>
      </c>
      <c r="BM109" s="21" t="n">
        <f aca="false">-In_PreRtB_Devex*BM31</f>
        <v>-0</v>
      </c>
      <c r="BN109" s="21" t="n">
        <f aca="false">-In_PreRtB_Devex*BN31</f>
        <v>-0</v>
      </c>
      <c r="BO109" s="21" t="n">
        <f aca="false">-In_PreRtB_Devex*BO31</f>
        <v>-0</v>
      </c>
      <c r="BP109" s="21" t="n">
        <f aca="false">-In_PreRtB_Devex*BP31</f>
        <v>-0</v>
      </c>
      <c r="BQ109" s="21" t="n">
        <f aca="false">-In_PreRtB_Devex*BQ31</f>
        <v>-0</v>
      </c>
      <c r="BR109" s="21" t="n">
        <f aca="false">-In_PreRtB_Devex*BR31</f>
        <v>-0</v>
      </c>
      <c r="BS109" s="21" t="n">
        <f aca="false">-In_PreRtB_Devex*BS31</f>
        <v>-0</v>
      </c>
      <c r="BT109" s="21" t="n">
        <f aca="false">-In_PreRtB_Devex*BT31</f>
        <v>-0</v>
      </c>
      <c r="BU109" s="21" t="n">
        <f aca="false">-In_PreRtB_Devex*BU31</f>
        <v>-0</v>
      </c>
      <c r="BV109" s="21" t="n">
        <f aca="false">-In_PreRtB_Devex*BV31</f>
        <v>-0</v>
      </c>
      <c r="BW109" s="21" t="n">
        <f aca="false">-In_PreRtB_Devex*BW31</f>
        <v>-0</v>
      </c>
      <c r="BX109" s="21" t="n">
        <f aca="false">-In_PreRtB_Devex*BX31</f>
        <v>-0</v>
      </c>
      <c r="BY109" s="21" t="n">
        <f aca="false">-In_PreRtB_Devex*BY31</f>
        <v>-0</v>
      </c>
      <c r="BZ109" s="21" t="n">
        <f aca="false">-In_PreRtB_Devex*BZ31</f>
        <v>-0</v>
      </c>
      <c r="CA109" s="21" t="n">
        <f aca="false">-In_PreRtB_Devex*CA31</f>
        <v>-0</v>
      </c>
      <c r="CB109" s="21" t="n">
        <f aca="false">-In_PreRtB_Devex*CB31</f>
        <v>-0</v>
      </c>
      <c r="CC109" s="21" t="n">
        <f aca="false">-In_PreRtB_Devex*CC31</f>
        <v>-0</v>
      </c>
      <c r="CD109" s="21" t="n">
        <f aca="false">-In_PreRtB_Devex*CD31</f>
        <v>-0</v>
      </c>
      <c r="CE109" s="21" t="n">
        <f aca="false">-In_PreRtB_Devex*CE31</f>
        <v>-0</v>
      </c>
      <c r="CF109" s="21" t="n">
        <f aca="false">-In_PreRtB_Devex*CF31</f>
        <v>-0</v>
      </c>
      <c r="CG109" s="21" t="n">
        <f aca="false">-In_PreRtB_Devex*CG31</f>
        <v>-0</v>
      </c>
      <c r="CH109" s="21" t="n">
        <f aca="false">-In_PreRtB_Devex*CH31</f>
        <v>-0</v>
      </c>
      <c r="CI109" s="21" t="n">
        <f aca="false">-In_PreRtB_Devex*CI31</f>
        <v>-0</v>
      </c>
      <c r="CJ109" s="21" t="n">
        <f aca="false">-In_PreRtB_Devex*CJ31</f>
        <v>-0</v>
      </c>
      <c r="CK109" s="21" t="n">
        <f aca="false">-In_PreRtB_Devex*CK31</f>
        <v>-0</v>
      </c>
      <c r="CL109" s="21" t="n">
        <f aca="false">-In_PreRtB_Devex*CL31</f>
        <v>-0</v>
      </c>
      <c r="CM109" s="21" t="n">
        <f aca="false">-In_PreRtB_Devex*CM31</f>
        <v>-0</v>
      </c>
      <c r="CN109" s="21" t="n">
        <f aca="false">-In_PreRtB_Devex*CN31</f>
        <v>-0</v>
      </c>
      <c r="CO109" s="21" t="n">
        <f aca="false">-In_PreRtB_Devex*CO31</f>
        <v>-0</v>
      </c>
      <c r="CP109" s="21" t="n">
        <f aca="false">-In_PreRtB_Devex*CP31</f>
        <v>-0</v>
      </c>
      <c r="CQ109" s="21" t="n">
        <f aca="false">-In_PreRtB_Devex*CQ31</f>
        <v>-0</v>
      </c>
      <c r="CR109" s="21" t="n">
        <f aca="false">-In_PreRtB_Devex*CR31</f>
        <v>-0</v>
      </c>
      <c r="CS109" s="21" t="n">
        <f aca="false">-In_PreRtB_Devex*CS31</f>
        <v>-0</v>
      </c>
      <c r="CT109" s="21" t="n">
        <f aca="false">-In_PreRtB_Devex*CT31</f>
        <v>-0</v>
      </c>
      <c r="CU109" s="21" t="n">
        <f aca="false">-In_PreRtB_Devex*CU31</f>
        <v>-0</v>
      </c>
      <c r="CV109" s="21" t="n">
        <f aca="false">-In_PreRtB_Devex*CV31</f>
        <v>-0</v>
      </c>
      <c r="CW109" s="21" t="n">
        <f aca="false">-In_PreRtB_Devex*CW31</f>
        <v>-0</v>
      </c>
      <c r="CX109" s="21" t="n">
        <f aca="false">-In_PreRtB_Devex*CX31</f>
        <v>-0</v>
      </c>
      <c r="CY109" s="21" t="n">
        <f aca="false">-In_PreRtB_Devex*CY31</f>
        <v>-0</v>
      </c>
      <c r="CZ109" s="21" t="n">
        <f aca="false">-In_PreRtB_Devex*CZ31</f>
        <v>-0</v>
      </c>
      <c r="DA109" s="21" t="n">
        <f aca="false">-In_PreRtB_Devex*DA31</f>
        <v>-0</v>
      </c>
      <c r="DB109" s="21" t="n">
        <f aca="false">-In_PreRtB_Devex*DB31</f>
        <v>-0</v>
      </c>
      <c r="DC109" s="21" t="n">
        <f aca="false">-In_PreRtB_Devex*DC31</f>
        <v>-0</v>
      </c>
      <c r="DD109" s="21" t="n">
        <f aca="false">-In_PreRtB_Devex*DD31</f>
        <v>-0</v>
      </c>
      <c r="DE109" s="21" t="n">
        <f aca="false">-In_PreRtB_Devex*DE31</f>
        <v>-0</v>
      </c>
      <c r="DF109" s="21" t="n">
        <f aca="false">-In_PreRtB_Devex*DF31</f>
        <v>-0</v>
      </c>
      <c r="DG109" s="21" t="n">
        <f aca="false">-In_PreRtB_Devex*DG31</f>
        <v>-0</v>
      </c>
      <c r="DH109" s="21" t="n">
        <f aca="false">-In_PreRtB_Devex*DH31</f>
        <v>-0</v>
      </c>
      <c r="DI109" s="21" t="n">
        <f aca="false">-In_PreRtB_Devex*DI31</f>
        <v>-0</v>
      </c>
      <c r="DJ109" s="21" t="n">
        <f aca="false">-In_PreRtB_Devex*DJ31</f>
        <v>-0</v>
      </c>
      <c r="DK109" s="21" t="n">
        <f aca="false">-In_PreRtB_Devex*DK31</f>
        <v>-0</v>
      </c>
      <c r="DL109" s="21" t="n">
        <f aca="false">-In_PreRtB_Devex*DL31</f>
        <v>-0</v>
      </c>
      <c r="DM109" s="21" t="n">
        <f aca="false">-In_PreRtB_Devex*DM31</f>
        <v>-0</v>
      </c>
      <c r="DN109" s="21" t="n">
        <f aca="false">-In_PreRtB_Devex*DN31</f>
        <v>-0</v>
      </c>
      <c r="DO109" s="21" t="n">
        <f aca="false">-In_PreRtB_Devex*DO31</f>
        <v>-0</v>
      </c>
      <c r="DP109" s="21" t="n">
        <f aca="false">-In_PreRtB_Devex*DP31</f>
        <v>-0</v>
      </c>
      <c r="DQ109" s="21" t="n">
        <f aca="false">-In_PreRtB_Devex*DQ31</f>
        <v>-0</v>
      </c>
      <c r="DR109" s="21" t="n">
        <f aca="false">-In_PreRtB_Devex*DR31</f>
        <v>-0</v>
      </c>
      <c r="DS109" s="21" t="n">
        <f aca="false">-In_PreRtB_Devex*DS31</f>
        <v>-0</v>
      </c>
      <c r="DT109" s="21" t="n">
        <f aca="false">-In_PreRtB_Devex*DT31</f>
        <v>-0</v>
      </c>
      <c r="DU109" s="21" t="n">
        <f aca="false">-In_PreRtB_Devex*DU31</f>
        <v>-0</v>
      </c>
      <c r="DV109" s="21" t="n">
        <f aca="false">-In_PreRtB_Devex*DV31</f>
        <v>-0</v>
      </c>
      <c r="DW109" s="21" t="n">
        <f aca="false">-In_PreRtB_Devex*DW31</f>
        <v>-0</v>
      </c>
      <c r="DX109" s="21" t="n">
        <f aca="false">-In_PreRtB_Devex*DX31</f>
        <v>-0</v>
      </c>
      <c r="DY109" s="21" t="n">
        <f aca="false">-In_PreRtB_Devex*DY31</f>
        <v>-0</v>
      </c>
      <c r="DZ109" s="21" t="n">
        <f aca="false">-In_PreRtB_Devex*DZ31</f>
        <v>-0</v>
      </c>
      <c r="EA109" s="21" t="n">
        <f aca="false">-In_PreRtB_Devex*EA31</f>
        <v>-0</v>
      </c>
      <c r="EB109" s="21" t="n">
        <f aca="false">-In_PreRtB_Devex*EB31</f>
        <v>-0</v>
      </c>
      <c r="EC109" s="21" t="n">
        <f aca="false">-In_PreRtB_Devex*EC31</f>
        <v>-0</v>
      </c>
      <c r="ED109" s="21" t="n">
        <f aca="false">-In_PreRtB_Devex*ED31</f>
        <v>-0</v>
      </c>
      <c r="EE109" s="21" t="n">
        <f aca="false">-In_PreRtB_Devex*EE31</f>
        <v>-0</v>
      </c>
      <c r="EF109" s="21" t="n">
        <f aca="false">-In_PreRtB_Devex*EF31</f>
        <v>-0</v>
      </c>
      <c r="EG109" s="21" t="n">
        <f aca="false">-In_PreRtB_Devex*EG31</f>
        <v>-0</v>
      </c>
      <c r="EH109" s="21" t="n">
        <f aca="false">-In_PreRtB_Devex*EH31</f>
        <v>-0</v>
      </c>
      <c r="EI109" s="21" t="n">
        <f aca="false">-In_PreRtB_Devex*EI31</f>
        <v>-0</v>
      </c>
      <c r="EJ109" s="21" t="n">
        <f aca="false">-In_PreRtB_Devex*EJ31</f>
        <v>-0</v>
      </c>
      <c r="EK109" s="21" t="n">
        <f aca="false">-In_PreRtB_Devex*EK31</f>
        <v>-0</v>
      </c>
      <c r="EL109" s="21" t="n">
        <f aca="false">-In_PreRtB_Devex*EL31</f>
        <v>-0</v>
      </c>
      <c r="EM109" s="21" t="n">
        <f aca="false">-In_PreRtB_Devex*EM31</f>
        <v>-0</v>
      </c>
      <c r="EN109" s="21" t="n">
        <f aca="false">-In_PreRtB_Devex*EN31</f>
        <v>-0</v>
      </c>
      <c r="EO109" s="21" t="n">
        <f aca="false">-In_PreRtB_Devex*EO31</f>
        <v>-0</v>
      </c>
      <c r="EP109" s="21" t="n">
        <f aca="false">-In_PreRtB_Devex*EP31</f>
        <v>-0</v>
      </c>
      <c r="EQ109" s="21" t="n">
        <f aca="false">-In_PreRtB_Devex*EQ31</f>
        <v>-0</v>
      </c>
      <c r="ER109" s="21" t="n">
        <f aca="false">-In_PreRtB_Devex*ER31</f>
        <v>-0</v>
      </c>
      <c r="ES109" s="21" t="n">
        <f aca="false">-In_PreRtB_Devex*ES31</f>
        <v>-0</v>
      </c>
      <c r="ET109" s="21" t="n">
        <f aca="false">-In_PreRtB_Devex*ET31</f>
        <v>-0</v>
      </c>
      <c r="EU109" s="21" t="n">
        <f aca="false">-In_PreRtB_Devex*EU31</f>
        <v>-0</v>
      </c>
      <c r="EV109" s="21" t="n">
        <f aca="false">-In_PreRtB_Devex*EV31</f>
        <v>-0</v>
      </c>
      <c r="EW109" s="21" t="n">
        <f aca="false">-In_PreRtB_Devex*EW31</f>
        <v>-0</v>
      </c>
      <c r="EX109" s="21" t="n">
        <f aca="false">-In_PreRtB_Devex*EX31</f>
        <v>-0</v>
      </c>
      <c r="EY109" s="21" t="n">
        <f aca="false">-In_PreRtB_Devex*EY31</f>
        <v>-0</v>
      </c>
      <c r="EZ109" s="21" t="n">
        <f aca="false">-In_PreRtB_Devex*EZ31</f>
        <v>-0</v>
      </c>
      <c r="FA109" s="21" t="n">
        <f aca="false">-In_PreRtB_Devex*FA31</f>
        <v>-0</v>
      </c>
      <c r="FB109" s="21" t="n">
        <f aca="false">-In_PreRtB_Devex*FB31</f>
        <v>-0</v>
      </c>
      <c r="FC109" s="21" t="n">
        <f aca="false">-In_PreRtB_Devex*FC31</f>
        <v>-0</v>
      </c>
      <c r="FD109" s="21" t="n">
        <f aca="false">-In_PreRtB_Devex*FD31</f>
        <v>-0</v>
      </c>
      <c r="FE109" s="21" t="n">
        <f aca="false">-In_PreRtB_Devex*FE31</f>
        <v>-0</v>
      </c>
      <c r="FF109" s="21" t="n">
        <f aca="false">-In_PreRtB_Devex*FF31</f>
        <v>-0</v>
      </c>
      <c r="FG109" s="21" t="n">
        <f aca="false">-In_PreRtB_Devex*FG31</f>
        <v>-0</v>
      </c>
      <c r="FH109" s="21" t="n">
        <f aca="false">-In_PreRtB_Devex*FH31</f>
        <v>-0</v>
      </c>
    </row>
    <row r="110" customFormat="false" ht="15" hidden="false" customHeight="false" outlineLevel="0" collapsed="false">
      <c r="C110" s="1" t="s">
        <v>752</v>
      </c>
      <c r="D110" s="12" t="s">
        <v>358</v>
      </c>
      <c r="I110" s="21" t="n">
        <f aca="false">SUM(J110:FH110)</f>
        <v>-1776.375</v>
      </c>
      <c r="J110" s="21" t="n">
        <f aca="false">-SUMIFS(Dep_Keur,Dep_Paid,"&gt;="&amp;J$3,Dep_Paid,"&lt;="&amp;J$4,Dep_Cash,1)</f>
        <v>-1776.375</v>
      </c>
      <c r="K110" s="21" t="n">
        <f aca="false">-SUMIFS(Dep_Keur,Dep_Paid,"&gt;="&amp;K$3,Dep_Paid,"&lt;="&amp;K$4,Dep_Cash,1)</f>
        <v>-0</v>
      </c>
      <c r="L110" s="21" t="n">
        <f aca="false">-SUMIFS(Dep_Keur,Dep_Paid,"&gt;="&amp;L$3,Dep_Paid,"&lt;="&amp;L$4,Dep_Cash,1)</f>
        <v>-0</v>
      </c>
      <c r="M110" s="21" t="n">
        <f aca="false">-SUMIFS(Dep_Keur,Dep_Paid,"&gt;="&amp;M$3,Dep_Paid,"&lt;="&amp;M$4,Dep_Cash,1)</f>
        <v>-0</v>
      </c>
      <c r="N110" s="21" t="n">
        <f aca="false">-SUMIFS(Dep_Keur,Dep_Paid,"&gt;="&amp;N$3,Dep_Paid,"&lt;="&amp;N$4,Dep_Cash,1)</f>
        <v>-0</v>
      </c>
      <c r="O110" s="21" t="n">
        <f aca="false">-SUMIFS(Dep_Keur,Dep_Paid,"&gt;="&amp;O$3,Dep_Paid,"&lt;="&amp;O$4,Dep_Cash,1)</f>
        <v>-0</v>
      </c>
      <c r="P110" s="21" t="n">
        <f aca="false">-SUMIFS(Dep_Keur,Dep_Paid,"&gt;="&amp;P$3,Dep_Paid,"&lt;="&amp;P$4,Dep_Cash,1)</f>
        <v>-0</v>
      </c>
      <c r="Q110" s="21" t="n">
        <f aca="false">-SUMIFS(Dep_Keur,Dep_Paid,"&gt;="&amp;Q$3,Dep_Paid,"&lt;="&amp;Q$4,Dep_Cash,1)</f>
        <v>-0</v>
      </c>
      <c r="R110" s="21" t="n">
        <f aca="false">-SUMIFS(Dep_Keur,Dep_Paid,"&gt;="&amp;R$3,Dep_Paid,"&lt;="&amp;R$4,Dep_Cash,1)</f>
        <v>-0</v>
      </c>
      <c r="S110" s="21" t="n">
        <f aca="false">-SUMIFS(Dep_Keur,Dep_Paid,"&gt;="&amp;S$3,Dep_Paid,"&lt;="&amp;S$4,Dep_Cash,1)</f>
        <v>-0</v>
      </c>
      <c r="T110" s="21" t="n">
        <f aca="false">-SUMIFS(Dep_Keur,Dep_Paid,"&gt;="&amp;T$3,Dep_Paid,"&lt;="&amp;T$4,Dep_Cash,1)</f>
        <v>-0</v>
      </c>
      <c r="U110" s="21" t="n">
        <f aca="false">-SUMIFS(Dep_Keur,Dep_Paid,"&gt;="&amp;U$3,Dep_Paid,"&lt;="&amp;U$4,Dep_Cash,1)</f>
        <v>-0</v>
      </c>
      <c r="V110" s="21" t="n">
        <f aca="false">-SUMIFS(Dep_Keur,Dep_Paid,"&gt;="&amp;V$3,Dep_Paid,"&lt;="&amp;V$4,Dep_Cash,1)</f>
        <v>-0</v>
      </c>
      <c r="W110" s="21" t="n">
        <f aca="false">-SUMIFS(Dep_Keur,Dep_Paid,"&gt;="&amp;W$3,Dep_Paid,"&lt;="&amp;W$4,Dep_Cash,1)</f>
        <v>-0</v>
      </c>
      <c r="X110" s="21" t="n">
        <f aca="false">-SUMIFS(Dep_Keur,Dep_Paid,"&gt;="&amp;X$3,Dep_Paid,"&lt;="&amp;X$4,Dep_Cash,1)</f>
        <v>-0</v>
      </c>
      <c r="Y110" s="21" t="n">
        <f aca="false">-SUMIFS(Dep_Keur,Dep_Paid,"&gt;="&amp;Y$3,Dep_Paid,"&lt;="&amp;Y$4,Dep_Cash,1)</f>
        <v>-0</v>
      </c>
      <c r="Z110" s="21" t="n">
        <f aca="false">-SUMIFS(Dep_Keur,Dep_Paid,"&gt;="&amp;Z$3,Dep_Paid,"&lt;="&amp;Z$4,Dep_Cash,1)</f>
        <v>-0</v>
      </c>
      <c r="AA110" s="21" t="n">
        <f aca="false">-SUMIFS(Dep_Keur,Dep_Paid,"&gt;="&amp;AA$3,Dep_Paid,"&lt;="&amp;AA$4,Dep_Cash,1)</f>
        <v>-0</v>
      </c>
      <c r="AB110" s="21" t="n">
        <f aca="false">-SUMIFS(Dep_Keur,Dep_Paid,"&gt;="&amp;AB$3,Dep_Paid,"&lt;="&amp;AB$4,Dep_Cash,1)</f>
        <v>-0</v>
      </c>
      <c r="AC110" s="21" t="n">
        <f aca="false">-SUMIFS(Dep_Keur,Dep_Paid,"&gt;="&amp;AC$3,Dep_Paid,"&lt;="&amp;AC$4,Dep_Cash,1)</f>
        <v>-0</v>
      </c>
      <c r="AD110" s="21" t="n">
        <f aca="false">-SUMIFS(Dep_Keur,Dep_Paid,"&gt;="&amp;AD$3,Dep_Paid,"&lt;="&amp;AD$4,Dep_Cash,1)</f>
        <v>-0</v>
      </c>
      <c r="AE110" s="21" t="n">
        <f aca="false">-SUMIFS(Dep_Keur,Dep_Paid,"&gt;="&amp;AE$3,Dep_Paid,"&lt;="&amp;AE$4,Dep_Cash,1)</f>
        <v>-0</v>
      </c>
      <c r="AF110" s="21" t="n">
        <f aca="false">-SUMIFS(Dep_Keur,Dep_Paid,"&gt;="&amp;AF$3,Dep_Paid,"&lt;="&amp;AF$4,Dep_Cash,1)</f>
        <v>-0</v>
      </c>
      <c r="AG110" s="21" t="n">
        <f aca="false">-SUMIFS(Dep_Keur,Dep_Paid,"&gt;="&amp;AG$3,Dep_Paid,"&lt;="&amp;AG$4,Dep_Cash,1)</f>
        <v>-0</v>
      </c>
      <c r="AH110" s="21" t="n">
        <f aca="false">-SUMIFS(Dep_Keur,Dep_Paid,"&gt;="&amp;AH$3,Dep_Paid,"&lt;="&amp;AH$4,Dep_Cash,1)</f>
        <v>-0</v>
      </c>
      <c r="AI110" s="21" t="n">
        <f aca="false">-SUMIFS(Dep_Keur,Dep_Paid,"&gt;="&amp;AI$3,Dep_Paid,"&lt;="&amp;AI$4,Dep_Cash,1)</f>
        <v>-0</v>
      </c>
      <c r="AJ110" s="21" t="n">
        <f aca="false">-SUMIFS(Dep_Keur,Dep_Paid,"&gt;="&amp;AJ$3,Dep_Paid,"&lt;="&amp;AJ$4,Dep_Cash,1)</f>
        <v>-0</v>
      </c>
      <c r="AK110" s="21" t="n">
        <f aca="false">-SUMIFS(Dep_Keur,Dep_Paid,"&gt;="&amp;AK$3,Dep_Paid,"&lt;="&amp;AK$4,Dep_Cash,1)</f>
        <v>-0</v>
      </c>
      <c r="AL110" s="21" t="n">
        <f aca="false">-SUMIFS(Dep_Keur,Dep_Paid,"&gt;="&amp;AL$3,Dep_Paid,"&lt;="&amp;AL$4,Dep_Cash,1)</f>
        <v>-0</v>
      </c>
      <c r="AM110" s="21" t="n">
        <f aca="false">-SUMIFS(Dep_Keur,Dep_Paid,"&gt;="&amp;AM$3,Dep_Paid,"&lt;="&amp;AM$4,Dep_Cash,1)</f>
        <v>-0</v>
      </c>
      <c r="AN110" s="21" t="n">
        <f aca="false">-SUMIFS(Dep_Keur,Dep_Paid,"&gt;="&amp;AN$3,Dep_Paid,"&lt;="&amp;AN$4,Dep_Cash,1)</f>
        <v>-0</v>
      </c>
      <c r="AO110" s="21" t="n">
        <f aca="false">-SUMIFS(Dep_Keur,Dep_Paid,"&gt;="&amp;AO$3,Dep_Paid,"&lt;="&amp;AO$4,Dep_Cash,1)</f>
        <v>-0</v>
      </c>
      <c r="AP110" s="21" t="n">
        <f aca="false">-SUMIFS(Dep_Keur,Dep_Paid,"&gt;="&amp;AP$3,Dep_Paid,"&lt;="&amp;AP$4,Dep_Cash,1)</f>
        <v>-0</v>
      </c>
      <c r="AQ110" s="21" t="n">
        <f aca="false">-SUMIFS(Dep_Keur,Dep_Paid,"&gt;="&amp;AQ$3,Dep_Paid,"&lt;="&amp;AQ$4,Dep_Cash,1)</f>
        <v>-0</v>
      </c>
      <c r="AR110" s="21" t="n">
        <f aca="false">-SUMIFS(Dep_Keur,Dep_Paid,"&gt;="&amp;AR$3,Dep_Paid,"&lt;="&amp;AR$4,Dep_Cash,1)</f>
        <v>-0</v>
      </c>
      <c r="AS110" s="21" t="n">
        <f aca="false">-SUMIFS(Dep_Keur,Dep_Paid,"&gt;="&amp;AS$3,Dep_Paid,"&lt;="&amp;AS$4,Dep_Cash,1)</f>
        <v>-0</v>
      </c>
      <c r="AT110" s="21" t="n">
        <f aca="false">-SUMIFS(Dep_Keur,Dep_Paid,"&gt;="&amp;AT$3,Dep_Paid,"&lt;="&amp;AT$4,Dep_Cash,1)</f>
        <v>-0</v>
      </c>
      <c r="AU110" s="21" t="n">
        <f aca="false">-SUMIFS(Dep_Keur,Dep_Paid,"&gt;="&amp;AU$3,Dep_Paid,"&lt;="&amp;AU$4,Dep_Cash,1)</f>
        <v>-0</v>
      </c>
      <c r="AV110" s="21" t="n">
        <f aca="false">-SUMIFS(Dep_Keur,Dep_Paid,"&gt;="&amp;AV$3,Dep_Paid,"&lt;="&amp;AV$4,Dep_Cash,1)</f>
        <v>-0</v>
      </c>
      <c r="AW110" s="21" t="n">
        <f aca="false">-SUMIFS(Dep_Keur,Dep_Paid,"&gt;="&amp;AW$3,Dep_Paid,"&lt;="&amp;AW$4,Dep_Cash,1)</f>
        <v>-0</v>
      </c>
      <c r="AX110" s="21" t="n">
        <f aca="false">-SUMIFS(Dep_Keur,Dep_Paid,"&gt;="&amp;AX$3,Dep_Paid,"&lt;="&amp;AX$4,Dep_Cash,1)</f>
        <v>-0</v>
      </c>
      <c r="AY110" s="21" t="n">
        <f aca="false">-SUMIFS(Dep_Keur,Dep_Paid,"&gt;="&amp;AY$3,Dep_Paid,"&lt;="&amp;AY$4,Dep_Cash,1)</f>
        <v>-0</v>
      </c>
      <c r="AZ110" s="21" t="n">
        <f aca="false">-SUMIFS(Dep_Keur,Dep_Paid,"&gt;="&amp;AZ$3,Dep_Paid,"&lt;="&amp;AZ$4,Dep_Cash,1)</f>
        <v>-0</v>
      </c>
      <c r="BA110" s="21" t="n">
        <f aca="false">-SUMIFS(Dep_Keur,Dep_Paid,"&gt;="&amp;BA$3,Dep_Paid,"&lt;="&amp;BA$4,Dep_Cash,1)</f>
        <v>-0</v>
      </c>
      <c r="BB110" s="21" t="n">
        <f aca="false">-SUMIFS(Dep_Keur,Dep_Paid,"&gt;="&amp;BB$3,Dep_Paid,"&lt;="&amp;BB$4,Dep_Cash,1)</f>
        <v>-0</v>
      </c>
      <c r="BC110" s="21" t="n">
        <f aca="false">-SUMIFS(Dep_Keur,Dep_Paid,"&gt;="&amp;BC$3,Dep_Paid,"&lt;="&amp;BC$4,Dep_Cash,1)</f>
        <v>-0</v>
      </c>
      <c r="BD110" s="21" t="n">
        <f aca="false">-SUMIFS(Dep_Keur,Dep_Paid,"&gt;="&amp;BD$3,Dep_Paid,"&lt;="&amp;BD$4,Dep_Cash,1)</f>
        <v>-0</v>
      </c>
      <c r="BE110" s="21" t="n">
        <f aca="false">-SUMIFS(Dep_Keur,Dep_Paid,"&gt;="&amp;BE$3,Dep_Paid,"&lt;="&amp;BE$4,Dep_Cash,1)</f>
        <v>-0</v>
      </c>
      <c r="BF110" s="21" t="n">
        <f aca="false">-SUMIFS(Dep_Keur,Dep_Paid,"&gt;="&amp;BF$3,Dep_Paid,"&lt;="&amp;BF$4,Dep_Cash,1)</f>
        <v>-0</v>
      </c>
      <c r="BG110" s="21" t="n">
        <f aca="false">-SUMIFS(Dep_Keur,Dep_Paid,"&gt;="&amp;BG$3,Dep_Paid,"&lt;="&amp;BG$4,Dep_Cash,1)</f>
        <v>-0</v>
      </c>
      <c r="BH110" s="21" t="n">
        <f aca="false">-SUMIFS(Dep_Keur,Dep_Paid,"&gt;="&amp;BH$3,Dep_Paid,"&lt;="&amp;BH$4,Dep_Cash,1)</f>
        <v>-0</v>
      </c>
      <c r="BI110" s="21" t="n">
        <f aca="false">-SUMIFS(Dep_Keur,Dep_Paid,"&gt;="&amp;BI$3,Dep_Paid,"&lt;="&amp;BI$4,Dep_Cash,1)</f>
        <v>-0</v>
      </c>
      <c r="BJ110" s="21" t="n">
        <f aca="false">-SUMIFS(Dep_Keur,Dep_Paid,"&gt;="&amp;BJ$3,Dep_Paid,"&lt;="&amp;BJ$4,Dep_Cash,1)</f>
        <v>-0</v>
      </c>
      <c r="BK110" s="21" t="n">
        <f aca="false">-SUMIFS(Dep_Keur,Dep_Paid,"&gt;="&amp;BK$3,Dep_Paid,"&lt;="&amp;BK$4,Dep_Cash,1)</f>
        <v>-0</v>
      </c>
      <c r="BL110" s="21" t="n">
        <f aca="false">-SUMIFS(Dep_Keur,Dep_Paid,"&gt;="&amp;BL$3,Dep_Paid,"&lt;="&amp;BL$4,Dep_Cash,1)</f>
        <v>-0</v>
      </c>
      <c r="BM110" s="21" t="n">
        <f aca="false">-SUMIFS(Dep_Keur,Dep_Paid,"&gt;="&amp;BM$3,Dep_Paid,"&lt;="&amp;BM$4,Dep_Cash,1)</f>
        <v>-0</v>
      </c>
      <c r="BN110" s="21" t="n">
        <f aca="false">-SUMIFS(Dep_Keur,Dep_Paid,"&gt;="&amp;BN$3,Dep_Paid,"&lt;="&amp;BN$4,Dep_Cash,1)</f>
        <v>-0</v>
      </c>
      <c r="BO110" s="21" t="n">
        <f aca="false">-SUMIFS(Dep_Keur,Dep_Paid,"&gt;="&amp;BO$3,Dep_Paid,"&lt;="&amp;BO$4,Dep_Cash,1)</f>
        <v>-0</v>
      </c>
      <c r="BP110" s="21" t="n">
        <f aca="false">-SUMIFS(Dep_Keur,Dep_Paid,"&gt;="&amp;BP$3,Dep_Paid,"&lt;="&amp;BP$4,Dep_Cash,1)</f>
        <v>-0</v>
      </c>
      <c r="BQ110" s="21" t="n">
        <f aca="false">-SUMIFS(Dep_Keur,Dep_Paid,"&gt;="&amp;BQ$3,Dep_Paid,"&lt;="&amp;BQ$4,Dep_Cash,1)</f>
        <v>-0</v>
      </c>
      <c r="BR110" s="21" t="n">
        <f aca="false">-SUMIFS(Dep_Keur,Dep_Paid,"&gt;="&amp;BR$3,Dep_Paid,"&lt;="&amp;BR$4,Dep_Cash,1)</f>
        <v>-0</v>
      </c>
      <c r="BS110" s="21" t="n">
        <f aca="false">-SUMIFS(Dep_Keur,Dep_Paid,"&gt;="&amp;BS$3,Dep_Paid,"&lt;="&amp;BS$4,Dep_Cash,1)</f>
        <v>-0</v>
      </c>
      <c r="BT110" s="21" t="n">
        <f aca="false">-SUMIFS(Dep_Keur,Dep_Paid,"&gt;="&amp;BT$3,Dep_Paid,"&lt;="&amp;BT$4,Dep_Cash,1)</f>
        <v>-0</v>
      </c>
      <c r="BU110" s="21" t="n">
        <f aca="false">-SUMIFS(Dep_Keur,Dep_Paid,"&gt;="&amp;BU$3,Dep_Paid,"&lt;="&amp;BU$4,Dep_Cash,1)</f>
        <v>-0</v>
      </c>
      <c r="BV110" s="21" t="n">
        <f aca="false">-SUMIFS(Dep_Keur,Dep_Paid,"&gt;="&amp;BV$3,Dep_Paid,"&lt;="&amp;BV$4,Dep_Cash,1)</f>
        <v>-0</v>
      </c>
      <c r="BW110" s="21" t="n">
        <f aca="false">-SUMIFS(Dep_Keur,Dep_Paid,"&gt;="&amp;BW$3,Dep_Paid,"&lt;="&amp;BW$4,Dep_Cash,1)</f>
        <v>-0</v>
      </c>
      <c r="BX110" s="21" t="n">
        <f aca="false">-SUMIFS(Dep_Keur,Dep_Paid,"&gt;="&amp;BX$3,Dep_Paid,"&lt;="&amp;BX$4,Dep_Cash,1)</f>
        <v>-0</v>
      </c>
      <c r="BY110" s="21" t="n">
        <f aca="false">-SUMIFS(Dep_Keur,Dep_Paid,"&gt;="&amp;BY$3,Dep_Paid,"&lt;="&amp;BY$4,Dep_Cash,1)</f>
        <v>-0</v>
      </c>
      <c r="BZ110" s="21" t="n">
        <f aca="false">-SUMIFS(Dep_Keur,Dep_Paid,"&gt;="&amp;BZ$3,Dep_Paid,"&lt;="&amp;BZ$4,Dep_Cash,1)</f>
        <v>-0</v>
      </c>
      <c r="CA110" s="21" t="n">
        <f aca="false">-SUMIFS(Dep_Keur,Dep_Paid,"&gt;="&amp;CA$3,Dep_Paid,"&lt;="&amp;CA$4,Dep_Cash,1)</f>
        <v>-0</v>
      </c>
      <c r="CB110" s="21" t="n">
        <f aca="false">-SUMIFS(Dep_Keur,Dep_Paid,"&gt;="&amp;CB$3,Dep_Paid,"&lt;="&amp;CB$4,Dep_Cash,1)</f>
        <v>-0</v>
      </c>
      <c r="CC110" s="21" t="n">
        <f aca="false">-SUMIFS(Dep_Keur,Dep_Paid,"&gt;="&amp;CC$3,Dep_Paid,"&lt;="&amp;CC$4,Dep_Cash,1)</f>
        <v>-0</v>
      </c>
      <c r="CD110" s="21" t="n">
        <f aca="false">-SUMIFS(Dep_Keur,Dep_Paid,"&gt;="&amp;CD$3,Dep_Paid,"&lt;="&amp;CD$4,Dep_Cash,1)</f>
        <v>-0</v>
      </c>
      <c r="CE110" s="21" t="n">
        <f aca="false">-SUMIFS(Dep_Keur,Dep_Paid,"&gt;="&amp;CE$3,Dep_Paid,"&lt;="&amp;CE$4,Dep_Cash,1)</f>
        <v>-0</v>
      </c>
      <c r="CF110" s="21" t="n">
        <f aca="false">-SUMIFS(Dep_Keur,Dep_Paid,"&gt;="&amp;CF$3,Dep_Paid,"&lt;="&amp;CF$4,Dep_Cash,1)</f>
        <v>-0</v>
      </c>
      <c r="CG110" s="21" t="n">
        <f aca="false">-SUMIFS(Dep_Keur,Dep_Paid,"&gt;="&amp;CG$3,Dep_Paid,"&lt;="&amp;CG$4,Dep_Cash,1)</f>
        <v>-0</v>
      </c>
      <c r="CH110" s="21" t="n">
        <f aca="false">-SUMIFS(Dep_Keur,Dep_Paid,"&gt;="&amp;CH$3,Dep_Paid,"&lt;="&amp;CH$4,Dep_Cash,1)</f>
        <v>-0</v>
      </c>
      <c r="CI110" s="21" t="n">
        <f aca="false">-SUMIFS(Dep_Keur,Dep_Paid,"&gt;="&amp;CI$3,Dep_Paid,"&lt;="&amp;CI$4,Dep_Cash,1)</f>
        <v>-0</v>
      </c>
      <c r="CJ110" s="21" t="n">
        <f aca="false">-SUMIFS(Dep_Keur,Dep_Paid,"&gt;="&amp;CJ$3,Dep_Paid,"&lt;="&amp;CJ$4,Dep_Cash,1)</f>
        <v>-0</v>
      </c>
      <c r="CK110" s="21" t="n">
        <f aca="false">-SUMIFS(Dep_Keur,Dep_Paid,"&gt;="&amp;CK$3,Dep_Paid,"&lt;="&amp;CK$4,Dep_Cash,1)</f>
        <v>-0</v>
      </c>
      <c r="CL110" s="21" t="n">
        <f aca="false">-SUMIFS(Dep_Keur,Dep_Paid,"&gt;="&amp;CL$3,Dep_Paid,"&lt;="&amp;CL$4,Dep_Cash,1)</f>
        <v>-0</v>
      </c>
      <c r="CM110" s="21" t="n">
        <f aca="false">-SUMIFS(Dep_Keur,Dep_Paid,"&gt;="&amp;CM$3,Dep_Paid,"&lt;="&amp;CM$4,Dep_Cash,1)</f>
        <v>-0</v>
      </c>
      <c r="CN110" s="21" t="n">
        <f aca="false">-SUMIFS(Dep_Keur,Dep_Paid,"&gt;="&amp;CN$3,Dep_Paid,"&lt;="&amp;CN$4,Dep_Cash,1)</f>
        <v>-0</v>
      </c>
      <c r="CO110" s="21" t="n">
        <f aca="false">-SUMIFS(Dep_Keur,Dep_Paid,"&gt;="&amp;CO$3,Dep_Paid,"&lt;="&amp;CO$4,Dep_Cash,1)</f>
        <v>-0</v>
      </c>
      <c r="CP110" s="21" t="n">
        <f aca="false">-SUMIFS(Dep_Keur,Dep_Paid,"&gt;="&amp;CP$3,Dep_Paid,"&lt;="&amp;CP$4,Dep_Cash,1)</f>
        <v>-0</v>
      </c>
      <c r="CQ110" s="21" t="n">
        <f aca="false">-SUMIFS(Dep_Keur,Dep_Paid,"&gt;="&amp;CQ$3,Dep_Paid,"&lt;="&amp;CQ$4,Dep_Cash,1)</f>
        <v>-0</v>
      </c>
      <c r="CR110" s="21" t="n">
        <f aca="false">-SUMIFS(Dep_Keur,Dep_Paid,"&gt;="&amp;CR$3,Dep_Paid,"&lt;="&amp;CR$4,Dep_Cash,1)</f>
        <v>-0</v>
      </c>
      <c r="CS110" s="21" t="n">
        <f aca="false">-SUMIFS(Dep_Keur,Dep_Paid,"&gt;="&amp;CS$3,Dep_Paid,"&lt;="&amp;CS$4,Dep_Cash,1)</f>
        <v>-0</v>
      </c>
      <c r="CT110" s="21" t="n">
        <f aca="false">-SUMIFS(Dep_Keur,Dep_Paid,"&gt;="&amp;CT$3,Dep_Paid,"&lt;="&amp;CT$4,Dep_Cash,1)</f>
        <v>-0</v>
      </c>
      <c r="CU110" s="21" t="n">
        <f aca="false">-SUMIFS(Dep_Keur,Dep_Paid,"&gt;="&amp;CU$3,Dep_Paid,"&lt;="&amp;CU$4,Dep_Cash,1)</f>
        <v>-0</v>
      </c>
      <c r="CV110" s="21" t="n">
        <f aca="false">-SUMIFS(Dep_Keur,Dep_Paid,"&gt;="&amp;CV$3,Dep_Paid,"&lt;="&amp;CV$4,Dep_Cash,1)</f>
        <v>-0</v>
      </c>
      <c r="CW110" s="21" t="n">
        <f aca="false">-SUMIFS(Dep_Keur,Dep_Paid,"&gt;="&amp;CW$3,Dep_Paid,"&lt;="&amp;CW$4,Dep_Cash,1)</f>
        <v>-0</v>
      </c>
      <c r="CX110" s="21" t="n">
        <f aca="false">-SUMIFS(Dep_Keur,Dep_Paid,"&gt;="&amp;CX$3,Dep_Paid,"&lt;="&amp;CX$4,Dep_Cash,1)</f>
        <v>-0</v>
      </c>
      <c r="CY110" s="21" t="n">
        <f aca="false">-SUMIFS(Dep_Keur,Dep_Paid,"&gt;="&amp;CY$3,Dep_Paid,"&lt;="&amp;CY$4,Dep_Cash,1)</f>
        <v>-0</v>
      </c>
      <c r="CZ110" s="21" t="n">
        <f aca="false">-SUMIFS(Dep_Keur,Dep_Paid,"&gt;="&amp;CZ$3,Dep_Paid,"&lt;="&amp;CZ$4,Dep_Cash,1)</f>
        <v>-0</v>
      </c>
      <c r="DA110" s="21" t="n">
        <f aca="false">-SUMIFS(Dep_Keur,Dep_Paid,"&gt;="&amp;DA$3,Dep_Paid,"&lt;="&amp;DA$4,Dep_Cash,1)</f>
        <v>-0</v>
      </c>
      <c r="DB110" s="21" t="n">
        <f aca="false">-SUMIFS(Dep_Keur,Dep_Paid,"&gt;="&amp;DB$3,Dep_Paid,"&lt;="&amp;DB$4,Dep_Cash,1)</f>
        <v>-0</v>
      </c>
      <c r="DC110" s="21" t="n">
        <f aca="false">-SUMIFS(Dep_Keur,Dep_Paid,"&gt;="&amp;DC$3,Dep_Paid,"&lt;="&amp;DC$4,Dep_Cash,1)</f>
        <v>-0</v>
      </c>
      <c r="DD110" s="21" t="n">
        <f aca="false">-SUMIFS(Dep_Keur,Dep_Paid,"&gt;="&amp;DD$3,Dep_Paid,"&lt;="&amp;DD$4,Dep_Cash,1)</f>
        <v>-0</v>
      </c>
      <c r="DE110" s="21" t="n">
        <f aca="false">-SUMIFS(Dep_Keur,Dep_Paid,"&gt;="&amp;DE$3,Dep_Paid,"&lt;="&amp;DE$4,Dep_Cash,1)</f>
        <v>-0</v>
      </c>
      <c r="DF110" s="21" t="n">
        <f aca="false">-SUMIFS(Dep_Keur,Dep_Paid,"&gt;="&amp;DF$3,Dep_Paid,"&lt;="&amp;DF$4,Dep_Cash,1)</f>
        <v>-0</v>
      </c>
      <c r="DG110" s="21" t="n">
        <f aca="false">-SUMIFS(Dep_Keur,Dep_Paid,"&gt;="&amp;DG$3,Dep_Paid,"&lt;="&amp;DG$4,Dep_Cash,1)</f>
        <v>-0</v>
      </c>
      <c r="DH110" s="21" t="n">
        <f aca="false">-SUMIFS(Dep_Keur,Dep_Paid,"&gt;="&amp;DH$3,Dep_Paid,"&lt;="&amp;DH$4,Dep_Cash,1)</f>
        <v>-0</v>
      </c>
      <c r="DI110" s="21" t="n">
        <f aca="false">-SUMIFS(Dep_Keur,Dep_Paid,"&gt;="&amp;DI$3,Dep_Paid,"&lt;="&amp;DI$4,Dep_Cash,1)</f>
        <v>-0</v>
      </c>
      <c r="DJ110" s="21" t="n">
        <f aca="false">-SUMIFS(Dep_Keur,Dep_Paid,"&gt;="&amp;DJ$3,Dep_Paid,"&lt;="&amp;DJ$4,Dep_Cash,1)</f>
        <v>-0</v>
      </c>
      <c r="DK110" s="21" t="n">
        <f aca="false">-SUMIFS(Dep_Keur,Dep_Paid,"&gt;="&amp;DK$3,Dep_Paid,"&lt;="&amp;DK$4,Dep_Cash,1)</f>
        <v>-0</v>
      </c>
      <c r="DL110" s="21" t="n">
        <f aca="false">-SUMIFS(Dep_Keur,Dep_Paid,"&gt;="&amp;DL$3,Dep_Paid,"&lt;="&amp;DL$4,Dep_Cash,1)</f>
        <v>-0</v>
      </c>
      <c r="DM110" s="21" t="n">
        <f aca="false">-SUMIFS(Dep_Keur,Dep_Paid,"&gt;="&amp;DM$3,Dep_Paid,"&lt;="&amp;DM$4,Dep_Cash,1)</f>
        <v>-0</v>
      </c>
      <c r="DN110" s="21" t="n">
        <f aca="false">-SUMIFS(Dep_Keur,Dep_Paid,"&gt;="&amp;DN$3,Dep_Paid,"&lt;="&amp;DN$4,Dep_Cash,1)</f>
        <v>-0</v>
      </c>
      <c r="DO110" s="21" t="n">
        <f aca="false">-SUMIFS(Dep_Keur,Dep_Paid,"&gt;="&amp;DO$3,Dep_Paid,"&lt;="&amp;DO$4,Dep_Cash,1)</f>
        <v>-0</v>
      </c>
      <c r="DP110" s="21" t="n">
        <f aca="false">-SUMIFS(Dep_Keur,Dep_Paid,"&gt;="&amp;DP$3,Dep_Paid,"&lt;="&amp;DP$4,Dep_Cash,1)</f>
        <v>-0</v>
      </c>
      <c r="DQ110" s="21" t="n">
        <f aca="false">-SUMIFS(Dep_Keur,Dep_Paid,"&gt;="&amp;DQ$3,Dep_Paid,"&lt;="&amp;DQ$4,Dep_Cash,1)</f>
        <v>-0</v>
      </c>
      <c r="DR110" s="21" t="n">
        <f aca="false">-SUMIFS(Dep_Keur,Dep_Paid,"&gt;="&amp;DR$3,Dep_Paid,"&lt;="&amp;DR$4,Dep_Cash,1)</f>
        <v>-0</v>
      </c>
      <c r="DS110" s="21" t="n">
        <f aca="false">-SUMIFS(Dep_Keur,Dep_Paid,"&gt;="&amp;DS$3,Dep_Paid,"&lt;="&amp;DS$4,Dep_Cash,1)</f>
        <v>-0</v>
      </c>
      <c r="DT110" s="21" t="n">
        <f aca="false">-SUMIFS(Dep_Keur,Dep_Paid,"&gt;="&amp;DT$3,Dep_Paid,"&lt;="&amp;DT$4,Dep_Cash,1)</f>
        <v>-0</v>
      </c>
      <c r="DU110" s="21" t="n">
        <f aca="false">-SUMIFS(Dep_Keur,Dep_Paid,"&gt;="&amp;DU$3,Dep_Paid,"&lt;="&amp;DU$4,Dep_Cash,1)</f>
        <v>-0</v>
      </c>
      <c r="DV110" s="21" t="n">
        <f aca="false">-SUMIFS(Dep_Keur,Dep_Paid,"&gt;="&amp;DV$3,Dep_Paid,"&lt;="&amp;DV$4,Dep_Cash,1)</f>
        <v>-0</v>
      </c>
      <c r="DW110" s="21" t="n">
        <f aca="false">-SUMIFS(Dep_Keur,Dep_Paid,"&gt;="&amp;DW$3,Dep_Paid,"&lt;="&amp;DW$4,Dep_Cash,1)</f>
        <v>-0</v>
      </c>
      <c r="DX110" s="21" t="n">
        <f aca="false">-SUMIFS(Dep_Keur,Dep_Paid,"&gt;="&amp;DX$3,Dep_Paid,"&lt;="&amp;DX$4,Dep_Cash,1)</f>
        <v>-0</v>
      </c>
      <c r="DY110" s="21" t="n">
        <f aca="false">-SUMIFS(Dep_Keur,Dep_Paid,"&gt;="&amp;DY$3,Dep_Paid,"&lt;="&amp;DY$4,Dep_Cash,1)</f>
        <v>-0</v>
      </c>
      <c r="DZ110" s="21" t="n">
        <f aca="false">-SUMIFS(Dep_Keur,Dep_Paid,"&gt;="&amp;DZ$3,Dep_Paid,"&lt;="&amp;DZ$4,Dep_Cash,1)</f>
        <v>-0</v>
      </c>
      <c r="EA110" s="21" t="n">
        <f aca="false">-SUMIFS(Dep_Keur,Dep_Paid,"&gt;="&amp;EA$3,Dep_Paid,"&lt;="&amp;EA$4,Dep_Cash,1)</f>
        <v>-0</v>
      </c>
      <c r="EB110" s="21" t="n">
        <f aca="false">-SUMIFS(Dep_Keur,Dep_Paid,"&gt;="&amp;EB$3,Dep_Paid,"&lt;="&amp;EB$4,Dep_Cash,1)</f>
        <v>-0</v>
      </c>
      <c r="EC110" s="21" t="n">
        <f aca="false">-SUMIFS(Dep_Keur,Dep_Paid,"&gt;="&amp;EC$3,Dep_Paid,"&lt;="&amp;EC$4,Dep_Cash,1)</f>
        <v>-0</v>
      </c>
      <c r="ED110" s="21" t="n">
        <f aca="false">-SUMIFS(Dep_Keur,Dep_Paid,"&gt;="&amp;ED$3,Dep_Paid,"&lt;="&amp;ED$4,Dep_Cash,1)</f>
        <v>-0</v>
      </c>
      <c r="EE110" s="21" t="n">
        <f aca="false">-SUMIFS(Dep_Keur,Dep_Paid,"&gt;="&amp;EE$3,Dep_Paid,"&lt;="&amp;EE$4,Dep_Cash,1)</f>
        <v>-0</v>
      </c>
      <c r="EF110" s="21" t="n">
        <f aca="false">-SUMIFS(Dep_Keur,Dep_Paid,"&gt;="&amp;EF$3,Dep_Paid,"&lt;="&amp;EF$4,Dep_Cash,1)</f>
        <v>-0</v>
      </c>
      <c r="EG110" s="21" t="n">
        <f aca="false">-SUMIFS(Dep_Keur,Dep_Paid,"&gt;="&amp;EG$3,Dep_Paid,"&lt;="&amp;EG$4,Dep_Cash,1)</f>
        <v>-0</v>
      </c>
      <c r="EH110" s="21" t="n">
        <f aca="false">-SUMIFS(Dep_Keur,Dep_Paid,"&gt;="&amp;EH$3,Dep_Paid,"&lt;="&amp;EH$4,Dep_Cash,1)</f>
        <v>-0</v>
      </c>
      <c r="EI110" s="21" t="n">
        <f aca="false">-SUMIFS(Dep_Keur,Dep_Paid,"&gt;="&amp;EI$3,Dep_Paid,"&lt;="&amp;EI$4,Dep_Cash,1)</f>
        <v>-0</v>
      </c>
      <c r="EJ110" s="21" t="n">
        <f aca="false">-SUMIFS(Dep_Keur,Dep_Paid,"&gt;="&amp;EJ$3,Dep_Paid,"&lt;="&amp;EJ$4,Dep_Cash,1)</f>
        <v>-0</v>
      </c>
      <c r="EK110" s="21" t="n">
        <f aca="false">-SUMIFS(Dep_Keur,Dep_Paid,"&gt;="&amp;EK$3,Dep_Paid,"&lt;="&amp;EK$4,Dep_Cash,1)</f>
        <v>-0</v>
      </c>
      <c r="EL110" s="21" t="n">
        <f aca="false">-SUMIFS(Dep_Keur,Dep_Paid,"&gt;="&amp;EL$3,Dep_Paid,"&lt;="&amp;EL$4,Dep_Cash,1)</f>
        <v>-0</v>
      </c>
      <c r="EM110" s="21" t="n">
        <f aca="false">-SUMIFS(Dep_Keur,Dep_Paid,"&gt;="&amp;EM$3,Dep_Paid,"&lt;="&amp;EM$4,Dep_Cash,1)</f>
        <v>-0</v>
      </c>
      <c r="EN110" s="21" t="n">
        <f aca="false">-SUMIFS(Dep_Keur,Dep_Paid,"&gt;="&amp;EN$3,Dep_Paid,"&lt;="&amp;EN$4,Dep_Cash,1)</f>
        <v>-0</v>
      </c>
      <c r="EO110" s="21" t="n">
        <f aca="false">-SUMIFS(Dep_Keur,Dep_Paid,"&gt;="&amp;EO$3,Dep_Paid,"&lt;="&amp;EO$4,Dep_Cash,1)</f>
        <v>-0</v>
      </c>
      <c r="EP110" s="21" t="n">
        <f aca="false">-SUMIFS(Dep_Keur,Dep_Paid,"&gt;="&amp;EP$3,Dep_Paid,"&lt;="&amp;EP$4,Dep_Cash,1)</f>
        <v>-0</v>
      </c>
      <c r="EQ110" s="21" t="n">
        <f aca="false">-SUMIFS(Dep_Keur,Dep_Paid,"&gt;="&amp;EQ$3,Dep_Paid,"&lt;="&amp;EQ$4,Dep_Cash,1)</f>
        <v>-0</v>
      </c>
      <c r="ER110" s="21" t="n">
        <f aca="false">-SUMIFS(Dep_Keur,Dep_Paid,"&gt;="&amp;ER$3,Dep_Paid,"&lt;="&amp;ER$4,Dep_Cash,1)</f>
        <v>-0</v>
      </c>
      <c r="ES110" s="21" t="n">
        <f aca="false">-SUMIFS(Dep_Keur,Dep_Paid,"&gt;="&amp;ES$3,Dep_Paid,"&lt;="&amp;ES$4,Dep_Cash,1)</f>
        <v>-0</v>
      </c>
      <c r="ET110" s="21" t="n">
        <f aca="false">-SUMIFS(Dep_Keur,Dep_Paid,"&gt;="&amp;ET$3,Dep_Paid,"&lt;="&amp;ET$4,Dep_Cash,1)</f>
        <v>-0</v>
      </c>
      <c r="EU110" s="21" t="n">
        <f aca="false">-SUMIFS(Dep_Keur,Dep_Paid,"&gt;="&amp;EU$3,Dep_Paid,"&lt;="&amp;EU$4,Dep_Cash,1)</f>
        <v>-0</v>
      </c>
      <c r="EV110" s="21" t="n">
        <f aca="false">-SUMIFS(Dep_Keur,Dep_Paid,"&gt;="&amp;EV$3,Dep_Paid,"&lt;="&amp;EV$4,Dep_Cash,1)</f>
        <v>-0</v>
      </c>
      <c r="EW110" s="21" t="n">
        <f aca="false">-SUMIFS(Dep_Keur,Dep_Paid,"&gt;="&amp;EW$3,Dep_Paid,"&lt;="&amp;EW$4,Dep_Cash,1)</f>
        <v>-0</v>
      </c>
      <c r="EX110" s="21" t="n">
        <f aca="false">-SUMIFS(Dep_Keur,Dep_Paid,"&gt;="&amp;EX$3,Dep_Paid,"&lt;="&amp;EX$4,Dep_Cash,1)</f>
        <v>-0</v>
      </c>
      <c r="EY110" s="21" t="n">
        <f aca="false">-SUMIFS(Dep_Keur,Dep_Paid,"&gt;="&amp;EY$3,Dep_Paid,"&lt;="&amp;EY$4,Dep_Cash,1)</f>
        <v>-0</v>
      </c>
      <c r="EZ110" s="21" t="n">
        <f aca="false">-SUMIFS(Dep_Keur,Dep_Paid,"&gt;="&amp;EZ$3,Dep_Paid,"&lt;="&amp;EZ$4,Dep_Cash,1)</f>
        <v>-0</v>
      </c>
      <c r="FA110" s="21" t="n">
        <f aca="false">-SUMIFS(Dep_Keur,Dep_Paid,"&gt;="&amp;FA$3,Dep_Paid,"&lt;="&amp;FA$4,Dep_Cash,1)</f>
        <v>-0</v>
      </c>
      <c r="FB110" s="21" t="n">
        <f aca="false">-SUMIFS(Dep_Keur,Dep_Paid,"&gt;="&amp;FB$3,Dep_Paid,"&lt;="&amp;FB$4,Dep_Cash,1)</f>
        <v>-0</v>
      </c>
      <c r="FC110" s="21" t="n">
        <f aca="false">-SUMIFS(Dep_Keur,Dep_Paid,"&gt;="&amp;FC$3,Dep_Paid,"&lt;="&amp;FC$4,Dep_Cash,1)</f>
        <v>-0</v>
      </c>
      <c r="FD110" s="21" t="n">
        <f aca="false">-SUMIFS(Dep_Keur,Dep_Paid,"&gt;="&amp;FD$3,Dep_Paid,"&lt;="&amp;FD$4,Dep_Cash,1)</f>
        <v>-0</v>
      </c>
      <c r="FE110" s="21" t="n">
        <f aca="false">-SUMIFS(Dep_Keur,Dep_Paid,"&gt;="&amp;FE$3,Dep_Paid,"&lt;="&amp;FE$4,Dep_Cash,1)</f>
        <v>-0</v>
      </c>
      <c r="FF110" s="21" t="n">
        <f aca="false">-SUMIFS(Dep_Keur,Dep_Paid,"&gt;="&amp;FF$3,Dep_Paid,"&lt;="&amp;FF$4,Dep_Cash,1)</f>
        <v>-0</v>
      </c>
      <c r="FG110" s="21" t="n">
        <f aca="false">-SUMIFS(Dep_Keur,Dep_Paid,"&gt;="&amp;FG$3,Dep_Paid,"&lt;="&amp;FG$4,Dep_Cash,1)</f>
        <v>-0</v>
      </c>
      <c r="FH110" s="21" t="n">
        <f aca="false">-SUMIFS(Dep_Keur,Dep_Paid,"&gt;="&amp;FH$3,Dep_Paid,"&lt;="&amp;FH$4,Dep_Cash,1)</f>
        <v>-0</v>
      </c>
    </row>
    <row r="111" customFormat="false" ht="15" hidden="false" customHeight="false" outlineLevel="0" collapsed="false">
      <c r="C111" s="1" t="s">
        <v>753</v>
      </c>
      <c r="D111" s="12" t="s">
        <v>358</v>
      </c>
      <c r="E111" s="21" t="n">
        <f aca="false">SUMIFS(Dep_Keur,Dep_Exit,1,Dep_Cash,1)</f>
        <v>562.5</v>
      </c>
      <c r="I111" s="21" t="n">
        <f aca="false">SUM(J111:FH111)</f>
        <v>1213.875</v>
      </c>
      <c r="J111" s="21" t="n">
        <f aca="false">SUMIFS(Dep_Keur,Dep_Rel,"&gt;="&amp;J$3,Dep_Rel,"&lt;="&amp;J$4,Dep_Cash,1)</f>
        <v>0</v>
      </c>
      <c r="K111" s="21" t="n">
        <f aca="false">SUMIFS(Dep_Keur,Dep_Rel,"&gt;="&amp;K$3,Dep_Rel,"&lt;="&amp;K$4,Dep_Cash,1)</f>
        <v>1213.875</v>
      </c>
      <c r="L111" s="21" t="n">
        <f aca="false">SUMIFS(Dep_Keur,Dep_Rel,"&gt;="&amp;L$3,Dep_Rel,"&lt;="&amp;L$4,Dep_Cash,1)</f>
        <v>0</v>
      </c>
      <c r="M111" s="21" t="n">
        <f aca="false">SUMIFS(Dep_Keur,Dep_Rel,"&gt;="&amp;M$3,Dep_Rel,"&lt;="&amp;M$4,Dep_Cash,1)</f>
        <v>0</v>
      </c>
      <c r="N111" s="21" t="n">
        <f aca="false">SUMIFS(Dep_Keur,Dep_Rel,"&gt;="&amp;N$3,Dep_Rel,"&lt;="&amp;N$4,Dep_Cash,1)</f>
        <v>0</v>
      </c>
      <c r="O111" s="21" t="n">
        <f aca="false">SUMIFS(Dep_Keur,Dep_Rel,"&gt;="&amp;O$3,Dep_Rel,"&lt;="&amp;O$4,Dep_Cash,1)</f>
        <v>0</v>
      </c>
      <c r="P111" s="21" t="n">
        <f aca="false">SUMIFS(Dep_Keur,Dep_Rel,"&gt;="&amp;P$3,Dep_Rel,"&lt;="&amp;P$4,Dep_Cash,1)</f>
        <v>0</v>
      </c>
      <c r="Q111" s="21" t="n">
        <f aca="false">SUMIFS(Dep_Keur,Dep_Rel,"&gt;="&amp;Q$3,Dep_Rel,"&lt;="&amp;Q$4,Dep_Cash,1)</f>
        <v>0</v>
      </c>
      <c r="R111" s="21" t="n">
        <f aca="false">SUMIFS(Dep_Keur,Dep_Rel,"&gt;="&amp;R$3,Dep_Rel,"&lt;="&amp;R$4,Dep_Cash,1)</f>
        <v>0</v>
      </c>
      <c r="S111" s="21" t="n">
        <f aca="false">SUMIFS(Dep_Keur,Dep_Rel,"&gt;="&amp;S$3,Dep_Rel,"&lt;="&amp;S$4,Dep_Cash,1)</f>
        <v>0</v>
      </c>
      <c r="T111" s="21" t="n">
        <f aca="false">SUMIFS(Dep_Keur,Dep_Rel,"&gt;="&amp;T$3,Dep_Rel,"&lt;="&amp;T$4,Dep_Cash,1)</f>
        <v>0</v>
      </c>
      <c r="U111" s="21" t="n">
        <f aca="false">SUMIFS(Dep_Keur,Dep_Rel,"&gt;="&amp;U$3,Dep_Rel,"&lt;="&amp;U$4,Dep_Cash,1)</f>
        <v>0</v>
      </c>
      <c r="V111" s="21" t="n">
        <f aca="false">SUMIFS(Dep_Keur,Dep_Rel,"&gt;="&amp;V$3,Dep_Rel,"&lt;="&amp;V$4,Dep_Cash,1)</f>
        <v>0</v>
      </c>
      <c r="W111" s="21" t="n">
        <f aca="false">SUMIFS(Dep_Keur,Dep_Rel,"&gt;="&amp;W$3,Dep_Rel,"&lt;="&amp;W$4,Dep_Cash,1)</f>
        <v>0</v>
      </c>
      <c r="X111" s="21" t="n">
        <f aca="false">SUMIFS(Dep_Keur,Dep_Rel,"&gt;="&amp;X$3,Dep_Rel,"&lt;="&amp;X$4,Dep_Cash,1)</f>
        <v>0</v>
      </c>
      <c r="Y111" s="21" t="n">
        <f aca="false">SUMIFS(Dep_Keur,Dep_Rel,"&gt;="&amp;Y$3,Dep_Rel,"&lt;="&amp;Y$4,Dep_Cash,1)</f>
        <v>0</v>
      </c>
      <c r="Z111" s="21" t="n">
        <f aca="false">SUMIFS(Dep_Keur,Dep_Rel,"&gt;="&amp;Z$3,Dep_Rel,"&lt;="&amp;Z$4,Dep_Cash,1)</f>
        <v>0</v>
      </c>
      <c r="AA111" s="21" t="n">
        <f aca="false">SUMIFS(Dep_Keur,Dep_Rel,"&gt;="&amp;AA$3,Dep_Rel,"&lt;="&amp;AA$4,Dep_Cash,1)</f>
        <v>0</v>
      </c>
      <c r="AB111" s="21" t="n">
        <f aca="false">SUMIFS(Dep_Keur,Dep_Rel,"&gt;="&amp;AB$3,Dep_Rel,"&lt;="&amp;AB$4,Dep_Cash,1)</f>
        <v>0</v>
      </c>
      <c r="AC111" s="21" t="n">
        <f aca="false">SUMIFS(Dep_Keur,Dep_Rel,"&gt;="&amp;AC$3,Dep_Rel,"&lt;="&amp;AC$4,Dep_Cash,1)</f>
        <v>0</v>
      </c>
      <c r="AD111" s="21" t="n">
        <f aca="false">SUMIFS(Dep_Keur,Dep_Rel,"&gt;="&amp;AD$3,Dep_Rel,"&lt;="&amp;AD$4,Dep_Cash,1)</f>
        <v>0</v>
      </c>
      <c r="AE111" s="21" t="n">
        <f aca="false">SUMIFS(Dep_Keur,Dep_Rel,"&gt;="&amp;AE$3,Dep_Rel,"&lt;="&amp;AE$4,Dep_Cash,1)</f>
        <v>0</v>
      </c>
      <c r="AF111" s="21" t="n">
        <f aca="false">SUMIFS(Dep_Keur,Dep_Rel,"&gt;="&amp;AF$3,Dep_Rel,"&lt;="&amp;AF$4,Dep_Cash,1)</f>
        <v>0</v>
      </c>
      <c r="AG111" s="21" t="n">
        <f aca="false">SUMIFS(Dep_Keur,Dep_Rel,"&gt;="&amp;AG$3,Dep_Rel,"&lt;="&amp;AG$4,Dep_Cash,1)</f>
        <v>0</v>
      </c>
      <c r="AH111" s="21" t="n">
        <f aca="false">SUMIFS(Dep_Keur,Dep_Rel,"&gt;="&amp;AH$3,Dep_Rel,"&lt;="&amp;AH$4,Dep_Cash,1)</f>
        <v>0</v>
      </c>
      <c r="AI111" s="21" t="n">
        <f aca="false">SUMIFS(Dep_Keur,Dep_Rel,"&gt;="&amp;AI$3,Dep_Rel,"&lt;="&amp;AI$4,Dep_Cash,1)</f>
        <v>0</v>
      </c>
      <c r="AJ111" s="21" t="n">
        <f aca="false">SUMIFS(Dep_Keur,Dep_Rel,"&gt;="&amp;AJ$3,Dep_Rel,"&lt;="&amp;AJ$4,Dep_Cash,1)</f>
        <v>0</v>
      </c>
      <c r="AK111" s="21" t="n">
        <f aca="false">SUMIFS(Dep_Keur,Dep_Rel,"&gt;="&amp;AK$3,Dep_Rel,"&lt;="&amp;AK$4,Dep_Cash,1)</f>
        <v>0</v>
      </c>
      <c r="AL111" s="21" t="n">
        <f aca="false">SUMIFS(Dep_Keur,Dep_Rel,"&gt;="&amp;AL$3,Dep_Rel,"&lt;="&amp;AL$4,Dep_Cash,1)</f>
        <v>0</v>
      </c>
      <c r="AM111" s="21" t="n">
        <f aca="false">SUMIFS(Dep_Keur,Dep_Rel,"&gt;="&amp;AM$3,Dep_Rel,"&lt;="&amp;AM$4,Dep_Cash,1)</f>
        <v>0</v>
      </c>
      <c r="AN111" s="21" t="n">
        <f aca="false">SUMIFS(Dep_Keur,Dep_Rel,"&gt;="&amp;AN$3,Dep_Rel,"&lt;="&amp;AN$4,Dep_Cash,1)</f>
        <v>0</v>
      </c>
      <c r="AO111" s="21" t="n">
        <f aca="false">SUMIFS(Dep_Keur,Dep_Rel,"&gt;="&amp;AO$3,Dep_Rel,"&lt;="&amp;AO$4,Dep_Cash,1)</f>
        <v>0</v>
      </c>
      <c r="AP111" s="21" t="n">
        <f aca="false">SUMIFS(Dep_Keur,Dep_Rel,"&gt;="&amp;AP$3,Dep_Rel,"&lt;="&amp;AP$4,Dep_Cash,1)</f>
        <v>0</v>
      </c>
      <c r="AQ111" s="21" t="n">
        <f aca="false">SUMIFS(Dep_Keur,Dep_Rel,"&gt;="&amp;AQ$3,Dep_Rel,"&lt;="&amp;AQ$4,Dep_Cash,1)</f>
        <v>0</v>
      </c>
      <c r="AR111" s="21" t="n">
        <f aca="false">SUMIFS(Dep_Keur,Dep_Rel,"&gt;="&amp;AR$3,Dep_Rel,"&lt;="&amp;AR$4,Dep_Cash,1)</f>
        <v>0</v>
      </c>
      <c r="AS111" s="21" t="n">
        <f aca="false">SUMIFS(Dep_Keur,Dep_Rel,"&gt;="&amp;AS$3,Dep_Rel,"&lt;="&amp;AS$4,Dep_Cash,1)</f>
        <v>0</v>
      </c>
      <c r="AT111" s="21" t="n">
        <f aca="false">SUMIFS(Dep_Keur,Dep_Rel,"&gt;="&amp;AT$3,Dep_Rel,"&lt;="&amp;AT$4,Dep_Cash,1)</f>
        <v>0</v>
      </c>
      <c r="AU111" s="21" t="n">
        <f aca="false">SUMIFS(Dep_Keur,Dep_Rel,"&gt;="&amp;AU$3,Dep_Rel,"&lt;="&amp;AU$4,Dep_Cash,1)</f>
        <v>0</v>
      </c>
      <c r="AV111" s="21" t="n">
        <f aca="false">SUMIFS(Dep_Keur,Dep_Rel,"&gt;="&amp;AV$3,Dep_Rel,"&lt;="&amp;AV$4,Dep_Cash,1)</f>
        <v>0</v>
      </c>
      <c r="AW111" s="21" t="n">
        <f aca="false">SUMIFS(Dep_Keur,Dep_Rel,"&gt;="&amp;AW$3,Dep_Rel,"&lt;="&amp;AW$4,Dep_Cash,1)</f>
        <v>0</v>
      </c>
      <c r="AX111" s="21" t="n">
        <f aca="false">SUMIFS(Dep_Keur,Dep_Rel,"&gt;="&amp;AX$3,Dep_Rel,"&lt;="&amp;AX$4,Dep_Cash,1)</f>
        <v>0</v>
      </c>
      <c r="AY111" s="21" t="n">
        <f aca="false">SUMIFS(Dep_Keur,Dep_Rel,"&gt;="&amp;AY$3,Dep_Rel,"&lt;="&amp;AY$4,Dep_Cash,1)</f>
        <v>0</v>
      </c>
      <c r="AZ111" s="21" t="n">
        <f aca="false">SUMIFS(Dep_Keur,Dep_Rel,"&gt;="&amp;AZ$3,Dep_Rel,"&lt;="&amp;AZ$4,Dep_Cash,1)</f>
        <v>0</v>
      </c>
      <c r="BA111" s="21" t="n">
        <f aca="false">SUMIFS(Dep_Keur,Dep_Rel,"&gt;="&amp;BA$3,Dep_Rel,"&lt;="&amp;BA$4,Dep_Cash,1)</f>
        <v>0</v>
      </c>
      <c r="BB111" s="21" t="n">
        <f aca="false">SUMIFS(Dep_Keur,Dep_Rel,"&gt;="&amp;BB$3,Dep_Rel,"&lt;="&amp;BB$4,Dep_Cash,1)</f>
        <v>0</v>
      </c>
      <c r="BC111" s="21" t="n">
        <f aca="false">SUMIFS(Dep_Keur,Dep_Rel,"&gt;="&amp;BC$3,Dep_Rel,"&lt;="&amp;BC$4,Dep_Cash,1)</f>
        <v>0</v>
      </c>
      <c r="BD111" s="21" t="n">
        <f aca="false">SUMIFS(Dep_Keur,Dep_Rel,"&gt;="&amp;BD$3,Dep_Rel,"&lt;="&amp;BD$4,Dep_Cash,1)</f>
        <v>0</v>
      </c>
      <c r="BE111" s="21" t="n">
        <f aca="false">SUMIFS(Dep_Keur,Dep_Rel,"&gt;="&amp;BE$3,Dep_Rel,"&lt;="&amp;BE$4,Dep_Cash,1)</f>
        <v>0</v>
      </c>
      <c r="BF111" s="21" t="n">
        <f aca="false">SUMIFS(Dep_Keur,Dep_Rel,"&gt;="&amp;BF$3,Dep_Rel,"&lt;="&amp;BF$4,Dep_Cash,1)</f>
        <v>0</v>
      </c>
      <c r="BG111" s="21" t="n">
        <f aca="false">SUMIFS(Dep_Keur,Dep_Rel,"&gt;="&amp;BG$3,Dep_Rel,"&lt;="&amp;BG$4,Dep_Cash,1)</f>
        <v>0</v>
      </c>
      <c r="BH111" s="21" t="n">
        <f aca="false">SUMIFS(Dep_Keur,Dep_Rel,"&gt;="&amp;BH$3,Dep_Rel,"&lt;="&amp;BH$4,Dep_Cash,1)</f>
        <v>0</v>
      </c>
      <c r="BI111" s="21" t="n">
        <f aca="false">SUMIFS(Dep_Keur,Dep_Rel,"&gt;="&amp;BI$3,Dep_Rel,"&lt;="&amp;BI$4,Dep_Cash,1)</f>
        <v>0</v>
      </c>
      <c r="BJ111" s="21" t="n">
        <f aca="false">SUMIFS(Dep_Keur,Dep_Rel,"&gt;="&amp;BJ$3,Dep_Rel,"&lt;="&amp;BJ$4,Dep_Cash,1)</f>
        <v>0</v>
      </c>
      <c r="BK111" s="21" t="n">
        <f aca="false">SUMIFS(Dep_Keur,Dep_Rel,"&gt;="&amp;BK$3,Dep_Rel,"&lt;="&amp;BK$4,Dep_Cash,1)</f>
        <v>0</v>
      </c>
      <c r="BL111" s="21" t="n">
        <f aca="false">SUMIFS(Dep_Keur,Dep_Rel,"&gt;="&amp;BL$3,Dep_Rel,"&lt;="&amp;BL$4,Dep_Cash,1)</f>
        <v>0</v>
      </c>
      <c r="BM111" s="21" t="n">
        <f aca="false">SUMIFS(Dep_Keur,Dep_Rel,"&gt;="&amp;BM$3,Dep_Rel,"&lt;="&amp;BM$4,Dep_Cash,1)</f>
        <v>0</v>
      </c>
      <c r="BN111" s="21" t="n">
        <f aca="false">SUMIFS(Dep_Keur,Dep_Rel,"&gt;="&amp;BN$3,Dep_Rel,"&lt;="&amp;BN$4,Dep_Cash,1)</f>
        <v>0</v>
      </c>
      <c r="BO111" s="21" t="n">
        <f aca="false">SUMIFS(Dep_Keur,Dep_Rel,"&gt;="&amp;BO$3,Dep_Rel,"&lt;="&amp;BO$4,Dep_Cash,1)</f>
        <v>0</v>
      </c>
      <c r="BP111" s="21" t="n">
        <f aca="false">SUMIFS(Dep_Keur,Dep_Rel,"&gt;="&amp;BP$3,Dep_Rel,"&lt;="&amp;BP$4,Dep_Cash,1)</f>
        <v>0</v>
      </c>
      <c r="BQ111" s="21" t="n">
        <f aca="false">SUMIFS(Dep_Keur,Dep_Rel,"&gt;="&amp;BQ$3,Dep_Rel,"&lt;="&amp;BQ$4,Dep_Cash,1)</f>
        <v>0</v>
      </c>
      <c r="BR111" s="21" t="n">
        <f aca="false">SUMIFS(Dep_Keur,Dep_Rel,"&gt;="&amp;BR$3,Dep_Rel,"&lt;="&amp;BR$4,Dep_Cash,1)</f>
        <v>0</v>
      </c>
      <c r="BS111" s="21" t="n">
        <f aca="false">SUMIFS(Dep_Keur,Dep_Rel,"&gt;="&amp;BS$3,Dep_Rel,"&lt;="&amp;BS$4,Dep_Cash,1)</f>
        <v>0</v>
      </c>
      <c r="BT111" s="21" t="n">
        <f aca="false">SUMIFS(Dep_Keur,Dep_Rel,"&gt;="&amp;BT$3,Dep_Rel,"&lt;="&amp;BT$4,Dep_Cash,1)</f>
        <v>0</v>
      </c>
      <c r="BU111" s="21" t="n">
        <f aca="false">SUMIFS(Dep_Keur,Dep_Rel,"&gt;="&amp;BU$3,Dep_Rel,"&lt;="&amp;BU$4,Dep_Cash,1)</f>
        <v>0</v>
      </c>
      <c r="BV111" s="21" t="n">
        <f aca="false">SUMIFS(Dep_Keur,Dep_Rel,"&gt;="&amp;BV$3,Dep_Rel,"&lt;="&amp;BV$4,Dep_Cash,1)</f>
        <v>0</v>
      </c>
      <c r="BW111" s="21" t="n">
        <f aca="false">SUMIFS(Dep_Keur,Dep_Rel,"&gt;="&amp;BW$3,Dep_Rel,"&lt;="&amp;BW$4,Dep_Cash,1)</f>
        <v>0</v>
      </c>
      <c r="BX111" s="21" t="n">
        <f aca="false">SUMIFS(Dep_Keur,Dep_Rel,"&gt;="&amp;BX$3,Dep_Rel,"&lt;="&amp;BX$4,Dep_Cash,1)</f>
        <v>0</v>
      </c>
      <c r="BY111" s="21" t="n">
        <f aca="false">SUMIFS(Dep_Keur,Dep_Rel,"&gt;="&amp;BY$3,Dep_Rel,"&lt;="&amp;BY$4,Dep_Cash,1)</f>
        <v>0</v>
      </c>
      <c r="BZ111" s="21" t="n">
        <f aca="false">SUMIFS(Dep_Keur,Dep_Rel,"&gt;="&amp;BZ$3,Dep_Rel,"&lt;="&amp;BZ$4,Dep_Cash,1)</f>
        <v>0</v>
      </c>
      <c r="CA111" s="21" t="n">
        <f aca="false">SUMIFS(Dep_Keur,Dep_Rel,"&gt;="&amp;CA$3,Dep_Rel,"&lt;="&amp;CA$4,Dep_Cash,1)</f>
        <v>0</v>
      </c>
      <c r="CB111" s="21" t="n">
        <f aca="false">SUMIFS(Dep_Keur,Dep_Rel,"&gt;="&amp;CB$3,Dep_Rel,"&lt;="&amp;CB$4,Dep_Cash,1)</f>
        <v>0</v>
      </c>
      <c r="CC111" s="21" t="n">
        <f aca="false">SUMIFS(Dep_Keur,Dep_Rel,"&gt;="&amp;CC$3,Dep_Rel,"&lt;="&amp;CC$4,Dep_Cash,1)</f>
        <v>0</v>
      </c>
      <c r="CD111" s="21" t="n">
        <f aca="false">SUMIFS(Dep_Keur,Dep_Rel,"&gt;="&amp;CD$3,Dep_Rel,"&lt;="&amp;CD$4,Dep_Cash,1)</f>
        <v>0</v>
      </c>
      <c r="CE111" s="21" t="n">
        <f aca="false">SUMIFS(Dep_Keur,Dep_Rel,"&gt;="&amp;CE$3,Dep_Rel,"&lt;="&amp;CE$4,Dep_Cash,1)</f>
        <v>0</v>
      </c>
      <c r="CF111" s="21" t="n">
        <f aca="false">SUMIFS(Dep_Keur,Dep_Rel,"&gt;="&amp;CF$3,Dep_Rel,"&lt;="&amp;CF$4,Dep_Cash,1)</f>
        <v>0</v>
      </c>
      <c r="CG111" s="21" t="n">
        <f aca="false">SUMIFS(Dep_Keur,Dep_Rel,"&gt;="&amp;CG$3,Dep_Rel,"&lt;="&amp;CG$4,Dep_Cash,1)</f>
        <v>0</v>
      </c>
      <c r="CH111" s="21" t="n">
        <f aca="false">SUMIFS(Dep_Keur,Dep_Rel,"&gt;="&amp;CH$3,Dep_Rel,"&lt;="&amp;CH$4,Dep_Cash,1)</f>
        <v>0</v>
      </c>
      <c r="CI111" s="21" t="n">
        <f aca="false">SUMIFS(Dep_Keur,Dep_Rel,"&gt;="&amp;CI$3,Dep_Rel,"&lt;="&amp;CI$4,Dep_Cash,1)</f>
        <v>0</v>
      </c>
      <c r="CJ111" s="21" t="n">
        <f aca="false">SUMIFS(Dep_Keur,Dep_Rel,"&gt;="&amp;CJ$3,Dep_Rel,"&lt;="&amp;CJ$4,Dep_Cash,1)</f>
        <v>0</v>
      </c>
      <c r="CK111" s="21" t="n">
        <f aca="false">SUMIFS(Dep_Keur,Dep_Rel,"&gt;="&amp;CK$3,Dep_Rel,"&lt;="&amp;CK$4,Dep_Cash,1)</f>
        <v>0</v>
      </c>
      <c r="CL111" s="21" t="n">
        <f aca="false">SUMIFS(Dep_Keur,Dep_Rel,"&gt;="&amp;CL$3,Dep_Rel,"&lt;="&amp;CL$4,Dep_Cash,1)</f>
        <v>0</v>
      </c>
      <c r="CM111" s="21" t="n">
        <f aca="false">SUMIFS(Dep_Keur,Dep_Rel,"&gt;="&amp;CM$3,Dep_Rel,"&lt;="&amp;CM$4,Dep_Cash,1)</f>
        <v>0</v>
      </c>
      <c r="CN111" s="21" t="n">
        <f aca="false">SUMIFS(Dep_Keur,Dep_Rel,"&gt;="&amp;CN$3,Dep_Rel,"&lt;="&amp;CN$4,Dep_Cash,1)</f>
        <v>0</v>
      </c>
      <c r="CO111" s="21" t="n">
        <f aca="false">SUMIFS(Dep_Keur,Dep_Rel,"&gt;="&amp;CO$3,Dep_Rel,"&lt;="&amp;CO$4,Dep_Cash,1)</f>
        <v>0</v>
      </c>
      <c r="CP111" s="21" t="n">
        <f aca="false">SUMIFS(Dep_Keur,Dep_Rel,"&gt;="&amp;CP$3,Dep_Rel,"&lt;="&amp;CP$4,Dep_Cash,1)</f>
        <v>0</v>
      </c>
      <c r="CQ111" s="21" t="n">
        <f aca="false">SUMIFS(Dep_Keur,Dep_Rel,"&gt;="&amp;CQ$3,Dep_Rel,"&lt;="&amp;CQ$4,Dep_Cash,1)</f>
        <v>0</v>
      </c>
      <c r="CR111" s="21" t="n">
        <f aca="false">SUMIFS(Dep_Keur,Dep_Rel,"&gt;="&amp;CR$3,Dep_Rel,"&lt;="&amp;CR$4,Dep_Cash,1)</f>
        <v>0</v>
      </c>
      <c r="CS111" s="21" t="n">
        <f aca="false">SUMIFS(Dep_Keur,Dep_Rel,"&gt;="&amp;CS$3,Dep_Rel,"&lt;="&amp;CS$4,Dep_Cash,1)</f>
        <v>0</v>
      </c>
      <c r="CT111" s="21" t="n">
        <f aca="false">SUMIFS(Dep_Keur,Dep_Rel,"&gt;="&amp;CT$3,Dep_Rel,"&lt;="&amp;CT$4,Dep_Cash,1)</f>
        <v>0</v>
      </c>
      <c r="CU111" s="21" t="n">
        <f aca="false">SUMIFS(Dep_Keur,Dep_Rel,"&gt;="&amp;CU$3,Dep_Rel,"&lt;="&amp;CU$4,Dep_Cash,1)</f>
        <v>0</v>
      </c>
      <c r="CV111" s="21" t="n">
        <f aca="false">SUMIFS(Dep_Keur,Dep_Rel,"&gt;="&amp;CV$3,Dep_Rel,"&lt;="&amp;CV$4,Dep_Cash,1)</f>
        <v>0</v>
      </c>
      <c r="CW111" s="21" t="n">
        <f aca="false">SUMIFS(Dep_Keur,Dep_Rel,"&gt;="&amp;CW$3,Dep_Rel,"&lt;="&amp;CW$4,Dep_Cash,1)</f>
        <v>0</v>
      </c>
      <c r="CX111" s="21" t="n">
        <f aca="false">SUMIFS(Dep_Keur,Dep_Rel,"&gt;="&amp;CX$3,Dep_Rel,"&lt;="&amp;CX$4,Dep_Cash,1)</f>
        <v>0</v>
      </c>
      <c r="CY111" s="21" t="n">
        <f aca="false">SUMIFS(Dep_Keur,Dep_Rel,"&gt;="&amp;CY$3,Dep_Rel,"&lt;="&amp;CY$4,Dep_Cash,1)</f>
        <v>0</v>
      </c>
      <c r="CZ111" s="21" t="n">
        <f aca="false">SUMIFS(Dep_Keur,Dep_Rel,"&gt;="&amp;CZ$3,Dep_Rel,"&lt;="&amp;CZ$4,Dep_Cash,1)</f>
        <v>0</v>
      </c>
      <c r="DA111" s="21" t="n">
        <f aca="false">SUMIFS(Dep_Keur,Dep_Rel,"&gt;="&amp;DA$3,Dep_Rel,"&lt;="&amp;DA$4,Dep_Cash,1)</f>
        <v>0</v>
      </c>
      <c r="DB111" s="21" t="n">
        <f aca="false">SUMIFS(Dep_Keur,Dep_Rel,"&gt;="&amp;DB$3,Dep_Rel,"&lt;="&amp;DB$4,Dep_Cash,1)</f>
        <v>0</v>
      </c>
      <c r="DC111" s="21" t="n">
        <f aca="false">SUMIFS(Dep_Keur,Dep_Rel,"&gt;="&amp;DC$3,Dep_Rel,"&lt;="&amp;DC$4,Dep_Cash,1)</f>
        <v>0</v>
      </c>
      <c r="DD111" s="21" t="n">
        <f aca="false">SUMIFS(Dep_Keur,Dep_Rel,"&gt;="&amp;DD$3,Dep_Rel,"&lt;="&amp;DD$4,Dep_Cash,1)</f>
        <v>0</v>
      </c>
      <c r="DE111" s="21" t="n">
        <f aca="false">SUMIFS(Dep_Keur,Dep_Rel,"&gt;="&amp;DE$3,Dep_Rel,"&lt;="&amp;DE$4,Dep_Cash,1)</f>
        <v>0</v>
      </c>
      <c r="DF111" s="21" t="n">
        <f aca="false">SUMIFS(Dep_Keur,Dep_Rel,"&gt;="&amp;DF$3,Dep_Rel,"&lt;="&amp;DF$4,Dep_Cash,1)</f>
        <v>0</v>
      </c>
      <c r="DG111" s="21" t="n">
        <f aca="false">SUMIFS(Dep_Keur,Dep_Rel,"&gt;="&amp;DG$3,Dep_Rel,"&lt;="&amp;DG$4,Dep_Cash,1)</f>
        <v>0</v>
      </c>
      <c r="DH111" s="21" t="n">
        <f aca="false">SUMIFS(Dep_Keur,Dep_Rel,"&gt;="&amp;DH$3,Dep_Rel,"&lt;="&amp;DH$4,Dep_Cash,1)</f>
        <v>0</v>
      </c>
      <c r="DI111" s="21" t="n">
        <f aca="false">SUMIFS(Dep_Keur,Dep_Rel,"&gt;="&amp;DI$3,Dep_Rel,"&lt;="&amp;DI$4,Dep_Cash,1)</f>
        <v>0</v>
      </c>
      <c r="DJ111" s="21" t="n">
        <f aca="false">SUMIFS(Dep_Keur,Dep_Rel,"&gt;="&amp;DJ$3,Dep_Rel,"&lt;="&amp;DJ$4,Dep_Cash,1)</f>
        <v>0</v>
      </c>
      <c r="DK111" s="21" t="n">
        <f aca="false">SUMIFS(Dep_Keur,Dep_Rel,"&gt;="&amp;DK$3,Dep_Rel,"&lt;="&amp;DK$4,Dep_Cash,1)</f>
        <v>0</v>
      </c>
      <c r="DL111" s="21" t="n">
        <f aca="false">SUMIFS(Dep_Keur,Dep_Rel,"&gt;="&amp;DL$3,Dep_Rel,"&lt;="&amp;DL$4,Dep_Cash,1)</f>
        <v>0</v>
      </c>
      <c r="DM111" s="21" t="n">
        <f aca="false">SUMIFS(Dep_Keur,Dep_Rel,"&gt;="&amp;DM$3,Dep_Rel,"&lt;="&amp;DM$4,Dep_Cash,1)</f>
        <v>0</v>
      </c>
      <c r="DN111" s="21" t="n">
        <f aca="false">SUMIFS(Dep_Keur,Dep_Rel,"&gt;="&amp;DN$3,Dep_Rel,"&lt;="&amp;DN$4,Dep_Cash,1)</f>
        <v>0</v>
      </c>
      <c r="DO111" s="21" t="n">
        <f aca="false">SUMIFS(Dep_Keur,Dep_Rel,"&gt;="&amp;DO$3,Dep_Rel,"&lt;="&amp;DO$4,Dep_Cash,1)</f>
        <v>0</v>
      </c>
      <c r="DP111" s="21" t="n">
        <f aca="false">SUMIFS(Dep_Keur,Dep_Rel,"&gt;="&amp;DP$3,Dep_Rel,"&lt;="&amp;DP$4,Dep_Cash,1)</f>
        <v>0</v>
      </c>
      <c r="DQ111" s="21" t="n">
        <f aca="false">SUMIFS(Dep_Keur,Dep_Rel,"&gt;="&amp;DQ$3,Dep_Rel,"&lt;="&amp;DQ$4,Dep_Cash,1)</f>
        <v>0</v>
      </c>
      <c r="DR111" s="21" t="n">
        <f aca="false">SUMIFS(Dep_Keur,Dep_Rel,"&gt;="&amp;DR$3,Dep_Rel,"&lt;="&amp;DR$4,Dep_Cash,1)</f>
        <v>0</v>
      </c>
      <c r="DS111" s="21" t="n">
        <f aca="false">SUMIFS(Dep_Keur,Dep_Rel,"&gt;="&amp;DS$3,Dep_Rel,"&lt;="&amp;DS$4,Dep_Cash,1)</f>
        <v>0</v>
      </c>
      <c r="DT111" s="21" t="n">
        <f aca="false">SUMIFS(Dep_Keur,Dep_Rel,"&gt;="&amp;DT$3,Dep_Rel,"&lt;="&amp;DT$4,Dep_Cash,1)</f>
        <v>0</v>
      </c>
      <c r="DU111" s="21" t="n">
        <f aca="false">SUMIFS(Dep_Keur,Dep_Rel,"&gt;="&amp;DU$3,Dep_Rel,"&lt;="&amp;DU$4,Dep_Cash,1)</f>
        <v>0</v>
      </c>
      <c r="DV111" s="21" t="n">
        <f aca="false">SUMIFS(Dep_Keur,Dep_Rel,"&gt;="&amp;DV$3,Dep_Rel,"&lt;="&amp;DV$4,Dep_Cash,1)</f>
        <v>0</v>
      </c>
      <c r="DW111" s="21" t="n">
        <f aca="false">SUMIFS(Dep_Keur,Dep_Rel,"&gt;="&amp;DW$3,Dep_Rel,"&lt;="&amp;DW$4,Dep_Cash,1)</f>
        <v>0</v>
      </c>
      <c r="DX111" s="21" t="n">
        <f aca="false">SUMIFS(Dep_Keur,Dep_Rel,"&gt;="&amp;DX$3,Dep_Rel,"&lt;="&amp;DX$4,Dep_Cash,1)</f>
        <v>0</v>
      </c>
      <c r="DY111" s="21" t="n">
        <f aca="false">SUMIFS(Dep_Keur,Dep_Rel,"&gt;="&amp;DY$3,Dep_Rel,"&lt;="&amp;DY$4,Dep_Cash,1)</f>
        <v>0</v>
      </c>
      <c r="DZ111" s="21" t="n">
        <f aca="false">SUMIFS(Dep_Keur,Dep_Rel,"&gt;="&amp;DZ$3,Dep_Rel,"&lt;="&amp;DZ$4,Dep_Cash,1)</f>
        <v>0</v>
      </c>
      <c r="EA111" s="21" t="n">
        <f aca="false">SUMIFS(Dep_Keur,Dep_Rel,"&gt;="&amp;EA$3,Dep_Rel,"&lt;="&amp;EA$4,Dep_Cash,1)</f>
        <v>0</v>
      </c>
      <c r="EB111" s="21" t="n">
        <f aca="false">SUMIFS(Dep_Keur,Dep_Rel,"&gt;="&amp;EB$3,Dep_Rel,"&lt;="&amp;EB$4,Dep_Cash,1)</f>
        <v>0</v>
      </c>
      <c r="EC111" s="21" t="n">
        <f aca="false">SUMIFS(Dep_Keur,Dep_Rel,"&gt;="&amp;EC$3,Dep_Rel,"&lt;="&amp;EC$4,Dep_Cash,1)</f>
        <v>0</v>
      </c>
      <c r="ED111" s="21" t="n">
        <f aca="false">SUMIFS(Dep_Keur,Dep_Rel,"&gt;="&amp;ED$3,Dep_Rel,"&lt;="&amp;ED$4,Dep_Cash,1)</f>
        <v>0</v>
      </c>
      <c r="EE111" s="21" t="n">
        <f aca="false">SUMIFS(Dep_Keur,Dep_Rel,"&gt;="&amp;EE$3,Dep_Rel,"&lt;="&amp;EE$4,Dep_Cash,1)</f>
        <v>0</v>
      </c>
      <c r="EF111" s="21" t="n">
        <f aca="false">SUMIFS(Dep_Keur,Dep_Rel,"&gt;="&amp;EF$3,Dep_Rel,"&lt;="&amp;EF$4,Dep_Cash,1)</f>
        <v>0</v>
      </c>
      <c r="EG111" s="21" t="n">
        <f aca="false">SUMIFS(Dep_Keur,Dep_Rel,"&gt;="&amp;EG$3,Dep_Rel,"&lt;="&amp;EG$4,Dep_Cash,1)</f>
        <v>0</v>
      </c>
      <c r="EH111" s="21" t="n">
        <f aca="false">SUMIFS(Dep_Keur,Dep_Rel,"&gt;="&amp;EH$3,Dep_Rel,"&lt;="&amp;EH$4,Dep_Cash,1)</f>
        <v>0</v>
      </c>
      <c r="EI111" s="21" t="n">
        <f aca="false">SUMIFS(Dep_Keur,Dep_Rel,"&gt;="&amp;EI$3,Dep_Rel,"&lt;="&amp;EI$4,Dep_Cash,1)</f>
        <v>0</v>
      </c>
      <c r="EJ111" s="21" t="n">
        <f aca="false">SUMIFS(Dep_Keur,Dep_Rel,"&gt;="&amp;EJ$3,Dep_Rel,"&lt;="&amp;EJ$4,Dep_Cash,1)</f>
        <v>0</v>
      </c>
      <c r="EK111" s="21" t="n">
        <f aca="false">SUMIFS(Dep_Keur,Dep_Rel,"&gt;="&amp;EK$3,Dep_Rel,"&lt;="&amp;EK$4,Dep_Cash,1)</f>
        <v>0</v>
      </c>
      <c r="EL111" s="21" t="n">
        <f aca="false">SUMIFS(Dep_Keur,Dep_Rel,"&gt;="&amp;EL$3,Dep_Rel,"&lt;="&amp;EL$4,Dep_Cash,1)</f>
        <v>0</v>
      </c>
      <c r="EM111" s="21" t="n">
        <f aca="false">SUMIFS(Dep_Keur,Dep_Rel,"&gt;="&amp;EM$3,Dep_Rel,"&lt;="&amp;EM$4,Dep_Cash,1)</f>
        <v>0</v>
      </c>
      <c r="EN111" s="21" t="n">
        <f aca="false">SUMIFS(Dep_Keur,Dep_Rel,"&gt;="&amp;EN$3,Dep_Rel,"&lt;="&amp;EN$4,Dep_Cash,1)</f>
        <v>0</v>
      </c>
      <c r="EO111" s="21" t="n">
        <f aca="false">SUMIFS(Dep_Keur,Dep_Rel,"&gt;="&amp;EO$3,Dep_Rel,"&lt;="&amp;EO$4,Dep_Cash,1)</f>
        <v>0</v>
      </c>
      <c r="EP111" s="21" t="n">
        <f aca="false">SUMIFS(Dep_Keur,Dep_Rel,"&gt;="&amp;EP$3,Dep_Rel,"&lt;="&amp;EP$4,Dep_Cash,1)</f>
        <v>0</v>
      </c>
      <c r="EQ111" s="21" t="n">
        <f aca="false">SUMIFS(Dep_Keur,Dep_Rel,"&gt;="&amp;EQ$3,Dep_Rel,"&lt;="&amp;EQ$4,Dep_Cash,1)</f>
        <v>0</v>
      </c>
      <c r="ER111" s="21" t="n">
        <f aca="false">SUMIFS(Dep_Keur,Dep_Rel,"&gt;="&amp;ER$3,Dep_Rel,"&lt;="&amp;ER$4,Dep_Cash,1)</f>
        <v>0</v>
      </c>
      <c r="ES111" s="21" t="n">
        <f aca="false">SUMIFS(Dep_Keur,Dep_Rel,"&gt;="&amp;ES$3,Dep_Rel,"&lt;="&amp;ES$4,Dep_Cash,1)</f>
        <v>0</v>
      </c>
      <c r="ET111" s="21" t="n">
        <f aca="false">SUMIFS(Dep_Keur,Dep_Rel,"&gt;="&amp;ET$3,Dep_Rel,"&lt;="&amp;ET$4,Dep_Cash,1)</f>
        <v>0</v>
      </c>
      <c r="EU111" s="21" t="n">
        <f aca="false">SUMIFS(Dep_Keur,Dep_Rel,"&gt;="&amp;EU$3,Dep_Rel,"&lt;="&amp;EU$4,Dep_Cash,1)</f>
        <v>0</v>
      </c>
      <c r="EV111" s="21" t="n">
        <f aca="false">SUMIFS(Dep_Keur,Dep_Rel,"&gt;="&amp;EV$3,Dep_Rel,"&lt;="&amp;EV$4,Dep_Cash,1)</f>
        <v>0</v>
      </c>
      <c r="EW111" s="21" t="n">
        <f aca="false">SUMIFS(Dep_Keur,Dep_Rel,"&gt;="&amp;EW$3,Dep_Rel,"&lt;="&amp;EW$4,Dep_Cash,1)</f>
        <v>0</v>
      </c>
      <c r="EX111" s="21" t="n">
        <f aca="false">SUMIFS(Dep_Keur,Dep_Rel,"&gt;="&amp;EX$3,Dep_Rel,"&lt;="&amp;EX$4,Dep_Cash,1)</f>
        <v>0</v>
      </c>
      <c r="EY111" s="21" t="n">
        <f aca="false">SUMIFS(Dep_Keur,Dep_Rel,"&gt;="&amp;EY$3,Dep_Rel,"&lt;="&amp;EY$4,Dep_Cash,1)</f>
        <v>0</v>
      </c>
      <c r="EZ111" s="21" t="n">
        <f aca="false">SUMIFS(Dep_Keur,Dep_Rel,"&gt;="&amp;EZ$3,Dep_Rel,"&lt;="&amp;EZ$4,Dep_Cash,1)</f>
        <v>0</v>
      </c>
      <c r="FA111" s="21" t="n">
        <f aca="false">SUMIFS(Dep_Keur,Dep_Rel,"&gt;="&amp;FA$3,Dep_Rel,"&lt;="&amp;FA$4,Dep_Cash,1)</f>
        <v>0</v>
      </c>
      <c r="FB111" s="21" t="n">
        <f aca="false">SUMIFS(Dep_Keur,Dep_Rel,"&gt;="&amp;FB$3,Dep_Rel,"&lt;="&amp;FB$4,Dep_Cash,1)</f>
        <v>0</v>
      </c>
      <c r="FC111" s="21" t="n">
        <f aca="false">SUMIFS(Dep_Keur,Dep_Rel,"&gt;="&amp;FC$3,Dep_Rel,"&lt;="&amp;FC$4,Dep_Cash,1)</f>
        <v>0</v>
      </c>
      <c r="FD111" s="21" t="n">
        <f aca="false">SUMIFS(Dep_Keur,Dep_Rel,"&gt;="&amp;FD$3,Dep_Rel,"&lt;="&amp;FD$4,Dep_Cash,1)</f>
        <v>0</v>
      </c>
      <c r="FE111" s="21" t="n">
        <f aca="false">SUMIFS(Dep_Keur,Dep_Rel,"&gt;="&amp;FE$3,Dep_Rel,"&lt;="&amp;FE$4,Dep_Cash,1)</f>
        <v>0</v>
      </c>
      <c r="FF111" s="21" t="n">
        <f aca="false">SUMIFS(Dep_Keur,Dep_Rel,"&gt;="&amp;FF$3,Dep_Rel,"&lt;="&amp;FF$4,Dep_Cash,1)</f>
        <v>0</v>
      </c>
      <c r="FG111" s="21" t="n">
        <f aca="false">SUMIFS(Dep_Keur,Dep_Rel,"&gt;="&amp;FG$3,Dep_Rel,"&lt;="&amp;FG$4,Dep_Cash,1)</f>
        <v>0</v>
      </c>
      <c r="FH111" s="21" t="n">
        <f aca="false">SUMIFS(Dep_Keur,Dep_Rel,"&gt;="&amp;FH$3,Dep_Rel,"&lt;="&amp;FH$4,Dep_Cash,1)</f>
        <v>0</v>
      </c>
    </row>
    <row r="112" customFormat="false" ht="15" hidden="false" customHeight="false" outlineLevel="0" collapsed="false">
      <c r="C112" s="1" t="s">
        <v>754</v>
      </c>
      <c r="D112" s="12" t="s">
        <v>358</v>
      </c>
      <c r="I112" s="21" t="n">
        <f aca="false">SUM(J112:FH112)</f>
        <v>562.5</v>
      </c>
      <c r="J112" s="21" t="n">
        <f aca="false">$E111*J22</f>
        <v>0</v>
      </c>
      <c r="K112" s="21" t="n">
        <f aca="false">$E111*K22</f>
        <v>0</v>
      </c>
      <c r="L112" s="21" t="n">
        <f aca="false">$E111*L22</f>
        <v>0</v>
      </c>
      <c r="M112" s="21" t="n">
        <f aca="false">$E111*M22</f>
        <v>0</v>
      </c>
      <c r="N112" s="21" t="n">
        <f aca="false">$E111*N22</f>
        <v>0</v>
      </c>
      <c r="O112" s="21" t="n">
        <f aca="false">$E111*O22</f>
        <v>0</v>
      </c>
      <c r="P112" s="21" t="n">
        <f aca="false">$E111*P22</f>
        <v>0</v>
      </c>
      <c r="Q112" s="21" t="n">
        <f aca="false">$E111*Q22</f>
        <v>0</v>
      </c>
      <c r="R112" s="21" t="n">
        <f aca="false">$E111*R22</f>
        <v>0</v>
      </c>
      <c r="S112" s="21" t="n">
        <f aca="false">$E111*S22</f>
        <v>562.5</v>
      </c>
      <c r="T112" s="21" t="n">
        <f aca="false">$E111*T22</f>
        <v>0</v>
      </c>
      <c r="U112" s="21" t="n">
        <f aca="false">$E111*U22</f>
        <v>0</v>
      </c>
      <c r="V112" s="21" t="n">
        <f aca="false">$E111*V22</f>
        <v>0</v>
      </c>
      <c r="W112" s="21" t="n">
        <f aca="false">$E111*W22</f>
        <v>0</v>
      </c>
      <c r="X112" s="21" t="n">
        <f aca="false">$E111*X22</f>
        <v>0</v>
      </c>
      <c r="Y112" s="21" t="n">
        <f aca="false">$E111*Y22</f>
        <v>0</v>
      </c>
      <c r="Z112" s="21" t="n">
        <f aca="false">$E111*Z22</f>
        <v>0</v>
      </c>
      <c r="AA112" s="21" t="n">
        <f aca="false">$E111*AA22</f>
        <v>0</v>
      </c>
      <c r="AB112" s="21" t="n">
        <f aca="false">$E111*AB22</f>
        <v>0</v>
      </c>
      <c r="AC112" s="21" t="n">
        <f aca="false">$E111*AC22</f>
        <v>0</v>
      </c>
      <c r="AD112" s="21" t="n">
        <f aca="false">$E111*AD22</f>
        <v>0</v>
      </c>
      <c r="AE112" s="21" t="n">
        <f aca="false">$E111*AE22</f>
        <v>0</v>
      </c>
      <c r="AF112" s="21" t="n">
        <f aca="false">$E111*AF22</f>
        <v>0</v>
      </c>
      <c r="AG112" s="21" t="n">
        <f aca="false">$E111*AG22</f>
        <v>0</v>
      </c>
      <c r="AH112" s="21" t="n">
        <f aca="false">$E111*AH22</f>
        <v>0</v>
      </c>
      <c r="AI112" s="21" t="n">
        <f aca="false">$E111*AI22</f>
        <v>0</v>
      </c>
      <c r="AJ112" s="21" t="n">
        <f aca="false">$E111*AJ22</f>
        <v>0</v>
      </c>
      <c r="AK112" s="21" t="n">
        <f aca="false">$E111*AK22</f>
        <v>0</v>
      </c>
      <c r="AL112" s="21" t="n">
        <f aca="false">$E111*AL22</f>
        <v>0</v>
      </c>
      <c r="AM112" s="21" t="n">
        <f aca="false">$E111*AM22</f>
        <v>0</v>
      </c>
      <c r="AN112" s="21" t="n">
        <f aca="false">$E111*AN22</f>
        <v>0</v>
      </c>
      <c r="AO112" s="21" t="n">
        <f aca="false">$E111*AO22</f>
        <v>0</v>
      </c>
      <c r="AP112" s="21" t="n">
        <f aca="false">$E111*AP22</f>
        <v>0</v>
      </c>
      <c r="AQ112" s="21" t="n">
        <f aca="false">$E111*AQ22</f>
        <v>0</v>
      </c>
      <c r="AR112" s="21" t="n">
        <f aca="false">$E111*AR22</f>
        <v>0</v>
      </c>
      <c r="AS112" s="21" t="n">
        <f aca="false">$E111*AS22</f>
        <v>0</v>
      </c>
      <c r="AT112" s="21" t="n">
        <f aca="false">$E111*AT22</f>
        <v>0</v>
      </c>
      <c r="AU112" s="21" t="n">
        <f aca="false">$E111*AU22</f>
        <v>0</v>
      </c>
      <c r="AV112" s="21" t="n">
        <f aca="false">$E111*AV22</f>
        <v>0</v>
      </c>
      <c r="AW112" s="21" t="n">
        <f aca="false">$E111*AW22</f>
        <v>0</v>
      </c>
      <c r="AX112" s="21" t="n">
        <f aca="false">$E111*AX22</f>
        <v>0</v>
      </c>
      <c r="AY112" s="21" t="n">
        <f aca="false">$E111*AY22</f>
        <v>0</v>
      </c>
      <c r="AZ112" s="21" t="n">
        <f aca="false">$E111*AZ22</f>
        <v>0</v>
      </c>
      <c r="BA112" s="21" t="n">
        <f aca="false">$E111*BA22</f>
        <v>0</v>
      </c>
      <c r="BB112" s="21" t="n">
        <f aca="false">$E111*BB22</f>
        <v>0</v>
      </c>
      <c r="BC112" s="21" t="n">
        <f aca="false">$E111*BC22</f>
        <v>0</v>
      </c>
      <c r="BD112" s="21" t="n">
        <f aca="false">$E111*BD22</f>
        <v>0</v>
      </c>
      <c r="BE112" s="21" t="n">
        <f aca="false">$E111*BE22</f>
        <v>0</v>
      </c>
      <c r="BF112" s="21" t="n">
        <f aca="false">$E111*BF22</f>
        <v>0</v>
      </c>
      <c r="BG112" s="21" t="n">
        <f aca="false">$E111*BG22</f>
        <v>0</v>
      </c>
      <c r="BH112" s="21" t="n">
        <f aca="false">$E111*BH22</f>
        <v>0</v>
      </c>
      <c r="BI112" s="21" t="n">
        <f aca="false">$E111*BI22</f>
        <v>0</v>
      </c>
      <c r="BJ112" s="21" t="n">
        <f aca="false">$E111*BJ22</f>
        <v>0</v>
      </c>
      <c r="BK112" s="21" t="n">
        <f aca="false">$E111*BK22</f>
        <v>0</v>
      </c>
      <c r="BL112" s="21" t="n">
        <f aca="false">$E111*BL22</f>
        <v>0</v>
      </c>
      <c r="BM112" s="21" t="n">
        <f aca="false">$E111*BM22</f>
        <v>0</v>
      </c>
      <c r="BN112" s="21" t="n">
        <f aca="false">$E111*BN22</f>
        <v>0</v>
      </c>
      <c r="BO112" s="21" t="n">
        <f aca="false">$E111*BO22</f>
        <v>0</v>
      </c>
      <c r="BP112" s="21" t="n">
        <f aca="false">$E111*BP22</f>
        <v>0</v>
      </c>
      <c r="BQ112" s="21" t="n">
        <f aca="false">$E111*BQ22</f>
        <v>0</v>
      </c>
      <c r="BR112" s="21" t="n">
        <f aca="false">$E111*BR22</f>
        <v>0</v>
      </c>
      <c r="BS112" s="21" t="n">
        <f aca="false">$E111*BS22</f>
        <v>0</v>
      </c>
      <c r="BT112" s="21" t="n">
        <f aca="false">$E111*BT22</f>
        <v>0</v>
      </c>
      <c r="BU112" s="21" t="n">
        <f aca="false">$E111*BU22</f>
        <v>0</v>
      </c>
      <c r="BV112" s="21" t="n">
        <f aca="false">$E111*BV22</f>
        <v>0</v>
      </c>
      <c r="BW112" s="21" t="n">
        <f aca="false">$E111*BW22</f>
        <v>0</v>
      </c>
      <c r="BX112" s="21" t="n">
        <f aca="false">$E111*BX22</f>
        <v>0</v>
      </c>
      <c r="BY112" s="21" t="n">
        <f aca="false">$E111*BY22</f>
        <v>0</v>
      </c>
      <c r="BZ112" s="21" t="n">
        <f aca="false">$E111*BZ22</f>
        <v>0</v>
      </c>
      <c r="CA112" s="21" t="n">
        <f aca="false">$E111*CA22</f>
        <v>0</v>
      </c>
      <c r="CB112" s="21" t="n">
        <f aca="false">$E111*CB22</f>
        <v>0</v>
      </c>
      <c r="CC112" s="21" t="n">
        <f aca="false">$E111*CC22</f>
        <v>0</v>
      </c>
      <c r="CD112" s="21" t="n">
        <f aca="false">$E111*CD22</f>
        <v>0</v>
      </c>
      <c r="CE112" s="21" t="n">
        <f aca="false">$E111*CE22</f>
        <v>0</v>
      </c>
      <c r="CF112" s="21" t="n">
        <f aca="false">$E111*CF22</f>
        <v>0</v>
      </c>
      <c r="CG112" s="21" t="n">
        <f aca="false">$E111*CG22</f>
        <v>0</v>
      </c>
      <c r="CH112" s="21" t="n">
        <f aca="false">$E111*CH22</f>
        <v>0</v>
      </c>
      <c r="CI112" s="21" t="n">
        <f aca="false">$E111*CI22</f>
        <v>0</v>
      </c>
      <c r="CJ112" s="21" t="n">
        <f aca="false">$E111*CJ22</f>
        <v>0</v>
      </c>
      <c r="CK112" s="21" t="n">
        <f aca="false">$E111*CK22</f>
        <v>0</v>
      </c>
      <c r="CL112" s="21" t="n">
        <f aca="false">$E111*CL22</f>
        <v>0</v>
      </c>
      <c r="CM112" s="21" t="n">
        <f aca="false">$E111*CM22</f>
        <v>0</v>
      </c>
      <c r="CN112" s="21" t="n">
        <f aca="false">$E111*CN22</f>
        <v>0</v>
      </c>
      <c r="CO112" s="21" t="n">
        <f aca="false">$E111*CO22</f>
        <v>0</v>
      </c>
      <c r="CP112" s="21" t="n">
        <f aca="false">$E111*CP22</f>
        <v>0</v>
      </c>
      <c r="CQ112" s="21" t="n">
        <f aca="false">$E111*CQ22</f>
        <v>0</v>
      </c>
      <c r="CR112" s="21" t="n">
        <f aca="false">$E111*CR22</f>
        <v>0</v>
      </c>
      <c r="CS112" s="21" t="n">
        <f aca="false">$E111*CS22</f>
        <v>0</v>
      </c>
      <c r="CT112" s="21" t="n">
        <f aca="false">$E111*CT22</f>
        <v>0</v>
      </c>
      <c r="CU112" s="21" t="n">
        <f aca="false">$E111*CU22</f>
        <v>0</v>
      </c>
      <c r="CV112" s="21" t="n">
        <f aca="false">$E111*CV22</f>
        <v>0</v>
      </c>
      <c r="CW112" s="21" t="n">
        <f aca="false">$E111*CW22</f>
        <v>0</v>
      </c>
      <c r="CX112" s="21" t="n">
        <f aca="false">$E111*CX22</f>
        <v>0</v>
      </c>
      <c r="CY112" s="21" t="n">
        <f aca="false">$E111*CY22</f>
        <v>0</v>
      </c>
      <c r="CZ112" s="21" t="n">
        <f aca="false">$E111*CZ22</f>
        <v>0</v>
      </c>
      <c r="DA112" s="21" t="n">
        <f aca="false">$E111*DA22</f>
        <v>0</v>
      </c>
      <c r="DB112" s="21" t="n">
        <f aca="false">$E111*DB22</f>
        <v>0</v>
      </c>
      <c r="DC112" s="21" t="n">
        <f aca="false">$E111*DC22</f>
        <v>0</v>
      </c>
      <c r="DD112" s="21" t="n">
        <f aca="false">$E111*DD22</f>
        <v>0</v>
      </c>
      <c r="DE112" s="21" t="n">
        <f aca="false">$E111*DE22</f>
        <v>0</v>
      </c>
      <c r="DF112" s="21" t="n">
        <f aca="false">$E111*DF22</f>
        <v>0</v>
      </c>
      <c r="DG112" s="21" t="n">
        <f aca="false">$E111*DG22</f>
        <v>0</v>
      </c>
      <c r="DH112" s="21" t="n">
        <f aca="false">$E111*DH22</f>
        <v>0</v>
      </c>
      <c r="DI112" s="21" t="n">
        <f aca="false">$E111*DI22</f>
        <v>0</v>
      </c>
      <c r="DJ112" s="21" t="n">
        <f aca="false">$E111*DJ22</f>
        <v>0</v>
      </c>
      <c r="DK112" s="21" t="n">
        <f aca="false">$E111*DK22</f>
        <v>0</v>
      </c>
      <c r="DL112" s="21" t="n">
        <f aca="false">$E111*DL22</f>
        <v>0</v>
      </c>
      <c r="DM112" s="21" t="n">
        <f aca="false">$E111*DM22</f>
        <v>0</v>
      </c>
      <c r="DN112" s="21" t="n">
        <f aca="false">$E111*DN22</f>
        <v>0</v>
      </c>
      <c r="DO112" s="21" t="n">
        <f aca="false">$E111*DO22</f>
        <v>0</v>
      </c>
      <c r="DP112" s="21" t="n">
        <f aca="false">$E111*DP22</f>
        <v>0</v>
      </c>
      <c r="DQ112" s="21" t="n">
        <f aca="false">$E111*DQ22</f>
        <v>0</v>
      </c>
      <c r="DR112" s="21" t="n">
        <f aca="false">$E111*DR22</f>
        <v>0</v>
      </c>
      <c r="DS112" s="21" t="n">
        <f aca="false">$E111*DS22</f>
        <v>0</v>
      </c>
      <c r="DT112" s="21" t="n">
        <f aca="false">$E111*DT22</f>
        <v>0</v>
      </c>
      <c r="DU112" s="21" t="n">
        <f aca="false">$E111*DU22</f>
        <v>0</v>
      </c>
      <c r="DV112" s="21" t="n">
        <f aca="false">$E111*DV22</f>
        <v>0</v>
      </c>
      <c r="DW112" s="21" t="n">
        <f aca="false">$E111*DW22</f>
        <v>0</v>
      </c>
      <c r="DX112" s="21" t="n">
        <f aca="false">$E111*DX22</f>
        <v>0</v>
      </c>
      <c r="DY112" s="21" t="n">
        <f aca="false">$E111*DY22</f>
        <v>0</v>
      </c>
      <c r="DZ112" s="21" t="n">
        <f aca="false">$E111*DZ22</f>
        <v>0</v>
      </c>
      <c r="EA112" s="21" t="n">
        <f aca="false">$E111*EA22</f>
        <v>0</v>
      </c>
      <c r="EB112" s="21" t="n">
        <f aca="false">$E111*EB22</f>
        <v>0</v>
      </c>
      <c r="EC112" s="21" t="n">
        <f aca="false">$E111*EC22</f>
        <v>0</v>
      </c>
      <c r="ED112" s="21" t="n">
        <f aca="false">$E111*ED22</f>
        <v>0</v>
      </c>
      <c r="EE112" s="21" t="n">
        <f aca="false">$E111*EE22</f>
        <v>0</v>
      </c>
      <c r="EF112" s="21" t="n">
        <f aca="false">$E111*EF22</f>
        <v>0</v>
      </c>
      <c r="EG112" s="21" t="n">
        <f aca="false">$E111*EG22</f>
        <v>0</v>
      </c>
      <c r="EH112" s="21" t="n">
        <f aca="false">$E111*EH22</f>
        <v>0</v>
      </c>
      <c r="EI112" s="21" t="n">
        <f aca="false">$E111*EI22</f>
        <v>0</v>
      </c>
      <c r="EJ112" s="21" t="n">
        <f aca="false">$E111*EJ22</f>
        <v>0</v>
      </c>
      <c r="EK112" s="21" t="n">
        <f aca="false">$E111*EK22</f>
        <v>0</v>
      </c>
      <c r="EL112" s="21" t="n">
        <f aca="false">$E111*EL22</f>
        <v>0</v>
      </c>
      <c r="EM112" s="21" t="n">
        <f aca="false">$E111*EM22</f>
        <v>0</v>
      </c>
      <c r="EN112" s="21" t="n">
        <f aca="false">$E111*EN22</f>
        <v>0</v>
      </c>
      <c r="EO112" s="21" t="n">
        <f aca="false">$E111*EO22</f>
        <v>0</v>
      </c>
      <c r="EP112" s="21" t="n">
        <f aca="false">$E111*EP22</f>
        <v>0</v>
      </c>
      <c r="EQ112" s="21" t="n">
        <f aca="false">$E111*EQ22</f>
        <v>0</v>
      </c>
      <c r="ER112" s="21" t="n">
        <f aca="false">$E111*ER22</f>
        <v>0</v>
      </c>
      <c r="ES112" s="21" t="n">
        <f aca="false">$E111*ES22</f>
        <v>0</v>
      </c>
      <c r="ET112" s="21" t="n">
        <f aca="false">$E111*ET22</f>
        <v>0</v>
      </c>
      <c r="EU112" s="21" t="n">
        <f aca="false">$E111*EU22</f>
        <v>0</v>
      </c>
      <c r="EV112" s="21" t="n">
        <f aca="false">$E111*EV22</f>
        <v>0</v>
      </c>
      <c r="EW112" s="21" t="n">
        <f aca="false">$E111*EW22</f>
        <v>0</v>
      </c>
      <c r="EX112" s="21" t="n">
        <f aca="false">$E111*EX22</f>
        <v>0</v>
      </c>
      <c r="EY112" s="21" t="n">
        <f aca="false">$E111*EY22</f>
        <v>0</v>
      </c>
      <c r="EZ112" s="21" t="n">
        <f aca="false">$E111*EZ22</f>
        <v>0</v>
      </c>
      <c r="FA112" s="21" t="n">
        <f aca="false">$E111*FA22</f>
        <v>0</v>
      </c>
      <c r="FB112" s="21" t="n">
        <f aca="false">$E111*FB22</f>
        <v>0</v>
      </c>
      <c r="FC112" s="21" t="n">
        <f aca="false">$E111*FC22</f>
        <v>0</v>
      </c>
      <c r="FD112" s="21" t="n">
        <f aca="false">$E111*FD22</f>
        <v>0</v>
      </c>
      <c r="FE112" s="21" t="n">
        <f aca="false">$E111*FE22</f>
        <v>0</v>
      </c>
      <c r="FF112" s="21" t="n">
        <f aca="false">$E111*FF22</f>
        <v>0</v>
      </c>
      <c r="FG112" s="21" t="n">
        <f aca="false">$E111*FG22</f>
        <v>0</v>
      </c>
      <c r="FH112" s="21" t="n">
        <f aca="false">$E111*FH22</f>
        <v>0</v>
      </c>
    </row>
    <row r="113" customFormat="false" ht="15" hidden="false" customHeight="false" outlineLevel="0" collapsed="false">
      <c r="C113" s="1" t="s">
        <v>755</v>
      </c>
      <c r="D113" s="12" t="s">
        <v>358</v>
      </c>
      <c r="E113" s="50" t="n">
        <f aca="false">In_BG_Base+In_BG_Margin</f>
        <v>0.0362</v>
      </c>
      <c r="J113" s="21" t="n">
        <f aca="false">SUMIFS(Dep_Keur,Dep_Paid,"&lt;="&amp;J$4,Dep_Rel,"&gt;"&amp;J$4,Dep_Cash,0)</f>
        <v>0</v>
      </c>
      <c r="K113" s="21" t="n">
        <f aca="false">SUMIFS(Dep_Keur,Dep_Paid,"&lt;="&amp;K$4,Dep_Rel,"&gt;"&amp;K$4,Dep_Cash,0)</f>
        <v>0</v>
      </c>
      <c r="L113" s="21" t="n">
        <f aca="false">SUMIFS(Dep_Keur,Dep_Paid,"&lt;="&amp;L$4,Dep_Rel,"&gt;"&amp;L$4,Dep_Cash,0)</f>
        <v>0</v>
      </c>
      <c r="M113" s="21" t="n">
        <f aca="false">SUMIFS(Dep_Keur,Dep_Paid,"&lt;="&amp;M$4,Dep_Rel,"&gt;"&amp;M$4,Dep_Cash,0)</f>
        <v>0</v>
      </c>
      <c r="N113" s="21" t="n">
        <f aca="false">SUMIFS(Dep_Keur,Dep_Paid,"&lt;="&amp;N$4,Dep_Rel,"&gt;"&amp;N$4,Dep_Cash,0)</f>
        <v>0</v>
      </c>
      <c r="O113" s="21" t="n">
        <f aca="false">SUMIFS(Dep_Keur,Dep_Paid,"&lt;="&amp;O$4,Dep_Rel,"&gt;"&amp;O$4,Dep_Cash,0)</f>
        <v>0</v>
      </c>
      <c r="P113" s="21" t="n">
        <f aca="false">SUMIFS(Dep_Keur,Dep_Paid,"&lt;="&amp;P$4,Dep_Rel,"&gt;"&amp;P$4,Dep_Cash,0)</f>
        <v>0</v>
      </c>
      <c r="Q113" s="21" t="n">
        <f aca="false">SUMIFS(Dep_Keur,Dep_Paid,"&lt;="&amp;Q$4,Dep_Rel,"&gt;"&amp;Q$4,Dep_Cash,0)</f>
        <v>0</v>
      </c>
      <c r="R113" s="21" t="n">
        <f aca="false">SUMIFS(Dep_Keur,Dep_Paid,"&lt;="&amp;R$4,Dep_Rel,"&gt;"&amp;R$4,Dep_Cash,0)</f>
        <v>0</v>
      </c>
      <c r="S113" s="21" t="n">
        <f aca="false">SUMIFS(Dep_Keur,Dep_Paid,"&lt;="&amp;S$4,Dep_Rel,"&gt;"&amp;S$4,Dep_Cash,0)</f>
        <v>0</v>
      </c>
      <c r="T113" s="21" t="n">
        <f aca="false">SUMIFS(Dep_Keur,Dep_Paid,"&lt;="&amp;T$4,Dep_Rel,"&gt;"&amp;T$4,Dep_Cash,0)</f>
        <v>0</v>
      </c>
      <c r="U113" s="21" t="n">
        <f aca="false">SUMIFS(Dep_Keur,Dep_Paid,"&lt;="&amp;U$4,Dep_Rel,"&gt;"&amp;U$4,Dep_Cash,0)</f>
        <v>0</v>
      </c>
      <c r="V113" s="21" t="n">
        <f aca="false">SUMIFS(Dep_Keur,Dep_Paid,"&lt;="&amp;V$4,Dep_Rel,"&gt;"&amp;V$4,Dep_Cash,0)</f>
        <v>0</v>
      </c>
      <c r="W113" s="21" t="n">
        <f aca="false">SUMIFS(Dep_Keur,Dep_Paid,"&lt;="&amp;W$4,Dep_Rel,"&gt;"&amp;W$4,Dep_Cash,0)</f>
        <v>0</v>
      </c>
      <c r="X113" s="21" t="n">
        <f aca="false">SUMIFS(Dep_Keur,Dep_Paid,"&lt;="&amp;X$4,Dep_Rel,"&gt;"&amp;X$4,Dep_Cash,0)</f>
        <v>0</v>
      </c>
      <c r="Y113" s="21" t="n">
        <f aca="false">SUMIFS(Dep_Keur,Dep_Paid,"&lt;="&amp;Y$4,Dep_Rel,"&gt;"&amp;Y$4,Dep_Cash,0)</f>
        <v>0</v>
      </c>
      <c r="Z113" s="21" t="n">
        <f aca="false">SUMIFS(Dep_Keur,Dep_Paid,"&lt;="&amp;Z$4,Dep_Rel,"&gt;"&amp;Z$4,Dep_Cash,0)</f>
        <v>0</v>
      </c>
      <c r="AA113" s="21" t="n">
        <f aca="false">SUMIFS(Dep_Keur,Dep_Paid,"&lt;="&amp;AA$4,Dep_Rel,"&gt;"&amp;AA$4,Dep_Cash,0)</f>
        <v>0</v>
      </c>
      <c r="AB113" s="21" t="n">
        <f aca="false">SUMIFS(Dep_Keur,Dep_Paid,"&lt;="&amp;AB$4,Dep_Rel,"&gt;"&amp;AB$4,Dep_Cash,0)</f>
        <v>0</v>
      </c>
      <c r="AC113" s="21" t="n">
        <f aca="false">SUMIFS(Dep_Keur,Dep_Paid,"&lt;="&amp;AC$4,Dep_Rel,"&gt;"&amp;AC$4,Dep_Cash,0)</f>
        <v>0</v>
      </c>
      <c r="AD113" s="21" t="n">
        <f aca="false">SUMIFS(Dep_Keur,Dep_Paid,"&lt;="&amp;AD$4,Dep_Rel,"&gt;"&amp;AD$4,Dep_Cash,0)</f>
        <v>0</v>
      </c>
      <c r="AE113" s="21" t="n">
        <f aca="false">SUMIFS(Dep_Keur,Dep_Paid,"&lt;="&amp;AE$4,Dep_Rel,"&gt;"&amp;AE$4,Dep_Cash,0)</f>
        <v>0</v>
      </c>
      <c r="AF113" s="21" t="n">
        <f aca="false">SUMIFS(Dep_Keur,Dep_Paid,"&lt;="&amp;AF$4,Dep_Rel,"&gt;"&amp;AF$4,Dep_Cash,0)</f>
        <v>0</v>
      </c>
      <c r="AG113" s="21" t="n">
        <f aca="false">SUMIFS(Dep_Keur,Dep_Paid,"&lt;="&amp;AG$4,Dep_Rel,"&gt;"&amp;AG$4,Dep_Cash,0)</f>
        <v>0</v>
      </c>
      <c r="AH113" s="21" t="n">
        <f aca="false">SUMIFS(Dep_Keur,Dep_Paid,"&lt;="&amp;AH$4,Dep_Rel,"&gt;"&amp;AH$4,Dep_Cash,0)</f>
        <v>0</v>
      </c>
      <c r="AI113" s="21" t="n">
        <f aca="false">SUMIFS(Dep_Keur,Dep_Paid,"&lt;="&amp;AI$4,Dep_Rel,"&gt;"&amp;AI$4,Dep_Cash,0)</f>
        <v>0</v>
      </c>
      <c r="AJ113" s="21" t="n">
        <f aca="false">SUMIFS(Dep_Keur,Dep_Paid,"&lt;="&amp;AJ$4,Dep_Rel,"&gt;"&amp;AJ$4,Dep_Cash,0)</f>
        <v>0</v>
      </c>
      <c r="AK113" s="21" t="n">
        <f aca="false">SUMIFS(Dep_Keur,Dep_Paid,"&lt;="&amp;AK$4,Dep_Rel,"&gt;"&amp;AK$4,Dep_Cash,0)</f>
        <v>0</v>
      </c>
      <c r="AL113" s="21" t="n">
        <f aca="false">SUMIFS(Dep_Keur,Dep_Paid,"&lt;="&amp;AL$4,Dep_Rel,"&gt;"&amp;AL$4,Dep_Cash,0)</f>
        <v>0</v>
      </c>
      <c r="AM113" s="21" t="n">
        <f aca="false">SUMIFS(Dep_Keur,Dep_Paid,"&lt;="&amp;AM$4,Dep_Rel,"&gt;"&amp;AM$4,Dep_Cash,0)</f>
        <v>0</v>
      </c>
      <c r="AN113" s="21" t="n">
        <f aca="false">SUMIFS(Dep_Keur,Dep_Paid,"&lt;="&amp;AN$4,Dep_Rel,"&gt;"&amp;AN$4,Dep_Cash,0)</f>
        <v>0</v>
      </c>
      <c r="AO113" s="21" t="n">
        <f aca="false">SUMIFS(Dep_Keur,Dep_Paid,"&lt;="&amp;AO$4,Dep_Rel,"&gt;"&amp;AO$4,Dep_Cash,0)</f>
        <v>0</v>
      </c>
      <c r="AP113" s="21" t="n">
        <f aca="false">SUMIFS(Dep_Keur,Dep_Paid,"&lt;="&amp;AP$4,Dep_Rel,"&gt;"&amp;AP$4,Dep_Cash,0)</f>
        <v>0</v>
      </c>
      <c r="AQ113" s="21" t="n">
        <f aca="false">SUMIFS(Dep_Keur,Dep_Paid,"&lt;="&amp;AQ$4,Dep_Rel,"&gt;"&amp;AQ$4,Dep_Cash,0)</f>
        <v>0</v>
      </c>
      <c r="AR113" s="21" t="n">
        <f aca="false">SUMIFS(Dep_Keur,Dep_Paid,"&lt;="&amp;AR$4,Dep_Rel,"&gt;"&amp;AR$4,Dep_Cash,0)</f>
        <v>0</v>
      </c>
      <c r="AS113" s="21" t="n">
        <f aca="false">SUMIFS(Dep_Keur,Dep_Paid,"&lt;="&amp;AS$4,Dep_Rel,"&gt;"&amp;AS$4,Dep_Cash,0)</f>
        <v>0</v>
      </c>
      <c r="AT113" s="21" t="n">
        <f aca="false">SUMIFS(Dep_Keur,Dep_Paid,"&lt;="&amp;AT$4,Dep_Rel,"&gt;"&amp;AT$4,Dep_Cash,0)</f>
        <v>0</v>
      </c>
      <c r="AU113" s="21" t="n">
        <f aca="false">SUMIFS(Dep_Keur,Dep_Paid,"&lt;="&amp;AU$4,Dep_Rel,"&gt;"&amp;AU$4,Dep_Cash,0)</f>
        <v>0</v>
      </c>
      <c r="AV113" s="21" t="n">
        <f aca="false">SUMIFS(Dep_Keur,Dep_Paid,"&lt;="&amp;AV$4,Dep_Rel,"&gt;"&amp;AV$4,Dep_Cash,0)</f>
        <v>0</v>
      </c>
      <c r="AW113" s="21" t="n">
        <f aca="false">SUMIFS(Dep_Keur,Dep_Paid,"&lt;="&amp;AW$4,Dep_Rel,"&gt;"&amp;AW$4,Dep_Cash,0)</f>
        <v>0</v>
      </c>
      <c r="AX113" s="21" t="n">
        <f aca="false">SUMIFS(Dep_Keur,Dep_Paid,"&lt;="&amp;AX$4,Dep_Rel,"&gt;"&amp;AX$4,Dep_Cash,0)</f>
        <v>0</v>
      </c>
      <c r="AY113" s="21" t="n">
        <f aca="false">SUMIFS(Dep_Keur,Dep_Paid,"&lt;="&amp;AY$4,Dep_Rel,"&gt;"&amp;AY$4,Dep_Cash,0)</f>
        <v>0</v>
      </c>
      <c r="AZ113" s="21" t="n">
        <f aca="false">SUMIFS(Dep_Keur,Dep_Paid,"&lt;="&amp;AZ$4,Dep_Rel,"&gt;"&amp;AZ$4,Dep_Cash,0)</f>
        <v>0</v>
      </c>
      <c r="BA113" s="21" t="n">
        <f aca="false">SUMIFS(Dep_Keur,Dep_Paid,"&lt;="&amp;BA$4,Dep_Rel,"&gt;"&amp;BA$4,Dep_Cash,0)</f>
        <v>0</v>
      </c>
      <c r="BB113" s="21" t="n">
        <f aca="false">SUMIFS(Dep_Keur,Dep_Paid,"&lt;="&amp;BB$4,Dep_Rel,"&gt;"&amp;BB$4,Dep_Cash,0)</f>
        <v>0</v>
      </c>
      <c r="BC113" s="21" t="n">
        <f aca="false">SUMIFS(Dep_Keur,Dep_Paid,"&lt;="&amp;BC$4,Dep_Rel,"&gt;"&amp;BC$4,Dep_Cash,0)</f>
        <v>0</v>
      </c>
      <c r="BD113" s="21" t="n">
        <f aca="false">SUMIFS(Dep_Keur,Dep_Paid,"&lt;="&amp;BD$4,Dep_Rel,"&gt;"&amp;BD$4,Dep_Cash,0)</f>
        <v>0</v>
      </c>
      <c r="BE113" s="21" t="n">
        <f aca="false">SUMIFS(Dep_Keur,Dep_Paid,"&lt;="&amp;BE$4,Dep_Rel,"&gt;"&amp;BE$4,Dep_Cash,0)</f>
        <v>0</v>
      </c>
      <c r="BF113" s="21" t="n">
        <f aca="false">SUMIFS(Dep_Keur,Dep_Paid,"&lt;="&amp;BF$4,Dep_Rel,"&gt;"&amp;BF$4,Dep_Cash,0)</f>
        <v>0</v>
      </c>
      <c r="BG113" s="21" t="n">
        <f aca="false">SUMIFS(Dep_Keur,Dep_Paid,"&lt;="&amp;BG$4,Dep_Rel,"&gt;"&amp;BG$4,Dep_Cash,0)</f>
        <v>0</v>
      </c>
      <c r="BH113" s="21" t="n">
        <f aca="false">SUMIFS(Dep_Keur,Dep_Paid,"&lt;="&amp;BH$4,Dep_Rel,"&gt;"&amp;BH$4,Dep_Cash,0)</f>
        <v>0</v>
      </c>
      <c r="BI113" s="21" t="n">
        <f aca="false">SUMIFS(Dep_Keur,Dep_Paid,"&lt;="&amp;BI$4,Dep_Rel,"&gt;"&amp;BI$4,Dep_Cash,0)</f>
        <v>0</v>
      </c>
      <c r="BJ113" s="21" t="n">
        <f aca="false">SUMIFS(Dep_Keur,Dep_Paid,"&lt;="&amp;BJ$4,Dep_Rel,"&gt;"&amp;BJ$4,Dep_Cash,0)</f>
        <v>0</v>
      </c>
      <c r="BK113" s="21" t="n">
        <f aca="false">SUMIFS(Dep_Keur,Dep_Paid,"&lt;="&amp;BK$4,Dep_Rel,"&gt;"&amp;BK$4,Dep_Cash,0)</f>
        <v>0</v>
      </c>
      <c r="BL113" s="21" t="n">
        <f aca="false">SUMIFS(Dep_Keur,Dep_Paid,"&lt;="&amp;BL$4,Dep_Rel,"&gt;"&amp;BL$4,Dep_Cash,0)</f>
        <v>0</v>
      </c>
      <c r="BM113" s="21" t="n">
        <f aca="false">SUMIFS(Dep_Keur,Dep_Paid,"&lt;="&amp;BM$4,Dep_Rel,"&gt;"&amp;BM$4,Dep_Cash,0)</f>
        <v>0</v>
      </c>
      <c r="BN113" s="21" t="n">
        <f aca="false">SUMIFS(Dep_Keur,Dep_Paid,"&lt;="&amp;BN$4,Dep_Rel,"&gt;"&amp;BN$4,Dep_Cash,0)</f>
        <v>0</v>
      </c>
      <c r="BO113" s="21" t="n">
        <f aca="false">SUMIFS(Dep_Keur,Dep_Paid,"&lt;="&amp;BO$4,Dep_Rel,"&gt;"&amp;BO$4,Dep_Cash,0)</f>
        <v>0</v>
      </c>
      <c r="BP113" s="21" t="n">
        <f aca="false">SUMIFS(Dep_Keur,Dep_Paid,"&lt;="&amp;BP$4,Dep_Rel,"&gt;"&amp;BP$4,Dep_Cash,0)</f>
        <v>0</v>
      </c>
      <c r="BQ113" s="21" t="n">
        <f aca="false">SUMIFS(Dep_Keur,Dep_Paid,"&lt;="&amp;BQ$4,Dep_Rel,"&gt;"&amp;BQ$4,Dep_Cash,0)</f>
        <v>0</v>
      </c>
      <c r="BR113" s="21" t="n">
        <f aca="false">SUMIFS(Dep_Keur,Dep_Paid,"&lt;="&amp;BR$4,Dep_Rel,"&gt;"&amp;BR$4,Dep_Cash,0)</f>
        <v>0</v>
      </c>
      <c r="BS113" s="21" t="n">
        <f aca="false">SUMIFS(Dep_Keur,Dep_Paid,"&lt;="&amp;BS$4,Dep_Rel,"&gt;"&amp;BS$4,Dep_Cash,0)</f>
        <v>0</v>
      </c>
      <c r="BT113" s="21" t="n">
        <f aca="false">SUMIFS(Dep_Keur,Dep_Paid,"&lt;="&amp;BT$4,Dep_Rel,"&gt;"&amp;BT$4,Dep_Cash,0)</f>
        <v>0</v>
      </c>
      <c r="BU113" s="21" t="n">
        <f aca="false">SUMIFS(Dep_Keur,Dep_Paid,"&lt;="&amp;BU$4,Dep_Rel,"&gt;"&amp;BU$4,Dep_Cash,0)</f>
        <v>0</v>
      </c>
      <c r="BV113" s="21" t="n">
        <f aca="false">SUMIFS(Dep_Keur,Dep_Paid,"&lt;="&amp;BV$4,Dep_Rel,"&gt;"&amp;BV$4,Dep_Cash,0)</f>
        <v>0</v>
      </c>
      <c r="BW113" s="21" t="n">
        <f aca="false">SUMIFS(Dep_Keur,Dep_Paid,"&lt;="&amp;BW$4,Dep_Rel,"&gt;"&amp;BW$4,Dep_Cash,0)</f>
        <v>0</v>
      </c>
      <c r="BX113" s="21" t="n">
        <f aca="false">SUMIFS(Dep_Keur,Dep_Paid,"&lt;="&amp;BX$4,Dep_Rel,"&gt;"&amp;BX$4,Dep_Cash,0)</f>
        <v>0</v>
      </c>
      <c r="BY113" s="21" t="n">
        <f aca="false">SUMIFS(Dep_Keur,Dep_Paid,"&lt;="&amp;BY$4,Dep_Rel,"&gt;"&amp;BY$4,Dep_Cash,0)</f>
        <v>0</v>
      </c>
      <c r="BZ113" s="21" t="n">
        <f aca="false">SUMIFS(Dep_Keur,Dep_Paid,"&lt;="&amp;BZ$4,Dep_Rel,"&gt;"&amp;BZ$4,Dep_Cash,0)</f>
        <v>0</v>
      </c>
      <c r="CA113" s="21" t="n">
        <f aca="false">SUMIFS(Dep_Keur,Dep_Paid,"&lt;="&amp;CA$4,Dep_Rel,"&gt;"&amp;CA$4,Dep_Cash,0)</f>
        <v>0</v>
      </c>
      <c r="CB113" s="21" t="n">
        <f aca="false">SUMIFS(Dep_Keur,Dep_Paid,"&lt;="&amp;CB$4,Dep_Rel,"&gt;"&amp;CB$4,Dep_Cash,0)</f>
        <v>0</v>
      </c>
      <c r="CC113" s="21" t="n">
        <f aca="false">SUMIFS(Dep_Keur,Dep_Paid,"&lt;="&amp;CC$4,Dep_Rel,"&gt;"&amp;CC$4,Dep_Cash,0)</f>
        <v>0</v>
      </c>
      <c r="CD113" s="21" t="n">
        <f aca="false">SUMIFS(Dep_Keur,Dep_Paid,"&lt;="&amp;CD$4,Dep_Rel,"&gt;"&amp;CD$4,Dep_Cash,0)</f>
        <v>0</v>
      </c>
      <c r="CE113" s="21" t="n">
        <f aca="false">SUMIFS(Dep_Keur,Dep_Paid,"&lt;="&amp;CE$4,Dep_Rel,"&gt;"&amp;CE$4,Dep_Cash,0)</f>
        <v>0</v>
      </c>
      <c r="CF113" s="21" t="n">
        <f aca="false">SUMIFS(Dep_Keur,Dep_Paid,"&lt;="&amp;CF$4,Dep_Rel,"&gt;"&amp;CF$4,Dep_Cash,0)</f>
        <v>0</v>
      </c>
      <c r="CG113" s="21" t="n">
        <f aca="false">SUMIFS(Dep_Keur,Dep_Paid,"&lt;="&amp;CG$4,Dep_Rel,"&gt;"&amp;CG$4,Dep_Cash,0)</f>
        <v>0</v>
      </c>
      <c r="CH113" s="21" t="n">
        <f aca="false">SUMIFS(Dep_Keur,Dep_Paid,"&lt;="&amp;CH$4,Dep_Rel,"&gt;"&amp;CH$4,Dep_Cash,0)</f>
        <v>0</v>
      </c>
      <c r="CI113" s="21" t="n">
        <f aca="false">SUMIFS(Dep_Keur,Dep_Paid,"&lt;="&amp;CI$4,Dep_Rel,"&gt;"&amp;CI$4,Dep_Cash,0)</f>
        <v>0</v>
      </c>
      <c r="CJ113" s="21" t="n">
        <f aca="false">SUMIFS(Dep_Keur,Dep_Paid,"&lt;="&amp;CJ$4,Dep_Rel,"&gt;"&amp;CJ$4,Dep_Cash,0)</f>
        <v>0</v>
      </c>
      <c r="CK113" s="21" t="n">
        <f aca="false">SUMIFS(Dep_Keur,Dep_Paid,"&lt;="&amp;CK$4,Dep_Rel,"&gt;"&amp;CK$4,Dep_Cash,0)</f>
        <v>0</v>
      </c>
      <c r="CL113" s="21" t="n">
        <f aca="false">SUMIFS(Dep_Keur,Dep_Paid,"&lt;="&amp;CL$4,Dep_Rel,"&gt;"&amp;CL$4,Dep_Cash,0)</f>
        <v>0</v>
      </c>
      <c r="CM113" s="21" t="n">
        <f aca="false">SUMIFS(Dep_Keur,Dep_Paid,"&lt;="&amp;CM$4,Dep_Rel,"&gt;"&amp;CM$4,Dep_Cash,0)</f>
        <v>0</v>
      </c>
      <c r="CN113" s="21" t="n">
        <f aca="false">SUMIFS(Dep_Keur,Dep_Paid,"&lt;="&amp;CN$4,Dep_Rel,"&gt;"&amp;CN$4,Dep_Cash,0)</f>
        <v>0</v>
      </c>
      <c r="CO113" s="21" t="n">
        <f aca="false">SUMIFS(Dep_Keur,Dep_Paid,"&lt;="&amp;CO$4,Dep_Rel,"&gt;"&amp;CO$4,Dep_Cash,0)</f>
        <v>0</v>
      </c>
      <c r="CP113" s="21" t="n">
        <f aca="false">SUMIFS(Dep_Keur,Dep_Paid,"&lt;="&amp;CP$4,Dep_Rel,"&gt;"&amp;CP$4,Dep_Cash,0)</f>
        <v>0</v>
      </c>
      <c r="CQ113" s="21" t="n">
        <f aca="false">SUMIFS(Dep_Keur,Dep_Paid,"&lt;="&amp;CQ$4,Dep_Rel,"&gt;"&amp;CQ$4,Dep_Cash,0)</f>
        <v>0</v>
      </c>
      <c r="CR113" s="21" t="n">
        <f aca="false">SUMIFS(Dep_Keur,Dep_Paid,"&lt;="&amp;CR$4,Dep_Rel,"&gt;"&amp;CR$4,Dep_Cash,0)</f>
        <v>0</v>
      </c>
      <c r="CS113" s="21" t="n">
        <f aca="false">SUMIFS(Dep_Keur,Dep_Paid,"&lt;="&amp;CS$4,Dep_Rel,"&gt;"&amp;CS$4,Dep_Cash,0)</f>
        <v>0</v>
      </c>
      <c r="CT113" s="21" t="n">
        <f aca="false">SUMIFS(Dep_Keur,Dep_Paid,"&lt;="&amp;CT$4,Dep_Rel,"&gt;"&amp;CT$4,Dep_Cash,0)</f>
        <v>0</v>
      </c>
      <c r="CU113" s="21" t="n">
        <f aca="false">SUMIFS(Dep_Keur,Dep_Paid,"&lt;="&amp;CU$4,Dep_Rel,"&gt;"&amp;CU$4,Dep_Cash,0)</f>
        <v>0</v>
      </c>
      <c r="CV113" s="21" t="n">
        <f aca="false">SUMIFS(Dep_Keur,Dep_Paid,"&lt;="&amp;CV$4,Dep_Rel,"&gt;"&amp;CV$4,Dep_Cash,0)</f>
        <v>0</v>
      </c>
      <c r="CW113" s="21" t="n">
        <f aca="false">SUMIFS(Dep_Keur,Dep_Paid,"&lt;="&amp;CW$4,Dep_Rel,"&gt;"&amp;CW$4,Dep_Cash,0)</f>
        <v>0</v>
      </c>
      <c r="CX113" s="21" t="n">
        <f aca="false">SUMIFS(Dep_Keur,Dep_Paid,"&lt;="&amp;CX$4,Dep_Rel,"&gt;"&amp;CX$4,Dep_Cash,0)</f>
        <v>0</v>
      </c>
      <c r="CY113" s="21" t="n">
        <f aca="false">SUMIFS(Dep_Keur,Dep_Paid,"&lt;="&amp;CY$4,Dep_Rel,"&gt;"&amp;CY$4,Dep_Cash,0)</f>
        <v>0</v>
      </c>
      <c r="CZ113" s="21" t="n">
        <f aca="false">SUMIFS(Dep_Keur,Dep_Paid,"&lt;="&amp;CZ$4,Dep_Rel,"&gt;"&amp;CZ$4,Dep_Cash,0)</f>
        <v>0</v>
      </c>
      <c r="DA113" s="21" t="n">
        <f aca="false">SUMIFS(Dep_Keur,Dep_Paid,"&lt;="&amp;DA$4,Dep_Rel,"&gt;"&amp;DA$4,Dep_Cash,0)</f>
        <v>0</v>
      </c>
      <c r="DB113" s="21" t="n">
        <f aca="false">SUMIFS(Dep_Keur,Dep_Paid,"&lt;="&amp;DB$4,Dep_Rel,"&gt;"&amp;DB$4,Dep_Cash,0)</f>
        <v>0</v>
      </c>
      <c r="DC113" s="21" t="n">
        <f aca="false">SUMIFS(Dep_Keur,Dep_Paid,"&lt;="&amp;DC$4,Dep_Rel,"&gt;"&amp;DC$4,Dep_Cash,0)</f>
        <v>0</v>
      </c>
      <c r="DD113" s="21" t="n">
        <f aca="false">SUMIFS(Dep_Keur,Dep_Paid,"&lt;="&amp;DD$4,Dep_Rel,"&gt;"&amp;DD$4,Dep_Cash,0)</f>
        <v>0</v>
      </c>
      <c r="DE113" s="21" t="n">
        <f aca="false">SUMIFS(Dep_Keur,Dep_Paid,"&lt;="&amp;DE$4,Dep_Rel,"&gt;"&amp;DE$4,Dep_Cash,0)</f>
        <v>0</v>
      </c>
      <c r="DF113" s="21" t="n">
        <f aca="false">SUMIFS(Dep_Keur,Dep_Paid,"&lt;="&amp;DF$4,Dep_Rel,"&gt;"&amp;DF$4,Dep_Cash,0)</f>
        <v>0</v>
      </c>
      <c r="DG113" s="21" t="n">
        <f aca="false">SUMIFS(Dep_Keur,Dep_Paid,"&lt;="&amp;DG$4,Dep_Rel,"&gt;"&amp;DG$4,Dep_Cash,0)</f>
        <v>0</v>
      </c>
      <c r="DH113" s="21" t="n">
        <f aca="false">SUMIFS(Dep_Keur,Dep_Paid,"&lt;="&amp;DH$4,Dep_Rel,"&gt;"&amp;DH$4,Dep_Cash,0)</f>
        <v>0</v>
      </c>
      <c r="DI113" s="21" t="n">
        <f aca="false">SUMIFS(Dep_Keur,Dep_Paid,"&lt;="&amp;DI$4,Dep_Rel,"&gt;"&amp;DI$4,Dep_Cash,0)</f>
        <v>0</v>
      </c>
      <c r="DJ113" s="21" t="n">
        <f aca="false">SUMIFS(Dep_Keur,Dep_Paid,"&lt;="&amp;DJ$4,Dep_Rel,"&gt;"&amp;DJ$4,Dep_Cash,0)</f>
        <v>0</v>
      </c>
      <c r="DK113" s="21" t="n">
        <f aca="false">SUMIFS(Dep_Keur,Dep_Paid,"&lt;="&amp;DK$4,Dep_Rel,"&gt;"&amp;DK$4,Dep_Cash,0)</f>
        <v>0</v>
      </c>
      <c r="DL113" s="21" t="n">
        <f aca="false">SUMIFS(Dep_Keur,Dep_Paid,"&lt;="&amp;DL$4,Dep_Rel,"&gt;"&amp;DL$4,Dep_Cash,0)</f>
        <v>0</v>
      </c>
      <c r="DM113" s="21" t="n">
        <f aca="false">SUMIFS(Dep_Keur,Dep_Paid,"&lt;="&amp;DM$4,Dep_Rel,"&gt;"&amp;DM$4,Dep_Cash,0)</f>
        <v>0</v>
      </c>
      <c r="DN113" s="21" t="n">
        <f aca="false">SUMIFS(Dep_Keur,Dep_Paid,"&lt;="&amp;DN$4,Dep_Rel,"&gt;"&amp;DN$4,Dep_Cash,0)</f>
        <v>0</v>
      </c>
      <c r="DO113" s="21" t="n">
        <f aca="false">SUMIFS(Dep_Keur,Dep_Paid,"&lt;="&amp;DO$4,Dep_Rel,"&gt;"&amp;DO$4,Dep_Cash,0)</f>
        <v>0</v>
      </c>
      <c r="DP113" s="21" t="n">
        <f aca="false">SUMIFS(Dep_Keur,Dep_Paid,"&lt;="&amp;DP$4,Dep_Rel,"&gt;"&amp;DP$4,Dep_Cash,0)</f>
        <v>0</v>
      </c>
      <c r="DQ113" s="21" t="n">
        <f aca="false">SUMIFS(Dep_Keur,Dep_Paid,"&lt;="&amp;DQ$4,Dep_Rel,"&gt;"&amp;DQ$4,Dep_Cash,0)</f>
        <v>0</v>
      </c>
      <c r="DR113" s="21" t="n">
        <f aca="false">SUMIFS(Dep_Keur,Dep_Paid,"&lt;="&amp;DR$4,Dep_Rel,"&gt;"&amp;DR$4,Dep_Cash,0)</f>
        <v>0</v>
      </c>
      <c r="DS113" s="21" t="n">
        <f aca="false">SUMIFS(Dep_Keur,Dep_Paid,"&lt;="&amp;DS$4,Dep_Rel,"&gt;"&amp;DS$4,Dep_Cash,0)</f>
        <v>0</v>
      </c>
      <c r="DT113" s="21" t="n">
        <f aca="false">SUMIFS(Dep_Keur,Dep_Paid,"&lt;="&amp;DT$4,Dep_Rel,"&gt;"&amp;DT$4,Dep_Cash,0)</f>
        <v>0</v>
      </c>
      <c r="DU113" s="21" t="n">
        <f aca="false">SUMIFS(Dep_Keur,Dep_Paid,"&lt;="&amp;DU$4,Dep_Rel,"&gt;"&amp;DU$4,Dep_Cash,0)</f>
        <v>0</v>
      </c>
      <c r="DV113" s="21" t="n">
        <f aca="false">SUMIFS(Dep_Keur,Dep_Paid,"&lt;="&amp;DV$4,Dep_Rel,"&gt;"&amp;DV$4,Dep_Cash,0)</f>
        <v>0</v>
      </c>
      <c r="DW113" s="21" t="n">
        <f aca="false">SUMIFS(Dep_Keur,Dep_Paid,"&lt;="&amp;DW$4,Dep_Rel,"&gt;"&amp;DW$4,Dep_Cash,0)</f>
        <v>0</v>
      </c>
      <c r="DX113" s="21" t="n">
        <f aca="false">SUMIFS(Dep_Keur,Dep_Paid,"&lt;="&amp;DX$4,Dep_Rel,"&gt;"&amp;DX$4,Dep_Cash,0)</f>
        <v>0</v>
      </c>
      <c r="DY113" s="21" t="n">
        <f aca="false">SUMIFS(Dep_Keur,Dep_Paid,"&lt;="&amp;DY$4,Dep_Rel,"&gt;"&amp;DY$4,Dep_Cash,0)</f>
        <v>0</v>
      </c>
      <c r="DZ113" s="21" t="n">
        <f aca="false">SUMIFS(Dep_Keur,Dep_Paid,"&lt;="&amp;DZ$4,Dep_Rel,"&gt;"&amp;DZ$4,Dep_Cash,0)</f>
        <v>0</v>
      </c>
      <c r="EA113" s="21" t="n">
        <f aca="false">SUMIFS(Dep_Keur,Dep_Paid,"&lt;="&amp;EA$4,Dep_Rel,"&gt;"&amp;EA$4,Dep_Cash,0)</f>
        <v>0</v>
      </c>
      <c r="EB113" s="21" t="n">
        <f aca="false">SUMIFS(Dep_Keur,Dep_Paid,"&lt;="&amp;EB$4,Dep_Rel,"&gt;"&amp;EB$4,Dep_Cash,0)</f>
        <v>0</v>
      </c>
      <c r="EC113" s="21" t="n">
        <f aca="false">SUMIFS(Dep_Keur,Dep_Paid,"&lt;="&amp;EC$4,Dep_Rel,"&gt;"&amp;EC$4,Dep_Cash,0)</f>
        <v>0</v>
      </c>
      <c r="ED113" s="21" t="n">
        <f aca="false">SUMIFS(Dep_Keur,Dep_Paid,"&lt;="&amp;ED$4,Dep_Rel,"&gt;"&amp;ED$4,Dep_Cash,0)</f>
        <v>0</v>
      </c>
      <c r="EE113" s="21" t="n">
        <f aca="false">SUMIFS(Dep_Keur,Dep_Paid,"&lt;="&amp;EE$4,Dep_Rel,"&gt;"&amp;EE$4,Dep_Cash,0)</f>
        <v>0</v>
      </c>
      <c r="EF113" s="21" t="n">
        <f aca="false">SUMIFS(Dep_Keur,Dep_Paid,"&lt;="&amp;EF$4,Dep_Rel,"&gt;"&amp;EF$4,Dep_Cash,0)</f>
        <v>0</v>
      </c>
      <c r="EG113" s="21" t="n">
        <f aca="false">SUMIFS(Dep_Keur,Dep_Paid,"&lt;="&amp;EG$4,Dep_Rel,"&gt;"&amp;EG$4,Dep_Cash,0)</f>
        <v>0</v>
      </c>
      <c r="EH113" s="21" t="n">
        <f aca="false">SUMIFS(Dep_Keur,Dep_Paid,"&lt;="&amp;EH$4,Dep_Rel,"&gt;"&amp;EH$4,Dep_Cash,0)</f>
        <v>0</v>
      </c>
      <c r="EI113" s="21" t="n">
        <f aca="false">SUMIFS(Dep_Keur,Dep_Paid,"&lt;="&amp;EI$4,Dep_Rel,"&gt;"&amp;EI$4,Dep_Cash,0)</f>
        <v>0</v>
      </c>
      <c r="EJ113" s="21" t="n">
        <f aca="false">SUMIFS(Dep_Keur,Dep_Paid,"&lt;="&amp;EJ$4,Dep_Rel,"&gt;"&amp;EJ$4,Dep_Cash,0)</f>
        <v>0</v>
      </c>
      <c r="EK113" s="21" t="n">
        <f aca="false">SUMIFS(Dep_Keur,Dep_Paid,"&lt;="&amp;EK$4,Dep_Rel,"&gt;"&amp;EK$4,Dep_Cash,0)</f>
        <v>0</v>
      </c>
      <c r="EL113" s="21" t="n">
        <f aca="false">SUMIFS(Dep_Keur,Dep_Paid,"&lt;="&amp;EL$4,Dep_Rel,"&gt;"&amp;EL$4,Dep_Cash,0)</f>
        <v>0</v>
      </c>
      <c r="EM113" s="21" t="n">
        <f aca="false">SUMIFS(Dep_Keur,Dep_Paid,"&lt;="&amp;EM$4,Dep_Rel,"&gt;"&amp;EM$4,Dep_Cash,0)</f>
        <v>0</v>
      </c>
      <c r="EN113" s="21" t="n">
        <f aca="false">SUMIFS(Dep_Keur,Dep_Paid,"&lt;="&amp;EN$4,Dep_Rel,"&gt;"&amp;EN$4,Dep_Cash,0)</f>
        <v>0</v>
      </c>
      <c r="EO113" s="21" t="n">
        <f aca="false">SUMIFS(Dep_Keur,Dep_Paid,"&lt;="&amp;EO$4,Dep_Rel,"&gt;"&amp;EO$4,Dep_Cash,0)</f>
        <v>0</v>
      </c>
      <c r="EP113" s="21" t="n">
        <f aca="false">SUMIFS(Dep_Keur,Dep_Paid,"&lt;="&amp;EP$4,Dep_Rel,"&gt;"&amp;EP$4,Dep_Cash,0)</f>
        <v>0</v>
      </c>
      <c r="EQ113" s="21" t="n">
        <f aca="false">SUMIFS(Dep_Keur,Dep_Paid,"&lt;="&amp;EQ$4,Dep_Rel,"&gt;"&amp;EQ$4,Dep_Cash,0)</f>
        <v>0</v>
      </c>
      <c r="ER113" s="21" t="n">
        <f aca="false">SUMIFS(Dep_Keur,Dep_Paid,"&lt;="&amp;ER$4,Dep_Rel,"&gt;"&amp;ER$4,Dep_Cash,0)</f>
        <v>0</v>
      </c>
      <c r="ES113" s="21" t="n">
        <f aca="false">SUMIFS(Dep_Keur,Dep_Paid,"&lt;="&amp;ES$4,Dep_Rel,"&gt;"&amp;ES$4,Dep_Cash,0)</f>
        <v>0</v>
      </c>
      <c r="ET113" s="21" t="n">
        <f aca="false">SUMIFS(Dep_Keur,Dep_Paid,"&lt;="&amp;ET$4,Dep_Rel,"&gt;"&amp;ET$4,Dep_Cash,0)</f>
        <v>0</v>
      </c>
      <c r="EU113" s="21" t="n">
        <f aca="false">SUMIFS(Dep_Keur,Dep_Paid,"&lt;="&amp;EU$4,Dep_Rel,"&gt;"&amp;EU$4,Dep_Cash,0)</f>
        <v>0</v>
      </c>
      <c r="EV113" s="21" t="n">
        <f aca="false">SUMIFS(Dep_Keur,Dep_Paid,"&lt;="&amp;EV$4,Dep_Rel,"&gt;"&amp;EV$4,Dep_Cash,0)</f>
        <v>0</v>
      </c>
      <c r="EW113" s="21" t="n">
        <f aca="false">SUMIFS(Dep_Keur,Dep_Paid,"&lt;="&amp;EW$4,Dep_Rel,"&gt;"&amp;EW$4,Dep_Cash,0)</f>
        <v>0</v>
      </c>
      <c r="EX113" s="21" t="n">
        <f aca="false">SUMIFS(Dep_Keur,Dep_Paid,"&lt;="&amp;EX$4,Dep_Rel,"&gt;"&amp;EX$4,Dep_Cash,0)</f>
        <v>0</v>
      </c>
      <c r="EY113" s="21" t="n">
        <f aca="false">SUMIFS(Dep_Keur,Dep_Paid,"&lt;="&amp;EY$4,Dep_Rel,"&gt;"&amp;EY$4,Dep_Cash,0)</f>
        <v>0</v>
      </c>
      <c r="EZ113" s="21" t="n">
        <f aca="false">SUMIFS(Dep_Keur,Dep_Paid,"&lt;="&amp;EZ$4,Dep_Rel,"&gt;"&amp;EZ$4,Dep_Cash,0)</f>
        <v>0</v>
      </c>
      <c r="FA113" s="21" t="n">
        <f aca="false">SUMIFS(Dep_Keur,Dep_Paid,"&lt;="&amp;FA$4,Dep_Rel,"&gt;"&amp;FA$4,Dep_Cash,0)</f>
        <v>0</v>
      </c>
      <c r="FB113" s="21" t="n">
        <f aca="false">SUMIFS(Dep_Keur,Dep_Paid,"&lt;="&amp;FB$4,Dep_Rel,"&gt;"&amp;FB$4,Dep_Cash,0)</f>
        <v>0</v>
      </c>
      <c r="FC113" s="21" t="n">
        <f aca="false">SUMIFS(Dep_Keur,Dep_Paid,"&lt;="&amp;FC$4,Dep_Rel,"&gt;"&amp;FC$4,Dep_Cash,0)</f>
        <v>0</v>
      </c>
      <c r="FD113" s="21" t="n">
        <f aca="false">SUMIFS(Dep_Keur,Dep_Paid,"&lt;="&amp;FD$4,Dep_Rel,"&gt;"&amp;FD$4,Dep_Cash,0)</f>
        <v>0</v>
      </c>
      <c r="FE113" s="21" t="n">
        <f aca="false">SUMIFS(Dep_Keur,Dep_Paid,"&lt;="&amp;FE$4,Dep_Rel,"&gt;"&amp;FE$4,Dep_Cash,0)</f>
        <v>0</v>
      </c>
      <c r="FF113" s="21" t="n">
        <f aca="false">SUMIFS(Dep_Keur,Dep_Paid,"&lt;="&amp;FF$4,Dep_Rel,"&gt;"&amp;FF$4,Dep_Cash,0)</f>
        <v>0</v>
      </c>
      <c r="FG113" s="21" t="n">
        <f aca="false">SUMIFS(Dep_Keur,Dep_Paid,"&lt;="&amp;FG$4,Dep_Rel,"&gt;"&amp;FG$4,Dep_Cash,0)</f>
        <v>0</v>
      </c>
      <c r="FH113" s="21" t="n">
        <f aca="false">SUMIFS(Dep_Keur,Dep_Paid,"&lt;="&amp;FH$4,Dep_Rel,"&gt;"&amp;FH$4,Dep_Cash,0)</f>
        <v>0</v>
      </c>
    </row>
    <row r="114" customFormat="false" ht="15" hidden="false" customHeight="false" outlineLevel="0" collapsed="false">
      <c r="C114" s="1" t="s">
        <v>756</v>
      </c>
      <c r="D114" s="12" t="s">
        <v>358</v>
      </c>
      <c r="J114" s="21" t="n">
        <f aca="false">SUMIFS(Dep_Keur,Dep_Paid,"&lt;="&amp;J$4,Dep_Exit,1,Dep_Cash,0)</f>
        <v>0</v>
      </c>
      <c r="K114" s="21" t="n">
        <f aca="false">SUMIFS(Dep_Keur,Dep_Paid,"&lt;="&amp;K$4,Dep_Exit,1,Dep_Cash,0)</f>
        <v>606.9375</v>
      </c>
      <c r="L114" s="21" t="n">
        <f aca="false">SUMIFS(Dep_Keur,Dep_Paid,"&lt;="&amp;L$4,Dep_Exit,1,Dep_Cash,0)</f>
        <v>809.25</v>
      </c>
      <c r="M114" s="21" t="n">
        <f aca="false">SUMIFS(Dep_Keur,Dep_Paid,"&lt;="&amp;M$4,Dep_Exit,1,Dep_Cash,0)</f>
        <v>809.25</v>
      </c>
      <c r="N114" s="21" t="n">
        <f aca="false">SUMIFS(Dep_Keur,Dep_Paid,"&lt;="&amp;N$4,Dep_Exit,1,Dep_Cash,0)</f>
        <v>809.25</v>
      </c>
      <c r="O114" s="21" t="n">
        <f aca="false">SUMIFS(Dep_Keur,Dep_Paid,"&lt;="&amp;O$4,Dep_Exit,1,Dep_Cash,0)</f>
        <v>809.25</v>
      </c>
      <c r="P114" s="21" t="n">
        <f aca="false">SUMIFS(Dep_Keur,Dep_Paid,"&lt;="&amp;P$4,Dep_Exit,1,Dep_Cash,0)</f>
        <v>809.25</v>
      </c>
      <c r="Q114" s="21" t="n">
        <f aca="false">SUMIFS(Dep_Keur,Dep_Paid,"&lt;="&amp;Q$4,Dep_Exit,1,Dep_Cash,0)</f>
        <v>809.25</v>
      </c>
      <c r="R114" s="21" t="n">
        <f aca="false">SUMIFS(Dep_Keur,Dep_Paid,"&lt;="&amp;R$4,Dep_Exit,1,Dep_Cash,0)</f>
        <v>809.25</v>
      </c>
      <c r="S114" s="21" t="n">
        <f aca="false">SUMIFS(Dep_Keur,Dep_Paid,"&lt;="&amp;S$4,Dep_Exit,1,Dep_Cash,0)</f>
        <v>809.25</v>
      </c>
      <c r="T114" s="21" t="n">
        <f aca="false">SUMIFS(Dep_Keur,Dep_Paid,"&lt;="&amp;T$4,Dep_Exit,1,Dep_Cash,0)</f>
        <v>809.25</v>
      </c>
      <c r="U114" s="21" t="n">
        <f aca="false">SUMIFS(Dep_Keur,Dep_Paid,"&lt;="&amp;U$4,Dep_Exit,1,Dep_Cash,0)</f>
        <v>809.25</v>
      </c>
      <c r="V114" s="21" t="n">
        <f aca="false">SUMIFS(Dep_Keur,Dep_Paid,"&lt;="&amp;V$4,Dep_Exit,1,Dep_Cash,0)</f>
        <v>809.25</v>
      </c>
      <c r="W114" s="21" t="n">
        <f aca="false">SUMIFS(Dep_Keur,Dep_Paid,"&lt;="&amp;W$4,Dep_Exit,1,Dep_Cash,0)</f>
        <v>809.25</v>
      </c>
      <c r="X114" s="21" t="n">
        <f aca="false">SUMIFS(Dep_Keur,Dep_Paid,"&lt;="&amp;X$4,Dep_Exit,1,Dep_Cash,0)</f>
        <v>809.25</v>
      </c>
      <c r="Y114" s="21" t="n">
        <f aca="false">SUMIFS(Dep_Keur,Dep_Paid,"&lt;="&amp;Y$4,Dep_Exit,1,Dep_Cash,0)</f>
        <v>809.25</v>
      </c>
      <c r="Z114" s="21" t="n">
        <f aca="false">SUMIFS(Dep_Keur,Dep_Paid,"&lt;="&amp;Z$4,Dep_Exit,1,Dep_Cash,0)</f>
        <v>809.25</v>
      </c>
      <c r="AA114" s="21" t="n">
        <f aca="false">SUMIFS(Dep_Keur,Dep_Paid,"&lt;="&amp;AA$4,Dep_Exit,1,Dep_Cash,0)</f>
        <v>809.25</v>
      </c>
      <c r="AB114" s="21" t="n">
        <f aca="false">SUMIFS(Dep_Keur,Dep_Paid,"&lt;="&amp;AB$4,Dep_Exit,1,Dep_Cash,0)</f>
        <v>809.25</v>
      </c>
      <c r="AC114" s="21" t="n">
        <f aca="false">SUMIFS(Dep_Keur,Dep_Paid,"&lt;="&amp;AC$4,Dep_Exit,1,Dep_Cash,0)</f>
        <v>809.25</v>
      </c>
      <c r="AD114" s="21" t="n">
        <f aca="false">SUMIFS(Dep_Keur,Dep_Paid,"&lt;="&amp;AD$4,Dep_Exit,1,Dep_Cash,0)</f>
        <v>809.25</v>
      </c>
      <c r="AE114" s="21" t="n">
        <f aca="false">SUMIFS(Dep_Keur,Dep_Paid,"&lt;="&amp;AE$4,Dep_Exit,1,Dep_Cash,0)</f>
        <v>809.25</v>
      </c>
      <c r="AF114" s="21" t="n">
        <f aca="false">SUMIFS(Dep_Keur,Dep_Paid,"&lt;="&amp;AF$4,Dep_Exit,1,Dep_Cash,0)</f>
        <v>809.25</v>
      </c>
      <c r="AG114" s="21" t="n">
        <f aca="false">SUMIFS(Dep_Keur,Dep_Paid,"&lt;="&amp;AG$4,Dep_Exit,1,Dep_Cash,0)</f>
        <v>809.25</v>
      </c>
      <c r="AH114" s="21" t="n">
        <f aca="false">SUMIFS(Dep_Keur,Dep_Paid,"&lt;="&amp;AH$4,Dep_Exit,1,Dep_Cash,0)</f>
        <v>809.25</v>
      </c>
      <c r="AI114" s="21" t="n">
        <f aca="false">SUMIFS(Dep_Keur,Dep_Paid,"&lt;="&amp;AI$4,Dep_Exit,1,Dep_Cash,0)</f>
        <v>809.25</v>
      </c>
      <c r="AJ114" s="21" t="n">
        <f aca="false">SUMIFS(Dep_Keur,Dep_Paid,"&lt;="&amp;AJ$4,Dep_Exit,1,Dep_Cash,0)</f>
        <v>809.25</v>
      </c>
      <c r="AK114" s="21" t="n">
        <f aca="false">SUMIFS(Dep_Keur,Dep_Paid,"&lt;="&amp;AK$4,Dep_Exit,1,Dep_Cash,0)</f>
        <v>809.25</v>
      </c>
      <c r="AL114" s="21" t="n">
        <f aca="false">SUMIFS(Dep_Keur,Dep_Paid,"&lt;="&amp;AL$4,Dep_Exit,1,Dep_Cash,0)</f>
        <v>809.25</v>
      </c>
      <c r="AM114" s="21" t="n">
        <f aca="false">SUMIFS(Dep_Keur,Dep_Paid,"&lt;="&amp;AM$4,Dep_Exit,1,Dep_Cash,0)</f>
        <v>809.25</v>
      </c>
      <c r="AN114" s="21" t="n">
        <f aca="false">SUMIFS(Dep_Keur,Dep_Paid,"&lt;="&amp;AN$4,Dep_Exit,1,Dep_Cash,0)</f>
        <v>809.25</v>
      </c>
      <c r="AO114" s="21" t="n">
        <f aca="false">SUMIFS(Dep_Keur,Dep_Paid,"&lt;="&amp;AO$4,Dep_Exit,1,Dep_Cash,0)</f>
        <v>809.25</v>
      </c>
      <c r="AP114" s="21" t="n">
        <f aca="false">SUMIFS(Dep_Keur,Dep_Paid,"&lt;="&amp;AP$4,Dep_Exit,1,Dep_Cash,0)</f>
        <v>809.25</v>
      </c>
      <c r="AQ114" s="21" t="n">
        <f aca="false">SUMIFS(Dep_Keur,Dep_Paid,"&lt;="&amp;AQ$4,Dep_Exit,1,Dep_Cash,0)</f>
        <v>809.25</v>
      </c>
      <c r="AR114" s="21" t="n">
        <f aca="false">SUMIFS(Dep_Keur,Dep_Paid,"&lt;="&amp;AR$4,Dep_Exit,1,Dep_Cash,0)</f>
        <v>809.25</v>
      </c>
      <c r="AS114" s="21" t="n">
        <f aca="false">SUMIFS(Dep_Keur,Dep_Paid,"&lt;="&amp;AS$4,Dep_Exit,1,Dep_Cash,0)</f>
        <v>809.25</v>
      </c>
      <c r="AT114" s="21" t="n">
        <f aca="false">SUMIFS(Dep_Keur,Dep_Paid,"&lt;="&amp;AT$4,Dep_Exit,1,Dep_Cash,0)</f>
        <v>809.25</v>
      </c>
      <c r="AU114" s="21" t="n">
        <f aca="false">SUMIFS(Dep_Keur,Dep_Paid,"&lt;="&amp;AU$4,Dep_Exit,1,Dep_Cash,0)</f>
        <v>809.25</v>
      </c>
      <c r="AV114" s="21" t="n">
        <f aca="false">SUMIFS(Dep_Keur,Dep_Paid,"&lt;="&amp;AV$4,Dep_Exit,1,Dep_Cash,0)</f>
        <v>809.25</v>
      </c>
      <c r="AW114" s="21" t="n">
        <f aca="false">SUMIFS(Dep_Keur,Dep_Paid,"&lt;="&amp;AW$4,Dep_Exit,1,Dep_Cash,0)</f>
        <v>809.25</v>
      </c>
      <c r="AX114" s="21" t="n">
        <f aca="false">SUMIFS(Dep_Keur,Dep_Paid,"&lt;="&amp;AX$4,Dep_Exit,1,Dep_Cash,0)</f>
        <v>809.25</v>
      </c>
      <c r="AY114" s="21" t="n">
        <f aca="false">SUMIFS(Dep_Keur,Dep_Paid,"&lt;="&amp;AY$4,Dep_Exit,1,Dep_Cash,0)</f>
        <v>809.25</v>
      </c>
      <c r="AZ114" s="21" t="n">
        <f aca="false">SUMIFS(Dep_Keur,Dep_Paid,"&lt;="&amp;AZ$4,Dep_Exit,1,Dep_Cash,0)</f>
        <v>809.25</v>
      </c>
      <c r="BA114" s="21" t="n">
        <f aca="false">SUMIFS(Dep_Keur,Dep_Paid,"&lt;="&amp;BA$4,Dep_Exit,1,Dep_Cash,0)</f>
        <v>809.25</v>
      </c>
      <c r="BB114" s="21" t="n">
        <f aca="false">SUMIFS(Dep_Keur,Dep_Paid,"&lt;="&amp;BB$4,Dep_Exit,1,Dep_Cash,0)</f>
        <v>809.25</v>
      </c>
      <c r="BC114" s="21" t="n">
        <f aca="false">SUMIFS(Dep_Keur,Dep_Paid,"&lt;="&amp;BC$4,Dep_Exit,1,Dep_Cash,0)</f>
        <v>809.25</v>
      </c>
      <c r="BD114" s="21" t="n">
        <f aca="false">SUMIFS(Dep_Keur,Dep_Paid,"&lt;="&amp;BD$4,Dep_Exit,1,Dep_Cash,0)</f>
        <v>809.25</v>
      </c>
      <c r="BE114" s="21" t="n">
        <f aca="false">SUMIFS(Dep_Keur,Dep_Paid,"&lt;="&amp;BE$4,Dep_Exit,1,Dep_Cash,0)</f>
        <v>809.25</v>
      </c>
      <c r="BF114" s="21" t="n">
        <f aca="false">SUMIFS(Dep_Keur,Dep_Paid,"&lt;="&amp;BF$4,Dep_Exit,1,Dep_Cash,0)</f>
        <v>809.25</v>
      </c>
      <c r="BG114" s="21" t="n">
        <f aca="false">SUMIFS(Dep_Keur,Dep_Paid,"&lt;="&amp;BG$4,Dep_Exit,1,Dep_Cash,0)</f>
        <v>809.25</v>
      </c>
      <c r="BH114" s="21" t="n">
        <f aca="false">SUMIFS(Dep_Keur,Dep_Paid,"&lt;="&amp;BH$4,Dep_Exit,1,Dep_Cash,0)</f>
        <v>809.25</v>
      </c>
      <c r="BI114" s="21" t="n">
        <f aca="false">SUMIFS(Dep_Keur,Dep_Paid,"&lt;="&amp;BI$4,Dep_Exit,1,Dep_Cash,0)</f>
        <v>809.25</v>
      </c>
      <c r="BJ114" s="21" t="n">
        <f aca="false">SUMIFS(Dep_Keur,Dep_Paid,"&lt;="&amp;BJ$4,Dep_Exit,1,Dep_Cash,0)</f>
        <v>809.25</v>
      </c>
      <c r="BK114" s="21" t="n">
        <f aca="false">SUMIFS(Dep_Keur,Dep_Paid,"&lt;="&amp;BK$4,Dep_Exit,1,Dep_Cash,0)</f>
        <v>809.25</v>
      </c>
      <c r="BL114" s="21" t="n">
        <f aca="false">SUMIFS(Dep_Keur,Dep_Paid,"&lt;="&amp;BL$4,Dep_Exit,1,Dep_Cash,0)</f>
        <v>809.25</v>
      </c>
      <c r="BM114" s="21" t="n">
        <f aca="false">SUMIFS(Dep_Keur,Dep_Paid,"&lt;="&amp;BM$4,Dep_Exit,1,Dep_Cash,0)</f>
        <v>809.25</v>
      </c>
      <c r="BN114" s="21" t="n">
        <f aca="false">SUMIFS(Dep_Keur,Dep_Paid,"&lt;="&amp;BN$4,Dep_Exit,1,Dep_Cash,0)</f>
        <v>809.25</v>
      </c>
      <c r="BO114" s="21" t="n">
        <f aca="false">SUMIFS(Dep_Keur,Dep_Paid,"&lt;="&amp;BO$4,Dep_Exit,1,Dep_Cash,0)</f>
        <v>809.25</v>
      </c>
      <c r="BP114" s="21" t="n">
        <f aca="false">SUMIFS(Dep_Keur,Dep_Paid,"&lt;="&amp;BP$4,Dep_Exit,1,Dep_Cash,0)</f>
        <v>809.25</v>
      </c>
      <c r="BQ114" s="21" t="n">
        <f aca="false">SUMIFS(Dep_Keur,Dep_Paid,"&lt;="&amp;BQ$4,Dep_Exit,1,Dep_Cash,0)</f>
        <v>809.25</v>
      </c>
      <c r="BR114" s="21" t="n">
        <f aca="false">SUMIFS(Dep_Keur,Dep_Paid,"&lt;="&amp;BR$4,Dep_Exit,1,Dep_Cash,0)</f>
        <v>809.25</v>
      </c>
      <c r="BS114" s="21" t="n">
        <f aca="false">SUMIFS(Dep_Keur,Dep_Paid,"&lt;="&amp;BS$4,Dep_Exit,1,Dep_Cash,0)</f>
        <v>809.25</v>
      </c>
      <c r="BT114" s="21" t="n">
        <f aca="false">SUMIFS(Dep_Keur,Dep_Paid,"&lt;="&amp;BT$4,Dep_Exit,1,Dep_Cash,0)</f>
        <v>809.25</v>
      </c>
      <c r="BU114" s="21" t="n">
        <f aca="false">SUMIFS(Dep_Keur,Dep_Paid,"&lt;="&amp;BU$4,Dep_Exit,1,Dep_Cash,0)</f>
        <v>809.25</v>
      </c>
      <c r="BV114" s="21" t="n">
        <f aca="false">SUMIFS(Dep_Keur,Dep_Paid,"&lt;="&amp;BV$4,Dep_Exit,1,Dep_Cash,0)</f>
        <v>809.25</v>
      </c>
      <c r="BW114" s="21" t="n">
        <f aca="false">SUMIFS(Dep_Keur,Dep_Paid,"&lt;="&amp;BW$4,Dep_Exit,1,Dep_Cash,0)</f>
        <v>809.25</v>
      </c>
      <c r="BX114" s="21" t="n">
        <f aca="false">SUMIFS(Dep_Keur,Dep_Paid,"&lt;="&amp;BX$4,Dep_Exit,1,Dep_Cash,0)</f>
        <v>809.25</v>
      </c>
      <c r="BY114" s="21" t="n">
        <f aca="false">SUMIFS(Dep_Keur,Dep_Paid,"&lt;="&amp;BY$4,Dep_Exit,1,Dep_Cash,0)</f>
        <v>809.25</v>
      </c>
      <c r="BZ114" s="21" t="n">
        <f aca="false">SUMIFS(Dep_Keur,Dep_Paid,"&lt;="&amp;BZ$4,Dep_Exit,1,Dep_Cash,0)</f>
        <v>809.25</v>
      </c>
      <c r="CA114" s="21" t="n">
        <f aca="false">SUMIFS(Dep_Keur,Dep_Paid,"&lt;="&amp;CA$4,Dep_Exit,1,Dep_Cash,0)</f>
        <v>809.25</v>
      </c>
      <c r="CB114" s="21" t="n">
        <f aca="false">SUMIFS(Dep_Keur,Dep_Paid,"&lt;="&amp;CB$4,Dep_Exit,1,Dep_Cash,0)</f>
        <v>809.25</v>
      </c>
      <c r="CC114" s="21" t="n">
        <f aca="false">SUMIFS(Dep_Keur,Dep_Paid,"&lt;="&amp;CC$4,Dep_Exit,1,Dep_Cash,0)</f>
        <v>809.25</v>
      </c>
      <c r="CD114" s="21" t="n">
        <f aca="false">SUMIFS(Dep_Keur,Dep_Paid,"&lt;="&amp;CD$4,Dep_Exit,1,Dep_Cash,0)</f>
        <v>809.25</v>
      </c>
      <c r="CE114" s="21" t="n">
        <f aca="false">SUMIFS(Dep_Keur,Dep_Paid,"&lt;="&amp;CE$4,Dep_Exit,1,Dep_Cash,0)</f>
        <v>809.25</v>
      </c>
      <c r="CF114" s="21" t="n">
        <f aca="false">SUMIFS(Dep_Keur,Dep_Paid,"&lt;="&amp;CF$4,Dep_Exit,1,Dep_Cash,0)</f>
        <v>809.25</v>
      </c>
      <c r="CG114" s="21" t="n">
        <f aca="false">SUMIFS(Dep_Keur,Dep_Paid,"&lt;="&amp;CG$4,Dep_Exit,1,Dep_Cash,0)</f>
        <v>809.25</v>
      </c>
      <c r="CH114" s="21" t="n">
        <f aca="false">SUMIFS(Dep_Keur,Dep_Paid,"&lt;="&amp;CH$4,Dep_Exit,1,Dep_Cash,0)</f>
        <v>809.25</v>
      </c>
      <c r="CI114" s="21" t="n">
        <f aca="false">SUMIFS(Dep_Keur,Dep_Paid,"&lt;="&amp;CI$4,Dep_Exit,1,Dep_Cash,0)</f>
        <v>809.25</v>
      </c>
      <c r="CJ114" s="21" t="n">
        <f aca="false">SUMIFS(Dep_Keur,Dep_Paid,"&lt;="&amp;CJ$4,Dep_Exit,1,Dep_Cash,0)</f>
        <v>809.25</v>
      </c>
      <c r="CK114" s="21" t="n">
        <f aca="false">SUMIFS(Dep_Keur,Dep_Paid,"&lt;="&amp;CK$4,Dep_Exit,1,Dep_Cash,0)</f>
        <v>809.25</v>
      </c>
      <c r="CL114" s="21" t="n">
        <f aca="false">SUMIFS(Dep_Keur,Dep_Paid,"&lt;="&amp;CL$4,Dep_Exit,1,Dep_Cash,0)</f>
        <v>809.25</v>
      </c>
      <c r="CM114" s="21" t="n">
        <f aca="false">SUMIFS(Dep_Keur,Dep_Paid,"&lt;="&amp;CM$4,Dep_Exit,1,Dep_Cash,0)</f>
        <v>809.25</v>
      </c>
      <c r="CN114" s="21" t="n">
        <f aca="false">SUMIFS(Dep_Keur,Dep_Paid,"&lt;="&amp;CN$4,Dep_Exit,1,Dep_Cash,0)</f>
        <v>809.25</v>
      </c>
      <c r="CO114" s="21" t="n">
        <f aca="false">SUMIFS(Dep_Keur,Dep_Paid,"&lt;="&amp;CO$4,Dep_Exit,1,Dep_Cash,0)</f>
        <v>809.25</v>
      </c>
      <c r="CP114" s="21" t="n">
        <f aca="false">SUMIFS(Dep_Keur,Dep_Paid,"&lt;="&amp;CP$4,Dep_Exit,1,Dep_Cash,0)</f>
        <v>809.25</v>
      </c>
      <c r="CQ114" s="21" t="n">
        <f aca="false">SUMIFS(Dep_Keur,Dep_Paid,"&lt;="&amp;CQ$4,Dep_Exit,1,Dep_Cash,0)</f>
        <v>809.25</v>
      </c>
      <c r="CR114" s="21" t="n">
        <f aca="false">SUMIFS(Dep_Keur,Dep_Paid,"&lt;="&amp;CR$4,Dep_Exit,1,Dep_Cash,0)</f>
        <v>809.25</v>
      </c>
      <c r="CS114" s="21" t="n">
        <f aca="false">SUMIFS(Dep_Keur,Dep_Paid,"&lt;="&amp;CS$4,Dep_Exit,1,Dep_Cash,0)</f>
        <v>809.25</v>
      </c>
      <c r="CT114" s="21" t="n">
        <f aca="false">SUMIFS(Dep_Keur,Dep_Paid,"&lt;="&amp;CT$4,Dep_Exit,1,Dep_Cash,0)</f>
        <v>809.25</v>
      </c>
      <c r="CU114" s="21" t="n">
        <f aca="false">SUMIFS(Dep_Keur,Dep_Paid,"&lt;="&amp;CU$4,Dep_Exit,1,Dep_Cash,0)</f>
        <v>809.25</v>
      </c>
      <c r="CV114" s="21" t="n">
        <f aca="false">SUMIFS(Dep_Keur,Dep_Paid,"&lt;="&amp;CV$4,Dep_Exit,1,Dep_Cash,0)</f>
        <v>809.25</v>
      </c>
      <c r="CW114" s="21" t="n">
        <f aca="false">SUMIFS(Dep_Keur,Dep_Paid,"&lt;="&amp;CW$4,Dep_Exit,1,Dep_Cash,0)</f>
        <v>809.25</v>
      </c>
      <c r="CX114" s="21" t="n">
        <f aca="false">SUMIFS(Dep_Keur,Dep_Paid,"&lt;="&amp;CX$4,Dep_Exit,1,Dep_Cash,0)</f>
        <v>809.25</v>
      </c>
      <c r="CY114" s="21" t="n">
        <f aca="false">SUMIFS(Dep_Keur,Dep_Paid,"&lt;="&amp;CY$4,Dep_Exit,1,Dep_Cash,0)</f>
        <v>809.25</v>
      </c>
      <c r="CZ114" s="21" t="n">
        <f aca="false">SUMIFS(Dep_Keur,Dep_Paid,"&lt;="&amp;CZ$4,Dep_Exit,1,Dep_Cash,0)</f>
        <v>809.25</v>
      </c>
      <c r="DA114" s="21" t="n">
        <f aca="false">SUMIFS(Dep_Keur,Dep_Paid,"&lt;="&amp;DA$4,Dep_Exit,1,Dep_Cash,0)</f>
        <v>809.25</v>
      </c>
      <c r="DB114" s="21" t="n">
        <f aca="false">SUMIFS(Dep_Keur,Dep_Paid,"&lt;="&amp;DB$4,Dep_Exit,1,Dep_Cash,0)</f>
        <v>809.25</v>
      </c>
      <c r="DC114" s="21" t="n">
        <f aca="false">SUMIFS(Dep_Keur,Dep_Paid,"&lt;="&amp;DC$4,Dep_Exit,1,Dep_Cash,0)</f>
        <v>809.25</v>
      </c>
      <c r="DD114" s="21" t="n">
        <f aca="false">SUMIFS(Dep_Keur,Dep_Paid,"&lt;="&amp;DD$4,Dep_Exit,1,Dep_Cash,0)</f>
        <v>809.25</v>
      </c>
      <c r="DE114" s="21" t="n">
        <f aca="false">SUMIFS(Dep_Keur,Dep_Paid,"&lt;="&amp;DE$4,Dep_Exit,1,Dep_Cash,0)</f>
        <v>809.25</v>
      </c>
      <c r="DF114" s="21" t="n">
        <f aca="false">SUMIFS(Dep_Keur,Dep_Paid,"&lt;="&amp;DF$4,Dep_Exit,1,Dep_Cash,0)</f>
        <v>809.25</v>
      </c>
      <c r="DG114" s="21" t="n">
        <f aca="false">SUMIFS(Dep_Keur,Dep_Paid,"&lt;="&amp;DG$4,Dep_Exit,1,Dep_Cash,0)</f>
        <v>809.25</v>
      </c>
      <c r="DH114" s="21" t="n">
        <f aca="false">SUMIFS(Dep_Keur,Dep_Paid,"&lt;="&amp;DH$4,Dep_Exit,1,Dep_Cash,0)</f>
        <v>809.25</v>
      </c>
      <c r="DI114" s="21" t="n">
        <f aca="false">SUMIFS(Dep_Keur,Dep_Paid,"&lt;="&amp;DI$4,Dep_Exit,1,Dep_Cash,0)</f>
        <v>809.25</v>
      </c>
      <c r="DJ114" s="21" t="n">
        <f aca="false">SUMIFS(Dep_Keur,Dep_Paid,"&lt;="&amp;DJ$4,Dep_Exit,1,Dep_Cash,0)</f>
        <v>809.25</v>
      </c>
      <c r="DK114" s="21" t="n">
        <f aca="false">SUMIFS(Dep_Keur,Dep_Paid,"&lt;="&amp;DK$4,Dep_Exit,1,Dep_Cash,0)</f>
        <v>809.25</v>
      </c>
      <c r="DL114" s="21" t="n">
        <f aca="false">SUMIFS(Dep_Keur,Dep_Paid,"&lt;="&amp;DL$4,Dep_Exit,1,Dep_Cash,0)</f>
        <v>809.25</v>
      </c>
      <c r="DM114" s="21" t="n">
        <f aca="false">SUMIFS(Dep_Keur,Dep_Paid,"&lt;="&amp;DM$4,Dep_Exit,1,Dep_Cash,0)</f>
        <v>809.25</v>
      </c>
      <c r="DN114" s="21" t="n">
        <f aca="false">SUMIFS(Dep_Keur,Dep_Paid,"&lt;="&amp;DN$4,Dep_Exit,1,Dep_Cash,0)</f>
        <v>809.25</v>
      </c>
      <c r="DO114" s="21" t="n">
        <f aca="false">SUMIFS(Dep_Keur,Dep_Paid,"&lt;="&amp;DO$4,Dep_Exit,1,Dep_Cash,0)</f>
        <v>809.25</v>
      </c>
      <c r="DP114" s="21" t="n">
        <f aca="false">SUMIFS(Dep_Keur,Dep_Paid,"&lt;="&amp;DP$4,Dep_Exit,1,Dep_Cash,0)</f>
        <v>809.25</v>
      </c>
      <c r="DQ114" s="21" t="n">
        <f aca="false">SUMIFS(Dep_Keur,Dep_Paid,"&lt;="&amp;DQ$4,Dep_Exit,1,Dep_Cash,0)</f>
        <v>809.25</v>
      </c>
      <c r="DR114" s="21" t="n">
        <f aca="false">SUMIFS(Dep_Keur,Dep_Paid,"&lt;="&amp;DR$4,Dep_Exit,1,Dep_Cash,0)</f>
        <v>809.25</v>
      </c>
      <c r="DS114" s="21" t="n">
        <f aca="false">SUMIFS(Dep_Keur,Dep_Paid,"&lt;="&amp;DS$4,Dep_Exit,1,Dep_Cash,0)</f>
        <v>809.25</v>
      </c>
      <c r="DT114" s="21" t="n">
        <f aca="false">SUMIFS(Dep_Keur,Dep_Paid,"&lt;="&amp;DT$4,Dep_Exit,1,Dep_Cash,0)</f>
        <v>809.25</v>
      </c>
      <c r="DU114" s="21" t="n">
        <f aca="false">SUMIFS(Dep_Keur,Dep_Paid,"&lt;="&amp;DU$4,Dep_Exit,1,Dep_Cash,0)</f>
        <v>809.25</v>
      </c>
      <c r="DV114" s="21" t="n">
        <f aca="false">SUMIFS(Dep_Keur,Dep_Paid,"&lt;="&amp;DV$4,Dep_Exit,1,Dep_Cash,0)</f>
        <v>809.25</v>
      </c>
      <c r="DW114" s="21" t="n">
        <f aca="false">SUMIFS(Dep_Keur,Dep_Paid,"&lt;="&amp;DW$4,Dep_Exit,1,Dep_Cash,0)</f>
        <v>809.25</v>
      </c>
      <c r="DX114" s="21" t="n">
        <f aca="false">SUMIFS(Dep_Keur,Dep_Paid,"&lt;="&amp;DX$4,Dep_Exit,1,Dep_Cash,0)</f>
        <v>809.25</v>
      </c>
      <c r="DY114" s="21" t="n">
        <f aca="false">SUMIFS(Dep_Keur,Dep_Paid,"&lt;="&amp;DY$4,Dep_Exit,1,Dep_Cash,0)</f>
        <v>809.25</v>
      </c>
      <c r="DZ114" s="21" t="n">
        <f aca="false">SUMIFS(Dep_Keur,Dep_Paid,"&lt;="&amp;DZ$4,Dep_Exit,1,Dep_Cash,0)</f>
        <v>809.25</v>
      </c>
      <c r="EA114" s="21" t="n">
        <f aca="false">SUMIFS(Dep_Keur,Dep_Paid,"&lt;="&amp;EA$4,Dep_Exit,1,Dep_Cash,0)</f>
        <v>809.25</v>
      </c>
      <c r="EB114" s="21" t="n">
        <f aca="false">SUMIFS(Dep_Keur,Dep_Paid,"&lt;="&amp;EB$4,Dep_Exit,1,Dep_Cash,0)</f>
        <v>809.25</v>
      </c>
      <c r="EC114" s="21" t="n">
        <f aca="false">SUMIFS(Dep_Keur,Dep_Paid,"&lt;="&amp;EC$4,Dep_Exit,1,Dep_Cash,0)</f>
        <v>809.25</v>
      </c>
      <c r="ED114" s="21" t="n">
        <f aca="false">SUMIFS(Dep_Keur,Dep_Paid,"&lt;="&amp;ED$4,Dep_Exit,1,Dep_Cash,0)</f>
        <v>809.25</v>
      </c>
      <c r="EE114" s="21" t="n">
        <f aca="false">SUMIFS(Dep_Keur,Dep_Paid,"&lt;="&amp;EE$4,Dep_Exit,1,Dep_Cash,0)</f>
        <v>809.25</v>
      </c>
      <c r="EF114" s="21" t="n">
        <f aca="false">SUMIFS(Dep_Keur,Dep_Paid,"&lt;="&amp;EF$4,Dep_Exit,1,Dep_Cash,0)</f>
        <v>809.25</v>
      </c>
      <c r="EG114" s="21" t="n">
        <f aca="false">SUMIFS(Dep_Keur,Dep_Paid,"&lt;="&amp;EG$4,Dep_Exit,1,Dep_Cash,0)</f>
        <v>809.25</v>
      </c>
      <c r="EH114" s="21" t="n">
        <f aca="false">SUMIFS(Dep_Keur,Dep_Paid,"&lt;="&amp;EH$4,Dep_Exit,1,Dep_Cash,0)</f>
        <v>809.25</v>
      </c>
      <c r="EI114" s="21" t="n">
        <f aca="false">SUMIFS(Dep_Keur,Dep_Paid,"&lt;="&amp;EI$4,Dep_Exit,1,Dep_Cash,0)</f>
        <v>809.25</v>
      </c>
      <c r="EJ114" s="21" t="n">
        <f aca="false">SUMIFS(Dep_Keur,Dep_Paid,"&lt;="&amp;EJ$4,Dep_Exit,1,Dep_Cash,0)</f>
        <v>809.25</v>
      </c>
      <c r="EK114" s="21" t="n">
        <f aca="false">SUMIFS(Dep_Keur,Dep_Paid,"&lt;="&amp;EK$4,Dep_Exit,1,Dep_Cash,0)</f>
        <v>809.25</v>
      </c>
      <c r="EL114" s="21" t="n">
        <f aca="false">SUMIFS(Dep_Keur,Dep_Paid,"&lt;="&amp;EL$4,Dep_Exit,1,Dep_Cash,0)</f>
        <v>809.25</v>
      </c>
      <c r="EM114" s="21" t="n">
        <f aca="false">SUMIFS(Dep_Keur,Dep_Paid,"&lt;="&amp;EM$4,Dep_Exit,1,Dep_Cash,0)</f>
        <v>809.25</v>
      </c>
      <c r="EN114" s="21" t="n">
        <f aca="false">SUMIFS(Dep_Keur,Dep_Paid,"&lt;="&amp;EN$4,Dep_Exit,1,Dep_Cash,0)</f>
        <v>809.25</v>
      </c>
      <c r="EO114" s="21" t="n">
        <f aca="false">SUMIFS(Dep_Keur,Dep_Paid,"&lt;="&amp;EO$4,Dep_Exit,1,Dep_Cash,0)</f>
        <v>809.25</v>
      </c>
      <c r="EP114" s="21" t="n">
        <f aca="false">SUMIFS(Dep_Keur,Dep_Paid,"&lt;="&amp;EP$4,Dep_Exit,1,Dep_Cash,0)</f>
        <v>809.25</v>
      </c>
      <c r="EQ114" s="21" t="n">
        <f aca="false">SUMIFS(Dep_Keur,Dep_Paid,"&lt;="&amp;EQ$4,Dep_Exit,1,Dep_Cash,0)</f>
        <v>809.25</v>
      </c>
      <c r="ER114" s="21" t="n">
        <f aca="false">SUMIFS(Dep_Keur,Dep_Paid,"&lt;="&amp;ER$4,Dep_Exit,1,Dep_Cash,0)</f>
        <v>809.25</v>
      </c>
      <c r="ES114" s="21" t="n">
        <f aca="false">SUMIFS(Dep_Keur,Dep_Paid,"&lt;="&amp;ES$4,Dep_Exit,1,Dep_Cash,0)</f>
        <v>809.25</v>
      </c>
      <c r="ET114" s="21" t="n">
        <f aca="false">SUMIFS(Dep_Keur,Dep_Paid,"&lt;="&amp;ET$4,Dep_Exit,1,Dep_Cash,0)</f>
        <v>809.25</v>
      </c>
      <c r="EU114" s="21" t="n">
        <f aca="false">SUMIFS(Dep_Keur,Dep_Paid,"&lt;="&amp;EU$4,Dep_Exit,1,Dep_Cash,0)</f>
        <v>809.25</v>
      </c>
      <c r="EV114" s="21" t="n">
        <f aca="false">SUMIFS(Dep_Keur,Dep_Paid,"&lt;="&amp;EV$4,Dep_Exit,1,Dep_Cash,0)</f>
        <v>809.25</v>
      </c>
      <c r="EW114" s="21" t="n">
        <f aca="false">SUMIFS(Dep_Keur,Dep_Paid,"&lt;="&amp;EW$4,Dep_Exit,1,Dep_Cash,0)</f>
        <v>809.25</v>
      </c>
      <c r="EX114" s="21" t="n">
        <f aca="false">SUMIFS(Dep_Keur,Dep_Paid,"&lt;="&amp;EX$4,Dep_Exit,1,Dep_Cash,0)</f>
        <v>809.25</v>
      </c>
      <c r="EY114" s="21" t="n">
        <f aca="false">SUMIFS(Dep_Keur,Dep_Paid,"&lt;="&amp;EY$4,Dep_Exit,1,Dep_Cash,0)</f>
        <v>809.25</v>
      </c>
      <c r="EZ114" s="21" t="n">
        <f aca="false">SUMIFS(Dep_Keur,Dep_Paid,"&lt;="&amp;EZ$4,Dep_Exit,1,Dep_Cash,0)</f>
        <v>809.25</v>
      </c>
      <c r="FA114" s="21" t="n">
        <f aca="false">SUMIFS(Dep_Keur,Dep_Paid,"&lt;="&amp;FA$4,Dep_Exit,1,Dep_Cash,0)</f>
        <v>809.25</v>
      </c>
      <c r="FB114" s="21" t="n">
        <f aca="false">SUMIFS(Dep_Keur,Dep_Paid,"&lt;="&amp;FB$4,Dep_Exit,1,Dep_Cash,0)</f>
        <v>809.25</v>
      </c>
      <c r="FC114" s="21" t="n">
        <f aca="false">SUMIFS(Dep_Keur,Dep_Paid,"&lt;="&amp;FC$4,Dep_Exit,1,Dep_Cash,0)</f>
        <v>809.25</v>
      </c>
      <c r="FD114" s="21" t="n">
        <f aca="false">SUMIFS(Dep_Keur,Dep_Paid,"&lt;="&amp;FD$4,Dep_Exit,1,Dep_Cash,0)</f>
        <v>809.25</v>
      </c>
      <c r="FE114" s="21" t="n">
        <f aca="false">SUMIFS(Dep_Keur,Dep_Paid,"&lt;="&amp;FE$4,Dep_Exit,1,Dep_Cash,0)</f>
        <v>809.25</v>
      </c>
      <c r="FF114" s="21" t="n">
        <f aca="false">SUMIFS(Dep_Keur,Dep_Paid,"&lt;="&amp;FF$4,Dep_Exit,1,Dep_Cash,0)</f>
        <v>809.25</v>
      </c>
      <c r="FG114" s="21" t="n">
        <f aca="false">SUMIFS(Dep_Keur,Dep_Paid,"&lt;="&amp;FG$4,Dep_Exit,1,Dep_Cash,0)</f>
        <v>809.25</v>
      </c>
      <c r="FH114" s="21" t="n">
        <f aca="false">SUMIFS(Dep_Keur,Dep_Paid,"&lt;="&amp;FH$4,Dep_Exit,1,Dep_Cash,0)</f>
        <v>809.25</v>
      </c>
    </row>
    <row r="115" customFormat="false" ht="15" hidden="false" customHeight="false" outlineLevel="0" collapsed="false">
      <c r="C115" s="1" t="s">
        <v>757</v>
      </c>
      <c r="D115" s="12" t="s">
        <v>358</v>
      </c>
      <c r="E115" s="21" t="n">
        <f aca="false">SUMIF($J$3:$FH$3,"&lt;="&amp;$E20,$J115:$FH115)</f>
        <v>-34.7123907534247</v>
      </c>
      <c r="F115" s="21" t="n">
        <f aca="false">SUMIF($J$4:$FH$4,"&lt;="&amp;$E22,$J115:$FH115)</f>
        <v>-64.0875006164384</v>
      </c>
      <c r="I115" s="21" t="n">
        <f aca="false">SUM(J115:FH115)</f>
        <v>-64.0875006164384</v>
      </c>
      <c r="J115" s="21" t="n">
        <f aca="false">-(J113+J114*(1-J26))*$E113*J$5/Days_In_Year</f>
        <v>-0</v>
      </c>
      <c r="K115" s="21" t="n">
        <f aca="false">-(K113+K114*(1-K26))*$E113*K$5/Days_In_Year</f>
        <v>-5.41754075342466</v>
      </c>
      <c r="L115" s="21" t="n">
        <f aca="false">-(L113+L114*(1-L26))*$E113*L$5/Days_In_Year</f>
        <v>-7.30364753424658</v>
      </c>
      <c r="M115" s="21" t="n">
        <f aca="false">-(M113+M114*(1-M26))*$E113*M$5/Days_In_Year</f>
        <v>-7.38390739726027</v>
      </c>
      <c r="N115" s="21" t="n">
        <f aca="false">-(N113+N114*(1-N26))*$E113*N$5/Days_In_Year</f>
        <v>-7.38390739726027</v>
      </c>
      <c r="O115" s="21" t="n">
        <f aca="false">-(O113+O114*(1-O26))*$E113*O$5/Days_In_Year</f>
        <v>-7.22338767123288</v>
      </c>
      <c r="P115" s="21" t="n">
        <f aca="false">-(P113+P114*(1-P26))*$E113*P$5/Days_In_Year</f>
        <v>-7.30364753424658</v>
      </c>
      <c r="Q115" s="21" t="n">
        <f aca="false">-(Q113+Q114*(1-Q26))*$E113*Q$5/Days_In_Year</f>
        <v>-7.38390739726027</v>
      </c>
      <c r="R115" s="21" t="n">
        <f aca="false">-(R113+R114*(1-R26))*$E113*R$5/Days_In_Year</f>
        <v>-7.38390739726027</v>
      </c>
      <c r="S115" s="21" t="n">
        <f aca="false">-(S113+S114*(1-S26))*$E113*S$5/Days_In_Year</f>
        <v>-7.30364753424658</v>
      </c>
      <c r="T115" s="21" t="n">
        <f aca="false">-(T113+T114*(1-T26))*$E113*T$5/Days_In_Year</f>
        <v>-0</v>
      </c>
      <c r="U115" s="21" t="n">
        <f aca="false">-(U113+U114*(1-U26))*$E113*U$5/Days_In_Year</f>
        <v>-0</v>
      </c>
      <c r="V115" s="21" t="n">
        <f aca="false">-(V113+V114*(1-V26))*$E113*V$5/Days_In_Year</f>
        <v>-0</v>
      </c>
      <c r="W115" s="21" t="n">
        <f aca="false">-(W113+W114*(1-W26))*$E113*W$5/Days_In_Year</f>
        <v>-0</v>
      </c>
      <c r="X115" s="21" t="n">
        <f aca="false">-(X113+X114*(1-X26))*$E113*X$5/Days_In_Year</f>
        <v>-0</v>
      </c>
      <c r="Y115" s="21" t="n">
        <f aca="false">-(Y113+Y114*(1-Y26))*$E113*Y$5/Days_In_Year</f>
        <v>-0</v>
      </c>
      <c r="Z115" s="21" t="n">
        <f aca="false">-(Z113+Z114*(1-Z26))*$E113*Z$5/Days_In_Year</f>
        <v>-0</v>
      </c>
      <c r="AA115" s="21" t="n">
        <f aca="false">-(AA113+AA114*(1-AA26))*$E113*AA$5/Days_In_Year</f>
        <v>-0</v>
      </c>
      <c r="AB115" s="21" t="n">
        <f aca="false">-(AB113+AB114*(1-AB26))*$E113*AB$5/Days_In_Year</f>
        <v>-0</v>
      </c>
      <c r="AC115" s="21" t="n">
        <f aca="false">-(AC113+AC114*(1-AC26))*$E113*AC$5/Days_In_Year</f>
        <v>-0</v>
      </c>
      <c r="AD115" s="21" t="n">
        <f aca="false">-(AD113+AD114*(1-AD26))*$E113*AD$5/Days_In_Year</f>
        <v>-0</v>
      </c>
      <c r="AE115" s="21" t="n">
        <f aca="false">-(AE113+AE114*(1-AE26))*$E113*AE$5/Days_In_Year</f>
        <v>-0</v>
      </c>
      <c r="AF115" s="21" t="n">
        <f aca="false">-(AF113+AF114*(1-AF26))*$E113*AF$5/Days_In_Year</f>
        <v>-0</v>
      </c>
      <c r="AG115" s="21" t="n">
        <f aca="false">-(AG113+AG114*(1-AG26))*$E113*AG$5/Days_In_Year</f>
        <v>-0</v>
      </c>
      <c r="AH115" s="21" t="n">
        <f aca="false">-(AH113+AH114*(1-AH26))*$E113*AH$5/Days_In_Year</f>
        <v>-0</v>
      </c>
      <c r="AI115" s="21" t="n">
        <f aca="false">-(AI113+AI114*(1-AI26))*$E113*AI$5/Days_In_Year</f>
        <v>-0</v>
      </c>
      <c r="AJ115" s="21" t="n">
        <f aca="false">-(AJ113+AJ114*(1-AJ26))*$E113*AJ$5/Days_In_Year</f>
        <v>-0</v>
      </c>
      <c r="AK115" s="21" t="n">
        <f aca="false">-(AK113+AK114*(1-AK26))*$E113*AK$5/Days_In_Year</f>
        <v>-0</v>
      </c>
      <c r="AL115" s="21" t="n">
        <f aca="false">-(AL113+AL114*(1-AL26))*$E113*AL$5/Days_In_Year</f>
        <v>-0</v>
      </c>
      <c r="AM115" s="21" t="n">
        <f aca="false">-(AM113+AM114*(1-AM26))*$E113*AM$5/Days_In_Year</f>
        <v>-0</v>
      </c>
      <c r="AN115" s="21" t="n">
        <f aca="false">-(AN113+AN114*(1-AN26))*$E113*AN$5/Days_In_Year</f>
        <v>-0</v>
      </c>
      <c r="AO115" s="21" t="n">
        <f aca="false">-(AO113+AO114*(1-AO26))*$E113*AO$5/Days_In_Year</f>
        <v>-0</v>
      </c>
      <c r="AP115" s="21" t="n">
        <f aca="false">-(AP113+AP114*(1-AP26))*$E113*AP$5/Days_In_Year</f>
        <v>-0</v>
      </c>
      <c r="AQ115" s="21" t="n">
        <f aca="false">-(AQ113+AQ114*(1-AQ26))*$E113*AQ$5/Days_In_Year</f>
        <v>-0</v>
      </c>
      <c r="AR115" s="21" t="n">
        <f aca="false">-(AR113+AR114*(1-AR26))*$E113*AR$5/Days_In_Year</f>
        <v>-0</v>
      </c>
      <c r="AS115" s="21" t="n">
        <f aca="false">-(AS113+AS114*(1-AS26))*$E113*AS$5/Days_In_Year</f>
        <v>-0</v>
      </c>
      <c r="AT115" s="21" t="n">
        <f aca="false">-(AT113+AT114*(1-AT26))*$E113*AT$5/Days_In_Year</f>
        <v>-0</v>
      </c>
      <c r="AU115" s="21" t="n">
        <f aca="false">-(AU113+AU114*(1-AU26))*$E113*AU$5/Days_In_Year</f>
        <v>-0</v>
      </c>
      <c r="AV115" s="21" t="n">
        <f aca="false">-(AV113+AV114*(1-AV26))*$E113*AV$5/Days_In_Year</f>
        <v>-0</v>
      </c>
      <c r="AW115" s="21" t="n">
        <f aca="false">-(AW113+AW114*(1-AW26))*$E113*AW$5/Days_In_Year</f>
        <v>-0</v>
      </c>
      <c r="AX115" s="21" t="n">
        <f aca="false">-(AX113+AX114*(1-AX26))*$E113*AX$5/Days_In_Year</f>
        <v>-0</v>
      </c>
      <c r="AY115" s="21" t="n">
        <f aca="false">-(AY113+AY114*(1-AY26))*$E113*AY$5/Days_In_Year</f>
        <v>-0</v>
      </c>
      <c r="AZ115" s="21" t="n">
        <f aca="false">-(AZ113+AZ114*(1-AZ26))*$E113*AZ$5/Days_In_Year</f>
        <v>-0</v>
      </c>
      <c r="BA115" s="21" t="n">
        <f aca="false">-(BA113+BA114*(1-BA26))*$E113*BA$5/Days_In_Year</f>
        <v>-0</v>
      </c>
      <c r="BB115" s="21" t="n">
        <f aca="false">-(BB113+BB114*(1-BB26))*$E113*BB$5/Days_In_Year</f>
        <v>-0</v>
      </c>
      <c r="BC115" s="21" t="n">
        <f aca="false">-(BC113+BC114*(1-BC26))*$E113*BC$5/Days_In_Year</f>
        <v>-0</v>
      </c>
      <c r="BD115" s="21" t="n">
        <f aca="false">-(BD113+BD114*(1-BD26))*$E113*BD$5/Days_In_Year</f>
        <v>-0</v>
      </c>
      <c r="BE115" s="21" t="n">
        <f aca="false">-(BE113+BE114*(1-BE26))*$E113*BE$5/Days_In_Year</f>
        <v>-0</v>
      </c>
      <c r="BF115" s="21" t="n">
        <f aca="false">-(BF113+BF114*(1-BF26))*$E113*BF$5/Days_In_Year</f>
        <v>-0</v>
      </c>
      <c r="BG115" s="21" t="n">
        <f aca="false">-(BG113+BG114*(1-BG26))*$E113*BG$5/Days_In_Year</f>
        <v>-0</v>
      </c>
      <c r="BH115" s="21" t="n">
        <f aca="false">-(BH113+BH114*(1-BH26))*$E113*BH$5/Days_In_Year</f>
        <v>-0</v>
      </c>
      <c r="BI115" s="21" t="n">
        <f aca="false">-(BI113+BI114*(1-BI26))*$E113*BI$5/Days_In_Year</f>
        <v>-0</v>
      </c>
      <c r="BJ115" s="21" t="n">
        <f aca="false">-(BJ113+BJ114*(1-BJ26))*$E113*BJ$5/Days_In_Year</f>
        <v>-0</v>
      </c>
      <c r="BK115" s="21" t="n">
        <f aca="false">-(BK113+BK114*(1-BK26))*$E113*BK$5/Days_In_Year</f>
        <v>-0</v>
      </c>
      <c r="BL115" s="21" t="n">
        <f aca="false">-(BL113+BL114*(1-BL26))*$E113*BL$5/Days_In_Year</f>
        <v>-0</v>
      </c>
      <c r="BM115" s="21" t="n">
        <f aca="false">-(BM113+BM114*(1-BM26))*$E113*BM$5/Days_In_Year</f>
        <v>-0</v>
      </c>
      <c r="BN115" s="21" t="n">
        <f aca="false">-(BN113+BN114*(1-BN26))*$E113*BN$5/Days_In_Year</f>
        <v>-0</v>
      </c>
      <c r="BO115" s="21" t="n">
        <f aca="false">-(BO113+BO114*(1-BO26))*$E113*BO$5/Days_In_Year</f>
        <v>-0</v>
      </c>
      <c r="BP115" s="21" t="n">
        <f aca="false">-(BP113+BP114*(1-BP26))*$E113*BP$5/Days_In_Year</f>
        <v>-0</v>
      </c>
      <c r="BQ115" s="21" t="n">
        <f aca="false">-(BQ113+BQ114*(1-BQ26))*$E113*BQ$5/Days_In_Year</f>
        <v>-0</v>
      </c>
      <c r="BR115" s="21" t="n">
        <f aca="false">-(BR113+BR114*(1-BR26))*$E113*BR$5/Days_In_Year</f>
        <v>-0</v>
      </c>
      <c r="BS115" s="21" t="n">
        <f aca="false">-(BS113+BS114*(1-BS26))*$E113*BS$5/Days_In_Year</f>
        <v>-0</v>
      </c>
      <c r="BT115" s="21" t="n">
        <f aca="false">-(BT113+BT114*(1-BT26))*$E113*BT$5/Days_In_Year</f>
        <v>-0</v>
      </c>
      <c r="BU115" s="21" t="n">
        <f aca="false">-(BU113+BU114*(1-BU26))*$E113*BU$5/Days_In_Year</f>
        <v>-0</v>
      </c>
      <c r="BV115" s="21" t="n">
        <f aca="false">-(BV113+BV114*(1-BV26))*$E113*BV$5/Days_In_Year</f>
        <v>-0</v>
      </c>
      <c r="BW115" s="21" t="n">
        <f aca="false">-(BW113+BW114*(1-BW26))*$E113*BW$5/Days_In_Year</f>
        <v>-0</v>
      </c>
      <c r="BX115" s="21" t="n">
        <f aca="false">-(BX113+BX114*(1-BX26))*$E113*BX$5/Days_In_Year</f>
        <v>-0</v>
      </c>
      <c r="BY115" s="21" t="n">
        <f aca="false">-(BY113+BY114*(1-BY26))*$E113*BY$5/Days_In_Year</f>
        <v>-0</v>
      </c>
      <c r="BZ115" s="21" t="n">
        <f aca="false">-(BZ113+BZ114*(1-BZ26))*$E113*BZ$5/Days_In_Year</f>
        <v>-0</v>
      </c>
      <c r="CA115" s="21" t="n">
        <f aca="false">-(CA113+CA114*(1-CA26))*$E113*CA$5/Days_In_Year</f>
        <v>-0</v>
      </c>
      <c r="CB115" s="21" t="n">
        <f aca="false">-(CB113+CB114*(1-CB26))*$E113*CB$5/Days_In_Year</f>
        <v>-0</v>
      </c>
      <c r="CC115" s="21" t="n">
        <f aca="false">-(CC113+CC114*(1-CC26))*$E113*CC$5/Days_In_Year</f>
        <v>-0</v>
      </c>
      <c r="CD115" s="21" t="n">
        <f aca="false">-(CD113+CD114*(1-CD26))*$E113*CD$5/Days_In_Year</f>
        <v>-0</v>
      </c>
      <c r="CE115" s="21" t="n">
        <f aca="false">-(CE113+CE114*(1-CE26))*$E113*CE$5/Days_In_Year</f>
        <v>-0</v>
      </c>
      <c r="CF115" s="21" t="n">
        <f aca="false">-(CF113+CF114*(1-CF26))*$E113*CF$5/Days_In_Year</f>
        <v>-0</v>
      </c>
      <c r="CG115" s="21" t="n">
        <f aca="false">-(CG113+CG114*(1-CG26))*$E113*CG$5/Days_In_Year</f>
        <v>-0</v>
      </c>
      <c r="CH115" s="21" t="n">
        <f aca="false">-(CH113+CH114*(1-CH26))*$E113*CH$5/Days_In_Year</f>
        <v>-0</v>
      </c>
      <c r="CI115" s="21" t="n">
        <f aca="false">-(CI113+CI114*(1-CI26))*$E113*CI$5/Days_In_Year</f>
        <v>-0</v>
      </c>
      <c r="CJ115" s="21" t="n">
        <f aca="false">-(CJ113+CJ114*(1-CJ26))*$E113*CJ$5/Days_In_Year</f>
        <v>-0</v>
      </c>
      <c r="CK115" s="21" t="n">
        <f aca="false">-(CK113+CK114*(1-CK26))*$E113*CK$5/Days_In_Year</f>
        <v>-0</v>
      </c>
      <c r="CL115" s="21" t="n">
        <f aca="false">-(CL113+CL114*(1-CL26))*$E113*CL$5/Days_In_Year</f>
        <v>-0</v>
      </c>
      <c r="CM115" s="21" t="n">
        <f aca="false">-(CM113+CM114*(1-CM26))*$E113*CM$5/Days_In_Year</f>
        <v>-0</v>
      </c>
      <c r="CN115" s="21" t="n">
        <f aca="false">-(CN113+CN114*(1-CN26))*$E113*CN$5/Days_In_Year</f>
        <v>-0</v>
      </c>
      <c r="CO115" s="21" t="n">
        <f aca="false">-(CO113+CO114*(1-CO26))*$E113*CO$5/Days_In_Year</f>
        <v>-0</v>
      </c>
      <c r="CP115" s="21" t="n">
        <f aca="false">-(CP113+CP114*(1-CP26))*$E113*CP$5/Days_In_Year</f>
        <v>-0</v>
      </c>
      <c r="CQ115" s="21" t="n">
        <f aca="false">-(CQ113+CQ114*(1-CQ26))*$E113*CQ$5/Days_In_Year</f>
        <v>-0</v>
      </c>
      <c r="CR115" s="21" t="n">
        <f aca="false">-(CR113+CR114*(1-CR26))*$E113*CR$5/Days_In_Year</f>
        <v>-0</v>
      </c>
      <c r="CS115" s="21" t="n">
        <f aca="false">-(CS113+CS114*(1-CS26))*$E113*CS$5/Days_In_Year</f>
        <v>-0</v>
      </c>
      <c r="CT115" s="21" t="n">
        <f aca="false">-(CT113+CT114*(1-CT26))*$E113*CT$5/Days_In_Year</f>
        <v>-0</v>
      </c>
      <c r="CU115" s="21" t="n">
        <f aca="false">-(CU113+CU114*(1-CU26))*$E113*CU$5/Days_In_Year</f>
        <v>-0</v>
      </c>
      <c r="CV115" s="21" t="n">
        <f aca="false">-(CV113+CV114*(1-CV26))*$E113*CV$5/Days_In_Year</f>
        <v>-0</v>
      </c>
      <c r="CW115" s="21" t="n">
        <f aca="false">-(CW113+CW114*(1-CW26))*$E113*CW$5/Days_In_Year</f>
        <v>-0</v>
      </c>
      <c r="CX115" s="21" t="n">
        <f aca="false">-(CX113+CX114*(1-CX26))*$E113*CX$5/Days_In_Year</f>
        <v>-0</v>
      </c>
      <c r="CY115" s="21" t="n">
        <f aca="false">-(CY113+CY114*(1-CY26))*$E113*CY$5/Days_In_Year</f>
        <v>-0</v>
      </c>
      <c r="CZ115" s="21" t="n">
        <f aca="false">-(CZ113+CZ114*(1-CZ26))*$E113*CZ$5/Days_In_Year</f>
        <v>-0</v>
      </c>
      <c r="DA115" s="21" t="n">
        <f aca="false">-(DA113+DA114*(1-DA26))*$E113*DA$5/Days_In_Year</f>
        <v>-0</v>
      </c>
      <c r="DB115" s="21" t="n">
        <f aca="false">-(DB113+DB114*(1-DB26))*$E113*DB$5/Days_In_Year</f>
        <v>-0</v>
      </c>
      <c r="DC115" s="21" t="n">
        <f aca="false">-(DC113+DC114*(1-DC26))*$E113*DC$5/Days_In_Year</f>
        <v>-0</v>
      </c>
      <c r="DD115" s="21" t="n">
        <f aca="false">-(DD113+DD114*(1-DD26))*$E113*DD$5/Days_In_Year</f>
        <v>-0</v>
      </c>
      <c r="DE115" s="21" t="n">
        <f aca="false">-(DE113+DE114*(1-DE26))*$E113*DE$5/Days_In_Year</f>
        <v>-0</v>
      </c>
      <c r="DF115" s="21" t="n">
        <f aca="false">-(DF113+DF114*(1-DF26))*$E113*DF$5/Days_In_Year</f>
        <v>-0</v>
      </c>
      <c r="DG115" s="21" t="n">
        <f aca="false">-(DG113+DG114*(1-DG26))*$E113*DG$5/Days_In_Year</f>
        <v>-0</v>
      </c>
      <c r="DH115" s="21" t="n">
        <f aca="false">-(DH113+DH114*(1-DH26))*$E113*DH$5/Days_In_Year</f>
        <v>-0</v>
      </c>
      <c r="DI115" s="21" t="n">
        <f aca="false">-(DI113+DI114*(1-DI26))*$E113*DI$5/Days_In_Year</f>
        <v>-0</v>
      </c>
      <c r="DJ115" s="21" t="n">
        <f aca="false">-(DJ113+DJ114*(1-DJ26))*$E113*DJ$5/Days_In_Year</f>
        <v>-0</v>
      </c>
      <c r="DK115" s="21" t="n">
        <f aca="false">-(DK113+DK114*(1-DK26))*$E113*DK$5/Days_In_Year</f>
        <v>-0</v>
      </c>
      <c r="DL115" s="21" t="n">
        <f aca="false">-(DL113+DL114*(1-DL26))*$E113*DL$5/Days_In_Year</f>
        <v>-0</v>
      </c>
      <c r="DM115" s="21" t="n">
        <f aca="false">-(DM113+DM114*(1-DM26))*$E113*DM$5/Days_In_Year</f>
        <v>-0</v>
      </c>
      <c r="DN115" s="21" t="n">
        <f aca="false">-(DN113+DN114*(1-DN26))*$E113*DN$5/Days_In_Year</f>
        <v>-0</v>
      </c>
      <c r="DO115" s="21" t="n">
        <f aca="false">-(DO113+DO114*(1-DO26))*$E113*DO$5/Days_In_Year</f>
        <v>-0</v>
      </c>
      <c r="DP115" s="21" t="n">
        <f aca="false">-(DP113+DP114*(1-DP26))*$E113*DP$5/Days_In_Year</f>
        <v>-0</v>
      </c>
      <c r="DQ115" s="21" t="n">
        <f aca="false">-(DQ113+DQ114*(1-DQ26))*$E113*DQ$5/Days_In_Year</f>
        <v>-0</v>
      </c>
      <c r="DR115" s="21" t="n">
        <f aca="false">-(DR113+DR114*(1-DR26))*$E113*DR$5/Days_In_Year</f>
        <v>-0</v>
      </c>
      <c r="DS115" s="21" t="n">
        <f aca="false">-(DS113+DS114*(1-DS26))*$E113*DS$5/Days_In_Year</f>
        <v>-0</v>
      </c>
      <c r="DT115" s="21" t="n">
        <f aca="false">-(DT113+DT114*(1-DT26))*$E113*DT$5/Days_In_Year</f>
        <v>-0</v>
      </c>
      <c r="DU115" s="21" t="n">
        <f aca="false">-(DU113+DU114*(1-DU26))*$E113*DU$5/Days_In_Year</f>
        <v>-0</v>
      </c>
      <c r="DV115" s="21" t="n">
        <f aca="false">-(DV113+DV114*(1-DV26))*$E113*DV$5/Days_In_Year</f>
        <v>-0</v>
      </c>
      <c r="DW115" s="21" t="n">
        <f aca="false">-(DW113+DW114*(1-DW26))*$E113*DW$5/Days_In_Year</f>
        <v>-0</v>
      </c>
      <c r="DX115" s="21" t="n">
        <f aca="false">-(DX113+DX114*(1-DX26))*$E113*DX$5/Days_In_Year</f>
        <v>-0</v>
      </c>
      <c r="DY115" s="21" t="n">
        <f aca="false">-(DY113+DY114*(1-DY26))*$E113*DY$5/Days_In_Year</f>
        <v>-0</v>
      </c>
      <c r="DZ115" s="21" t="n">
        <f aca="false">-(DZ113+DZ114*(1-DZ26))*$E113*DZ$5/Days_In_Year</f>
        <v>-0</v>
      </c>
      <c r="EA115" s="21" t="n">
        <f aca="false">-(EA113+EA114*(1-EA26))*$E113*EA$5/Days_In_Year</f>
        <v>-0</v>
      </c>
      <c r="EB115" s="21" t="n">
        <f aca="false">-(EB113+EB114*(1-EB26))*$E113*EB$5/Days_In_Year</f>
        <v>-0</v>
      </c>
      <c r="EC115" s="21" t="n">
        <f aca="false">-(EC113+EC114*(1-EC26))*$E113*EC$5/Days_In_Year</f>
        <v>-0</v>
      </c>
      <c r="ED115" s="21" t="n">
        <f aca="false">-(ED113+ED114*(1-ED26))*$E113*ED$5/Days_In_Year</f>
        <v>-0</v>
      </c>
      <c r="EE115" s="21" t="n">
        <f aca="false">-(EE113+EE114*(1-EE26))*$E113*EE$5/Days_In_Year</f>
        <v>-0</v>
      </c>
      <c r="EF115" s="21" t="n">
        <f aca="false">-(EF113+EF114*(1-EF26))*$E113*EF$5/Days_In_Year</f>
        <v>-0</v>
      </c>
      <c r="EG115" s="21" t="n">
        <f aca="false">-(EG113+EG114*(1-EG26))*$E113*EG$5/Days_In_Year</f>
        <v>-0</v>
      </c>
      <c r="EH115" s="21" t="n">
        <f aca="false">-(EH113+EH114*(1-EH26))*$E113*EH$5/Days_In_Year</f>
        <v>-0</v>
      </c>
      <c r="EI115" s="21" t="n">
        <f aca="false">-(EI113+EI114*(1-EI26))*$E113*EI$5/Days_In_Year</f>
        <v>-0</v>
      </c>
      <c r="EJ115" s="21" t="n">
        <f aca="false">-(EJ113+EJ114*(1-EJ26))*$E113*EJ$5/Days_In_Year</f>
        <v>-0</v>
      </c>
      <c r="EK115" s="21" t="n">
        <f aca="false">-(EK113+EK114*(1-EK26))*$E113*EK$5/Days_In_Year</f>
        <v>-0</v>
      </c>
      <c r="EL115" s="21" t="n">
        <f aca="false">-(EL113+EL114*(1-EL26))*$E113*EL$5/Days_In_Year</f>
        <v>-0</v>
      </c>
      <c r="EM115" s="21" t="n">
        <f aca="false">-(EM113+EM114*(1-EM26))*$E113*EM$5/Days_In_Year</f>
        <v>-0</v>
      </c>
      <c r="EN115" s="21" t="n">
        <f aca="false">-(EN113+EN114*(1-EN26))*$E113*EN$5/Days_In_Year</f>
        <v>-0</v>
      </c>
      <c r="EO115" s="21" t="n">
        <f aca="false">-(EO113+EO114*(1-EO26))*$E113*EO$5/Days_In_Year</f>
        <v>-0</v>
      </c>
      <c r="EP115" s="21" t="n">
        <f aca="false">-(EP113+EP114*(1-EP26))*$E113*EP$5/Days_In_Year</f>
        <v>-0</v>
      </c>
      <c r="EQ115" s="21" t="n">
        <f aca="false">-(EQ113+EQ114*(1-EQ26))*$E113*EQ$5/Days_In_Year</f>
        <v>-0</v>
      </c>
      <c r="ER115" s="21" t="n">
        <f aca="false">-(ER113+ER114*(1-ER26))*$E113*ER$5/Days_In_Year</f>
        <v>-0</v>
      </c>
      <c r="ES115" s="21" t="n">
        <f aca="false">-(ES113+ES114*(1-ES26))*$E113*ES$5/Days_In_Year</f>
        <v>-0</v>
      </c>
      <c r="ET115" s="21" t="n">
        <f aca="false">-(ET113+ET114*(1-ET26))*$E113*ET$5/Days_In_Year</f>
        <v>-0</v>
      </c>
      <c r="EU115" s="21" t="n">
        <f aca="false">-(EU113+EU114*(1-EU26))*$E113*EU$5/Days_In_Year</f>
        <v>-0</v>
      </c>
      <c r="EV115" s="21" t="n">
        <f aca="false">-(EV113+EV114*(1-EV26))*$E113*EV$5/Days_In_Year</f>
        <v>-0</v>
      </c>
      <c r="EW115" s="21" t="n">
        <f aca="false">-(EW113+EW114*(1-EW26))*$E113*EW$5/Days_In_Year</f>
        <v>-0</v>
      </c>
      <c r="EX115" s="21" t="n">
        <f aca="false">-(EX113+EX114*(1-EX26))*$E113*EX$5/Days_In_Year</f>
        <v>-0</v>
      </c>
      <c r="EY115" s="21" t="n">
        <f aca="false">-(EY113+EY114*(1-EY26))*$E113*EY$5/Days_In_Year</f>
        <v>-0</v>
      </c>
      <c r="EZ115" s="21" t="n">
        <f aca="false">-(EZ113+EZ114*(1-EZ26))*$E113*EZ$5/Days_In_Year</f>
        <v>-0</v>
      </c>
      <c r="FA115" s="21" t="n">
        <f aca="false">-(FA113+FA114*(1-FA26))*$E113*FA$5/Days_In_Year</f>
        <v>-0</v>
      </c>
      <c r="FB115" s="21" t="n">
        <f aca="false">-(FB113+FB114*(1-FB26))*$E113*FB$5/Days_In_Year</f>
        <v>-0</v>
      </c>
      <c r="FC115" s="21" t="n">
        <f aca="false">-(FC113+FC114*(1-FC26))*$E113*FC$5/Days_In_Year</f>
        <v>-0</v>
      </c>
      <c r="FD115" s="21" t="n">
        <f aca="false">-(FD113+FD114*(1-FD26))*$E113*FD$5/Days_In_Year</f>
        <v>-0</v>
      </c>
      <c r="FE115" s="21" t="n">
        <f aca="false">-(FE113+FE114*(1-FE26))*$E113*FE$5/Days_In_Year</f>
        <v>-0</v>
      </c>
      <c r="FF115" s="21" t="n">
        <f aca="false">-(FF113+FF114*(1-FF26))*$E113*FF$5/Days_In_Year</f>
        <v>-0</v>
      </c>
      <c r="FG115" s="21" t="n">
        <f aca="false">-(FG113+FG114*(1-FG26))*$E113*FG$5/Days_In_Year</f>
        <v>-0</v>
      </c>
      <c r="FH115" s="21" t="n">
        <f aca="false">-(FH113+FH114*(1-FH26))*$E113*FH$5/Days_In_Year</f>
        <v>-0</v>
      </c>
    </row>
    <row r="116" customFormat="false" ht="15" hidden="false" customHeight="false" outlineLevel="0" collapsed="false">
      <c r="C116" s="1" t="s">
        <v>758</v>
      </c>
      <c r="D116" s="12" t="s">
        <v>358</v>
      </c>
      <c r="I116" s="21" t="n">
        <f aca="false">SUM(J116:FH116)</f>
        <v>-34.7123907534247</v>
      </c>
      <c r="J116" s="21" t="n">
        <f aca="false">J115*(1-J25)</f>
        <v>-0</v>
      </c>
      <c r="K116" s="21" t="n">
        <f aca="false">K115*(1-K25)</f>
        <v>-5.41754075342466</v>
      </c>
      <c r="L116" s="21" t="n">
        <f aca="false">L115*(1-L25)</f>
        <v>-7.30364753424658</v>
      </c>
      <c r="M116" s="21" t="n">
        <f aca="false">M115*(1-M25)</f>
        <v>-7.38390739726027</v>
      </c>
      <c r="N116" s="21" t="n">
        <f aca="false">N115*(1-N25)</f>
        <v>-7.38390739726027</v>
      </c>
      <c r="O116" s="21" t="n">
        <f aca="false">O115*(1-O25)</f>
        <v>-7.22338767123288</v>
      </c>
      <c r="P116" s="21" t="n">
        <f aca="false">P115*(1-P25)</f>
        <v>-0</v>
      </c>
      <c r="Q116" s="21" t="n">
        <f aca="false">Q115*(1-Q25)</f>
        <v>-0</v>
      </c>
      <c r="R116" s="21" t="n">
        <f aca="false">R115*(1-R25)</f>
        <v>-0</v>
      </c>
      <c r="S116" s="21" t="n">
        <f aca="false">S115*(1-S25)</f>
        <v>-0</v>
      </c>
      <c r="T116" s="21" t="n">
        <f aca="false">T115*(1-T25)</f>
        <v>-0</v>
      </c>
      <c r="U116" s="21" t="n">
        <f aca="false">U115*(1-U25)</f>
        <v>-0</v>
      </c>
      <c r="V116" s="21" t="n">
        <f aca="false">V115*(1-V25)</f>
        <v>-0</v>
      </c>
      <c r="W116" s="21" t="n">
        <f aca="false">W115*(1-W25)</f>
        <v>-0</v>
      </c>
      <c r="X116" s="21" t="n">
        <f aca="false">X115*(1-X25)</f>
        <v>-0</v>
      </c>
      <c r="Y116" s="21" t="n">
        <f aca="false">Y115*(1-Y25)</f>
        <v>-0</v>
      </c>
      <c r="Z116" s="21" t="n">
        <f aca="false">Z115*(1-Z25)</f>
        <v>-0</v>
      </c>
      <c r="AA116" s="21" t="n">
        <f aca="false">AA115*(1-AA25)</f>
        <v>-0</v>
      </c>
      <c r="AB116" s="21" t="n">
        <f aca="false">AB115*(1-AB25)</f>
        <v>-0</v>
      </c>
      <c r="AC116" s="21" t="n">
        <f aca="false">AC115*(1-AC25)</f>
        <v>-0</v>
      </c>
      <c r="AD116" s="21" t="n">
        <f aca="false">AD115*(1-AD25)</f>
        <v>-0</v>
      </c>
      <c r="AE116" s="21" t="n">
        <f aca="false">AE115*(1-AE25)</f>
        <v>-0</v>
      </c>
      <c r="AF116" s="21" t="n">
        <f aca="false">AF115*(1-AF25)</f>
        <v>-0</v>
      </c>
      <c r="AG116" s="21" t="n">
        <f aca="false">AG115*(1-AG25)</f>
        <v>-0</v>
      </c>
      <c r="AH116" s="21" t="n">
        <f aca="false">AH115*(1-AH25)</f>
        <v>-0</v>
      </c>
      <c r="AI116" s="21" t="n">
        <f aca="false">AI115*(1-AI25)</f>
        <v>-0</v>
      </c>
      <c r="AJ116" s="21" t="n">
        <f aca="false">AJ115*(1-AJ25)</f>
        <v>-0</v>
      </c>
      <c r="AK116" s="21" t="n">
        <f aca="false">AK115*(1-AK25)</f>
        <v>-0</v>
      </c>
      <c r="AL116" s="21" t="n">
        <f aca="false">AL115*(1-AL25)</f>
        <v>-0</v>
      </c>
      <c r="AM116" s="21" t="n">
        <f aca="false">AM115*(1-AM25)</f>
        <v>-0</v>
      </c>
      <c r="AN116" s="21" t="n">
        <f aca="false">AN115*(1-AN25)</f>
        <v>-0</v>
      </c>
      <c r="AO116" s="21" t="n">
        <f aca="false">AO115*(1-AO25)</f>
        <v>-0</v>
      </c>
      <c r="AP116" s="21" t="n">
        <f aca="false">AP115*(1-AP25)</f>
        <v>-0</v>
      </c>
      <c r="AQ116" s="21" t="n">
        <f aca="false">AQ115*(1-AQ25)</f>
        <v>-0</v>
      </c>
      <c r="AR116" s="21" t="n">
        <f aca="false">AR115*(1-AR25)</f>
        <v>-0</v>
      </c>
      <c r="AS116" s="21" t="n">
        <f aca="false">AS115*(1-AS25)</f>
        <v>-0</v>
      </c>
      <c r="AT116" s="21" t="n">
        <f aca="false">AT115*(1-AT25)</f>
        <v>-0</v>
      </c>
      <c r="AU116" s="21" t="n">
        <f aca="false">AU115*(1-AU25)</f>
        <v>-0</v>
      </c>
      <c r="AV116" s="21" t="n">
        <f aca="false">AV115*(1-AV25)</f>
        <v>-0</v>
      </c>
      <c r="AW116" s="21" t="n">
        <f aca="false">AW115*(1-AW25)</f>
        <v>-0</v>
      </c>
      <c r="AX116" s="21" t="n">
        <f aca="false">AX115*(1-AX25)</f>
        <v>-0</v>
      </c>
      <c r="AY116" s="21" t="n">
        <f aca="false">AY115*(1-AY25)</f>
        <v>-0</v>
      </c>
      <c r="AZ116" s="21" t="n">
        <f aca="false">AZ115*(1-AZ25)</f>
        <v>-0</v>
      </c>
      <c r="BA116" s="21" t="n">
        <f aca="false">BA115*(1-BA25)</f>
        <v>-0</v>
      </c>
      <c r="BB116" s="21" t="n">
        <f aca="false">BB115*(1-BB25)</f>
        <v>-0</v>
      </c>
      <c r="BC116" s="21" t="n">
        <f aca="false">BC115*(1-BC25)</f>
        <v>-0</v>
      </c>
      <c r="BD116" s="21" t="n">
        <f aca="false">BD115*(1-BD25)</f>
        <v>-0</v>
      </c>
      <c r="BE116" s="21" t="n">
        <f aca="false">BE115*(1-BE25)</f>
        <v>-0</v>
      </c>
      <c r="BF116" s="21" t="n">
        <f aca="false">BF115*(1-BF25)</f>
        <v>-0</v>
      </c>
      <c r="BG116" s="21" t="n">
        <f aca="false">BG115*(1-BG25)</f>
        <v>-0</v>
      </c>
      <c r="BH116" s="21" t="n">
        <f aca="false">BH115*(1-BH25)</f>
        <v>-0</v>
      </c>
      <c r="BI116" s="21" t="n">
        <f aca="false">BI115*(1-BI25)</f>
        <v>-0</v>
      </c>
      <c r="BJ116" s="21" t="n">
        <f aca="false">BJ115*(1-BJ25)</f>
        <v>-0</v>
      </c>
      <c r="BK116" s="21" t="n">
        <f aca="false">BK115*(1-BK25)</f>
        <v>-0</v>
      </c>
      <c r="BL116" s="21" t="n">
        <f aca="false">BL115*(1-BL25)</f>
        <v>-0</v>
      </c>
      <c r="BM116" s="21" t="n">
        <f aca="false">BM115*(1-BM25)</f>
        <v>-0</v>
      </c>
      <c r="BN116" s="21" t="n">
        <f aca="false">BN115*(1-BN25)</f>
        <v>-0</v>
      </c>
      <c r="BO116" s="21" t="n">
        <f aca="false">BO115*(1-BO25)</f>
        <v>-0</v>
      </c>
      <c r="BP116" s="21" t="n">
        <f aca="false">BP115*(1-BP25)</f>
        <v>-0</v>
      </c>
      <c r="BQ116" s="21" t="n">
        <f aca="false">BQ115*(1-BQ25)</f>
        <v>-0</v>
      </c>
      <c r="BR116" s="21" t="n">
        <f aca="false">BR115*(1-BR25)</f>
        <v>-0</v>
      </c>
      <c r="BS116" s="21" t="n">
        <f aca="false">BS115*(1-BS25)</f>
        <v>-0</v>
      </c>
      <c r="BT116" s="21" t="n">
        <f aca="false">BT115*(1-BT25)</f>
        <v>-0</v>
      </c>
      <c r="BU116" s="21" t="n">
        <f aca="false">BU115*(1-BU25)</f>
        <v>-0</v>
      </c>
      <c r="BV116" s="21" t="n">
        <f aca="false">BV115*(1-BV25)</f>
        <v>-0</v>
      </c>
      <c r="BW116" s="21" t="n">
        <f aca="false">BW115*(1-BW25)</f>
        <v>-0</v>
      </c>
      <c r="BX116" s="21" t="n">
        <f aca="false">BX115*(1-BX25)</f>
        <v>-0</v>
      </c>
      <c r="BY116" s="21" t="n">
        <f aca="false">BY115*(1-BY25)</f>
        <v>-0</v>
      </c>
      <c r="BZ116" s="21" t="n">
        <f aca="false">BZ115*(1-BZ25)</f>
        <v>-0</v>
      </c>
      <c r="CA116" s="21" t="n">
        <f aca="false">CA115*(1-CA25)</f>
        <v>-0</v>
      </c>
      <c r="CB116" s="21" t="n">
        <f aca="false">CB115*(1-CB25)</f>
        <v>-0</v>
      </c>
      <c r="CC116" s="21" t="n">
        <f aca="false">CC115*(1-CC25)</f>
        <v>-0</v>
      </c>
      <c r="CD116" s="21" t="n">
        <f aca="false">CD115*(1-CD25)</f>
        <v>-0</v>
      </c>
      <c r="CE116" s="21" t="n">
        <f aca="false">CE115*(1-CE25)</f>
        <v>-0</v>
      </c>
      <c r="CF116" s="21" t="n">
        <f aca="false">CF115*(1-CF25)</f>
        <v>-0</v>
      </c>
      <c r="CG116" s="21" t="n">
        <f aca="false">CG115*(1-CG25)</f>
        <v>-0</v>
      </c>
      <c r="CH116" s="21" t="n">
        <f aca="false">CH115*(1-CH25)</f>
        <v>-0</v>
      </c>
      <c r="CI116" s="21" t="n">
        <f aca="false">CI115*(1-CI25)</f>
        <v>-0</v>
      </c>
      <c r="CJ116" s="21" t="n">
        <f aca="false">CJ115*(1-CJ25)</f>
        <v>-0</v>
      </c>
      <c r="CK116" s="21" t="n">
        <f aca="false">CK115*(1-CK25)</f>
        <v>-0</v>
      </c>
      <c r="CL116" s="21" t="n">
        <f aca="false">CL115*(1-CL25)</f>
        <v>-0</v>
      </c>
      <c r="CM116" s="21" t="n">
        <f aca="false">CM115*(1-CM25)</f>
        <v>-0</v>
      </c>
      <c r="CN116" s="21" t="n">
        <f aca="false">CN115*(1-CN25)</f>
        <v>-0</v>
      </c>
      <c r="CO116" s="21" t="n">
        <f aca="false">CO115*(1-CO25)</f>
        <v>-0</v>
      </c>
      <c r="CP116" s="21" t="n">
        <f aca="false">CP115*(1-CP25)</f>
        <v>-0</v>
      </c>
      <c r="CQ116" s="21" t="n">
        <f aca="false">CQ115*(1-CQ25)</f>
        <v>-0</v>
      </c>
      <c r="CR116" s="21" t="n">
        <f aca="false">CR115*(1-CR25)</f>
        <v>-0</v>
      </c>
      <c r="CS116" s="21" t="n">
        <f aca="false">CS115*(1-CS25)</f>
        <v>-0</v>
      </c>
      <c r="CT116" s="21" t="n">
        <f aca="false">CT115*(1-CT25)</f>
        <v>-0</v>
      </c>
      <c r="CU116" s="21" t="n">
        <f aca="false">CU115*(1-CU25)</f>
        <v>-0</v>
      </c>
      <c r="CV116" s="21" t="n">
        <f aca="false">CV115*(1-CV25)</f>
        <v>-0</v>
      </c>
      <c r="CW116" s="21" t="n">
        <f aca="false">CW115*(1-CW25)</f>
        <v>-0</v>
      </c>
      <c r="CX116" s="21" t="n">
        <f aca="false">CX115*(1-CX25)</f>
        <v>-0</v>
      </c>
      <c r="CY116" s="21" t="n">
        <f aca="false">CY115*(1-CY25)</f>
        <v>-0</v>
      </c>
      <c r="CZ116" s="21" t="n">
        <f aca="false">CZ115*(1-CZ25)</f>
        <v>-0</v>
      </c>
      <c r="DA116" s="21" t="n">
        <f aca="false">DA115*(1-DA25)</f>
        <v>-0</v>
      </c>
      <c r="DB116" s="21" t="n">
        <f aca="false">DB115*(1-DB25)</f>
        <v>-0</v>
      </c>
      <c r="DC116" s="21" t="n">
        <f aca="false">DC115*(1-DC25)</f>
        <v>-0</v>
      </c>
      <c r="DD116" s="21" t="n">
        <f aca="false">DD115*(1-DD25)</f>
        <v>-0</v>
      </c>
      <c r="DE116" s="21" t="n">
        <f aca="false">DE115*(1-DE25)</f>
        <v>-0</v>
      </c>
      <c r="DF116" s="21" t="n">
        <f aca="false">DF115*(1-DF25)</f>
        <v>-0</v>
      </c>
      <c r="DG116" s="21" t="n">
        <f aca="false">DG115*(1-DG25)</f>
        <v>-0</v>
      </c>
      <c r="DH116" s="21" t="n">
        <f aca="false">DH115*(1-DH25)</f>
        <v>-0</v>
      </c>
      <c r="DI116" s="21" t="n">
        <f aca="false">DI115*(1-DI25)</f>
        <v>-0</v>
      </c>
      <c r="DJ116" s="21" t="n">
        <f aca="false">DJ115*(1-DJ25)</f>
        <v>-0</v>
      </c>
      <c r="DK116" s="21" t="n">
        <f aca="false">DK115*(1-DK25)</f>
        <v>-0</v>
      </c>
      <c r="DL116" s="21" t="n">
        <f aca="false">DL115*(1-DL25)</f>
        <v>-0</v>
      </c>
      <c r="DM116" s="21" t="n">
        <f aca="false">DM115*(1-DM25)</f>
        <v>-0</v>
      </c>
      <c r="DN116" s="21" t="n">
        <f aca="false">DN115*(1-DN25)</f>
        <v>-0</v>
      </c>
      <c r="DO116" s="21" t="n">
        <f aca="false">DO115*(1-DO25)</f>
        <v>-0</v>
      </c>
      <c r="DP116" s="21" t="n">
        <f aca="false">DP115*(1-DP25)</f>
        <v>-0</v>
      </c>
      <c r="DQ116" s="21" t="n">
        <f aca="false">DQ115*(1-DQ25)</f>
        <v>-0</v>
      </c>
      <c r="DR116" s="21" t="n">
        <f aca="false">DR115*(1-DR25)</f>
        <v>-0</v>
      </c>
      <c r="DS116" s="21" t="n">
        <f aca="false">DS115*(1-DS25)</f>
        <v>-0</v>
      </c>
      <c r="DT116" s="21" t="n">
        <f aca="false">DT115*(1-DT25)</f>
        <v>-0</v>
      </c>
      <c r="DU116" s="21" t="n">
        <f aca="false">DU115*(1-DU25)</f>
        <v>-0</v>
      </c>
      <c r="DV116" s="21" t="n">
        <f aca="false">DV115*(1-DV25)</f>
        <v>-0</v>
      </c>
      <c r="DW116" s="21" t="n">
        <f aca="false">DW115*(1-DW25)</f>
        <v>-0</v>
      </c>
      <c r="DX116" s="21" t="n">
        <f aca="false">DX115*(1-DX25)</f>
        <v>-0</v>
      </c>
      <c r="DY116" s="21" t="n">
        <f aca="false">DY115*(1-DY25)</f>
        <v>-0</v>
      </c>
      <c r="DZ116" s="21" t="n">
        <f aca="false">DZ115*(1-DZ25)</f>
        <v>-0</v>
      </c>
      <c r="EA116" s="21" t="n">
        <f aca="false">EA115*(1-EA25)</f>
        <v>-0</v>
      </c>
      <c r="EB116" s="21" t="n">
        <f aca="false">EB115*(1-EB25)</f>
        <v>-0</v>
      </c>
      <c r="EC116" s="21" t="n">
        <f aca="false">EC115*(1-EC25)</f>
        <v>-0</v>
      </c>
      <c r="ED116" s="21" t="n">
        <f aca="false">ED115*(1-ED25)</f>
        <v>-0</v>
      </c>
      <c r="EE116" s="21" t="n">
        <f aca="false">EE115*(1-EE25)</f>
        <v>-0</v>
      </c>
      <c r="EF116" s="21" t="n">
        <f aca="false">EF115*(1-EF25)</f>
        <v>-0</v>
      </c>
      <c r="EG116" s="21" t="n">
        <f aca="false">EG115*(1-EG25)</f>
        <v>-0</v>
      </c>
      <c r="EH116" s="21" t="n">
        <f aca="false">EH115*(1-EH25)</f>
        <v>-0</v>
      </c>
      <c r="EI116" s="21" t="n">
        <f aca="false">EI115*(1-EI25)</f>
        <v>-0</v>
      </c>
      <c r="EJ116" s="21" t="n">
        <f aca="false">EJ115*(1-EJ25)</f>
        <v>-0</v>
      </c>
      <c r="EK116" s="21" t="n">
        <f aca="false">EK115*(1-EK25)</f>
        <v>-0</v>
      </c>
      <c r="EL116" s="21" t="n">
        <f aca="false">EL115*(1-EL25)</f>
        <v>-0</v>
      </c>
      <c r="EM116" s="21" t="n">
        <f aca="false">EM115*(1-EM25)</f>
        <v>-0</v>
      </c>
      <c r="EN116" s="21" t="n">
        <f aca="false">EN115*(1-EN25)</f>
        <v>-0</v>
      </c>
      <c r="EO116" s="21" t="n">
        <f aca="false">EO115*(1-EO25)</f>
        <v>-0</v>
      </c>
      <c r="EP116" s="21" t="n">
        <f aca="false">EP115*(1-EP25)</f>
        <v>-0</v>
      </c>
      <c r="EQ116" s="21" t="n">
        <f aca="false">EQ115*(1-EQ25)</f>
        <v>-0</v>
      </c>
      <c r="ER116" s="21" t="n">
        <f aca="false">ER115*(1-ER25)</f>
        <v>-0</v>
      </c>
      <c r="ES116" s="21" t="n">
        <f aca="false">ES115*(1-ES25)</f>
        <v>-0</v>
      </c>
      <c r="ET116" s="21" t="n">
        <f aca="false">ET115*(1-ET25)</f>
        <v>-0</v>
      </c>
      <c r="EU116" s="21" t="n">
        <f aca="false">EU115*(1-EU25)</f>
        <v>-0</v>
      </c>
      <c r="EV116" s="21" t="n">
        <f aca="false">EV115*(1-EV25)</f>
        <v>-0</v>
      </c>
      <c r="EW116" s="21" t="n">
        <f aca="false">EW115*(1-EW25)</f>
        <v>-0</v>
      </c>
      <c r="EX116" s="21" t="n">
        <f aca="false">EX115*(1-EX25)</f>
        <v>-0</v>
      </c>
      <c r="EY116" s="21" t="n">
        <f aca="false">EY115*(1-EY25)</f>
        <v>-0</v>
      </c>
      <c r="EZ116" s="21" t="n">
        <f aca="false">EZ115*(1-EZ25)</f>
        <v>-0</v>
      </c>
      <c r="FA116" s="21" t="n">
        <f aca="false">FA115*(1-FA25)</f>
        <v>-0</v>
      </c>
      <c r="FB116" s="21" t="n">
        <f aca="false">FB115*(1-FB25)</f>
        <v>-0</v>
      </c>
      <c r="FC116" s="21" t="n">
        <f aca="false">FC115*(1-FC25)</f>
        <v>-0</v>
      </c>
      <c r="FD116" s="21" t="n">
        <f aca="false">FD115*(1-FD25)</f>
        <v>-0</v>
      </c>
      <c r="FE116" s="21" t="n">
        <f aca="false">FE115*(1-FE25)</f>
        <v>-0</v>
      </c>
      <c r="FF116" s="21" t="n">
        <f aca="false">FF115*(1-FF25)</f>
        <v>-0</v>
      </c>
      <c r="FG116" s="21" t="n">
        <f aca="false">FG115*(1-FG25)</f>
        <v>-0</v>
      </c>
      <c r="FH116" s="21" t="n">
        <f aca="false">FH115*(1-FH25)</f>
        <v>-0</v>
      </c>
    </row>
    <row r="118" customFormat="false" ht="15" hidden="false" customHeight="false" outlineLevel="0" collapsed="false">
      <c r="A118" s="10" t="s">
        <v>14</v>
      </c>
      <c r="B118" s="10"/>
      <c r="C118" s="10" t="s">
        <v>759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</row>
    <row r="119" customFormat="false" ht="15" hidden="false" customHeight="false" outlineLevel="0" collapsed="false">
      <c r="C119" s="1" t="s">
        <v>760</v>
      </c>
      <c r="D119" s="12" t="s">
        <v>358</v>
      </c>
      <c r="E119" s="21" t="n">
        <f aca="false">(In_PV_Capex*$E13+In_Cable_Capex+In_Substation)*(1+In_Capex_Adj)+In_Land_Capex+$F119</f>
        <v>57870</v>
      </c>
      <c r="F119" s="21" t="n">
        <f aca="false">In_BESS_Capex*$F18*(1+In_Capex_Adj)</f>
        <v>22000</v>
      </c>
      <c r="I119" s="21" t="n">
        <f aca="false">SUM(J119:FH119)</f>
        <v>-56360</v>
      </c>
      <c r="J119" s="21" t="n">
        <f aca="false">-($E119+$I107+$I108)*J27</f>
        <v>-0</v>
      </c>
      <c r="K119" s="21" t="n">
        <f aca="false">-($E119+$I107+$I108)*K27</f>
        <v>-0</v>
      </c>
      <c r="L119" s="21" t="n">
        <f aca="false">-($E119+$I107+$I108)*L27</f>
        <v>-0</v>
      </c>
      <c r="M119" s="21" t="n">
        <f aca="false">-($E119+$I107+$I108)*M27</f>
        <v>-0</v>
      </c>
      <c r="N119" s="21" t="n">
        <f aca="false">-($E119+$I107+$I108)*N27</f>
        <v>-0</v>
      </c>
      <c r="O119" s="21" t="n">
        <f aca="false">-($E119+$I107+$I108)*O27</f>
        <v>-0</v>
      </c>
      <c r="P119" s="21" t="n">
        <f aca="false">-($E119+$I107+$I108)*P27</f>
        <v>-0</v>
      </c>
      <c r="Q119" s="21" t="n">
        <f aca="false">-($E119+$I107+$I108)*Q27</f>
        <v>-18854.9818181818</v>
      </c>
      <c r="R119" s="21" t="n">
        <f aca="false">-($E119+$I107+$I108)*R27</f>
        <v>-18854.9818181818</v>
      </c>
      <c r="S119" s="21" t="n">
        <f aca="false">-($E119+$I107+$I108)*S27</f>
        <v>-18650.0363636364</v>
      </c>
      <c r="T119" s="21" t="n">
        <f aca="false">-($E119+$I107+$I108)*T27</f>
        <v>-0</v>
      </c>
      <c r="U119" s="21" t="n">
        <f aca="false">-($E119+$I107+$I108)*U27</f>
        <v>-0</v>
      </c>
      <c r="V119" s="21" t="n">
        <f aca="false">-($E119+$I107+$I108)*V27</f>
        <v>-0</v>
      </c>
      <c r="W119" s="21" t="n">
        <f aca="false">-($E119+$I107+$I108)*W27</f>
        <v>-0</v>
      </c>
      <c r="X119" s="21" t="n">
        <f aca="false">-($E119+$I107+$I108)*X27</f>
        <v>-0</v>
      </c>
      <c r="Y119" s="21" t="n">
        <f aca="false">-($E119+$I107+$I108)*Y27</f>
        <v>-0</v>
      </c>
      <c r="Z119" s="21" t="n">
        <f aca="false">-($E119+$I107+$I108)*Z27</f>
        <v>-0</v>
      </c>
      <c r="AA119" s="21" t="n">
        <f aca="false">-($E119+$I107+$I108)*AA27</f>
        <v>-0</v>
      </c>
      <c r="AB119" s="21" t="n">
        <f aca="false">-($E119+$I107+$I108)*AB27</f>
        <v>-0</v>
      </c>
      <c r="AC119" s="21" t="n">
        <f aca="false">-($E119+$I107+$I108)*AC27</f>
        <v>-0</v>
      </c>
      <c r="AD119" s="21" t="n">
        <f aca="false">-($E119+$I107+$I108)*AD27</f>
        <v>-0</v>
      </c>
      <c r="AE119" s="21" t="n">
        <f aca="false">-($E119+$I107+$I108)*AE27</f>
        <v>-0</v>
      </c>
      <c r="AF119" s="21" t="n">
        <f aca="false">-($E119+$I107+$I108)*AF27</f>
        <v>-0</v>
      </c>
      <c r="AG119" s="21" t="n">
        <f aca="false">-($E119+$I107+$I108)*AG27</f>
        <v>-0</v>
      </c>
      <c r="AH119" s="21" t="n">
        <f aca="false">-($E119+$I107+$I108)*AH27</f>
        <v>-0</v>
      </c>
      <c r="AI119" s="21" t="n">
        <f aca="false">-($E119+$I107+$I108)*AI27</f>
        <v>-0</v>
      </c>
      <c r="AJ119" s="21" t="n">
        <f aca="false">-($E119+$I107+$I108)*AJ27</f>
        <v>-0</v>
      </c>
      <c r="AK119" s="21" t="n">
        <f aca="false">-($E119+$I107+$I108)*AK27</f>
        <v>-0</v>
      </c>
      <c r="AL119" s="21" t="n">
        <f aca="false">-($E119+$I107+$I108)*AL27</f>
        <v>-0</v>
      </c>
      <c r="AM119" s="21" t="n">
        <f aca="false">-($E119+$I107+$I108)*AM27</f>
        <v>-0</v>
      </c>
      <c r="AN119" s="21" t="n">
        <f aca="false">-($E119+$I107+$I108)*AN27</f>
        <v>-0</v>
      </c>
      <c r="AO119" s="21" t="n">
        <f aca="false">-($E119+$I107+$I108)*AO27</f>
        <v>-0</v>
      </c>
      <c r="AP119" s="21" t="n">
        <f aca="false">-($E119+$I107+$I108)*AP27</f>
        <v>-0</v>
      </c>
      <c r="AQ119" s="21" t="n">
        <f aca="false">-($E119+$I107+$I108)*AQ27</f>
        <v>-0</v>
      </c>
      <c r="AR119" s="21" t="n">
        <f aca="false">-($E119+$I107+$I108)*AR27</f>
        <v>-0</v>
      </c>
      <c r="AS119" s="21" t="n">
        <f aca="false">-($E119+$I107+$I108)*AS27</f>
        <v>-0</v>
      </c>
      <c r="AT119" s="21" t="n">
        <f aca="false">-($E119+$I107+$I108)*AT27</f>
        <v>-0</v>
      </c>
      <c r="AU119" s="21" t="n">
        <f aca="false">-($E119+$I107+$I108)*AU27</f>
        <v>-0</v>
      </c>
      <c r="AV119" s="21" t="n">
        <f aca="false">-($E119+$I107+$I108)*AV27</f>
        <v>-0</v>
      </c>
      <c r="AW119" s="21" t="n">
        <f aca="false">-($E119+$I107+$I108)*AW27</f>
        <v>-0</v>
      </c>
      <c r="AX119" s="21" t="n">
        <f aca="false">-($E119+$I107+$I108)*AX27</f>
        <v>-0</v>
      </c>
      <c r="AY119" s="21" t="n">
        <f aca="false">-($E119+$I107+$I108)*AY27</f>
        <v>-0</v>
      </c>
      <c r="AZ119" s="21" t="n">
        <f aca="false">-($E119+$I107+$I108)*AZ27</f>
        <v>-0</v>
      </c>
      <c r="BA119" s="21" t="n">
        <f aca="false">-($E119+$I107+$I108)*BA27</f>
        <v>-0</v>
      </c>
      <c r="BB119" s="21" t="n">
        <f aca="false">-($E119+$I107+$I108)*BB27</f>
        <v>-0</v>
      </c>
      <c r="BC119" s="21" t="n">
        <f aca="false">-($E119+$I107+$I108)*BC27</f>
        <v>-0</v>
      </c>
      <c r="BD119" s="21" t="n">
        <f aca="false">-($E119+$I107+$I108)*BD27</f>
        <v>-0</v>
      </c>
      <c r="BE119" s="21" t="n">
        <f aca="false">-($E119+$I107+$I108)*BE27</f>
        <v>-0</v>
      </c>
      <c r="BF119" s="21" t="n">
        <f aca="false">-($E119+$I107+$I108)*BF27</f>
        <v>-0</v>
      </c>
      <c r="BG119" s="21" t="n">
        <f aca="false">-($E119+$I107+$I108)*BG27</f>
        <v>-0</v>
      </c>
      <c r="BH119" s="21" t="n">
        <f aca="false">-($E119+$I107+$I108)*BH27</f>
        <v>-0</v>
      </c>
      <c r="BI119" s="21" t="n">
        <f aca="false">-($E119+$I107+$I108)*BI27</f>
        <v>-0</v>
      </c>
      <c r="BJ119" s="21" t="n">
        <f aca="false">-($E119+$I107+$I108)*BJ27</f>
        <v>-0</v>
      </c>
      <c r="BK119" s="21" t="n">
        <f aca="false">-($E119+$I107+$I108)*BK27</f>
        <v>-0</v>
      </c>
      <c r="BL119" s="21" t="n">
        <f aca="false">-($E119+$I107+$I108)*BL27</f>
        <v>-0</v>
      </c>
      <c r="BM119" s="21" t="n">
        <f aca="false">-($E119+$I107+$I108)*BM27</f>
        <v>-0</v>
      </c>
      <c r="BN119" s="21" t="n">
        <f aca="false">-($E119+$I107+$I108)*BN27</f>
        <v>-0</v>
      </c>
      <c r="BO119" s="21" t="n">
        <f aca="false">-($E119+$I107+$I108)*BO27</f>
        <v>-0</v>
      </c>
      <c r="BP119" s="21" t="n">
        <f aca="false">-($E119+$I107+$I108)*BP27</f>
        <v>-0</v>
      </c>
      <c r="BQ119" s="21" t="n">
        <f aca="false">-($E119+$I107+$I108)*BQ27</f>
        <v>-0</v>
      </c>
      <c r="BR119" s="21" t="n">
        <f aca="false">-($E119+$I107+$I108)*BR27</f>
        <v>-0</v>
      </c>
      <c r="BS119" s="21" t="n">
        <f aca="false">-($E119+$I107+$I108)*BS27</f>
        <v>-0</v>
      </c>
      <c r="BT119" s="21" t="n">
        <f aca="false">-($E119+$I107+$I108)*BT27</f>
        <v>-0</v>
      </c>
      <c r="BU119" s="21" t="n">
        <f aca="false">-($E119+$I107+$I108)*BU27</f>
        <v>-0</v>
      </c>
      <c r="BV119" s="21" t="n">
        <f aca="false">-($E119+$I107+$I108)*BV27</f>
        <v>-0</v>
      </c>
      <c r="BW119" s="21" t="n">
        <f aca="false">-($E119+$I107+$I108)*BW27</f>
        <v>-0</v>
      </c>
      <c r="BX119" s="21" t="n">
        <f aca="false">-($E119+$I107+$I108)*BX27</f>
        <v>-0</v>
      </c>
      <c r="BY119" s="21" t="n">
        <f aca="false">-($E119+$I107+$I108)*BY27</f>
        <v>-0</v>
      </c>
      <c r="BZ119" s="21" t="n">
        <f aca="false">-($E119+$I107+$I108)*BZ27</f>
        <v>-0</v>
      </c>
      <c r="CA119" s="21" t="n">
        <f aca="false">-($E119+$I107+$I108)*CA27</f>
        <v>-0</v>
      </c>
      <c r="CB119" s="21" t="n">
        <f aca="false">-($E119+$I107+$I108)*CB27</f>
        <v>-0</v>
      </c>
      <c r="CC119" s="21" t="n">
        <f aca="false">-($E119+$I107+$I108)*CC27</f>
        <v>-0</v>
      </c>
      <c r="CD119" s="21" t="n">
        <f aca="false">-($E119+$I107+$I108)*CD27</f>
        <v>-0</v>
      </c>
      <c r="CE119" s="21" t="n">
        <f aca="false">-($E119+$I107+$I108)*CE27</f>
        <v>-0</v>
      </c>
      <c r="CF119" s="21" t="n">
        <f aca="false">-($E119+$I107+$I108)*CF27</f>
        <v>-0</v>
      </c>
      <c r="CG119" s="21" t="n">
        <f aca="false">-($E119+$I107+$I108)*CG27</f>
        <v>-0</v>
      </c>
      <c r="CH119" s="21" t="n">
        <f aca="false">-($E119+$I107+$I108)*CH27</f>
        <v>-0</v>
      </c>
      <c r="CI119" s="21" t="n">
        <f aca="false">-($E119+$I107+$I108)*CI27</f>
        <v>-0</v>
      </c>
      <c r="CJ119" s="21" t="n">
        <f aca="false">-($E119+$I107+$I108)*CJ27</f>
        <v>-0</v>
      </c>
      <c r="CK119" s="21" t="n">
        <f aca="false">-($E119+$I107+$I108)*CK27</f>
        <v>-0</v>
      </c>
      <c r="CL119" s="21" t="n">
        <f aca="false">-($E119+$I107+$I108)*CL27</f>
        <v>-0</v>
      </c>
      <c r="CM119" s="21" t="n">
        <f aca="false">-($E119+$I107+$I108)*CM27</f>
        <v>-0</v>
      </c>
      <c r="CN119" s="21" t="n">
        <f aca="false">-($E119+$I107+$I108)*CN27</f>
        <v>-0</v>
      </c>
      <c r="CO119" s="21" t="n">
        <f aca="false">-($E119+$I107+$I108)*CO27</f>
        <v>-0</v>
      </c>
      <c r="CP119" s="21" t="n">
        <f aca="false">-($E119+$I107+$I108)*CP27</f>
        <v>-0</v>
      </c>
      <c r="CQ119" s="21" t="n">
        <f aca="false">-($E119+$I107+$I108)*CQ27</f>
        <v>-0</v>
      </c>
      <c r="CR119" s="21" t="n">
        <f aca="false">-($E119+$I107+$I108)*CR27</f>
        <v>-0</v>
      </c>
      <c r="CS119" s="21" t="n">
        <f aca="false">-($E119+$I107+$I108)*CS27</f>
        <v>-0</v>
      </c>
      <c r="CT119" s="21" t="n">
        <f aca="false">-($E119+$I107+$I108)*CT27</f>
        <v>-0</v>
      </c>
      <c r="CU119" s="21" t="n">
        <f aca="false">-($E119+$I107+$I108)*CU27</f>
        <v>-0</v>
      </c>
      <c r="CV119" s="21" t="n">
        <f aca="false">-($E119+$I107+$I108)*CV27</f>
        <v>-0</v>
      </c>
      <c r="CW119" s="21" t="n">
        <f aca="false">-($E119+$I107+$I108)*CW27</f>
        <v>-0</v>
      </c>
      <c r="CX119" s="21" t="n">
        <f aca="false">-($E119+$I107+$I108)*CX27</f>
        <v>-0</v>
      </c>
      <c r="CY119" s="21" t="n">
        <f aca="false">-($E119+$I107+$I108)*CY27</f>
        <v>-0</v>
      </c>
      <c r="CZ119" s="21" t="n">
        <f aca="false">-($E119+$I107+$I108)*CZ27</f>
        <v>-0</v>
      </c>
      <c r="DA119" s="21" t="n">
        <f aca="false">-($E119+$I107+$I108)*DA27</f>
        <v>-0</v>
      </c>
      <c r="DB119" s="21" t="n">
        <f aca="false">-($E119+$I107+$I108)*DB27</f>
        <v>-0</v>
      </c>
      <c r="DC119" s="21" t="n">
        <f aca="false">-($E119+$I107+$I108)*DC27</f>
        <v>-0</v>
      </c>
      <c r="DD119" s="21" t="n">
        <f aca="false">-($E119+$I107+$I108)*DD27</f>
        <v>-0</v>
      </c>
      <c r="DE119" s="21" t="n">
        <f aca="false">-($E119+$I107+$I108)*DE27</f>
        <v>-0</v>
      </c>
      <c r="DF119" s="21" t="n">
        <f aca="false">-($E119+$I107+$I108)*DF27</f>
        <v>-0</v>
      </c>
      <c r="DG119" s="21" t="n">
        <f aca="false">-($E119+$I107+$I108)*DG27</f>
        <v>-0</v>
      </c>
      <c r="DH119" s="21" t="n">
        <f aca="false">-($E119+$I107+$I108)*DH27</f>
        <v>-0</v>
      </c>
      <c r="DI119" s="21" t="n">
        <f aca="false">-($E119+$I107+$I108)*DI27</f>
        <v>-0</v>
      </c>
      <c r="DJ119" s="21" t="n">
        <f aca="false">-($E119+$I107+$I108)*DJ27</f>
        <v>-0</v>
      </c>
      <c r="DK119" s="21" t="n">
        <f aca="false">-($E119+$I107+$I108)*DK27</f>
        <v>-0</v>
      </c>
      <c r="DL119" s="21" t="n">
        <f aca="false">-($E119+$I107+$I108)*DL27</f>
        <v>-0</v>
      </c>
      <c r="DM119" s="21" t="n">
        <f aca="false">-($E119+$I107+$I108)*DM27</f>
        <v>-0</v>
      </c>
      <c r="DN119" s="21" t="n">
        <f aca="false">-($E119+$I107+$I108)*DN27</f>
        <v>-0</v>
      </c>
      <c r="DO119" s="21" t="n">
        <f aca="false">-($E119+$I107+$I108)*DO27</f>
        <v>-0</v>
      </c>
      <c r="DP119" s="21" t="n">
        <f aca="false">-($E119+$I107+$I108)*DP27</f>
        <v>-0</v>
      </c>
      <c r="DQ119" s="21" t="n">
        <f aca="false">-($E119+$I107+$I108)*DQ27</f>
        <v>-0</v>
      </c>
      <c r="DR119" s="21" t="n">
        <f aca="false">-($E119+$I107+$I108)*DR27</f>
        <v>-0</v>
      </c>
      <c r="DS119" s="21" t="n">
        <f aca="false">-($E119+$I107+$I108)*DS27</f>
        <v>-0</v>
      </c>
      <c r="DT119" s="21" t="n">
        <f aca="false">-($E119+$I107+$I108)*DT27</f>
        <v>-0</v>
      </c>
      <c r="DU119" s="21" t="n">
        <f aca="false">-($E119+$I107+$I108)*DU27</f>
        <v>-0</v>
      </c>
      <c r="DV119" s="21" t="n">
        <f aca="false">-($E119+$I107+$I108)*DV27</f>
        <v>-0</v>
      </c>
      <c r="DW119" s="21" t="n">
        <f aca="false">-($E119+$I107+$I108)*DW27</f>
        <v>-0</v>
      </c>
      <c r="DX119" s="21" t="n">
        <f aca="false">-($E119+$I107+$I108)*DX27</f>
        <v>-0</v>
      </c>
      <c r="DY119" s="21" t="n">
        <f aca="false">-($E119+$I107+$I108)*DY27</f>
        <v>-0</v>
      </c>
      <c r="DZ119" s="21" t="n">
        <f aca="false">-($E119+$I107+$I108)*DZ27</f>
        <v>-0</v>
      </c>
      <c r="EA119" s="21" t="n">
        <f aca="false">-($E119+$I107+$I108)*EA27</f>
        <v>-0</v>
      </c>
      <c r="EB119" s="21" t="n">
        <f aca="false">-($E119+$I107+$I108)*EB27</f>
        <v>-0</v>
      </c>
      <c r="EC119" s="21" t="n">
        <f aca="false">-($E119+$I107+$I108)*EC27</f>
        <v>-0</v>
      </c>
      <c r="ED119" s="21" t="n">
        <f aca="false">-($E119+$I107+$I108)*ED27</f>
        <v>-0</v>
      </c>
      <c r="EE119" s="21" t="n">
        <f aca="false">-($E119+$I107+$I108)*EE27</f>
        <v>-0</v>
      </c>
      <c r="EF119" s="21" t="n">
        <f aca="false">-($E119+$I107+$I108)*EF27</f>
        <v>-0</v>
      </c>
      <c r="EG119" s="21" t="n">
        <f aca="false">-($E119+$I107+$I108)*EG27</f>
        <v>-0</v>
      </c>
      <c r="EH119" s="21" t="n">
        <f aca="false">-($E119+$I107+$I108)*EH27</f>
        <v>-0</v>
      </c>
      <c r="EI119" s="21" t="n">
        <f aca="false">-($E119+$I107+$I108)*EI27</f>
        <v>-0</v>
      </c>
      <c r="EJ119" s="21" t="n">
        <f aca="false">-($E119+$I107+$I108)*EJ27</f>
        <v>-0</v>
      </c>
      <c r="EK119" s="21" t="n">
        <f aca="false">-($E119+$I107+$I108)*EK27</f>
        <v>-0</v>
      </c>
      <c r="EL119" s="21" t="n">
        <f aca="false">-($E119+$I107+$I108)*EL27</f>
        <v>-0</v>
      </c>
      <c r="EM119" s="21" t="n">
        <f aca="false">-($E119+$I107+$I108)*EM27</f>
        <v>-0</v>
      </c>
      <c r="EN119" s="21" t="n">
        <f aca="false">-($E119+$I107+$I108)*EN27</f>
        <v>-0</v>
      </c>
      <c r="EO119" s="21" t="n">
        <f aca="false">-($E119+$I107+$I108)*EO27</f>
        <v>-0</v>
      </c>
      <c r="EP119" s="21" t="n">
        <f aca="false">-($E119+$I107+$I108)*EP27</f>
        <v>-0</v>
      </c>
      <c r="EQ119" s="21" t="n">
        <f aca="false">-($E119+$I107+$I108)*EQ27</f>
        <v>-0</v>
      </c>
      <c r="ER119" s="21" t="n">
        <f aca="false">-($E119+$I107+$I108)*ER27</f>
        <v>-0</v>
      </c>
      <c r="ES119" s="21" t="n">
        <f aca="false">-($E119+$I107+$I108)*ES27</f>
        <v>-0</v>
      </c>
      <c r="ET119" s="21" t="n">
        <f aca="false">-($E119+$I107+$I108)*ET27</f>
        <v>-0</v>
      </c>
      <c r="EU119" s="21" t="n">
        <f aca="false">-($E119+$I107+$I108)*EU27</f>
        <v>-0</v>
      </c>
      <c r="EV119" s="21" t="n">
        <f aca="false">-($E119+$I107+$I108)*EV27</f>
        <v>-0</v>
      </c>
      <c r="EW119" s="21" t="n">
        <f aca="false">-($E119+$I107+$I108)*EW27</f>
        <v>-0</v>
      </c>
      <c r="EX119" s="21" t="n">
        <f aca="false">-($E119+$I107+$I108)*EX27</f>
        <v>-0</v>
      </c>
      <c r="EY119" s="21" t="n">
        <f aca="false">-($E119+$I107+$I108)*EY27</f>
        <v>-0</v>
      </c>
      <c r="EZ119" s="21" t="n">
        <f aca="false">-($E119+$I107+$I108)*EZ27</f>
        <v>-0</v>
      </c>
      <c r="FA119" s="21" t="n">
        <f aca="false">-($E119+$I107+$I108)*FA27</f>
        <v>-0</v>
      </c>
      <c r="FB119" s="21" t="n">
        <f aca="false">-($E119+$I107+$I108)*FB27</f>
        <v>-0</v>
      </c>
      <c r="FC119" s="21" t="n">
        <f aca="false">-($E119+$I107+$I108)*FC27</f>
        <v>-0</v>
      </c>
      <c r="FD119" s="21" t="n">
        <f aca="false">-($E119+$I107+$I108)*FD27</f>
        <v>-0</v>
      </c>
      <c r="FE119" s="21" t="n">
        <f aca="false">-($E119+$I107+$I108)*FE27</f>
        <v>-0</v>
      </c>
      <c r="FF119" s="21" t="n">
        <f aca="false">-($E119+$I107+$I108)*FF27</f>
        <v>-0</v>
      </c>
      <c r="FG119" s="21" t="n">
        <f aca="false">-($E119+$I107+$I108)*FG27</f>
        <v>-0</v>
      </c>
      <c r="FH119" s="21" t="n">
        <f aca="false">-($E119+$I107+$I108)*FH27</f>
        <v>-0</v>
      </c>
    </row>
    <row r="120" customFormat="false" ht="15" hidden="false" customHeight="false" outlineLevel="0" collapsed="false">
      <c r="C120" s="1" t="s">
        <v>761</v>
      </c>
      <c r="D120" s="12" t="s">
        <v>358</v>
      </c>
      <c r="I120" s="21" t="n">
        <f aca="false">SUM(J120:FH120)</f>
        <v>-34726.098</v>
      </c>
      <c r="J120" s="21" t="n">
        <f aca="false">-In_Augment_Cost*In_Repower*$F18*IF(In_Fix_Augment=1,J41,1)*(J$7=$E53)*J38</f>
        <v>-0</v>
      </c>
      <c r="K120" s="21" t="n">
        <f aca="false">-In_Augment_Cost*In_Repower*$F18*IF(In_Fix_Augment=1,K41,1)*(K$7=$E53)*K38</f>
        <v>-0</v>
      </c>
      <c r="L120" s="21" t="n">
        <f aca="false">-In_Augment_Cost*In_Repower*$F18*IF(In_Fix_Augment=1,L41,1)*(L$7=$E53)*L38</f>
        <v>-0</v>
      </c>
      <c r="M120" s="21" t="n">
        <f aca="false">-In_Augment_Cost*In_Repower*$F18*IF(In_Fix_Augment=1,M41,1)*(M$7=$E53)*M38</f>
        <v>-0</v>
      </c>
      <c r="N120" s="21" t="n">
        <f aca="false">-In_Augment_Cost*In_Repower*$F18*IF(In_Fix_Augment=1,N41,1)*(N$7=$E53)*N38</f>
        <v>-0</v>
      </c>
      <c r="O120" s="21" t="n">
        <f aca="false">-In_Augment_Cost*In_Repower*$F18*IF(In_Fix_Augment=1,O41,1)*(O$7=$E53)*O38</f>
        <v>-0</v>
      </c>
      <c r="P120" s="21" t="n">
        <f aca="false">-In_Augment_Cost*In_Repower*$F18*IF(In_Fix_Augment=1,P41,1)*(P$7=$E53)*P38</f>
        <v>-0</v>
      </c>
      <c r="Q120" s="21" t="n">
        <f aca="false">-In_Augment_Cost*In_Repower*$F18*IF(In_Fix_Augment=1,Q41,1)*(Q$7=$E53)*Q38</f>
        <v>-0</v>
      </c>
      <c r="R120" s="21" t="n">
        <f aca="false">-In_Augment_Cost*In_Repower*$F18*IF(In_Fix_Augment=1,R41,1)*(R$7=$E53)*R38</f>
        <v>-0</v>
      </c>
      <c r="S120" s="21" t="n">
        <f aca="false">-In_Augment_Cost*In_Repower*$F18*IF(In_Fix_Augment=1,S41,1)*(S$7=$E53)*S38</f>
        <v>-0</v>
      </c>
      <c r="T120" s="21" t="n">
        <f aca="false">-In_Augment_Cost*In_Repower*$F18*IF(In_Fix_Augment=1,T41,1)*(T$7=$E53)*T38</f>
        <v>-0</v>
      </c>
      <c r="U120" s="21" t="n">
        <f aca="false">-In_Augment_Cost*In_Repower*$F18*IF(In_Fix_Augment=1,U41,1)*(U$7=$E53)*U38</f>
        <v>-0</v>
      </c>
      <c r="V120" s="21" t="n">
        <f aca="false">-In_Augment_Cost*In_Repower*$F18*IF(In_Fix_Augment=1,V41,1)*(V$7=$E53)*V38</f>
        <v>-0</v>
      </c>
      <c r="W120" s="21" t="n">
        <f aca="false">-In_Augment_Cost*In_Repower*$F18*IF(In_Fix_Augment=1,W41,1)*(W$7=$E53)*W38</f>
        <v>-0</v>
      </c>
      <c r="X120" s="21" t="n">
        <f aca="false">-In_Augment_Cost*In_Repower*$F18*IF(In_Fix_Augment=1,X41,1)*(X$7=$E53)*X38</f>
        <v>-0</v>
      </c>
      <c r="Y120" s="21" t="n">
        <f aca="false">-In_Augment_Cost*In_Repower*$F18*IF(In_Fix_Augment=1,Y41,1)*(Y$7=$E53)*Y38</f>
        <v>-0</v>
      </c>
      <c r="Z120" s="21" t="n">
        <f aca="false">-In_Augment_Cost*In_Repower*$F18*IF(In_Fix_Augment=1,Z41,1)*(Z$7=$E53)*Z38</f>
        <v>-0</v>
      </c>
      <c r="AA120" s="21" t="n">
        <f aca="false">-In_Augment_Cost*In_Repower*$F18*IF(In_Fix_Augment=1,AA41,1)*(AA$7=$E53)*AA38</f>
        <v>-0</v>
      </c>
      <c r="AB120" s="21" t="n">
        <f aca="false">-In_Augment_Cost*In_Repower*$F18*IF(In_Fix_Augment=1,AB41,1)*(AB$7=$E53)*AB38</f>
        <v>-0</v>
      </c>
      <c r="AC120" s="21" t="n">
        <f aca="false">-In_Augment_Cost*In_Repower*$F18*IF(In_Fix_Augment=1,AC41,1)*(AC$7=$E53)*AC38</f>
        <v>-0</v>
      </c>
      <c r="AD120" s="21" t="n">
        <f aca="false">-In_Augment_Cost*In_Repower*$F18*IF(In_Fix_Augment=1,AD41,1)*(AD$7=$E53)*AD38</f>
        <v>-0</v>
      </c>
      <c r="AE120" s="21" t="n">
        <f aca="false">-In_Augment_Cost*In_Repower*$F18*IF(In_Fix_Augment=1,AE41,1)*(AE$7=$E53)*AE38</f>
        <v>-0</v>
      </c>
      <c r="AF120" s="21" t="n">
        <f aca="false">-In_Augment_Cost*In_Repower*$F18*IF(In_Fix_Augment=1,AF41,1)*(AF$7=$E53)*AF38</f>
        <v>-0</v>
      </c>
      <c r="AG120" s="21" t="n">
        <f aca="false">-In_Augment_Cost*In_Repower*$F18*IF(In_Fix_Augment=1,AG41,1)*(AG$7=$E53)*AG38</f>
        <v>-0</v>
      </c>
      <c r="AH120" s="21" t="n">
        <f aca="false">-In_Augment_Cost*In_Repower*$F18*IF(In_Fix_Augment=1,AH41,1)*(AH$7=$E53)*AH38</f>
        <v>-0</v>
      </c>
      <c r="AI120" s="21" t="n">
        <f aca="false">-In_Augment_Cost*In_Repower*$F18*IF(In_Fix_Augment=1,AI41,1)*(AI$7=$E53)*AI38</f>
        <v>-0</v>
      </c>
      <c r="AJ120" s="21" t="n">
        <f aca="false">-In_Augment_Cost*In_Repower*$F18*IF(In_Fix_Augment=1,AJ41,1)*(AJ$7=$E53)*AJ38</f>
        <v>-0</v>
      </c>
      <c r="AK120" s="21" t="n">
        <f aca="false">-In_Augment_Cost*In_Repower*$F18*IF(In_Fix_Augment=1,AK41,1)*(AK$7=$E53)*AK38</f>
        <v>-0</v>
      </c>
      <c r="AL120" s="21" t="n">
        <f aca="false">-In_Augment_Cost*In_Repower*$F18*IF(In_Fix_Augment=1,AL41,1)*(AL$7=$E53)*AL38</f>
        <v>-0</v>
      </c>
      <c r="AM120" s="21" t="n">
        <f aca="false">-In_Augment_Cost*In_Repower*$F18*IF(In_Fix_Augment=1,AM41,1)*(AM$7=$E53)*AM38</f>
        <v>-0</v>
      </c>
      <c r="AN120" s="21" t="n">
        <f aca="false">-In_Augment_Cost*In_Repower*$F18*IF(In_Fix_Augment=1,AN41,1)*(AN$7=$E53)*AN38</f>
        <v>-0</v>
      </c>
      <c r="AO120" s="21" t="n">
        <f aca="false">-In_Augment_Cost*In_Repower*$F18*IF(In_Fix_Augment=1,AO41,1)*(AO$7=$E53)*AO38</f>
        <v>-0</v>
      </c>
      <c r="AP120" s="21" t="n">
        <f aca="false">-In_Augment_Cost*In_Repower*$F18*IF(In_Fix_Augment=1,AP41,1)*(AP$7=$E53)*AP38</f>
        <v>-0</v>
      </c>
      <c r="AQ120" s="21" t="n">
        <f aca="false">-In_Augment_Cost*In_Repower*$F18*IF(In_Fix_Augment=1,AQ41,1)*(AQ$7=$E53)*AQ38</f>
        <v>-0</v>
      </c>
      <c r="AR120" s="21" t="n">
        <f aca="false">-In_Augment_Cost*In_Repower*$F18*IF(In_Fix_Augment=1,AR41,1)*(AR$7=$E53)*AR38</f>
        <v>-0</v>
      </c>
      <c r="AS120" s="21" t="n">
        <f aca="false">-In_Augment_Cost*In_Repower*$F18*IF(In_Fix_Augment=1,AS41,1)*(AS$7=$E53)*AS38</f>
        <v>-0</v>
      </c>
      <c r="AT120" s="21" t="n">
        <f aca="false">-In_Augment_Cost*In_Repower*$F18*IF(In_Fix_Augment=1,AT41,1)*(AT$7=$E53)*AT38</f>
        <v>-0</v>
      </c>
      <c r="AU120" s="21" t="n">
        <f aca="false">-In_Augment_Cost*In_Repower*$F18*IF(In_Fix_Augment=1,AU41,1)*(AU$7=$E53)*AU38</f>
        <v>-0</v>
      </c>
      <c r="AV120" s="21" t="n">
        <f aca="false">-In_Augment_Cost*In_Repower*$F18*IF(In_Fix_Augment=1,AV41,1)*(AV$7=$E53)*AV38</f>
        <v>-0</v>
      </c>
      <c r="AW120" s="21" t="n">
        <f aca="false">-In_Augment_Cost*In_Repower*$F18*IF(In_Fix_Augment=1,AW41,1)*(AW$7=$E53)*AW38</f>
        <v>-0</v>
      </c>
      <c r="AX120" s="21" t="n">
        <f aca="false">-In_Augment_Cost*In_Repower*$F18*IF(In_Fix_Augment=1,AX41,1)*(AX$7=$E53)*AX38</f>
        <v>-0</v>
      </c>
      <c r="AY120" s="21" t="n">
        <f aca="false">-In_Augment_Cost*In_Repower*$F18*IF(In_Fix_Augment=1,AY41,1)*(AY$7=$E53)*AY38</f>
        <v>-0</v>
      </c>
      <c r="AZ120" s="21" t="n">
        <f aca="false">-In_Augment_Cost*In_Repower*$F18*IF(In_Fix_Augment=1,AZ41,1)*(AZ$7=$E53)*AZ38</f>
        <v>-0</v>
      </c>
      <c r="BA120" s="21" t="n">
        <f aca="false">-In_Augment_Cost*In_Repower*$F18*IF(In_Fix_Augment=1,BA41,1)*(BA$7=$E53)*BA38</f>
        <v>-0</v>
      </c>
      <c r="BB120" s="21" t="n">
        <f aca="false">-In_Augment_Cost*In_Repower*$F18*IF(In_Fix_Augment=1,BB41,1)*(BB$7=$E53)*BB38</f>
        <v>-0</v>
      </c>
      <c r="BC120" s="21" t="n">
        <f aca="false">-In_Augment_Cost*In_Repower*$F18*IF(In_Fix_Augment=1,BC41,1)*(BC$7=$E53)*BC38</f>
        <v>-0</v>
      </c>
      <c r="BD120" s="21" t="n">
        <f aca="false">-In_Augment_Cost*In_Repower*$F18*IF(In_Fix_Augment=1,BD41,1)*(BD$7=$E53)*BD38</f>
        <v>-0</v>
      </c>
      <c r="BE120" s="21" t="n">
        <f aca="false">-In_Augment_Cost*In_Repower*$F18*IF(In_Fix_Augment=1,BE41,1)*(BE$7=$E53)*BE38</f>
        <v>-0</v>
      </c>
      <c r="BF120" s="21" t="n">
        <f aca="false">-In_Augment_Cost*In_Repower*$F18*IF(In_Fix_Augment=1,BF41,1)*(BF$7=$E53)*BF38</f>
        <v>-0</v>
      </c>
      <c r="BG120" s="21" t="n">
        <f aca="false">-In_Augment_Cost*In_Repower*$F18*IF(In_Fix_Augment=1,BG41,1)*(BG$7=$E53)*BG38</f>
        <v>-0</v>
      </c>
      <c r="BH120" s="21" t="n">
        <f aca="false">-In_Augment_Cost*In_Repower*$F18*IF(In_Fix_Augment=1,BH41,1)*(BH$7=$E53)*BH38</f>
        <v>-0</v>
      </c>
      <c r="BI120" s="21" t="n">
        <f aca="false">-In_Augment_Cost*In_Repower*$F18*IF(In_Fix_Augment=1,BI41,1)*(BI$7=$E53)*BI38</f>
        <v>-0</v>
      </c>
      <c r="BJ120" s="21" t="n">
        <f aca="false">-In_Augment_Cost*In_Repower*$F18*IF(In_Fix_Augment=1,BJ41,1)*(BJ$7=$E53)*BJ38</f>
        <v>-0</v>
      </c>
      <c r="BK120" s="21" t="n">
        <f aca="false">-In_Augment_Cost*In_Repower*$F18*IF(In_Fix_Augment=1,BK41,1)*(BK$7=$E53)*BK38</f>
        <v>-0</v>
      </c>
      <c r="BL120" s="21" t="n">
        <f aca="false">-In_Augment_Cost*In_Repower*$F18*IF(In_Fix_Augment=1,BL41,1)*(BL$7=$E53)*BL38</f>
        <v>-0</v>
      </c>
      <c r="BM120" s="21" t="n">
        <f aca="false">-In_Augment_Cost*In_Repower*$F18*IF(In_Fix_Augment=1,BM41,1)*(BM$7=$E53)*BM38</f>
        <v>-0</v>
      </c>
      <c r="BN120" s="21" t="n">
        <f aca="false">-In_Augment_Cost*In_Repower*$F18*IF(In_Fix_Augment=1,BN41,1)*(BN$7=$E53)*BN38</f>
        <v>-0</v>
      </c>
      <c r="BO120" s="21" t="n">
        <f aca="false">-In_Augment_Cost*In_Repower*$F18*IF(In_Fix_Augment=1,BO41,1)*(BO$7=$E53)*BO38</f>
        <v>-0</v>
      </c>
      <c r="BP120" s="21" t="n">
        <f aca="false">-In_Augment_Cost*In_Repower*$F18*IF(In_Fix_Augment=1,BP41,1)*(BP$7=$E53)*BP38</f>
        <v>-0</v>
      </c>
      <c r="BQ120" s="21" t="n">
        <f aca="false">-In_Augment_Cost*In_Repower*$F18*IF(In_Fix_Augment=1,BQ41,1)*(BQ$7=$E53)*BQ38</f>
        <v>-0</v>
      </c>
      <c r="BR120" s="21" t="n">
        <f aca="false">-In_Augment_Cost*In_Repower*$F18*IF(In_Fix_Augment=1,BR41,1)*(BR$7=$E53)*BR38</f>
        <v>-0</v>
      </c>
      <c r="BS120" s="21" t="n">
        <f aca="false">-In_Augment_Cost*In_Repower*$F18*IF(In_Fix_Augment=1,BS41,1)*(BS$7=$E53)*BS38</f>
        <v>-0</v>
      </c>
      <c r="BT120" s="21" t="n">
        <f aca="false">-In_Augment_Cost*In_Repower*$F18*IF(In_Fix_Augment=1,BT41,1)*(BT$7=$E53)*BT38</f>
        <v>-0</v>
      </c>
      <c r="BU120" s="21" t="n">
        <f aca="false">-In_Augment_Cost*In_Repower*$F18*IF(In_Fix_Augment=1,BU41,1)*(BU$7=$E53)*BU38</f>
        <v>-0</v>
      </c>
      <c r="BV120" s="21" t="n">
        <f aca="false">-In_Augment_Cost*In_Repower*$F18*IF(In_Fix_Augment=1,BV41,1)*(BV$7=$E53)*BV38</f>
        <v>-0</v>
      </c>
      <c r="BW120" s="21" t="n">
        <f aca="false">-In_Augment_Cost*In_Repower*$F18*IF(In_Fix_Augment=1,BW41,1)*(BW$7=$E53)*BW38</f>
        <v>-0</v>
      </c>
      <c r="BX120" s="21" t="n">
        <f aca="false">-In_Augment_Cost*In_Repower*$F18*IF(In_Fix_Augment=1,BX41,1)*(BX$7=$E53)*BX38</f>
        <v>-0</v>
      </c>
      <c r="BY120" s="21" t="n">
        <f aca="false">-In_Augment_Cost*In_Repower*$F18*IF(In_Fix_Augment=1,BY41,1)*(BY$7=$E53)*BY38</f>
        <v>-0</v>
      </c>
      <c r="BZ120" s="21" t="n">
        <f aca="false">-In_Augment_Cost*In_Repower*$F18*IF(In_Fix_Augment=1,BZ41,1)*(BZ$7=$E53)*BZ38</f>
        <v>-0</v>
      </c>
      <c r="CA120" s="21" t="n">
        <f aca="false">-In_Augment_Cost*In_Repower*$F18*IF(In_Fix_Augment=1,CA41,1)*(CA$7=$E53)*CA38</f>
        <v>-0</v>
      </c>
      <c r="CB120" s="21" t="n">
        <f aca="false">-In_Augment_Cost*In_Repower*$F18*IF(In_Fix_Augment=1,CB41,1)*(CB$7=$E53)*CB38</f>
        <v>-0</v>
      </c>
      <c r="CC120" s="21" t="n">
        <f aca="false">-In_Augment_Cost*In_Repower*$F18*IF(In_Fix_Augment=1,CC41,1)*(CC$7=$E53)*CC38</f>
        <v>-0</v>
      </c>
      <c r="CD120" s="21" t="n">
        <f aca="false">-In_Augment_Cost*In_Repower*$F18*IF(In_Fix_Augment=1,CD41,1)*(CD$7=$E53)*CD38</f>
        <v>-0</v>
      </c>
      <c r="CE120" s="21" t="n">
        <f aca="false">-In_Augment_Cost*In_Repower*$F18*IF(In_Fix_Augment=1,CE41,1)*(CE$7=$E53)*CE38</f>
        <v>-0</v>
      </c>
      <c r="CF120" s="21" t="n">
        <f aca="false">-In_Augment_Cost*In_Repower*$F18*IF(In_Fix_Augment=1,CF41,1)*(CF$7=$E53)*CF38</f>
        <v>-0</v>
      </c>
      <c r="CG120" s="21" t="n">
        <f aca="false">-In_Augment_Cost*In_Repower*$F18*IF(In_Fix_Augment=1,CG41,1)*(CG$7=$E53)*CG38</f>
        <v>-0</v>
      </c>
      <c r="CH120" s="21" t="n">
        <f aca="false">-In_Augment_Cost*In_Repower*$F18*IF(In_Fix_Augment=1,CH41,1)*(CH$7=$E53)*CH38</f>
        <v>-0</v>
      </c>
      <c r="CI120" s="21" t="n">
        <f aca="false">-In_Augment_Cost*In_Repower*$F18*IF(In_Fix_Augment=1,CI41,1)*(CI$7=$E53)*CI38</f>
        <v>-0</v>
      </c>
      <c r="CJ120" s="21" t="n">
        <f aca="false">-In_Augment_Cost*In_Repower*$F18*IF(In_Fix_Augment=1,CJ41,1)*(CJ$7=$E53)*CJ38</f>
        <v>-0</v>
      </c>
      <c r="CK120" s="21" t="n">
        <f aca="false">-In_Augment_Cost*In_Repower*$F18*IF(In_Fix_Augment=1,CK41,1)*(CK$7=$E53)*CK38</f>
        <v>-0</v>
      </c>
      <c r="CL120" s="21" t="n">
        <f aca="false">-In_Augment_Cost*In_Repower*$F18*IF(In_Fix_Augment=1,CL41,1)*(CL$7=$E53)*CL38</f>
        <v>-0</v>
      </c>
      <c r="CM120" s="21" t="n">
        <f aca="false">-In_Augment_Cost*In_Repower*$F18*IF(In_Fix_Augment=1,CM41,1)*(CM$7=$E53)*CM38</f>
        <v>-0</v>
      </c>
      <c r="CN120" s="21" t="n">
        <f aca="false">-In_Augment_Cost*In_Repower*$F18*IF(In_Fix_Augment=1,CN41,1)*(CN$7=$E53)*CN38</f>
        <v>-0</v>
      </c>
      <c r="CO120" s="21" t="n">
        <f aca="false">-In_Augment_Cost*In_Repower*$F18*IF(In_Fix_Augment=1,CO41,1)*(CO$7=$E53)*CO38</f>
        <v>-0</v>
      </c>
      <c r="CP120" s="21" t="n">
        <f aca="false">-In_Augment_Cost*In_Repower*$F18*IF(In_Fix_Augment=1,CP41,1)*(CP$7=$E53)*CP38</f>
        <v>-0</v>
      </c>
      <c r="CQ120" s="21" t="n">
        <f aca="false">-In_Augment_Cost*In_Repower*$F18*IF(In_Fix_Augment=1,CQ41,1)*(CQ$7=$E53)*CQ38</f>
        <v>-0</v>
      </c>
      <c r="CR120" s="21" t="n">
        <f aca="false">-In_Augment_Cost*In_Repower*$F18*IF(In_Fix_Augment=1,CR41,1)*(CR$7=$E53)*CR38</f>
        <v>-0</v>
      </c>
      <c r="CS120" s="21" t="n">
        <f aca="false">-In_Augment_Cost*In_Repower*$F18*IF(In_Fix_Augment=1,CS41,1)*(CS$7=$E53)*CS38</f>
        <v>-0</v>
      </c>
      <c r="CT120" s="21" t="n">
        <f aca="false">-In_Augment_Cost*In_Repower*$F18*IF(In_Fix_Augment=1,CT41,1)*(CT$7=$E53)*CT38</f>
        <v>-0</v>
      </c>
      <c r="CU120" s="21" t="n">
        <f aca="false">-In_Augment_Cost*In_Repower*$F18*IF(In_Fix_Augment=1,CU41,1)*(CU$7=$E53)*CU38</f>
        <v>-34726.098</v>
      </c>
      <c r="CV120" s="21" t="n">
        <f aca="false">-In_Augment_Cost*In_Repower*$F18*IF(In_Fix_Augment=1,CV41,1)*(CV$7=$E53)*CV38</f>
        <v>-0</v>
      </c>
      <c r="CW120" s="21" t="n">
        <f aca="false">-In_Augment_Cost*In_Repower*$F18*IF(In_Fix_Augment=1,CW41,1)*(CW$7=$E53)*CW38</f>
        <v>-0</v>
      </c>
      <c r="CX120" s="21" t="n">
        <f aca="false">-In_Augment_Cost*In_Repower*$F18*IF(In_Fix_Augment=1,CX41,1)*(CX$7=$E53)*CX38</f>
        <v>-0</v>
      </c>
      <c r="CY120" s="21" t="n">
        <f aca="false">-In_Augment_Cost*In_Repower*$F18*IF(In_Fix_Augment=1,CY41,1)*(CY$7=$E53)*CY38</f>
        <v>-0</v>
      </c>
      <c r="CZ120" s="21" t="n">
        <f aca="false">-In_Augment_Cost*In_Repower*$F18*IF(In_Fix_Augment=1,CZ41,1)*(CZ$7=$E53)*CZ38</f>
        <v>-0</v>
      </c>
      <c r="DA120" s="21" t="n">
        <f aca="false">-In_Augment_Cost*In_Repower*$F18*IF(In_Fix_Augment=1,DA41,1)*(DA$7=$E53)*DA38</f>
        <v>-0</v>
      </c>
      <c r="DB120" s="21" t="n">
        <f aca="false">-In_Augment_Cost*In_Repower*$F18*IF(In_Fix_Augment=1,DB41,1)*(DB$7=$E53)*DB38</f>
        <v>-0</v>
      </c>
      <c r="DC120" s="21" t="n">
        <f aca="false">-In_Augment_Cost*In_Repower*$F18*IF(In_Fix_Augment=1,DC41,1)*(DC$7=$E53)*DC38</f>
        <v>-0</v>
      </c>
      <c r="DD120" s="21" t="n">
        <f aca="false">-In_Augment_Cost*In_Repower*$F18*IF(In_Fix_Augment=1,DD41,1)*(DD$7=$E53)*DD38</f>
        <v>-0</v>
      </c>
      <c r="DE120" s="21" t="n">
        <f aca="false">-In_Augment_Cost*In_Repower*$F18*IF(In_Fix_Augment=1,DE41,1)*(DE$7=$E53)*DE38</f>
        <v>-0</v>
      </c>
      <c r="DF120" s="21" t="n">
        <f aca="false">-In_Augment_Cost*In_Repower*$F18*IF(In_Fix_Augment=1,DF41,1)*(DF$7=$E53)*DF38</f>
        <v>-0</v>
      </c>
      <c r="DG120" s="21" t="n">
        <f aca="false">-In_Augment_Cost*In_Repower*$F18*IF(In_Fix_Augment=1,DG41,1)*(DG$7=$E53)*DG38</f>
        <v>-0</v>
      </c>
      <c r="DH120" s="21" t="n">
        <f aca="false">-In_Augment_Cost*In_Repower*$F18*IF(In_Fix_Augment=1,DH41,1)*(DH$7=$E53)*DH38</f>
        <v>-0</v>
      </c>
      <c r="DI120" s="21" t="n">
        <f aca="false">-In_Augment_Cost*In_Repower*$F18*IF(In_Fix_Augment=1,DI41,1)*(DI$7=$E53)*DI38</f>
        <v>-0</v>
      </c>
      <c r="DJ120" s="21" t="n">
        <f aca="false">-In_Augment_Cost*In_Repower*$F18*IF(In_Fix_Augment=1,DJ41,1)*(DJ$7=$E53)*DJ38</f>
        <v>-0</v>
      </c>
      <c r="DK120" s="21" t="n">
        <f aca="false">-In_Augment_Cost*In_Repower*$F18*IF(In_Fix_Augment=1,DK41,1)*(DK$7=$E53)*DK38</f>
        <v>-0</v>
      </c>
      <c r="DL120" s="21" t="n">
        <f aca="false">-In_Augment_Cost*In_Repower*$F18*IF(In_Fix_Augment=1,DL41,1)*(DL$7=$E53)*DL38</f>
        <v>-0</v>
      </c>
      <c r="DM120" s="21" t="n">
        <f aca="false">-In_Augment_Cost*In_Repower*$F18*IF(In_Fix_Augment=1,DM41,1)*(DM$7=$E53)*DM38</f>
        <v>-0</v>
      </c>
      <c r="DN120" s="21" t="n">
        <f aca="false">-In_Augment_Cost*In_Repower*$F18*IF(In_Fix_Augment=1,DN41,1)*(DN$7=$E53)*DN38</f>
        <v>-0</v>
      </c>
      <c r="DO120" s="21" t="n">
        <f aca="false">-In_Augment_Cost*In_Repower*$F18*IF(In_Fix_Augment=1,DO41,1)*(DO$7=$E53)*DO38</f>
        <v>-0</v>
      </c>
      <c r="DP120" s="21" t="n">
        <f aca="false">-In_Augment_Cost*In_Repower*$F18*IF(In_Fix_Augment=1,DP41,1)*(DP$7=$E53)*DP38</f>
        <v>-0</v>
      </c>
      <c r="DQ120" s="21" t="n">
        <f aca="false">-In_Augment_Cost*In_Repower*$F18*IF(In_Fix_Augment=1,DQ41,1)*(DQ$7=$E53)*DQ38</f>
        <v>-0</v>
      </c>
      <c r="DR120" s="21" t="n">
        <f aca="false">-In_Augment_Cost*In_Repower*$F18*IF(In_Fix_Augment=1,DR41,1)*(DR$7=$E53)*DR38</f>
        <v>-0</v>
      </c>
      <c r="DS120" s="21" t="n">
        <f aca="false">-In_Augment_Cost*In_Repower*$F18*IF(In_Fix_Augment=1,DS41,1)*(DS$7=$E53)*DS38</f>
        <v>-0</v>
      </c>
      <c r="DT120" s="21" t="n">
        <f aca="false">-In_Augment_Cost*In_Repower*$F18*IF(In_Fix_Augment=1,DT41,1)*(DT$7=$E53)*DT38</f>
        <v>-0</v>
      </c>
      <c r="DU120" s="21" t="n">
        <f aca="false">-In_Augment_Cost*In_Repower*$F18*IF(In_Fix_Augment=1,DU41,1)*(DU$7=$E53)*DU38</f>
        <v>-0</v>
      </c>
      <c r="DV120" s="21" t="n">
        <f aca="false">-In_Augment_Cost*In_Repower*$F18*IF(In_Fix_Augment=1,DV41,1)*(DV$7=$E53)*DV38</f>
        <v>-0</v>
      </c>
      <c r="DW120" s="21" t="n">
        <f aca="false">-In_Augment_Cost*In_Repower*$F18*IF(In_Fix_Augment=1,DW41,1)*(DW$7=$E53)*DW38</f>
        <v>-0</v>
      </c>
      <c r="DX120" s="21" t="n">
        <f aca="false">-In_Augment_Cost*In_Repower*$F18*IF(In_Fix_Augment=1,DX41,1)*(DX$7=$E53)*DX38</f>
        <v>-0</v>
      </c>
      <c r="DY120" s="21" t="n">
        <f aca="false">-In_Augment_Cost*In_Repower*$F18*IF(In_Fix_Augment=1,DY41,1)*(DY$7=$E53)*DY38</f>
        <v>-0</v>
      </c>
      <c r="DZ120" s="21" t="n">
        <f aca="false">-In_Augment_Cost*In_Repower*$F18*IF(In_Fix_Augment=1,DZ41,1)*(DZ$7=$E53)*DZ38</f>
        <v>-0</v>
      </c>
      <c r="EA120" s="21" t="n">
        <f aca="false">-In_Augment_Cost*In_Repower*$F18*IF(In_Fix_Augment=1,EA41,1)*(EA$7=$E53)*EA38</f>
        <v>-0</v>
      </c>
      <c r="EB120" s="21" t="n">
        <f aca="false">-In_Augment_Cost*In_Repower*$F18*IF(In_Fix_Augment=1,EB41,1)*(EB$7=$E53)*EB38</f>
        <v>-0</v>
      </c>
      <c r="EC120" s="21" t="n">
        <f aca="false">-In_Augment_Cost*In_Repower*$F18*IF(In_Fix_Augment=1,EC41,1)*(EC$7=$E53)*EC38</f>
        <v>-0</v>
      </c>
      <c r="ED120" s="21" t="n">
        <f aca="false">-In_Augment_Cost*In_Repower*$F18*IF(In_Fix_Augment=1,ED41,1)*(ED$7=$E53)*ED38</f>
        <v>-0</v>
      </c>
      <c r="EE120" s="21" t="n">
        <f aca="false">-In_Augment_Cost*In_Repower*$F18*IF(In_Fix_Augment=1,EE41,1)*(EE$7=$E53)*EE38</f>
        <v>-0</v>
      </c>
      <c r="EF120" s="21" t="n">
        <f aca="false">-In_Augment_Cost*In_Repower*$F18*IF(In_Fix_Augment=1,EF41,1)*(EF$7=$E53)*EF38</f>
        <v>-0</v>
      </c>
      <c r="EG120" s="21" t="n">
        <f aca="false">-In_Augment_Cost*In_Repower*$F18*IF(In_Fix_Augment=1,EG41,1)*(EG$7=$E53)*EG38</f>
        <v>-0</v>
      </c>
      <c r="EH120" s="21" t="n">
        <f aca="false">-In_Augment_Cost*In_Repower*$F18*IF(In_Fix_Augment=1,EH41,1)*(EH$7=$E53)*EH38</f>
        <v>-0</v>
      </c>
      <c r="EI120" s="21" t="n">
        <f aca="false">-In_Augment_Cost*In_Repower*$F18*IF(In_Fix_Augment=1,EI41,1)*(EI$7=$E53)*EI38</f>
        <v>-0</v>
      </c>
      <c r="EJ120" s="21" t="n">
        <f aca="false">-In_Augment_Cost*In_Repower*$F18*IF(In_Fix_Augment=1,EJ41,1)*(EJ$7=$E53)*EJ38</f>
        <v>-0</v>
      </c>
      <c r="EK120" s="21" t="n">
        <f aca="false">-In_Augment_Cost*In_Repower*$F18*IF(In_Fix_Augment=1,EK41,1)*(EK$7=$E53)*EK38</f>
        <v>-0</v>
      </c>
      <c r="EL120" s="21" t="n">
        <f aca="false">-In_Augment_Cost*In_Repower*$F18*IF(In_Fix_Augment=1,EL41,1)*(EL$7=$E53)*EL38</f>
        <v>-0</v>
      </c>
      <c r="EM120" s="21" t="n">
        <f aca="false">-In_Augment_Cost*In_Repower*$F18*IF(In_Fix_Augment=1,EM41,1)*(EM$7=$E53)*EM38</f>
        <v>-0</v>
      </c>
      <c r="EN120" s="21" t="n">
        <f aca="false">-In_Augment_Cost*In_Repower*$F18*IF(In_Fix_Augment=1,EN41,1)*(EN$7=$E53)*EN38</f>
        <v>-0</v>
      </c>
      <c r="EO120" s="21" t="n">
        <f aca="false">-In_Augment_Cost*In_Repower*$F18*IF(In_Fix_Augment=1,EO41,1)*(EO$7=$E53)*EO38</f>
        <v>-0</v>
      </c>
      <c r="EP120" s="21" t="n">
        <f aca="false">-In_Augment_Cost*In_Repower*$F18*IF(In_Fix_Augment=1,EP41,1)*(EP$7=$E53)*EP38</f>
        <v>-0</v>
      </c>
      <c r="EQ120" s="21" t="n">
        <f aca="false">-In_Augment_Cost*In_Repower*$F18*IF(In_Fix_Augment=1,EQ41,1)*(EQ$7=$E53)*EQ38</f>
        <v>-0</v>
      </c>
      <c r="ER120" s="21" t="n">
        <f aca="false">-In_Augment_Cost*In_Repower*$F18*IF(In_Fix_Augment=1,ER41,1)*(ER$7=$E53)*ER38</f>
        <v>-0</v>
      </c>
      <c r="ES120" s="21" t="n">
        <f aca="false">-In_Augment_Cost*In_Repower*$F18*IF(In_Fix_Augment=1,ES41,1)*(ES$7=$E53)*ES38</f>
        <v>-0</v>
      </c>
      <c r="ET120" s="21" t="n">
        <f aca="false">-In_Augment_Cost*In_Repower*$F18*IF(In_Fix_Augment=1,ET41,1)*(ET$7=$E53)*ET38</f>
        <v>-0</v>
      </c>
      <c r="EU120" s="21" t="n">
        <f aca="false">-In_Augment_Cost*In_Repower*$F18*IF(In_Fix_Augment=1,EU41,1)*(EU$7=$E53)*EU38</f>
        <v>-0</v>
      </c>
      <c r="EV120" s="21" t="n">
        <f aca="false">-In_Augment_Cost*In_Repower*$F18*IF(In_Fix_Augment=1,EV41,1)*(EV$7=$E53)*EV38</f>
        <v>-0</v>
      </c>
      <c r="EW120" s="21" t="n">
        <f aca="false">-In_Augment_Cost*In_Repower*$F18*IF(In_Fix_Augment=1,EW41,1)*(EW$7=$E53)*EW38</f>
        <v>-0</v>
      </c>
      <c r="EX120" s="21" t="n">
        <f aca="false">-In_Augment_Cost*In_Repower*$F18*IF(In_Fix_Augment=1,EX41,1)*(EX$7=$E53)*EX38</f>
        <v>-0</v>
      </c>
      <c r="EY120" s="21" t="n">
        <f aca="false">-In_Augment_Cost*In_Repower*$F18*IF(In_Fix_Augment=1,EY41,1)*(EY$7=$E53)*EY38</f>
        <v>-0</v>
      </c>
      <c r="EZ120" s="21" t="n">
        <f aca="false">-In_Augment_Cost*In_Repower*$F18*IF(In_Fix_Augment=1,EZ41,1)*(EZ$7=$E53)*EZ38</f>
        <v>-0</v>
      </c>
      <c r="FA120" s="21" t="n">
        <f aca="false">-In_Augment_Cost*In_Repower*$F18*IF(In_Fix_Augment=1,FA41,1)*(FA$7=$E53)*FA38</f>
        <v>-0</v>
      </c>
      <c r="FB120" s="21" t="n">
        <f aca="false">-In_Augment_Cost*In_Repower*$F18*IF(In_Fix_Augment=1,FB41,1)*(FB$7=$E53)*FB38</f>
        <v>-0</v>
      </c>
      <c r="FC120" s="21" t="n">
        <f aca="false">-In_Augment_Cost*In_Repower*$F18*IF(In_Fix_Augment=1,FC41,1)*(FC$7=$E53)*FC38</f>
        <v>-0</v>
      </c>
      <c r="FD120" s="21" t="n">
        <f aca="false">-In_Augment_Cost*In_Repower*$F18*IF(In_Fix_Augment=1,FD41,1)*(FD$7=$E53)*FD38</f>
        <v>-0</v>
      </c>
      <c r="FE120" s="21" t="n">
        <f aca="false">-In_Augment_Cost*In_Repower*$F18*IF(In_Fix_Augment=1,FE41,1)*(FE$7=$E53)*FE38</f>
        <v>-0</v>
      </c>
      <c r="FF120" s="21" t="n">
        <f aca="false">-In_Augment_Cost*In_Repower*$F18*IF(In_Fix_Augment=1,FF41,1)*(FF$7=$E53)*FF38</f>
        <v>-0</v>
      </c>
      <c r="FG120" s="21" t="n">
        <f aca="false">-In_Augment_Cost*In_Repower*$F18*IF(In_Fix_Augment=1,FG41,1)*(FG$7=$E53)*FG38</f>
        <v>-0</v>
      </c>
      <c r="FH120" s="21" t="n">
        <f aca="false">-In_Augment_Cost*In_Repower*$F18*IF(In_Fix_Augment=1,FH41,1)*(FH$7=$E53)*FH38</f>
        <v>-0</v>
      </c>
    </row>
    <row r="121" customFormat="false" ht="15" hidden="false" customHeight="false" outlineLevel="0" collapsed="false">
      <c r="C121" s="28" t="s">
        <v>762</v>
      </c>
      <c r="D121" s="12" t="s">
        <v>358</v>
      </c>
      <c r="E121" s="63" t="n">
        <f aca="false">SUMPRODUCT($J121:$FH121/$J36:$FH36)*$E36</f>
        <v>-57822.5366688565</v>
      </c>
      <c r="I121" s="63" t="n">
        <f aca="false">SUM(J121:FH121)</f>
        <v>-57085</v>
      </c>
      <c r="J121" s="63" t="n">
        <f aca="false">J119+J108</f>
        <v>-0</v>
      </c>
      <c r="K121" s="63" t="n">
        <f aca="false">K119+K108</f>
        <v>-0</v>
      </c>
      <c r="L121" s="63" t="n">
        <f aca="false">L119+L108</f>
        <v>-0</v>
      </c>
      <c r="M121" s="63" t="n">
        <f aca="false">M119+M108</f>
        <v>-0</v>
      </c>
      <c r="N121" s="63" t="n">
        <f aca="false">N119+N108</f>
        <v>-0</v>
      </c>
      <c r="O121" s="63" t="n">
        <f aca="false">O119+O108</f>
        <v>-0</v>
      </c>
      <c r="P121" s="63" t="n">
        <f aca="false">P119+P108</f>
        <v>-725</v>
      </c>
      <c r="Q121" s="63" t="n">
        <f aca="false">Q119+Q108</f>
        <v>-18854.9818181818</v>
      </c>
      <c r="R121" s="63" t="n">
        <f aca="false">R119+R108</f>
        <v>-18854.9818181818</v>
      </c>
      <c r="S121" s="63" t="n">
        <f aca="false">S119+S108</f>
        <v>-18650.0363636364</v>
      </c>
      <c r="T121" s="63" t="n">
        <f aca="false">T119+T108</f>
        <v>-0</v>
      </c>
      <c r="U121" s="63" t="n">
        <f aca="false">U119+U108</f>
        <v>-0</v>
      </c>
      <c r="V121" s="63" t="n">
        <f aca="false">V119+V108</f>
        <v>-0</v>
      </c>
      <c r="W121" s="63" t="n">
        <f aca="false">W119+W108</f>
        <v>-0</v>
      </c>
      <c r="X121" s="63" t="n">
        <f aca="false">X119+X108</f>
        <v>-0</v>
      </c>
      <c r="Y121" s="63" t="n">
        <f aca="false">Y119+Y108</f>
        <v>-0</v>
      </c>
      <c r="Z121" s="63" t="n">
        <f aca="false">Z119+Z108</f>
        <v>-0</v>
      </c>
      <c r="AA121" s="63" t="n">
        <f aca="false">AA119+AA108</f>
        <v>-0</v>
      </c>
      <c r="AB121" s="63" t="n">
        <f aca="false">AB119+AB108</f>
        <v>-0</v>
      </c>
      <c r="AC121" s="63" t="n">
        <f aca="false">AC119+AC108</f>
        <v>-0</v>
      </c>
      <c r="AD121" s="63" t="n">
        <f aca="false">AD119+AD108</f>
        <v>-0</v>
      </c>
      <c r="AE121" s="63" t="n">
        <f aca="false">AE119+AE108</f>
        <v>-0</v>
      </c>
      <c r="AF121" s="63" t="n">
        <f aca="false">AF119+AF108</f>
        <v>-0</v>
      </c>
      <c r="AG121" s="63" t="n">
        <f aca="false">AG119+AG108</f>
        <v>-0</v>
      </c>
      <c r="AH121" s="63" t="n">
        <f aca="false">AH119+AH108</f>
        <v>-0</v>
      </c>
      <c r="AI121" s="63" t="n">
        <f aca="false">AI119+AI108</f>
        <v>-0</v>
      </c>
      <c r="AJ121" s="63" t="n">
        <f aca="false">AJ119+AJ108</f>
        <v>-0</v>
      </c>
      <c r="AK121" s="63" t="n">
        <f aca="false">AK119+AK108</f>
        <v>-0</v>
      </c>
      <c r="AL121" s="63" t="n">
        <f aca="false">AL119+AL108</f>
        <v>-0</v>
      </c>
      <c r="AM121" s="63" t="n">
        <f aca="false">AM119+AM108</f>
        <v>-0</v>
      </c>
      <c r="AN121" s="63" t="n">
        <f aca="false">AN119+AN108</f>
        <v>-0</v>
      </c>
      <c r="AO121" s="63" t="n">
        <f aca="false">AO119+AO108</f>
        <v>-0</v>
      </c>
      <c r="AP121" s="63" t="n">
        <f aca="false">AP119+AP108</f>
        <v>-0</v>
      </c>
      <c r="AQ121" s="63" t="n">
        <f aca="false">AQ119+AQ108</f>
        <v>-0</v>
      </c>
      <c r="AR121" s="63" t="n">
        <f aca="false">AR119+AR108</f>
        <v>-0</v>
      </c>
      <c r="AS121" s="63" t="n">
        <f aca="false">AS119+AS108</f>
        <v>-0</v>
      </c>
      <c r="AT121" s="63" t="n">
        <f aca="false">AT119+AT108</f>
        <v>-0</v>
      </c>
      <c r="AU121" s="63" t="n">
        <f aca="false">AU119+AU108</f>
        <v>-0</v>
      </c>
      <c r="AV121" s="63" t="n">
        <f aca="false">AV119+AV108</f>
        <v>-0</v>
      </c>
      <c r="AW121" s="63" t="n">
        <f aca="false">AW119+AW108</f>
        <v>-0</v>
      </c>
      <c r="AX121" s="63" t="n">
        <f aca="false">AX119+AX108</f>
        <v>-0</v>
      </c>
      <c r="AY121" s="63" t="n">
        <f aca="false">AY119+AY108</f>
        <v>-0</v>
      </c>
      <c r="AZ121" s="63" t="n">
        <f aca="false">AZ119+AZ108</f>
        <v>-0</v>
      </c>
      <c r="BA121" s="63" t="n">
        <f aca="false">BA119+BA108</f>
        <v>-0</v>
      </c>
      <c r="BB121" s="63" t="n">
        <f aca="false">BB119+BB108</f>
        <v>-0</v>
      </c>
      <c r="BC121" s="63" t="n">
        <f aca="false">BC119+BC108</f>
        <v>-0</v>
      </c>
      <c r="BD121" s="63" t="n">
        <f aca="false">BD119+BD108</f>
        <v>-0</v>
      </c>
      <c r="BE121" s="63" t="n">
        <f aca="false">BE119+BE108</f>
        <v>-0</v>
      </c>
      <c r="BF121" s="63" t="n">
        <f aca="false">BF119+BF108</f>
        <v>-0</v>
      </c>
      <c r="BG121" s="63" t="n">
        <f aca="false">BG119+BG108</f>
        <v>-0</v>
      </c>
      <c r="BH121" s="63" t="n">
        <f aca="false">BH119+BH108</f>
        <v>-0</v>
      </c>
      <c r="BI121" s="63" t="n">
        <f aca="false">BI119+BI108</f>
        <v>-0</v>
      </c>
      <c r="BJ121" s="63" t="n">
        <f aca="false">BJ119+BJ108</f>
        <v>-0</v>
      </c>
      <c r="BK121" s="63" t="n">
        <f aca="false">BK119+BK108</f>
        <v>-0</v>
      </c>
      <c r="BL121" s="63" t="n">
        <f aca="false">BL119+BL108</f>
        <v>-0</v>
      </c>
      <c r="BM121" s="63" t="n">
        <f aca="false">BM119+BM108</f>
        <v>-0</v>
      </c>
      <c r="BN121" s="63" t="n">
        <f aca="false">BN119+BN108</f>
        <v>-0</v>
      </c>
      <c r="BO121" s="63" t="n">
        <f aca="false">BO119+BO108</f>
        <v>-0</v>
      </c>
      <c r="BP121" s="63" t="n">
        <f aca="false">BP119+BP108</f>
        <v>-0</v>
      </c>
      <c r="BQ121" s="63" t="n">
        <f aca="false">BQ119+BQ108</f>
        <v>-0</v>
      </c>
      <c r="BR121" s="63" t="n">
        <f aca="false">BR119+BR108</f>
        <v>-0</v>
      </c>
      <c r="BS121" s="63" t="n">
        <f aca="false">BS119+BS108</f>
        <v>-0</v>
      </c>
      <c r="BT121" s="63" t="n">
        <f aca="false">BT119+BT108</f>
        <v>-0</v>
      </c>
      <c r="BU121" s="63" t="n">
        <f aca="false">BU119+BU108</f>
        <v>-0</v>
      </c>
      <c r="BV121" s="63" t="n">
        <f aca="false">BV119+BV108</f>
        <v>-0</v>
      </c>
      <c r="BW121" s="63" t="n">
        <f aca="false">BW119+BW108</f>
        <v>-0</v>
      </c>
      <c r="BX121" s="63" t="n">
        <f aca="false">BX119+BX108</f>
        <v>-0</v>
      </c>
      <c r="BY121" s="63" t="n">
        <f aca="false">BY119+BY108</f>
        <v>-0</v>
      </c>
      <c r="BZ121" s="63" t="n">
        <f aca="false">BZ119+BZ108</f>
        <v>-0</v>
      </c>
      <c r="CA121" s="63" t="n">
        <f aca="false">CA119+CA108</f>
        <v>-0</v>
      </c>
      <c r="CB121" s="63" t="n">
        <f aca="false">CB119+CB108</f>
        <v>-0</v>
      </c>
      <c r="CC121" s="63" t="n">
        <f aca="false">CC119+CC108</f>
        <v>-0</v>
      </c>
      <c r="CD121" s="63" t="n">
        <f aca="false">CD119+CD108</f>
        <v>-0</v>
      </c>
      <c r="CE121" s="63" t="n">
        <f aca="false">CE119+CE108</f>
        <v>-0</v>
      </c>
      <c r="CF121" s="63" t="n">
        <f aca="false">CF119+CF108</f>
        <v>-0</v>
      </c>
      <c r="CG121" s="63" t="n">
        <f aca="false">CG119+CG108</f>
        <v>-0</v>
      </c>
      <c r="CH121" s="63" t="n">
        <f aca="false">CH119+CH108</f>
        <v>-0</v>
      </c>
      <c r="CI121" s="63" t="n">
        <f aca="false">CI119+CI108</f>
        <v>-0</v>
      </c>
      <c r="CJ121" s="63" t="n">
        <f aca="false">CJ119+CJ108</f>
        <v>-0</v>
      </c>
      <c r="CK121" s="63" t="n">
        <f aca="false">CK119+CK108</f>
        <v>-0</v>
      </c>
      <c r="CL121" s="63" t="n">
        <f aca="false">CL119+CL108</f>
        <v>-0</v>
      </c>
      <c r="CM121" s="63" t="n">
        <f aca="false">CM119+CM108</f>
        <v>-0</v>
      </c>
      <c r="CN121" s="63" t="n">
        <f aca="false">CN119+CN108</f>
        <v>-0</v>
      </c>
      <c r="CO121" s="63" t="n">
        <f aca="false">CO119+CO108</f>
        <v>-0</v>
      </c>
      <c r="CP121" s="63" t="n">
        <f aca="false">CP119+CP108</f>
        <v>-0</v>
      </c>
      <c r="CQ121" s="63" t="n">
        <f aca="false">CQ119+CQ108</f>
        <v>-0</v>
      </c>
      <c r="CR121" s="63" t="n">
        <f aca="false">CR119+CR108</f>
        <v>-0</v>
      </c>
      <c r="CS121" s="63" t="n">
        <f aca="false">CS119+CS108</f>
        <v>-0</v>
      </c>
      <c r="CT121" s="63" t="n">
        <f aca="false">CT119+CT108</f>
        <v>-0</v>
      </c>
      <c r="CU121" s="63" t="n">
        <f aca="false">CU119+CU108</f>
        <v>-0</v>
      </c>
      <c r="CV121" s="63" t="n">
        <f aca="false">CV119+CV108</f>
        <v>-0</v>
      </c>
      <c r="CW121" s="63" t="n">
        <f aca="false">CW119+CW108</f>
        <v>-0</v>
      </c>
      <c r="CX121" s="63" t="n">
        <f aca="false">CX119+CX108</f>
        <v>-0</v>
      </c>
      <c r="CY121" s="63" t="n">
        <f aca="false">CY119+CY108</f>
        <v>-0</v>
      </c>
      <c r="CZ121" s="63" t="n">
        <f aca="false">CZ119+CZ108</f>
        <v>-0</v>
      </c>
      <c r="DA121" s="63" t="n">
        <f aca="false">DA119+DA108</f>
        <v>-0</v>
      </c>
      <c r="DB121" s="63" t="n">
        <f aca="false">DB119+DB108</f>
        <v>-0</v>
      </c>
      <c r="DC121" s="63" t="n">
        <f aca="false">DC119+DC108</f>
        <v>-0</v>
      </c>
      <c r="DD121" s="63" t="n">
        <f aca="false">DD119+DD108</f>
        <v>-0</v>
      </c>
      <c r="DE121" s="63" t="n">
        <f aca="false">DE119+DE108</f>
        <v>-0</v>
      </c>
      <c r="DF121" s="63" t="n">
        <f aca="false">DF119+DF108</f>
        <v>-0</v>
      </c>
      <c r="DG121" s="63" t="n">
        <f aca="false">DG119+DG108</f>
        <v>-0</v>
      </c>
      <c r="DH121" s="63" t="n">
        <f aca="false">DH119+DH108</f>
        <v>-0</v>
      </c>
      <c r="DI121" s="63" t="n">
        <f aca="false">DI119+DI108</f>
        <v>-0</v>
      </c>
      <c r="DJ121" s="63" t="n">
        <f aca="false">DJ119+DJ108</f>
        <v>-0</v>
      </c>
      <c r="DK121" s="63" t="n">
        <f aca="false">DK119+DK108</f>
        <v>-0</v>
      </c>
      <c r="DL121" s="63" t="n">
        <f aca="false">DL119+DL108</f>
        <v>-0</v>
      </c>
      <c r="DM121" s="63" t="n">
        <f aca="false">DM119+DM108</f>
        <v>-0</v>
      </c>
      <c r="DN121" s="63" t="n">
        <f aca="false">DN119+DN108</f>
        <v>-0</v>
      </c>
      <c r="DO121" s="63" t="n">
        <f aca="false">DO119+DO108</f>
        <v>-0</v>
      </c>
      <c r="DP121" s="63" t="n">
        <f aca="false">DP119+DP108</f>
        <v>-0</v>
      </c>
      <c r="DQ121" s="63" t="n">
        <f aca="false">DQ119+DQ108</f>
        <v>-0</v>
      </c>
      <c r="DR121" s="63" t="n">
        <f aca="false">DR119+DR108</f>
        <v>-0</v>
      </c>
      <c r="DS121" s="63" t="n">
        <f aca="false">DS119+DS108</f>
        <v>-0</v>
      </c>
      <c r="DT121" s="63" t="n">
        <f aca="false">DT119+DT108</f>
        <v>-0</v>
      </c>
      <c r="DU121" s="63" t="n">
        <f aca="false">DU119+DU108</f>
        <v>-0</v>
      </c>
      <c r="DV121" s="63" t="n">
        <f aca="false">DV119+DV108</f>
        <v>-0</v>
      </c>
      <c r="DW121" s="63" t="n">
        <f aca="false">DW119+DW108</f>
        <v>-0</v>
      </c>
      <c r="DX121" s="63" t="n">
        <f aca="false">DX119+DX108</f>
        <v>-0</v>
      </c>
      <c r="DY121" s="63" t="n">
        <f aca="false">DY119+DY108</f>
        <v>-0</v>
      </c>
      <c r="DZ121" s="63" t="n">
        <f aca="false">DZ119+DZ108</f>
        <v>-0</v>
      </c>
      <c r="EA121" s="63" t="n">
        <f aca="false">EA119+EA108</f>
        <v>-0</v>
      </c>
      <c r="EB121" s="63" t="n">
        <f aca="false">EB119+EB108</f>
        <v>-0</v>
      </c>
      <c r="EC121" s="63" t="n">
        <f aca="false">EC119+EC108</f>
        <v>-0</v>
      </c>
      <c r="ED121" s="63" t="n">
        <f aca="false">ED119+ED108</f>
        <v>-0</v>
      </c>
      <c r="EE121" s="63" t="n">
        <f aca="false">EE119+EE108</f>
        <v>-0</v>
      </c>
      <c r="EF121" s="63" t="n">
        <f aca="false">EF119+EF108</f>
        <v>-0</v>
      </c>
      <c r="EG121" s="63" t="n">
        <f aca="false">EG119+EG108</f>
        <v>-0</v>
      </c>
      <c r="EH121" s="63" t="n">
        <f aca="false">EH119+EH108</f>
        <v>-0</v>
      </c>
      <c r="EI121" s="63" t="n">
        <f aca="false">EI119+EI108</f>
        <v>-0</v>
      </c>
      <c r="EJ121" s="63" t="n">
        <f aca="false">EJ119+EJ108</f>
        <v>-0</v>
      </c>
      <c r="EK121" s="63" t="n">
        <f aca="false">EK119+EK108</f>
        <v>-0</v>
      </c>
      <c r="EL121" s="63" t="n">
        <f aca="false">EL119+EL108</f>
        <v>-0</v>
      </c>
      <c r="EM121" s="63" t="n">
        <f aca="false">EM119+EM108</f>
        <v>-0</v>
      </c>
      <c r="EN121" s="63" t="n">
        <f aca="false">EN119+EN108</f>
        <v>-0</v>
      </c>
      <c r="EO121" s="63" t="n">
        <f aca="false">EO119+EO108</f>
        <v>-0</v>
      </c>
      <c r="EP121" s="63" t="n">
        <f aca="false">EP119+EP108</f>
        <v>-0</v>
      </c>
      <c r="EQ121" s="63" t="n">
        <f aca="false">EQ119+EQ108</f>
        <v>-0</v>
      </c>
      <c r="ER121" s="63" t="n">
        <f aca="false">ER119+ER108</f>
        <v>-0</v>
      </c>
      <c r="ES121" s="63" t="n">
        <f aca="false">ES119+ES108</f>
        <v>-0</v>
      </c>
      <c r="ET121" s="63" t="n">
        <f aca="false">ET119+ET108</f>
        <v>-0</v>
      </c>
      <c r="EU121" s="63" t="n">
        <f aca="false">EU119+EU108</f>
        <v>-0</v>
      </c>
      <c r="EV121" s="63" t="n">
        <f aca="false">EV119+EV108</f>
        <v>-0</v>
      </c>
      <c r="EW121" s="63" t="n">
        <f aca="false">EW119+EW108</f>
        <v>-0</v>
      </c>
      <c r="EX121" s="63" t="n">
        <f aca="false">EX119+EX108</f>
        <v>-0</v>
      </c>
      <c r="EY121" s="63" t="n">
        <f aca="false">EY119+EY108</f>
        <v>-0</v>
      </c>
      <c r="EZ121" s="63" t="n">
        <f aca="false">EZ119+EZ108</f>
        <v>-0</v>
      </c>
      <c r="FA121" s="63" t="n">
        <f aca="false">FA119+FA108</f>
        <v>-0</v>
      </c>
      <c r="FB121" s="63" t="n">
        <f aca="false">FB119+FB108</f>
        <v>-0</v>
      </c>
      <c r="FC121" s="63" t="n">
        <f aca="false">FC119+FC108</f>
        <v>-0</v>
      </c>
      <c r="FD121" s="63" t="n">
        <f aca="false">FD119+FD108</f>
        <v>-0</v>
      </c>
      <c r="FE121" s="63" t="n">
        <f aca="false">FE119+FE108</f>
        <v>-0</v>
      </c>
      <c r="FF121" s="63" t="n">
        <f aca="false">FF119+FF108</f>
        <v>-0</v>
      </c>
      <c r="FG121" s="63" t="n">
        <f aca="false">FG119+FG108</f>
        <v>-0</v>
      </c>
      <c r="FH121" s="63" t="n">
        <f aca="false">FH119+FH108</f>
        <v>-0</v>
      </c>
    </row>
    <row r="123" customFormat="false" ht="15" hidden="false" customHeight="false" outlineLevel="0" collapsed="false">
      <c r="A123" s="10" t="s">
        <v>14</v>
      </c>
      <c r="B123" s="10"/>
      <c r="C123" s="10" t="s">
        <v>763</v>
      </c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</row>
    <row r="124" customFormat="false" ht="15" hidden="false" customHeight="false" outlineLevel="0" collapsed="false">
      <c r="C124" s="1" t="s">
        <v>764</v>
      </c>
      <c r="D124" s="12" t="s">
        <v>358</v>
      </c>
      <c r="J124" s="64" t="n">
        <v>0</v>
      </c>
      <c r="K124" s="64" t="n">
        <v>0</v>
      </c>
      <c r="L124" s="64" t="n">
        <v>0</v>
      </c>
      <c r="M124" s="64" t="n">
        <v>0</v>
      </c>
      <c r="N124" s="64" t="n">
        <v>0</v>
      </c>
      <c r="O124" s="64" t="n">
        <v>0</v>
      </c>
      <c r="P124" s="64" t="n">
        <v>0</v>
      </c>
      <c r="Q124" s="64" t="n">
        <v>0</v>
      </c>
      <c r="R124" s="64" t="n">
        <v>0</v>
      </c>
      <c r="S124" s="64" t="n">
        <v>0</v>
      </c>
      <c r="T124" s="64" t="n">
        <v>0</v>
      </c>
      <c r="U124" s="64" t="n">
        <v>0</v>
      </c>
      <c r="V124" s="64" t="n">
        <v>0</v>
      </c>
      <c r="W124" s="64" t="n">
        <v>0</v>
      </c>
      <c r="X124" s="64" t="n">
        <v>0</v>
      </c>
      <c r="Y124" s="64" t="n">
        <v>0</v>
      </c>
      <c r="Z124" s="64" t="n">
        <v>0</v>
      </c>
      <c r="AA124" s="64" t="n">
        <v>0</v>
      </c>
      <c r="AB124" s="64" t="n">
        <v>0</v>
      </c>
      <c r="AC124" s="64" t="n">
        <v>0</v>
      </c>
      <c r="AD124" s="64" t="n">
        <v>0</v>
      </c>
      <c r="AE124" s="64" t="n">
        <v>-26.0363344377433</v>
      </c>
      <c r="AF124" s="64" t="n">
        <v>-26.4573775611576</v>
      </c>
      <c r="AG124" s="64" t="n">
        <v>-26.8779187006029</v>
      </c>
      <c r="AH124" s="64" t="n">
        <v>-26.929913361943</v>
      </c>
      <c r="AI124" s="64" t="n">
        <v>-26.6903528240411</v>
      </c>
      <c r="AJ124" s="64" t="n">
        <v>-26.7495901057955</v>
      </c>
      <c r="AK124" s="64" t="n">
        <v>-54.3546246923791</v>
      </c>
      <c r="AL124" s="64" t="n">
        <v>-54.4765806004289</v>
      </c>
      <c r="AM124" s="64" t="n">
        <v>-50.6103022540327</v>
      </c>
      <c r="AN124" s="64" t="n">
        <v>-51.4448344572333</v>
      </c>
      <c r="AO124" s="64" t="n">
        <v>-52.2788460726331</v>
      </c>
      <c r="AP124" s="64" t="n">
        <v>-52.4124081291894</v>
      </c>
      <c r="AQ124" s="64" t="n">
        <v>-42.9259371564411</v>
      </c>
      <c r="AR124" s="64" t="n">
        <v>-43.68208188234</v>
      </c>
      <c r="AS124" s="64" t="n">
        <v>-44.4380413625864</v>
      </c>
      <c r="AT124" s="64" t="n">
        <v>-44.5899150259625</v>
      </c>
      <c r="AU124" s="64" t="n">
        <v>-43.7093720841029</v>
      </c>
      <c r="AV124" s="64" t="n">
        <v>-44.4764795754218</v>
      </c>
      <c r="AW124" s="64" t="n">
        <v>-45.2435889874377</v>
      </c>
      <c r="AX124" s="64" t="n">
        <v>-45.4094518932077</v>
      </c>
      <c r="AY124" s="64" t="n">
        <v>-41.4560952548034</v>
      </c>
      <c r="AZ124" s="64" t="n">
        <v>-41.6310684711174</v>
      </c>
      <c r="BA124" s="64" t="n">
        <v>-42.3687418649017</v>
      </c>
      <c r="BB124" s="64" t="n">
        <v>-42.5485880706711</v>
      </c>
      <c r="BC124" s="64" t="n">
        <v>-46.6883595974707</v>
      </c>
      <c r="BD124" s="64" t="n">
        <v>-47.4866459897806</v>
      </c>
      <c r="BE124" s="64" t="n">
        <v>-48.2851174635046</v>
      </c>
      <c r="BF124" s="64" t="n">
        <v>-48.4741288555743</v>
      </c>
      <c r="BG124" s="64" t="n">
        <v>-46.8168917510569</v>
      </c>
      <c r="BH124" s="64" t="n">
        <v>-96.9547732845364</v>
      </c>
      <c r="BI124" s="64" t="n">
        <v>-98.2978179137115</v>
      </c>
      <c r="BJ124" s="64" t="n">
        <v>-98.5012065446139</v>
      </c>
      <c r="BK124" s="64" t="n">
        <v>-96.6045095072572</v>
      </c>
      <c r="BL124" s="64" t="n">
        <v>-97.9609226790342</v>
      </c>
      <c r="BM124" s="64" t="n">
        <v>-99.3179057478935</v>
      </c>
      <c r="BN124" s="64" t="n">
        <v>-99.5382883573575</v>
      </c>
      <c r="BO124" s="64" t="n">
        <v>-97.2637640275291</v>
      </c>
      <c r="BP124" s="64" t="n">
        <v>-97.4976750459317</v>
      </c>
      <c r="BQ124" s="64" t="n">
        <v>-98.8546095454145</v>
      </c>
      <c r="BR124" s="64" t="n">
        <v>-99.0948858841221</v>
      </c>
      <c r="BS124" s="64" t="n">
        <v>-92.668998726504</v>
      </c>
      <c r="BT124" s="64" t="n">
        <v>-93.9912871416589</v>
      </c>
      <c r="BU124" s="64" t="n">
        <v>-95.3147565537847</v>
      </c>
      <c r="BV124" s="64" t="n">
        <v>-95.5757054529482</v>
      </c>
      <c r="BW124" s="64" t="n">
        <v>-97.4943151396836</v>
      </c>
      <c r="BX124" s="64" t="n">
        <v>-98.8702907778246</v>
      </c>
      <c r="BY124" s="64" t="n">
        <v>-100.247611045118</v>
      </c>
      <c r="BZ124" s="64" t="n">
        <v>-100.525144283022</v>
      </c>
      <c r="CA124" s="64" t="n">
        <v>-97.0265756700171</v>
      </c>
      <c r="CB124" s="64" t="n">
        <v>-98.3984263629007</v>
      </c>
      <c r="CC124" s="64" t="n">
        <v>-99.3738077187719</v>
      </c>
      <c r="CD124" s="64" t="n">
        <v>-99.2668043532838</v>
      </c>
      <c r="CE124" s="64" t="n">
        <v>-94.9220982163275</v>
      </c>
      <c r="CF124" s="64" t="n">
        <v>-94.8177514789156</v>
      </c>
      <c r="CG124" s="64" t="n">
        <v>-95.7542903793043</v>
      </c>
      <c r="CH124" s="64" t="n">
        <v>-95.6477978053823</v>
      </c>
      <c r="CI124" s="64" t="n">
        <v>-99.2136898602834</v>
      </c>
      <c r="CJ124" s="64" t="n">
        <v>-100.208258984825</v>
      </c>
      <c r="CK124" s="64" t="n">
        <v>-101.199329829403</v>
      </c>
      <c r="CL124" s="64" t="n">
        <v>-101.088084737598</v>
      </c>
      <c r="CM124" s="64" t="n">
        <v>-101.109724489394</v>
      </c>
      <c r="CN124" s="64" t="n">
        <v>-102.123899915995</v>
      </c>
      <c r="CO124" s="64" t="n">
        <v>-103.134529661302</v>
      </c>
      <c r="CP124" s="64" t="n">
        <v>-103.021777210042</v>
      </c>
      <c r="CQ124" s="64" t="n">
        <v>-100.885501537927</v>
      </c>
      <c r="CR124" s="64" t="n">
        <v>-101.89600878936</v>
      </c>
      <c r="CS124" s="64" t="n">
        <v>-102.902932172033</v>
      </c>
      <c r="CT124" s="64" t="n">
        <v>-102.788965361716</v>
      </c>
      <c r="CU124" s="64" t="n">
        <v>-93.6429608737978</v>
      </c>
      <c r="CV124" s="64" t="n">
        <v>-15.6577950867679</v>
      </c>
      <c r="CW124" s="64" t="n">
        <v>-15.7205692511638</v>
      </c>
      <c r="CX124" s="64" t="n">
        <v>-15.6101619379891</v>
      </c>
      <c r="CY124" s="64" t="n">
        <v>-51.5231055256087</v>
      </c>
      <c r="CZ124" s="64" t="n">
        <v>-51.9642196693844</v>
      </c>
      <c r="DA124" s="64" t="n">
        <v>-52.4010710239834</v>
      </c>
      <c r="DB124" s="64" t="n">
        <v>-52.2655145853441</v>
      </c>
      <c r="DC124" s="64" t="n">
        <v>-45.3368064556879</v>
      </c>
      <c r="DD124" s="64" t="n">
        <v>-45.7123800545765</v>
      </c>
      <c r="DE124" s="64" t="n">
        <v>-46.0837945781342</v>
      </c>
      <c r="DF124" s="64" t="n">
        <v>-45.9515362335319</v>
      </c>
      <c r="DG124" s="64" t="n">
        <v>-42.1885585648144</v>
      </c>
      <c r="DH124" s="64" t="n">
        <v>-42.5300248161641</v>
      </c>
      <c r="DI124" s="64" t="n">
        <v>-42.8673603270306</v>
      </c>
      <c r="DJ124" s="64" t="n">
        <v>-42.7360030288755</v>
      </c>
      <c r="DK124" s="64" t="n">
        <v>-36.3717574699988</v>
      </c>
      <c r="DL124" s="64" t="n">
        <v>-36.2450264883612</v>
      </c>
      <c r="DM124" s="64" t="n">
        <v>-36.5152957905019</v>
      </c>
      <c r="DN124" s="64" t="n">
        <v>-36.3859586519866</v>
      </c>
      <c r="DO124" s="64" t="n">
        <v>-39.2418999682808</v>
      </c>
      <c r="DP124" s="64" t="n">
        <v>-39.5526344919064</v>
      </c>
      <c r="DQ124" s="64" t="n">
        <v>-39.8593034646299</v>
      </c>
      <c r="DR124" s="64" t="n">
        <v>-39.7300191912207</v>
      </c>
      <c r="DS124" s="64" t="n">
        <v>-38.9110743543269</v>
      </c>
      <c r="DT124" s="64" t="n">
        <v>-39.2188103968598</v>
      </c>
      <c r="DU124" s="64" t="n">
        <v>-39.5225028687984</v>
      </c>
      <c r="DV124" s="64" t="n">
        <v>-39.3939175678507</v>
      </c>
      <c r="DW124" s="64" t="n">
        <v>-36.8081192371326</v>
      </c>
      <c r="DX124" s="64" t="n">
        <v>-37.0926577500861</v>
      </c>
      <c r="DY124" s="64" t="n">
        <v>-37.3731581647627</v>
      </c>
      <c r="DZ124" s="64" t="n">
        <v>-37.2447468831746</v>
      </c>
      <c r="EA124" s="64" t="n">
        <v>-35.3343399108979</v>
      </c>
      <c r="EB124" s="64" t="n">
        <v>-35.211044758727</v>
      </c>
      <c r="EC124" s="64" t="n">
        <v>-35.4734226091303</v>
      </c>
      <c r="ED124" s="64" t="n">
        <v>-35.3475919561318</v>
      </c>
      <c r="EE124" s="64" t="n">
        <v>-38.6747731580288</v>
      </c>
      <c r="EF124" s="64" t="n">
        <v>-38.9808526212455</v>
      </c>
      <c r="EG124" s="64" t="n">
        <v>-39.2829199575871</v>
      </c>
      <c r="EH124" s="64" t="n">
        <v>-39.1553345650128</v>
      </c>
      <c r="EI124" s="64" t="n">
        <v>-45.9278537326548</v>
      </c>
      <c r="EJ124" s="64" t="n">
        <v>-153.060044496029</v>
      </c>
      <c r="EK124" s="64" t="n">
        <v>-154.615816553104</v>
      </c>
      <c r="EL124" s="64" t="n">
        <v>-154.488319280283</v>
      </c>
      <c r="EM124" s="64" t="n">
        <v>-155.825438043727</v>
      </c>
      <c r="EN124" s="64" t="n">
        <v>-157.431385801898</v>
      </c>
      <c r="EO124" s="64" t="n">
        <v>-159.033262836287</v>
      </c>
      <c r="EP124" s="64" t="n">
        <v>-158.903814065609</v>
      </c>
      <c r="EQ124" s="64" t="n">
        <v>-153.816888626184</v>
      </c>
      <c r="ER124" s="64" t="n">
        <v>-153.690842044734</v>
      </c>
      <c r="ES124" s="64" t="n">
        <v>-155.252416107602</v>
      </c>
      <c r="ET124" s="64" t="n">
        <v>-155.123777443608</v>
      </c>
      <c r="EU124" s="64" t="n">
        <v>-154.658289995346</v>
      </c>
      <c r="EV124" s="64" t="n">
        <v>-156.249942742355</v>
      </c>
      <c r="EW124" s="64" t="n">
        <v>-157.837481714172</v>
      </c>
      <c r="EX124" s="64" t="n">
        <v>-157.70666391121</v>
      </c>
      <c r="EY124" s="64" t="n">
        <v>-157.233388736709</v>
      </c>
      <c r="EZ124" s="64" t="n">
        <v>-158.851506162463</v>
      </c>
      <c r="FA124" s="64" t="n">
        <v>-160.465440125671</v>
      </c>
      <c r="FB124" s="64" t="n">
        <v>-160.332406269127</v>
      </c>
      <c r="FC124" s="64" t="n">
        <v>-159.851213396928</v>
      </c>
      <c r="FD124" s="64" t="n">
        <v>0</v>
      </c>
      <c r="FE124" s="64" t="n">
        <v>0</v>
      </c>
      <c r="FF124" s="64" t="n">
        <v>0</v>
      </c>
      <c r="FG124" s="64" t="n">
        <v>0</v>
      </c>
      <c r="FH124" s="64" t="n">
        <v>0</v>
      </c>
    </row>
    <row r="125" customFormat="false" ht="15" hidden="false" customHeight="false" outlineLevel="0" collapsed="false">
      <c r="C125" s="1" t="s">
        <v>765</v>
      </c>
      <c r="D125" s="12" t="s">
        <v>358</v>
      </c>
      <c r="I125" s="21" t="n">
        <f aca="false">SUM(J125:FH125)</f>
        <v>197400.539215109</v>
      </c>
      <c r="J125" s="21" t="n">
        <f aca="false">(J101+J124)*J26</f>
        <v>0</v>
      </c>
      <c r="K125" s="21" t="n">
        <f aca="false">(K101+K124)*K26</f>
        <v>0</v>
      </c>
      <c r="L125" s="21" t="n">
        <f aca="false">(L101+L124)*L26</f>
        <v>0</v>
      </c>
      <c r="M125" s="21" t="n">
        <f aca="false">(M101+M124)*M26</f>
        <v>0</v>
      </c>
      <c r="N125" s="21" t="n">
        <f aca="false">(N101+N124)*N26</f>
        <v>0</v>
      </c>
      <c r="O125" s="21" t="n">
        <f aca="false">(O101+O124)*O26</f>
        <v>0</v>
      </c>
      <c r="P125" s="21" t="n">
        <f aca="false">(P101+P124)*P26</f>
        <v>0</v>
      </c>
      <c r="Q125" s="21" t="n">
        <f aca="false">(Q101+Q124)*Q26</f>
        <v>0</v>
      </c>
      <c r="R125" s="21" t="n">
        <f aca="false">(R101+R124)*R26</f>
        <v>0</v>
      </c>
      <c r="S125" s="21" t="n">
        <f aca="false">(S101+S124)*S26</f>
        <v>0</v>
      </c>
      <c r="T125" s="21" t="n">
        <f aca="false">(T101+T124)*T26</f>
        <v>549.489564893418</v>
      </c>
      <c r="U125" s="21" t="n">
        <f aca="false">(U101+U124)*U26</f>
        <v>554.937397968901</v>
      </c>
      <c r="V125" s="21" t="n">
        <f aca="false">(V101+V124)*V26</f>
        <v>554.340844499029</v>
      </c>
      <c r="W125" s="21" t="n">
        <f aca="false">(W101+W124)*W26</f>
        <v>533.614269119641</v>
      </c>
      <c r="X125" s="21" t="n">
        <f aca="false">(X101+X124)*X26</f>
        <v>538.967985026555</v>
      </c>
      <c r="Y125" s="21" t="n">
        <f aca="false">(Y101+Y124)*Y26</f>
        <v>544.303031420114</v>
      </c>
      <c r="Z125" s="21" t="n">
        <f aca="false">(Z101+Z124)*Z26</f>
        <v>543.709342021779</v>
      </c>
      <c r="AA125" s="21" t="n">
        <f aca="false">(AA101+AA124)*AA26</f>
        <v>440.538541151334</v>
      </c>
      <c r="AB125" s="21" t="n">
        <f aca="false">(AB101+AB124)*AB26</f>
        <v>444.860869555297</v>
      </c>
      <c r="AC125" s="21" t="n">
        <f aca="false">(AC101+AC124)*AC26</f>
        <v>449.164618892266</v>
      </c>
      <c r="AD125" s="21" t="n">
        <f aca="false">(AD101+AD124)*AD26</f>
        <v>448.57380568276</v>
      </c>
      <c r="AE125" s="21" t="n">
        <f aca="false">(AE101+AE124)*AE26</f>
        <v>1573.26362203748</v>
      </c>
      <c r="AF125" s="21" t="n">
        <f aca="false">(AF101+AF124)*AF26</f>
        <v>1589.34198484508</v>
      </c>
      <c r="AG125" s="21" t="n">
        <f aca="false">(AG101+AG124)*AG26</f>
        <v>1605.37961886314</v>
      </c>
      <c r="AH125" s="21" t="n">
        <f aca="false">(AH101+AH124)*AH26</f>
        <v>1604.01648809184</v>
      </c>
      <c r="AI125" s="21" t="n">
        <f aca="false">(AI101+AI124)*AI26</f>
        <v>1586.8861379164</v>
      </c>
      <c r="AJ125" s="21" t="n">
        <f aca="false">(AJ101+AJ124)*AJ26</f>
        <v>1585.61466191725</v>
      </c>
      <c r="AK125" s="21" t="n">
        <f aca="false">(AK101+AK124)*AK26</f>
        <v>1574.50327347818</v>
      </c>
      <c r="AL125" s="21" t="n">
        <f aca="false">(AL101+AL124)*AL26</f>
        <v>1573.14414979253</v>
      </c>
      <c r="AM125" s="21" t="n">
        <f aca="false">(AM101+AM124)*AM26</f>
        <v>1512.3292674794</v>
      </c>
      <c r="AN125" s="21" t="n">
        <f aca="false">(AN101+AN124)*AN26</f>
        <v>1527.65880903005</v>
      </c>
      <c r="AO125" s="21" t="n">
        <f aca="false">(AO101+AO124)*AO26</f>
        <v>1542.94986880593</v>
      </c>
      <c r="AP125" s="21" t="n">
        <f aca="false">(AP101+AP124)*AP26</f>
        <v>1541.57603397232</v>
      </c>
      <c r="AQ125" s="21" t="n">
        <f aca="false">(AQ101+AQ124)*AQ26</f>
        <v>1423.80104656567</v>
      </c>
      <c r="AR125" s="21" t="n">
        <f aca="false">(AR101+AR124)*AR26</f>
        <v>1438.20261922868</v>
      </c>
      <c r="AS125" s="21" t="n">
        <f aca="false">(AS101+AS124)*AS26</f>
        <v>1452.56740849371</v>
      </c>
      <c r="AT125" s="21" t="n">
        <f aca="false">(AT101+AT124)*AT26</f>
        <v>1451.23993419268</v>
      </c>
      <c r="AU125" s="21" t="n">
        <f aca="false">(AU101+AU124)*AU26</f>
        <v>1420.33991628497</v>
      </c>
      <c r="AV125" s="21" t="n">
        <f aca="false">(AV101+AV124)*AV26</f>
        <v>1434.7100530887</v>
      </c>
      <c r="AW125" s="21" t="n">
        <f aca="false">(AW101+AW124)*AW26</f>
        <v>1449.04352043421</v>
      </c>
      <c r="AX125" s="21" t="n">
        <f aca="false">(AX101+AX124)*AX26</f>
        <v>1447.71163204739</v>
      </c>
      <c r="AY125" s="21" t="n">
        <f aca="false">(AY101+AY124)*AY26</f>
        <v>1395.14330731223</v>
      </c>
      <c r="AZ125" s="21" t="n">
        <f aca="false">(AZ101+AZ124)*AZ26</f>
        <v>1393.82784047326</v>
      </c>
      <c r="BA125" s="21" t="n">
        <f aca="false">(BA101+BA124)*BA26</f>
        <v>1407.71227765797</v>
      </c>
      <c r="BB125" s="21" t="n">
        <f aca="false">(BB101+BB124)*BB26</f>
        <v>1406.36848416999</v>
      </c>
      <c r="BC125" s="21" t="n">
        <f aca="false">(BC101+BC124)*BC26</f>
        <v>1425.92653158807</v>
      </c>
      <c r="BD125" s="21" t="n">
        <f aca="false">(BD101+BD124)*BD26</f>
        <v>1440.3052434935</v>
      </c>
      <c r="BE125" s="21" t="n">
        <f aca="false">(BE101+BE124)*BE26</f>
        <v>1454.64530442119</v>
      </c>
      <c r="BF125" s="21" t="n">
        <f aca="false">(BF101+BF124)*BF26</f>
        <v>1453.23307984663</v>
      </c>
      <c r="BG125" s="21" t="n">
        <f aca="false">(BG101+BG124)*BG26</f>
        <v>1414.01381381148</v>
      </c>
      <c r="BH125" s="21" t="n">
        <f aca="false">(BH101+BH124)*BH26</f>
        <v>1378.91272927389</v>
      </c>
      <c r="BI125" s="21" t="n">
        <f aca="false">(BI101+BI124)*BI26</f>
        <v>1392.56771506555</v>
      </c>
      <c r="BJ125" s="21" t="n">
        <f aca="false">(BJ101+BJ124)*BJ26</f>
        <v>1391.13155168649</v>
      </c>
      <c r="BK125" s="21" t="n">
        <f aca="false">(BK101+BK124)*BK26</f>
        <v>1361.36784741272</v>
      </c>
      <c r="BL125" s="21" t="n">
        <f aca="false">(BL101+BL124)*BL26</f>
        <v>1375.02702297072</v>
      </c>
      <c r="BM125" s="21" t="n">
        <f aca="false">(BM101+BM124)*BM26</f>
        <v>1388.64720444193</v>
      </c>
      <c r="BN125" s="21" t="n">
        <f aca="false">(BN101+BN124)*BN26</f>
        <v>1387.20493491759</v>
      </c>
      <c r="BO125" s="21" t="n">
        <f aca="false">(BO101+BO124)*BO26</f>
        <v>1356.96566020861</v>
      </c>
      <c r="BP125" s="21" t="n">
        <f aca="false">(BP101+BP124)*BP26</f>
        <v>1355.56783983729</v>
      </c>
      <c r="BQ125" s="21" t="n">
        <f aca="false">(BQ101+BQ124)*BQ26</f>
        <v>1369.00283978259</v>
      </c>
      <c r="BR125" s="21" t="n">
        <f aca="false">(BR101+BR124)*BR26</f>
        <v>1367.57471889907</v>
      </c>
      <c r="BS125" s="21" t="n">
        <f aca="false">(BS101+BS124)*BS26</f>
        <v>1291.64637519407</v>
      </c>
      <c r="BT125" s="21" t="n">
        <f aca="false">(BT101+BT124)*BT26</f>
        <v>1304.58639797829</v>
      </c>
      <c r="BU125" s="21" t="n">
        <f aca="false">(BU101+BU124)*BU26</f>
        <v>1317.48892915498</v>
      </c>
      <c r="BV125" s="21" t="n">
        <f aca="false">(BV101+BV124)*BV26</f>
        <v>1316.07330503077</v>
      </c>
      <c r="BW125" s="21" t="n">
        <f aca="false">(BW101+BW124)*BW26</f>
        <v>1324.31811371649</v>
      </c>
      <c r="BX125" s="21" t="n">
        <f aca="false">(BX101+BX124)*BX26</f>
        <v>1337.5995043291</v>
      </c>
      <c r="BY125" s="21" t="n">
        <f aca="false">(BY101+BY124)*BY26</f>
        <v>1350.84253946674</v>
      </c>
      <c r="BZ125" s="21" t="n">
        <f aca="false">(BZ101+BZ124)*BZ26</f>
        <v>1349.38806356493</v>
      </c>
      <c r="CA125" s="21" t="n">
        <f aca="false">(CA101+CA124)*CA26</f>
        <v>1302.6500609606</v>
      </c>
      <c r="CB125" s="21" t="n">
        <f aca="false">(CB101+CB124)*CB26</f>
        <v>1315.67801020579</v>
      </c>
      <c r="CC125" s="21" t="n">
        <f aca="false">(CC101+CC124)*CC26</f>
        <v>1329.0650410981</v>
      </c>
      <c r="CD125" s="21" t="n">
        <f aca="false">(CD101+CD124)*CD26</f>
        <v>1327.98311818038</v>
      </c>
      <c r="CE125" s="21" t="n">
        <f aca="false">(CE101+CE124)*CE26</f>
        <v>1280.52847005711</v>
      </c>
      <c r="CF125" s="21" t="n">
        <f aca="false">(CF101+CF124)*CF26</f>
        <v>1279.47340860105</v>
      </c>
      <c r="CG125" s="21" t="n">
        <f aca="false">(CG101+CG124)*CG26</f>
        <v>1292.46769911015</v>
      </c>
      <c r="CH125" s="21" t="n">
        <f aca="false">(CH101+CH124)*CH26</f>
        <v>1291.39094086271</v>
      </c>
      <c r="CI125" s="21" t="n">
        <f aca="false">(CI101+CI124)*CI26</f>
        <v>1320.39638838528</v>
      </c>
      <c r="CJ125" s="21" t="n">
        <f aca="false">(CJ101+CJ124)*CJ26</f>
        <v>1333.97742893859</v>
      </c>
      <c r="CK125" s="21" t="n">
        <f aca="false">(CK101+CK124)*CK26</f>
        <v>1347.52309799448</v>
      </c>
      <c r="CL125" s="21" t="n">
        <f aca="false">(CL101+CL124)*CL26</f>
        <v>1346.39828651067</v>
      </c>
      <c r="CM125" s="21" t="n">
        <f aca="false">(CM101+CM124)*CM26</f>
        <v>1339.56740519073</v>
      </c>
      <c r="CN125" s="21" t="n">
        <f aca="false">(CN101+CN124)*CN26</f>
        <v>1353.34668724264</v>
      </c>
      <c r="CO125" s="21" t="n">
        <f aca="false">(CO101+CO124)*CO26</f>
        <v>1367.09011851701</v>
      </c>
      <c r="CP125" s="21" t="n">
        <f aca="false">(CP101+CP124)*CP26</f>
        <v>1365.95006595427</v>
      </c>
      <c r="CQ125" s="21" t="n">
        <f aca="false">(CQ101+CQ124)*CQ26</f>
        <v>1337.30026201479</v>
      </c>
      <c r="CR125" s="21" t="n">
        <f aca="false">(CR101+CR124)*CR26</f>
        <v>1351.04245473999</v>
      </c>
      <c r="CS125" s="21" t="n">
        <f aca="false">(CS101+CS124)*CS26</f>
        <v>1364.74841056996</v>
      </c>
      <c r="CT125" s="21" t="n">
        <f aca="false">(CT101+CT124)*CT26</f>
        <v>1363.59607948786</v>
      </c>
      <c r="CU125" s="21" t="n">
        <f aca="false">(CU101+CU124)*CU26</f>
        <v>1267.59497026042</v>
      </c>
      <c r="CV125" s="21" t="n">
        <f aca="false">(CV101+CV124)*CV26</f>
        <v>1344.37810722235</v>
      </c>
      <c r="CW125" s="21" t="n">
        <f aca="false">(CW101+CW124)*CW26</f>
        <v>1358.04645455748</v>
      </c>
      <c r="CX125" s="21" t="n">
        <f aca="false">(CX101+CX124)*CX26</f>
        <v>1356.93011394649</v>
      </c>
      <c r="CY125" s="21" t="n">
        <f aca="false">(CY101+CY124)*CY26</f>
        <v>1693.98261531995</v>
      </c>
      <c r="CZ125" s="21" t="n">
        <f aca="false">(CZ101+CZ124)*CZ26</f>
        <v>1711.47640022436</v>
      </c>
      <c r="DA125" s="21" t="n">
        <f aca="false">(DA101+DA124)*DA26</f>
        <v>1728.92708359376</v>
      </c>
      <c r="DB125" s="21" t="n">
        <f aca="false">(DB101+DB124)*DB26</f>
        <v>1727.55645738085</v>
      </c>
      <c r="DC125" s="21" t="n">
        <f aca="false">(DC101+DC124)*DC26</f>
        <v>1631.43225805742</v>
      </c>
      <c r="DD125" s="21" t="n">
        <f aca="false">(DD101+DD124)*DD26</f>
        <v>1648.26335523019</v>
      </c>
      <c r="DE125" s="21" t="n">
        <f aca="false">(DE101+DE124)*DE26</f>
        <v>1665.05239953017</v>
      </c>
      <c r="DF125" s="21" t="n">
        <f aca="false">(DF101+DF124)*DF26</f>
        <v>1663.71512071253</v>
      </c>
      <c r="DG125" s="21" t="n">
        <f aca="false">(DG101+DG124)*DG26</f>
        <v>1599.59997382748</v>
      </c>
      <c r="DH125" s="21" t="n">
        <f aca="false">(DH101+DH124)*DH26</f>
        <v>1616.08620781958</v>
      </c>
      <c r="DI125" s="21" t="n">
        <f aca="false">(DI101+DI124)*DI26</f>
        <v>1632.53067543568</v>
      </c>
      <c r="DJ125" s="21" t="n">
        <f aca="false">(DJ101+DJ124)*DJ26</f>
        <v>1631.20250719878</v>
      </c>
      <c r="DK125" s="21" t="n">
        <f aca="false">(DK101+DK124)*DK26</f>
        <v>1553.81928243057</v>
      </c>
      <c r="DL125" s="21" t="n">
        <f aca="false">(DL101+DL124)*DL26</f>
        <v>1552.53789139402</v>
      </c>
      <c r="DM125" s="21" t="n">
        <f aca="false">(DM101+DM124)*DM26</f>
        <v>1568.30424512189</v>
      </c>
      <c r="DN125" s="21" t="n">
        <f aca="false">(DN101+DN124)*DN26</f>
        <v>1566.99650294357</v>
      </c>
      <c r="DO125" s="21" t="n">
        <f aca="false">(DO101+DO124)*DO26</f>
        <v>1569.80598135141</v>
      </c>
      <c r="DP125" s="21" t="n">
        <f aca="false">(DP101+DP124)*DP26</f>
        <v>1585.98148342986</v>
      </c>
      <c r="DQ125" s="21" t="n">
        <f aca="false">(DQ101+DQ124)*DQ26</f>
        <v>1602.11587827141</v>
      </c>
      <c r="DR125" s="21" t="n">
        <f aca="false">(DR101+DR124)*DR26</f>
        <v>1600.80867061805</v>
      </c>
      <c r="DS125" s="21" t="n">
        <f aca="false">(DS101+DS124)*DS26</f>
        <v>1566.46096681033</v>
      </c>
      <c r="DT125" s="21" t="n">
        <f aca="false">(DT101+DT124)*DT26</f>
        <v>1582.60615091328</v>
      </c>
      <c r="DU125" s="21" t="n">
        <f aca="false">(DU101+DU124)*DU26</f>
        <v>1598.71045002467</v>
      </c>
      <c r="DV125" s="21" t="n">
        <f aca="false">(DV101+DV124)*DV26</f>
        <v>1597.41030975953</v>
      </c>
      <c r="DW125" s="21" t="n">
        <f aca="false">(DW101+DW124)*DW26</f>
        <v>1545.19775395869</v>
      </c>
      <c r="DX125" s="21" t="n">
        <f aca="false">(DX101+DX124)*DX26</f>
        <v>1561.10838526257</v>
      </c>
      <c r="DY125" s="21" t="n">
        <f aca="false">(DY101+DY124)*DY26</f>
        <v>1576.97818690609</v>
      </c>
      <c r="DZ125" s="21" t="n">
        <f aca="false">(DZ101+DZ124)*DZ26</f>
        <v>1575.67980617003</v>
      </c>
      <c r="EA125" s="21" t="n">
        <f aca="false">(EA101+EA124)*EA26</f>
        <v>1543.32983822189</v>
      </c>
      <c r="EB125" s="21" t="n">
        <f aca="false">(EB101+EB124)*EB26</f>
        <v>1542.08318723883</v>
      </c>
      <c r="EC125" s="21" t="n">
        <f aca="false">(EC101+EC124)*EC26</f>
        <v>1557.76974962136</v>
      </c>
      <c r="ED125" s="21" t="n">
        <f aca="false">(ED101+ED124)*ED26</f>
        <v>1556.49746190771</v>
      </c>
      <c r="EE125" s="21" t="n">
        <f aca="false">(EE101+EE124)*EE26</f>
        <v>1564.07169915887</v>
      </c>
      <c r="EF125" s="21" t="n">
        <f aca="false">(EF101+EF124)*EF26</f>
        <v>1580.20013340429</v>
      </c>
      <c r="EG125" s="21" t="n">
        <f aca="false">(EG101+EG124)*EG26</f>
        <v>1596.28800058909</v>
      </c>
      <c r="EH125" s="21" t="n">
        <f aca="false">(EH101+EH124)*EH26</f>
        <v>1594.99797050861</v>
      </c>
      <c r="EI125" s="21" t="n">
        <f aca="false">(EI101+EI124)*EI26</f>
        <v>1637.40840274675</v>
      </c>
      <c r="EJ125" s="21" t="n">
        <f aca="false">(EJ101+EJ124)*EJ26</f>
        <v>1547.60711657097</v>
      </c>
      <c r="EK125" s="21" t="n">
        <f aca="false">(EK101+EK124)*EK26</f>
        <v>1563.33770070361</v>
      </c>
      <c r="EL125" s="21" t="n">
        <f aca="false">(EL101+EL124)*EL26</f>
        <v>1562.04856161175</v>
      </c>
      <c r="EM125" s="21" t="n">
        <f aca="false">(EM101+EM124)*EM26</f>
        <v>1575.56831799768</v>
      </c>
      <c r="EN125" s="21" t="n">
        <f aca="false">(EN101+EN124)*EN26</f>
        <v>1591.80623421919</v>
      </c>
      <c r="EO125" s="21" t="n">
        <f aca="false">(EO101+EO124)*EO26</f>
        <v>1608.00299090023</v>
      </c>
      <c r="EP125" s="21" t="n">
        <f aca="false">(EP101+EP124)*EP26</f>
        <v>1606.69411999671</v>
      </c>
      <c r="EQ125" s="21" t="n">
        <f aca="false">(EQ101+EQ124)*EQ26</f>
        <v>1555.25965166475</v>
      </c>
      <c r="ER125" s="21" t="n">
        <f aca="false">(ER101+ER124)*ER26</f>
        <v>1553.98518067453</v>
      </c>
      <c r="ES125" s="21" t="n">
        <f aca="false">(ES101+ES124)*ES26</f>
        <v>1569.77442953242</v>
      </c>
      <c r="ET125" s="21" t="n">
        <f aca="false">(ET101+ET124)*ET26</f>
        <v>1568.4737497076</v>
      </c>
      <c r="EU125" s="21" t="n">
        <f aca="false">(EU101+EU124)*EU26</f>
        <v>1563.76715439739</v>
      </c>
      <c r="EV125" s="21" t="n">
        <f aca="false">(EV101+EV124)*EV26</f>
        <v>1579.86053217271</v>
      </c>
      <c r="EW125" s="21" t="n">
        <f aca="false">(EW101+EW124)*EW26</f>
        <v>1595.91231510996</v>
      </c>
      <c r="EX125" s="21" t="n">
        <f aca="false">(EX101+EX124)*EX26</f>
        <v>1594.5896017689</v>
      </c>
      <c r="EY125" s="21" t="n">
        <f aca="false">(EY101+EY124)*EY26</f>
        <v>1589.80426389339</v>
      </c>
      <c r="EZ125" s="21" t="n">
        <f aca="false">(EZ101+EZ124)*EZ26</f>
        <v>1606.16522897601</v>
      </c>
      <c r="FA125" s="21" t="n">
        <f aca="false">(FA101+FA124)*FA26</f>
        <v>1622.483894604</v>
      </c>
      <c r="FB125" s="21" t="n">
        <f aca="false">(FB101+FB124)*FB26</f>
        <v>1621.13877449895</v>
      </c>
      <c r="FC125" s="21" t="n">
        <f aca="false">(FC101+FC124)*FC26</f>
        <v>1616.27337990227</v>
      </c>
      <c r="FD125" s="21" t="n">
        <f aca="false">(FD101+FD124)*FD26</f>
        <v>0</v>
      </c>
      <c r="FE125" s="21" t="n">
        <f aca="false">(FE101+FE124)*FE26</f>
        <v>0</v>
      </c>
      <c r="FF125" s="21" t="n">
        <f aca="false">(FF101+FF124)*FF26</f>
        <v>0</v>
      </c>
      <c r="FG125" s="21" t="n">
        <f aca="false">(FG101+FG124)*FG26</f>
        <v>0</v>
      </c>
      <c r="FH125" s="21" t="n">
        <f aca="false">(FH101+FH124)*FH26</f>
        <v>0</v>
      </c>
    </row>
    <row r="126" customFormat="false" ht="15" hidden="false" customHeight="false" outlineLevel="0" collapsed="false">
      <c r="C126" s="1" t="s">
        <v>766</v>
      </c>
      <c r="D126" s="12" t="s">
        <v>546</v>
      </c>
      <c r="J126" s="61" t="n">
        <f aca="false">IF(J93&gt;0,(J94/In_DSCR_Contracted+(J93-J94)/In_DSCR_Merchant)/J93,0)</f>
        <v>0</v>
      </c>
      <c r="K126" s="61" t="n">
        <f aca="false">IF(K93&gt;0,(K94/In_DSCR_Contracted+(K93-K94)/In_DSCR_Merchant)/K93,0)</f>
        <v>0</v>
      </c>
      <c r="L126" s="61" t="n">
        <f aca="false">IF(L93&gt;0,(L94/In_DSCR_Contracted+(L93-L94)/In_DSCR_Merchant)/L93,0)</f>
        <v>0</v>
      </c>
      <c r="M126" s="61" t="n">
        <f aca="false">IF(M93&gt;0,(M94/In_DSCR_Contracted+(M93-M94)/In_DSCR_Merchant)/M93,0)</f>
        <v>0</v>
      </c>
      <c r="N126" s="61" t="n">
        <f aca="false">IF(N93&gt;0,(N94/In_DSCR_Contracted+(N93-N94)/In_DSCR_Merchant)/N93,0)</f>
        <v>0</v>
      </c>
      <c r="O126" s="61" t="n">
        <f aca="false">IF(O93&gt;0,(O94/In_DSCR_Contracted+(O93-O94)/In_DSCR_Merchant)/O93,0)</f>
        <v>0</v>
      </c>
      <c r="P126" s="61" t="n">
        <f aca="false">IF(P93&gt;0,(P94/In_DSCR_Contracted+(P93-P94)/In_DSCR_Merchant)/P93,0)</f>
        <v>0</v>
      </c>
      <c r="Q126" s="61" t="n">
        <f aca="false">IF(Q93&gt;0,(Q94/In_DSCR_Contracted+(Q93-Q94)/In_DSCR_Merchant)/Q93,0)</f>
        <v>0</v>
      </c>
      <c r="R126" s="61" t="n">
        <f aca="false">IF(R93&gt;0,(R94/In_DSCR_Contracted+(R93-R94)/In_DSCR_Merchant)/R93,0)</f>
        <v>0</v>
      </c>
      <c r="S126" s="61" t="n">
        <f aca="false">IF(S93&gt;0,(S94/In_DSCR_Contracted+(S93-S94)/In_DSCR_Merchant)/S93,0)</f>
        <v>0</v>
      </c>
      <c r="T126" s="61" t="n">
        <f aca="false">IF(T93&gt;0,(T94/In_DSCR_Contracted+(T93-T94)/In_DSCR_Merchant)/T93,0)</f>
        <v>0.799939433807581</v>
      </c>
      <c r="U126" s="61" t="n">
        <f aca="false">IF(U93&gt;0,(U94/In_DSCR_Contracted+(U93-U94)/In_DSCR_Merchant)/U93,0)</f>
        <v>0.799925596046128</v>
      </c>
      <c r="V126" s="61" t="n">
        <f aca="false">IF(V93&gt;0,(V94/In_DSCR_Contracted+(V93-V94)/In_DSCR_Merchant)/V93,0)</f>
        <v>0.799911603628735</v>
      </c>
      <c r="W126" s="61" t="n">
        <f aca="false">IF(W93&gt;0,(W94/In_DSCR_Contracted+(W93-W94)/In_DSCR_Merchant)/W93,0)</f>
        <v>0.799781076474569</v>
      </c>
      <c r="X126" s="61" t="n">
        <f aca="false">IF(X93&gt;0,(X94/In_DSCR_Contracted+(X93-X94)/In_DSCR_Merchant)/X93,0)</f>
        <v>0.799767444101947</v>
      </c>
      <c r="Y126" s="61" t="n">
        <f aca="false">IF(Y93&gt;0,(Y94/In_DSCR_Contracted+(Y93-Y94)/In_DSCR_Merchant)/Y93,0)</f>
        <v>0.799753657818207</v>
      </c>
      <c r="Z126" s="61" t="n">
        <f aca="false">IF(Z93&gt;0,(Z94/In_DSCR_Contracted+(Z93-Z94)/In_DSCR_Merchant)/Z93,0)</f>
        <v>0.799739717545719</v>
      </c>
      <c r="AA126" s="61" t="n">
        <f aca="false">IF(AA93&gt;0,(AA94/In_DSCR_Contracted+(AA93-AA94)/In_DSCR_Merchant)/AA93,0)</f>
        <v>0.803094320657283</v>
      </c>
      <c r="AB126" s="61" t="n">
        <f aca="false">IF(AB93&gt;0,(AB94/In_DSCR_Contracted+(AB93-AB94)/In_DSCR_Merchant)/AB93,0)</f>
        <v>0.803081587616383</v>
      </c>
      <c r="AC126" s="61" t="n">
        <f aca="false">IF(AC93&gt;0,(AC94/In_DSCR_Contracted+(AC93-AC94)/In_DSCR_Merchant)/AC93,0)</f>
        <v>0.803068710174548</v>
      </c>
      <c r="AD126" s="61" t="n">
        <f aca="false">IF(AD93&gt;0,(AD94/In_DSCR_Contracted+(AD93-AD94)/In_DSCR_Merchant)/AD93,0)</f>
        <v>0.803055688237543</v>
      </c>
      <c r="AE126" s="61" t="n">
        <f aca="false">IF(AE93&gt;0,(AE94/In_DSCR_Contracted+(AE93-AE94)/In_DSCR_Merchant)/AE93,0)</f>
        <v>0.740740740740741</v>
      </c>
      <c r="AF126" s="61" t="n">
        <f aca="false">IF(AF93&gt;0,(AF94/In_DSCR_Contracted+(AF93-AF94)/In_DSCR_Merchant)/AF93,0)</f>
        <v>0.740740740740741</v>
      </c>
      <c r="AG126" s="61" t="n">
        <f aca="false">IF(AG93&gt;0,(AG94/In_DSCR_Contracted+(AG93-AG94)/In_DSCR_Merchant)/AG93,0)</f>
        <v>0.740740740740741</v>
      </c>
      <c r="AH126" s="61" t="n">
        <f aca="false">IF(AH93&gt;0,(AH94/In_DSCR_Contracted+(AH93-AH94)/In_DSCR_Merchant)/AH93,0)</f>
        <v>0.740740740740741</v>
      </c>
      <c r="AI126" s="61" t="n">
        <f aca="false">IF(AI93&gt;0,(AI94/In_DSCR_Contracted+(AI93-AI94)/In_DSCR_Merchant)/AI93,0)</f>
        <v>0.740740740740741</v>
      </c>
      <c r="AJ126" s="61" t="n">
        <f aca="false">IF(AJ93&gt;0,(AJ94/In_DSCR_Contracted+(AJ93-AJ94)/In_DSCR_Merchant)/AJ93,0)</f>
        <v>0.740740740740741</v>
      </c>
      <c r="AK126" s="61" t="n">
        <f aca="false">IF(AK93&gt;0,(AK94/In_DSCR_Contracted+(AK93-AK94)/In_DSCR_Merchant)/AK93,0)</f>
        <v>0.740740740740741</v>
      </c>
      <c r="AL126" s="61" t="n">
        <f aca="false">IF(AL93&gt;0,(AL94/In_DSCR_Contracted+(AL93-AL94)/In_DSCR_Merchant)/AL93,0)</f>
        <v>0.740740740740741</v>
      </c>
      <c r="AM126" s="61" t="n">
        <f aca="false">IF(AM93&gt;0,(AM94/In_DSCR_Contracted+(AM93-AM94)/In_DSCR_Merchant)/AM93,0)</f>
        <v>0.740740740740741</v>
      </c>
      <c r="AN126" s="61" t="n">
        <f aca="false">IF(AN93&gt;0,(AN94/In_DSCR_Contracted+(AN93-AN94)/In_DSCR_Merchant)/AN93,0)</f>
        <v>0.740740740740741</v>
      </c>
      <c r="AO126" s="61" t="n">
        <f aca="false">IF(AO93&gt;0,(AO94/In_DSCR_Contracted+(AO93-AO94)/In_DSCR_Merchant)/AO93,0)</f>
        <v>0.740740740740741</v>
      </c>
      <c r="AP126" s="61" t="n">
        <f aca="false">IF(AP93&gt;0,(AP94/In_DSCR_Contracted+(AP93-AP94)/In_DSCR_Merchant)/AP93,0)</f>
        <v>0.740740740740741</v>
      </c>
      <c r="AQ126" s="61" t="n">
        <f aca="false">IF(AQ93&gt;0,(AQ94/In_DSCR_Contracted+(AQ93-AQ94)/In_DSCR_Merchant)/AQ93,0)</f>
        <v>0.740740740740741</v>
      </c>
      <c r="AR126" s="61" t="n">
        <f aca="false">IF(AR93&gt;0,(AR94/In_DSCR_Contracted+(AR93-AR94)/In_DSCR_Merchant)/AR93,0)</f>
        <v>0.740740740740741</v>
      </c>
      <c r="AS126" s="61" t="n">
        <f aca="false">IF(AS93&gt;0,(AS94/In_DSCR_Contracted+(AS93-AS94)/In_DSCR_Merchant)/AS93,0)</f>
        <v>0.740740740740741</v>
      </c>
      <c r="AT126" s="61" t="n">
        <f aca="false">IF(AT93&gt;0,(AT94/In_DSCR_Contracted+(AT93-AT94)/In_DSCR_Merchant)/AT93,0)</f>
        <v>0.740740740740741</v>
      </c>
      <c r="AU126" s="61" t="n">
        <f aca="false">IF(AU93&gt;0,(AU94/In_DSCR_Contracted+(AU93-AU94)/In_DSCR_Merchant)/AU93,0)</f>
        <v>0.740740740740741</v>
      </c>
      <c r="AV126" s="61" t="n">
        <f aca="false">IF(AV93&gt;0,(AV94/In_DSCR_Contracted+(AV93-AV94)/In_DSCR_Merchant)/AV93,0)</f>
        <v>0.740740740740741</v>
      </c>
      <c r="AW126" s="61" t="n">
        <f aca="false">IF(AW93&gt;0,(AW94/In_DSCR_Contracted+(AW93-AW94)/In_DSCR_Merchant)/AW93,0)</f>
        <v>0.740740740740741</v>
      </c>
      <c r="AX126" s="61" t="n">
        <f aca="false">IF(AX93&gt;0,(AX94/In_DSCR_Contracted+(AX93-AX94)/In_DSCR_Merchant)/AX93,0)</f>
        <v>0.740740740740741</v>
      </c>
      <c r="AY126" s="61" t="n">
        <f aca="false">IF(AY93&gt;0,(AY94/In_DSCR_Contracted+(AY93-AY94)/In_DSCR_Merchant)/AY93,0)</f>
        <v>0.740740740740741</v>
      </c>
      <c r="AZ126" s="61" t="n">
        <f aca="false">IF(AZ93&gt;0,(AZ94/In_DSCR_Contracted+(AZ93-AZ94)/In_DSCR_Merchant)/AZ93,0)</f>
        <v>0.740740740740741</v>
      </c>
      <c r="BA126" s="61" t="n">
        <f aca="false">IF(BA93&gt;0,(BA94/In_DSCR_Contracted+(BA93-BA94)/In_DSCR_Merchant)/BA93,0)</f>
        <v>0.740740740740741</v>
      </c>
      <c r="BB126" s="61" t="n">
        <f aca="false">IF(BB93&gt;0,(BB94/In_DSCR_Contracted+(BB93-BB94)/In_DSCR_Merchant)/BB93,0)</f>
        <v>0.740740740740741</v>
      </c>
      <c r="BC126" s="61" t="n">
        <f aca="false">IF(BC93&gt;0,(BC94/In_DSCR_Contracted+(BC93-BC94)/In_DSCR_Merchant)/BC93,0)</f>
        <v>0.740740740740741</v>
      </c>
      <c r="BD126" s="61" t="n">
        <f aca="false">IF(BD93&gt;0,(BD94/In_DSCR_Contracted+(BD93-BD94)/In_DSCR_Merchant)/BD93,0)</f>
        <v>0.740740740740741</v>
      </c>
      <c r="BE126" s="61" t="n">
        <f aca="false">IF(BE93&gt;0,(BE94/In_DSCR_Contracted+(BE93-BE94)/In_DSCR_Merchant)/BE93,0)</f>
        <v>0.740740740740741</v>
      </c>
      <c r="BF126" s="61" t="n">
        <f aca="false">IF(BF93&gt;0,(BF94/In_DSCR_Contracted+(BF93-BF94)/In_DSCR_Merchant)/BF93,0)</f>
        <v>0.740740740740741</v>
      </c>
      <c r="BG126" s="61" t="n">
        <f aca="false">IF(BG93&gt;0,(BG94/In_DSCR_Contracted+(BG93-BG94)/In_DSCR_Merchant)/BG93,0)</f>
        <v>0.740740740740741</v>
      </c>
      <c r="BH126" s="61" t="n">
        <f aca="false">IF(BH93&gt;0,(BH94/In_DSCR_Contracted+(BH93-BH94)/In_DSCR_Merchant)/BH93,0)</f>
        <v>0.740740740740741</v>
      </c>
      <c r="BI126" s="61" t="n">
        <f aca="false">IF(BI93&gt;0,(BI94/In_DSCR_Contracted+(BI93-BI94)/In_DSCR_Merchant)/BI93,0)</f>
        <v>0.740740740740741</v>
      </c>
      <c r="BJ126" s="61" t="n">
        <f aca="false">IF(BJ93&gt;0,(BJ94/In_DSCR_Contracted+(BJ93-BJ94)/In_DSCR_Merchant)/BJ93,0)</f>
        <v>0.740740740740741</v>
      </c>
      <c r="BK126" s="61" t="n">
        <f aca="false">IF(BK93&gt;0,(BK94/In_DSCR_Contracted+(BK93-BK94)/In_DSCR_Merchant)/BK93,0)</f>
        <v>0.740740740740741</v>
      </c>
      <c r="BL126" s="61" t="n">
        <f aca="false">IF(BL93&gt;0,(BL94/In_DSCR_Contracted+(BL93-BL94)/In_DSCR_Merchant)/BL93,0)</f>
        <v>0.740740740740741</v>
      </c>
      <c r="BM126" s="61" t="n">
        <f aca="false">IF(BM93&gt;0,(BM94/In_DSCR_Contracted+(BM93-BM94)/In_DSCR_Merchant)/BM93,0)</f>
        <v>0.740740740740741</v>
      </c>
      <c r="BN126" s="61" t="n">
        <f aca="false">IF(BN93&gt;0,(BN94/In_DSCR_Contracted+(BN93-BN94)/In_DSCR_Merchant)/BN93,0)</f>
        <v>0.740740740740741</v>
      </c>
      <c r="BO126" s="61" t="n">
        <f aca="false">IF(BO93&gt;0,(BO94/In_DSCR_Contracted+(BO93-BO94)/In_DSCR_Merchant)/BO93,0)</f>
        <v>0.740740740740741</v>
      </c>
      <c r="BP126" s="61" t="n">
        <f aca="false">IF(BP93&gt;0,(BP94/In_DSCR_Contracted+(BP93-BP94)/In_DSCR_Merchant)/BP93,0)</f>
        <v>0.740740740740741</v>
      </c>
      <c r="BQ126" s="61" t="n">
        <f aca="false">IF(BQ93&gt;0,(BQ94/In_DSCR_Contracted+(BQ93-BQ94)/In_DSCR_Merchant)/BQ93,0)</f>
        <v>0.740740740740741</v>
      </c>
      <c r="BR126" s="61" t="n">
        <f aca="false">IF(BR93&gt;0,(BR94/In_DSCR_Contracted+(BR93-BR94)/In_DSCR_Merchant)/BR93,0)</f>
        <v>0.740740740740741</v>
      </c>
      <c r="BS126" s="61" t="n">
        <f aca="false">IF(BS93&gt;0,(BS94/In_DSCR_Contracted+(BS93-BS94)/In_DSCR_Merchant)/BS93,0)</f>
        <v>0.740740740740741</v>
      </c>
      <c r="BT126" s="61" t="n">
        <f aca="false">IF(BT93&gt;0,(BT94/In_DSCR_Contracted+(BT93-BT94)/In_DSCR_Merchant)/BT93,0)</f>
        <v>0.740740740740741</v>
      </c>
      <c r="BU126" s="61" t="n">
        <f aca="false">IF(BU93&gt;0,(BU94/In_DSCR_Contracted+(BU93-BU94)/In_DSCR_Merchant)/BU93,0)</f>
        <v>0.740740740740741</v>
      </c>
      <c r="BV126" s="61" t="n">
        <f aca="false">IF(BV93&gt;0,(BV94/In_DSCR_Contracted+(BV93-BV94)/In_DSCR_Merchant)/BV93,0)</f>
        <v>0.740740740740741</v>
      </c>
      <c r="BW126" s="61" t="n">
        <f aca="false">IF(BW93&gt;0,(BW94/In_DSCR_Contracted+(BW93-BW94)/In_DSCR_Merchant)/BW93,0)</f>
        <v>0.740740740740741</v>
      </c>
      <c r="BX126" s="61" t="n">
        <f aca="false">IF(BX93&gt;0,(BX94/In_DSCR_Contracted+(BX93-BX94)/In_DSCR_Merchant)/BX93,0)</f>
        <v>0.740740740740741</v>
      </c>
      <c r="BY126" s="61" t="n">
        <f aca="false">IF(BY93&gt;0,(BY94/In_DSCR_Contracted+(BY93-BY94)/In_DSCR_Merchant)/BY93,0)</f>
        <v>0.740740740740741</v>
      </c>
      <c r="BZ126" s="61" t="n">
        <f aca="false">IF(BZ93&gt;0,(BZ94/In_DSCR_Contracted+(BZ93-BZ94)/In_DSCR_Merchant)/BZ93,0)</f>
        <v>0.740740740740741</v>
      </c>
      <c r="CA126" s="61" t="n">
        <f aca="false">IF(CA93&gt;0,(CA94/In_DSCR_Contracted+(CA93-CA94)/In_DSCR_Merchant)/CA93,0)</f>
        <v>0.740740740740741</v>
      </c>
      <c r="CB126" s="61" t="n">
        <f aca="false">IF(CB93&gt;0,(CB94/In_DSCR_Contracted+(CB93-CB94)/In_DSCR_Merchant)/CB93,0)</f>
        <v>0.740740740740741</v>
      </c>
      <c r="CC126" s="61" t="n">
        <f aca="false">IF(CC93&gt;0,(CC94/In_DSCR_Contracted+(CC93-CC94)/In_DSCR_Merchant)/CC93,0)</f>
        <v>0.740740740740741</v>
      </c>
      <c r="CD126" s="61" t="n">
        <f aca="false">IF(CD93&gt;0,(CD94/In_DSCR_Contracted+(CD93-CD94)/In_DSCR_Merchant)/CD93,0)</f>
        <v>0.740740740740741</v>
      </c>
      <c r="CE126" s="61" t="n">
        <f aca="false">IF(CE93&gt;0,(CE94/In_DSCR_Contracted+(CE93-CE94)/In_DSCR_Merchant)/CE93,0)</f>
        <v>0.740740740740741</v>
      </c>
      <c r="CF126" s="61" t="n">
        <f aca="false">IF(CF93&gt;0,(CF94/In_DSCR_Contracted+(CF93-CF94)/In_DSCR_Merchant)/CF93,0)</f>
        <v>0.740740740740741</v>
      </c>
      <c r="CG126" s="61" t="n">
        <f aca="false">IF(CG93&gt;0,(CG94/In_DSCR_Contracted+(CG93-CG94)/In_DSCR_Merchant)/CG93,0)</f>
        <v>0.740740740740741</v>
      </c>
      <c r="CH126" s="61" t="n">
        <f aca="false">IF(CH93&gt;0,(CH94/In_DSCR_Contracted+(CH93-CH94)/In_DSCR_Merchant)/CH93,0)</f>
        <v>0.740740740740741</v>
      </c>
      <c r="CI126" s="61" t="n">
        <f aca="false">IF(CI93&gt;0,(CI94/In_DSCR_Contracted+(CI93-CI94)/In_DSCR_Merchant)/CI93,0)</f>
        <v>0.740740740740741</v>
      </c>
      <c r="CJ126" s="61" t="n">
        <f aca="false">IF(CJ93&gt;0,(CJ94/In_DSCR_Contracted+(CJ93-CJ94)/In_DSCR_Merchant)/CJ93,0)</f>
        <v>0.740740740740741</v>
      </c>
      <c r="CK126" s="61" t="n">
        <f aca="false">IF(CK93&gt;0,(CK94/In_DSCR_Contracted+(CK93-CK94)/In_DSCR_Merchant)/CK93,0)</f>
        <v>0.740740740740741</v>
      </c>
      <c r="CL126" s="61" t="n">
        <f aca="false">IF(CL93&gt;0,(CL94/In_DSCR_Contracted+(CL93-CL94)/In_DSCR_Merchant)/CL93,0)</f>
        <v>0.740740740740741</v>
      </c>
      <c r="CM126" s="61" t="n">
        <f aca="false">IF(CM93&gt;0,(CM94/In_DSCR_Contracted+(CM93-CM94)/In_DSCR_Merchant)/CM93,0)</f>
        <v>0.740740740740741</v>
      </c>
      <c r="CN126" s="61" t="n">
        <f aca="false">IF(CN93&gt;0,(CN94/In_DSCR_Contracted+(CN93-CN94)/In_DSCR_Merchant)/CN93,0)</f>
        <v>0.740740740740741</v>
      </c>
      <c r="CO126" s="61" t="n">
        <f aca="false">IF(CO93&gt;0,(CO94/In_DSCR_Contracted+(CO93-CO94)/In_DSCR_Merchant)/CO93,0)</f>
        <v>0.740740740740741</v>
      </c>
      <c r="CP126" s="61" t="n">
        <f aca="false">IF(CP93&gt;0,(CP94/In_DSCR_Contracted+(CP93-CP94)/In_DSCR_Merchant)/CP93,0)</f>
        <v>0.740740740740741</v>
      </c>
      <c r="CQ126" s="61" t="n">
        <f aca="false">IF(CQ93&gt;0,(CQ94/In_DSCR_Contracted+(CQ93-CQ94)/In_DSCR_Merchant)/CQ93,0)</f>
        <v>0.740740740740741</v>
      </c>
      <c r="CR126" s="61" t="n">
        <f aca="false">IF(CR93&gt;0,(CR94/In_DSCR_Contracted+(CR93-CR94)/In_DSCR_Merchant)/CR93,0)</f>
        <v>0.740740740740741</v>
      </c>
      <c r="CS126" s="61" t="n">
        <f aca="false">IF(CS93&gt;0,(CS94/In_DSCR_Contracted+(CS93-CS94)/In_DSCR_Merchant)/CS93,0)</f>
        <v>0.740740740740741</v>
      </c>
      <c r="CT126" s="61" t="n">
        <f aca="false">IF(CT93&gt;0,(CT94/In_DSCR_Contracted+(CT93-CT94)/In_DSCR_Merchant)/CT93,0)</f>
        <v>0.740740740740741</v>
      </c>
      <c r="CU126" s="61" t="n">
        <f aca="false">IF(CU93&gt;0,(CU94/In_DSCR_Contracted+(CU93-CU94)/In_DSCR_Merchant)/CU93,0)</f>
        <v>0.740740740740741</v>
      </c>
      <c r="CV126" s="61" t="n">
        <f aca="false">IF(CV93&gt;0,(CV94/In_DSCR_Contracted+(CV93-CV94)/In_DSCR_Merchant)/CV93,0)</f>
        <v>0.740740740740741</v>
      </c>
      <c r="CW126" s="61" t="n">
        <f aca="false">IF(CW93&gt;0,(CW94/In_DSCR_Contracted+(CW93-CW94)/In_DSCR_Merchant)/CW93,0)</f>
        <v>0.740740740740741</v>
      </c>
      <c r="CX126" s="61" t="n">
        <f aca="false">IF(CX93&gt;0,(CX94/In_DSCR_Contracted+(CX93-CX94)/In_DSCR_Merchant)/CX93,0)</f>
        <v>0.740740740740741</v>
      </c>
      <c r="CY126" s="61" t="n">
        <f aca="false">IF(CY93&gt;0,(CY94/In_DSCR_Contracted+(CY93-CY94)/In_DSCR_Merchant)/CY93,0)</f>
        <v>0.740740740740741</v>
      </c>
      <c r="CZ126" s="61" t="n">
        <f aca="false">IF(CZ93&gt;0,(CZ94/In_DSCR_Contracted+(CZ93-CZ94)/In_DSCR_Merchant)/CZ93,0)</f>
        <v>0.740740740740741</v>
      </c>
      <c r="DA126" s="61" t="n">
        <f aca="false">IF(DA93&gt;0,(DA94/In_DSCR_Contracted+(DA93-DA94)/In_DSCR_Merchant)/DA93,0)</f>
        <v>0.740740740740741</v>
      </c>
      <c r="DB126" s="61" t="n">
        <f aca="false">IF(DB93&gt;0,(DB94/In_DSCR_Contracted+(DB93-DB94)/In_DSCR_Merchant)/DB93,0)</f>
        <v>0.740740740740741</v>
      </c>
      <c r="DC126" s="61" t="n">
        <f aca="false">IF(DC93&gt;0,(DC94/In_DSCR_Contracted+(DC93-DC94)/In_DSCR_Merchant)/DC93,0)</f>
        <v>0.740740740740741</v>
      </c>
      <c r="DD126" s="61" t="n">
        <f aca="false">IF(DD93&gt;0,(DD94/In_DSCR_Contracted+(DD93-DD94)/In_DSCR_Merchant)/DD93,0)</f>
        <v>0.740740740740741</v>
      </c>
      <c r="DE126" s="61" t="n">
        <f aca="false">IF(DE93&gt;0,(DE94/In_DSCR_Contracted+(DE93-DE94)/In_DSCR_Merchant)/DE93,0)</f>
        <v>0.740740740740741</v>
      </c>
      <c r="DF126" s="61" t="n">
        <f aca="false">IF(DF93&gt;0,(DF94/In_DSCR_Contracted+(DF93-DF94)/In_DSCR_Merchant)/DF93,0)</f>
        <v>0.740740740740741</v>
      </c>
      <c r="DG126" s="61" t="n">
        <f aca="false">IF(DG93&gt;0,(DG94/In_DSCR_Contracted+(DG93-DG94)/In_DSCR_Merchant)/DG93,0)</f>
        <v>0.740740740740741</v>
      </c>
      <c r="DH126" s="61" t="n">
        <f aca="false">IF(DH93&gt;0,(DH94/In_DSCR_Contracted+(DH93-DH94)/In_DSCR_Merchant)/DH93,0)</f>
        <v>0.740740740740741</v>
      </c>
      <c r="DI126" s="61" t="n">
        <f aca="false">IF(DI93&gt;0,(DI94/In_DSCR_Contracted+(DI93-DI94)/In_DSCR_Merchant)/DI93,0)</f>
        <v>0.740740740740741</v>
      </c>
      <c r="DJ126" s="61" t="n">
        <f aca="false">IF(DJ93&gt;0,(DJ94/In_DSCR_Contracted+(DJ93-DJ94)/In_DSCR_Merchant)/DJ93,0)</f>
        <v>0.740740740740741</v>
      </c>
      <c r="DK126" s="61" t="n">
        <f aca="false">IF(DK93&gt;0,(DK94/In_DSCR_Contracted+(DK93-DK94)/In_DSCR_Merchant)/DK93,0)</f>
        <v>0.740740740740741</v>
      </c>
      <c r="DL126" s="61" t="n">
        <f aca="false">IF(DL93&gt;0,(DL94/In_DSCR_Contracted+(DL93-DL94)/In_DSCR_Merchant)/DL93,0)</f>
        <v>0.740740740740741</v>
      </c>
      <c r="DM126" s="61" t="n">
        <f aca="false">IF(DM93&gt;0,(DM94/In_DSCR_Contracted+(DM93-DM94)/In_DSCR_Merchant)/DM93,0)</f>
        <v>0.740740740740741</v>
      </c>
      <c r="DN126" s="61" t="n">
        <f aca="false">IF(DN93&gt;0,(DN94/In_DSCR_Contracted+(DN93-DN94)/In_DSCR_Merchant)/DN93,0)</f>
        <v>0.740740740740741</v>
      </c>
      <c r="DO126" s="61" t="n">
        <f aca="false">IF(DO93&gt;0,(DO94/In_DSCR_Contracted+(DO93-DO94)/In_DSCR_Merchant)/DO93,0)</f>
        <v>0.740740740740741</v>
      </c>
      <c r="DP126" s="61" t="n">
        <f aca="false">IF(DP93&gt;0,(DP94/In_DSCR_Contracted+(DP93-DP94)/In_DSCR_Merchant)/DP93,0)</f>
        <v>0.740740740740741</v>
      </c>
      <c r="DQ126" s="61" t="n">
        <f aca="false">IF(DQ93&gt;0,(DQ94/In_DSCR_Contracted+(DQ93-DQ94)/In_DSCR_Merchant)/DQ93,0)</f>
        <v>0.740740740740741</v>
      </c>
      <c r="DR126" s="61" t="n">
        <f aca="false">IF(DR93&gt;0,(DR94/In_DSCR_Contracted+(DR93-DR94)/In_DSCR_Merchant)/DR93,0)</f>
        <v>0.740740740740741</v>
      </c>
      <c r="DS126" s="61" t="n">
        <f aca="false">IF(DS93&gt;0,(DS94/In_DSCR_Contracted+(DS93-DS94)/In_DSCR_Merchant)/DS93,0)</f>
        <v>0.740740740740741</v>
      </c>
      <c r="DT126" s="61" t="n">
        <f aca="false">IF(DT93&gt;0,(DT94/In_DSCR_Contracted+(DT93-DT94)/In_DSCR_Merchant)/DT93,0)</f>
        <v>0.740740740740741</v>
      </c>
      <c r="DU126" s="61" t="n">
        <f aca="false">IF(DU93&gt;0,(DU94/In_DSCR_Contracted+(DU93-DU94)/In_DSCR_Merchant)/DU93,0)</f>
        <v>0.740740740740741</v>
      </c>
      <c r="DV126" s="61" t="n">
        <f aca="false">IF(DV93&gt;0,(DV94/In_DSCR_Contracted+(DV93-DV94)/In_DSCR_Merchant)/DV93,0)</f>
        <v>0.740740740740741</v>
      </c>
      <c r="DW126" s="61" t="n">
        <f aca="false">IF(DW93&gt;0,(DW94/In_DSCR_Contracted+(DW93-DW94)/In_DSCR_Merchant)/DW93,0)</f>
        <v>0.740740740740741</v>
      </c>
      <c r="DX126" s="61" t="n">
        <f aca="false">IF(DX93&gt;0,(DX94/In_DSCR_Contracted+(DX93-DX94)/In_DSCR_Merchant)/DX93,0)</f>
        <v>0.740740740740741</v>
      </c>
      <c r="DY126" s="61" t="n">
        <f aca="false">IF(DY93&gt;0,(DY94/In_DSCR_Contracted+(DY93-DY94)/In_DSCR_Merchant)/DY93,0)</f>
        <v>0.740740740740741</v>
      </c>
      <c r="DZ126" s="61" t="n">
        <f aca="false">IF(DZ93&gt;0,(DZ94/In_DSCR_Contracted+(DZ93-DZ94)/In_DSCR_Merchant)/DZ93,0)</f>
        <v>0.740740740740741</v>
      </c>
      <c r="EA126" s="61" t="n">
        <f aca="false">IF(EA93&gt;0,(EA94/In_DSCR_Contracted+(EA93-EA94)/In_DSCR_Merchant)/EA93,0)</f>
        <v>0.740740740740741</v>
      </c>
      <c r="EB126" s="61" t="n">
        <f aca="false">IF(EB93&gt;0,(EB94/In_DSCR_Contracted+(EB93-EB94)/In_DSCR_Merchant)/EB93,0)</f>
        <v>0.740740740740741</v>
      </c>
      <c r="EC126" s="61" t="n">
        <f aca="false">IF(EC93&gt;0,(EC94/In_DSCR_Contracted+(EC93-EC94)/In_DSCR_Merchant)/EC93,0)</f>
        <v>0.740740740740741</v>
      </c>
      <c r="ED126" s="61" t="n">
        <f aca="false">IF(ED93&gt;0,(ED94/In_DSCR_Contracted+(ED93-ED94)/In_DSCR_Merchant)/ED93,0)</f>
        <v>0.740740740740741</v>
      </c>
      <c r="EE126" s="61" t="n">
        <f aca="false">IF(EE93&gt;0,(EE94/In_DSCR_Contracted+(EE93-EE94)/In_DSCR_Merchant)/EE93,0)</f>
        <v>0.740740740740741</v>
      </c>
      <c r="EF126" s="61" t="n">
        <f aca="false">IF(EF93&gt;0,(EF94/In_DSCR_Contracted+(EF93-EF94)/In_DSCR_Merchant)/EF93,0)</f>
        <v>0.740740740740741</v>
      </c>
      <c r="EG126" s="61" t="n">
        <f aca="false">IF(EG93&gt;0,(EG94/In_DSCR_Contracted+(EG93-EG94)/In_DSCR_Merchant)/EG93,0)</f>
        <v>0.740740740740741</v>
      </c>
      <c r="EH126" s="61" t="n">
        <f aca="false">IF(EH93&gt;0,(EH94/In_DSCR_Contracted+(EH93-EH94)/In_DSCR_Merchant)/EH93,0)</f>
        <v>0.740740740740741</v>
      </c>
      <c r="EI126" s="61" t="n">
        <f aca="false">IF(EI93&gt;0,(EI94/In_DSCR_Contracted+(EI93-EI94)/In_DSCR_Merchant)/EI93,0)</f>
        <v>0.740740740740741</v>
      </c>
      <c r="EJ126" s="61" t="n">
        <f aca="false">IF(EJ93&gt;0,(EJ94/In_DSCR_Contracted+(EJ93-EJ94)/In_DSCR_Merchant)/EJ93,0)</f>
        <v>0.740740740740741</v>
      </c>
      <c r="EK126" s="61" t="n">
        <f aca="false">IF(EK93&gt;0,(EK94/In_DSCR_Contracted+(EK93-EK94)/In_DSCR_Merchant)/EK93,0)</f>
        <v>0.740740740740741</v>
      </c>
      <c r="EL126" s="61" t="n">
        <f aca="false">IF(EL93&gt;0,(EL94/In_DSCR_Contracted+(EL93-EL94)/In_DSCR_Merchant)/EL93,0)</f>
        <v>0.740740740740741</v>
      </c>
      <c r="EM126" s="61" t="n">
        <f aca="false">IF(EM93&gt;0,(EM94/In_DSCR_Contracted+(EM93-EM94)/In_DSCR_Merchant)/EM93,0)</f>
        <v>0.740740740740741</v>
      </c>
      <c r="EN126" s="61" t="n">
        <f aca="false">IF(EN93&gt;0,(EN94/In_DSCR_Contracted+(EN93-EN94)/In_DSCR_Merchant)/EN93,0)</f>
        <v>0.740740740740741</v>
      </c>
      <c r="EO126" s="61" t="n">
        <f aca="false">IF(EO93&gt;0,(EO94/In_DSCR_Contracted+(EO93-EO94)/In_DSCR_Merchant)/EO93,0)</f>
        <v>0.740740740740741</v>
      </c>
      <c r="EP126" s="61" t="n">
        <f aca="false">IF(EP93&gt;0,(EP94/In_DSCR_Contracted+(EP93-EP94)/In_DSCR_Merchant)/EP93,0)</f>
        <v>0.740740740740741</v>
      </c>
      <c r="EQ126" s="61" t="n">
        <f aca="false">IF(EQ93&gt;0,(EQ94/In_DSCR_Contracted+(EQ93-EQ94)/In_DSCR_Merchant)/EQ93,0)</f>
        <v>0.740740740740741</v>
      </c>
      <c r="ER126" s="61" t="n">
        <f aca="false">IF(ER93&gt;0,(ER94/In_DSCR_Contracted+(ER93-ER94)/In_DSCR_Merchant)/ER93,0)</f>
        <v>0.740740740740741</v>
      </c>
      <c r="ES126" s="61" t="n">
        <f aca="false">IF(ES93&gt;0,(ES94/In_DSCR_Contracted+(ES93-ES94)/In_DSCR_Merchant)/ES93,0)</f>
        <v>0.740740740740741</v>
      </c>
      <c r="ET126" s="61" t="n">
        <f aca="false">IF(ET93&gt;0,(ET94/In_DSCR_Contracted+(ET93-ET94)/In_DSCR_Merchant)/ET93,0)</f>
        <v>0.740740740740741</v>
      </c>
      <c r="EU126" s="61" t="n">
        <f aca="false">IF(EU93&gt;0,(EU94/In_DSCR_Contracted+(EU93-EU94)/In_DSCR_Merchant)/EU93,0)</f>
        <v>0.740740740740741</v>
      </c>
      <c r="EV126" s="61" t="n">
        <f aca="false">IF(EV93&gt;0,(EV94/In_DSCR_Contracted+(EV93-EV94)/In_DSCR_Merchant)/EV93,0)</f>
        <v>0.740740740740741</v>
      </c>
      <c r="EW126" s="61" t="n">
        <f aca="false">IF(EW93&gt;0,(EW94/In_DSCR_Contracted+(EW93-EW94)/In_DSCR_Merchant)/EW93,0)</f>
        <v>0.740740740740741</v>
      </c>
      <c r="EX126" s="61" t="n">
        <f aca="false">IF(EX93&gt;0,(EX94/In_DSCR_Contracted+(EX93-EX94)/In_DSCR_Merchant)/EX93,0)</f>
        <v>0.740740740740741</v>
      </c>
      <c r="EY126" s="61" t="n">
        <f aca="false">IF(EY93&gt;0,(EY94/In_DSCR_Contracted+(EY93-EY94)/In_DSCR_Merchant)/EY93,0)</f>
        <v>0.740740740740741</v>
      </c>
      <c r="EZ126" s="61" t="n">
        <f aca="false">IF(EZ93&gt;0,(EZ94/In_DSCR_Contracted+(EZ93-EZ94)/In_DSCR_Merchant)/EZ93,0)</f>
        <v>0.740740740740741</v>
      </c>
      <c r="FA126" s="61" t="n">
        <f aca="false">IF(FA93&gt;0,(FA94/In_DSCR_Contracted+(FA93-FA94)/In_DSCR_Merchant)/FA93,0)</f>
        <v>0.740740740740741</v>
      </c>
      <c r="FB126" s="61" t="n">
        <f aca="false">IF(FB93&gt;0,(FB94/In_DSCR_Contracted+(FB93-FB94)/In_DSCR_Merchant)/FB93,0)</f>
        <v>0.740740740740741</v>
      </c>
      <c r="FC126" s="61" t="n">
        <f aca="false">IF(FC93&gt;0,(FC94/In_DSCR_Contracted+(FC93-FC94)/In_DSCR_Merchant)/FC93,0)</f>
        <v>0.740740740740741</v>
      </c>
      <c r="FD126" s="61" t="n">
        <f aca="false">IF(FD93&gt;0,(FD94/In_DSCR_Contracted+(FD93-FD94)/In_DSCR_Merchant)/FD93,0)</f>
        <v>0</v>
      </c>
      <c r="FE126" s="61" t="n">
        <f aca="false">IF(FE93&gt;0,(FE94/In_DSCR_Contracted+(FE93-FE94)/In_DSCR_Merchant)/FE93,0)</f>
        <v>0</v>
      </c>
      <c r="FF126" s="61" t="n">
        <f aca="false">IF(FF93&gt;0,(FF94/In_DSCR_Contracted+(FF93-FF94)/In_DSCR_Merchant)/FF93,0)</f>
        <v>0</v>
      </c>
      <c r="FG126" s="61" t="n">
        <f aca="false">IF(FG93&gt;0,(FG94/In_DSCR_Contracted+(FG93-FG94)/In_DSCR_Merchant)/FG93,0)</f>
        <v>0</v>
      </c>
      <c r="FH126" s="61" t="n">
        <f aca="false">IF(FH93&gt;0,(FH94/In_DSCR_Contracted+(FH93-FH94)/In_DSCR_Merchant)/FH93,0)</f>
        <v>0</v>
      </c>
    </row>
    <row r="127" customFormat="false" ht="15" hidden="false" customHeight="false" outlineLevel="0" collapsed="false">
      <c r="C127" s="1" t="s">
        <v>767</v>
      </c>
      <c r="D127" s="12" t="s">
        <v>358</v>
      </c>
      <c r="E127" s="21" t="n">
        <f aca="false">PV($F36,In_Debt_Tenor*Months_In_Year/Months_Per_Period,-$F127)</f>
        <v>14871.5863873912</v>
      </c>
      <c r="F127" s="21" t="n">
        <f aca="false">MIN($J127:$FH127)</f>
        <v>353.794000429281</v>
      </c>
      <c r="J127" s="21" t="str">
        <f aca="false">IF(J32=1,J125*J126,"")</f>
        <v/>
      </c>
      <c r="K127" s="21" t="str">
        <f aca="false">IF(K32=1,K125*K126,"")</f>
        <v/>
      </c>
      <c r="L127" s="21" t="str">
        <f aca="false">IF(L32=1,L125*L126,"")</f>
        <v/>
      </c>
      <c r="M127" s="21" t="str">
        <f aca="false">IF(M32=1,M125*M126,"")</f>
        <v/>
      </c>
      <c r="N127" s="21" t="str">
        <f aca="false">IF(N32=1,N125*N126,"")</f>
        <v/>
      </c>
      <c r="O127" s="21" t="str">
        <f aca="false">IF(O32=1,O125*O126,"")</f>
        <v/>
      </c>
      <c r="P127" s="21" t="str">
        <f aca="false">IF(P32=1,P125*P126,"")</f>
        <v/>
      </c>
      <c r="Q127" s="21" t="str">
        <f aca="false">IF(Q32=1,Q125*Q126,"")</f>
        <v/>
      </c>
      <c r="R127" s="21" t="str">
        <f aca="false">IF(R32=1,R125*R126,"")</f>
        <v/>
      </c>
      <c r="S127" s="21" t="str">
        <f aca="false">IF(S32=1,S125*S126,"")</f>
        <v/>
      </c>
      <c r="T127" s="21" t="n">
        <f aca="false">IF(T32=1,T125*T126,"")</f>
        <v>439.558371424015</v>
      </c>
      <c r="U127" s="21" t="n">
        <f aca="false">IF(U32=1,U125*U126,"")</f>
        <v>443.90862883856</v>
      </c>
      <c r="V127" s="21" t="n">
        <f aca="false">IF(V32=1,V125*V126,"")</f>
        <v>443.423673880125</v>
      </c>
      <c r="W127" s="21" t="n">
        <f aca="false">IF(W32=1,W125*W126,"")</f>
        <v>426.774594578697</v>
      </c>
      <c r="X127" s="21" t="n">
        <f aca="false">IF(X32=1,X125*X126,"")</f>
        <v>431.049047837465</v>
      </c>
      <c r="Y127" s="21" t="n">
        <f aca="false">IF(Y32=1,Y125*Y126,"")</f>
        <v>435.308340339775</v>
      </c>
      <c r="Z127" s="21" t="n">
        <f aca="false">IF(Z32=1,Z125*Z126,"")</f>
        <v>434.825955615467</v>
      </c>
      <c r="AA127" s="21" t="n">
        <f aca="false">IF(AA32=1,AA125*AA126,"")</f>
        <v>353.794000429281</v>
      </c>
      <c r="AB127" s="21" t="n">
        <f aca="false">IF(AB32=1,AB125*AB126,"")</f>
        <v>357.259573390873</v>
      </c>
      <c r="AC127" s="21" t="n">
        <f aca="false">IF(AC32=1,AC125*AC126,"")</f>
        <v>360.710051149855</v>
      </c>
      <c r="AD127" s="21" t="n">
        <f aca="false">IF(AD32=1,AD125*AD126,"")</f>
        <v>360.229746247903</v>
      </c>
      <c r="AE127" s="21" t="n">
        <f aca="false">IF(AE32=1,AE125*AE126,"")</f>
        <v>1165.38046076851</v>
      </c>
      <c r="AF127" s="21" t="n">
        <f aca="false">IF(AF32=1,AF125*AF126,"")</f>
        <v>1177.2903591445</v>
      </c>
      <c r="AG127" s="21" t="n">
        <f aca="false">IF(AG32=1,AG125*AG126,"")</f>
        <v>1189.17008804677</v>
      </c>
      <c r="AH127" s="21" t="n">
        <f aca="false">IF(AH32=1,AH125*AH126,"")</f>
        <v>1188.16036154951</v>
      </c>
      <c r="AI127" s="21" t="n">
        <f aca="false">IF(AI32=1,AI125*AI126,"")</f>
        <v>1175.47121327141</v>
      </c>
      <c r="AJ127" s="21" t="n">
        <f aca="false">IF(AJ32=1,AJ125*AJ126,"")</f>
        <v>1174.52937919796</v>
      </c>
      <c r="AK127" s="21" t="n">
        <f aca="false">IF(AK32=1,AK125*AK126,"")</f>
        <v>1166.29872109495</v>
      </c>
      <c r="AL127" s="21" t="n">
        <f aca="false">IF(AL32=1,AL125*AL126,"")</f>
        <v>1165.29196280928</v>
      </c>
      <c r="AM127" s="21" t="n">
        <f aca="false">IF(AM32=1,AM125*AM126,"")</f>
        <v>1120.24390183659</v>
      </c>
      <c r="AN127" s="21" t="n">
        <f aca="false">IF(AN32=1,AN125*AN126,"")</f>
        <v>1131.59911780004</v>
      </c>
      <c r="AO127" s="21" t="n">
        <f aca="false">IF(AO32=1,AO125*AO126,"")</f>
        <v>1142.92582874513</v>
      </c>
      <c r="AP127" s="21" t="n">
        <f aca="false">IF(AP32=1,AP125*AP126,"")</f>
        <v>1141.90817331283</v>
      </c>
      <c r="AQ127" s="21" t="n">
        <f aca="false">IF(AQ32=1,AQ125*AQ126,"")</f>
        <v>1054.66744190049</v>
      </c>
      <c r="AR127" s="21" t="n">
        <f aca="false">IF(AR32=1,AR125*AR126,"")</f>
        <v>1065.33527350273</v>
      </c>
      <c r="AS127" s="21" t="n">
        <f aca="false">IF(AS32=1,AS125*AS126,"")</f>
        <v>1075.97585814349</v>
      </c>
      <c r="AT127" s="21" t="n">
        <f aca="false">IF(AT32=1,AT125*AT126,"")</f>
        <v>1074.99254384643</v>
      </c>
      <c r="AU127" s="21" t="n">
        <f aca="false">IF(AU32=1,AU125*AU126,"")</f>
        <v>1052.10364169257</v>
      </c>
      <c r="AV127" s="21" t="n">
        <f aca="false">IF(AV32=1,AV125*AV126,"")</f>
        <v>1062.74818747311</v>
      </c>
      <c r="AW127" s="21" t="n">
        <f aca="false">IF(AW32=1,AW125*AW126,"")</f>
        <v>1073.36557069201</v>
      </c>
      <c r="AX127" s="21" t="n">
        <f aca="false">IF(AX32=1,AX125*AX126,"")</f>
        <v>1072.37898670177</v>
      </c>
      <c r="AY127" s="21" t="n">
        <f aca="false">IF(AY32=1,AY125*AY126,"")</f>
        <v>1033.43948689795</v>
      </c>
      <c r="AZ127" s="21" t="n">
        <f aca="false">IF(AZ32=1,AZ125*AZ126,"")</f>
        <v>1032.46506701723</v>
      </c>
      <c r="BA127" s="21" t="n">
        <f aca="false">IF(BA32=1,BA125*BA126,"")</f>
        <v>1042.7498353022</v>
      </c>
      <c r="BB127" s="21" t="n">
        <f aca="false">IF(BB32=1,BB125*BB126,"")</f>
        <v>1041.75443271851</v>
      </c>
      <c r="BC127" s="21" t="n">
        <f aca="false">IF(BC32=1,BC125*BC126,"")</f>
        <v>1056.24187525042</v>
      </c>
      <c r="BD127" s="21" t="n">
        <f aca="false">IF(BD32=1,BD125*BD126,"")</f>
        <v>1066.89277295815</v>
      </c>
      <c r="BE127" s="21" t="n">
        <f aca="false">IF(BE32=1,BE125*BE126,"")</f>
        <v>1077.51504031199</v>
      </c>
      <c r="BF127" s="21" t="n">
        <f aca="false">IF(BF32=1,BF125*BF126,"")</f>
        <v>1076.46894803454</v>
      </c>
      <c r="BG127" s="21" t="n">
        <f aca="false">IF(BG32=1,BG125*BG126,"")</f>
        <v>1047.41763986036</v>
      </c>
      <c r="BH127" s="21" t="n">
        <f aca="false">IF(BH32=1,BH125*BH126,"")</f>
        <v>1021.41683649918</v>
      </c>
      <c r="BI127" s="21" t="n">
        <f aca="false">IF(BI32=1,BI125*BI126,"")</f>
        <v>1031.5316407893</v>
      </c>
      <c r="BJ127" s="21" t="n">
        <f aca="false">IF(BJ32=1,BJ125*BJ126,"")</f>
        <v>1030.46781606406</v>
      </c>
      <c r="BK127" s="21" t="n">
        <f aca="false">IF(BK32=1,BK125*BK126,"")</f>
        <v>1008.42062771313</v>
      </c>
      <c r="BL127" s="21" t="n">
        <f aca="false">IF(BL32=1,BL125*BL126,"")</f>
        <v>1018.53853553387</v>
      </c>
      <c r="BM127" s="21" t="n">
        <f aca="false">IF(BM32=1,BM125*BM126,"")</f>
        <v>1028.62755884587</v>
      </c>
      <c r="BN127" s="21" t="n">
        <f aca="false">IF(BN32=1,BN125*BN126,"")</f>
        <v>1027.55921105007</v>
      </c>
      <c r="BO127" s="21" t="n">
        <f aca="false">IF(BO32=1,BO125*BO126,"")</f>
        <v>1005.15974830267</v>
      </c>
      <c r="BP127" s="21" t="n">
        <f aca="false">IF(BP32=1,BP125*BP126,"")</f>
        <v>1004.1243258054</v>
      </c>
      <c r="BQ127" s="21" t="n">
        <f aca="false">IF(BQ32=1,BQ125*BQ126,"")</f>
        <v>1014.07617761673</v>
      </c>
      <c r="BR127" s="21" t="n">
        <f aca="false">IF(BR32=1,BR125*BR126,"")</f>
        <v>1013.01831029561</v>
      </c>
      <c r="BS127" s="21" t="n">
        <f aca="false">IF(BS32=1,BS125*BS126,"")</f>
        <v>956.775092736351</v>
      </c>
      <c r="BT127" s="21" t="n">
        <f aca="false">IF(BT32=1,BT125*BT126,"")</f>
        <v>966.360294798732</v>
      </c>
      <c r="BU127" s="21" t="n">
        <f aca="false">IF(BU32=1,BU125*BU126,"")</f>
        <v>975.917725299982</v>
      </c>
      <c r="BV127" s="21" t="n">
        <f aca="false">IF(BV32=1,BV125*BV126,"")</f>
        <v>974.869114837607</v>
      </c>
      <c r="BW127" s="21" t="n">
        <f aca="false">IF(BW32=1,BW125*BW126,"")</f>
        <v>980.976380530736</v>
      </c>
      <c r="BX127" s="21" t="n">
        <f aca="false">IF(BX32=1,BX125*BX126,"")</f>
        <v>990.814447651183</v>
      </c>
      <c r="BY127" s="21" t="n">
        <f aca="false">IF(BY32=1,BY125*BY126,"")</f>
        <v>1000.6241033087</v>
      </c>
      <c r="BZ127" s="21" t="n">
        <f aca="false">IF(BZ32=1,BZ125*BZ126,"")</f>
        <v>999.546713751802</v>
      </c>
      <c r="CA127" s="21" t="n">
        <f aca="false">IF(CA32=1,CA125*CA126,"")</f>
        <v>964.925971081926</v>
      </c>
      <c r="CB127" s="21" t="str">
        <f aca="false">IF(CB32=1,CB125*CB126,"")</f>
        <v/>
      </c>
      <c r="CC127" s="21" t="str">
        <f aca="false">IF(CC32=1,CC125*CC126,"")</f>
        <v/>
      </c>
      <c r="CD127" s="21" t="str">
        <f aca="false">IF(CD32=1,CD125*CD126,"")</f>
        <v/>
      </c>
      <c r="CE127" s="21" t="str">
        <f aca="false">IF(CE32=1,CE125*CE126,"")</f>
        <v/>
      </c>
      <c r="CF127" s="21" t="str">
        <f aca="false">IF(CF32=1,CF125*CF126,"")</f>
        <v/>
      </c>
      <c r="CG127" s="21" t="str">
        <f aca="false">IF(CG32=1,CG125*CG126,"")</f>
        <v/>
      </c>
      <c r="CH127" s="21" t="str">
        <f aca="false">IF(CH32=1,CH125*CH126,"")</f>
        <v/>
      </c>
      <c r="CI127" s="21" t="str">
        <f aca="false">IF(CI32=1,CI125*CI126,"")</f>
        <v/>
      </c>
      <c r="CJ127" s="21" t="str">
        <f aca="false">IF(CJ32=1,CJ125*CJ126,"")</f>
        <v/>
      </c>
      <c r="CK127" s="21" t="str">
        <f aca="false">IF(CK32=1,CK125*CK126,"")</f>
        <v/>
      </c>
      <c r="CL127" s="21" t="str">
        <f aca="false">IF(CL32=1,CL125*CL126,"")</f>
        <v/>
      </c>
      <c r="CM127" s="21" t="str">
        <f aca="false">IF(CM32=1,CM125*CM126,"")</f>
        <v/>
      </c>
      <c r="CN127" s="21" t="str">
        <f aca="false">IF(CN32=1,CN125*CN126,"")</f>
        <v/>
      </c>
      <c r="CO127" s="21" t="str">
        <f aca="false">IF(CO32=1,CO125*CO126,"")</f>
        <v/>
      </c>
      <c r="CP127" s="21" t="str">
        <f aca="false">IF(CP32=1,CP125*CP126,"")</f>
        <v/>
      </c>
      <c r="CQ127" s="21" t="str">
        <f aca="false">IF(CQ32=1,CQ125*CQ126,"")</f>
        <v/>
      </c>
      <c r="CR127" s="21" t="str">
        <f aca="false">IF(CR32=1,CR125*CR126,"")</f>
        <v/>
      </c>
      <c r="CS127" s="21" t="str">
        <f aca="false">IF(CS32=1,CS125*CS126,"")</f>
        <v/>
      </c>
      <c r="CT127" s="21" t="str">
        <f aca="false">IF(CT32=1,CT125*CT126,"")</f>
        <v/>
      </c>
      <c r="CU127" s="21" t="str">
        <f aca="false">IF(CU32=1,CU125*CU126,"")</f>
        <v/>
      </c>
      <c r="CV127" s="21" t="str">
        <f aca="false">IF(CV32=1,CV125*CV126,"")</f>
        <v/>
      </c>
      <c r="CW127" s="21" t="str">
        <f aca="false">IF(CW32=1,CW125*CW126,"")</f>
        <v/>
      </c>
      <c r="CX127" s="21" t="str">
        <f aca="false">IF(CX32=1,CX125*CX126,"")</f>
        <v/>
      </c>
      <c r="CY127" s="21" t="str">
        <f aca="false">IF(CY32=1,CY125*CY126,"")</f>
        <v/>
      </c>
      <c r="CZ127" s="21" t="str">
        <f aca="false">IF(CZ32=1,CZ125*CZ126,"")</f>
        <v/>
      </c>
      <c r="DA127" s="21" t="str">
        <f aca="false">IF(DA32=1,DA125*DA126,"")</f>
        <v/>
      </c>
      <c r="DB127" s="21" t="str">
        <f aca="false">IF(DB32=1,DB125*DB126,"")</f>
        <v/>
      </c>
      <c r="DC127" s="21" t="str">
        <f aca="false">IF(DC32=1,DC125*DC126,"")</f>
        <v/>
      </c>
      <c r="DD127" s="21" t="str">
        <f aca="false">IF(DD32=1,DD125*DD126,"")</f>
        <v/>
      </c>
      <c r="DE127" s="21" t="str">
        <f aca="false">IF(DE32=1,DE125*DE126,"")</f>
        <v/>
      </c>
      <c r="DF127" s="21" t="str">
        <f aca="false">IF(DF32=1,DF125*DF126,"")</f>
        <v/>
      </c>
      <c r="DG127" s="21" t="str">
        <f aca="false">IF(DG32=1,DG125*DG126,"")</f>
        <v/>
      </c>
      <c r="DH127" s="21" t="str">
        <f aca="false">IF(DH32=1,DH125*DH126,"")</f>
        <v/>
      </c>
      <c r="DI127" s="21" t="str">
        <f aca="false">IF(DI32=1,DI125*DI126,"")</f>
        <v/>
      </c>
      <c r="DJ127" s="21" t="str">
        <f aca="false">IF(DJ32=1,DJ125*DJ126,"")</f>
        <v/>
      </c>
      <c r="DK127" s="21" t="str">
        <f aca="false">IF(DK32=1,DK125*DK126,"")</f>
        <v/>
      </c>
      <c r="DL127" s="21" t="str">
        <f aca="false">IF(DL32=1,DL125*DL126,"")</f>
        <v/>
      </c>
      <c r="DM127" s="21" t="str">
        <f aca="false">IF(DM32=1,DM125*DM126,"")</f>
        <v/>
      </c>
      <c r="DN127" s="21" t="str">
        <f aca="false">IF(DN32=1,DN125*DN126,"")</f>
        <v/>
      </c>
      <c r="DO127" s="21" t="str">
        <f aca="false">IF(DO32=1,DO125*DO126,"")</f>
        <v/>
      </c>
      <c r="DP127" s="21" t="str">
        <f aca="false">IF(DP32=1,DP125*DP126,"")</f>
        <v/>
      </c>
      <c r="DQ127" s="21" t="str">
        <f aca="false">IF(DQ32=1,DQ125*DQ126,"")</f>
        <v/>
      </c>
      <c r="DR127" s="21" t="str">
        <f aca="false">IF(DR32=1,DR125*DR126,"")</f>
        <v/>
      </c>
      <c r="DS127" s="21" t="str">
        <f aca="false">IF(DS32=1,DS125*DS126,"")</f>
        <v/>
      </c>
      <c r="DT127" s="21" t="str">
        <f aca="false">IF(DT32=1,DT125*DT126,"")</f>
        <v/>
      </c>
      <c r="DU127" s="21" t="str">
        <f aca="false">IF(DU32=1,DU125*DU126,"")</f>
        <v/>
      </c>
      <c r="DV127" s="21" t="str">
        <f aca="false">IF(DV32=1,DV125*DV126,"")</f>
        <v/>
      </c>
      <c r="DW127" s="21" t="str">
        <f aca="false">IF(DW32=1,DW125*DW126,"")</f>
        <v/>
      </c>
      <c r="DX127" s="21" t="str">
        <f aca="false">IF(DX32=1,DX125*DX126,"")</f>
        <v/>
      </c>
      <c r="DY127" s="21" t="str">
        <f aca="false">IF(DY32=1,DY125*DY126,"")</f>
        <v/>
      </c>
      <c r="DZ127" s="21" t="str">
        <f aca="false">IF(DZ32=1,DZ125*DZ126,"")</f>
        <v/>
      </c>
      <c r="EA127" s="21" t="str">
        <f aca="false">IF(EA32=1,EA125*EA126,"")</f>
        <v/>
      </c>
      <c r="EB127" s="21" t="str">
        <f aca="false">IF(EB32=1,EB125*EB126,"")</f>
        <v/>
      </c>
      <c r="EC127" s="21" t="str">
        <f aca="false">IF(EC32=1,EC125*EC126,"")</f>
        <v/>
      </c>
      <c r="ED127" s="21" t="str">
        <f aca="false">IF(ED32=1,ED125*ED126,"")</f>
        <v/>
      </c>
      <c r="EE127" s="21" t="str">
        <f aca="false">IF(EE32=1,EE125*EE126,"")</f>
        <v/>
      </c>
      <c r="EF127" s="21" t="str">
        <f aca="false">IF(EF32=1,EF125*EF126,"")</f>
        <v/>
      </c>
      <c r="EG127" s="21" t="str">
        <f aca="false">IF(EG32=1,EG125*EG126,"")</f>
        <v/>
      </c>
      <c r="EH127" s="21" t="str">
        <f aca="false">IF(EH32=1,EH125*EH126,"")</f>
        <v/>
      </c>
      <c r="EI127" s="21" t="str">
        <f aca="false">IF(EI32=1,EI125*EI126,"")</f>
        <v/>
      </c>
      <c r="EJ127" s="21" t="str">
        <f aca="false">IF(EJ32=1,EJ125*EJ126,"")</f>
        <v/>
      </c>
      <c r="EK127" s="21" t="str">
        <f aca="false">IF(EK32=1,EK125*EK126,"")</f>
        <v/>
      </c>
      <c r="EL127" s="21" t="str">
        <f aca="false">IF(EL32=1,EL125*EL126,"")</f>
        <v/>
      </c>
      <c r="EM127" s="21" t="str">
        <f aca="false">IF(EM32=1,EM125*EM126,"")</f>
        <v/>
      </c>
      <c r="EN127" s="21" t="str">
        <f aca="false">IF(EN32=1,EN125*EN126,"")</f>
        <v/>
      </c>
      <c r="EO127" s="21" t="str">
        <f aca="false">IF(EO32=1,EO125*EO126,"")</f>
        <v/>
      </c>
      <c r="EP127" s="21" t="str">
        <f aca="false">IF(EP32=1,EP125*EP126,"")</f>
        <v/>
      </c>
      <c r="EQ127" s="21" t="str">
        <f aca="false">IF(EQ32=1,EQ125*EQ126,"")</f>
        <v/>
      </c>
      <c r="ER127" s="21" t="str">
        <f aca="false">IF(ER32=1,ER125*ER126,"")</f>
        <v/>
      </c>
      <c r="ES127" s="21" t="str">
        <f aca="false">IF(ES32=1,ES125*ES126,"")</f>
        <v/>
      </c>
      <c r="ET127" s="21" t="str">
        <f aca="false">IF(ET32=1,ET125*ET126,"")</f>
        <v/>
      </c>
      <c r="EU127" s="21" t="str">
        <f aca="false">IF(EU32=1,EU125*EU126,"")</f>
        <v/>
      </c>
      <c r="EV127" s="21" t="str">
        <f aca="false">IF(EV32=1,EV125*EV126,"")</f>
        <v/>
      </c>
      <c r="EW127" s="21" t="str">
        <f aca="false">IF(EW32=1,EW125*EW126,"")</f>
        <v/>
      </c>
      <c r="EX127" s="21" t="str">
        <f aca="false">IF(EX32=1,EX125*EX126,"")</f>
        <v/>
      </c>
      <c r="EY127" s="21" t="str">
        <f aca="false">IF(EY32=1,EY125*EY126,"")</f>
        <v/>
      </c>
      <c r="EZ127" s="21" t="str">
        <f aca="false">IF(EZ32=1,EZ125*EZ126,"")</f>
        <v/>
      </c>
      <c r="FA127" s="21" t="str">
        <f aca="false">IF(FA32=1,FA125*FA126,"")</f>
        <v/>
      </c>
      <c r="FB127" s="21" t="str">
        <f aca="false">IF(FB32=1,FB125*FB126,"")</f>
        <v/>
      </c>
      <c r="FC127" s="21" t="str">
        <f aca="false">IF(FC32=1,FC125*FC126,"")</f>
        <v/>
      </c>
      <c r="FD127" s="21" t="str">
        <f aca="false">IF(FD32=1,FD125*FD126,"")</f>
        <v/>
      </c>
      <c r="FE127" s="21" t="str">
        <f aca="false">IF(FE32=1,FE125*FE126,"")</f>
        <v/>
      </c>
      <c r="FF127" s="21" t="str">
        <f aca="false">IF(FF32=1,FF125*FF126,"")</f>
        <v/>
      </c>
      <c r="FG127" s="21" t="str">
        <f aca="false">IF(FG32=1,FG125*FG126,"")</f>
        <v/>
      </c>
      <c r="FH127" s="21" t="str">
        <f aca="false">IF(FH32=1,FH125*FH126,"")</f>
        <v/>
      </c>
    </row>
    <row r="128" customFormat="false" ht="15" hidden="false" customHeight="false" outlineLevel="0" collapsed="false">
      <c r="C128" s="1" t="s">
        <v>768</v>
      </c>
      <c r="D128" s="12" t="s">
        <v>358</v>
      </c>
      <c r="E128" s="21" t="n">
        <f aca="false">IF(In_Debt_Per_MW&gt;0,In_Debt_Per_MW*$E13,-$E121)</f>
        <v>57822.5366688565</v>
      </c>
    </row>
    <row r="129" customFormat="false" ht="15" hidden="false" customHeight="false" outlineLevel="0" collapsed="false">
      <c r="C129" s="28" t="s">
        <v>769</v>
      </c>
      <c r="D129" s="12" t="s">
        <v>32</v>
      </c>
      <c r="E129" s="33" t="n">
        <f aca="false">MAX(0,MIN(In_Gearing,$E127/-$E121,$E128/-$E121))</f>
        <v>0.257193600352734</v>
      </c>
      <c r="F129" s="33" t="n">
        <f aca="false">$E129*-$E121/$E127</f>
        <v>1</v>
      </c>
    </row>
    <row r="130" customFormat="false" ht="15" hidden="false" customHeight="false" outlineLevel="0" collapsed="false">
      <c r="C130" s="1" t="s">
        <v>770</v>
      </c>
      <c r="D130" s="12" t="s">
        <v>358</v>
      </c>
      <c r="E130" s="21" t="n">
        <f aca="false">$E129*-$E121</f>
        <v>14871.5863873912</v>
      </c>
      <c r="F130" s="21" t="n">
        <f aca="false">PMT($F36,In_Debt_Tenor*Months_In_Year/Months_Per_Period,-$E130)</f>
        <v>353.79400042928</v>
      </c>
    </row>
    <row r="132" customFormat="false" ht="15" hidden="false" customHeight="false" outlineLevel="0" collapsed="false">
      <c r="A132" s="10" t="s">
        <v>14</v>
      </c>
      <c r="B132" s="10"/>
      <c r="C132" s="10" t="s">
        <v>771</v>
      </c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</row>
    <row r="133" customFormat="false" ht="15" hidden="false" customHeight="false" outlineLevel="0" collapsed="false">
      <c r="C133" s="1" t="s">
        <v>772</v>
      </c>
      <c r="D133" s="12" t="s">
        <v>358</v>
      </c>
      <c r="I133" s="21" t="n">
        <f aca="false">SUM(J133:FH133)</f>
        <v>-6356.05363836564</v>
      </c>
      <c r="J133" s="21" t="n">
        <f aca="false">-I142*$F36*J26</f>
        <v>-0</v>
      </c>
      <c r="K133" s="21" t="n">
        <f aca="false">-J142*$F36*K26</f>
        <v>-0</v>
      </c>
      <c r="L133" s="21" t="n">
        <f aca="false">-K142*$F36*L26</f>
        <v>-0</v>
      </c>
      <c r="M133" s="21" t="n">
        <f aca="false">-L142*$F36*M26</f>
        <v>-0</v>
      </c>
      <c r="N133" s="21" t="n">
        <f aca="false">-M142*$F36*N26</f>
        <v>-0</v>
      </c>
      <c r="O133" s="21" t="n">
        <f aca="false">-N142*$F36*O26</f>
        <v>-0</v>
      </c>
      <c r="P133" s="21" t="n">
        <f aca="false">-O142*$F36*P26</f>
        <v>-0</v>
      </c>
      <c r="Q133" s="21" t="n">
        <f aca="false">-P142*$F36*Q26</f>
        <v>-0</v>
      </c>
      <c r="R133" s="21" t="n">
        <f aca="false">-Q142*$F36*R26</f>
        <v>-0</v>
      </c>
      <c r="S133" s="21" t="n">
        <f aca="false">-R142*$F36*S26</f>
        <v>-0</v>
      </c>
      <c r="T133" s="21" t="n">
        <f aca="false">-S142*$F36*T26</f>
        <v>-185.89482984239</v>
      </c>
      <c r="U133" s="21" t="n">
        <f aca="false">-T142*$F36*U26</f>
        <v>-183.796090210054</v>
      </c>
      <c r="V133" s="21" t="n">
        <f aca="false">-U142*$F36*V26</f>
        <v>-181.671116332313</v>
      </c>
      <c r="W133" s="21" t="n">
        <f aca="false">-V142*$F36*W26</f>
        <v>-179.519580281101</v>
      </c>
      <c r="X133" s="21" t="n">
        <f aca="false">-W142*$F36*X26</f>
        <v>-177.341150029249</v>
      </c>
      <c r="Y133" s="21" t="n">
        <f aca="false">-X142*$F36*Y26</f>
        <v>-175.135489399249</v>
      </c>
      <c r="Z133" s="21" t="n">
        <f aca="false">-Y142*$F36*Z26</f>
        <v>-172.902258011373</v>
      </c>
      <c r="AA133" s="21" t="n">
        <f aca="false">-Z142*$F36*AA26</f>
        <v>-170.641111231149</v>
      </c>
      <c r="AB133" s="21" t="n">
        <f aca="false">-AA142*$F36*AB26</f>
        <v>-168.351700116173</v>
      </c>
      <c r="AC133" s="21" t="n">
        <f aca="false">-AB142*$F36*AC26</f>
        <v>-166.033671362259</v>
      </c>
      <c r="AD133" s="21" t="n">
        <f aca="false">-AC142*$F36*AD26</f>
        <v>-163.686667248921</v>
      </c>
      <c r="AE133" s="21" t="n">
        <f aca="false">-AD142*$F36*AE26</f>
        <v>-161.310325584167</v>
      </c>
      <c r="AF133" s="21" t="n">
        <f aca="false">-AE142*$F36*AF26</f>
        <v>-158.904279648603</v>
      </c>
      <c r="AG133" s="21" t="n">
        <f aca="false">-AF142*$F36*AG26</f>
        <v>-156.468158138844</v>
      </c>
      <c r="AH133" s="21" t="n">
        <f aca="false">-AG142*$F36*AH26</f>
        <v>-154.001585110214</v>
      </c>
      <c r="AI133" s="21" t="n">
        <f aca="false">-AH142*$F36*AI26</f>
        <v>-151.504179918725</v>
      </c>
      <c r="AJ133" s="21" t="n">
        <f aca="false">-AI142*$F36*AJ26</f>
        <v>-148.975557162343</v>
      </c>
      <c r="AK133" s="21" t="n">
        <f aca="false">-AJ142*$F36*AK26</f>
        <v>-146.415326621507</v>
      </c>
      <c r="AL133" s="21" t="n">
        <f aca="false">-AK142*$F36*AL26</f>
        <v>-143.82309319891</v>
      </c>
      <c r="AM133" s="21" t="n">
        <f aca="false">-AL142*$F36*AM26</f>
        <v>-141.19845685853</v>
      </c>
      <c r="AN133" s="21" t="n">
        <f aca="false">-AM142*$F36*AN26</f>
        <v>-138.541012563895</v>
      </c>
      <c r="AO133" s="21" t="n">
        <f aca="false">-AN142*$F36*AO26</f>
        <v>-135.850350215578</v>
      </c>
      <c r="AP133" s="21" t="n">
        <f aca="false">-AO142*$F36*AP26</f>
        <v>-133.126054587907</v>
      </c>
      <c r="AQ133" s="21" t="n">
        <f aca="false">-AP142*$F36*AQ26</f>
        <v>-130.36770526489</v>
      </c>
      <c r="AR133" s="21" t="n">
        <f aca="false">-AQ142*$F36*AR26</f>
        <v>-127.574876575335</v>
      </c>
      <c r="AS133" s="21" t="n">
        <f aca="false">-AR142*$F36*AS26</f>
        <v>-124.747137527161</v>
      </c>
      <c r="AT133" s="21" t="n">
        <f aca="false">-AS142*$F36*AT26</f>
        <v>-121.884051740884</v>
      </c>
      <c r="AU133" s="21" t="n">
        <f aca="false">-AT142*$F36*AU26</f>
        <v>-118.985177382279</v>
      </c>
      <c r="AV133" s="21" t="n">
        <f aca="false">-AU142*$F36*AV26</f>
        <v>-116.050067094192</v>
      </c>
      <c r="AW133" s="21" t="n">
        <f aca="false">-AV142*$F36*AW26</f>
        <v>-113.078267927503</v>
      </c>
      <c r="AX133" s="21" t="n">
        <f aca="false">-AW142*$F36*AX26</f>
        <v>-110.069321271231</v>
      </c>
      <c r="AY133" s="21" t="n">
        <f aca="false">-AX142*$F36*AY26</f>
        <v>-107.022762781755</v>
      </c>
      <c r="AZ133" s="21" t="n">
        <f aca="false">-AY142*$F36*AZ26</f>
        <v>-103.938122311161</v>
      </c>
      <c r="BA133" s="21" t="n">
        <f aca="false">-AZ142*$F36*BA26</f>
        <v>-100.814923834685</v>
      </c>
      <c r="BB133" s="21" t="n">
        <f aca="false">-BA142*$F36*BB26</f>
        <v>-97.6526853772521</v>
      </c>
      <c r="BC133" s="21" t="n">
        <f aca="false">-BB142*$F36*BC26</f>
        <v>-94.4509189391018</v>
      </c>
      <c r="BD133" s="21" t="n">
        <f aca="false">-BC142*$F36*BD26</f>
        <v>-91.2091304204746</v>
      </c>
      <c r="BE133" s="21" t="n">
        <f aca="false">-BD142*$F36*BE26</f>
        <v>-87.9268195453645</v>
      </c>
      <c r="BF133" s="21" t="n">
        <f aca="false">-BE142*$F36*BF26</f>
        <v>-84.6034797843155</v>
      </c>
      <c r="BG133" s="21" t="n">
        <f aca="false">-BF142*$F36*BG26</f>
        <v>-81.2385982762535</v>
      </c>
      <c r="BH133" s="21" t="n">
        <f aca="false">-BG142*$F36*BH26</f>
        <v>-77.8316557493406</v>
      </c>
      <c r="BI133" s="21" t="n">
        <f aca="false">-BH142*$F36*BI26</f>
        <v>-74.3821264408414</v>
      </c>
      <c r="BJ133" s="21" t="n">
        <f aca="false">-BI142*$F36*BJ26</f>
        <v>-70.8894780159859</v>
      </c>
      <c r="BK133" s="21" t="n">
        <f aca="false">-BJ142*$F36*BK26</f>
        <v>-67.3531714858197</v>
      </c>
      <c r="BL133" s="21" t="n">
        <f aca="false">-BK142*$F36*BL26</f>
        <v>-63.7726611240265</v>
      </c>
      <c r="BM133" s="21" t="n">
        <f aca="false">-BL142*$F36*BM26</f>
        <v>-60.1473943827108</v>
      </c>
      <c r="BN133" s="21" t="n">
        <f aca="false">-BM142*$F36*BN26</f>
        <v>-56.4768118071287</v>
      </c>
      <c r="BO133" s="21" t="n">
        <f aca="false">-BN142*$F36*BO26</f>
        <v>-52.7603469493518</v>
      </c>
      <c r="BP133" s="21" t="n">
        <f aca="false">-BO142*$F36*BP26</f>
        <v>-48.9974262808527</v>
      </c>
      <c r="BQ133" s="21" t="n">
        <f aca="false">-BP142*$F36*BQ26</f>
        <v>-45.1874691039973</v>
      </c>
      <c r="BR133" s="21" t="n">
        <f aca="false">-BQ142*$F36*BR26</f>
        <v>-41.3298874624313</v>
      </c>
      <c r="BS133" s="21" t="n">
        <f aca="false">-BR142*$F36*BS26</f>
        <v>-37.4240860503457</v>
      </c>
      <c r="BT133" s="21" t="n">
        <f aca="false">-BS142*$F36*BT26</f>
        <v>-33.469462120609</v>
      </c>
      <c r="BU133" s="21" t="n">
        <f aca="false">-BT142*$F36*BU26</f>
        <v>-29.4654053917506</v>
      </c>
      <c r="BV133" s="21" t="n">
        <f aca="false">-BU142*$F36*BV26</f>
        <v>-25.4112979537815</v>
      </c>
      <c r="BW133" s="21" t="n">
        <f aca="false">-BV142*$F36*BW26</f>
        <v>-21.3065141728378</v>
      </c>
      <c r="BX133" s="21" t="n">
        <f aca="false">-BW142*$F36*BX26</f>
        <v>-17.1504205946322</v>
      </c>
      <c r="BY133" s="21" t="n">
        <f aca="false">-BX142*$F36*BY26</f>
        <v>-12.9423758466991</v>
      </c>
      <c r="BZ133" s="21" t="n">
        <f aca="false">-BY142*$F36*BZ26</f>
        <v>-8.68173053941687</v>
      </c>
      <c r="CA133" s="21" t="n">
        <f aca="false">-BZ142*$F36*CA26</f>
        <v>-4.36782716579358</v>
      </c>
      <c r="CB133" s="21" t="n">
        <f aca="false">-CA142*$F36*CB26</f>
        <v>-0</v>
      </c>
      <c r="CC133" s="21" t="n">
        <f aca="false">-CB142*$F36*CC26</f>
        <v>-0</v>
      </c>
      <c r="CD133" s="21" t="n">
        <f aca="false">-CC142*$F36*CD26</f>
        <v>-0</v>
      </c>
      <c r="CE133" s="21" t="n">
        <f aca="false">-CD142*$F36*CE26</f>
        <v>-0</v>
      </c>
      <c r="CF133" s="21" t="n">
        <f aca="false">-CE142*$F36*CF26</f>
        <v>-0</v>
      </c>
      <c r="CG133" s="21" t="n">
        <f aca="false">-CF142*$F36*CG26</f>
        <v>-0</v>
      </c>
      <c r="CH133" s="21" t="n">
        <f aca="false">-CG142*$F36*CH26</f>
        <v>-0</v>
      </c>
      <c r="CI133" s="21" t="n">
        <f aca="false">-CH142*$F36*CI26</f>
        <v>-0</v>
      </c>
      <c r="CJ133" s="21" t="n">
        <f aca="false">-CI142*$F36*CJ26</f>
        <v>-0</v>
      </c>
      <c r="CK133" s="21" t="n">
        <f aca="false">-CJ142*$F36*CK26</f>
        <v>-0</v>
      </c>
      <c r="CL133" s="21" t="n">
        <f aca="false">-CK142*$F36*CL26</f>
        <v>-0</v>
      </c>
      <c r="CM133" s="21" t="n">
        <f aca="false">-CL142*$F36*CM26</f>
        <v>-0</v>
      </c>
      <c r="CN133" s="21" t="n">
        <f aca="false">-CM142*$F36*CN26</f>
        <v>-0</v>
      </c>
      <c r="CO133" s="21" t="n">
        <f aca="false">-CN142*$F36*CO26</f>
        <v>-0</v>
      </c>
      <c r="CP133" s="21" t="n">
        <f aca="false">-CO142*$F36*CP26</f>
        <v>-0</v>
      </c>
      <c r="CQ133" s="21" t="n">
        <f aca="false">-CP142*$F36*CQ26</f>
        <v>-0</v>
      </c>
      <c r="CR133" s="21" t="n">
        <f aca="false">-CQ142*$F36*CR26</f>
        <v>-0</v>
      </c>
      <c r="CS133" s="21" t="n">
        <f aca="false">-CR142*$F36*CS26</f>
        <v>-0</v>
      </c>
      <c r="CT133" s="21" t="n">
        <f aca="false">-CS142*$F36*CT26</f>
        <v>-0</v>
      </c>
      <c r="CU133" s="21" t="n">
        <f aca="false">-CT142*$F36*CU26</f>
        <v>-0</v>
      </c>
      <c r="CV133" s="21" t="n">
        <f aca="false">-CU142*$F36*CV26</f>
        <v>-0</v>
      </c>
      <c r="CW133" s="21" t="n">
        <f aca="false">-CV142*$F36*CW26</f>
        <v>-0</v>
      </c>
      <c r="CX133" s="21" t="n">
        <f aca="false">-CW142*$F36*CX26</f>
        <v>-0</v>
      </c>
      <c r="CY133" s="21" t="n">
        <f aca="false">-CX142*$F36*CY26</f>
        <v>-0</v>
      </c>
      <c r="CZ133" s="21" t="n">
        <f aca="false">-CY142*$F36*CZ26</f>
        <v>-0</v>
      </c>
      <c r="DA133" s="21" t="n">
        <f aca="false">-CZ142*$F36*DA26</f>
        <v>-0</v>
      </c>
      <c r="DB133" s="21" t="n">
        <f aca="false">-DA142*$F36*DB26</f>
        <v>-0</v>
      </c>
      <c r="DC133" s="21" t="n">
        <f aca="false">-DB142*$F36*DC26</f>
        <v>-0</v>
      </c>
      <c r="DD133" s="21" t="n">
        <f aca="false">-DC142*$F36*DD26</f>
        <v>-0</v>
      </c>
      <c r="DE133" s="21" t="n">
        <f aca="false">-DD142*$F36*DE26</f>
        <v>-0</v>
      </c>
      <c r="DF133" s="21" t="n">
        <f aca="false">-DE142*$F36*DF26</f>
        <v>-0</v>
      </c>
      <c r="DG133" s="21" t="n">
        <f aca="false">-DF142*$F36*DG26</f>
        <v>-0</v>
      </c>
      <c r="DH133" s="21" t="n">
        <f aca="false">-DG142*$F36*DH26</f>
        <v>-0</v>
      </c>
      <c r="DI133" s="21" t="n">
        <f aca="false">-DH142*$F36*DI26</f>
        <v>-0</v>
      </c>
      <c r="DJ133" s="21" t="n">
        <f aca="false">-DI142*$F36*DJ26</f>
        <v>-0</v>
      </c>
      <c r="DK133" s="21" t="n">
        <f aca="false">-DJ142*$F36*DK26</f>
        <v>-0</v>
      </c>
      <c r="DL133" s="21" t="n">
        <f aca="false">-DK142*$F36*DL26</f>
        <v>-0</v>
      </c>
      <c r="DM133" s="21" t="n">
        <f aca="false">-DL142*$F36*DM26</f>
        <v>-0</v>
      </c>
      <c r="DN133" s="21" t="n">
        <f aca="false">-DM142*$F36*DN26</f>
        <v>-0</v>
      </c>
      <c r="DO133" s="21" t="n">
        <f aca="false">-DN142*$F36*DO26</f>
        <v>-0</v>
      </c>
      <c r="DP133" s="21" t="n">
        <f aca="false">-DO142*$F36*DP26</f>
        <v>-0</v>
      </c>
      <c r="DQ133" s="21" t="n">
        <f aca="false">-DP142*$F36*DQ26</f>
        <v>-0</v>
      </c>
      <c r="DR133" s="21" t="n">
        <f aca="false">-DQ142*$F36*DR26</f>
        <v>-0</v>
      </c>
      <c r="DS133" s="21" t="n">
        <f aca="false">-DR142*$F36*DS26</f>
        <v>-0</v>
      </c>
      <c r="DT133" s="21" t="n">
        <f aca="false">-DS142*$F36*DT26</f>
        <v>-0</v>
      </c>
      <c r="DU133" s="21" t="n">
        <f aca="false">-DT142*$F36*DU26</f>
        <v>-0</v>
      </c>
      <c r="DV133" s="21" t="n">
        <f aca="false">-DU142*$F36*DV26</f>
        <v>-0</v>
      </c>
      <c r="DW133" s="21" t="n">
        <f aca="false">-DV142*$F36*DW26</f>
        <v>-0</v>
      </c>
      <c r="DX133" s="21" t="n">
        <f aca="false">-DW142*$F36*DX26</f>
        <v>-0</v>
      </c>
      <c r="DY133" s="21" t="n">
        <f aca="false">-DX142*$F36*DY26</f>
        <v>-0</v>
      </c>
      <c r="DZ133" s="21" t="n">
        <f aca="false">-DY142*$F36*DZ26</f>
        <v>-0</v>
      </c>
      <c r="EA133" s="21" t="n">
        <f aca="false">-DZ142*$F36*EA26</f>
        <v>-0</v>
      </c>
      <c r="EB133" s="21" t="n">
        <f aca="false">-EA142*$F36*EB26</f>
        <v>-0</v>
      </c>
      <c r="EC133" s="21" t="n">
        <f aca="false">-EB142*$F36*EC26</f>
        <v>-0</v>
      </c>
      <c r="ED133" s="21" t="n">
        <f aca="false">-EC142*$F36*ED26</f>
        <v>-0</v>
      </c>
      <c r="EE133" s="21" t="n">
        <f aca="false">-ED142*$F36*EE26</f>
        <v>-0</v>
      </c>
      <c r="EF133" s="21" t="n">
        <f aca="false">-EE142*$F36*EF26</f>
        <v>-0</v>
      </c>
      <c r="EG133" s="21" t="n">
        <f aca="false">-EF142*$F36*EG26</f>
        <v>-0</v>
      </c>
      <c r="EH133" s="21" t="n">
        <f aca="false">-EG142*$F36*EH26</f>
        <v>-0</v>
      </c>
      <c r="EI133" s="21" t="n">
        <f aca="false">-EH142*$F36*EI26</f>
        <v>-0</v>
      </c>
      <c r="EJ133" s="21" t="n">
        <f aca="false">-EI142*$F36*EJ26</f>
        <v>-0</v>
      </c>
      <c r="EK133" s="21" t="n">
        <f aca="false">-EJ142*$F36*EK26</f>
        <v>-0</v>
      </c>
      <c r="EL133" s="21" t="n">
        <f aca="false">-EK142*$F36*EL26</f>
        <v>-0</v>
      </c>
      <c r="EM133" s="21" t="n">
        <f aca="false">-EL142*$F36*EM26</f>
        <v>-0</v>
      </c>
      <c r="EN133" s="21" t="n">
        <f aca="false">-EM142*$F36*EN26</f>
        <v>-0</v>
      </c>
      <c r="EO133" s="21" t="n">
        <f aca="false">-EN142*$F36*EO26</f>
        <v>-0</v>
      </c>
      <c r="EP133" s="21" t="n">
        <f aca="false">-EO142*$F36*EP26</f>
        <v>-0</v>
      </c>
      <c r="EQ133" s="21" t="n">
        <f aca="false">-EP142*$F36*EQ26</f>
        <v>-0</v>
      </c>
      <c r="ER133" s="21" t="n">
        <f aca="false">-EQ142*$F36*ER26</f>
        <v>-0</v>
      </c>
      <c r="ES133" s="21" t="n">
        <f aca="false">-ER142*$F36*ES26</f>
        <v>-0</v>
      </c>
      <c r="ET133" s="21" t="n">
        <f aca="false">-ES142*$F36*ET26</f>
        <v>-0</v>
      </c>
      <c r="EU133" s="21" t="n">
        <f aca="false">-ET142*$F36*EU26</f>
        <v>-0</v>
      </c>
      <c r="EV133" s="21" t="n">
        <f aca="false">-EU142*$F36*EV26</f>
        <v>-0</v>
      </c>
      <c r="EW133" s="21" t="n">
        <f aca="false">-EV142*$F36*EW26</f>
        <v>-0</v>
      </c>
      <c r="EX133" s="21" t="n">
        <f aca="false">-EW142*$F36*EX26</f>
        <v>-0</v>
      </c>
      <c r="EY133" s="21" t="n">
        <f aca="false">-EX142*$F36*EY26</f>
        <v>-0</v>
      </c>
      <c r="EZ133" s="21" t="n">
        <f aca="false">-EY142*$F36*EZ26</f>
        <v>-0</v>
      </c>
      <c r="FA133" s="21" t="n">
        <f aca="false">-EZ142*$F36*FA26</f>
        <v>-0</v>
      </c>
      <c r="FB133" s="21" t="n">
        <f aca="false">-FA142*$F36*FB26</f>
        <v>-0</v>
      </c>
      <c r="FC133" s="21" t="n">
        <f aca="false">-FB142*$F36*FC26</f>
        <v>-0</v>
      </c>
      <c r="FD133" s="21" t="n">
        <f aca="false">-FC142*$F36*FD26</f>
        <v>-0</v>
      </c>
      <c r="FE133" s="21" t="n">
        <f aca="false">-FD142*$F36*FE26</f>
        <v>-0</v>
      </c>
      <c r="FF133" s="21" t="n">
        <f aca="false">-FE142*$F36*FF26</f>
        <v>-0</v>
      </c>
      <c r="FG133" s="21" t="n">
        <f aca="false">-FF142*$F36*FG26</f>
        <v>-0</v>
      </c>
      <c r="FH133" s="21" t="n">
        <f aca="false">-FG142*$F36*FH26</f>
        <v>-0</v>
      </c>
    </row>
    <row r="134" customFormat="false" ht="15" hidden="false" customHeight="false" outlineLevel="0" collapsed="false">
      <c r="C134" s="1" t="s">
        <v>773</v>
      </c>
      <c r="D134" s="12" t="s">
        <v>358</v>
      </c>
      <c r="I134" s="21" t="n">
        <f aca="false">SUM(J134:FH134)</f>
        <v>-14871.5863873912</v>
      </c>
      <c r="J134" s="21" t="n">
        <f aca="false">-MIN(I142,$F130+J133)*J32</f>
        <v>-0</v>
      </c>
      <c r="K134" s="21" t="n">
        <f aca="false">-MIN(J142,$F130+K133)*K32</f>
        <v>-0</v>
      </c>
      <c r="L134" s="21" t="n">
        <f aca="false">-MIN(K142,$F130+L133)*L32</f>
        <v>-0</v>
      </c>
      <c r="M134" s="21" t="n">
        <f aca="false">-MIN(L142,$F130+M133)*M32</f>
        <v>-0</v>
      </c>
      <c r="N134" s="21" t="n">
        <f aca="false">-MIN(M142,$F130+N133)*N32</f>
        <v>-0</v>
      </c>
      <c r="O134" s="21" t="n">
        <f aca="false">-MIN(N142,$F130+O133)*O32</f>
        <v>-0</v>
      </c>
      <c r="P134" s="21" t="n">
        <f aca="false">-MIN(O142,$F130+P133)*P32</f>
        <v>-0</v>
      </c>
      <c r="Q134" s="21" t="n">
        <f aca="false">-MIN(P142,$F130+Q133)*Q32</f>
        <v>-0</v>
      </c>
      <c r="R134" s="21" t="n">
        <f aca="false">-MIN(Q142,$F130+R133)*R32</f>
        <v>-0</v>
      </c>
      <c r="S134" s="21" t="n">
        <f aca="false">-MIN(R142,$F130+S133)*S32</f>
        <v>-0</v>
      </c>
      <c r="T134" s="21" t="n">
        <f aca="false">-MIN(S142,$F130+T133)*T32</f>
        <v>-167.899170586891</v>
      </c>
      <c r="U134" s="21" t="n">
        <f aca="false">-MIN(T142,$F130+U133)*U32</f>
        <v>-169.997910219227</v>
      </c>
      <c r="V134" s="21" t="n">
        <f aca="false">-MIN(U142,$F130+V133)*V32</f>
        <v>-172.122884096967</v>
      </c>
      <c r="W134" s="21" t="n">
        <f aca="false">-MIN(V142,$F130+W133)*W32</f>
        <v>-174.274420148179</v>
      </c>
      <c r="X134" s="21" t="n">
        <f aca="false">-MIN(W142,$F130+X133)*X32</f>
        <v>-176.452850400031</v>
      </c>
      <c r="Y134" s="21" t="n">
        <f aca="false">-MIN(X142,$F130+Y133)*Y32</f>
        <v>-178.658511030032</v>
      </c>
      <c r="Z134" s="21" t="n">
        <f aca="false">-MIN(Y142,$F130+Z133)*Z32</f>
        <v>-180.891742417907</v>
      </c>
      <c r="AA134" s="21" t="n">
        <f aca="false">-MIN(Z142,$F130+AA133)*AA32</f>
        <v>-183.152889198131</v>
      </c>
      <c r="AB134" s="21" t="n">
        <f aca="false">-MIN(AA142,$F130+AB133)*AB32</f>
        <v>-185.442300313108</v>
      </c>
      <c r="AC134" s="21" t="n">
        <f aca="false">-MIN(AB142,$F130+AC133)*AC32</f>
        <v>-187.760329067021</v>
      </c>
      <c r="AD134" s="21" t="n">
        <f aca="false">-MIN(AC142,$F130+AD133)*AD32</f>
        <v>-190.107333180359</v>
      </c>
      <c r="AE134" s="21" t="n">
        <f aca="false">-MIN(AD142,$F130+AE133)*AE32</f>
        <v>-192.483674845114</v>
      </c>
      <c r="AF134" s="21" t="n">
        <f aca="false">-MIN(AE142,$F130+AF133)*AF32</f>
        <v>-194.889720780678</v>
      </c>
      <c r="AG134" s="21" t="n">
        <f aca="false">-MIN(AF142,$F130+AG133)*AG32</f>
        <v>-197.325842290436</v>
      </c>
      <c r="AH134" s="21" t="n">
        <f aca="false">-MIN(AG142,$F130+AH133)*AH32</f>
        <v>-199.792415319067</v>
      </c>
      <c r="AI134" s="21" t="n">
        <f aca="false">-MIN(AH142,$F130+AI133)*AI32</f>
        <v>-202.289820510555</v>
      </c>
      <c r="AJ134" s="21" t="n">
        <f aca="false">-MIN(AI142,$F130+AJ133)*AJ32</f>
        <v>-204.818443266937</v>
      </c>
      <c r="AK134" s="21" t="n">
        <f aca="false">-MIN(AJ142,$F130+AK133)*AK32</f>
        <v>-207.378673807774</v>
      </c>
      <c r="AL134" s="21" t="n">
        <f aca="false">-MIN(AK142,$F130+AL133)*AL32</f>
        <v>-209.970907230371</v>
      </c>
      <c r="AM134" s="21" t="n">
        <f aca="false">-MIN(AL142,$F130+AM133)*AM32</f>
        <v>-212.59554357075</v>
      </c>
      <c r="AN134" s="21" t="n">
        <f aca="false">-MIN(AM142,$F130+AN133)*AN32</f>
        <v>-215.252987865385</v>
      </c>
      <c r="AO134" s="21" t="n">
        <f aca="false">-MIN(AN142,$F130+AO133)*AO32</f>
        <v>-217.943650213702</v>
      </c>
      <c r="AP134" s="21" t="n">
        <f aca="false">-MIN(AO142,$F130+AP133)*AP32</f>
        <v>-220.667945841373</v>
      </c>
      <c r="AQ134" s="21" t="n">
        <f aca="false">-MIN(AP142,$F130+AQ133)*AQ32</f>
        <v>-223.426295164391</v>
      </c>
      <c r="AR134" s="21" t="n">
        <f aca="false">-MIN(AQ142,$F130+AR133)*AR32</f>
        <v>-226.219123853945</v>
      </c>
      <c r="AS134" s="21" t="n">
        <f aca="false">-MIN(AR142,$F130+AS133)*AS32</f>
        <v>-229.04686290212</v>
      </c>
      <c r="AT134" s="21" t="n">
        <f aca="false">-MIN(AS142,$F130+AT133)*AT32</f>
        <v>-231.909948688396</v>
      </c>
      <c r="AU134" s="21" t="n">
        <f aca="false">-MIN(AT142,$F130+AU133)*AU32</f>
        <v>-234.808823047001</v>
      </c>
      <c r="AV134" s="21" t="n">
        <f aca="false">-MIN(AU142,$F130+AV133)*AV32</f>
        <v>-237.743933335089</v>
      </c>
      <c r="AW134" s="21" t="n">
        <f aca="false">-MIN(AV142,$F130+AW133)*AW32</f>
        <v>-240.715732501777</v>
      </c>
      <c r="AX134" s="21" t="n">
        <f aca="false">-MIN(AW142,$F130+AX133)*AX32</f>
        <v>-243.724679158049</v>
      </c>
      <c r="AY134" s="21" t="n">
        <f aca="false">-MIN(AX142,$F130+AY133)*AY32</f>
        <v>-246.771237647525</v>
      </c>
      <c r="AZ134" s="21" t="n">
        <f aca="false">-MIN(AY142,$F130+AZ133)*AZ32</f>
        <v>-249.855878118119</v>
      </c>
      <c r="BA134" s="21" t="n">
        <f aca="false">-MIN(AZ142,$F130+BA133)*BA32</f>
        <v>-252.979076594596</v>
      </c>
      <c r="BB134" s="21" t="n">
        <f aca="false">-MIN(BA142,$F130+BB133)*BB32</f>
        <v>-256.141315052028</v>
      </c>
      <c r="BC134" s="21" t="n">
        <f aca="false">-MIN(BB142,$F130+BC133)*BC32</f>
        <v>-259.343081490178</v>
      </c>
      <c r="BD134" s="21" t="n">
        <f aca="false">-MIN(BC142,$F130+BD133)*BD32</f>
        <v>-262.584870008806</v>
      </c>
      <c r="BE134" s="21" t="n">
        <f aca="false">-MIN(BD142,$F130+BE133)*BE32</f>
        <v>-265.867180883916</v>
      </c>
      <c r="BF134" s="21" t="n">
        <f aca="false">-MIN(BE142,$F130+BF133)*BF32</f>
        <v>-269.190520644965</v>
      </c>
      <c r="BG134" s="21" t="n">
        <f aca="false">-MIN(BF142,$F130+BG133)*BG32</f>
        <v>-272.555402153027</v>
      </c>
      <c r="BH134" s="21" t="n">
        <f aca="false">-MIN(BG142,$F130+BH133)*BH32</f>
        <v>-275.96234467994</v>
      </c>
      <c r="BI134" s="21" t="n">
        <f aca="false">-MIN(BH142,$F130+BI133)*BI32</f>
        <v>-279.411873988439</v>
      </c>
      <c r="BJ134" s="21" t="n">
        <f aca="false">-MIN(BI142,$F130+BJ133)*BJ32</f>
        <v>-282.904522413294</v>
      </c>
      <c r="BK134" s="21" t="n">
        <f aca="false">-MIN(BJ142,$F130+BK133)*BK32</f>
        <v>-286.440828943461</v>
      </c>
      <c r="BL134" s="21" t="n">
        <f aca="false">-MIN(BK142,$F130+BL133)*BL32</f>
        <v>-290.021339305254</v>
      </c>
      <c r="BM134" s="21" t="n">
        <f aca="false">-MIN(BL142,$F130+BM133)*BM32</f>
        <v>-293.646606046569</v>
      </c>
      <c r="BN134" s="21" t="n">
        <f aca="false">-MIN(BM142,$F130+BN133)*BN32</f>
        <v>-297.317188622152</v>
      </c>
      <c r="BO134" s="21" t="n">
        <f aca="false">-MIN(BN142,$F130+BO133)*BO32</f>
        <v>-301.033653479928</v>
      </c>
      <c r="BP134" s="21" t="n">
        <f aca="false">-MIN(BO142,$F130+BP133)*BP32</f>
        <v>-304.796574148428</v>
      </c>
      <c r="BQ134" s="21" t="n">
        <f aca="false">-MIN(BP142,$F130+BQ133)*BQ32</f>
        <v>-308.606531325283</v>
      </c>
      <c r="BR134" s="21" t="n">
        <f aca="false">-MIN(BQ142,$F130+BR133)*BR32</f>
        <v>-312.464112966849</v>
      </c>
      <c r="BS134" s="21" t="n">
        <f aca="false">-MIN(BR142,$F130+BS133)*BS32</f>
        <v>-316.369914378935</v>
      </c>
      <c r="BT134" s="21" t="n">
        <f aca="false">-MIN(BS142,$F130+BT133)*BT32</f>
        <v>-320.324538308671</v>
      </c>
      <c r="BU134" s="21" t="n">
        <f aca="false">-MIN(BT142,$F130+BU133)*BU32</f>
        <v>-324.32859503753</v>
      </c>
      <c r="BV134" s="21" t="n">
        <f aca="false">-MIN(BU142,$F130+BV133)*BV32</f>
        <v>-328.382702475499</v>
      </c>
      <c r="BW134" s="21" t="n">
        <f aca="false">-MIN(BV142,$F130+BW133)*BW32</f>
        <v>-332.487486256443</v>
      </c>
      <c r="BX134" s="21" t="n">
        <f aca="false">-MIN(BW142,$F130+BX133)*BX32</f>
        <v>-336.643579834648</v>
      </c>
      <c r="BY134" s="21" t="n">
        <f aca="false">-MIN(BX142,$F130+BY133)*BY32</f>
        <v>-340.851624582581</v>
      </c>
      <c r="BZ134" s="21" t="n">
        <f aca="false">-MIN(BY142,$F130+BZ133)*BZ32</f>
        <v>-345.112269889863</v>
      </c>
      <c r="CA134" s="21" t="n">
        <f aca="false">-MIN(BZ142,$F130+CA133)*CA32</f>
        <v>-349.426173263486</v>
      </c>
      <c r="CB134" s="21" t="n">
        <f aca="false">-MIN(CA142,$F130+CB133)*CB32</f>
        <v>-0</v>
      </c>
      <c r="CC134" s="21" t="n">
        <f aca="false">-MIN(CB142,$F130+CC133)*CC32</f>
        <v>-0</v>
      </c>
      <c r="CD134" s="21" t="n">
        <f aca="false">-MIN(CC142,$F130+CD133)*CD32</f>
        <v>-0</v>
      </c>
      <c r="CE134" s="21" t="n">
        <f aca="false">-MIN(CD142,$F130+CE133)*CE32</f>
        <v>-0</v>
      </c>
      <c r="CF134" s="21" t="n">
        <f aca="false">-MIN(CE142,$F130+CF133)*CF32</f>
        <v>-0</v>
      </c>
      <c r="CG134" s="21" t="n">
        <f aca="false">-MIN(CF142,$F130+CG133)*CG32</f>
        <v>-0</v>
      </c>
      <c r="CH134" s="21" t="n">
        <f aca="false">-MIN(CG142,$F130+CH133)*CH32</f>
        <v>-0</v>
      </c>
      <c r="CI134" s="21" t="n">
        <f aca="false">-MIN(CH142,$F130+CI133)*CI32</f>
        <v>-0</v>
      </c>
      <c r="CJ134" s="21" t="n">
        <f aca="false">-MIN(CI142,$F130+CJ133)*CJ32</f>
        <v>-0</v>
      </c>
      <c r="CK134" s="21" t="n">
        <f aca="false">-MIN(CJ142,$F130+CK133)*CK32</f>
        <v>-0</v>
      </c>
      <c r="CL134" s="21" t="n">
        <f aca="false">-MIN(CK142,$F130+CL133)*CL32</f>
        <v>-0</v>
      </c>
      <c r="CM134" s="21" t="n">
        <f aca="false">-MIN(CL142,$F130+CM133)*CM32</f>
        <v>-0</v>
      </c>
      <c r="CN134" s="21" t="n">
        <f aca="false">-MIN(CM142,$F130+CN133)*CN32</f>
        <v>-0</v>
      </c>
      <c r="CO134" s="21" t="n">
        <f aca="false">-MIN(CN142,$F130+CO133)*CO32</f>
        <v>-0</v>
      </c>
      <c r="CP134" s="21" t="n">
        <f aca="false">-MIN(CO142,$F130+CP133)*CP32</f>
        <v>-0</v>
      </c>
      <c r="CQ134" s="21" t="n">
        <f aca="false">-MIN(CP142,$F130+CQ133)*CQ32</f>
        <v>-0</v>
      </c>
      <c r="CR134" s="21" t="n">
        <f aca="false">-MIN(CQ142,$F130+CR133)*CR32</f>
        <v>-0</v>
      </c>
      <c r="CS134" s="21" t="n">
        <f aca="false">-MIN(CR142,$F130+CS133)*CS32</f>
        <v>-0</v>
      </c>
      <c r="CT134" s="21" t="n">
        <f aca="false">-MIN(CS142,$F130+CT133)*CT32</f>
        <v>-0</v>
      </c>
      <c r="CU134" s="21" t="n">
        <f aca="false">-MIN(CT142,$F130+CU133)*CU32</f>
        <v>-0</v>
      </c>
      <c r="CV134" s="21" t="n">
        <f aca="false">-MIN(CU142,$F130+CV133)*CV32</f>
        <v>-0</v>
      </c>
      <c r="CW134" s="21" t="n">
        <f aca="false">-MIN(CV142,$F130+CW133)*CW32</f>
        <v>-0</v>
      </c>
      <c r="CX134" s="21" t="n">
        <f aca="false">-MIN(CW142,$F130+CX133)*CX32</f>
        <v>-0</v>
      </c>
      <c r="CY134" s="21" t="n">
        <f aca="false">-MIN(CX142,$F130+CY133)*CY32</f>
        <v>-0</v>
      </c>
      <c r="CZ134" s="21" t="n">
        <f aca="false">-MIN(CY142,$F130+CZ133)*CZ32</f>
        <v>-0</v>
      </c>
      <c r="DA134" s="21" t="n">
        <f aca="false">-MIN(CZ142,$F130+DA133)*DA32</f>
        <v>-0</v>
      </c>
      <c r="DB134" s="21" t="n">
        <f aca="false">-MIN(DA142,$F130+DB133)*DB32</f>
        <v>-0</v>
      </c>
      <c r="DC134" s="21" t="n">
        <f aca="false">-MIN(DB142,$F130+DC133)*DC32</f>
        <v>-0</v>
      </c>
      <c r="DD134" s="21" t="n">
        <f aca="false">-MIN(DC142,$F130+DD133)*DD32</f>
        <v>-0</v>
      </c>
      <c r="DE134" s="21" t="n">
        <f aca="false">-MIN(DD142,$F130+DE133)*DE32</f>
        <v>-0</v>
      </c>
      <c r="DF134" s="21" t="n">
        <f aca="false">-MIN(DE142,$F130+DF133)*DF32</f>
        <v>-0</v>
      </c>
      <c r="DG134" s="21" t="n">
        <f aca="false">-MIN(DF142,$F130+DG133)*DG32</f>
        <v>-0</v>
      </c>
      <c r="DH134" s="21" t="n">
        <f aca="false">-MIN(DG142,$F130+DH133)*DH32</f>
        <v>-0</v>
      </c>
      <c r="DI134" s="21" t="n">
        <f aca="false">-MIN(DH142,$F130+DI133)*DI32</f>
        <v>-0</v>
      </c>
      <c r="DJ134" s="21" t="n">
        <f aca="false">-MIN(DI142,$F130+DJ133)*DJ32</f>
        <v>-0</v>
      </c>
      <c r="DK134" s="21" t="n">
        <f aca="false">-MIN(DJ142,$F130+DK133)*DK32</f>
        <v>-0</v>
      </c>
      <c r="DL134" s="21" t="n">
        <f aca="false">-MIN(DK142,$F130+DL133)*DL32</f>
        <v>-0</v>
      </c>
      <c r="DM134" s="21" t="n">
        <f aca="false">-MIN(DL142,$F130+DM133)*DM32</f>
        <v>-0</v>
      </c>
      <c r="DN134" s="21" t="n">
        <f aca="false">-MIN(DM142,$F130+DN133)*DN32</f>
        <v>-0</v>
      </c>
      <c r="DO134" s="21" t="n">
        <f aca="false">-MIN(DN142,$F130+DO133)*DO32</f>
        <v>-0</v>
      </c>
      <c r="DP134" s="21" t="n">
        <f aca="false">-MIN(DO142,$F130+DP133)*DP32</f>
        <v>-0</v>
      </c>
      <c r="DQ134" s="21" t="n">
        <f aca="false">-MIN(DP142,$F130+DQ133)*DQ32</f>
        <v>-0</v>
      </c>
      <c r="DR134" s="21" t="n">
        <f aca="false">-MIN(DQ142,$F130+DR133)*DR32</f>
        <v>-0</v>
      </c>
      <c r="DS134" s="21" t="n">
        <f aca="false">-MIN(DR142,$F130+DS133)*DS32</f>
        <v>-0</v>
      </c>
      <c r="DT134" s="21" t="n">
        <f aca="false">-MIN(DS142,$F130+DT133)*DT32</f>
        <v>-0</v>
      </c>
      <c r="DU134" s="21" t="n">
        <f aca="false">-MIN(DT142,$F130+DU133)*DU32</f>
        <v>-0</v>
      </c>
      <c r="DV134" s="21" t="n">
        <f aca="false">-MIN(DU142,$F130+DV133)*DV32</f>
        <v>-0</v>
      </c>
      <c r="DW134" s="21" t="n">
        <f aca="false">-MIN(DV142,$F130+DW133)*DW32</f>
        <v>-0</v>
      </c>
      <c r="DX134" s="21" t="n">
        <f aca="false">-MIN(DW142,$F130+DX133)*DX32</f>
        <v>-0</v>
      </c>
      <c r="DY134" s="21" t="n">
        <f aca="false">-MIN(DX142,$F130+DY133)*DY32</f>
        <v>-0</v>
      </c>
      <c r="DZ134" s="21" t="n">
        <f aca="false">-MIN(DY142,$F130+DZ133)*DZ32</f>
        <v>-0</v>
      </c>
      <c r="EA134" s="21" t="n">
        <f aca="false">-MIN(DZ142,$F130+EA133)*EA32</f>
        <v>-0</v>
      </c>
      <c r="EB134" s="21" t="n">
        <f aca="false">-MIN(EA142,$F130+EB133)*EB32</f>
        <v>-0</v>
      </c>
      <c r="EC134" s="21" t="n">
        <f aca="false">-MIN(EB142,$F130+EC133)*EC32</f>
        <v>-0</v>
      </c>
      <c r="ED134" s="21" t="n">
        <f aca="false">-MIN(EC142,$F130+ED133)*ED32</f>
        <v>-0</v>
      </c>
      <c r="EE134" s="21" t="n">
        <f aca="false">-MIN(ED142,$F130+EE133)*EE32</f>
        <v>-0</v>
      </c>
      <c r="EF134" s="21" t="n">
        <f aca="false">-MIN(EE142,$F130+EF133)*EF32</f>
        <v>-0</v>
      </c>
      <c r="EG134" s="21" t="n">
        <f aca="false">-MIN(EF142,$F130+EG133)*EG32</f>
        <v>-0</v>
      </c>
      <c r="EH134" s="21" t="n">
        <f aca="false">-MIN(EG142,$F130+EH133)*EH32</f>
        <v>-0</v>
      </c>
      <c r="EI134" s="21" t="n">
        <f aca="false">-MIN(EH142,$F130+EI133)*EI32</f>
        <v>-0</v>
      </c>
      <c r="EJ134" s="21" t="n">
        <f aca="false">-MIN(EI142,$F130+EJ133)*EJ32</f>
        <v>-0</v>
      </c>
      <c r="EK134" s="21" t="n">
        <f aca="false">-MIN(EJ142,$F130+EK133)*EK32</f>
        <v>-0</v>
      </c>
      <c r="EL134" s="21" t="n">
        <f aca="false">-MIN(EK142,$F130+EL133)*EL32</f>
        <v>-0</v>
      </c>
      <c r="EM134" s="21" t="n">
        <f aca="false">-MIN(EL142,$F130+EM133)*EM32</f>
        <v>-0</v>
      </c>
      <c r="EN134" s="21" t="n">
        <f aca="false">-MIN(EM142,$F130+EN133)*EN32</f>
        <v>-0</v>
      </c>
      <c r="EO134" s="21" t="n">
        <f aca="false">-MIN(EN142,$F130+EO133)*EO32</f>
        <v>-0</v>
      </c>
      <c r="EP134" s="21" t="n">
        <f aca="false">-MIN(EO142,$F130+EP133)*EP32</f>
        <v>-0</v>
      </c>
      <c r="EQ134" s="21" t="n">
        <f aca="false">-MIN(EP142,$F130+EQ133)*EQ32</f>
        <v>-0</v>
      </c>
      <c r="ER134" s="21" t="n">
        <f aca="false">-MIN(EQ142,$F130+ER133)*ER32</f>
        <v>-0</v>
      </c>
      <c r="ES134" s="21" t="n">
        <f aca="false">-MIN(ER142,$F130+ES133)*ES32</f>
        <v>-0</v>
      </c>
      <c r="ET134" s="21" t="n">
        <f aca="false">-MIN(ES142,$F130+ET133)*ET32</f>
        <v>-0</v>
      </c>
      <c r="EU134" s="21" t="n">
        <f aca="false">-MIN(ET142,$F130+EU133)*EU32</f>
        <v>-0</v>
      </c>
      <c r="EV134" s="21" t="n">
        <f aca="false">-MIN(EU142,$F130+EV133)*EV32</f>
        <v>-0</v>
      </c>
      <c r="EW134" s="21" t="n">
        <f aca="false">-MIN(EV142,$F130+EW133)*EW32</f>
        <v>-0</v>
      </c>
      <c r="EX134" s="21" t="n">
        <f aca="false">-MIN(EW142,$F130+EX133)*EX32</f>
        <v>-0</v>
      </c>
      <c r="EY134" s="21" t="n">
        <f aca="false">-MIN(EX142,$F130+EY133)*EY32</f>
        <v>-0</v>
      </c>
      <c r="EZ134" s="21" t="n">
        <f aca="false">-MIN(EY142,$F130+EZ133)*EZ32</f>
        <v>-0</v>
      </c>
      <c r="FA134" s="21" t="n">
        <f aca="false">-MIN(EZ142,$F130+FA133)*FA32</f>
        <v>-0</v>
      </c>
      <c r="FB134" s="21" t="n">
        <f aca="false">-MIN(FA142,$F130+FB133)*FB32</f>
        <v>-0</v>
      </c>
      <c r="FC134" s="21" t="n">
        <f aca="false">-MIN(FB142,$F130+FC133)*FC32</f>
        <v>-0</v>
      </c>
      <c r="FD134" s="21" t="n">
        <f aca="false">-MIN(FC142,$F130+FD133)*FD32</f>
        <v>-0</v>
      </c>
      <c r="FE134" s="21" t="n">
        <f aca="false">-MIN(FD142,$F130+FE133)*FE32</f>
        <v>-0</v>
      </c>
      <c r="FF134" s="21" t="n">
        <f aca="false">-MIN(FE142,$F130+FF133)*FF32</f>
        <v>-0</v>
      </c>
      <c r="FG134" s="21" t="n">
        <f aca="false">-MIN(FF142,$F130+FG133)*FG32</f>
        <v>-0</v>
      </c>
      <c r="FH134" s="21" t="n">
        <f aca="false">-MIN(FG142,$F130+FH133)*FH32</f>
        <v>-0</v>
      </c>
    </row>
    <row r="135" customFormat="false" ht="15" hidden="false" customHeight="false" outlineLevel="0" collapsed="false">
      <c r="C135" s="1" t="s">
        <v>774</v>
      </c>
      <c r="D135" s="12" t="s">
        <v>358</v>
      </c>
      <c r="I135" s="21" t="n">
        <f aca="false">SUM(J135:FH135)</f>
        <v>-21227.6400257568</v>
      </c>
      <c r="J135" s="21" t="n">
        <f aca="false">J133+J134</f>
        <v>-0</v>
      </c>
      <c r="K135" s="21" t="n">
        <f aca="false">K133+K134</f>
        <v>-0</v>
      </c>
      <c r="L135" s="21" t="n">
        <f aca="false">L133+L134</f>
        <v>-0</v>
      </c>
      <c r="M135" s="21" t="n">
        <f aca="false">M133+M134</f>
        <v>-0</v>
      </c>
      <c r="N135" s="21" t="n">
        <f aca="false">N133+N134</f>
        <v>-0</v>
      </c>
      <c r="O135" s="21" t="n">
        <f aca="false">O133+O134</f>
        <v>-0</v>
      </c>
      <c r="P135" s="21" t="n">
        <f aca="false">P133+P134</f>
        <v>-0</v>
      </c>
      <c r="Q135" s="21" t="n">
        <f aca="false">Q133+Q134</f>
        <v>-0</v>
      </c>
      <c r="R135" s="21" t="n">
        <f aca="false">R133+R134</f>
        <v>-0</v>
      </c>
      <c r="S135" s="21" t="n">
        <f aca="false">S133+S134</f>
        <v>-0</v>
      </c>
      <c r="T135" s="21" t="n">
        <f aca="false">T133+T134</f>
        <v>-353.79400042928</v>
      </c>
      <c r="U135" s="21" t="n">
        <f aca="false">U133+U134</f>
        <v>-353.79400042928</v>
      </c>
      <c r="V135" s="21" t="n">
        <f aca="false">V133+V134</f>
        <v>-353.79400042928</v>
      </c>
      <c r="W135" s="21" t="n">
        <f aca="false">W133+W134</f>
        <v>-353.79400042928</v>
      </c>
      <c r="X135" s="21" t="n">
        <f aca="false">X133+X134</f>
        <v>-353.79400042928</v>
      </c>
      <c r="Y135" s="21" t="n">
        <f aca="false">Y133+Y134</f>
        <v>-353.79400042928</v>
      </c>
      <c r="Z135" s="21" t="n">
        <f aca="false">Z133+Z134</f>
        <v>-353.79400042928</v>
      </c>
      <c r="AA135" s="21" t="n">
        <f aca="false">AA133+AA134</f>
        <v>-353.79400042928</v>
      </c>
      <c r="AB135" s="21" t="n">
        <f aca="false">AB133+AB134</f>
        <v>-353.79400042928</v>
      </c>
      <c r="AC135" s="21" t="n">
        <f aca="false">AC133+AC134</f>
        <v>-353.79400042928</v>
      </c>
      <c r="AD135" s="21" t="n">
        <f aca="false">AD133+AD134</f>
        <v>-353.79400042928</v>
      </c>
      <c r="AE135" s="21" t="n">
        <f aca="false">AE133+AE134</f>
        <v>-353.79400042928</v>
      </c>
      <c r="AF135" s="21" t="n">
        <f aca="false">AF133+AF134</f>
        <v>-353.79400042928</v>
      </c>
      <c r="AG135" s="21" t="n">
        <f aca="false">AG133+AG134</f>
        <v>-353.79400042928</v>
      </c>
      <c r="AH135" s="21" t="n">
        <f aca="false">AH133+AH134</f>
        <v>-353.79400042928</v>
      </c>
      <c r="AI135" s="21" t="n">
        <f aca="false">AI133+AI134</f>
        <v>-353.79400042928</v>
      </c>
      <c r="AJ135" s="21" t="n">
        <f aca="false">AJ133+AJ134</f>
        <v>-353.79400042928</v>
      </c>
      <c r="AK135" s="21" t="n">
        <f aca="false">AK133+AK134</f>
        <v>-353.79400042928</v>
      </c>
      <c r="AL135" s="21" t="n">
        <f aca="false">AL133+AL134</f>
        <v>-353.79400042928</v>
      </c>
      <c r="AM135" s="21" t="n">
        <f aca="false">AM133+AM134</f>
        <v>-353.79400042928</v>
      </c>
      <c r="AN135" s="21" t="n">
        <f aca="false">AN133+AN134</f>
        <v>-353.79400042928</v>
      </c>
      <c r="AO135" s="21" t="n">
        <f aca="false">AO133+AO134</f>
        <v>-353.79400042928</v>
      </c>
      <c r="AP135" s="21" t="n">
        <f aca="false">AP133+AP134</f>
        <v>-353.79400042928</v>
      </c>
      <c r="AQ135" s="21" t="n">
        <f aca="false">AQ133+AQ134</f>
        <v>-353.79400042928</v>
      </c>
      <c r="AR135" s="21" t="n">
        <f aca="false">AR133+AR134</f>
        <v>-353.79400042928</v>
      </c>
      <c r="AS135" s="21" t="n">
        <f aca="false">AS133+AS134</f>
        <v>-353.79400042928</v>
      </c>
      <c r="AT135" s="21" t="n">
        <f aca="false">AT133+AT134</f>
        <v>-353.79400042928</v>
      </c>
      <c r="AU135" s="21" t="n">
        <f aca="false">AU133+AU134</f>
        <v>-353.79400042928</v>
      </c>
      <c r="AV135" s="21" t="n">
        <f aca="false">AV133+AV134</f>
        <v>-353.79400042928</v>
      </c>
      <c r="AW135" s="21" t="n">
        <f aca="false">AW133+AW134</f>
        <v>-353.79400042928</v>
      </c>
      <c r="AX135" s="21" t="n">
        <f aca="false">AX133+AX134</f>
        <v>-353.79400042928</v>
      </c>
      <c r="AY135" s="21" t="n">
        <f aca="false">AY133+AY134</f>
        <v>-353.79400042928</v>
      </c>
      <c r="AZ135" s="21" t="n">
        <f aca="false">AZ133+AZ134</f>
        <v>-353.79400042928</v>
      </c>
      <c r="BA135" s="21" t="n">
        <f aca="false">BA133+BA134</f>
        <v>-353.79400042928</v>
      </c>
      <c r="BB135" s="21" t="n">
        <f aca="false">BB133+BB134</f>
        <v>-353.79400042928</v>
      </c>
      <c r="BC135" s="21" t="n">
        <f aca="false">BC133+BC134</f>
        <v>-353.79400042928</v>
      </c>
      <c r="BD135" s="21" t="n">
        <f aca="false">BD133+BD134</f>
        <v>-353.79400042928</v>
      </c>
      <c r="BE135" s="21" t="n">
        <f aca="false">BE133+BE134</f>
        <v>-353.79400042928</v>
      </c>
      <c r="BF135" s="21" t="n">
        <f aca="false">BF133+BF134</f>
        <v>-353.79400042928</v>
      </c>
      <c r="BG135" s="21" t="n">
        <f aca="false">BG133+BG134</f>
        <v>-353.79400042928</v>
      </c>
      <c r="BH135" s="21" t="n">
        <f aca="false">BH133+BH134</f>
        <v>-353.79400042928</v>
      </c>
      <c r="BI135" s="21" t="n">
        <f aca="false">BI133+BI134</f>
        <v>-353.79400042928</v>
      </c>
      <c r="BJ135" s="21" t="n">
        <f aca="false">BJ133+BJ134</f>
        <v>-353.79400042928</v>
      </c>
      <c r="BK135" s="21" t="n">
        <f aca="false">BK133+BK134</f>
        <v>-353.79400042928</v>
      </c>
      <c r="BL135" s="21" t="n">
        <f aca="false">BL133+BL134</f>
        <v>-353.79400042928</v>
      </c>
      <c r="BM135" s="21" t="n">
        <f aca="false">BM133+BM134</f>
        <v>-353.79400042928</v>
      </c>
      <c r="BN135" s="21" t="n">
        <f aca="false">BN133+BN134</f>
        <v>-353.79400042928</v>
      </c>
      <c r="BO135" s="21" t="n">
        <f aca="false">BO133+BO134</f>
        <v>-353.79400042928</v>
      </c>
      <c r="BP135" s="21" t="n">
        <f aca="false">BP133+BP134</f>
        <v>-353.79400042928</v>
      </c>
      <c r="BQ135" s="21" t="n">
        <f aca="false">BQ133+BQ134</f>
        <v>-353.79400042928</v>
      </c>
      <c r="BR135" s="21" t="n">
        <f aca="false">BR133+BR134</f>
        <v>-353.79400042928</v>
      </c>
      <c r="BS135" s="21" t="n">
        <f aca="false">BS133+BS134</f>
        <v>-353.79400042928</v>
      </c>
      <c r="BT135" s="21" t="n">
        <f aca="false">BT133+BT134</f>
        <v>-353.79400042928</v>
      </c>
      <c r="BU135" s="21" t="n">
        <f aca="false">BU133+BU134</f>
        <v>-353.79400042928</v>
      </c>
      <c r="BV135" s="21" t="n">
        <f aca="false">BV133+BV134</f>
        <v>-353.79400042928</v>
      </c>
      <c r="BW135" s="21" t="n">
        <f aca="false">BW133+BW134</f>
        <v>-353.79400042928</v>
      </c>
      <c r="BX135" s="21" t="n">
        <f aca="false">BX133+BX134</f>
        <v>-353.79400042928</v>
      </c>
      <c r="BY135" s="21" t="n">
        <f aca="false">BY133+BY134</f>
        <v>-353.79400042928</v>
      </c>
      <c r="BZ135" s="21" t="n">
        <f aca="false">BZ133+BZ134</f>
        <v>-353.79400042928</v>
      </c>
      <c r="CA135" s="21" t="n">
        <f aca="false">CA133+CA134</f>
        <v>-353.79400042928</v>
      </c>
      <c r="CB135" s="21" t="n">
        <f aca="false">CB133+CB134</f>
        <v>-0</v>
      </c>
      <c r="CC135" s="21" t="n">
        <f aca="false">CC133+CC134</f>
        <v>-0</v>
      </c>
      <c r="CD135" s="21" t="n">
        <f aca="false">CD133+CD134</f>
        <v>-0</v>
      </c>
      <c r="CE135" s="21" t="n">
        <f aca="false">CE133+CE134</f>
        <v>-0</v>
      </c>
      <c r="CF135" s="21" t="n">
        <f aca="false">CF133+CF134</f>
        <v>-0</v>
      </c>
      <c r="CG135" s="21" t="n">
        <f aca="false">CG133+CG134</f>
        <v>-0</v>
      </c>
      <c r="CH135" s="21" t="n">
        <f aca="false">CH133+CH134</f>
        <v>-0</v>
      </c>
      <c r="CI135" s="21" t="n">
        <f aca="false">CI133+CI134</f>
        <v>-0</v>
      </c>
      <c r="CJ135" s="21" t="n">
        <f aca="false">CJ133+CJ134</f>
        <v>-0</v>
      </c>
      <c r="CK135" s="21" t="n">
        <f aca="false">CK133+CK134</f>
        <v>-0</v>
      </c>
      <c r="CL135" s="21" t="n">
        <f aca="false">CL133+CL134</f>
        <v>-0</v>
      </c>
      <c r="CM135" s="21" t="n">
        <f aca="false">CM133+CM134</f>
        <v>-0</v>
      </c>
      <c r="CN135" s="21" t="n">
        <f aca="false">CN133+CN134</f>
        <v>-0</v>
      </c>
      <c r="CO135" s="21" t="n">
        <f aca="false">CO133+CO134</f>
        <v>-0</v>
      </c>
      <c r="CP135" s="21" t="n">
        <f aca="false">CP133+CP134</f>
        <v>-0</v>
      </c>
      <c r="CQ135" s="21" t="n">
        <f aca="false">CQ133+CQ134</f>
        <v>-0</v>
      </c>
      <c r="CR135" s="21" t="n">
        <f aca="false">CR133+CR134</f>
        <v>-0</v>
      </c>
      <c r="CS135" s="21" t="n">
        <f aca="false">CS133+CS134</f>
        <v>-0</v>
      </c>
      <c r="CT135" s="21" t="n">
        <f aca="false">CT133+CT134</f>
        <v>-0</v>
      </c>
      <c r="CU135" s="21" t="n">
        <f aca="false">CU133+CU134</f>
        <v>-0</v>
      </c>
      <c r="CV135" s="21" t="n">
        <f aca="false">CV133+CV134</f>
        <v>-0</v>
      </c>
      <c r="CW135" s="21" t="n">
        <f aca="false">CW133+CW134</f>
        <v>-0</v>
      </c>
      <c r="CX135" s="21" t="n">
        <f aca="false">CX133+CX134</f>
        <v>-0</v>
      </c>
      <c r="CY135" s="21" t="n">
        <f aca="false">CY133+CY134</f>
        <v>-0</v>
      </c>
      <c r="CZ135" s="21" t="n">
        <f aca="false">CZ133+CZ134</f>
        <v>-0</v>
      </c>
      <c r="DA135" s="21" t="n">
        <f aca="false">DA133+DA134</f>
        <v>-0</v>
      </c>
      <c r="DB135" s="21" t="n">
        <f aca="false">DB133+DB134</f>
        <v>-0</v>
      </c>
      <c r="DC135" s="21" t="n">
        <f aca="false">DC133+DC134</f>
        <v>-0</v>
      </c>
      <c r="DD135" s="21" t="n">
        <f aca="false">DD133+DD134</f>
        <v>-0</v>
      </c>
      <c r="DE135" s="21" t="n">
        <f aca="false">DE133+DE134</f>
        <v>-0</v>
      </c>
      <c r="DF135" s="21" t="n">
        <f aca="false">DF133+DF134</f>
        <v>-0</v>
      </c>
      <c r="DG135" s="21" t="n">
        <f aca="false">DG133+DG134</f>
        <v>-0</v>
      </c>
      <c r="DH135" s="21" t="n">
        <f aca="false">DH133+DH134</f>
        <v>-0</v>
      </c>
      <c r="DI135" s="21" t="n">
        <f aca="false">DI133+DI134</f>
        <v>-0</v>
      </c>
      <c r="DJ135" s="21" t="n">
        <f aca="false">DJ133+DJ134</f>
        <v>-0</v>
      </c>
      <c r="DK135" s="21" t="n">
        <f aca="false">DK133+DK134</f>
        <v>-0</v>
      </c>
      <c r="DL135" s="21" t="n">
        <f aca="false">DL133+DL134</f>
        <v>-0</v>
      </c>
      <c r="DM135" s="21" t="n">
        <f aca="false">DM133+DM134</f>
        <v>-0</v>
      </c>
      <c r="DN135" s="21" t="n">
        <f aca="false">DN133+DN134</f>
        <v>-0</v>
      </c>
      <c r="DO135" s="21" t="n">
        <f aca="false">DO133+DO134</f>
        <v>-0</v>
      </c>
      <c r="DP135" s="21" t="n">
        <f aca="false">DP133+DP134</f>
        <v>-0</v>
      </c>
      <c r="DQ135" s="21" t="n">
        <f aca="false">DQ133+DQ134</f>
        <v>-0</v>
      </c>
      <c r="DR135" s="21" t="n">
        <f aca="false">DR133+DR134</f>
        <v>-0</v>
      </c>
      <c r="DS135" s="21" t="n">
        <f aca="false">DS133+DS134</f>
        <v>-0</v>
      </c>
      <c r="DT135" s="21" t="n">
        <f aca="false">DT133+DT134</f>
        <v>-0</v>
      </c>
      <c r="DU135" s="21" t="n">
        <f aca="false">DU133+DU134</f>
        <v>-0</v>
      </c>
      <c r="DV135" s="21" t="n">
        <f aca="false">DV133+DV134</f>
        <v>-0</v>
      </c>
      <c r="DW135" s="21" t="n">
        <f aca="false">DW133+DW134</f>
        <v>-0</v>
      </c>
      <c r="DX135" s="21" t="n">
        <f aca="false">DX133+DX134</f>
        <v>-0</v>
      </c>
      <c r="DY135" s="21" t="n">
        <f aca="false">DY133+DY134</f>
        <v>-0</v>
      </c>
      <c r="DZ135" s="21" t="n">
        <f aca="false">DZ133+DZ134</f>
        <v>-0</v>
      </c>
      <c r="EA135" s="21" t="n">
        <f aca="false">EA133+EA134</f>
        <v>-0</v>
      </c>
      <c r="EB135" s="21" t="n">
        <f aca="false">EB133+EB134</f>
        <v>-0</v>
      </c>
      <c r="EC135" s="21" t="n">
        <f aca="false">EC133+EC134</f>
        <v>-0</v>
      </c>
      <c r="ED135" s="21" t="n">
        <f aca="false">ED133+ED134</f>
        <v>-0</v>
      </c>
      <c r="EE135" s="21" t="n">
        <f aca="false">EE133+EE134</f>
        <v>-0</v>
      </c>
      <c r="EF135" s="21" t="n">
        <f aca="false">EF133+EF134</f>
        <v>-0</v>
      </c>
      <c r="EG135" s="21" t="n">
        <f aca="false">EG133+EG134</f>
        <v>-0</v>
      </c>
      <c r="EH135" s="21" t="n">
        <f aca="false">EH133+EH134</f>
        <v>-0</v>
      </c>
      <c r="EI135" s="21" t="n">
        <f aca="false">EI133+EI134</f>
        <v>-0</v>
      </c>
      <c r="EJ135" s="21" t="n">
        <f aca="false">EJ133+EJ134</f>
        <v>-0</v>
      </c>
      <c r="EK135" s="21" t="n">
        <f aca="false">EK133+EK134</f>
        <v>-0</v>
      </c>
      <c r="EL135" s="21" t="n">
        <f aca="false">EL133+EL134</f>
        <v>-0</v>
      </c>
      <c r="EM135" s="21" t="n">
        <f aca="false">EM133+EM134</f>
        <v>-0</v>
      </c>
      <c r="EN135" s="21" t="n">
        <f aca="false">EN133+EN134</f>
        <v>-0</v>
      </c>
      <c r="EO135" s="21" t="n">
        <f aca="false">EO133+EO134</f>
        <v>-0</v>
      </c>
      <c r="EP135" s="21" t="n">
        <f aca="false">EP133+EP134</f>
        <v>-0</v>
      </c>
      <c r="EQ135" s="21" t="n">
        <f aca="false">EQ133+EQ134</f>
        <v>-0</v>
      </c>
      <c r="ER135" s="21" t="n">
        <f aca="false">ER133+ER134</f>
        <v>-0</v>
      </c>
      <c r="ES135" s="21" t="n">
        <f aca="false">ES133+ES134</f>
        <v>-0</v>
      </c>
      <c r="ET135" s="21" t="n">
        <f aca="false">ET133+ET134</f>
        <v>-0</v>
      </c>
      <c r="EU135" s="21" t="n">
        <f aca="false">EU133+EU134</f>
        <v>-0</v>
      </c>
      <c r="EV135" s="21" t="n">
        <f aca="false">EV133+EV134</f>
        <v>-0</v>
      </c>
      <c r="EW135" s="21" t="n">
        <f aca="false">EW133+EW134</f>
        <v>-0</v>
      </c>
      <c r="EX135" s="21" t="n">
        <f aca="false">EX133+EX134</f>
        <v>-0</v>
      </c>
      <c r="EY135" s="21" t="n">
        <f aca="false">EY133+EY134</f>
        <v>-0</v>
      </c>
      <c r="EZ135" s="21" t="n">
        <f aca="false">EZ133+EZ134</f>
        <v>-0</v>
      </c>
      <c r="FA135" s="21" t="n">
        <f aca="false">FA133+FA134</f>
        <v>-0</v>
      </c>
      <c r="FB135" s="21" t="n">
        <f aca="false">FB133+FB134</f>
        <v>-0</v>
      </c>
      <c r="FC135" s="21" t="n">
        <f aca="false">FC133+FC134</f>
        <v>-0</v>
      </c>
      <c r="FD135" s="21" t="n">
        <f aca="false">FD133+FD134</f>
        <v>-0</v>
      </c>
      <c r="FE135" s="21" t="n">
        <f aca="false">FE133+FE134</f>
        <v>-0</v>
      </c>
      <c r="FF135" s="21" t="n">
        <f aca="false">FF133+FF134</f>
        <v>-0</v>
      </c>
      <c r="FG135" s="21" t="n">
        <f aca="false">FG133+FG134</f>
        <v>-0</v>
      </c>
      <c r="FH135" s="21" t="n">
        <f aca="false">FH133+FH134</f>
        <v>-0</v>
      </c>
    </row>
    <row r="136" customFormat="false" ht="15" hidden="false" customHeight="false" outlineLevel="0" collapsed="false">
      <c r="C136" s="1" t="s">
        <v>775</v>
      </c>
      <c r="D136" s="12" t="s">
        <v>358</v>
      </c>
      <c r="I136" s="21" t="n">
        <f aca="false">SUM(J136:FH136)</f>
        <v>0</v>
      </c>
      <c r="J136" s="21" t="n">
        <f aca="false">-MIN(I142+J134,In_Sweep*MAX(0,J125+J135))*J26</f>
        <v>-0</v>
      </c>
      <c r="K136" s="21" t="n">
        <f aca="false">-MIN(J142+K134,In_Sweep*MAX(0,K125+K135))*K26</f>
        <v>-0</v>
      </c>
      <c r="L136" s="21" t="n">
        <f aca="false">-MIN(K142+L134,In_Sweep*MAX(0,L125+L135))*L26</f>
        <v>-0</v>
      </c>
      <c r="M136" s="21" t="n">
        <f aca="false">-MIN(L142+M134,In_Sweep*MAX(0,M125+M135))*M26</f>
        <v>-0</v>
      </c>
      <c r="N136" s="21" t="n">
        <f aca="false">-MIN(M142+N134,In_Sweep*MAX(0,N125+N135))*N26</f>
        <v>-0</v>
      </c>
      <c r="O136" s="21" t="n">
        <f aca="false">-MIN(N142+O134,In_Sweep*MAX(0,O125+O135))*O26</f>
        <v>-0</v>
      </c>
      <c r="P136" s="21" t="n">
        <f aca="false">-MIN(O142+P134,In_Sweep*MAX(0,P125+P135))*P26</f>
        <v>-0</v>
      </c>
      <c r="Q136" s="21" t="n">
        <f aca="false">-MIN(P142+Q134,In_Sweep*MAX(0,Q125+Q135))*Q26</f>
        <v>-0</v>
      </c>
      <c r="R136" s="21" t="n">
        <f aca="false">-MIN(Q142+R134,In_Sweep*MAX(0,R125+R135))*R26</f>
        <v>-0</v>
      </c>
      <c r="S136" s="21" t="n">
        <f aca="false">-MIN(R142+S134,In_Sweep*MAX(0,S125+S135))*S26</f>
        <v>-0</v>
      </c>
      <c r="T136" s="21" t="n">
        <f aca="false">-MIN(S142+T134,In_Sweep*MAX(0,T125+T135))*T26</f>
        <v>-0</v>
      </c>
      <c r="U136" s="21" t="n">
        <f aca="false">-MIN(T142+U134,In_Sweep*MAX(0,U125+U135))*U26</f>
        <v>-0</v>
      </c>
      <c r="V136" s="21" t="n">
        <f aca="false">-MIN(U142+V134,In_Sweep*MAX(0,V125+V135))*V26</f>
        <v>-0</v>
      </c>
      <c r="W136" s="21" t="n">
        <f aca="false">-MIN(V142+W134,In_Sweep*MAX(0,W125+W135))*W26</f>
        <v>-0</v>
      </c>
      <c r="X136" s="21" t="n">
        <f aca="false">-MIN(W142+X134,In_Sweep*MAX(0,X125+X135))*X26</f>
        <v>-0</v>
      </c>
      <c r="Y136" s="21" t="n">
        <f aca="false">-MIN(X142+Y134,In_Sweep*MAX(0,Y125+Y135))*Y26</f>
        <v>-0</v>
      </c>
      <c r="Z136" s="21" t="n">
        <f aca="false">-MIN(Y142+Z134,In_Sweep*MAX(0,Z125+Z135))*Z26</f>
        <v>-0</v>
      </c>
      <c r="AA136" s="21" t="n">
        <f aca="false">-MIN(Z142+AA134,In_Sweep*MAX(0,AA125+AA135))*AA26</f>
        <v>-0</v>
      </c>
      <c r="AB136" s="21" t="n">
        <f aca="false">-MIN(AA142+AB134,In_Sweep*MAX(0,AB125+AB135))*AB26</f>
        <v>-0</v>
      </c>
      <c r="AC136" s="21" t="n">
        <f aca="false">-MIN(AB142+AC134,In_Sweep*MAX(0,AC125+AC135))*AC26</f>
        <v>-0</v>
      </c>
      <c r="AD136" s="21" t="n">
        <f aca="false">-MIN(AC142+AD134,In_Sweep*MAX(0,AD125+AD135))*AD26</f>
        <v>-0</v>
      </c>
      <c r="AE136" s="21" t="n">
        <f aca="false">-MIN(AD142+AE134,In_Sweep*MAX(0,AE125+AE135))*AE26</f>
        <v>-0</v>
      </c>
      <c r="AF136" s="21" t="n">
        <f aca="false">-MIN(AE142+AF134,In_Sweep*MAX(0,AF125+AF135))*AF26</f>
        <v>-0</v>
      </c>
      <c r="AG136" s="21" t="n">
        <f aca="false">-MIN(AF142+AG134,In_Sweep*MAX(0,AG125+AG135))*AG26</f>
        <v>-0</v>
      </c>
      <c r="AH136" s="21" t="n">
        <f aca="false">-MIN(AG142+AH134,In_Sweep*MAX(0,AH125+AH135))*AH26</f>
        <v>-0</v>
      </c>
      <c r="AI136" s="21" t="n">
        <f aca="false">-MIN(AH142+AI134,In_Sweep*MAX(0,AI125+AI135))*AI26</f>
        <v>-0</v>
      </c>
      <c r="AJ136" s="21" t="n">
        <f aca="false">-MIN(AI142+AJ134,In_Sweep*MAX(0,AJ125+AJ135))*AJ26</f>
        <v>-0</v>
      </c>
      <c r="AK136" s="21" t="n">
        <f aca="false">-MIN(AJ142+AK134,In_Sweep*MAX(0,AK125+AK135))*AK26</f>
        <v>-0</v>
      </c>
      <c r="AL136" s="21" t="n">
        <f aca="false">-MIN(AK142+AL134,In_Sweep*MAX(0,AL125+AL135))*AL26</f>
        <v>-0</v>
      </c>
      <c r="AM136" s="21" t="n">
        <f aca="false">-MIN(AL142+AM134,In_Sweep*MAX(0,AM125+AM135))*AM26</f>
        <v>-0</v>
      </c>
      <c r="AN136" s="21" t="n">
        <f aca="false">-MIN(AM142+AN134,In_Sweep*MAX(0,AN125+AN135))*AN26</f>
        <v>-0</v>
      </c>
      <c r="AO136" s="21" t="n">
        <f aca="false">-MIN(AN142+AO134,In_Sweep*MAX(0,AO125+AO135))*AO26</f>
        <v>-0</v>
      </c>
      <c r="AP136" s="21" t="n">
        <f aca="false">-MIN(AO142+AP134,In_Sweep*MAX(0,AP125+AP135))*AP26</f>
        <v>-0</v>
      </c>
      <c r="AQ136" s="21" t="n">
        <f aca="false">-MIN(AP142+AQ134,In_Sweep*MAX(0,AQ125+AQ135))*AQ26</f>
        <v>-0</v>
      </c>
      <c r="AR136" s="21" t="n">
        <f aca="false">-MIN(AQ142+AR134,In_Sweep*MAX(0,AR125+AR135))*AR26</f>
        <v>-0</v>
      </c>
      <c r="AS136" s="21" t="n">
        <f aca="false">-MIN(AR142+AS134,In_Sweep*MAX(0,AS125+AS135))*AS26</f>
        <v>-0</v>
      </c>
      <c r="AT136" s="21" t="n">
        <f aca="false">-MIN(AS142+AT134,In_Sweep*MAX(0,AT125+AT135))*AT26</f>
        <v>-0</v>
      </c>
      <c r="AU136" s="21" t="n">
        <f aca="false">-MIN(AT142+AU134,In_Sweep*MAX(0,AU125+AU135))*AU26</f>
        <v>-0</v>
      </c>
      <c r="AV136" s="21" t="n">
        <f aca="false">-MIN(AU142+AV134,In_Sweep*MAX(0,AV125+AV135))*AV26</f>
        <v>-0</v>
      </c>
      <c r="AW136" s="21" t="n">
        <f aca="false">-MIN(AV142+AW134,In_Sweep*MAX(0,AW125+AW135))*AW26</f>
        <v>-0</v>
      </c>
      <c r="AX136" s="21" t="n">
        <f aca="false">-MIN(AW142+AX134,In_Sweep*MAX(0,AX125+AX135))*AX26</f>
        <v>-0</v>
      </c>
      <c r="AY136" s="21" t="n">
        <f aca="false">-MIN(AX142+AY134,In_Sweep*MAX(0,AY125+AY135))*AY26</f>
        <v>-0</v>
      </c>
      <c r="AZ136" s="21" t="n">
        <f aca="false">-MIN(AY142+AZ134,In_Sweep*MAX(0,AZ125+AZ135))*AZ26</f>
        <v>-0</v>
      </c>
      <c r="BA136" s="21" t="n">
        <f aca="false">-MIN(AZ142+BA134,In_Sweep*MAX(0,BA125+BA135))*BA26</f>
        <v>-0</v>
      </c>
      <c r="BB136" s="21" t="n">
        <f aca="false">-MIN(BA142+BB134,In_Sweep*MAX(0,BB125+BB135))*BB26</f>
        <v>-0</v>
      </c>
      <c r="BC136" s="21" t="n">
        <f aca="false">-MIN(BB142+BC134,In_Sweep*MAX(0,BC125+BC135))*BC26</f>
        <v>-0</v>
      </c>
      <c r="BD136" s="21" t="n">
        <f aca="false">-MIN(BC142+BD134,In_Sweep*MAX(0,BD125+BD135))*BD26</f>
        <v>-0</v>
      </c>
      <c r="BE136" s="21" t="n">
        <f aca="false">-MIN(BD142+BE134,In_Sweep*MAX(0,BE125+BE135))*BE26</f>
        <v>-0</v>
      </c>
      <c r="BF136" s="21" t="n">
        <f aca="false">-MIN(BE142+BF134,In_Sweep*MAX(0,BF125+BF135))*BF26</f>
        <v>-0</v>
      </c>
      <c r="BG136" s="21" t="n">
        <f aca="false">-MIN(BF142+BG134,In_Sweep*MAX(0,BG125+BG135))*BG26</f>
        <v>-0</v>
      </c>
      <c r="BH136" s="21" t="n">
        <f aca="false">-MIN(BG142+BH134,In_Sweep*MAX(0,BH125+BH135))*BH26</f>
        <v>-0</v>
      </c>
      <c r="BI136" s="21" t="n">
        <f aca="false">-MIN(BH142+BI134,In_Sweep*MAX(0,BI125+BI135))*BI26</f>
        <v>-0</v>
      </c>
      <c r="BJ136" s="21" t="n">
        <f aca="false">-MIN(BI142+BJ134,In_Sweep*MAX(0,BJ125+BJ135))*BJ26</f>
        <v>-0</v>
      </c>
      <c r="BK136" s="21" t="n">
        <f aca="false">-MIN(BJ142+BK134,In_Sweep*MAX(0,BK125+BK135))*BK26</f>
        <v>-0</v>
      </c>
      <c r="BL136" s="21" t="n">
        <f aca="false">-MIN(BK142+BL134,In_Sweep*MAX(0,BL125+BL135))*BL26</f>
        <v>-0</v>
      </c>
      <c r="BM136" s="21" t="n">
        <f aca="false">-MIN(BL142+BM134,In_Sweep*MAX(0,BM125+BM135))*BM26</f>
        <v>-0</v>
      </c>
      <c r="BN136" s="21" t="n">
        <f aca="false">-MIN(BM142+BN134,In_Sweep*MAX(0,BN125+BN135))*BN26</f>
        <v>-0</v>
      </c>
      <c r="BO136" s="21" t="n">
        <f aca="false">-MIN(BN142+BO134,In_Sweep*MAX(0,BO125+BO135))*BO26</f>
        <v>-0</v>
      </c>
      <c r="BP136" s="21" t="n">
        <f aca="false">-MIN(BO142+BP134,In_Sweep*MAX(0,BP125+BP135))*BP26</f>
        <v>-0</v>
      </c>
      <c r="BQ136" s="21" t="n">
        <f aca="false">-MIN(BP142+BQ134,In_Sweep*MAX(0,BQ125+BQ135))*BQ26</f>
        <v>-0</v>
      </c>
      <c r="BR136" s="21" t="n">
        <f aca="false">-MIN(BQ142+BR134,In_Sweep*MAX(0,BR125+BR135))*BR26</f>
        <v>-0</v>
      </c>
      <c r="BS136" s="21" t="n">
        <f aca="false">-MIN(BR142+BS134,In_Sweep*MAX(0,BS125+BS135))*BS26</f>
        <v>-0</v>
      </c>
      <c r="BT136" s="21" t="n">
        <f aca="false">-MIN(BS142+BT134,In_Sweep*MAX(0,BT125+BT135))*BT26</f>
        <v>-0</v>
      </c>
      <c r="BU136" s="21" t="n">
        <f aca="false">-MIN(BT142+BU134,In_Sweep*MAX(0,BU125+BU135))*BU26</f>
        <v>-0</v>
      </c>
      <c r="BV136" s="21" t="n">
        <f aca="false">-MIN(BU142+BV134,In_Sweep*MAX(0,BV125+BV135))*BV26</f>
        <v>-0</v>
      </c>
      <c r="BW136" s="21" t="n">
        <f aca="false">-MIN(BV142+BW134,In_Sweep*MAX(0,BW125+BW135))*BW26</f>
        <v>-0</v>
      </c>
      <c r="BX136" s="21" t="n">
        <f aca="false">-MIN(BW142+BX134,In_Sweep*MAX(0,BX125+BX135))*BX26</f>
        <v>-0</v>
      </c>
      <c r="BY136" s="21" t="n">
        <f aca="false">-MIN(BX142+BY134,In_Sweep*MAX(0,BY125+BY135))*BY26</f>
        <v>-0</v>
      </c>
      <c r="BZ136" s="21" t="n">
        <f aca="false">-MIN(BY142+BZ134,In_Sweep*MAX(0,BZ125+BZ135))*BZ26</f>
        <v>-0</v>
      </c>
      <c r="CA136" s="21" t="n">
        <f aca="false">-MIN(BZ142+CA134,In_Sweep*MAX(0,CA125+CA135))*CA26</f>
        <v>-0</v>
      </c>
      <c r="CB136" s="21" t="n">
        <f aca="false">-MIN(CA142+CB134,In_Sweep*MAX(0,CB125+CB135))*CB26</f>
        <v>-0</v>
      </c>
      <c r="CC136" s="21" t="n">
        <f aca="false">-MIN(CB142+CC134,In_Sweep*MAX(0,CC125+CC135))*CC26</f>
        <v>-0</v>
      </c>
      <c r="CD136" s="21" t="n">
        <f aca="false">-MIN(CC142+CD134,In_Sweep*MAX(0,CD125+CD135))*CD26</f>
        <v>-0</v>
      </c>
      <c r="CE136" s="21" t="n">
        <f aca="false">-MIN(CD142+CE134,In_Sweep*MAX(0,CE125+CE135))*CE26</f>
        <v>-0</v>
      </c>
      <c r="CF136" s="21" t="n">
        <f aca="false">-MIN(CE142+CF134,In_Sweep*MAX(0,CF125+CF135))*CF26</f>
        <v>-0</v>
      </c>
      <c r="CG136" s="21" t="n">
        <f aca="false">-MIN(CF142+CG134,In_Sweep*MAX(0,CG125+CG135))*CG26</f>
        <v>-0</v>
      </c>
      <c r="CH136" s="21" t="n">
        <f aca="false">-MIN(CG142+CH134,In_Sweep*MAX(0,CH125+CH135))*CH26</f>
        <v>-0</v>
      </c>
      <c r="CI136" s="21" t="n">
        <f aca="false">-MIN(CH142+CI134,In_Sweep*MAX(0,CI125+CI135))*CI26</f>
        <v>-0</v>
      </c>
      <c r="CJ136" s="21" t="n">
        <f aca="false">-MIN(CI142+CJ134,In_Sweep*MAX(0,CJ125+CJ135))*CJ26</f>
        <v>-0</v>
      </c>
      <c r="CK136" s="21" t="n">
        <f aca="false">-MIN(CJ142+CK134,In_Sweep*MAX(0,CK125+CK135))*CK26</f>
        <v>-0</v>
      </c>
      <c r="CL136" s="21" t="n">
        <f aca="false">-MIN(CK142+CL134,In_Sweep*MAX(0,CL125+CL135))*CL26</f>
        <v>-0</v>
      </c>
      <c r="CM136" s="21" t="n">
        <f aca="false">-MIN(CL142+CM134,In_Sweep*MAX(0,CM125+CM135))*CM26</f>
        <v>-0</v>
      </c>
      <c r="CN136" s="21" t="n">
        <f aca="false">-MIN(CM142+CN134,In_Sweep*MAX(0,CN125+CN135))*CN26</f>
        <v>-0</v>
      </c>
      <c r="CO136" s="21" t="n">
        <f aca="false">-MIN(CN142+CO134,In_Sweep*MAX(0,CO125+CO135))*CO26</f>
        <v>-0</v>
      </c>
      <c r="CP136" s="21" t="n">
        <f aca="false">-MIN(CO142+CP134,In_Sweep*MAX(0,CP125+CP135))*CP26</f>
        <v>-0</v>
      </c>
      <c r="CQ136" s="21" t="n">
        <f aca="false">-MIN(CP142+CQ134,In_Sweep*MAX(0,CQ125+CQ135))*CQ26</f>
        <v>-0</v>
      </c>
      <c r="CR136" s="21" t="n">
        <f aca="false">-MIN(CQ142+CR134,In_Sweep*MAX(0,CR125+CR135))*CR26</f>
        <v>-0</v>
      </c>
      <c r="CS136" s="21" t="n">
        <f aca="false">-MIN(CR142+CS134,In_Sweep*MAX(0,CS125+CS135))*CS26</f>
        <v>-0</v>
      </c>
      <c r="CT136" s="21" t="n">
        <f aca="false">-MIN(CS142+CT134,In_Sweep*MAX(0,CT125+CT135))*CT26</f>
        <v>-0</v>
      </c>
      <c r="CU136" s="21" t="n">
        <f aca="false">-MIN(CT142+CU134,In_Sweep*MAX(0,CU125+CU135))*CU26</f>
        <v>-0</v>
      </c>
      <c r="CV136" s="21" t="n">
        <f aca="false">-MIN(CU142+CV134,In_Sweep*MAX(0,CV125+CV135))*CV26</f>
        <v>-0</v>
      </c>
      <c r="CW136" s="21" t="n">
        <f aca="false">-MIN(CV142+CW134,In_Sweep*MAX(0,CW125+CW135))*CW26</f>
        <v>-0</v>
      </c>
      <c r="CX136" s="21" t="n">
        <f aca="false">-MIN(CW142+CX134,In_Sweep*MAX(0,CX125+CX135))*CX26</f>
        <v>-0</v>
      </c>
      <c r="CY136" s="21" t="n">
        <f aca="false">-MIN(CX142+CY134,In_Sweep*MAX(0,CY125+CY135))*CY26</f>
        <v>-0</v>
      </c>
      <c r="CZ136" s="21" t="n">
        <f aca="false">-MIN(CY142+CZ134,In_Sweep*MAX(0,CZ125+CZ135))*CZ26</f>
        <v>-0</v>
      </c>
      <c r="DA136" s="21" t="n">
        <f aca="false">-MIN(CZ142+DA134,In_Sweep*MAX(0,DA125+DA135))*DA26</f>
        <v>-0</v>
      </c>
      <c r="DB136" s="21" t="n">
        <f aca="false">-MIN(DA142+DB134,In_Sweep*MAX(0,DB125+DB135))*DB26</f>
        <v>-0</v>
      </c>
      <c r="DC136" s="21" t="n">
        <f aca="false">-MIN(DB142+DC134,In_Sweep*MAX(0,DC125+DC135))*DC26</f>
        <v>-0</v>
      </c>
      <c r="DD136" s="21" t="n">
        <f aca="false">-MIN(DC142+DD134,In_Sweep*MAX(0,DD125+DD135))*DD26</f>
        <v>-0</v>
      </c>
      <c r="DE136" s="21" t="n">
        <f aca="false">-MIN(DD142+DE134,In_Sweep*MAX(0,DE125+DE135))*DE26</f>
        <v>-0</v>
      </c>
      <c r="DF136" s="21" t="n">
        <f aca="false">-MIN(DE142+DF134,In_Sweep*MAX(0,DF125+DF135))*DF26</f>
        <v>-0</v>
      </c>
      <c r="DG136" s="21" t="n">
        <f aca="false">-MIN(DF142+DG134,In_Sweep*MAX(0,DG125+DG135))*DG26</f>
        <v>-0</v>
      </c>
      <c r="DH136" s="21" t="n">
        <f aca="false">-MIN(DG142+DH134,In_Sweep*MAX(0,DH125+DH135))*DH26</f>
        <v>-0</v>
      </c>
      <c r="DI136" s="21" t="n">
        <f aca="false">-MIN(DH142+DI134,In_Sweep*MAX(0,DI125+DI135))*DI26</f>
        <v>-0</v>
      </c>
      <c r="DJ136" s="21" t="n">
        <f aca="false">-MIN(DI142+DJ134,In_Sweep*MAX(0,DJ125+DJ135))*DJ26</f>
        <v>-0</v>
      </c>
      <c r="DK136" s="21" t="n">
        <f aca="false">-MIN(DJ142+DK134,In_Sweep*MAX(0,DK125+DK135))*DK26</f>
        <v>-0</v>
      </c>
      <c r="DL136" s="21" t="n">
        <f aca="false">-MIN(DK142+DL134,In_Sweep*MAX(0,DL125+DL135))*DL26</f>
        <v>-0</v>
      </c>
      <c r="DM136" s="21" t="n">
        <f aca="false">-MIN(DL142+DM134,In_Sweep*MAX(0,DM125+DM135))*DM26</f>
        <v>-0</v>
      </c>
      <c r="DN136" s="21" t="n">
        <f aca="false">-MIN(DM142+DN134,In_Sweep*MAX(0,DN125+DN135))*DN26</f>
        <v>-0</v>
      </c>
      <c r="DO136" s="21" t="n">
        <f aca="false">-MIN(DN142+DO134,In_Sweep*MAX(0,DO125+DO135))*DO26</f>
        <v>-0</v>
      </c>
      <c r="DP136" s="21" t="n">
        <f aca="false">-MIN(DO142+DP134,In_Sweep*MAX(0,DP125+DP135))*DP26</f>
        <v>-0</v>
      </c>
      <c r="DQ136" s="21" t="n">
        <f aca="false">-MIN(DP142+DQ134,In_Sweep*MAX(0,DQ125+DQ135))*DQ26</f>
        <v>-0</v>
      </c>
      <c r="DR136" s="21" t="n">
        <f aca="false">-MIN(DQ142+DR134,In_Sweep*MAX(0,DR125+DR135))*DR26</f>
        <v>-0</v>
      </c>
      <c r="DS136" s="21" t="n">
        <f aca="false">-MIN(DR142+DS134,In_Sweep*MAX(0,DS125+DS135))*DS26</f>
        <v>-0</v>
      </c>
      <c r="DT136" s="21" t="n">
        <f aca="false">-MIN(DS142+DT134,In_Sweep*MAX(0,DT125+DT135))*DT26</f>
        <v>-0</v>
      </c>
      <c r="DU136" s="21" t="n">
        <f aca="false">-MIN(DT142+DU134,In_Sweep*MAX(0,DU125+DU135))*DU26</f>
        <v>-0</v>
      </c>
      <c r="DV136" s="21" t="n">
        <f aca="false">-MIN(DU142+DV134,In_Sweep*MAX(0,DV125+DV135))*DV26</f>
        <v>-0</v>
      </c>
      <c r="DW136" s="21" t="n">
        <f aca="false">-MIN(DV142+DW134,In_Sweep*MAX(0,DW125+DW135))*DW26</f>
        <v>-0</v>
      </c>
      <c r="DX136" s="21" t="n">
        <f aca="false">-MIN(DW142+DX134,In_Sweep*MAX(0,DX125+DX135))*DX26</f>
        <v>-0</v>
      </c>
      <c r="DY136" s="21" t="n">
        <f aca="false">-MIN(DX142+DY134,In_Sweep*MAX(0,DY125+DY135))*DY26</f>
        <v>-0</v>
      </c>
      <c r="DZ136" s="21" t="n">
        <f aca="false">-MIN(DY142+DZ134,In_Sweep*MAX(0,DZ125+DZ135))*DZ26</f>
        <v>-0</v>
      </c>
      <c r="EA136" s="21" t="n">
        <f aca="false">-MIN(DZ142+EA134,In_Sweep*MAX(0,EA125+EA135))*EA26</f>
        <v>-0</v>
      </c>
      <c r="EB136" s="21" t="n">
        <f aca="false">-MIN(EA142+EB134,In_Sweep*MAX(0,EB125+EB135))*EB26</f>
        <v>-0</v>
      </c>
      <c r="EC136" s="21" t="n">
        <f aca="false">-MIN(EB142+EC134,In_Sweep*MAX(0,EC125+EC135))*EC26</f>
        <v>-0</v>
      </c>
      <c r="ED136" s="21" t="n">
        <f aca="false">-MIN(EC142+ED134,In_Sweep*MAX(0,ED125+ED135))*ED26</f>
        <v>-0</v>
      </c>
      <c r="EE136" s="21" t="n">
        <f aca="false">-MIN(ED142+EE134,In_Sweep*MAX(0,EE125+EE135))*EE26</f>
        <v>-0</v>
      </c>
      <c r="EF136" s="21" t="n">
        <f aca="false">-MIN(EE142+EF134,In_Sweep*MAX(0,EF125+EF135))*EF26</f>
        <v>-0</v>
      </c>
      <c r="EG136" s="21" t="n">
        <f aca="false">-MIN(EF142+EG134,In_Sweep*MAX(0,EG125+EG135))*EG26</f>
        <v>-0</v>
      </c>
      <c r="EH136" s="21" t="n">
        <f aca="false">-MIN(EG142+EH134,In_Sweep*MAX(0,EH125+EH135))*EH26</f>
        <v>-0</v>
      </c>
      <c r="EI136" s="21" t="n">
        <f aca="false">-MIN(EH142+EI134,In_Sweep*MAX(0,EI125+EI135))*EI26</f>
        <v>-0</v>
      </c>
      <c r="EJ136" s="21" t="n">
        <f aca="false">-MIN(EI142+EJ134,In_Sweep*MAX(0,EJ125+EJ135))*EJ26</f>
        <v>-0</v>
      </c>
      <c r="EK136" s="21" t="n">
        <f aca="false">-MIN(EJ142+EK134,In_Sweep*MAX(0,EK125+EK135))*EK26</f>
        <v>-0</v>
      </c>
      <c r="EL136" s="21" t="n">
        <f aca="false">-MIN(EK142+EL134,In_Sweep*MAX(0,EL125+EL135))*EL26</f>
        <v>-0</v>
      </c>
      <c r="EM136" s="21" t="n">
        <f aca="false">-MIN(EL142+EM134,In_Sweep*MAX(0,EM125+EM135))*EM26</f>
        <v>-0</v>
      </c>
      <c r="EN136" s="21" t="n">
        <f aca="false">-MIN(EM142+EN134,In_Sweep*MAX(0,EN125+EN135))*EN26</f>
        <v>-0</v>
      </c>
      <c r="EO136" s="21" t="n">
        <f aca="false">-MIN(EN142+EO134,In_Sweep*MAX(0,EO125+EO135))*EO26</f>
        <v>-0</v>
      </c>
      <c r="EP136" s="21" t="n">
        <f aca="false">-MIN(EO142+EP134,In_Sweep*MAX(0,EP125+EP135))*EP26</f>
        <v>-0</v>
      </c>
      <c r="EQ136" s="21" t="n">
        <f aca="false">-MIN(EP142+EQ134,In_Sweep*MAX(0,EQ125+EQ135))*EQ26</f>
        <v>-0</v>
      </c>
      <c r="ER136" s="21" t="n">
        <f aca="false">-MIN(EQ142+ER134,In_Sweep*MAX(0,ER125+ER135))*ER26</f>
        <v>-0</v>
      </c>
      <c r="ES136" s="21" t="n">
        <f aca="false">-MIN(ER142+ES134,In_Sweep*MAX(0,ES125+ES135))*ES26</f>
        <v>-0</v>
      </c>
      <c r="ET136" s="21" t="n">
        <f aca="false">-MIN(ES142+ET134,In_Sweep*MAX(0,ET125+ET135))*ET26</f>
        <v>-0</v>
      </c>
      <c r="EU136" s="21" t="n">
        <f aca="false">-MIN(ET142+EU134,In_Sweep*MAX(0,EU125+EU135))*EU26</f>
        <v>-0</v>
      </c>
      <c r="EV136" s="21" t="n">
        <f aca="false">-MIN(EU142+EV134,In_Sweep*MAX(0,EV125+EV135))*EV26</f>
        <v>-0</v>
      </c>
      <c r="EW136" s="21" t="n">
        <f aca="false">-MIN(EV142+EW134,In_Sweep*MAX(0,EW125+EW135))*EW26</f>
        <v>-0</v>
      </c>
      <c r="EX136" s="21" t="n">
        <f aca="false">-MIN(EW142+EX134,In_Sweep*MAX(0,EX125+EX135))*EX26</f>
        <v>-0</v>
      </c>
      <c r="EY136" s="21" t="n">
        <f aca="false">-MIN(EX142+EY134,In_Sweep*MAX(0,EY125+EY135))*EY26</f>
        <v>-0</v>
      </c>
      <c r="EZ136" s="21" t="n">
        <f aca="false">-MIN(EY142+EZ134,In_Sweep*MAX(0,EZ125+EZ135))*EZ26</f>
        <v>-0</v>
      </c>
      <c r="FA136" s="21" t="n">
        <f aca="false">-MIN(EZ142+FA134,In_Sweep*MAX(0,FA125+FA135))*FA26</f>
        <v>-0</v>
      </c>
      <c r="FB136" s="21" t="n">
        <f aca="false">-MIN(FA142+FB134,In_Sweep*MAX(0,FB125+FB135))*FB26</f>
        <v>-0</v>
      </c>
      <c r="FC136" s="21" t="n">
        <f aca="false">-MIN(FB142+FC134,In_Sweep*MAX(0,FC125+FC135))*FC26</f>
        <v>-0</v>
      </c>
      <c r="FD136" s="21" t="n">
        <f aca="false">-MIN(FC142+FD134,In_Sweep*MAX(0,FD125+FD135))*FD26</f>
        <v>-0</v>
      </c>
      <c r="FE136" s="21" t="n">
        <f aca="false">-MIN(FD142+FE134,In_Sweep*MAX(0,FE125+FE135))*FE26</f>
        <v>-0</v>
      </c>
      <c r="FF136" s="21" t="n">
        <f aca="false">-MIN(FE142+FF134,In_Sweep*MAX(0,FF125+FF135))*FF26</f>
        <v>-0</v>
      </c>
      <c r="FG136" s="21" t="n">
        <f aca="false">-MIN(FF142+FG134,In_Sweep*MAX(0,FG125+FG135))*FG26</f>
        <v>-0</v>
      </c>
      <c r="FH136" s="21" t="n">
        <f aca="false">-MIN(FG142+FH134,In_Sweep*MAX(0,FH125+FH135))*FH26</f>
        <v>-0</v>
      </c>
    </row>
    <row r="137" customFormat="false" ht="15" hidden="false" customHeight="false" outlineLevel="0" collapsed="false">
      <c r="C137" s="1" t="s">
        <v>776</v>
      </c>
      <c r="D137" s="12" t="s">
        <v>358</v>
      </c>
      <c r="I137" s="21" t="n">
        <f aca="false">SUM(J137:FH137)</f>
        <v>-21227.6400257568</v>
      </c>
      <c r="J137" s="21" t="n">
        <f aca="false">J135+J136</f>
        <v>-0</v>
      </c>
      <c r="K137" s="21" t="n">
        <f aca="false">K135+K136</f>
        <v>-0</v>
      </c>
      <c r="L137" s="21" t="n">
        <f aca="false">L135+L136</f>
        <v>-0</v>
      </c>
      <c r="M137" s="21" t="n">
        <f aca="false">M135+M136</f>
        <v>-0</v>
      </c>
      <c r="N137" s="21" t="n">
        <f aca="false">N135+N136</f>
        <v>-0</v>
      </c>
      <c r="O137" s="21" t="n">
        <f aca="false">O135+O136</f>
        <v>-0</v>
      </c>
      <c r="P137" s="21" t="n">
        <f aca="false">P135+P136</f>
        <v>-0</v>
      </c>
      <c r="Q137" s="21" t="n">
        <f aca="false">Q135+Q136</f>
        <v>-0</v>
      </c>
      <c r="R137" s="21" t="n">
        <f aca="false">R135+R136</f>
        <v>-0</v>
      </c>
      <c r="S137" s="21" t="n">
        <f aca="false">S135+S136</f>
        <v>-0</v>
      </c>
      <c r="T137" s="21" t="n">
        <f aca="false">T135+T136</f>
        <v>-353.79400042928</v>
      </c>
      <c r="U137" s="21" t="n">
        <f aca="false">U135+U136</f>
        <v>-353.79400042928</v>
      </c>
      <c r="V137" s="21" t="n">
        <f aca="false">V135+V136</f>
        <v>-353.79400042928</v>
      </c>
      <c r="W137" s="21" t="n">
        <f aca="false">W135+W136</f>
        <v>-353.79400042928</v>
      </c>
      <c r="X137" s="21" t="n">
        <f aca="false">X135+X136</f>
        <v>-353.79400042928</v>
      </c>
      <c r="Y137" s="21" t="n">
        <f aca="false">Y135+Y136</f>
        <v>-353.79400042928</v>
      </c>
      <c r="Z137" s="21" t="n">
        <f aca="false">Z135+Z136</f>
        <v>-353.79400042928</v>
      </c>
      <c r="AA137" s="21" t="n">
        <f aca="false">AA135+AA136</f>
        <v>-353.79400042928</v>
      </c>
      <c r="AB137" s="21" t="n">
        <f aca="false">AB135+AB136</f>
        <v>-353.79400042928</v>
      </c>
      <c r="AC137" s="21" t="n">
        <f aca="false">AC135+AC136</f>
        <v>-353.79400042928</v>
      </c>
      <c r="AD137" s="21" t="n">
        <f aca="false">AD135+AD136</f>
        <v>-353.79400042928</v>
      </c>
      <c r="AE137" s="21" t="n">
        <f aca="false">AE135+AE136</f>
        <v>-353.79400042928</v>
      </c>
      <c r="AF137" s="21" t="n">
        <f aca="false">AF135+AF136</f>
        <v>-353.79400042928</v>
      </c>
      <c r="AG137" s="21" t="n">
        <f aca="false">AG135+AG136</f>
        <v>-353.79400042928</v>
      </c>
      <c r="AH137" s="21" t="n">
        <f aca="false">AH135+AH136</f>
        <v>-353.79400042928</v>
      </c>
      <c r="AI137" s="21" t="n">
        <f aca="false">AI135+AI136</f>
        <v>-353.79400042928</v>
      </c>
      <c r="AJ137" s="21" t="n">
        <f aca="false">AJ135+AJ136</f>
        <v>-353.79400042928</v>
      </c>
      <c r="AK137" s="21" t="n">
        <f aca="false">AK135+AK136</f>
        <v>-353.79400042928</v>
      </c>
      <c r="AL137" s="21" t="n">
        <f aca="false">AL135+AL136</f>
        <v>-353.79400042928</v>
      </c>
      <c r="AM137" s="21" t="n">
        <f aca="false">AM135+AM136</f>
        <v>-353.79400042928</v>
      </c>
      <c r="AN137" s="21" t="n">
        <f aca="false">AN135+AN136</f>
        <v>-353.79400042928</v>
      </c>
      <c r="AO137" s="21" t="n">
        <f aca="false">AO135+AO136</f>
        <v>-353.79400042928</v>
      </c>
      <c r="AP137" s="21" t="n">
        <f aca="false">AP135+AP136</f>
        <v>-353.79400042928</v>
      </c>
      <c r="AQ137" s="21" t="n">
        <f aca="false">AQ135+AQ136</f>
        <v>-353.79400042928</v>
      </c>
      <c r="AR137" s="21" t="n">
        <f aca="false">AR135+AR136</f>
        <v>-353.79400042928</v>
      </c>
      <c r="AS137" s="21" t="n">
        <f aca="false">AS135+AS136</f>
        <v>-353.79400042928</v>
      </c>
      <c r="AT137" s="21" t="n">
        <f aca="false">AT135+AT136</f>
        <v>-353.79400042928</v>
      </c>
      <c r="AU137" s="21" t="n">
        <f aca="false">AU135+AU136</f>
        <v>-353.79400042928</v>
      </c>
      <c r="AV137" s="21" t="n">
        <f aca="false">AV135+AV136</f>
        <v>-353.79400042928</v>
      </c>
      <c r="AW137" s="21" t="n">
        <f aca="false">AW135+AW136</f>
        <v>-353.79400042928</v>
      </c>
      <c r="AX137" s="21" t="n">
        <f aca="false">AX135+AX136</f>
        <v>-353.79400042928</v>
      </c>
      <c r="AY137" s="21" t="n">
        <f aca="false">AY135+AY136</f>
        <v>-353.79400042928</v>
      </c>
      <c r="AZ137" s="21" t="n">
        <f aca="false">AZ135+AZ136</f>
        <v>-353.79400042928</v>
      </c>
      <c r="BA137" s="21" t="n">
        <f aca="false">BA135+BA136</f>
        <v>-353.79400042928</v>
      </c>
      <c r="BB137" s="21" t="n">
        <f aca="false">BB135+BB136</f>
        <v>-353.79400042928</v>
      </c>
      <c r="BC137" s="21" t="n">
        <f aca="false">BC135+BC136</f>
        <v>-353.79400042928</v>
      </c>
      <c r="BD137" s="21" t="n">
        <f aca="false">BD135+BD136</f>
        <v>-353.79400042928</v>
      </c>
      <c r="BE137" s="21" t="n">
        <f aca="false">BE135+BE136</f>
        <v>-353.79400042928</v>
      </c>
      <c r="BF137" s="21" t="n">
        <f aca="false">BF135+BF136</f>
        <v>-353.79400042928</v>
      </c>
      <c r="BG137" s="21" t="n">
        <f aca="false">BG135+BG136</f>
        <v>-353.79400042928</v>
      </c>
      <c r="BH137" s="21" t="n">
        <f aca="false">BH135+BH136</f>
        <v>-353.79400042928</v>
      </c>
      <c r="BI137" s="21" t="n">
        <f aca="false">BI135+BI136</f>
        <v>-353.79400042928</v>
      </c>
      <c r="BJ137" s="21" t="n">
        <f aca="false">BJ135+BJ136</f>
        <v>-353.79400042928</v>
      </c>
      <c r="BK137" s="21" t="n">
        <f aca="false">BK135+BK136</f>
        <v>-353.79400042928</v>
      </c>
      <c r="BL137" s="21" t="n">
        <f aca="false">BL135+BL136</f>
        <v>-353.79400042928</v>
      </c>
      <c r="BM137" s="21" t="n">
        <f aca="false">BM135+BM136</f>
        <v>-353.79400042928</v>
      </c>
      <c r="BN137" s="21" t="n">
        <f aca="false">BN135+BN136</f>
        <v>-353.79400042928</v>
      </c>
      <c r="BO137" s="21" t="n">
        <f aca="false">BO135+BO136</f>
        <v>-353.79400042928</v>
      </c>
      <c r="BP137" s="21" t="n">
        <f aca="false">BP135+BP136</f>
        <v>-353.79400042928</v>
      </c>
      <c r="BQ137" s="21" t="n">
        <f aca="false">BQ135+BQ136</f>
        <v>-353.79400042928</v>
      </c>
      <c r="BR137" s="21" t="n">
        <f aca="false">BR135+BR136</f>
        <v>-353.79400042928</v>
      </c>
      <c r="BS137" s="21" t="n">
        <f aca="false">BS135+BS136</f>
        <v>-353.79400042928</v>
      </c>
      <c r="BT137" s="21" t="n">
        <f aca="false">BT135+BT136</f>
        <v>-353.79400042928</v>
      </c>
      <c r="BU137" s="21" t="n">
        <f aca="false">BU135+BU136</f>
        <v>-353.79400042928</v>
      </c>
      <c r="BV137" s="21" t="n">
        <f aca="false">BV135+BV136</f>
        <v>-353.79400042928</v>
      </c>
      <c r="BW137" s="21" t="n">
        <f aca="false">BW135+BW136</f>
        <v>-353.79400042928</v>
      </c>
      <c r="BX137" s="21" t="n">
        <f aca="false">BX135+BX136</f>
        <v>-353.79400042928</v>
      </c>
      <c r="BY137" s="21" t="n">
        <f aca="false">BY135+BY136</f>
        <v>-353.79400042928</v>
      </c>
      <c r="BZ137" s="21" t="n">
        <f aca="false">BZ135+BZ136</f>
        <v>-353.79400042928</v>
      </c>
      <c r="CA137" s="21" t="n">
        <f aca="false">CA135+CA136</f>
        <v>-353.79400042928</v>
      </c>
      <c r="CB137" s="21" t="n">
        <f aca="false">CB135+CB136</f>
        <v>-0</v>
      </c>
      <c r="CC137" s="21" t="n">
        <f aca="false">CC135+CC136</f>
        <v>-0</v>
      </c>
      <c r="CD137" s="21" t="n">
        <f aca="false">CD135+CD136</f>
        <v>-0</v>
      </c>
      <c r="CE137" s="21" t="n">
        <f aca="false">CE135+CE136</f>
        <v>-0</v>
      </c>
      <c r="CF137" s="21" t="n">
        <f aca="false">CF135+CF136</f>
        <v>-0</v>
      </c>
      <c r="CG137" s="21" t="n">
        <f aca="false">CG135+CG136</f>
        <v>-0</v>
      </c>
      <c r="CH137" s="21" t="n">
        <f aca="false">CH135+CH136</f>
        <v>-0</v>
      </c>
      <c r="CI137" s="21" t="n">
        <f aca="false">CI135+CI136</f>
        <v>-0</v>
      </c>
      <c r="CJ137" s="21" t="n">
        <f aca="false">CJ135+CJ136</f>
        <v>-0</v>
      </c>
      <c r="CK137" s="21" t="n">
        <f aca="false">CK135+CK136</f>
        <v>-0</v>
      </c>
      <c r="CL137" s="21" t="n">
        <f aca="false">CL135+CL136</f>
        <v>-0</v>
      </c>
      <c r="CM137" s="21" t="n">
        <f aca="false">CM135+CM136</f>
        <v>-0</v>
      </c>
      <c r="CN137" s="21" t="n">
        <f aca="false">CN135+CN136</f>
        <v>-0</v>
      </c>
      <c r="CO137" s="21" t="n">
        <f aca="false">CO135+CO136</f>
        <v>-0</v>
      </c>
      <c r="CP137" s="21" t="n">
        <f aca="false">CP135+CP136</f>
        <v>-0</v>
      </c>
      <c r="CQ137" s="21" t="n">
        <f aca="false">CQ135+CQ136</f>
        <v>-0</v>
      </c>
      <c r="CR137" s="21" t="n">
        <f aca="false">CR135+CR136</f>
        <v>-0</v>
      </c>
      <c r="CS137" s="21" t="n">
        <f aca="false">CS135+CS136</f>
        <v>-0</v>
      </c>
      <c r="CT137" s="21" t="n">
        <f aca="false">CT135+CT136</f>
        <v>-0</v>
      </c>
      <c r="CU137" s="21" t="n">
        <f aca="false">CU135+CU136</f>
        <v>-0</v>
      </c>
      <c r="CV137" s="21" t="n">
        <f aca="false">CV135+CV136</f>
        <v>-0</v>
      </c>
      <c r="CW137" s="21" t="n">
        <f aca="false">CW135+CW136</f>
        <v>-0</v>
      </c>
      <c r="CX137" s="21" t="n">
        <f aca="false">CX135+CX136</f>
        <v>-0</v>
      </c>
      <c r="CY137" s="21" t="n">
        <f aca="false">CY135+CY136</f>
        <v>-0</v>
      </c>
      <c r="CZ137" s="21" t="n">
        <f aca="false">CZ135+CZ136</f>
        <v>-0</v>
      </c>
      <c r="DA137" s="21" t="n">
        <f aca="false">DA135+DA136</f>
        <v>-0</v>
      </c>
      <c r="DB137" s="21" t="n">
        <f aca="false">DB135+DB136</f>
        <v>-0</v>
      </c>
      <c r="DC137" s="21" t="n">
        <f aca="false">DC135+DC136</f>
        <v>-0</v>
      </c>
      <c r="DD137" s="21" t="n">
        <f aca="false">DD135+DD136</f>
        <v>-0</v>
      </c>
      <c r="DE137" s="21" t="n">
        <f aca="false">DE135+DE136</f>
        <v>-0</v>
      </c>
      <c r="DF137" s="21" t="n">
        <f aca="false">DF135+DF136</f>
        <v>-0</v>
      </c>
      <c r="DG137" s="21" t="n">
        <f aca="false">DG135+DG136</f>
        <v>-0</v>
      </c>
      <c r="DH137" s="21" t="n">
        <f aca="false">DH135+DH136</f>
        <v>-0</v>
      </c>
      <c r="DI137" s="21" t="n">
        <f aca="false">DI135+DI136</f>
        <v>-0</v>
      </c>
      <c r="DJ137" s="21" t="n">
        <f aca="false">DJ135+DJ136</f>
        <v>-0</v>
      </c>
      <c r="DK137" s="21" t="n">
        <f aca="false">DK135+DK136</f>
        <v>-0</v>
      </c>
      <c r="DL137" s="21" t="n">
        <f aca="false">DL135+DL136</f>
        <v>-0</v>
      </c>
      <c r="DM137" s="21" t="n">
        <f aca="false">DM135+DM136</f>
        <v>-0</v>
      </c>
      <c r="DN137" s="21" t="n">
        <f aca="false">DN135+DN136</f>
        <v>-0</v>
      </c>
      <c r="DO137" s="21" t="n">
        <f aca="false">DO135+DO136</f>
        <v>-0</v>
      </c>
      <c r="DP137" s="21" t="n">
        <f aca="false">DP135+DP136</f>
        <v>-0</v>
      </c>
      <c r="DQ137" s="21" t="n">
        <f aca="false">DQ135+DQ136</f>
        <v>-0</v>
      </c>
      <c r="DR137" s="21" t="n">
        <f aca="false">DR135+DR136</f>
        <v>-0</v>
      </c>
      <c r="DS137" s="21" t="n">
        <f aca="false">DS135+DS136</f>
        <v>-0</v>
      </c>
      <c r="DT137" s="21" t="n">
        <f aca="false">DT135+DT136</f>
        <v>-0</v>
      </c>
      <c r="DU137" s="21" t="n">
        <f aca="false">DU135+DU136</f>
        <v>-0</v>
      </c>
      <c r="DV137" s="21" t="n">
        <f aca="false">DV135+DV136</f>
        <v>-0</v>
      </c>
      <c r="DW137" s="21" t="n">
        <f aca="false">DW135+DW136</f>
        <v>-0</v>
      </c>
      <c r="DX137" s="21" t="n">
        <f aca="false">DX135+DX136</f>
        <v>-0</v>
      </c>
      <c r="DY137" s="21" t="n">
        <f aca="false">DY135+DY136</f>
        <v>-0</v>
      </c>
      <c r="DZ137" s="21" t="n">
        <f aca="false">DZ135+DZ136</f>
        <v>-0</v>
      </c>
      <c r="EA137" s="21" t="n">
        <f aca="false">EA135+EA136</f>
        <v>-0</v>
      </c>
      <c r="EB137" s="21" t="n">
        <f aca="false">EB135+EB136</f>
        <v>-0</v>
      </c>
      <c r="EC137" s="21" t="n">
        <f aca="false">EC135+EC136</f>
        <v>-0</v>
      </c>
      <c r="ED137" s="21" t="n">
        <f aca="false">ED135+ED136</f>
        <v>-0</v>
      </c>
      <c r="EE137" s="21" t="n">
        <f aca="false">EE135+EE136</f>
        <v>-0</v>
      </c>
      <c r="EF137" s="21" t="n">
        <f aca="false">EF135+EF136</f>
        <v>-0</v>
      </c>
      <c r="EG137" s="21" t="n">
        <f aca="false">EG135+EG136</f>
        <v>-0</v>
      </c>
      <c r="EH137" s="21" t="n">
        <f aca="false">EH135+EH136</f>
        <v>-0</v>
      </c>
      <c r="EI137" s="21" t="n">
        <f aca="false">EI135+EI136</f>
        <v>-0</v>
      </c>
      <c r="EJ137" s="21" t="n">
        <f aca="false">EJ135+EJ136</f>
        <v>-0</v>
      </c>
      <c r="EK137" s="21" t="n">
        <f aca="false">EK135+EK136</f>
        <v>-0</v>
      </c>
      <c r="EL137" s="21" t="n">
        <f aca="false">EL135+EL136</f>
        <v>-0</v>
      </c>
      <c r="EM137" s="21" t="n">
        <f aca="false">EM135+EM136</f>
        <v>-0</v>
      </c>
      <c r="EN137" s="21" t="n">
        <f aca="false">EN135+EN136</f>
        <v>-0</v>
      </c>
      <c r="EO137" s="21" t="n">
        <f aca="false">EO135+EO136</f>
        <v>-0</v>
      </c>
      <c r="EP137" s="21" t="n">
        <f aca="false">EP135+EP136</f>
        <v>-0</v>
      </c>
      <c r="EQ137" s="21" t="n">
        <f aca="false">EQ135+EQ136</f>
        <v>-0</v>
      </c>
      <c r="ER137" s="21" t="n">
        <f aca="false">ER135+ER136</f>
        <v>-0</v>
      </c>
      <c r="ES137" s="21" t="n">
        <f aca="false">ES135+ES136</f>
        <v>-0</v>
      </c>
      <c r="ET137" s="21" t="n">
        <f aca="false">ET135+ET136</f>
        <v>-0</v>
      </c>
      <c r="EU137" s="21" t="n">
        <f aca="false">EU135+EU136</f>
        <v>-0</v>
      </c>
      <c r="EV137" s="21" t="n">
        <f aca="false">EV135+EV136</f>
        <v>-0</v>
      </c>
      <c r="EW137" s="21" t="n">
        <f aca="false">EW135+EW136</f>
        <v>-0</v>
      </c>
      <c r="EX137" s="21" t="n">
        <f aca="false">EX135+EX136</f>
        <v>-0</v>
      </c>
      <c r="EY137" s="21" t="n">
        <f aca="false">EY135+EY136</f>
        <v>-0</v>
      </c>
      <c r="EZ137" s="21" t="n">
        <f aca="false">EZ135+EZ136</f>
        <v>-0</v>
      </c>
      <c r="FA137" s="21" t="n">
        <f aca="false">FA135+FA136</f>
        <v>-0</v>
      </c>
      <c r="FB137" s="21" t="n">
        <f aca="false">FB135+FB136</f>
        <v>-0</v>
      </c>
      <c r="FC137" s="21" t="n">
        <f aca="false">FC135+FC136</f>
        <v>-0</v>
      </c>
      <c r="FD137" s="21" t="n">
        <f aca="false">FD135+FD136</f>
        <v>-0</v>
      </c>
      <c r="FE137" s="21" t="n">
        <f aca="false">FE135+FE136</f>
        <v>-0</v>
      </c>
      <c r="FF137" s="21" t="n">
        <f aca="false">FF135+FF136</f>
        <v>-0</v>
      </c>
      <c r="FG137" s="21" t="n">
        <f aca="false">FG135+FG136</f>
        <v>-0</v>
      </c>
      <c r="FH137" s="21" t="n">
        <f aca="false">FH135+FH136</f>
        <v>-0</v>
      </c>
    </row>
    <row r="138" customFormat="false" ht="15" hidden="false" customHeight="false" outlineLevel="0" collapsed="false">
      <c r="C138" s="1" t="s">
        <v>777</v>
      </c>
      <c r="D138" s="12" t="s">
        <v>358</v>
      </c>
      <c r="J138" s="22" t="n">
        <f aca="false">I142</f>
        <v>0</v>
      </c>
      <c r="K138" s="22" t="n">
        <f aca="false">J142</f>
        <v>0</v>
      </c>
      <c r="L138" s="22" t="n">
        <f aca="false">K142</f>
        <v>0</v>
      </c>
      <c r="M138" s="22" t="n">
        <f aca="false">L142</f>
        <v>0</v>
      </c>
      <c r="N138" s="22" t="n">
        <f aca="false">M142</f>
        <v>0</v>
      </c>
      <c r="O138" s="22" t="n">
        <f aca="false">N142</f>
        <v>0</v>
      </c>
      <c r="P138" s="22" t="n">
        <f aca="false">O142</f>
        <v>0</v>
      </c>
      <c r="Q138" s="22" t="n">
        <f aca="false">P142</f>
        <v>186.465360255732</v>
      </c>
      <c r="R138" s="22" t="n">
        <f aca="false">Q142</f>
        <v>5038.17683566244</v>
      </c>
      <c r="S138" s="22" t="n">
        <f aca="false">R142</f>
        <v>9950.53470451173</v>
      </c>
      <c r="T138" s="22" t="n">
        <f aca="false">S142</f>
        <v>14871.5863873912</v>
      </c>
      <c r="U138" s="22" t="n">
        <f aca="false">T142</f>
        <v>14703.6872168043</v>
      </c>
      <c r="V138" s="22" t="n">
        <f aca="false">U142</f>
        <v>14533.6893065851</v>
      </c>
      <c r="W138" s="22" t="n">
        <f aca="false">V142</f>
        <v>14361.5664224881</v>
      </c>
      <c r="X138" s="22" t="n">
        <f aca="false">W142</f>
        <v>14187.2920023399</v>
      </c>
      <c r="Y138" s="22" t="n">
        <f aca="false">X142</f>
        <v>14010.8391519399</v>
      </c>
      <c r="Z138" s="22" t="n">
        <f aca="false">Y142</f>
        <v>13832.1806409098</v>
      </c>
      <c r="AA138" s="22" t="n">
        <f aca="false">Z142</f>
        <v>13651.2888984919</v>
      </c>
      <c r="AB138" s="22" t="n">
        <f aca="false">AA142</f>
        <v>13468.1360092938</v>
      </c>
      <c r="AC138" s="22" t="n">
        <f aca="false">AB142</f>
        <v>13282.6937089807</v>
      </c>
      <c r="AD138" s="22" t="n">
        <f aca="false">AC142</f>
        <v>13094.9333799137</v>
      </c>
      <c r="AE138" s="22" t="n">
        <f aca="false">AD142</f>
        <v>12904.8260467333</v>
      </c>
      <c r="AF138" s="22" t="n">
        <f aca="false">AE142</f>
        <v>12712.3423718882</v>
      </c>
      <c r="AG138" s="22" t="n">
        <f aca="false">AF142</f>
        <v>12517.4526511075</v>
      </c>
      <c r="AH138" s="22" t="n">
        <f aca="false">AG142</f>
        <v>12320.1268088171</v>
      </c>
      <c r="AI138" s="22" t="n">
        <f aca="false">AH142</f>
        <v>12120.334393498</v>
      </c>
      <c r="AJ138" s="22" t="n">
        <f aca="false">AI142</f>
        <v>11918.0445729875</v>
      </c>
      <c r="AK138" s="22" t="n">
        <f aca="false">AJ142</f>
        <v>11713.2261297205</v>
      </c>
      <c r="AL138" s="22" t="n">
        <f aca="false">AK142</f>
        <v>11505.8474559128</v>
      </c>
      <c r="AM138" s="22" t="n">
        <f aca="false">AL142</f>
        <v>11295.8765486824</v>
      </c>
      <c r="AN138" s="22" t="n">
        <f aca="false">AM142</f>
        <v>11083.2810051116</v>
      </c>
      <c r="AO138" s="22" t="n">
        <f aca="false">AN142</f>
        <v>10868.0280172463</v>
      </c>
      <c r="AP138" s="22" t="n">
        <f aca="false">AO142</f>
        <v>10650.0843670326</v>
      </c>
      <c r="AQ138" s="22" t="n">
        <f aca="false">AP142</f>
        <v>10429.4164211912</v>
      </c>
      <c r="AR138" s="22" t="n">
        <f aca="false">AQ142</f>
        <v>10205.9901260268</v>
      </c>
      <c r="AS138" s="22" t="n">
        <f aca="false">AR142</f>
        <v>9979.77100217284</v>
      </c>
      <c r="AT138" s="22" t="n">
        <f aca="false">AS142</f>
        <v>9750.72413927072</v>
      </c>
      <c r="AU138" s="22" t="n">
        <f aca="false">AT142</f>
        <v>9518.81419058233</v>
      </c>
      <c r="AV138" s="22" t="n">
        <f aca="false">AU142</f>
        <v>9284.00536753533</v>
      </c>
      <c r="AW138" s="22" t="n">
        <f aca="false">AV142</f>
        <v>9046.26143420024</v>
      </c>
      <c r="AX138" s="22" t="n">
        <f aca="false">AW142</f>
        <v>8805.54570169846</v>
      </c>
      <c r="AY138" s="22" t="n">
        <f aca="false">AX142</f>
        <v>8561.82102254041</v>
      </c>
      <c r="AZ138" s="22" t="n">
        <f aca="false">AY142</f>
        <v>8315.04978489288</v>
      </c>
      <c r="BA138" s="22" t="n">
        <f aca="false">AZ142</f>
        <v>8065.19390677477</v>
      </c>
      <c r="BB138" s="22" t="n">
        <f aca="false">BA142</f>
        <v>7812.21483018017</v>
      </c>
      <c r="BC138" s="22" t="n">
        <f aca="false">BB142</f>
        <v>7556.07351512814</v>
      </c>
      <c r="BD138" s="22" t="n">
        <f aca="false">BC142</f>
        <v>7296.73043363796</v>
      </c>
      <c r="BE138" s="22" t="n">
        <f aca="false">BD142</f>
        <v>7034.14556362916</v>
      </c>
      <c r="BF138" s="22" t="n">
        <f aca="false">BE142</f>
        <v>6768.27838274524</v>
      </c>
      <c r="BG138" s="22" t="n">
        <f aca="false">BF142</f>
        <v>6499.08786210028</v>
      </c>
      <c r="BH138" s="22" t="n">
        <f aca="false">BG142</f>
        <v>6226.53245994725</v>
      </c>
      <c r="BI138" s="22" t="n">
        <f aca="false">BH142</f>
        <v>5950.57011526731</v>
      </c>
      <c r="BJ138" s="22" t="n">
        <f aca="false">BI142</f>
        <v>5671.15824127887</v>
      </c>
      <c r="BK138" s="22" t="n">
        <f aca="false">BJ142</f>
        <v>5388.25371886558</v>
      </c>
      <c r="BL138" s="22" t="n">
        <f aca="false">BK142</f>
        <v>5101.81288992212</v>
      </c>
      <c r="BM138" s="22" t="n">
        <f aca="false">BL142</f>
        <v>4811.79155061686</v>
      </c>
      <c r="BN138" s="22" t="n">
        <f aca="false">BM142</f>
        <v>4518.1449445703</v>
      </c>
      <c r="BO138" s="22" t="n">
        <f aca="false">BN142</f>
        <v>4220.82775594814</v>
      </c>
      <c r="BP138" s="22" t="n">
        <f aca="false">BO142</f>
        <v>3919.79410246821</v>
      </c>
      <c r="BQ138" s="22" t="n">
        <f aca="false">BP142</f>
        <v>3614.99752831979</v>
      </c>
      <c r="BR138" s="22" t="n">
        <f aca="false">BQ142</f>
        <v>3306.3909969945</v>
      </c>
      <c r="BS138" s="22" t="n">
        <f aca="false">BR142</f>
        <v>2993.92688402766</v>
      </c>
      <c r="BT138" s="22" t="n">
        <f aca="false">BS142</f>
        <v>2677.55696964872</v>
      </c>
      <c r="BU138" s="22" t="n">
        <f aca="false">BT142</f>
        <v>2357.23243134005</v>
      </c>
      <c r="BV138" s="22" t="n">
        <f aca="false">BU142</f>
        <v>2032.90383630252</v>
      </c>
      <c r="BW138" s="22" t="n">
        <f aca="false">BV142</f>
        <v>1704.52113382702</v>
      </c>
      <c r="BX138" s="22" t="n">
        <f aca="false">BW142</f>
        <v>1372.03364757058</v>
      </c>
      <c r="BY138" s="22" t="n">
        <f aca="false">BX142</f>
        <v>1035.39006773593</v>
      </c>
      <c r="BZ138" s="22" t="n">
        <f aca="false">BY142</f>
        <v>694.53844315335</v>
      </c>
      <c r="CA138" s="22" t="n">
        <f aca="false">BZ142</f>
        <v>349.426173263486</v>
      </c>
      <c r="CB138" s="22" t="n">
        <f aca="false">CA142</f>
        <v>0</v>
      </c>
      <c r="CC138" s="22" t="n">
        <f aca="false">CB142</f>
        <v>0</v>
      </c>
      <c r="CD138" s="22" t="n">
        <f aca="false">CC142</f>
        <v>0</v>
      </c>
      <c r="CE138" s="22" t="n">
        <f aca="false">CD142</f>
        <v>0</v>
      </c>
      <c r="CF138" s="22" t="n">
        <f aca="false">CE142</f>
        <v>0</v>
      </c>
      <c r="CG138" s="22" t="n">
        <f aca="false">CF142</f>
        <v>0</v>
      </c>
      <c r="CH138" s="22" t="n">
        <f aca="false">CG142</f>
        <v>0</v>
      </c>
      <c r="CI138" s="22" t="n">
        <f aca="false">CH142</f>
        <v>0</v>
      </c>
      <c r="CJ138" s="22" t="n">
        <f aca="false">CI142</f>
        <v>0</v>
      </c>
      <c r="CK138" s="22" t="n">
        <f aca="false">CJ142</f>
        <v>0</v>
      </c>
      <c r="CL138" s="22" t="n">
        <f aca="false">CK142</f>
        <v>0</v>
      </c>
      <c r="CM138" s="22" t="n">
        <f aca="false">CL142</f>
        <v>0</v>
      </c>
      <c r="CN138" s="22" t="n">
        <f aca="false">CM142</f>
        <v>0</v>
      </c>
      <c r="CO138" s="22" t="n">
        <f aca="false">CN142</f>
        <v>0</v>
      </c>
      <c r="CP138" s="22" t="n">
        <f aca="false">CO142</f>
        <v>0</v>
      </c>
      <c r="CQ138" s="22" t="n">
        <f aca="false">CP142</f>
        <v>0</v>
      </c>
      <c r="CR138" s="22" t="n">
        <f aca="false">CQ142</f>
        <v>0</v>
      </c>
      <c r="CS138" s="22" t="n">
        <f aca="false">CR142</f>
        <v>0</v>
      </c>
      <c r="CT138" s="22" t="n">
        <f aca="false">CS142</f>
        <v>0</v>
      </c>
      <c r="CU138" s="22" t="n">
        <f aca="false">CT142</f>
        <v>0</v>
      </c>
      <c r="CV138" s="22" t="n">
        <f aca="false">CU142</f>
        <v>0</v>
      </c>
      <c r="CW138" s="22" t="n">
        <f aca="false">CV142</f>
        <v>0</v>
      </c>
      <c r="CX138" s="22" t="n">
        <f aca="false">CW142</f>
        <v>0</v>
      </c>
      <c r="CY138" s="22" t="n">
        <f aca="false">CX142</f>
        <v>0</v>
      </c>
      <c r="CZ138" s="22" t="n">
        <f aca="false">CY142</f>
        <v>0</v>
      </c>
      <c r="DA138" s="22" t="n">
        <f aca="false">CZ142</f>
        <v>0</v>
      </c>
      <c r="DB138" s="22" t="n">
        <f aca="false">DA142</f>
        <v>0</v>
      </c>
      <c r="DC138" s="22" t="n">
        <f aca="false">DB142</f>
        <v>0</v>
      </c>
      <c r="DD138" s="22" t="n">
        <f aca="false">DC142</f>
        <v>0</v>
      </c>
      <c r="DE138" s="22" t="n">
        <f aca="false">DD142</f>
        <v>0</v>
      </c>
      <c r="DF138" s="22" t="n">
        <f aca="false">DE142</f>
        <v>0</v>
      </c>
      <c r="DG138" s="22" t="n">
        <f aca="false">DF142</f>
        <v>0</v>
      </c>
      <c r="DH138" s="22" t="n">
        <f aca="false">DG142</f>
        <v>0</v>
      </c>
      <c r="DI138" s="22" t="n">
        <f aca="false">DH142</f>
        <v>0</v>
      </c>
      <c r="DJ138" s="22" t="n">
        <f aca="false">DI142</f>
        <v>0</v>
      </c>
      <c r="DK138" s="22" t="n">
        <f aca="false">DJ142</f>
        <v>0</v>
      </c>
      <c r="DL138" s="22" t="n">
        <f aca="false">DK142</f>
        <v>0</v>
      </c>
      <c r="DM138" s="22" t="n">
        <f aca="false">DL142</f>
        <v>0</v>
      </c>
      <c r="DN138" s="22" t="n">
        <f aca="false">DM142</f>
        <v>0</v>
      </c>
      <c r="DO138" s="22" t="n">
        <f aca="false">DN142</f>
        <v>0</v>
      </c>
      <c r="DP138" s="22" t="n">
        <f aca="false">DO142</f>
        <v>0</v>
      </c>
      <c r="DQ138" s="22" t="n">
        <f aca="false">DP142</f>
        <v>0</v>
      </c>
      <c r="DR138" s="22" t="n">
        <f aca="false">DQ142</f>
        <v>0</v>
      </c>
      <c r="DS138" s="22" t="n">
        <f aca="false">DR142</f>
        <v>0</v>
      </c>
      <c r="DT138" s="22" t="n">
        <f aca="false">DS142</f>
        <v>0</v>
      </c>
      <c r="DU138" s="22" t="n">
        <f aca="false">DT142</f>
        <v>0</v>
      </c>
      <c r="DV138" s="22" t="n">
        <f aca="false">DU142</f>
        <v>0</v>
      </c>
      <c r="DW138" s="22" t="n">
        <f aca="false">DV142</f>
        <v>0</v>
      </c>
      <c r="DX138" s="22" t="n">
        <f aca="false">DW142</f>
        <v>0</v>
      </c>
      <c r="DY138" s="22" t="n">
        <f aca="false">DX142</f>
        <v>0</v>
      </c>
      <c r="DZ138" s="22" t="n">
        <f aca="false">DY142</f>
        <v>0</v>
      </c>
      <c r="EA138" s="22" t="n">
        <f aca="false">DZ142</f>
        <v>0</v>
      </c>
      <c r="EB138" s="22" t="n">
        <f aca="false">EA142</f>
        <v>0</v>
      </c>
      <c r="EC138" s="22" t="n">
        <f aca="false">EB142</f>
        <v>0</v>
      </c>
      <c r="ED138" s="22" t="n">
        <f aca="false">EC142</f>
        <v>0</v>
      </c>
      <c r="EE138" s="22" t="n">
        <f aca="false">ED142</f>
        <v>0</v>
      </c>
      <c r="EF138" s="22" t="n">
        <f aca="false">EE142</f>
        <v>0</v>
      </c>
      <c r="EG138" s="22" t="n">
        <f aca="false">EF142</f>
        <v>0</v>
      </c>
      <c r="EH138" s="22" t="n">
        <f aca="false">EG142</f>
        <v>0</v>
      </c>
      <c r="EI138" s="22" t="n">
        <f aca="false">EH142</f>
        <v>0</v>
      </c>
      <c r="EJ138" s="22" t="n">
        <f aca="false">EI142</f>
        <v>0</v>
      </c>
      <c r="EK138" s="22" t="n">
        <f aca="false">EJ142</f>
        <v>0</v>
      </c>
      <c r="EL138" s="22" t="n">
        <f aca="false">EK142</f>
        <v>0</v>
      </c>
      <c r="EM138" s="22" t="n">
        <f aca="false">EL142</f>
        <v>0</v>
      </c>
      <c r="EN138" s="22" t="n">
        <f aca="false">EM142</f>
        <v>0</v>
      </c>
      <c r="EO138" s="22" t="n">
        <f aca="false">EN142</f>
        <v>0</v>
      </c>
      <c r="EP138" s="22" t="n">
        <f aca="false">EO142</f>
        <v>0</v>
      </c>
      <c r="EQ138" s="22" t="n">
        <f aca="false">EP142</f>
        <v>0</v>
      </c>
      <c r="ER138" s="22" t="n">
        <f aca="false">EQ142</f>
        <v>0</v>
      </c>
      <c r="ES138" s="22" t="n">
        <f aca="false">ER142</f>
        <v>0</v>
      </c>
      <c r="ET138" s="22" t="n">
        <f aca="false">ES142</f>
        <v>0</v>
      </c>
      <c r="EU138" s="22" t="n">
        <f aca="false">ET142</f>
        <v>0</v>
      </c>
      <c r="EV138" s="22" t="n">
        <f aca="false">EU142</f>
        <v>0</v>
      </c>
      <c r="EW138" s="22" t="n">
        <f aca="false">EV142</f>
        <v>0</v>
      </c>
      <c r="EX138" s="22" t="n">
        <f aca="false">EW142</f>
        <v>0</v>
      </c>
      <c r="EY138" s="22" t="n">
        <f aca="false">EX142</f>
        <v>0</v>
      </c>
      <c r="EZ138" s="22" t="n">
        <f aca="false">EY142</f>
        <v>0</v>
      </c>
      <c r="FA138" s="22" t="n">
        <f aca="false">EZ142</f>
        <v>0</v>
      </c>
      <c r="FB138" s="22" t="n">
        <f aca="false">FA142</f>
        <v>0</v>
      </c>
      <c r="FC138" s="22" t="n">
        <f aca="false">FB142</f>
        <v>0</v>
      </c>
      <c r="FD138" s="22" t="n">
        <f aca="false">FC142</f>
        <v>0</v>
      </c>
      <c r="FE138" s="22" t="n">
        <f aca="false">FD142</f>
        <v>0</v>
      </c>
      <c r="FF138" s="22" t="n">
        <f aca="false">FE142</f>
        <v>0</v>
      </c>
      <c r="FG138" s="22" t="n">
        <f aca="false">FF142</f>
        <v>0</v>
      </c>
      <c r="FH138" s="22" t="n">
        <f aca="false">FG142</f>
        <v>0</v>
      </c>
    </row>
    <row r="139" customFormat="false" ht="15" hidden="false" customHeight="false" outlineLevel="0" collapsed="false">
      <c r="C139" s="1" t="s">
        <v>778</v>
      </c>
      <c r="D139" s="12" t="s">
        <v>358</v>
      </c>
      <c r="I139" s="21" t="n">
        <f aca="false">SUM(J139:FH139)</f>
        <v>14681.8966761358</v>
      </c>
      <c r="J139" s="21" t="n">
        <f aca="false">-$E129*J121</f>
        <v>0</v>
      </c>
      <c r="K139" s="21" t="n">
        <f aca="false">-$E129*K121</f>
        <v>0</v>
      </c>
      <c r="L139" s="21" t="n">
        <f aca="false">-$E129*L121</f>
        <v>0</v>
      </c>
      <c r="M139" s="21" t="n">
        <f aca="false">-$E129*M121</f>
        <v>0</v>
      </c>
      <c r="N139" s="21" t="n">
        <f aca="false">-$E129*N121</f>
        <v>0</v>
      </c>
      <c r="O139" s="21" t="n">
        <f aca="false">-$E129*O121</f>
        <v>0</v>
      </c>
      <c r="P139" s="21" t="n">
        <f aca="false">-$E129*P121</f>
        <v>186.465360255732</v>
      </c>
      <c r="Q139" s="21" t="n">
        <f aca="false">-$E129*Q121</f>
        <v>4849.38065840351</v>
      </c>
      <c r="R139" s="21" t="n">
        <f aca="false">-$E129*R121</f>
        <v>4849.38065840351</v>
      </c>
      <c r="S139" s="21" t="n">
        <f aca="false">-$E129*S121</f>
        <v>4796.66999907304</v>
      </c>
      <c r="T139" s="21" t="n">
        <f aca="false">-$E129*T121</f>
        <v>0</v>
      </c>
      <c r="U139" s="21" t="n">
        <f aca="false">-$E129*U121</f>
        <v>0</v>
      </c>
      <c r="V139" s="21" t="n">
        <f aca="false">-$E129*V121</f>
        <v>0</v>
      </c>
      <c r="W139" s="21" t="n">
        <f aca="false">-$E129*W121</f>
        <v>0</v>
      </c>
      <c r="X139" s="21" t="n">
        <f aca="false">-$E129*X121</f>
        <v>0</v>
      </c>
      <c r="Y139" s="21" t="n">
        <f aca="false">-$E129*Y121</f>
        <v>0</v>
      </c>
      <c r="Z139" s="21" t="n">
        <f aca="false">-$E129*Z121</f>
        <v>0</v>
      </c>
      <c r="AA139" s="21" t="n">
        <f aca="false">-$E129*AA121</f>
        <v>0</v>
      </c>
      <c r="AB139" s="21" t="n">
        <f aca="false">-$E129*AB121</f>
        <v>0</v>
      </c>
      <c r="AC139" s="21" t="n">
        <f aca="false">-$E129*AC121</f>
        <v>0</v>
      </c>
      <c r="AD139" s="21" t="n">
        <f aca="false">-$E129*AD121</f>
        <v>0</v>
      </c>
      <c r="AE139" s="21" t="n">
        <f aca="false">-$E129*AE121</f>
        <v>0</v>
      </c>
      <c r="AF139" s="21" t="n">
        <f aca="false">-$E129*AF121</f>
        <v>0</v>
      </c>
      <c r="AG139" s="21" t="n">
        <f aca="false">-$E129*AG121</f>
        <v>0</v>
      </c>
      <c r="AH139" s="21" t="n">
        <f aca="false">-$E129*AH121</f>
        <v>0</v>
      </c>
      <c r="AI139" s="21" t="n">
        <f aca="false">-$E129*AI121</f>
        <v>0</v>
      </c>
      <c r="AJ139" s="21" t="n">
        <f aca="false">-$E129*AJ121</f>
        <v>0</v>
      </c>
      <c r="AK139" s="21" t="n">
        <f aca="false">-$E129*AK121</f>
        <v>0</v>
      </c>
      <c r="AL139" s="21" t="n">
        <f aca="false">-$E129*AL121</f>
        <v>0</v>
      </c>
      <c r="AM139" s="21" t="n">
        <f aca="false">-$E129*AM121</f>
        <v>0</v>
      </c>
      <c r="AN139" s="21" t="n">
        <f aca="false">-$E129*AN121</f>
        <v>0</v>
      </c>
      <c r="AO139" s="21" t="n">
        <f aca="false">-$E129*AO121</f>
        <v>0</v>
      </c>
      <c r="AP139" s="21" t="n">
        <f aca="false">-$E129*AP121</f>
        <v>0</v>
      </c>
      <c r="AQ139" s="21" t="n">
        <f aca="false">-$E129*AQ121</f>
        <v>0</v>
      </c>
      <c r="AR139" s="21" t="n">
        <f aca="false">-$E129*AR121</f>
        <v>0</v>
      </c>
      <c r="AS139" s="21" t="n">
        <f aca="false">-$E129*AS121</f>
        <v>0</v>
      </c>
      <c r="AT139" s="21" t="n">
        <f aca="false">-$E129*AT121</f>
        <v>0</v>
      </c>
      <c r="AU139" s="21" t="n">
        <f aca="false">-$E129*AU121</f>
        <v>0</v>
      </c>
      <c r="AV139" s="21" t="n">
        <f aca="false">-$E129*AV121</f>
        <v>0</v>
      </c>
      <c r="AW139" s="21" t="n">
        <f aca="false">-$E129*AW121</f>
        <v>0</v>
      </c>
      <c r="AX139" s="21" t="n">
        <f aca="false">-$E129*AX121</f>
        <v>0</v>
      </c>
      <c r="AY139" s="21" t="n">
        <f aca="false">-$E129*AY121</f>
        <v>0</v>
      </c>
      <c r="AZ139" s="21" t="n">
        <f aca="false">-$E129*AZ121</f>
        <v>0</v>
      </c>
      <c r="BA139" s="21" t="n">
        <f aca="false">-$E129*BA121</f>
        <v>0</v>
      </c>
      <c r="BB139" s="21" t="n">
        <f aca="false">-$E129*BB121</f>
        <v>0</v>
      </c>
      <c r="BC139" s="21" t="n">
        <f aca="false">-$E129*BC121</f>
        <v>0</v>
      </c>
      <c r="BD139" s="21" t="n">
        <f aca="false">-$E129*BD121</f>
        <v>0</v>
      </c>
      <c r="BE139" s="21" t="n">
        <f aca="false">-$E129*BE121</f>
        <v>0</v>
      </c>
      <c r="BF139" s="21" t="n">
        <f aca="false">-$E129*BF121</f>
        <v>0</v>
      </c>
      <c r="BG139" s="21" t="n">
        <f aca="false">-$E129*BG121</f>
        <v>0</v>
      </c>
      <c r="BH139" s="21" t="n">
        <f aca="false">-$E129*BH121</f>
        <v>0</v>
      </c>
      <c r="BI139" s="21" t="n">
        <f aca="false">-$E129*BI121</f>
        <v>0</v>
      </c>
      <c r="BJ139" s="21" t="n">
        <f aca="false">-$E129*BJ121</f>
        <v>0</v>
      </c>
      <c r="BK139" s="21" t="n">
        <f aca="false">-$E129*BK121</f>
        <v>0</v>
      </c>
      <c r="BL139" s="21" t="n">
        <f aca="false">-$E129*BL121</f>
        <v>0</v>
      </c>
      <c r="BM139" s="21" t="n">
        <f aca="false">-$E129*BM121</f>
        <v>0</v>
      </c>
      <c r="BN139" s="21" t="n">
        <f aca="false">-$E129*BN121</f>
        <v>0</v>
      </c>
      <c r="BO139" s="21" t="n">
        <f aca="false">-$E129*BO121</f>
        <v>0</v>
      </c>
      <c r="BP139" s="21" t="n">
        <f aca="false">-$E129*BP121</f>
        <v>0</v>
      </c>
      <c r="BQ139" s="21" t="n">
        <f aca="false">-$E129*BQ121</f>
        <v>0</v>
      </c>
      <c r="BR139" s="21" t="n">
        <f aca="false">-$E129*BR121</f>
        <v>0</v>
      </c>
      <c r="BS139" s="21" t="n">
        <f aca="false">-$E129*BS121</f>
        <v>0</v>
      </c>
      <c r="BT139" s="21" t="n">
        <f aca="false">-$E129*BT121</f>
        <v>0</v>
      </c>
      <c r="BU139" s="21" t="n">
        <f aca="false">-$E129*BU121</f>
        <v>0</v>
      </c>
      <c r="BV139" s="21" t="n">
        <f aca="false">-$E129*BV121</f>
        <v>0</v>
      </c>
      <c r="BW139" s="21" t="n">
        <f aca="false">-$E129*BW121</f>
        <v>0</v>
      </c>
      <c r="BX139" s="21" t="n">
        <f aca="false">-$E129*BX121</f>
        <v>0</v>
      </c>
      <c r="BY139" s="21" t="n">
        <f aca="false">-$E129*BY121</f>
        <v>0</v>
      </c>
      <c r="BZ139" s="21" t="n">
        <f aca="false">-$E129*BZ121</f>
        <v>0</v>
      </c>
      <c r="CA139" s="21" t="n">
        <f aca="false">-$E129*CA121</f>
        <v>0</v>
      </c>
      <c r="CB139" s="21" t="n">
        <f aca="false">-$E129*CB121</f>
        <v>0</v>
      </c>
      <c r="CC139" s="21" t="n">
        <f aca="false">-$E129*CC121</f>
        <v>0</v>
      </c>
      <c r="CD139" s="21" t="n">
        <f aca="false">-$E129*CD121</f>
        <v>0</v>
      </c>
      <c r="CE139" s="21" t="n">
        <f aca="false">-$E129*CE121</f>
        <v>0</v>
      </c>
      <c r="CF139" s="21" t="n">
        <f aca="false">-$E129*CF121</f>
        <v>0</v>
      </c>
      <c r="CG139" s="21" t="n">
        <f aca="false">-$E129*CG121</f>
        <v>0</v>
      </c>
      <c r="CH139" s="21" t="n">
        <f aca="false">-$E129*CH121</f>
        <v>0</v>
      </c>
      <c r="CI139" s="21" t="n">
        <f aca="false">-$E129*CI121</f>
        <v>0</v>
      </c>
      <c r="CJ139" s="21" t="n">
        <f aca="false">-$E129*CJ121</f>
        <v>0</v>
      </c>
      <c r="CK139" s="21" t="n">
        <f aca="false">-$E129*CK121</f>
        <v>0</v>
      </c>
      <c r="CL139" s="21" t="n">
        <f aca="false">-$E129*CL121</f>
        <v>0</v>
      </c>
      <c r="CM139" s="21" t="n">
        <f aca="false">-$E129*CM121</f>
        <v>0</v>
      </c>
      <c r="CN139" s="21" t="n">
        <f aca="false">-$E129*CN121</f>
        <v>0</v>
      </c>
      <c r="CO139" s="21" t="n">
        <f aca="false">-$E129*CO121</f>
        <v>0</v>
      </c>
      <c r="CP139" s="21" t="n">
        <f aca="false">-$E129*CP121</f>
        <v>0</v>
      </c>
      <c r="CQ139" s="21" t="n">
        <f aca="false">-$E129*CQ121</f>
        <v>0</v>
      </c>
      <c r="CR139" s="21" t="n">
        <f aca="false">-$E129*CR121</f>
        <v>0</v>
      </c>
      <c r="CS139" s="21" t="n">
        <f aca="false">-$E129*CS121</f>
        <v>0</v>
      </c>
      <c r="CT139" s="21" t="n">
        <f aca="false">-$E129*CT121</f>
        <v>0</v>
      </c>
      <c r="CU139" s="21" t="n">
        <f aca="false">-$E129*CU121</f>
        <v>0</v>
      </c>
      <c r="CV139" s="21" t="n">
        <f aca="false">-$E129*CV121</f>
        <v>0</v>
      </c>
      <c r="CW139" s="21" t="n">
        <f aca="false">-$E129*CW121</f>
        <v>0</v>
      </c>
      <c r="CX139" s="21" t="n">
        <f aca="false">-$E129*CX121</f>
        <v>0</v>
      </c>
      <c r="CY139" s="21" t="n">
        <f aca="false">-$E129*CY121</f>
        <v>0</v>
      </c>
      <c r="CZ139" s="21" t="n">
        <f aca="false">-$E129*CZ121</f>
        <v>0</v>
      </c>
      <c r="DA139" s="21" t="n">
        <f aca="false">-$E129*DA121</f>
        <v>0</v>
      </c>
      <c r="DB139" s="21" t="n">
        <f aca="false">-$E129*DB121</f>
        <v>0</v>
      </c>
      <c r="DC139" s="21" t="n">
        <f aca="false">-$E129*DC121</f>
        <v>0</v>
      </c>
      <c r="DD139" s="21" t="n">
        <f aca="false">-$E129*DD121</f>
        <v>0</v>
      </c>
      <c r="DE139" s="21" t="n">
        <f aca="false">-$E129*DE121</f>
        <v>0</v>
      </c>
      <c r="DF139" s="21" t="n">
        <f aca="false">-$E129*DF121</f>
        <v>0</v>
      </c>
      <c r="DG139" s="21" t="n">
        <f aca="false">-$E129*DG121</f>
        <v>0</v>
      </c>
      <c r="DH139" s="21" t="n">
        <f aca="false">-$E129*DH121</f>
        <v>0</v>
      </c>
      <c r="DI139" s="21" t="n">
        <f aca="false">-$E129*DI121</f>
        <v>0</v>
      </c>
      <c r="DJ139" s="21" t="n">
        <f aca="false">-$E129*DJ121</f>
        <v>0</v>
      </c>
      <c r="DK139" s="21" t="n">
        <f aca="false">-$E129*DK121</f>
        <v>0</v>
      </c>
      <c r="DL139" s="21" t="n">
        <f aca="false">-$E129*DL121</f>
        <v>0</v>
      </c>
      <c r="DM139" s="21" t="n">
        <f aca="false">-$E129*DM121</f>
        <v>0</v>
      </c>
      <c r="DN139" s="21" t="n">
        <f aca="false">-$E129*DN121</f>
        <v>0</v>
      </c>
      <c r="DO139" s="21" t="n">
        <f aca="false">-$E129*DO121</f>
        <v>0</v>
      </c>
      <c r="DP139" s="21" t="n">
        <f aca="false">-$E129*DP121</f>
        <v>0</v>
      </c>
      <c r="DQ139" s="21" t="n">
        <f aca="false">-$E129*DQ121</f>
        <v>0</v>
      </c>
      <c r="DR139" s="21" t="n">
        <f aca="false">-$E129*DR121</f>
        <v>0</v>
      </c>
      <c r="DS139" s="21" t="n">
        <f aca="false">-$E129*DS121</f>
        <v>0</v>
      </c>
      <c r="DT139" s="21" t="n">
        <f aca="false">-$E129*DT121</f>
        <v>0</v>
      </c>
      <c r="DU139" s="21" t="n">
        <f aca="false">-$E129*DU121</f>
        <v>0</v>
      </c>
      <c r="DV139" s="21" t="n">
        <f aca="false">-$E129*DV121</f>
        <v>0</v>
      </c>
      <c r="DW139" s="21" t="n">
        <f aca="false">-$E129*DW121</f>
        <v>0</v>
      </c>
      <c r="DX139" s="21" t="n">
        <f aca="false">-$E129*DX121</f>
        <v>0</v>
      </c>
      <c r="DY139" s="21" t="n">
        <f aca="false">-$E129*DY121</f>
        <v>0</v>
      </c>
      <c r="DZ139" s="21" t="n">
        <f aca="false">-$E129*DZ121</f>
        <v>0</v>
      </c>
      <c r="EA139" s="21" t="n">
        <f aca="false">-$E129*EA121</f>
        <v>0</v>
      </c>
      <c r="EB139" s="21" t="n">
        <f aca="false">-$E129*EB121</f>
        <v>0</v>
      </c>
      <c r="EC139" s="21" t="n">
        <f aca="false">-$E129*EC121</f>
        <v>0</v>
      </c>
      <c r="ED139" s="21" t="n">
        <f aca="false">-$E129*ED121</f>
        <v>0</v>
      </c>
      <c r="EE139" s="21" t="n">
        <f aca="false">-$E129*EE121</f>
        <v>0</v>
      </c>
      <c r="EF139" s="21" t="n">
        <f aca="false">-$E129*EF121</f>
        <v>0</v>
      </c>
      <c r="EG139" s="21" t="n">
        <f aca="false">-$E129*EG121</f>
        <v>0</v>
      </c>
      <c r="EH139" s="21" t="n">
        <f aca="false">-$E129*EH121</f>
        <v>0</v>
      </c>
      <c r="EI139" s="21" t="n">
        <f aca="false">-$E129*EI121</f>
        <v>0</v>
      </c>
      <c r="EJ139" s="21" t="n">
        <f aca="false">-$E129*EJ121</f>
        <v>0</v>
      </c>
      <c r="EK139" s="21" t="n">
        <f aca="false">-$E129*EK121</f>
        <v>0</v>
      </c>
      <c r="EL139" s="21" t="n">
        <f aca="false">-$E129*EL121</f>
        <v>0</v>
      </c>
      <c r="EM139" s="21" t="n">
        <f aca="false">-$E129*EM121</f>
        <v>0</v>
      </c>
      <c r="EN139" s="21" t="n">
        <f aca="false">-$E129*EN121</f>
        <v>0</v>
      </c>
      <c r="EO139" s="21" t="n">
        <f aca="false">-$E129*EO121</f>
        <v>0</v>
      </c>
      <c r="EP139" s="21" t="n">
        <f aca="false">-$E129*EP121</f>
        <v>0</v>
      </c>
      <c r="EQ139" s="21" t="n">
        <f aca="false">-$E129*EQ121</f>
        <v>0</v>
      </c>
      <c r="ER139" s="21" t="n">
        <f aca="false">-$E129*ER121</f>
        <v>0</v>
      </c>
      <c r="ES139" s="21" t="n">
        <f aca="false">-$E129*ES121</f>
        <v>0</v>
      </c>
      <c r="ET139" s="21" t="n">
        <f aca="false">-$E129*ET121</f>
        <v>0</v>
      </c>
      <c r="EU139" s="21" t="n">
        <f aca="false">-$E129*EU121</f>
        <v>0</v>
      </c>
      <c r="EV139" s="21" t="n">
        <f aca="false">-$E129*EV121</f>
        <v>0</v>
      </c>
      <c r="EW139" s="21" t="n">
        <f aca="false">-$E129*EW121</f>
        <v>0</v>
      </c>
      <c r="EX139" s="21" t="n">
        <f aca="false">-$E129*EX121</f>
        <v>0</v>
      </c>
      <c r="EY139" s="21" t="n">
        <f aca="false">-$E129*EY121</f>
        <v>0</v>
      </c>
      <c r="EZ139" s="21" t="n">
        <f aca="false">-$E129*EZ121</f>
        <v>0</v>
      </c>
      <c r="FA139" s="21" t="n">
        <f aca="false">-$E129*FA121</f>
        <v>0</v>
      </c>
      <c r="FB139" s="21" t="n">
        <f aca="false">-$E129*FB121</f>
        <v>0</v>
      </c>
      <c r="FC139" s="21" t="n">
        <f aca="false">-$E129*FC121</f>
        <v>0</v>
      </c>
      <c r="FD139" s="21" t="n">
        <f aca="false">-$E129*FD121</f>
        <v>0</v>
      </c>
      <c r="FE139" s="21" t="n">
        <f aca="false">-$E129*FE121</f>
        <v>0</v>
      </c>
      <c r="FF139" s="21" t="n">
        <f aca="false">-$E129*FF121</f>
        <v>0</v>
      </c>
      <c r="FG139" s="21" t="n">
        <f aca="false">-$E129*FG121</f>
        <v>0</v>
      </c>
      <c r="FH139" s="21" t="n">
        <f aca="false">-$E129*FH121</f>
        <v>0</v>
      </c>
    </row>
    <row r="140" customFormat="false" ht="15" hidden="false" customHeight="false" outlineLevel="0" collapsed="false">
      <c r="C140" s="1" t="s">
        <v>779</v>
      </c>
      <c r="D140" s="12" t="s">
        <v>358</v>
      </c>
      <c r="I140" s="21" t="n">
        <f aca="false">SUM(J140:FH140)</f>
        <v>189.689711255374</v>
      </c>
      <c r="J140" s="21" t="n">
        <f aca="false">J138*$F36*(1-J26)</f>
        <v>0</v>
      </c>
      <c r="K140" s="21" t="n">
        <f aca="false">K138*$F36*(1-K26)</f>
        <v>0</v>
      </c>
      <c r="L140" s="21" t="n">
        <f aca="false">L138*$F36*(1-L26)</f>
        <v>0</v>
      </c>
      <c r="M140" s="21" t="n">
        <f aca="false">M138*$F36*(1-M26)</f>
        <v>0</v>
      </c>
      <c r="N140" s="21" t="n">
        <f aca="false">N138*$F36*(1-N26)</f>
        <v>0</v>
      </c>
      <c r="O140" s="21" t="n">
        <f aca="false">O138*$F36*(1-O26)</f>
        <v>0</v>
      </c>
      <c r="P140" s="21" t="n">
        <f aca="false">P138*$F36*(1-P26)</f>
        <v>0</v>
      </c>
      <c r="Q140" s="21" t="n">
        <f aca="false">Q138*$F36*(1-Q26)</f>
        <v>2.33081700319665</v>
      </c>
      <c r="R140" s="21" t="n">
        <f aca="false">R138*$F36*(1-R26)</f>
        <v>62.9772104457805</v>
      </c>
      <c r="S140" s="21" t="n">
        <f aca="false">S138*$F36*(1-S26)</f>
        <v>124.381683806397</v>
      </c>
      <c r="T140" s="21" t="n">
        <f aca="false">T138*$F36*(1-T26)</f>
        <v>0</v>
      </c>
      <c r="U140" s="21" t="n">
        <f aca="false">U138*$F36*(1-U26)</f>
        <v>0</v>
      </c>
      <c r="V140" s="21" t="n">
        <f aca="false">V138*$F36*(1-V26)</f>
        <v>0</v>
      </c>
      <c r="W140" s="21" t="n">
        <f aca="false">W138*$F36*(1-W26)</f>
        <v>0</v>
      </c>
      <c r="X140" s="21" t="n">
        <f aca="false">X138*$F36*(1-X26)</f>
        <v>0</v>
      </c>
      <c r="Y140" s="21" t="n">
        <f aca="false">Y138*$F36*(1-Y26)</f>
        <v>0</v>
      </c>
      <c r="Z140" s="21" t="n">
        <f aca="false">Z138*$F36*(1-Z26)</f>
        <v>0</v>
      </c>
      <c r="AA140" s="21" t="n">
        <f aca="false">AA138*$F36*(1-AA26)</f>
        <v>0</v>
      </c>
      <c r="AB140" s="21" t="n">
        <f aca="false">AB138*$F36*(1-AB26)</f>
        <v>0</v>
      </c>
      <c r="AC140" s="21" t="n">
        <f aca="false">AC138*$F36*(1-AC26)</f>
        <v>0</v>
      </c>
      <c r="AD140" s="21" t="n">
        <f aca="false">AD138*$F36*(1-AD26)</f>
        <v>0</v>
      </c>
      <c r="AE140" s="21" t="n">
        <f aca="false">AE138*$F36*(1-AE26)</f>
        <v>0</v>
      </c>
      <c r="AF140" s="21" t="n">
        <f aca="false">AF138*$F36*(1-AF26)</f>
        <v>0</v>
      </c>
      <c r="AG140" s="21" t="n">
        <f aca="false">AG138*$F36*(1-AG26)</f>
        <v>0</v>
      </c>
      <c r="AH140" s="21" t="n">
        <f aca="false">AH138*$F36*(1-AH26)</f>
        <v>0</v>
      </c>
      <c r="AI140" s="21" t="n">
        <f aca="false">AI138*$F36*(1-AI26)</f>
        <v>0</v>
      </c>
      <c r="AJ140" s="21" t="n">
        <f aca="false">AJ138*$F36*(1-AJ26)</f>
        <v>0</v>
      </c>
      <c r="AK140" s="21" t="n">
        <f aca="false">AK138*$F36*(1-AK26)</f>
        <v>0</v>
      </c>
      <c r="AL140" s="21" t="n">
        <f aca="false">AL138*$F36*(1-AL26)</f>
        <v>0</v>
      </c>
      <c r="AM140" s="21" t="n">
        <f aca="false">AM138*$F36*(1-AM26)</f>
        <v>0</v>
      </c>
      <c r="AN140" s="21" t="n">
        <f aca="false">AN138*$F36*(1-AN26)</f>
        <v>0</v>
      </c>
      <c r="AO140" s="21" t="n">
        <f aca="false">AO138*$F36*(1-AO26)</f>
        <v>0</v>
      </c>
      <c r="AP140" s="21" t="n">
        <f aca="false">AP138*$F36*(1-AP26)</f>
        <v>0</v>
      </c>
      <c r="AQ140" s="21" t="n">
        <f aca="false">AQ138*$F36*(1-AQ26)</f>
        <v>0</v>
      </c>
      <c r="AR140" s="21" t="n">
        <f aca="false">AR138*$F36*(1-AR26)</f>
        <v>0</v>
      </c>
      <c r="AS140" s="21" t="n">
        <f aca="false">AS138*$F36*(1-AS26)</f>
        <v>0</v>
      </c>
      <c r="AT140" s="21" t="n">
        <f aca="false">AT138*$F36*(1-AT26)</f>
        <v>0</v>
      </c>
      <c r="AU140" s="21" t="n">
        <f aca="false">AU138*$F36*(1-AU26)</f>
        <v>0</v>
      </c>
      <c r="AV140" s="21" t="n">
        <f aca="false">AV138*$F36*(1-AV26)</f>
        <v>0</v>
      </c>
      <c r="AW140" s="21" t="n">
        <f aca="false">AW138*$F36*(1-AW26)</f>
        <v>0</v>
      </c>
      <c r="AX140" s="21" t="n">
        <f aca="false">AX138*$F36*(1-AX26)</f>
        <v>0</v>
      </c>
      <c r="AY140" s="21" t="n">
        <f aca="false">AY138*$F36*(1-AY26)</f>
        <v>0</v>
      </c>
      <c r="AZ140" s="21" t="n">
        <f aca="false">AZ138*$F36*(1-AZ26)</f>
        <v>0</v>
      </c>
      <c r="BA140" s="21" t="n">
        <f aca="false">BA138*$F36*(1-BA26)</f>
        <v>0</v>
      </c>
      <c r="BB140" s="21" t="n">
        <f aca="false">BB138*$F36*(1-BB26)</f>
        <v>0</v>
      </c>
      <c r="BC140" s="21" t="n">
        <f aca="false">BC138*$F36*(1-BC26)</f>
        <v>0</v>
      </c>
      <c r="BD140" s="21" t="n">
        <f aca="false">BD138*$F36*(1-BD26)</f>
        <v>0</v>
      </c>
      <c r="BE140" s="21" t="n">
        <f aca="false">BE138*$F36*(1-BE26)</f>
        <v>0</v>
      </c>
      <c r="BF140" s="21" t="n">
        <f aca="false">BF138*$F36*(1-BF26)</f>
        <v>0</v>
      </c>
      <c r="BG140" s="21" t="n">
        <f aca="false">BG138*$F36*(1-BG26)</f>
        <v>0</v>
      </c>
      <c r="BH140" s="21" t="n">
        <f aca="false">BH138*$F36*(1-BH26)</f>
        <v>0</v>
      </c>
      <c r="BI140" s="21" t="n">
        <f aca="false">BI138*$F36*(1-BI26)</f>
        <v>0</v>
      </c>
      <c r="BJ140" s="21" t="n">
        <f aca="false">BJ138*$F36*(1-BJ26)</f>
        <v>0</v>
      </c>
      <c r="BK140" s="21" t="n">
        <f aca="false">BK138*$F36*(1-BK26)</f>
        <v>0</v>
      </c>
      <c r="BL140" s="21" t="n">
        <f aca="false">BL138*$F36*(1-BL26)</f>
        <v>0</v>
      </c>
      <c r="BM140" s="21" t="n">
        <f aca="false">BM138*$F36*(1-BM26)</f>
        <v>0</v>
      </c>
      <c r="BN140" s="21" t="n">
        <f aca="false">BN138*$F36*(1-BN26)</f>
        <v>0</v>
      </c>
      <c r="BO140" s="21" t="n">
        <f aca="false">BO138*$F36*(1-BO26)</f>
        <v>0</v>
      </c>
      <c r="BP140" s="21" t="n">
        <f aca="false">BP138*$F36*(1-BP26)</f>
        <v>0</v>
      </c>
      <c r="BQ140" s="21" t="n">
        <f aca="false">BQ138*$F36*(1-BQ26)</f>
        <v>0</v>
      </c>
      <c r="BR140" s="21" t="n">
        <f aca="false">BR138*$F36*(1-BR26)</f>
        <v>0</v>
      </c>
      <c r="BS140" s="21" t="n">
        <f aca="false">BS138*$F36*(1-BS26)</f>
        <v>0</v>
      </c>
      <c r="BT140" s="21" t="n">
        <f aca="false">BT138*$F36*(1-BT26)</f>
        <v>0</v>
      </c>
      <c r="BU140" s="21" t="n">
        <f aca="false">BU138*$F36*(1-BU26)</f>
        <v>0</v>
      </c>
      <c r="BV140" s="21" t="n">
        <f aca="false">BV138*$F36*(1-BV26)</f>
        <v>0</v>
      </c>
      <c r="BW140" s="21" t="n">
        <f aca="false">BW138*$F36*(1-BW26)</f>
        <v>0</v>
      </c>
      <c r="BX140" s="21" t="n">
        <f aca="false">BX138*$F36*(1-BX26)</f>
        <v>0</v>
      </c>
      <c r="BY140" s="21" t="n">
        <f aca="false">BY138*$F36*(1-BY26)</f>
        <v>0</v>
      </c>
      <c r="BZ140" s="21" t="n">
        <f aca="false">BZ138*$F36*(1-BZ26)</f>
        <v>0</v>
      </c>
      <c r="CA140" s="21" t="n">
        <f aca="false">CA138*$F36*(1-CA26)</f>
        <v>0</v>
      </c>
      <c r="CB140" s="21" t="n">
        <f aca="false">CB138*$F36*(1-CB26)</f>
        <v>0</v>
      </c>
      <c r="CC140" s="21" t="n">
        <f aca="false">CC138*$F36*(1-CC26)</f>
        <v>0</v>
      </c>
      <c r="CD140" s="21" t="n">
        <f aca="false">CD138*$F36*(1-CD26)</f>
        <v>0</v>
      </c>
      <c r="CE140" s="21" t="n">
        <f aca="false">CE138*$F36*(1-CE26)</f>
        <v>0</v>
      </c>
      <c r="CF140" s="21" t="n">
        <f aca="false">CF138*$F36*(1-CF26)</f>
        <v>0</v>
      </c>
      <c r="CG140" s="21" t="n">
        <f aca="false">CG138*$F36*(1-CG26)</f>
        <v>0</v>
      </c>
      <c r="CH140" s="21" t="n">
        <f aca="false">CH138*$F36*(1-CH26)</f>
        <v>0</v>
      </c>
      <c r="CI140" s="21" t="n">
        <f aca="false">CI138*$F36*(1-CI26)</f>
        <v>0</v>
      </c>
      <c r="CJ140" s="21" t="n">
        <f aca="false">CJ138*$F36*(1-CJ26)</f>
        <v>0</v>
      </c>
      <c r="CK140" s="21" t="n">
        <f aca="false">CK138*$F36*(1-CK26)</f>
        <v>0</v>
      </c>
      <c r="CL140" s="21" t="n">
        <f aca="false">CL138*$F36*(1-CL26)</f>
        <v>0</v>
      </c>
      <c r="CM140" s="21" t="n">
        <f aca="false">CM138*$F36*(1-CM26)</f>
        <v>0</v>
      </c>
      <c r="CN140" s="21" t="n">
        <f aca="false">CN138*$F36*(1-CN26)</f>
        <v>0</v>
      </c>
      <c r="CO140" s="21" t="n">
        <f aca="false">CO138*$F36*(1-CO26)</f>
        <v>0</v>
      </c>
      <c r="CP140" s="21" t="n">
        <f aca="false">CP138*$F36*(1-CP26)</f>
        <v>0</v>
      </c>
      <c r="CQ140" s="21" t="n">
        <f aca="false">CQ138*$F36*(1-CQ26)</f>
        <v>0</v>
      </c>
      <c r="CR140" s="21" t="n">
        <f aca="false">CR138*$F36*(1-CR26)</f>
        <v>0</v>
      </c>
      <c r="CS140" s="21" t="n">
        <f aca="false">CS138*$F36*(1-CS26)</f>
        <v>0</v>
      </c>
      <c r="CT140" s="21" t="n">
        <f aca="false">CT138*$F36*(1-CT26)</f>
        <v>0</v>
      </c>
      <c r="CU140" s="21" t="n">
        <f aca="false">CU138*$F36*(1-CU26)</f>
        <v>0</v>
      </c>
      <c r="CV140" s="21" t="n">
        <f aca="false">CV138*$F36*(1-CV26)</f>
        <v>0</v>
      </c>
      <c r="CW140" s="21" t="n">
        <f aca="false">CW138*$F36*(1-CW26)</f>
        <v>0</v>
      </c>
      <c r="CX140" s="21" t="n">
        <f aca="false">CX138*$F36*(1-CX26)</f>
        <v>0</v>
      </c>
      <c r="CY140" s="21" t="n">
        <f aca="false">CY138*$F36*(1-CY26)</f>
        <v>0</v>
      </c>
      <c r="CZ140" s="21" t="n">
        <f aca="false">CZ138*$F36*(1-CZ26)</f>
        <v>0</v>
      </c>
      <c r="DA140" s="21" t="n">
        <f aca="false">DA138*$F36*(1-DA26)</f>
        <v>0</v>
      </c>
      <c r="DB140" s="21" t="n">
        <f aca="false">DB138*$F36*(1-DB26)</f>
        <v>0</v>
      </c>
      <c r="DC140" s="21" t="n">
        <f aca="false">DC138*$F36*(1-DC26)</f>
        <v>0</v>
      </c>
      <c r="DD140" s="21" t="n">
        <f aca="false">DD138*$F36*(1-DD26)</f>
        <v>0</v>
      </c>
      <c r="DE140" s="21" t="n">
        <f aca="false">DE138*$F36*(1-DE26)</f>
        <v>0</v>
      </c>
      <c r="DF140" s="21" t="n">
        <f aca="false">DF138*$F36*(1-DF26)</f>
        <v>0</v>
      </c>
      <c r="DG140" s="21" t="n">
        <f aca="false">DG138*$F36*(1-DG26)</f>
        <v>0</v>
      </c>
      <c r="DH140" s="21" t="n">
        <f aca="false">DH138*$F36*(1-DH26)</f>
        <v>0</v>
      </c>
      <c r="DI140" s="21" t="n">
        <f aca="false">DI138*$F36*(1-DI26)</f>
        <v>0</v>
      </c>
      <c r="DJ140" s="21" t="n">
        <f aca="false">DJ138*$F36*(1-DJ26)</f>
        <v>0</v>
      </c>
      <c r="DK140" s="21" t="n">
        <f aca="false">DK138*$F36*(1-DK26)</f>
        <v>0</v>
      </c>
      <c r="DL140" s="21" t="n">
        <f aca="false">DL138*$F36*(1-DL26)</f>
        <v>0</v>
      </c>
      <c r="DM140" s="21" t="n">
        <f aca="false">DM138*$F36*(1-DM26)</f>
        <v>0</v>
      </c>
      <c r="DN140" s="21" t="n">
        <f aca="false">DN138*$F36*(1-DN26)</f>
        <v>0</v>
      </c>
      <c r="DO140" s="21" t="n">
        <f aca="false">DO138*$F36*(1-DO26)</f>
        <v>0</v>
      </c>
      <c r="DP140" s="21" t="n">
        <f aca="false">DP138*$F36*(1-DP26)</f>
        <v>0</v>
      </c>
      <c r="DQ140" s="21" t="n">
        <f aca="false">DQ138*$F36*(1-DQ26)</f>
        <v>0</v>
      </c>
      <c r="DR140" s="21" t="n">
        <f aca="false">DR138*$F36*(1-DR26)</f>
        <v>0</v>
      </c>
      <c r="DS140" s="21" t="n">
        <f aca="false">DS138*$F36*(1-DS26)</f>
        <v>0</v>
      </c>
      <c r="DT140" s="21" t="n">
        <f aca="false">DT138*$F36*(1-DT26)</f>
        <v>0</v>
      </c>
      <c r="DU140" s="21" t="n">
        <f aca="false">DU138*$F36*(1-DU26)</f>
        <v>0</v>
      </c>
      <c r="DV140" s="21" t="n">
        <f aca="false">DV138*$F36*(1-DV26)</f>
        <v>0</v>
      </c>
      <c r="DW140" s="21" t="n">
        <f aca="false">DW138*$F36*(1-DW26)</f>
        <v>0</v>
      </c>
      <c r="DX140" s="21" t="n">
        <f aca="false">DX138*$F36*(1-DX26)</f>
        <v>0</v>
      </c>
      <c r="DY140" s="21" t="n">
        <f aca="false">DY138*$F36*(1-DY26)</f>
        <v>0</v>
      </c>
      <c r="DZ140" s="21" t="n">
        <f aca="false">DZ138*$F36*(1-DZ26)</f>
        <v>0</v>
      </c>
      <c r="EA140" s="21" t="n">
        <f aca="false">EA138*$F36*(1-EA26)</f>
        <v>0</v>
      </c>
      <c r="EB140" s="21" t="n">
        <f aca="false">EB138*$F36*(1-EB26)</f>
        <v>0</v>
      </c>
      <c r="EC140" s="21" t="n">
        <f aca="false">EC138*$F36*(1-EC26)</f>
        <v>0</v>
      </c>
      <c r="ED140" s="21" t="n">
        <f aca="false">ED138*$F36*(1-ED26)</f>
        <v>0</v>
      </c>
      <c r="EE140" s="21" t="n">
        <f aca="false">EE138*$F36*(1-EE26)</f>
        <v>0</v>
      </c>
      <c r="EF140" s="21" t="n">
        <f aca="false">EF138*$F36*(1-EF26)</f>
        <v>0</v>
      </c>
      <c r="EG140" s="21" t="n">
        <f aca="false">EG138*$F36*(1-EG26)</f>
        <v>0</v>
      </c>
      <c r="EH140" s="21" t="n">
        <f aca="false">EH138*$F36*(1-EH26)</f>
        <v>0</v>
      </c>
      <c r="EI140" s="21" t="n">
        <f aca="false">EI138*$F36*(1-EI26)</f>
        <v>0</v>
      </c>
      <c r="EJ140" s="21" t="n">
        <f aca="false">EJ138*$F36*(1-EJ26)</f>
        <v>0</v>
      </c>
      <c r="EK140" s="21" t="n">
        <f aca="false">EK138*$F36*(1-EK26)</f>
        <v>0</v>
      </c>
      <c r="EL140" s="21" t="n">
        <f aca="false">EL138*$F36*(1-EL26)</f>
        <v>0</v>
      </c>
      <c r="EM140" s="21" t="n">
        <f aca="false">EM138*$F36*(1-EM26)</f>
        <v>0</v>
      </c>
      <c r="EN140" s="21" t="n">
        <f aca="false">EN138*$F36*(1-EN26)</f>
        <v>0</v>
      </c>
      <c r="EO140" s="21" t="n">
        <f aca="false">EO138*$F36*(1-EO26)</f>
        <v>0</v>
      </c>
      <c r="EP140" s="21" t="n">
        <f aca="false">EP138*$F36*(1-EP26)</f>
        <v>0</v>
      </c>
      <c r="EQ140" s="21" t="n">
        <f aca="false">EQ138*$F36*(1-EQ26)</f>
        <v>0</v>
      </c>
      <c r="ER140" s="21" t="n">
        <f aca="false">ER138*$F36*(1-ER26)</f>
        <v>0</v>
      </c>
      <c r="ES140" s="21" t="n">
        <f aca="false">ES138*$F36*(1-ES26)</f>
        <v>0</v>
      </c>
      <c r="ET140" s="21" t="n">
        <f aca="false">ET138*$F36*(1-ET26)</f>
        <v>0</v>
      </c>
      <c r="EU140" s="21" t="n">
        <f aca="false">EU138*$F36*(1-EU26)</f>
        <v>0</v>
      </c>
      <c r="EV140" s="21" t="n">
        <f aca="false">EV138*$F36*(1-EV26)</f>
        <v>0</v>
      </c>
      <c r="EW140" s="21" t="n">
        <f aca="false">EW138*$F36*(1-EW26)</f>
        <v>0</v>
      </c>
      <c r="EX140" s="21" t="n">
        <f aca="false">EX138*$F36*(1-EX26)</f>
        <v>0</v>
      </c>
      <c r="EY140" s="21" t="n">
        <f aca="false">EY138*$F36*(1-EY26)</f>
        <v>0</v>
      </c>
      <c r="EZ140" s="21" t="n">
        <f aca="false">EZ138*$F36*(1-EZ26)</f>
        <v>0</v>
      </c>
      <c r="FA140" s="21" t="n">
        <f aca="false">FA138*$F36*(1-FA26)</f>
        <v>0</v>
      </c>
      <c r="FB140" s="21" t="n">
        <f aca="false">FB138*$F36*(1-FB26)</f>
        <v>0</v>
      </c>
      <c r="FC140" s="21" t="n">
        <f aca="false">FC138*$F36*(1-FC26)</f>
        <v>0</v>
      </c>
      <c r="FD140" s="21" t="n">
        <f aca="false">FD138*$F36*(1-FD26)</f>
        <v>0</v>
      </c>
      <c r="FE140" s="21" t="n">
        <f aca="false">FE138*$F36*(1-FE26)</f>
        <v>0</v>
      </c>
      <c r="FF140" s="21" t="n">
        <f aca="false">FF138*$F36*(1-FF26)</f>
        <v>0</v>
      </c>
      <c r="FG140" s="21" t="n">
        <f aca="false">FG138*$F36*(1-FG26)</f>
        <v>0</v>
      </c>
      <c r="FH140" s="21" t="n">
        <f aca="false">FH138*$F36*(1-FH26)</f>
        <v>0</v>
      </c>
    </row>
    <row r="141" customFormat="false" ht="15" hidden="false" customHeight="false" outlineLevel="0" collapsed="false">
      <c r="C141" s="1" t="s">
        <v>780</v>
      </c>
      <c r="D141" s="12" t="s">
        <v>358</v>
      </c>
      <c r="I141" s="21" t="n">
        <f aca="false">SUM(J141:FH141)</f>
        <v>-14871.5863873912</v>
      </c>
      <c r="J141" s="21" t="n">
        <f aca="false">J134+J136</f>
        <v>-0</v>
      </c>
      <c r="K141" s="21" t="n">
        <f aca="false">K134+K136</f>
        <v>-0</v>
      </c>
      <c r="L141" s="21" t="n">
        <f aca="false">L134+L136</f>
        <v>-0</v>
      </c>
      <c r="M141" s="21" t="n">
        <f aca="false">M134+M136</f>
        <v>-0</v>
      </c>
      <c r="N141" s="21" t="n">
        <f aca="false">N134+N136</f>
        <v>-0</v>
      </c>
      <c r="O141" s="21" t="n">
        <f aca="false">O134+O136</f>
        <v>-0</v>
      </c>
      <c r="P141" s="21" t="n">
        <f aca="false">P134+P136</f>
        <v>-0</v>
      </c>
      <c r="Q141" s="21" t="n">
        <f aca="false">Q134+Q136</f>
        <v>-0</v>
      </c>
      <c r="R141" s="21" t="n">
        <f aca="false">R134+R136</f>
        <v>-0</v>
      </c>
      <c r="S141" s="21" t="n">
        <f aca="false">S134+S136</f>
        <v>-0</v>
      </c>
      <c r="T141" s="21" t="n">
        <f aca="false">T134+T136</f>
        <v>-167.899170586891</v>
      </c>
      <c r="U141" s="21" t="n">
        <f aca="false">U134+U136</f>
        <v>-169.997910219227</v>
      </c>
      <c r="V141" s="21" t="n">
        <f aca="false">V134+V136</f>
        <v>-172.122884096967</v>
      </c>
      <c r="W141" s="21" t="n">
        <f aca="false">W134+W136</f>
        <v>-174.274420148179</v>
      </c>
      <c r="X141" s="21" t="n">
        <f aca="false">X134+X136</f>
        <v>-176.452850400031</v>
      </c>
      <c r="Y141" s="21" t="n">
        <f aca="false">Y134+Y136</f>
        <v>-178.658511030032</v>
      </c>
      <c r="Z141" s="21" t="n">
        <f aca="false">Z134+Z136</f>
        <v>-180.891742417907</v>
      </c>
      <c r="AA141" s="21" t="n">
        <f aca="false">AA134+AA136</f>
        <v>-183.152889198131</v>
      </c>
      <c r="AB141" s="21" t="n">
        <f aca="false">AB134+AB136</f>
        <v>-185.442300313108</v>
      </c>
      <c r="AC141" s="21" t="n">
        <f aca="false">AC134+AC136</f>
        <v>-187.760329067021</v>
      </c>
      <c r="AD141" s="21" t="n">
        <f aca="false">AD134+AD136</f>
        <v>-190.107333180359</v>
      </c>
      <c r="AE141" s="21" t="n">
        <f aca="false">AE134+AE136</f>
        <v>-192.483674845114</v>
      </c>
      <c r="AF141" s="21" t="n">
        <f aca="false">AF134+AF136</f>
        <v>-194.889720780678</v>
      </c>
      <c r="AG141" s="21" t="n">
        <f aca="false">AG134+AG136</f>
        <v>-197.325842290436</v>
      </c>
      <c r="AH141" s="21" t="n">
        <f aca="false">AH134+AH136</f>
        <v>-199.792415319067</v>
      </c>
      <c r="AI141" s="21" t="n">
        <f aca="false">AI134+AI136</f>
        <v>-202.289820510555</v>
      </c>
      <c r="AJ141" s="21" t="n">
        <f aca="false">AJ134+AJ136</f>
        <v>-204.818443266937</v>
      </c>
      <c r="AK141" s="21" t="n">
        <f aca="false">AK134+AK136</f>
        <v>-207.378673807774</v>
      </c>
      <c r="AL141" s="21" t="n">
        <f aca="false">AL134+AL136</f>
        <v>-209.970907230371</v>
      </c>
      <c r="AM141" s="21" t="n">
        <f aca="false">AM134+AM136</f>
        <v>-212.59554357075</v>
      </c>
      <c r="AN141" s="21" t="n">
        <f aca="false">AN134+AN136</f>
        <v>-215.252987865385</v>
      </c>
      <c r="AO141" s="21" t="n">
        <f aca="false">AO134+AO136</f>
        <v>-217.943650213702</v>
      </c>
      <c r="AP141" s="21" t="n">
        <f aca="false">AP134+AP136</f>
        <v>-220.667945841373</v>
      </c>
      <c r="AQ141" s="21" t="n">
        <f aca="false">AQ134+AQ136</f>
        <v>-223.426295164391</v>
      </c>
      <c r="AR141" s="21" t="n">
        <f aca="false">AR134+AR136</f>
        <v>-226.219123853945</v>
      </c>
      <c r="AS141" s="21" t="n">
        <f aca="false">AS134+AS136</f>
        <v>-229.04686290212</v>
      </c>
      <c r="AT141" s="21" t="n">
        <f aca="false">AT134+AT136</f>
        <v>-231.909948688396</v>
      </c>
      <c r="AU141" s="21" t="n">
        <f aca="false">AU134+AU136</f>
        <v>-234.808823047001</v>
      </c>
      <c r="AV141" s="21" t="n">
        <f aca="false">AV134+AV136</f>
        <v>-237.743933335089</v>
      </c>
      <c r="AW141" s="21" t="n">
        <f aca="false">AW134+AW136</f>
        <v>-240.715732501777</v>
      </c>
      <c r="AX141" s="21" t="n">
        <f aca="false">AX134+AX136</f>
        <v>-243.724679158049</v>
      </c>
      <c r="AY141" s="21" t="n">
        <f aca="false">AY134+AY136</f>
        <v>-246.771237647525</v>
      </c>
      <c r="AZ141" s="21" t="n">
        <f aca="false">AZ134+AZ136</f>
        <v>-249.855878118119</v>
      </c>
      <c r="BA141" s="21" t="n">
        <f aca="false">BA134+BA136</f>
        <v>-252.979076594596</v>
      </c>
      <c r="BB141" s="21" t="n">
        <f aca="false">BB134+BB136</f>
        <v>-256.141315052028</v>
      </c>
      <c r="BC141" s="21" t="n">
        <f aca="false">BC134+BC136</f>
        <v>-259.343081490178</v>
      </c>
      <c r="BD141" s="21" t="n">
        <f aca="false">BD134+BD136</f>
        <v>-262.584870008806</v>
      </c>
      <c r="BE141" s="21" t="n">
        <f aca="false">BE134+BE136</f>
        <v>-265.867180883916</v>
      </c>
      <c r="BF141" s="21" t="n">
        <f aca="false">BF134+BF136</f>
        <v>-269.190520644965</v>
      </c>
      <c r="BG141" s="21" t="n">
        <f aca="false">BG134+BG136</f>
        <v>-272.555402153027</v>
      </c>
      <c r="BH141" s="21" t="n">
        <f aca="false">BH134+BH136</f>
        <v>-275.96234467994</v>
      </c>
      <c r="BI141" s="21" t="n">
        <f aca="false">BI134+BI136</f>
        <v>-279.411873988439</v>
      </c>
      <c r="BJ141" s="21" t="n">
        <f aca="false">BJ134+BJ136</f>
        <v>-282.904522413294</v>
      </c>
      <c r="BK141" s="21" t="n">
        <f aca="false">BK134+BK136</f>
        <v>-286.440828943461</v>
      </c>
      <c r="BL141" s="21" t="n">
        <f aca="false">BL134+BL136</f>
        <v>-290.021339305254</v>
      </c>
      <c r="BM141" s="21" t="n">
        <f aca="false">BM134+BM136</f>
        <v>-293.646606046569</v>
      </c>
      <c r="BN141" s="21" t="n">
        <f aca="false">BN134+BN136</f>
        <v>-297.317188622152</v>
      </c>
      <c r="BO141" s="21" t="n">
        <f aca="false">BO134+BO136</f>
        <v>-301.033653479928</v>
      </c>
      <c r="BP141" s="21" t="n">
        <f aca="false">BP134+BP136</f>
        <v>-304.796574148428</v>
      </c>
      <c r="BQ141" s="21" t="n">
        <f aca="false">BQ134+BQ136</f>
        <v>-308.606531325283</v>
      </c>
      <c r="BR141" s="21" t="n">
        <f aca="false">BR134+BR136</f>
        <v>-312.464112966849</v>
      </c>
      <c r="BS141" s="21" t="n">
        <f aca="false">BS134+BS136</f>
        <v>-316.369914378935</v>
      </c>
      <c r="BT141" s="21" t="n">
        <f aca="false">BT134+BT136</f>
        <v>-320.324538308671</v>
      </c>
      <c r="BU141" s="21" t="n">
        <f aca="false">BU134+BU136</f>
        <v>-324.32859503753</v>
      </c>
      <c r="BV141" s="21" t="n">
        <f aca="false">BV134+BV136</f>
        <v>-328.382702475499</v>
      </c>
      <c r="BW141" s="21" t="n">
        <f aca="false">BW134+BW136</f>
        <v>-332.487486256443</v>
      </c>
      <c r="BX141" s="21" t="n">
        <f aca="false">BX134+BX136</f>
        <v>-336.643579834648</v>
      </c>
      <c r="BY141" s="21" t="n">
        <f aca="false">BY134+BY136</f>
        <v>-340.851624582581</v>
      </c>
      <c r="BZ141" s="21" t="n">
        <f aca="false">BZ134+BZ136</f>
        <v>-345.112269889863</v>
      </c>
      <c r="CA141" s="21" t="n">
        <f aca="false">CA134+CA136</f>
        <v>-349.426173263486</v>
      </c>
      <c r="CB141" s="21" t="n">
        <f aca="false">CB134+CB136</f>
        <v>-0</v>
      </c>
      <c r="CC141" s="21" t="n">
        <f aca="false">CC134+CC136</f>
        <v>-0</v>
      </c>
      <c r="CD141" s="21" t="n">
        <f aca="false">CD134+CD136</f>
        <v>-0</v>
      </c>
      <c r="CE141" s="21" t="n">
        <f aca="false">CE134+CE136</f>
        <v>-0</v>
      </c>
      <c r="CF141" s="21" t="n">
        <f aca="false">CF134+CF136</f>
        <v>-0</v>
      </c>
      <c r="CG141" s="21" t="n">
        <f aca="false">CG134+CG136</f>
        <v>-0</v>
      </c>
      <c r="CH141" s="21" t="n">
        <f aca="false">CH134+CH136</f>
        <v>-0</v>
      </c>
      <c r="CI141" s="21" t="n">
        <f aca="false">CI134+CI136</f>
        <v>-0</v>
      </c>
      <c r="CJ141" s="21" t="n">
        <f aca="false">CJ134+CJ136</f>
        <v>-0</v>
      </c>
      <c r="CK141" s="21" t="n">
        <f aca="false">CK134+CK136</f>
        <v>-0</v>
      </c>
      <c r="CL141" s="21" t="n">
        <f aca="false">CL134+CL136</f>
        <v>-0</v>
      </c>
      <c r="CM141" s="21" t="n">
        <f aca="false">CM134+CM136</f>
        <v>-0</v>
      </c>
      <c r="CN141" s="21" t="n">
        <f aca="false">CN134+CN136</f>
        <v>-0</v>
      </c>
      <c r="CO141" s="21" t="n">
        <f aca="false">CO134+CO136</f>
        <v>-0</v>
      </c>
      <c r="CP141" s="21" t="n">
        <f aca="false">CP134+CP136</f>
        <v>-0</v>
      </c>
      <c r="CQ141" s="21" t="n">
        <f aca="false">CQ134+CQ136</f>
        <v>-0</v>
      </c>
      <c r="CR141" s="21" t="n">
        <f aca="false">CR134+CR136</f>
        <v>-0</v>
      </c>
      <c r="CS141" s="21" t="n">
        <f aca="false">CS134+CS136</f>
        <v>-0</v>
      </c>
      <c r="CT141" s="21" t="n">
        <f aca="false">CT134+CT136</f>
        <v>-0</v>
      </c>
      <c r="CU141" s="21" t="n">
        <f aca="false">CU134+CU136</f>
        <v>-0</v>
      </c>
      <c r="CV141" s="21" t="n">
        <f aca="false">CV134+CV136</f>
        <v>-0</v>
      </c>
      <c r="CW141" s="21" t="n">
        <f aca="false">CW134+CW136</f>
        <v>-0</v>
      </c>
      <c r="CX141" s="21" t="n">
        <f aca="false">CX134+CX136</f>
        <v>-0</v>
      </c>
      <c r="CY141" s="21" t="n">
        <f aca="false">CY134+CY136</f>
        <v>-0</v>
      </c>
      <c r="CZ141" s="21" t="n">
        <f aca="false">CZ134+CZ136</f>
        <v>-0</v>
      </c>
      <c r="DA141" s="21" t="n">
        <f aca="false">DA134+DA136</f>
        <v>-0</v>
      </c>
      <c r="DB141" s="21" t="n">
        <f aca="false">DB134+DB136</f>
        <v>-0</v>
      </c>
      <c r="DC141" s="21" t="n">
        <f aca="false">DC134+DC136</f>
        <v>-0</v>
      </c>
      <c r="DD141" s="21" t="n">
        <f aca="false">DD134+DD136</f>
        <v>-0</v>
      </c>
      <c r="DE141" s="21" t="n">
        <f aca="false">DE134+DE136</f>
        <v>-0</v>
      </c>
      <c r="DF141" s="21" t="n">
        <f aca="false">DF134+DF136</f>
        <v>-0</v>
      </c>
      <c r="DG141" s="21" t="n">
        <f aca="false">DG134+DG136</f>
        <v>-0</v>
      </c>
      <c r="DH141" s="21" t="n">
        <f aca="false">DH134+DH136</f>
        <v>-0</v>
      </c>
      <c r="DI141" s="21" t="n">
        <f aca="false">DI134+DI136</f>
        <v>-0</v>
      </c>
      <c r="DJ141" s="21" t="n">
        <f aca="false">DJ134+DJ136</f>
        <v>-0</v>
      </c>
      <c r="DK141" s="21" t="n">
        <f aca="false">DK134+DK136</f>
        <v>-0</v>
      </c>
      <c r="DL141" s="21" t="n">
        <f aca="false">DL134+DL136</f>
        <v>-0</v>
      </c>
      <c r="DM141" s="21" t="n">
        <f aca="false">DM134+DM136</f>
        <v>-0</v>
      </c>
      <c r="DN141" s="21" t="n">
        <f aca="false">DN134+DN136</f>
        <v>-0</v>
      </c>
      <c r="DO141" s="21" t="n">
        <f aca="false">DO134+DO136</f>
        <v>-0</v>
      </c>
      <c r="DP141" s="21" t="n">
        <f aca="false">DP134+DP136</f>
        <v>-0</v>
      </c>
      <c r="DQ141" s="21" t="n">
        <f aca="false">DQ134+DQ136</f>
        <v>-0</v>
      </c>
      <c r="DR141" s="21" t="n">
        <f aca="false">DR134+DR136</f>
        <v>-0</v>
      </c>
      <c r="DS141" s="21" t="n">
        <f aca="false">DS134+DS136</f>
        <v>-0</v>
      </c>
      <c r="DT141" s="21" t="n">
        <f aca="false">DT134+DT136</f>
        <v>-0</v>
      </c>
      <c r="DU141" s="21" t="n">
        <f aca="false">DU134+DU136</f>
        <v>-0</v>
      </c>
      <c r="DV141" s="21" t="n">
        <f aca="false">DV134+DV136</f>
        <v>-0</v>
      </c>
      <c r="DW141" s="21" t="n">
        <f aca="false">DW134+DW136</f>
        <v>-0</v>
      </c>
      <c r="DX141" s="21" t="n">
        <f aca="false">DX134+DX136</f>
        <v>-0</v>
      </c>
      <c r="DY141" s="21" t="n">
        <f aca="false">DY134+DY136</f>
        <v>-0</v>
      </c>
      <c r="DZ141" s="21" t="n">
        <f aca="false">DZ134+DZ136</f>
        <v>-0</v>
      </c>
      <c r="EA141" s="21" t="n">
        <f aca="false">EA134+EA136</f>
        <v>-0</v>
      </c>
      <c r="EB141" s="21" t="n">
        <f aca="false">EB134+EB136</f>
        <v>-0</v>
      </c>
      <c r="EC141" s="21" t="n">
        <f aca="false">EC134+EC136</f>
        <v>-0</v>
      </c>
      <c r="ED141" s="21" t="n">
        <f aca="false">ED134+ED136</f>
        <v>-0</v>
      </c>
      <c r="EE141" s="21" t="n">
        <f aca="false">EE134+EE136</f>
        <v>-0</v>
      </c>
      <c r="EF141" s="21" t="n">
        <f aca="false">EF134+EF136</f>
        <v>-0</v>
      </c>
      <c r="EG141" s="21" t="n">
        <f aca="false">EG134+EG136</f>
        <v>-0</v>
      </c>
      <c r="EH141" s="21" t="n">
        <f aca="false">EH134+EH136</f>
        <v>-0</v>
      </c>
      <c r="EI141" s="21" t="n">
        <f aca="false">EI134+EI136</f>
        <v>-0</v>
      </c>
      <c r="EJ141" s="21" t="n">
        <f aca="false">EJ134+EJ136</f>
        <v>-0</v>
      </c>
      <c r="EK141" s="21" t="n">
        <f aca="false">EK134+EK136</f>
        <v>-0</v>
      </c>
      <c r="EL141" s="21" t="n">
        <f aca="false">EL134+EL136</f>
        <v>-0</v>
      </c>
      <c r="EM141" s="21" t="n">
        <f aca="false">EM134+EM136</f>
        <v>-0</v>
      </c>
      <c r="EN141" s="21" t="n">
        <f aca="false">EN134+EN136</f>
        <v>-0</v>
      </c>
      <c r="EO141" s="21" t="n">
        <f aca="false">EO134+EO136</f>
        <v>-0</v>
      </c>
      <c r="EP141" s="21" t="n">
        <f aca="false">EP134+EP136</f>
        <v>-0</v>
      </c>
      <c r="EQ141" s="21" t="n">
        <f aca="false">EQ134+EQ136</f>
        <v>-0</v>
      </c>
      <c r="ER141" s="21" t="n">
        <f aca="false">ER134+ER136</f>
        <v>-0</v>
      </c>
      <c r="ES141" s="21" t="n">
        <f aca="false">ES134+ES136</f>
        <v>-0</v>
      </c>
      <c r="ET141" s="21" t="n">
        <f aca="false">ET134+ET136</f>
        <v>-0</v>
      </c>
      <c r="EU141" s="21" t="n">
        <f aca="false">EU134+EU136</f>
        <v>-0</v>
      </c>
      <c r="EV141" s="21" t="n">
        <f aca="false">EV134+EV136</f>
        <v>-0</v>
      </c>
      <c r="EW141" s="21" t="n">
        <f aca="false">EW134+EW136</f>
        <v>-0</v>
      </c>
      <c r="EX141" s="21" t="n">
        <f aca="false">EX134+EX136</f>
        <v>-0</v>
      </c>
      <c r="EY141" s="21" t="n">
        <f aca="false">EY134+EY136</f>
        <v>-0</v>
      </c>
      <c r="EZ141" s="21" t="n">
        <f aca="false">EZ134+EZ136</f>
        <v>-0</v>
      </c>
      <c r="FA141" s="21" t="n">
        <f aca="false">FA134+FA136</f>
        <v>-0</v>
      </c>
      <c r="FB141" s="21" t="n">
        <f aca="false">FB134+FB136</f>
        <v>-0</v>
      </c>
      <c r="FC141" s="21" t="n">
        <f aca="false">FC134+FC136</f>
        <v>-0</v>
      </c>
      <c r="FD141" s="21" t="n">
        <f aca="false">FD134+FD136</f>
        <v>-0</v>
      </c>
      <c r="FE141" s="21" t="n">
        <f aca="false">FE134+FE136</f>
        <v>-0</v>
      </c>
      <c r="FF141" s="21" t="n">
        <f aca="false">FF134+FF136</f>
        <v>-0</v>
      </c>
      <c r="FG141" s="21" t="n">
        <f aca="false">FG134+FG136</f>
        <v>-0</v>
      </c>
      <c r="FH141" s="21" t="n">
        <f aca="false">FH134+FH136</f>
        <v>-0</v>
      </c>
    </row>
    <row r="142" customFormat="false" ht="15" hidden="false" customHeight="false" outlineLevel="0" collapsed="false">
      <c r="C142" s="28" t="s">
        <v>781</v>
      </c>
      <c r="D142" s="12" t="s">
        <v>358</v>
      </c>
      <c r="E142" s="63" t="n">
        <f aca="false">SUMIF($J$4:$FH$4,$F16,$J142:$FH142)</f>
        <v>14871.5863873912</v>
      </c>
      <c r="I142" s="65"/>
      <c r="J142" s="63" t="n">
        <f aca="false">SUM(J138:J141)</f>
        <v>0</v>
      </c>
      <c r="K142" s="63" t="n">
        <f aca="false">SUM(K138:K141)</f>
        <v>0</v>
      </c>
      <c r="L142" s="63" t="n">
        <f aca="false">SUM(L138:L141)</f>
        <v>0</v>
      </c>
      <c r="M142" s="63" t="n">
        <f aca="false">SUM(M138:M141)</f>
        <v>0</v>
      </c>
      <c r="N142" s="63" t="n">
        <f aca="false">SUM(N138:N141)</f>
        <v>0</v>
      </c>
      <c r="O142" s="63" t="n">
        <f aca="false">SUM(O138:O141)</f>
        <v>0</v>
      </c>
      <c r="P142" s="63" t="n">
        <f aca="false">SUM(P138:P141)</f>
        <v>186.465360255732</v>
      </c>
      <c r="Q142" s="63" t="n">
        <f aca="false">SUM(Q138:Q141)</f>
        <v>5038.17683566244</v>
      </c>
      <c r="R142" s="63" t="n">
        <f aca="false">SUM(R138:R141)</f>
        <v>9950.53470451173</v>
      </c>
      <c r="S142" s="63" t="n">
        <f aca="false">SUM(S138:S141)</f>
        <v>14871.5863873912</v>
      </c>
      <c r="T142" s="63" t="n">
        <f aca="false">SUM(T138:T141)</f>
        <v>14703.6872168043</v>
      </c>
      <c r="U142" s="63" t="n">
        <f aca="false">SUM(U138:U141)</f>
        <v>14533.6893065851</v>
      </c>
      <c r="V142" s="63" t="n">
        <f aca="false">SUM(V138:V141)</f>
        <v>14361.5664224881</v>
      </c>
      <c r="W142" s="63" t="n">
        <f aca="false">SUM(W138:W141)</f>
        <v>14187.2920023399</v>
      </c>
      <c r="X142" s="63" t="n">
        <f aca="false">SUM(X138:X141)</f>
        <v>14010.8391519399</v>
      </c>
      <c r="Y142" s="63" t="n">
        <f aca="false">SUM(Y138:Y141)</f>
        <v>13832.1806409098</v>
      </c>
      <c r="Z142" s="63" t="n">
        <f aca="false">SUM(Z138:Z141)</f>
        <v>13651.2888984919</v>
      </c>
      <c r="AA142" s="63" t="n">
        <f aca="false">SUM(AA138:AA141)</f>
        <v>13468.1360092938</v>
      </c>
      <c r="AB142" s="63" t="n">
        <f aca="false">SUM(AB138:AB141)</f>
        <v>13282.6937089807</v>
      </c>
      <c r="AC142" s="63" t="n">
        <f aca="false">SUM(AC138:AC141)</f>
        <v>13094.9333799137</v>
      </c>
      <c r="AD142" s="63" t="n">
        <f aca="false">SUM(AD138:AD141)</f>
        <v>12904.8260467333</v>
      </c>
      <c r="AE142" s="63" t="n">
        <f aca="false">SUM(AE138:AE141)</f>
        <v>12712.3423718882</v>
      </c>
      <c r="AF142" s="63" t="n">
        <f aca="false">SUM(AF138:AF141)</f>
        <v>12517.4526511075</v>
      </c>
      <c r="AG142" s="63" t="n">
        <f aca="false">SUM(AG138:AG141)</f>
        <v>12320.1268088171</v>
      </c>
      <c r="AH142" s="63" t="n">
        <f aca="false">SUM(AH138:AH141)</f>
        <v>12120.334393498</v>
      </c>
      <c r="AI142" s="63" t="n">
        <f aca="false">SUM(AI138:AI141)</f>
        <v>11918.0445729875</v>
      </c>
      <c r="AJ142" s="63" t="n">
        <f aca="false">SUM(AJ138:AJ141)</f>
        <v>11713.2261297205</v>
      </c>
      <c r="AK142" s="63" t="n">
        <f aca="false">SUM(AK138:AK141)</f>
        <v>11505.8474559128</v>
      </c>
      <c r="AL142" s="63" t="n">
        <f aca="false">SUM(AL138:AL141)</f>
        <v>11295.8765486824</v>
      </c>
      <c r="AM142" s="63" t="n">
        <f aca="false">SUM(AM138:AM141)</f>
        <v>11083.2810051116</v>
      </c>
      <c r="AN142" s="63" t="n">
        <f aca="false">SUM(AN138:AN141)</f>
        <v>10868.0280172463</v>
      </c>
      <c r="AO142" s="63" t="n">
        <f aca="false">SUM(AO138:AO141)</f>
        <v>10650.0843670326</v>
      </c>
      <c r="AP142" s="63" t="n">
        <f aca="false">SUM(AP138:AP141)</f>
        <v>10429.4164211912</v>
      </c>
      <c r="AQ142" s="63" t="n">
        <f aca="false">SUM(AQ138:AQ141)</f>
        <v>10205.9901260268</v>
      </c>
      <c r="AR142" s="63" t="n">
        <f aca="false">SUM(AR138:AR141)</f>
        <v>9979.77100217284</v>
      </c>
      <c r="AS142" s="63" t="n">
        <f aca="false">SUM(AS138:AS141)</f>
        <v>9750.72413927072</v>
      </c>
      <c r="AT142" s="63" t="n">
        <f aca="false">SUM(AT138:AT141)</f>
        <v>9518.81419058233</v>
      </c>
      <c r="AU142" s="63" t="n">
        <f aca="false">SUM(AU138:AU141)</f>
        <v>9284.00536753533</v>
      </c>
      <c r="AV142" s="63" t="n">
        <f aca="false">SUM(AV138:AV141)</f>
        <v>9046.26143420024</v>
      </c>
      <c r="AW142" s="63" t="n">
        <f aca="false">SUM(AW138:AW141)</f>
        <v>8805.54570169846</v>
      </c>
      <c r="AX142" s="63" t="n">
        <f aca="false">SUM(AX138:AX141)</f>
        <v>8561.82102254041</v>
      </c>
      <c r="AY142" s="63" t="n">
        <f aca="false">SUM(AY138:AY141)</f>
        <v>8315.04978489288</v>
      </c>
      <c r="AZ142" s="63" t="n">
        <f aca="false">SUM(AZ138:AZ141)</f>
        <v>8065.19390677477</v>
      </c>
      <c r="BA142" s="63" t="n">
        <f aca="false">SUM(BA138:BA141)</f>
        <v>7812.21483018017</v>
      </c>
      <c r="BB142" s="63" t="n">
        <f aca="false">SUM(BB138:BB141)</f>
        <v>7556.07351512814</v>
      </c>
      <c r="BC142" s="63" t="n">
        <f aca="false">SUM(BC138:BC141)</f>
        <v>7296.73043363796</v>
      </c>
      <c r="BD142" s="63" t="n">
        <f aca="false">SUM(BD138:BD141)</f>
        <v>7034.14556362916</v>
      </c>
      <c r="BE142" s="63" t="n">
        <f aca="false">SUM(BE138:BE141)</f>
        <v>6768.27838274524</v>
      </c>
      <c r="BF142" s="63" t="n">
        <f aca="false">SUM(BF138:BF141)</f>
        <v>6499.08786210028</v>
      </c>
      <c r="BG142" s="63" t="n">
        <f aca="false">SUM(BG138:BG141)</f>
        <v>6226.53245994725</v>
      </c>
      <c r="BH142" s="63" t="n">
        <f aca="false">SUM(BH138:BH141)</f>
        <v>5950.57011526731</v>
      </c>
      <c r="BI142" s="63" t="n">
        <f aca="false">SUM(BI138:BI141)</f>
        <v>5671.15824127887</v>
      </c>
      <c r="BJ142" s="63" t="n">
        <f aca="false">SUM(BJ138:BJ141)</f>
        <v>5388.25371886558</v>
      </c>
      <c r="BK142" s="63" t="n">
        <f aca="false">SUM(BK138:BK141)</f>
        <v>5101.81288992212</v>
      </c>
      <c r="BL142" s="63" t="n">
        <f aca="false">SUM(BL138:BL141)</f>
        <v>4811.79155061686</v>
      </c>
      <c r="BM142" s="63" t="n">
        <f aca="false">SUM(BM138:BM141)</f>
        <v>4518.1449445703</v>
      </c>
      <c r="BN142" s="63" t="n">
        <f aca="false">SUM(BN138:BN141)</f>
        <v>4220.82775594814</v>
      </c>
      <c r="BO142" s="63" t="n">
        <f aca="false">SUM(BO138:BO141)</f>
        <v>3919.79410246821</v>
      </c>
      <c r="BP142" s="63" t="n">
        <f aca="false">SUM(BP138:BP141)</f>
        <v>3614.99752831979</v>
      </c>
      <c r="BQ142" s="63" t="n">
        <f aca="false">SUM(BQ138:BQ141)</f>
        <v>3306.3909969945</v>
      </c>
      <c r="BR142" s="63" t="n">
        <f aca="false">SUM(BR138:BR141)</f>
        <v>2993.92688402766</v>
      </c>
      <c r="BS142" s="63" t="n">
        <f aca="false">SUM(BS138:BS141)</f>
        <v>2677.55696964872</v>
      </c>
      <c r="BT142" s="63" t="n">
        <f aca="false">SUM(BT138:BT141)</f>
        <v>2357.23243134005</v>
      </c>
      <c r="BU142" s="63" t="n">
        <f aca="false">SUM(BU138:BU141)</f>
        <v>2032.90383630252</v>
      </c>
      <c r="BV142" s="63" t="n">
        <f aca="false">SUM(BV138:BV141)</f>
        <v>1704.52113382702</v>
      </c>
      <c r="BW142" s="63" t="n">
        <f aca="false">SUM(BW138:BW141)</f>
        <v>1372.03364757058</v>
      </c>
      <c r="BX142" s="63" t="n">
        <f aca="false">SUM(BX138:BX141)</f>
        <v>1035.39006773593</v>
      </c>
      <c r="BY142" s="63" t="n">
        <f aca="false">SUM(BY138:BY141)</f>
        <v>694.53844315335</v>
      </c>
      <c r="BZ142" s="63" t="n">
        <f aca="false">SUM(BZ138:BZ141)</f>
        <v>349.426173263486</v>
      </c>
      <c r="CA142" s="63" t="n">
        <f aca="false">SUM(CA138:CA141)</f>
        <v>0</v>
      </c>
      <c r="CB142" s="63" t="n">
        <f aca="false">SUM(CB138:CB141)</f>
        <v>0</v>
      </c>
      <c r="CC142" s="63" t="n">
        <f aca="false">SUM(CC138:CC141)</f>
        <v>0</v>
      </c>
      <c r="CD142" s="63" t="n">
        <f aca="false">SUM(CD138:CD141)</f>
        <v>0</v>
      </c>
      <c r="CE142" s="63" t="n">
        <f aca="false">SUM(CE138:CE141)</f>
        <v>0</v>
      </c>
      <c r="CF142" s="63" t="n">
        <f aca="false">SUM(CF138:CF141)</f>
        <v>0</v>
      </c>
      <c r="CG142" s="63" t="n">
        <f aca="false">SUM(CG138:CG141)</f>
        <v>0</v>
      </c>
      <c r="CH142" s="63" t="n">
        <f aca="false">SUM(CH138:CH141)</f>
        <v>0</v>
      </c>
      <c r="CI142" s="63" t="n">
        <f aca="false">SUM(CI138:CI141)</f>
        <v>0</v>
      </c>
      <c r="CJ142" s="63" t="n">
        <f aca="false">SUM(CJ138:CJ141)</f>
        <v>0</v>
      </c>
      <c r="CK142" s="63" t="n">
        <f aca="false">SUM(CK138:CK141)</f>
        <v>0</v>
      </c>
      <c r="CL142" s="63" t="n">
        <f aca="false">SUM(CL138:CL141)</f>
        <v>0</v>
      </c>
      <c r="CM142" s="63" t="n">
        <f aca="false">SUM(CM138:CM141)</f>
        <v>0</v>
      </c>
      <c r="CN142" s="63" t="n">
        <f aca="false">SUM(CN138:CN141)</f>
        <v>0</v>
      </c>
      <c r="CO142" s="63" t="n">
        <f aca="false">SUM(CO138:CO141)</f>
        <v>0</v>
      </c>
      <c r="CP142" s="63" t="n">
        <f aca="false">SUM(CP138:CP141)</f>
        <v>0</v>
      </c>
      <c r="CQ142" s="63" t="n">
        <f aca="false">SUM(CQ138:CQ141)</f>
        <v>0</v>
      </c>
      <c r="CR142" s="63" t="n">
        <f aca="false">SUM(CR138:CR141)</f>
        <v>0</v>
      </c>
      <c r="CS142" s="63" t="n">
        <f aca="false">SUM(CS138:CS141)</f>
        <v>0</v>
      </c>
      <c r="CT142" s="63" t="n">
        <f aca="false">SUM(CT138:CT141)</f>
        <v>0</v>
      </c>
      <c r="CU142" s="63" t="n">
        <f aca="false">SUM(CU138:CU141)</f>
        <v>0</v>
      </c>
      <c r="CV142" s="63" t="n">
        <f aca="false">SUM(CV138:CV141)</f>
        <v>0</v>
      </c>
      <c r="CW142" s="63" t="n">
        <f aca="false">SUM(CW138:CW141)</f>
        <v>0</v>
      </c>
      <c r="CX142" s="63" t="n">
        <f aca="false">SUM(CX138:CX141)</f>
        <v>0</v>
      </c>
      <c r="CY142" s="63" t="n">
        <f aca="false">SUM(CY138:CY141)</f>
        <v>0</v>
      </c>
      <c r="CZ142" s="63" t="n">
        <f aca="false">SUM(CZ138:CZ141)</f>
        <v>0</v>
      </c>
      <c r="DA142" s="63" t="n">
        <f aca="false">SUM(DA138:DA141)</f>
        <v>0</v>
      </c>
      <c r="DB142" s="63" t="n">
        <f aca="false">SUM(DB138:DB141)</f>
        <v>0</v>
      </c>
      <c r="DC142" s="63" t="n">
        <f aca="false">SUM(DC138:DC141)</f>
        <v>0</v>
      </c>
      <c r="DD142" s="63" t="n">
        <f aca="false">SUM(DD138:DD141)</f>
        <v>0</v>
      </c>
      <c r="DE142" s="63" t="n">
        <f aca="false">SUM(DE138:DE141)</f>
        <v>0</v>
      </c>
      <c r="DF142" s="63" t="n">
        <f aca="false">SUM(DF138:DF141)</f>
        <v>0</v>
      </c>
      <c r="DG142" s="63" t="n">
        <f aca="false">SUM(DG138:DG141)</f>
        <v>0</v>
      </c>
      <c r="DH142" s="63" t="n">
        <f aca="false">SUM(DH138:DH141)</f>
        <v>0</v>
      </c>
      <c r="DI142" s="63" t="n">
        <f aca="false">SUM(DI138:DI141)</f>
        <v>0</v>
      </c>
      <c r="DJ142" s="63" t="n">
        <f aca="false">SUM(DJ138:DJ141)</f>
        <v>0</v>
      </c>
      <c r="DK142" s="63" t="n">
        <f aca="false">SUM(DK138:DK141)</f>
        <v>0</v>
      </c>
      <c r="DL142" s="63" t="n">
        <f aca="false">SUM(DL138:DL141)</f>
        <v>0</v>
      </c>
      <c r="DM142" s="63" t="n">
        <f aca="false">SUM(DM138:DM141)</f>
        <v>0</v>
      </c>
      <c r="DN142" s="63" t="n">
        <f aca="false">SUM(DN138:DN141)</f>
        <v>0</v>
      </c>
      <c r="DO142" s="63" t="n">
        <f aca="false">SUM(DO138:DO141)</f>
        <v>0</v>
      </c>
      <c r="DP142" s="63" t="n">
        <f aca="false">SUM(DP138:DP141)</f>
        <v>0</v>
      </c>
      <c r="DQ142" s="63" t="n">
        <f aca="false">SUM(DQ138:DQ141)</f>
        <v>0</v>
      </c>
      <c r="DR142" s="63" t="n">
        <f aca="false">SUM(DR138:DR141)</f>
        <v>0</v>
      </c>
      <c r="DS142" s="63" t="n">
        <f aca="false">SUM(DS138:DS141)</f>
        <v>0</v>
      </c>
      <c r="DT142" s="63" t="n">
        <f aca="false">SUM(DT138:DT141)</f>
        <v>0</v>
      </c>
      <c r="DU142" s="63" t="n">
        <f aca="false">SUM(DU138:DU141)</f>
        <v>0</v>
      </c>
      <c r="DV142" s="63" t="n">
        <f aca="false">SUM(DV138:DV141)</f>
        <v>0</v>
      </c>
      <c r="DW142" s="63" t="n">
        <f aca="false">SUM(DW138:DW141)</f>
        <v>0</v>
      </c>
      <c r="DX142" s="63" t="n">
        <f aca="false">SUM(DX138:DX141)</f>
        <v>0</v>
      </c>
      <c r="DY142" s="63" t="n">
        <f aca="false">SUM(DY138:DY141)</f>
        <v>0</v>
      </c>
      <c r="DZ142" s="63" t="n">
        <f aca="false">SUM(DZ138:DZ141)</f>
        <v>0</v>
      </c>
      <c r="EA142" s="63" t="n">
        <f aca="false">SUM(EA138:EA141)</f>
        <v>0</v>
      </c>
      <c r="EB142" s="63" t="n">
        <f aca="false">SUM(EB138:EB141)</f>
        <v>0</v>
      </c>
      <c r="EC142" s="63" t="n">
        <f aca="false">SUM(EC138:EC141)</f>
        <v>0</v>
      </c>
      <c r="ED142" s="63" t="n">
        <f aca="false">SUM(ED138:ED141)</f>
        <v>0</v>
      </c>
      <c r="EE142" s="63" t="n">
        <f aca="false">SUM(EE138:EE141)</f>
        <v>0</v>
      </c>
      <c r="EF142" s="63" t="n">
        <f aca="false">SUM(EF138:EF141)</f>
        <v>0</v>
      </c>
      <c r="EG142" s="63" t="n">
        <f aca="false">SUM(EG138:EG141)</f>
        <v>0</v>
      </c>
      <c r="EH142" s="63" t="n">
        <f aca="false">SUM(EH138:EH141)</f>
        <v>0</v>
      </c>
      <c r="EI142" s="63" t="n">
        <f aca="false">SUM(EI138:EI141)</f>
        <v>0</v>
      </c>
      <c r="EJ142" s="63" t="n">
        <f aca="false">SUM(EJ138:EJ141)</f>
        <v>0</v>
      </c>
      <c r="EK142" s="63" t="n">
        <f aca="false">SUM(EK138:EK141)</f>
        <v>0</v>
      </c>
      <c r="EL142" s="63" t="n">
        <f aca="false">SUM(EL138:EL141)</f>
        <v>0</v>
      </c>
      <c r="EM142" s="63" t="n">
        <f aca="false">SUM(EM138:EM141)</f>
        <v>0</v>
      </c>
      <c r="EN142" s="63" t="n">
        <f aca="false">SUM(EN138:EN141)</f>
        <v>0</v>
      </c>
      <c r="EO142" s="63" t="n">
        <f aca="false">SUM(EO138:EO141)</f>
        <v>0</v>
      </c>
      <c r="EP142" s="63" t="n">
        <f aca="false">SUM(EP138:EP141)</f>
        <v>0</v>
      </c>
      <c r="EQ142" s="63" t="n">
        <f aca="false">SUM(EQ138:EQ141)</f>
        <v>0</v>
      </c>
      <c r="ER142" s="63" t="n">
        <f aca="false">SUM(ER138:ER141)</f>
        <v>0</v>
      </c>
      <c r="ES142" s="63" t="n">
        <f aca="false">SUM(ES138:ES141)</f>
        <v>0</v>
      </c>
      <c r="ET142" s="63" t="n">
        <f aca="false">SUM(ET138:ET141)</f>
        <v>0</v>
      </c>
      <c r="EU142" s="63" t="n">
        <f aca="false">SUM(EU138:EU141)</f>
        <v>0</v>
      </c>
      <c r="EV142" s="63" t="n">
        <f aca="false">SUM(EV138:EV141)</f>
        <v>0</v>
      </c>
      <c r="EW142" s="63" t="n">
        <f aca="false">SUM(EW138:EW141)</f>
        <v>0</v>
      </c>
      <c r="EX142" s="63" t="n">
        <f aca="false">SUM(EX138:EX141)</f>
        <v>0</v>
      </c>
      <c r="EY142" s="63" t="n">
        <f aca="false">SUM(EY138:EY141)</f>
        <v>0</v>
      </c>
      <c r="EZ142" s="63" t="n">
        <f aca="false">SUM(EZ138:EZ141)</f>
        <v>0</v>
      </c>
      <c r="FA142" s="63" t="n">
        <f aca="false">SUM(FA138:FA141)</f>
        <v>0</v>
      </c>
      <c r="FB142" s="63" t="n">
        <f aca="false">SUM(FB138:FB141)</f>
        <v>0</v>
      </c>
      <c r="FC142" s="63" t="n">
        <f aca="false">SUM(FC138:FC141)</f>
        <v>0</v>
      </c>
      <c r="FD142" s="63" t="n">
        <f aca="false">SUM(FD138:FD141)</f>
        <v>0</v>
      </c>
      <c r="FE142" s="63" t="n">
        <f aca="false">SUM(FE138:FE141)</f>
        <v>0</v>
      </c>
      <c r="FF142" s="63" t="n">
        <f aca="false">SUM(FF138:FF141)</f>
        <v>0</v>
      </c>
      <c r="FG142" s="63" t="n">
        <f aca="false">SUM(FG138:FG141)</f>
        <v>0</v>
      </c>
      <c r="FH142" s="63" t="n">
        <f aca="false">SUM(FH138:FH141)</f>
        <v>0</v>
      </c>
    </row>
    <row r="143" customFormat="false" ht="15" hidden="false" customHeight="false" outlineLevel="0" collapsed="false">
      <c r="C143" s="1" t="s">
        <v>782</v>
      </c>
      <c r="D143" s="12" t="s">
        <v>358</v>
      </c>
      <c r="I143" s="21" t="n">
        <f aca="false">SUM(J143:FH143)</f>
        <v>-260.252761779346</v>
      </c>
      <c r="J143" s="21" t="n">
        <f aca="false">-In_Upfront_Fee*$E142*(J138=0)*(J139&gt;0)</f>
        <v>-0</v>
      </c>
      <c r="K143" s="21" t="n">
        <f aca="false">-In_Upfront_Fee*$E142*(K138=0)*(K139&gt;0)</f>
        <v>-0</v>
      </c>
      <c r="L143" s="21" t="n">
        <f aca="false">-In_Upfront_Fee*$E142*(L138=0)*(L139&gt;0)</f>
        <v>-0</v>
      </c>
      <c r="M143" s="21" t="n">
        <f aca="false">-In_Upfront_Fee*$E142*(M138=0)*(M139&gt;0)</f>
        <v>-0</v>
      </c>
      <c r="N143" s="21" t="n">
        <f aca="false">-In_Upfront_Fee*$E142*(N138=0)*(N139&gt;0)</f>
        <v>-0</v>
      </c>
      <c r="O143" s="21" t="n">
        <f aca="false">-In_Upfront_Fee*$E142*(O138=0)*(O139&gt;0)</f>
        <v>-0</v>
      </c>
      <c r="P143" s="21" t="n">
        <f aca="false">-In_Upfront_Fee*$E142*(P138=0)*(P139&gt;0)</f>
        <v>-260.252761779346</v>
      </c>
      <c r="Q143" s="21" t="n">
        <f aca="false">-In_Upfront_Fee*$E142*(Q138=0)*(Q139&gt;0)</f>
        <v>-0</v>
      </c>
      <c r="R143" s="21" t="n">
        <f aca="false">-In_Upfront_Fee*$E142*(R138=0)*(R139&gt;0)</f>
        <v>-0</v>
      </c>
      <c r="S143" s="21" t="n">
        <f aca="false">-In_Upfront_Fee*$E142*(S138=0)*(S139&gt;0)</f>
        <v>-0</v>
      </c>
      <c r="T143" s="21" t="n">
        <f aca="false">-In_Upfront_Fee*$E142*(T138=0)*(T139&gt;0)</f>
        <v>-0</v>
      </c>
      <c r="U143" s="21" t="n">
        <f aca="false">-In_Upfront_Fee*$E142*(U138=0)*(U139&gt;0)</f>
        <v>-0</v>
      </c>
      <c r="V143" s="21" t="n">
        <f aca="false">-In_Upfront_Fee*$E142*(V138=0)*(V139&gt;0)</f>
        <v>-0</v>
      </c>
      <c r="W143" s="21" t="n">
        <f aca="false">-In_Upfront_Fee*$E142*(W138=0)*(W139&gt;0)</f>
        <v>-0</v>
      </c>
      <c r="X143" s="21" t="n">
        <f aca="false">-In_Upfront_Fee*$E142*(X138=0)*(X139&gt;0)</f>
        <v>-0</v>
      </c>
      <c r="Y143" s="21" t="n">
        <f aca="false">-In_Upfront_Fee*$E142*(Y138=0)*(Y139&gt;0)</f>
        <v>-0</v>
      </c>
      <c r="Z143" s="21" t="n">
        <f aca="false">-In_Upfront_Fee*$E142*(Z138=0)*(Z139&gt;0)</f>
        <v>-0</v>
      </c>
      <c r="AA143" s="21" t="n">
        <f aca="false">-In_Upfront_Fee*$E142*(AA138=0)*(AA139&gt;0)</f>
        <v>-0</v>
      </c>
      <c r="AB143" s="21" t="n">
        <f aca="false">-In_Upfront_Fee*$E142*(AB138=0)*(AB139&gt;0)</f>
        <v>-0</v>
      </c>
      <c r="AC143" s="21" t="n">
        <f aca="false">-In_Upfront_Fee*$E142*(AC138=0)*(AC139&gt;0)</f>
        <v>-0</v>
      </c>
      <c r="AD143" s="21" t="n">
        <f aca="false">-In_Upfront_Fee*$E142*(AD138=0)*(AD139&gt;0)</f>
        <v>-0</v>
      </c>
      <c r="AE143" s="21" t="n">
        <f aca="false">-In_Upfront_Fee*$E142*(AE138=0)*(AE139&gt;0)</f>
        <v>-0</v>
      </c>
      <c r="AF143" s="21" t="n">
        <f aca="false">-In_Upfront_Fee*$E142*(AF138=0)*(AF139&gt;0)</f>
        <v>-0</v>
      </c>
      <c r="AG143" s="21" t="n">
        <f aca="false">-In_Upfront_Fee*$E142*(AG138=0)*(AG139&gt;0)</f>
        <v>-0</v>
      </c>
      <c r="AH143" s="21" t="n">
        <f aca="false">-In_Upfront_Fee*$E142*(AH138=0)*(AH139&gt;0)</f>
        <v>-0</v>
      </c>
      <c r="AI143" s="21" t="n">
        <f aca="false">-In_Upfront_Fee*$E142*(AI138=0)*(AI139&gt;0)</f>
        <v>-0</v>
      </c>
      <c r="AJ143" s="21" t="n">
        <f aca="false">-In_Upfront_Fee*$E142*(AJ138=0)*(AJ139&gt;0)</f>
        <v>-0</v>
      </c>
      <c r="AK143" s="21" t="n">
        <f aca="false">-In_Upfront_Fee*$E142*(AK138=0)*(AK139&gt;0)</f>
        <v>-0</v>
      </c>
      <c r="AL143" s="21" t="n">
        <f aca="false">-In_Upfront_Fee*$E142*(AL138=0)*(AL139&gt;0)</f>
        <v>-0</v>
      </c>
      <c r="AM143" s="21" t="n">
        <f aca="false">-In_Upfront_Fee*$E142*(AM138=0)*(AM139&gt;0)</f>
        <v>-0</v>
      </c>
      <c r="AN143" s="21" t="n">
        <f aca="false">-In_Upfront_Fee*$E142*(AN138=0)*(AN139&gt;0)</f>
        <v>-0</v>
      </c>
      <c r="AO143" s="21" t="n">
        <f aca="false">-In_Upfront_Fee*$E142*(AO138=0)*(AO139&gt;0)</f>
        <v>-0</v>
      </c>
      <c r="AP143" s="21" t="n">
        <f aca="false">-In_Upfront_Fee*$E142*(AP138=0)*(AP139&gt;0)</f>
        <v>-0</v>
      </c>
      <c r="AQ143" s="21" t="n">
        <f aca="false">-In_Upfront_Fee*$E142*(AQ138=0)*(AQ139&gt;0)</f>
        <v>-0</v>
      </c>
      <c r="AR143" s="21" t="n">
        <f aca="false">-In_Upfront_Fee*$E142*(AR138=0)*(AR139&gt;0)</f>
        <v>-0</v>
      </c>
      <c r="AS143" s="21" t="n">
        <f aca="false">-In_Upfront_Fee*$E142*(AS138=0)*(AS139&gt;0)</f>
        <v>-0</v>
      </c>
      <c r="AT143" s="21" t="n">
        <f aca="false">-In_Upfront_Fee*$E142*(AT138=0)*(AT139&gt;0)</f>
        <v>-0</v>
      </c>
      <c r="AU143" s="21" t="n">
        <f aca="false">-In_Upfront_Fee*$E142*(AU138=0)*(AU139&gt;0)</f>
        <v>-0</v>
      </c>
      <c r="AV143" s="21" t="n">
        <f aca="false">-In_Upfront_Fee*$E142*(AV138=0)*(AV139&gt;0)</f>
        <v>-0</v>
      </c>
      <c r="AW143" s="21" t="n">
        <f aca="false">-In_Upfront_Fee*$E142*(AW138=0)*(AW139&gt;0)</f>
        <v>-0</v>
      </c>
      <c r="AX143" s="21" t="n">
        <f aca="false">-In_Upfront_Fee*$E142*(AX138=0)*(AX139&gt;0)</f>
        <v>-0</v>
      </c>
      <c r="AY143" s="21" t="n">
        <f aca="false">-In_Upfront_Fee*$E142*(AY138=0)*(AY139&gt;0)</f>
        <v>-0</v>
      </c>
      <c r="AZ143" s="21" t="n">
        <f aca="false">-In_Upfront_Fee*$E142*(AZ138=0)*(AZ139&gt;0)</f>
        <v>-0</v>
      </c>
      <c r="BA143" s="21" t="n">
        <f aca="false">-In_Upfront_Fee*$E142*(BA138=0)*(BA139&gt;0)</f>
        <v>-0</v>
      </c>
      <c r="BB143" s="21" t="n">
        <f aca="false">-In_Upfront_Fee*$E142*(BB138=0)*(BB139&gt;0)</f>
        <v>-0</v>
      </c>
      <c r="BC143" s="21" t="n">
        <f aca="false">-In_Upfront_Fee*$E142*(BC138=0)*(BC139&gt;0)</f>
        <v>-0</v>
      </c>
      <c r="BD143" s="21" t="n">
        <f aca="false">-In_Upfront_Fee*$E142*(BD138=0)*(BD139&gt;0)</f>
        <v>-0</v>
      </c>
      <c r="BE143" s="21" t="n">
        <f aca="false">-In_Upfront_Fee*$E142*(BE138=0)*(BE139&gt;0)</f>
        <v>-0</v>
      </c>
      <c r="BF143" s="21" t="n">
        <f aca="false">-In_Upfront_Fee*$E142*(BF138=0)*(BF139&gt;0)</f>
        <v>-0</v>
      </c>
      <c r="BG143" s="21" t="n">
        <f aca="false">-In_Upfront_Fee*$E142*(BG138=0)*(BG139&gt;0)</f>
        <v>-0</v>
      </c>
      <c r="BH143" s="21" t="n">
        <f aca="false">-In_Upfront_Fee*$E142*(BH138=0)*(BH139&gt;0)</f>
        <v>-0</v>
      </c>
      <c r="BI143" s="21" t="n">
        <f aca="false">-In_Upfront_Fee*$E142*(BI138=0)*(BI139&gt;0)</f>
        <v>-0</v>
      </c>
      <c r="BJ143" s="21" t="n">
        <f aca="false">-In_Upfront_Fee*$E142*(BJ138=0)*(BJ139&gt;0)</f>
        <v>-0</v>
      </c>
      <c r="BK143" s="21" t="n">
        <f aca="false">-In_Upfront_Fee*$E142*(BK138=0)*(BK139&gt;0)</f>
        <v>-0</v>
      </c>
      <c r="BL143" s="21" t="n">
        <f aca="false">-In_Upfront_Fee*$E142*(BL138=0)*(BL139&gt;0)</f>
        <v>-0</v>
      </c>
      <c r="BM143" s="21" t="n">
        <f aca="false">-In_Upfront_Fee*$E142*(BM138=0)*(BM139&gt;0)</f>
        <v>-0</v>
      </c>
      <c r="BN143" s="21" t="n">
        <f aca="false">-In_Upfront_Fee*$E142*(BN138=0)*(BN139&gt;0)</f>
        <v>-0</v>
      </c>
      <c r="BO143" s="21" t="n">
        <f aca="false">-In_Upfront_Fee*$E142*(BO138=0)*(BO139&gt;0)</f>
        <v>-0</v>
      </c>
      <c r="BP143" s="21" t="n">
        <f aca="false">-In_Upfront_Fee*$E142*(BP138=0)*(BP139&gt;0)</f>
        <v>-0</v>
      </c>
      <c r="BQ143" s="21" t="n">
        <f aca="false">-In_Upfront_Fee*$E142*(BQ138=0)*(BQ139&gt;0)</f>
        <v>-0</v>
      </c>
      <c r="BR143" s="21" t="n">
        <f aca="false">-In_Upfront_Fee*$E142*(BR138=0)*(BR139&gt;0)</f>
        <v>-0</v>
      </c>
      <c r="BS143" s="21" t="n">
        <f aca="false">-In_Upfront_Fee*$E142*(BS138=0)*(BS139&gt;0)</f>
        <v>-0</v>
      </c>
      <c r="BT143" s="21" t="n">
        <f aca="false">-In_Upfront_Fee*$E142*(BT138=0)*(BT139&gt;0)</f>
        <v>-0</v>
      </c>
      <c r="BU143" s="21" t="n">
        <f aca="false">-In_Upfront_Fee*$E142*(BU138=0)*(BU139&gt;0)</f>
        <v>-0</v>
      </c>
      <c r="BV143" s="21" t="n">
        <f aca="false">-In_Upfront_Fee*$E142*(BV138=0)*(BV139&gt;0)</f>
        <v>-0</v>
      </c>
      <c r="BW143" s="21" t="n">
        <f aca="false">-In_Upfront_Fee*$E142*(BW138=0)*(BW139&gt;0)</f>
        <v>-0</v>
      </c>
      <c r="BX143" s="21" t="n">
        <f aca="false">-In_Upfront_Fee*$E142*(BX138=0)*(BX139&gt;0)</f>
        <v>-0</v>
      </c>
      <c r="BY143" s="21" t="n">
        <f aca="false">-In_Upfront_Fee*$E142*(BY138=0)*(BY139&gt;0)</f>
        <v>-0</v>
      </c>
      <c r="BZ143" s="21" t="n">
        <f aca="false">-In_Upfront_Fee*$E142*(BZ138=0)*(BZ139&gt;0)</f>
        <v>-0</v>
      </c>
      <c r="CA143" s="21" t="n">
        <f aca="false">-In_Upfront_Fee*$E142*(CA138=0)*(CA139&gt;0)</f>
        <v>-0</v>
      </c>
      <c r="CB143" s="21" t="n">
        <f aca="false">-In_Upfront_Fee*$E142*(CB138=0)*(CB139&gt;0)</f>
        <v>-0</v>
      </c>
      <c r="CC143" s="21" t="n">
        <f aca="false">-In_Upfront_Fee*$E142*(CC138=0)*(CC139&gt;0)</f>
        <v>-0</v>
      </c>
      <c r="CD143" s="21" t="n">
        <f aca="false">-In_Upfront_Fee*$E142*(CD138=0)*(CD139&gt;0)</f>
        <v>-0</v>
      </c>
      <c r="CE143" s="21" t="n">
        <f aca="false">-In_Upfront_Fee*$E142*(CE138=0)*(CE139&gt;0)</f>
        <v>-0</v>
      </c>
      <c r="CF143" s="21" t="n">
        <f aca="false">-In_Upfront_Fee*$E142*(CF138=0)*(CF139&gt;0)</f>
        <v>-0</v>
      </c>
      <c r="CG143" s="21" t="n">
        <f aca="false">-In_Upfront_Fee*$E142*(CG138=0)*(CG139&gt;0)</f>
        <v>-0</v>
      </c>
      <c r="CH143" s="21" t="n">
        <f aca="false">-In_Upfront_Fee*$E142*(CH138=0)*(CH139&gt;0)</f>
        <v>-0</v>
      </c>
      <c r="CI143" s="21" t="n">
        <f aca="false">-In_Upfront_Fee*$E142*(CI138=0)*(CI139&gt;0)</f>
        <v>-0</v>
      </c>
      <c r="CJ143" s="21" t="n">
        <f aca="false">-In_Upfront_Fee*$E142*(CJ138=0)*(CJ139&gt;0)</f>
        <v>-0</v>
      </c>
      <c r="CK143" s="21" t="n">
        <f aca="false">-In_Upfront_Fee*$E142*(CK138=0)*(CK139&gt;0)</f>
        <v>-0</v>
      </c>
      <c r="CL143" s="21" t="n">
        <f aca="false">-In_Upfront_Fee*$E142*(CL138=0)*(CL139&gt;0)</f>
        <v>-0</v>
      </c>
      <c r="CM143" s="21" t="n">
        <f aca="false">-In_Upfront_Fee*$E142*(CM138=0)*(CM139&gt;0)</f>
        <v>-0</v>
      </c>
      <c r="CN143" s="21" t="n">
        <f aca="false">-In_Upfront_Fee*$E142*(CN138=0)*(CN139&gt;0)</f>
        <v>-0</v>
      </c>
      <c r="CO143" s="21" t="n">
        <f aca="false">-In_Upfront_Fee*$E142*(CO138=0)*(CO139&gt;0)</f>
        <v>-0</v>
      </c>
      <c r="CP143" s="21" t="n">
        <f aca="false">-In_Upfront_Fee*$E142*(CP138=0)*(CP139&gt;0)</f>
        <v>-0</v>
      </c>
      <c r="CQ143" s="21" t="n">
        <f aca="false">-In_Upfront_Fee*$E142*(CQ138=0)*(CQ139&gt;0)</f>
        <v>-0</v>
      </c>
      <c r="CR143" s="21" t="n">
        <f aca="false">-In_Upfront_Fee*$E142*(CR138=0)*(CR139&gt;0)</f>
        <v>-0</v>
      </c>
      <c r="CS143" s="21" t="n">
        <f aca="false">-In_Upfront_Fee*$E142*(CS138=0)*(CS139&gt;0)</f>
        <v>-0</v>
      </c>
      <c r="CT143" s="21" t="n">
        <f aca="false">-In_Upfront_Fee*$E142*(CT138=0)*(CT139&gt;0)</f>
        <v>-0</v>
      </c>
      <c r="CU143" s="21" t="n">
        <f aca="false">-In_Upfront_Fee*$E142*(CU138=0)*(CU139&gt;0)</f>
        <v>-0</v>
      </c>
      <c r="CV143" s="21" t="n">
        <f aca="false">-In_Upfront_Fee*$E142*(CV138=0)*(CV139&gt;0)</f>
        <v>-0</v>
      </c>
      <c r="CW143" s="21" t="n">
        <f aca="false">-In_Upfront_Fee*$E142*(CW138=0)*(CW139&gt;0)</f>
        <v>-0</v>
      </c>
      <c r="CX143" s="21" t="n">
        <f aca="false">-In_Upfront_Fee*$E142*(CX138=0)*(CX139&gt;0)</f>
        <v>-0</v>
      </c>
      <c r="CY143" s="21" t="n">
        <f aca="false">-In_Upfront_Fee*$E142*(CY138=0)*(CY139&gt;0)</f>
        <v>-0</v>
      </c>
      <c r="CZ143" s="21" t="n">
        <f aca="false">-In_Upfront_Fee*$E142*(CZ138=0)*(CZ139&gt;0)</f>
        <v>-0</v>
      </c>
      <c r="DA143" s="21" t="n">
        <f aca="false">-In_Upfront_Fee*$E142*(DA138=0)*(DA139&gt;0)</f>
        <v>-0</v>
      </c>
      <c r="DB143" s="21" t="n">
        <f aca="false">-In_Upfront_Fee*$E142*(DB138=0)*(DB139&gt;0)</f>
        <v>-0</v>
      </c>
      <c r="DC143" s="21" t="n">
        <f aca="false">-In_Upfront_Fee*$E142*(DC138=0)*(DC139&gt;0)</f>
        <v>-0</v>
      </c>
      <c r="DD143" s="21" t="n">
        <f aca="false">-In_Upfront_Fee*$E142*(DD138=0)*(DD139&gt;0)</f>
        <v>-0</v>
      </c>
      <c r="DE143" s="21" t="n">
        <f aca="false">-In_Upfront_Fee*$E142*(DE138=0)*(DE139&gt;0)</f>
        <v>-0</v>
      </c>
      <c r="DF143" s="21" t="n">
        <f aca="false">-In_Upfront_Fee*$E142*(DF138=0)*(DF139&gt;0)</f>
        <v>-0</v>
      </c>
      <c r="DG143" s="21" t="n">
        <f aca="false">-In_Upfront_Fee*$E142*(DG138=0)*(DG139&gt;0)</f>
        <v>-0</v>
      </c>
      <c r="DH143" s="21" t="n">
        <f aca="false">-In_Upfront_Fee*$E142*(DH138=0)*(DH139&gt;0)</f>
        <v>-0</v>
      </c>
      <c r="DI143" s="21" t="n">
        <f aca="false">-In_Upfront_Fee*$E142*(DI138=0)*(DI139&gt;0)</f>
        <v>-0</v>
      </c>
      <c r="DJ143" s="21" t="n">
        <f aca="false">-In_Upfront_Fee*$E142*(DJ138=0)*(DJ139&gt;0)</f>
        <v>-0</v>
      </c>
      <c r="DK143" s="21" t="n">
        <f aca="false">-In_Upfront_Fee*$E142*(DK138=0)*(DK139&gt;0)</f>
        <v>-0</v>
      </c>
      <c r="DL143" s="21" t="n">
        <f aca="false">-In_Upfront_Fee*$E142*(DL138=0)*(DL139&gt;0)</f>
        <v>-0</v>
      </c>
      <c r="DM143" s="21" t="n">
        <f aca="false">-In_Upfront_Fee*$E142*(DM138=0)*(DM139&gt;0)</f>
        <v>-0</v>
      </c>
      <c r="DN143" s="21" t="n">
        <f aca="false">-In_Upfront_Fee*$E142*(DN138=0)*(DN139&gt;0)</f>
        <v>-0</v>
      </c>
      <c r="DO143" s="21" t="n">
        <f aca="false">-In_Upfront_Fee*$E142*(DO138=0)*(DO139&gt;0)</f>
        <v>-0</v>
      </c>
      <c r="DP143" s="21" t="n">
        <f aca="false">-In_Upfront_Fee*$E142*(DP138=0)*(DP139&gt;0)</f>
        <v>-0</v>
      </c>
      <c r="DQ143" s="21" t="n">
        <f aca="false">-In_Upfront_Fee*$E142*(DQ138=0)*(DQ139&gt;0)</f>
        <v>-0</v>
      </c>
      <c r="DR143" s="21" t="n">
        <f aca="false">-In_Upfront_Fee*$E142*(DR138=0)*(DR139&gt;0)</f>
        <v>-0</v>
      </c>
      <c r="DS143" s="21" t="n">
        <f aca="false">-In_Upfront_Fee*$E142*(DS138=0)*(DS139&gt;0)</f>
        <v>-0</v>
      </c>
      <c r="DT143" s="21" t="n">
        <f aca="false">-In_Upfront_Fee*$E142*(DT138=0)*(DT139&gt;0)</f>
        <v>-0</v>
      </c>
      <c r="DU143" s="21" t="n">
        <f aca="false">-In_Upfront_Fee*$E142*(DU138=0)*(DU139&gt;0)</f>
        <v>-0</v>
      </c>
      <c r="DV143" s="21" t="n">
        <f aca="false">-In_Upfront_Fee*$E142*(DV138=0)*(DV139&gt;0)</f>
        <v>-0</v>
      </c>
      <c r="DW143" s="21" t="n">
        <f aca="false">-In_Upfront_Fee*$E142*(DW138=0)*(DW139&gt;0)</f>
        <v>-0</v>
      </c>
      <c r="DX143" s="21" t="n">
        <f aca="false">-In_Upfront_Fee*$E142*(DX138=0)*(DX139&gt;0)</f>
        <v>-0</v>
      </c>
      <c r="DY143" s="21" t="n">
        <f aca="false">-In_Upfront_Fee*$E142*(DY138=0)*(DY139&gt;0)</f>
        <v>-0</v>
      </c>
      <c r="DZ143" s="21" t="n">
        <f aca="false">-In_Upfront_Fee*$E142*(DZ138=0)*(DZ139&gt;0)</f>
        <v>-0</v>
      </c>
      <c r="EA143" s="21" t="n">
        <f aca="false">-In_Upfront_Fee*$E142*(EA138=0)*(EA139&gt;0)</f>
        <v>-0</v>
      </c>
      <c r="EB143" s="21" t="n">
        <f aca="false">-In_Upfront_Fee*$E142*(EB138=0)*(EB139&gt;0)</f>
        <v>-0</v>
      </c>
      <c r="EC143" s="21" t="n">
        <f aca="false">-In_Upfront_Fee*$E142*(EC138=0)*(EC139&gt;0)</f>
        <v>-0</v>
      </c>
      <c r="ED143" s="21" t="n">
        <f aca="false">-In_Upfront_Fee*$E142*(ED138=0)*(ED139&gt;0)</f>
        <v>-0</v>
      </c>
      <c r="EE143" s="21" t="n">
        <f aca="false">-In_Upfront_Fee*$E142*(EE138=0)*(EE139&gt;0)</f>
        <v>-0</v>
      </c>
      <c r="EF143" s="21" t="n">
        <f aca="false">-In_Upfront_Fee*$E142*(EF138=0)*(EF139&gt;0)</f>
        <v>-0</v>
      </c>
      <c r="EG143" s="21" t="n">
        <f aca="false">-In_Upfront_Fee*$E142*(EG138=0)*(EG139&gt;0)</f>
        <v>-0</v>
      </c>
      <c r="EH143" s="21" t="n">
        <f aca="false">-In_Upfront_Fee*$E142*(EH138=0)*(EH139&gt;0)</f>
        <v>-0</v>
      </c>
      <c r="EI143" s="21" t="n">
        <f aca="false">-In_Upfront_Fee*$E142*(EI138=0)*(EI139&gt;0)</f>
        <v>-0</v>
      </c>
      <c r="EJ143" s="21" t="n">
        <f aca="false">-In_Upfront_Fee*$E142*(EJ138=0)*(EJ139&gt;0)</f>
        <v>-0</v>
      </c>
      <c r="EK143" s="21" t="n">
        <f aca="false">-In_Upfront_Fee*$E142*(EK138=0)*(EK139&gt;0)</f>
        <v>-0</v>
      </c>
      <c r="EL143" s="21" t="n">
        <f aca="false">-In_Upfront_Fee*$E142*(EL138=0)*(EL139&gt;0)</f>
        <v>-0</v>
      </c>
      <c r="EM143" s="21" t="n">
        <f aca="false">-In_Upfront_Fee*$E142*(EM138=0)*(EM139&gt;0)</f>
        <v>-0</v>
      </c>
      <c r="EN143" s="21" t="n">
        <f aca="false">-In_Upfront_Fee*$E142*(EN138=0)*(EN139&gt;0)</f>
        <v>-0</v>
      </c>
      <c r="EO143" s="21" t="n">
        <f aca="false">-In_Upfront_Fee*$E142*(EO138=0)*(EO139&gt;0)</f>
        <v>-0</v>
      </c>
      <c r="EP143" s="21" t="n">
        <f aca="false">-In_Upfront_Fee*$E142*(EP138=0)*(EP139&gt;0)</f>
        <v>-0</v>
      </c>
      <c r="EQ143" s="21" t="n">
        <f aca="false">-In_Upfront_Fee*$E142*(EQ138=0)*(EQ139&gt;0)</f>
        <v>-0</v>
      </c>
      <c r="ER143" s="21" t="n">
        <f aca="false">-In_Upfront_Fee*$E142*(ER138=0)*(ER139&gt;0)</f>
        <v>-0</v>
      </c>
      <c r="ES143" s="21" t="n">
        <f aca="false">-In_Upfront_Fee*$E142*(ES138=0)*(ES139&gt;0)</f>
        <v>-0</v>
      </c>
      <c r="ET143" s="21" t="n">
        <f aca="false">-In_Upfront_Fee*$E142*(ET138=0)*(ET139&gt;0)</f>
        <v>-0</v>
      </c>
      <c r="EU143" s="21" t="n">
        <f aca="false">-In_Upfront_Fee*$E142*(EU138=0)*(EU139&gt;0)</f>
        <v>-0</v>
      </c>
      <c r="EV143" s="21" t="n">
        <f aca="false">-In_Upfront_Fee*$E142*(EV138=0)*(EV139&gt;0)</f>
        <v>-0</v>
      </c>
      <c r="EW143" s="21" t="n">
        <f aca="false">-In_Upfront_Fee*$E142*(EW138=0)*(EW139&gt;0)</f>
        <v>-0</v>
      </c>
      <c r="EX143" s="21" t="n">
        <f aca="false">-In_Upfront_Fee*$E142*(EX138=0)*(EX139&gt;0)</f>
        <v>-0</v>
      </c>
      <c r="EY143" s="21" t="n">
        <f aca="false">-In_Upfront_Fee*$E142*(EY138=0)*(EY139&gt;0)</f>
        <v>-0</v>
      </c>
      <c r="EZ143" s="21" t="n">
        <f aca="false">-In_Upfront_Fee*$E142*(EZ138=0)*(EZ139&gt;0)</f>
        <v>-0</v>
      </c>
      <c r="FA143" s="21" t="n">
        <f aca="false">-In_Upfront_Fee*$E142*(FA138=0)*(FA139&gt;0)</f>
        <v>-0</v>
      </c>
      <c r="FB143" s="21" t="n">
        <f aca="false">-In_Upfront_Fee*$E142*(FB138=0)*(FB139&gt;0)</f>
        <v>-0</v>
      </c>
      <c r="FC143" s="21" t="n">
        <f aca="false">-In_Upfront_Fee*$E142*(FC138=0)*(FC139&gt;0)</f>
        <v>-0</v>
      </c>
      <c r="FD143" s="21" t="n">
        <f aca="false">-In_Upfront_Fee*$E142*(FD138=0)*(FD139&gt;0)</f>
        <v>-0</v>
      </c>
      <c r="FE143" s="21" t="n">
        <f aca="false">-In_Upfront_Fee*$E142*(FE138=0)*(FE139&gt;0)</f>
        <v>-0</v>
      </c>
      <c r="FF143" s="21" t="n">
        <f aca="false">-In_Upfront_Fee*$E142*(FF138=0)*(FF139&gt;0)</f>
        <v>-0</v>
      </c>
      <c r="FG143" s="21" t="n">
        <f aca="false">-In_Upfront_Fee*$E142*(FG138=0)*(FG139&gt;0)</f>
        <v>-0</v>
      </c>
      <c r="FH143" s="21" t="n">
        <f aca="false">-In_Upfront_Fee*$E142*(FH138=0)*(FH139&gt;0)</f>
        <v>-0</v>
      </c>
    </row>
    <row r="144" customFormat="false" ht="15" hidden="false" customHeight="false" outlineLevel="0" collapsed="false">
      <c r="C144" s="1" t="s">
        <v>783</v>
      </c>
      <c r="D144" s="12" t="s">
        <v>358</v>
      </c>
      <c r="I144" s="21" t="n">
        <f aca="false">SUM(J144:FH144)</f>
        <v>-65.5277254881647</v>
      </c>
      <c r="J144" s="21" t="n">
        <f aca="false">-In_Commitment_Fee*($I139-SUM($J139:J139)+J139)*J$6*(J27&gt;0)</f>
        <v>-0</v>
      </c>
      <c r="K144" s="21" t="n">
        <f aca="false">-In_Commitment_Fee*($I139-SUM($J139:K139)+K139)*K$6*(K27&gt;0)</f>
        <v>-0</v>
      </c>
      <c r="L144" s="21" t="n">
        <f aca="false">-In_Commitment_Fee*($I139-SUM($J139:L139)+L139)*L$6*(L27&gt;0)</f>
        <v>-0</v>
      </c>
      <c r="M144" s="21" t="n">
        <f aca="false">-In_Commitment_Fee*($I139-SUM($J139:M139)+M139)*M$6*(M27&gt;0)</f>
        <v>-0</v>
      </c>
      <c r="N144" s="21" t="n">
        <f aca="false">-In_Commitment_Fee*($I139-SUM($J139:N139)+N139)*N$6*(N27&gt;0)</f>
        <v>-0</v>
      </c>
      <c r="O144" s="21" t="n">
        <f aca="false">-In_Commitment_Fee*($I139-SUM($J139:O139)+O139)*O$6*(O27&gt;0)</f>
        <v>-0</v>
      </c>
      <c r="P144" s="21" t="n">
        <f aca="false">-In_Commitment_Fee*($I139-SUM($J139:P139)+P139)*P$6*(P27&gt;0)</f>
        <v>-0</v>
      </c>
      <c r="Q144" s="21" t="n">
        <f aca="false">-In_Commitment_Fee*($I139-SUM($J139:Q139)+Q139)*Q$6*(Q27&gt;0)</f>
        <v>-32.8827866562978</v>
      </c>
      <c r="R144" s="21" t="n">
        <f aca="false">-In_Commitment_Fee*($I139-SUM($J139:R139)+R139)*R$6*(R27&gt;0)</f>
        <v>-21.8819998476454</v>
      </c>
      <c r="S144" s="21" t="n">
        <f aca="false">-In_Commitment_Fee*($I139-SUM($J139:S139)+S139)*S$6*(S27&gt;0)</f>
        <v>-10.7629389842214</v>
      </c>
      <c r="T144" s="21" t="n">
        <f aca="false">-In_Commitment_Fee*($I139-SUM($J139:T139)+T139)*T$6*(T27&gt;0)</f>
        <v>-0</v>
      </c>
      <c r="U144" s="21" t="n">
        <f aca="false">-In_Commitment_Fee*($I139-SUM($J139:U139)+U139)*U$6*(U27&gt;0)</f>
        <v>-0</v>
      </c>
      <c r="V144" s="21" t="n">
        <f aca="false">-In_Commitment_Fee*($I139-SUM($J139:V139)+V139)*V$6*(V27&gt;0)</f>
        <v>-0</v>
      </c>
      <c r="W144" s="21" t="n">
        <f aca="false">-In_Commitment_Fee*($I139-SUM($J139:W139)+W139)*W$6*(W27&gt;0)</f>
        <v>-0</v>
      </c>
      <c r="X144" s="21" t="n">
        <f aca="false">-In_Commitment_Fee*($I139-SUM($J139:X139)+X139)*X$6*(X27&gt;0)</f>
        <v>-0</v>
      </c>
      <c r="Y144" s="21" t="n">
        <f aca="false">-In_Commitment_Fee*($I139-SUM($J139:Y139)+Y139)*Y$6*(Y27&gt;0)</f>
        <v>-0</v>
      </c>
      <c r="Z144" s="21" t="n">
        <f aca="false">-In_Commitment_Fee*($I139-SUM($J139:Z139)+Z139)*Z$6*(Z27&gt;0)</f>
        <v>-0</v>
      </c>
      <c r="AA144" s="21" t="n">
        <f aca="false">-In_Commitment_Fee*($I139-SUM($J139:AA139)+AA139)*AA$6*(AA27&gt;0)</f>
        <v>-0</v>
      </c>
      <c r="AB144" s="21" t="n">
        <f aca="false">-In_Commitment_Fee*($I139-SUM($J139:AB139)+AB139)*AB$6*(AB27&gt;0)</f>
        <v>-0</v>
      </c>
      <c r="AC144" s="21" t="n">
        <f aca="false">-In_Commitment_Fee*($I139-SUM($J139:AC139)+AC139)*AC$6*(AC27&gt;0)</f>
        <v>-0</v>
      </c>
      <c r="AD144" s="21" t="n">
        <f aca="false">-In_Commitment_Fee*($I139-SUM($J139:AD139)+AD139)*AD$6*(AD27&gt;0)</f>
        <v>-0</v>
      </c>
      <c r="AE144" s="21" t="n">
        <f aca="false">-In_Commitment_Fee*($I139-SUM($J139:AE139)+AE139)*AE$6*(AE27&gt;0)</f>
        <v>-0</v>
      </c>
      <c r="AF144" s="21" t="n">
        <f aca="false">-In_Commitment_Fee*($I139-SUM($J139:AF139)+AF139)*AF$6*(AF27&gt;0)</f>
        <v>-0</v>
      </c>
      <c r="AG144" s="21" t="n">
        <f aca="false">-In_Commitment_Fee*($I139-SUM($J139:AG139)+AG139)*AG$6*(AG27&gt;0)</f>
        <v>-0</v>
      </c>
      <c r="AH144" s="21" t="n">
        <f aca="false">-In_Commitment_Fee*($I139-SUM($J139:AH139)+AH139)*AH$6*(AH27&gt;0)</f>
        <v>-0</v>
      </c>
      <c r="AI144" s="21" t="n">
        <f aca="false">-In_Commitment_Fee*($I139-SUM($J139:AI139)+AI139)*AI$6*(AI27&gt;0)</f>
        <v>-0</v>
      </c>
      <c r="AJ144" s="21" t="n">
        <f aca="false">-In_Commitment_Fee*($I139-SUM($J139:AJ139)+AJ139)*AJ$6*(AJ27&gt;0)</f>
        <v>-0</v>
      </c>
      <c r="AK144" s="21" t="n">
        <f aca="false">-In_Commitment_Fee*($I139-SUM($J139:AK139)+AK139)*AK$6*(AK27&gt;0)</f>
        <v>-0</v>
      </c>
      <c r="AL144" s="21" t="n">
        <f aca="false">-In_Commitment_Fee*($I139-SUM($J139:AL139)+AL139)*AL$6*(AL27&gt;0)</f>
        <v>-0</v>
      </c>
      <c r="AM144" s="21" t="n">
        <f aca="false">-In_Commitment_Fee*($I139-SUM($J139:AM139)+AM139)*AM$6*(AM27&gt;0)</f>
        <v>-0</v>
      </c>
      <c r="AN144" s="21" t="n">
        <f aca="false">-In_Commitment_Fee*($I139-SUM($J139:AN139)+AN139)*AN$6*(AN27&gt;0)</f>
        <v>-0</v>
      </c>
      <c r="AO144" s="21" t="n">
        <f aca="false">-In_Commitment_Fee*($I139-SUM($J139:AO139)+AO139)*AO$6*(AO27&gt;0)</f>
        <v>-0</v>
      </c>
      <c r="AP144" s="21" t="n">
        <f aca="false">-In_Commitment_Fee*($I139-SUM($J139:AP139)+AP139)*AP$6*(AP27&gt;0)</f>
        <v>-0</v>
      </c>
      <c r="AQ144" s="21" t="n">
        <f aca="false">-In_Commitment_Fee*($I139-SUM($J139:AQ139)+AQ139)*AQ$6*(AQ27&gt;0)</f>
        <v>-0</v>
      </c>
      <c r="AR144" s="21" t="n">
        <f aca="false">-In_Commitment_Fee*($I139-SUM($J139:AR139)+AR139)*AR$6*(AR27&gt;0)</f>
        <v>-0</v>
      </c>
      <c r="AS144" s="21" t="n">
        <f aca="false">-In_Commitment_Fee*($I139-SUM($J139:AS139)+AS139)*AS$6*(AS27&gt;0)</f>
        <v>-0</v>
      </c>
      <c r="AT144" s="21" t="n">
        <f aca="false">-In_Commitment_Fee*($I139-SUM($J139:AT139)+AT139)*AT$6*(AT27&gt;0)</f>
        <v>-0</v>
      </c>
      <c r="AU144" s="21" t="n">
        <f aca="false">-In_Commitment_Fee*($I139-SUM($J139:AU139)+AU139)*AU$6*(AU27&gt;0)</f>
        <v>-0</v>
      </c>
      <c r="AV144" s="21" t="n">
        <f aca="false">-In_Commitment_Fee*($I139-SUM($J139:AV139)+AV139)*AV$6*(AV27&gt;0)</f>
        <v>-0</v>
      </c>
      <c r="AW144" s="21" t="n">
        <f aca="false">-In_Commitment_Fee*($I139-SUM($J139:AW139)+AW139)*AW$6*(AW27&gt;0)</f>
        <v>-0</v>
      </c>
      <c r="AX144" s="21" t="n">
        <f aca="false">-In_Commitment_Fee*($I139-SUM($J139:AX139)+AX139)*AX$6*(AX27&gt;0)</f>
        <v>-0</v>
      </c>
      <c r="AY144" s="21" t="n">
        <f aca="false">-In_Commitment_Fee*($I139-SUM($J139:AY139)+AY139)*AY$6*(AY27&gt;0)</f>
        <v>-0</v>
      </c>
      <c r="AZ144" s="21" t="n">
        <f aca="false">-In_Commitment_Fee*($I139-SUM($J139:AZ139)+AZ139)*AZ$6*(AZ27&gt;0)</f>
        <v>-0</v>
      </c>
      <c r="BA144" s="21" t="n">
        <f aca="false">-In_Commitment_Fee*($I139-SUM($J139:BA139)+BA139)*BA$6*(BA27&gt;0)</f>
        <v>-0</v>
      </c>
      <c r="BB144" s="21" t="n">
        <f aca="false">-In_Commitment_Fee*($I139-SUM($J139:BB139)+BB139)*BB$6*(BB27&gt;0)</f>
        <v>-0</v>
      </c>
      <c r="BC144" s="21" t="n">
        <f aca="false">-In_Commitment_Fee*($I139-SUM($J139:BC139)+BC139)*BC$6*(BC27&gt;0)</f>
        <v>-0</v>
      </c>
      <c r="BD144" s="21" t="n">
        <f aca="false">-In_Commitment_Fee*($I139-SUM($J139:BD139)+BD139)*BD$6*(BD27&gt;0)</f>
        <v>-0</v>
      </c>
      <c r="BE144" s="21" t="n">
        <f aca="false">-In_Commitment_Fee*($I139-SUM($J139:BE139)+BE139)*BE$6*(BE27&gt;0)</f>
        <v>-0</v>
      </c>
      <c r="BF144" s="21" t="n">
        <f aca="false">-In_Commitment_Fee*($I139-SUM($J139:BF139)+BF139)*BF$6*(BF27&gt;0)</f>
        <v>-0</v>
      </c>
      <c r="BG144" s="21" t="n">
        <f aca="false">-In_Commitment_Fee*($I139-SUM($J139:BG139)+BG139)*BG$6*(BG27&gt;0)</f>
        <v>-0</v>
      </c>
      <c r="BH144" s="21" t="n">
        <f aca="false">-In_Commitment_Fee*($I139-SUM($J139:BH139)+BH139)*BH$6*(BH27&gt;0)</f>
        <v>-0</v>
      </c>
      <c r="BI144" s="21" t="n">
        <f aca="false">-In_Commitment_Fee*($I139-SUM($J139:BI139)+BI139)*BI$6*(BI27&gt;0)</f>
        <v>-0</v>
      </c>
      <c r="BJ144" s="21" t="n">
        <f aca="false">-In_Commitment_Fee*($I139-SUM($J139:BJ139)+BJ139)*BJ$6*(BJ27&gt;0)</f>
        <v>-0</v>
      </c>
      <c r="BK144" s="21" t="n">
        <f aca="false">-In_Commitment_Fee*($I139-SUM($J139:BK139)+BK139)*BK$6*(BK27&gt;0)</f>
        <v>-0</v>
      </c>
      <c r="BL144" s="21" t="n">
        <f aca="false">-In_Commitment_Fee*($I139-SUM($J139:BL139)+BL139)*BL$6*(BL27&gt;0)</f>
        <v>-0</v>
      </c>
      <c r="BM144" s="21" t="n">
        <f aca="false">-In_Commitment_Fee*($I139-SUM($J139:BM139)+BM139)*BM$6*(BM27&gt;0)</f>
        <v>-0</v>
      </c>
      <c r="BN144" s="21" t="n">
        <f aca="false">-In_Commitment_Fee*($I139-SUM($J139:BN139)+BN139)*BN$6*(BN27&gt;0)</f>
        <v>-0</v>
      </c>
      <c r="BO144" s="21" t="n">
        <f aca="false">-In_Commitment_Fee*($I139-SUM($J139:BO139)+BO139)*BO$6*(BO27&gt;0)</f>
        <v>-0</v>
      </c>
      <c r="BP144" s="21" t="n">
        <f aca="false">-In_Commitment_Fee*($I139-SUM($J139:BP139)+BP139)*BP$6*(BP27&gt;0)</f>
        <v>-0</v>
      </c>
      <c r="BQ144" s="21" t="n">
        <f aca="false">-In_Commitment_Fee*($I139-SUM($J139:BQ139)+BQ139)*BQ$6*(BQ27&gt;0)</f>
        <v>-0</v>
      </c>
      <c r="BR144" s="21" t="n">
        <f aca="false">-In_Commitment_Fee*($I139-SUM($J139:BR139)+BR139)*BR$6*(BR27&gt;0)</f>
        <v>-0</v>
      </c>
      <c r="BS144" s="21" t="n">
        <f aca="false">-In_Commitment_Fee*($I139-SUM($J139:BS139)+BS139)*BS$6*(BS27&gt;0)</f>
        <v>-0</v>
      </c>
      <c r="BT144" s="21" t="n">
        <f aca="false">-In_Commitment_Fee*($I139-SUM($J139:BT139)+BT139)*BT$6*(BT27&gt;0)</f>
        <v>-0</v>
      </c>
      <c r="BU144" s="21" t="n">
        <f aca="false">-In_Commitment_Fee*($I139-SUM($J139:BU139)+BU139)*BU$6*(BU27&gt;0)</f>
        <v>-0</v>
      </c>
      <c r="BV144" s="21" t="n">
        <f aca="false">-In_Commitment_Fee*($I139-SUM($J139:BV139)+BV139)*BV$6*(BV27&gt;0)</f>
        <v>-0</v>
      </c>
      <c r="BW144" s="21" t="n">
        <f aca="false">-In_Commitment_Fee*($I139-SUM($J139:BW139)+BW139)*BW$6*(BW27&gt;0)</f>
        <v>-0</v>
      </c>
      <c r="BX144" s="21" t="n">
        <f aca="false">-In_Commitment_Fee*($I139-SUM($J139:BX139)+BX139)*BX$6*(BX27&gt;0)</f>
        <v>-0</v>
      </c>
      <c r="BY144" s="21" t="n">
        <f aca="false">-In_Commitment_Fee*($I139-SUM($J139:BY139)+BY139)*BY$6*(BY27&gt;0)</f>
        <v>-0</v>
      </c>
      <c r="BZ144" s="21" t="n">
        <f aca="false">-In_Commitment_Fee*($I139-SUM($J139:BZ139)+BZ139)*BZ$6*(BZ27&gt;0)</f>
        <v>-0</v>
      </c>
      <c r="CA144" s="21" t="n">
        <f aca="false">-In_Commitment_Fee*($I139-SUM($J139:CA139)+CA139)*CA$6*(CA27&gt;0)</f>
        <v>-0</v>
      </c>
      <c r="CB144" s="21" t="n">
        <f aca="false">-In_Commitment_Fee*($I139-SUM($J139:CB139)+CB139)*CB$6*(CB27&gt;0)</f>
        <v>-0</v>
      </c>
      <c r="CC144" s="21" t="n">
        <f aca="false">-In_Commitment_Fee*($I139-SUM($J139:CC139)+CC139)*CC$6*(CC27&gt;0)</f>
        <v>-0</v>
      </c>
      <c r="CD144" s="21" t="n">
        <f aca="false">-In_Commitment_Fee*($I139-SUM($J139:CD139)+CD139)*CD$6*(CD27&gt;0)</f>
        <v>-0</v>
      </c>
      <c r="CE144" s="21" t="n">
        <f aca="false">-In_Commitment_Fee*($I139-SUM($J139:CE139)+CE139)*CE$6*(CE27&gt;0)</f>
        <v>-0</v>
      </c>
      <c r="CF144" s="21" t="n">
        <f aca="false">-In_Commitment_Fee*($I139-SUM($J139:CF139)+CF139)*CF$6*(CF27&gt;0)</f>
        <v>-0</v>
      </c>
      <c r="CG144" s="21" t="n">
        <f aca="false">-In_Commitment_Fee*($I139-SUM($J139:CG139)+CG139)*CG$6*(CG27&gt;0)</f>
        <v>-0</v>
      </c>
      <c r="CH144" s="21" t="n">
        <f aca="false">-In_Commitment_Fee*($I139-SUM($J139:CH139)+CH139)*CH$6*(CH27&gt;0)</f>
        <v>-0</v>
      </c>
      <c r="CI144" s="21" t="n">
        <f aca="false">-In_Commitment_Fee*($I139-SUM($J139:CI139)+CI139)*CI$6*(CI27&gt;0)</f>
        <v>-0</v>
      </c>
      <c r="CJ144" s="21" t="n">
        <f aca="false">-In_Commitment_Fee*($I139-SUM($J139:CJ139)+CJ139)*CJ$6*(CJ27&gt;0)</f>
        <v>-0</v>
      </c>
      <c r="CK144" s="21" t="n">
        <f aca="false">-In_Commitment_Fee*($I139-SUM($J139:CK139)+CK139)*CK$6*(CK27&gt;0)</f>
        <v>-0</v>
      </c>
      <c r="CL144" s="21" t="n">
        <f aca="false">-In_Commitment_Fee*($I139-SUM($J139:CL139)+CL139)*CL$6*(CL27&gt;0)</f>
        <v>-0</v>
      </c>
      <c r="CM144" s="21" t="n">
        <f aca="false">-In_Commitment_Fee*($I139-SUM($J139:CM139)+CM139)*CM$6*(CM27&gt;0)</f>
        <v>-0</v>
      </c>
      <c r="CN144" s="21" t="n">
        <f aca="false">-In_Commitment_Fee*($I139-SUM($J139:CN139)+CN139)*CN$6*(CN27&gt;0)</f>
        <v>-0</v>
      </c>
      <c r="CO144" s="21" t="n">
        <f aca="false">-In_Commitment_Fee*($I139-SUM($J139:CO139)+CO139)*CO$6*(CO27&gt;0)</f>
        <v>-0</v>
      </c>
      <c r="CP144" s="21" t="n">
        <f aca="false">-In_Commitment_Fee*($I139-SUM($J139:CP139)+CP139)*CP$6*(CP27&gt;0)</f>
        <v>-0</v>
      </c>
      <c r="CQ144" s="21" t="n">
        <f aca="false">-In_Commitment_Fee*($I139-SUM($J139:CQ139)+CQ139)*CQ$6*(CQ27&gt;0)</f>
        <v>-0</v>
      </c>
      <c r="CR144" s="21" t="n">
        <f aca="false">-In_Commitment_Fee*($I139-SUM($J139:CR139)+CR139)*CR$6*(CR27&gt;0)</f>
        <v>-0</v>
      </c>
      <c r="CS144" s="21" t="n">
        <f aca="false">-In_Commitment_Fee*($I139-SUM($J139:CS139)+CS139)*CS$6*(CS27&gt;0)</f>
        <v>-0</v>
      </c>
      <c r="CT144" s="21" t="n">
        <f aca="false">-In_Commitment_Fee*($I139-SUM($J139:CT139)+CT139)*CT$6*(CT27&gt;0)</f>
        <v>-0</v>
      </c>
      <c r="CU144" s="21" t="n">
        <f aca="false">-In_Commitment_Fee*($I139-SUM($J139:CU139)+CU139)*CU$6*(CU27&gt;0)</f>
        <v>-0</v>
      </c>
      <c r="CV144" s="21" t="n">
        <f aca="false">-In_Commitment_Fee*($I139-SUM($J139:CV139)+CV139)*CV$6*(CV27&gt;0)</f>
        <v>-0</v>
      </c>
      <c r="CW144" s="21" t="n">
        <f aca="false">-In_Commitment_Fee*($I139-SUM($J139:CW139)+CW139)*CW$6*(CW27&gt;0)</f>
        <v>-0</v>
      </c>
      <c r="CX144" s="21" t="n">
        <f aca="false">-In_Commitment_Fee*($I139-SUM($J139:CX139)+CX139)*CX$6*(CX27&gt;0)</f>
        <v>-0</v>
      </c>
      <c r="CY144" s="21" t="n">
        <f aca="false">-In_Commitment_Fee*($I139-SUM($J139:CY139)+CY139)*CY$6*(CY27&gt;0)</f>
        <v>-0</v>
      </c>
      <c r="CZ144" s="21" t="n">
        <f aca="false">-In_Commitment_Fee*($I139-SUM($J139:CZ139)+CZ139)*CZ$6*(CZ27&gt;0)</f>
        <v>-0</v>
      </c>
      <c r="DA144" s="21" t="n">
        <f aca="false">-In_Commitment_Fee*($I139-SUM($J139:DA139)+DA139)*DA$6*(DA27&gt;0)</f>
        <v>-0</v>
      </c>
      <c r="DB144" s="21" t="n">
        <f aca="false">-In_Commitment_Fee*($I139-SUM($J139:DB139)+DB139)*DB$6*(DB27&gt;0)</f>
        <v>-0</v>
      </c>
      <c r="DC144" s="21" t="n">
        <f aca="false">-In_Commitment_Fee*($I139-SUM($J139:DC139)+DC139)*DC$6*(DC27&gt;0)</f>
        <v>-0</v>
      </c>
      <c r="DD144" s="21" t="n">
        <f aca="false">-In_Commitment_Fee*($I139-SUM($J139:DD139)+DD139)*DD$6*(DD27&gt;0)</f>
        <v>-0</v>
      </c>
      <c r="DE144" s="21" t="n">
        <f aca="false">-In_Commitment_Fee*($I139-SUM($J139:DE139)+DE139)*DE$6*(DE27&gt;0)</f>
        <v>-0</v>
      </c>
      <c r="DF144" s="21" t="n">
        <f aca="false">-In_Commitment_Fee*($I139-SUM($J139:DF139)+DF139)*DF$6*(DF27&gt;0)</f>
        <v>-0</v>
      </c>
      <c r="DG144" s="21" t="n">
        <f aca="false">-In_Commitment_Fee*($I139-SUM($J139:DG139)+DG139)*DG$6*(DG27&gt;0)</f>
        <v>-0</v>
      </c>
      <c r="DH144" s="21" t="n">
        <f aca="false">-In_Commitment_Fee*($I139-SUM($J139:DH139)+DH139)*DH$6*(DH27&gt;0)</f>
        <v>-0</v>
      </c>
      <c r="DI144" s="21" t="n">
        <f aca="false">-In_Commitment_Fee*($I139-SUM($J139:DI139)+DI139)*DI$6*(DI27&gt;0)</f>
        <v>-0</v>
      </c>
      <c r="DJ144" s="21" t="n">
        <f aca="false">-In_Commitment_Fee*($I139-SUM($J139:DJ139)+DJ139)*DJ$6*(DJ27&gt;0)</f>
        <v>-0</v>
      </c>
      <c r="DK144" s="21" t="n">
        <f aca="false">-In_Commitment_Fee*($I139-SUM($J139:DK139)+DK139)*DK$6*(DK27&gt;0)</f>
        <v>-0</v>
      </c>
      <c r="DL144" s="21" t="n">
        <f aca="false">-In_Commitment_Fee*($I139-SUM($J139:DL139)+DL139)*DL$6*(DL27&gt;0)</f>
        <v>-0</v>
      </c>
      <c r="DM144" s="21" t="n">
        <f aca="false">-In_Commitment_Fee*($I139-SUM($J139:DM139)+DM139)*DM$6*(DM27&gt;0)</f>
        <v>-0</v>
      </c>
      <c r="DN144" s="21" t="n">
        <f aca="false">-In_Commitment_Fee*($I139-SUM($J139:DN139)+DN139)*DN$6*(DN27&gt;0)</f>
        <v>-0</v>
      </c>
      <c r="DO144" s="21" t="n">
        <f aca="false">-In_Commitment_Fee*($I139-SUM($J139:DO139)+DO139)*DO$6*(DO27&gt;0)</f>
        <v>-0</v>
      </c>
      <c r="DP144" s="21" t="n">
        <f aca="false">-In_Commitment_Fee*($I139-SUM($J139:DP139)+DP139)*DP$6*(DP27&gt;0)</f>
        <v>-0</v>
      </c>
      <c r="DQ144" s="21" t="n">
        <f aca="false">-In_Commitment_Fee*($I139-SUM($J139:DQ139)+DQ139)*DQ$6*(DQ27&gt;0)</f>
        <v>-0</v>
      </c>
      <c r="DR144" s="21" t="n">
        <f aca="false">-In_Commitment_Fee*($I139-SUM($J139:DR139)+DR139)*DR$6*(DR27&gt;0)</f>
        <v>-0</v>
      </c>
      <c r="DS144" s="21" t="n">
        <f aca="false">-In_Commitment_Fee*($I139-SUM($J139:DS139)+DS139)*DS$6*(DS27&gt;0)</f>
        <v>-0</v>
      </c>
      <c r="DT144" s="21" t="n">
        <f aca="false">-In_Commitment_Fee*($I139-SUM($J139:DT139)+DT139)*DT$6*(DT27&gt;0)</f>
        <v>-0</v>
      </c>
      <c r="DU144" s="21" t="n">
        <f aca="false">-In_Commitment_Fee*($I139-SUM($J139:DU139)+DU139)*DU$6*(DU27&gt;0)</f>
        <v>-0</v>
      </c>
      <c r="DV144" s="21" t="n">
        <f aca="false">-In_Commitment_Fee*($I139-SUM($J139:DV139)+DV139)*DV$6*(DV27&gt;0)</f>
        <v>-0</v>
      </c>
      <c r="DW144" s="21" t="n">
        <f aca="false">-In_Commitment_Fee*($I139-SUM($J139:DW139)+DW139)*DW$6*(DW27&gt;0)</f>
        <v>-0</v>
      </c>
      <c r="DX144" s="21" t="n">
        <f aca="false">-In_Commitment_Fee*($I139-SUM($J139:DX139)+DX139)*DX$6*(DX27&gt;0)</f>
        <v>-0</v>
      </c>
      <c r="DY144" s="21" t="n">
        <f aca="false">-In_Commitment_Fee*($I139-SUM($J139:DY139)+DY139)*DY$6*(DY27&gt;0)</f>
        <v>-0</v>
      </c>
      <c r="DZ144" s="21" t="n">
        <f aca="false">-In_Commitment_Fee*($I139-SUM($J139:DZ139)+DZ139)*DZ$6*(DZ27&gt;0)</f>
        <v>-0</v>
      </c>
      <c r="EA144" s="21" t="n">
        <f aca="false">-In_Commitment_Fee*($I139-SUM($J139:EA139)+EA139)*EA$6*(EA27&gt;0)</f>
        <v>-0</v>
      </c>
      <c r="EB144" s="21" t="n">
        <f aca="false">-In_Commitment_Fee*($I139-SUM($J139:EB139)+EB139)*EB$6*(EB27&gt;0)</f>
        <v>-0</v>
      </c>
      <c r="EC144" s="21" t="n">
        <f aca="false">-In_Commitment_Fee*($I139-SUM($J139:EC139)+EC139)*EC$6*(EC27&gt;0)</f>
        <v>-0</v>
      </c>
      <c r="ED144" s="21" t="n">
        <f aca="false">-In_Commitment_Fee*($I139-SUM($J139:ED139)+ED139)*ED$6*(ED27&gt;0)</f>
        <v>-0</v>
      </c>
      <c r="EE144" s="21" t="n">
        <f aca="false">-In_Commitment_Fee*($I139-SUM($J139:EE139)+EE139)*EE$6*(EE27&gt;0)</f>
        <v>-0</v>
      </c>
      <c r="EF144" s="21" t="n">
        <f aca="false">-In_Commitment_Fee*($I139-SUM($J139:EF139)+EF139)*EF$6*(EF27&gt;0)</f>
        <v>-0</v>
      </c>
      <c r="EG144" s="21" t="n">
        <f aca="false">-In_Commitment_Fee*($I139-SUM($J139:EG139)+EG139)*EG$6*(EG27&gt;0)</f>
        <v>-0</v>
      </c>
      <c r="EH144" s="21" t="n">
        <f aca="false">-In_Commitment_Fee*($I139-SUM($J139:EH139)+EH139)*EH$6*(EH27&gt;0)</f>
        <v>-0</v>
      </c>
      <c r="EI144" s="21" t="n">
        <f aca="false">-In_Commitment_Fee*($I139-SUM($J139:EI139)+EI139)*EI$6*(EI27&gt;0)</f>
        <v>-0</v>
      </c>
      <c r="EJ144" s="21" t="n">
        <f aca="false">-In_Commitment_Fee*($I139-SUM($J139:EJ139)+EJ139)*EJ$6*(EJ27&gt;0)</f>
        <v>-0</v>
      </c>
      <c r="EK144" s="21" t="n">
        <f aca="false">-In_Commitment_Fee*($I139-SUM($J139:EK139)+EK139)*EK$6*(EK27&gt;0)</f>
        <v>-0</v>
      </c>
      <c r="EL144" s="21" t="n">
        <f aca="false">-In_Commitment_Fee*($I139-SUM($J139:EL139)+EL139)*EL$6*(EL27&gt;0)</f>
        <v>-0</v>
      </c>
      <c r="EM144" s="21" t="n">
        <f aca="false">-In_Commitment_Fee*($I139-SUM($J139:EM139)+EM139)*EM$6*(EM27&gt;0)</f>
        <v>-0</v>
      </c>
      <c r="EN144" s="21" t="n">
        <f aca="false">-In_Commitment_Fee*($I139-SUM($J139:EN139)+EN139)*EN$6*(EN27&gt;0)</f>
        <v>-0</v>
      </c>
      <c r="EO144" s="21" t="n">
        <f aca="false">-In_Commitment_Fee*($I139-SUM($J139:EO139)+EO139)*EO$6*(EO27&gt;0)</f>
        <v>-0</v>
      </c>
      <c r="EP144" s="21" t="n">
        <f aca="false">-In_Commitment_Fee*($I139-SUM($J139:EP139)+EP139)*EP$6*(EP27&gt;0)</f>
        <v>-0</v>
      </c>
      <c r="EQ144" s="21" t="n">
        <f aca="false">-In_Commitment_Fee*($I139-SUM($J139:EQ139)+EQ139)*EQ$6*(EQ27&gt;0)</f>
        <v>-0</v>
      </c>
      <c r="ER144" s="21" t="n">
        <f aca="false">-In_Commitment_Fee*($I139-SUM($J139:ER139)+ER139)*ER$6*(ER27&gt;0)</f>
        <v>-0</v>
      </c>
      <c r="ES144" s="21" t="n">
        <f aca="false">-In_Commitment_Fee*($I139-SUM($J139:ES139)+ES139)*ES$6*(ES27&gt;0)</f>
        <v>-0</v>
      </c>
      <c r="ET144" s="21" t="n">
        <f aca="false">-In_Commitment_Fee*($I139-SUM($J139:ET139)+ET139)*ET$6*(ET27&gt;0)</f>
        <v>-0</v>
      </c>
      <c r="EU144" s="21" t="n">
        <f aca="false">-In_Commitment_Fee*($I139-SUM($J139:EU139)+EU139)*EU$6*(EU27&gt;0)</f>
        <v>-0</v>
      </c>
      <c r="EV144" s="21" t="n">
        <f aca="false">-In_Commitment_Fee*($I139-SUM($J139:EV139)+EV139)*EV$6*(EV27&gt;0)</f>
        <v>-0</v>
      </c>
      <c r="EW144" s="21" t="n">
        <f aca="false">-In_Commitment_Fee*($I139-SUM($J139:EW139)+EW139)*EW$6*(EW27&gt;0)</f>
        <v>-0</v>
      </c>
      <c r="EX144" s="21" t="n">
        <f aca="false">-In_Commitment_Fee*($I139-SUM($J139:EX139)+EX139)*EX$6*(EX27&gt;0)</f>
        <v>-0</v>
      </c>
      <c r="EY144" s="21" t="n">
        <f aca="false">-In_Commitment_Fee*($I139-SUM($J139:EY139)+EY139)*EY$6*(EY27&gt;0)</f>
        <v>-0</v>
      </c>
      <c r="EZ144" s="21" t="n">
        <f aca="false">-In_Commitment_Fee*($I139-SUM($J139:EZ139)+EZ139)*EZ$6*(EZ27&gt;0)</f>
        <v>-0</v>
      </c>
      <c r="FA144" s="21" t="n">
        <f aca="false">-In_Commitment_Fee*($I139-SUM($J139:FA139)+FA139)*FA$6*(FA27&gt;0)</f>
        <v>-0</v>
      </c>
      <c r="FB144" s="21" t="n">
        <f aca="false">-In_Commitment_Fee*($I139-SUM($J139:FB139)+FB139)*FB$6*(FB27&gt;0)</f>
        <v>-0</v>
      </c>
      <c r="FC144" s="21" t="n">
        <f aca="false">-In_Commitment_Fee*($I139-SUM($J139:FC139)+FC139)*FC$6*(FC27&gt;0)</f>
        <v>-0</v>
      </c>
      <c r="FD144" s="21" t="n">
        <f aca="false">-In_Commitment_Fee*($I139-SUM($J139:FD139)+FD139)*FD$6*(FD27&gt;0)</f>
        <v>-0</v>
      </c>
      <c r="FE144" s="21" t="n">
        <f aca="false">-In_Commitment_Fee*($I139-SUM($J139:FE139)+FE139)*FE$6*(FE27&gt;0)</f>
        <v>-0</v>
      </c>
      <c r="FF144" s="21" t="n">
        <f aca="false">-In_Commitment_Fee*($I139-SUM($J139:FF139)+FF139)*FF$6*(FF27&gt;0)</f>
        <v>-0</v>
      </c>
      <c r="FG144" s="21" t="n">
        <f aca="false">-In_Commitment_Fee*($I139-SUM($J139:FG139)+FG139)*FG$6*(FG27&gt;0)</f>
        <v>-0</v>
      </c>
      <c r="FH144" s="21" t="n">
        <f aca="false">-In_Commitment_Fee*($I139-SUM($J139:FH139)+FH139)*FH$6*(FH27&gt;0)</f>
        <v>-0</v>
      </c>
    </row>
    <row r="145" customFormat="false" ht="15" hidden="false" customHeight="false" outlineLevel="0" collapsed="false">
      <c r="C145" s="1" t="s">
        <v>784</v>
      </c>
      <c r="D145" s="12" t="s">
        <v>358</v>
      </c>
      <c r="E145" s="21" t="n">
        <f aca="false">-SUMIFS($J135:$FH135,$J$4:$FH$4,"&gt;"&amp;$F16,$J$4:$FH$4,"&lt;="&amp;EDATE($F16,In_DSRA_Months))</f>
        <v>707.588000858561</v>
      </c>
      <c r="I145" s="21" t="n">
        <f aca="false">SUM(J145:FH145)</f>
        <v>0</v>
      </c>
      <c r="J145" s="21" t="n">
        <f aca="false">$E145*(J33-J22)</f>
        <v>0</v>
      </c>
      <c r="K145" s="21" t="n">
        <f aca="false">$E145*(K33-K22)</f>
        <v>0</v>
      </c>
      <c r="L145" s="21" t="n">
        <f aca="false">$E145*(L33-L22)</f>
        <v>0</v>
      </c>
      <c r="M145" s="21" t="n">
        <f aca="false">$E145*(M33-M22)</f>
        <v>0</v>
      </c>
      <c r="N145" s="21" t="n">
        <f aca="false">$E145*(N33-N22)</f>
        <v>0</v>
      </c>
      <c r="O145" s="21" t="n">
        <f aca="false">$E145*(O33-O22)</f>
        <v>0</v>
      </c>
      <c r="P145" s="21" t="n">
        <f aca="false">$E145*(P33-P22)</f>
        <v>0</v>
      </c>
      <c r="Q145" s="21" t="n">
        <f aca="false">$E145*(Q33-Q22)</f>
        <v>0</v>
      </c>
      <c r="R145" s="21" t="n">
        <f aca="false">$E145*(R33-R22)</f>
        <v>0</v>
      </c>
      <c r="S145" s="21" t="n">
        <f aca="false">$E145*(S33-S22)</f>
        <v>-707.588000858561</v>
      </c>
      <c r="T145" s="21" t="n">
        <f aca="false">$E145*(T33-T22)</f>
        <v>0</v>
      </c>
      <c r="U145" s="21" t="n">
        <f aca="false">$E145*(U33-U22)</f>
        <v>0</v>
      </c>
      <c r="V145" s="21" t="n">
        <f aca="false">$E145*(V33-V22)</f>
        <v>0</v>
      </c>
      <c r="W145" s="21" t="n">
        <f aca="false">$E145*(W33-W22)</f>
        <v>0</v>
      </c>
      <c r="X145" s="21" t="n">
        <f aca="false">$E145*(X33-X22)</f>
        <v>0</v>
      </c>
      <c r="Y145" s="21" t="n">
        <f aca="false">$E145*(Y33-Y22)</f>
        <v>0</v>
      </c>
      <c r="Z145" s="21" t="n">
        <f aca="false">$E145*(Z33-Z22)</f>
        <v>0</v>
      </c>
      <c r="AA145" s="21" t="n">
        <f aca="false">$E145*(AA33-AA22)</f>
        <v>0</v>
      </c>
      <c r="AB145" s="21" t="n">
        <f aca="false">$E145*(AB33-AB22)</f>
        <v>0</v>
      </c>
      <c r="AC145" s="21" t="n">
        <f aca="false">$E145*(AC33-AC22)</f>
        <v>0</v>
      </c>
      <c r="AD145" s="21" t="n">
        <f aca="false">$E145*(AD33-AD22)</f>
        <v>0</v>
      </c>
      <c r="AE145" s="21" t="n">
        <f aca="false">$E145*(AE33-AE22)</f>
        <v>0</v>
      </c>
      <c r="AF145" s="21" t="n">
        <f aca="false">$E145*(AF33-AF22)</f>
        <v>0</v>
      </c>
      <c r="AG145" s="21" t="n">
        <f aca="false">$E145*(AG33-AG22)</f>
        <v>0</v>
      </c>
      <c r="AH145" s="21" t="n">
        <f aca="false">$E145*(AH33-AH22)</f>
        <v>0</v>
      </c>
      <c r="AI145" s="21" t="n">
        <f aca="false">$E145*(AI33-AI22)</f>
        <v>0</v>
      </c>
      <c r="AJ145" s="21" t="n">
        <f aca="false">$E145*(AJ33-AJ22)</f>
        <v>0</v>
      </c>
      <c r="AK145" s="21" t="n">
        <f aca="false">$E145*(AK33-AK22)</f>
        <v>0</v>
      </c>
      <c r="AL145" s="21" t="n">
        <f aca="false">$E145*(AL33-AL22)</f>
        <v>0</v>
      </c>
      <c r="AM145" s="21" t="n">
        <f aca="false">$E145*(AM33-AM22)</f>
        <v>0</v>
      </c>
      <c r="AN145" s="21" t="n">
        <f aca="false">$E145*(AN33-AN22)</f>
        <v>0</v>
      </c>
      <c r="AO145" s="21" t="n">
        <f aca="false">$E145*(AO33-AO22)</f>
        <v>0</v>
      </c>
      <c r="AP145" s="21" t="n">
        <f aca="false">$E145*(AP33-AP22)</f>
        <v>0</v>
      </c>
      <c r="AQ145" s="21" t="n">
        <f aca="false">$E145*(AQ33-AQ22)</f>
        <v>0</v>
      </c>
      <c r="AR145" s="21" t="n">
        <f aca="false">$E145*(AR33-AR22)</f>
        <v>0</v>
      </c>
      <c r="AS145" s="21" t="n">
        <f aca="false">$E145*(AS33-AS22)</f>
        <v>0</v>
      </c>
      <c r="AT145" s="21" t="n">
        <f aca="false">$E145*(AT33-AT22)</f>
        <v>0</v>
      </c>
      <c r="AU145" s="21" t="n">
        <f aca="false">$E145*(AU33-AU22)</f>
        <v>0</v>
      </c>
      <c r="AV145" s="21" t="n">
        <f aca="false">$E145*(AV33-AV22)</f>
        <v>0</v>
      </c>
      <c r="AW145" s="21" t="n">
        <f aca="false">$E145*(AW33-AW22)</f>
        <v>0</v>
      </c>
      <c r="AX145" s="21" t="n">
        <f aca="false">$E145*(AX33-AX22)</f>
        <v>0</v>
      </c>
      <c r="AY145" s="21" t="n">
        <f aca="false">$E145*(AY33-AY22)</f>
        <v>0</v>
      </c>
      <c r="AZ145" s="21" t="n">
        <f aca="false">$E145*(AZ33-AZ22)</f>
        <v>0</v>
      </c>
      <c r="BA145" s="21" t="n">
        <f aca="false">$E145*(BA33-BA22)</f>
        <v>0</v>
      </c>
      <c r="BB145" s="21" t="n">
        <f aca="false">$E145*(BB33-BB22)</f>
        <v>0</v>
      </c>
      <c r="BC145" s="21" t="n">
        <f aca="false">$E145*(BC33-BC22)</f>
        <v>0</v>
      </c>
      <c r="BD145" s="21" t="n">
        <f aca="false">$E145*(BD33-BD22)</f>
        <v>0</v>
      </c>
      <c r="BE145" s="21" t="n">
        <f aca="false">$E145*(BE33-BE22)</f>
        <v>0</v>
      </c>
      <c r="BF145" s="21" t="n">
        <f aca="false">$E145*(BF33-BF22)</f>
        <v>0</v>
      </c>
      <c r="BG145" s="21" t="n">
        <f aca="false">$E145*(BG33-BG22)</f>
        <v>0</v>
      </c>
      <c r="BH145" s="21" t="n">
        <f aca="false">$E145*(BH33-BH22)</f>
        <v>0</v>
      </c>
      <c r="BI145" s="21" t="n">
        <f aca="false">$E145*(BI33-BI22)</f>
        <v>0</v>
      </c>
      <c r="BJ145" s="21" t="n">
        <f aca="false">$E145*(BJ33-BJ22)</f>
        <v>0</v>
      </c>
      <c r="BK145" s="21" t="n">
        <f aca="false">$E145*(BK33-BK22)</f>
        <v>0</v>
      </c>
      <c r="BL145" s="21" t="n">
        <f aca="false">$E145*(BL33-BL22)</f>
        <v>0</v>
      </c>
      <c r="BM145" s="21" t="n">
        <f aca="false">$E145*(BM33-BM22)</f>
        <v>0</v>
      </c>
      <c r="BN145" s="21" t="n">
        <f aca="false">$E145*(BN33-BN22)</f>
        <v>0</v>
      </c>
      <c r="BO145" s="21" t="n">
        <f aca="false">$E145*(BO33-BO22)</f>
        <v>0</v>
      </c>
      <c r="BP145" s="21" t="n">
        <f aca="false">$E145*(BP33-BP22)</f>
        <v>0</v>
      </c>
      <c r="BQ145" s="21" t="n">
        <f aca="false">$E145*(BQ33-BQ22)</f>
        <v>0</v>
      </c>
      <c r="BR145" s="21" t="n">
        <f aca="false">$E145*(BR33-BR22)</f>
        <v>0</v>
      </c>
      <c r="BS145" s="21" t="n">
        <f aca="false">$E145*(BS33-BS22)</f>
        <v>0</v>
      </c>
      <c r="BT145" s="21" t="n">
        <f aca="false">$E145*(BT33-BT22)</f>
        <v>0</v>
      </c>
      <c r="BU145" s="21" t="n">
        <f aca="false">$E145*(BU33-BU22)</f>
        <v>0</v>
      </c>
      <c r="BV145" s="21" t="n">
        <f aca="false">$E145*(BV33-BV22)</f>
        <v>0</v>
      </c>
      <c r="BW145" s="21" t="n">
        <f aca="false">$E145*(BW33-BW22)</f>
        <v>0</v>
      </c>
      <c r="BX145" s="21" t="n">
        <f aca="false">$E145*(BX33-BX22)</f>
        <v>0</v>
      </c>
      <c r="BY145" s="21" t="n">
        <f aca="false">$E145*(BY33-BY22)</f>
        <v>0</v>
      </c>
      <c r="BZ145" s="21" t="n">
        <f aca="false">$E145*(BZ33-BZ22)</f>
        <v>0</v>
      </c>
      <c r="CA145" s="21" t="n">
        <f aca="false">$E145*(CA33-CA22)</f>
        <v>707.588000858561</v>
      </c>
      <c r="CB145" s="21" t="n">
        <f aca="false">$E145*(CB33-CB22)</f>
        <v>0</v>
      </c>
      <c r="CC145" s="21" t="n">
        <f aca="false">$E145*(CC33-CC22)</f>
        <v>0</v>
      </c>
      <c r="CD145" s="21" t="n">
        <f aca="false">$E145*(CD33-CD22)</f>
        <v>0</v>
      </c>
      <c r="CE145" s="21" t="n">
        <f aca="false">$E145*(CE33-CE22)</f>
        <v>0</v>
      </c>
      <c r="CF145" s="21" t="n">
        <f aca="false">$E145*(CF33-CF22)</f>
        <v>0</v>
      </c>
      <c r="CG145" s="21" t="n">
        <f aca="false">$E145*(CG33-CG22)</f>
        <v>0</v>
      </c>
      <c r="CH145" s="21" t="n">
        <f aca="false">$E145*(CH33-CH22)</f>
        <v>0</v>
      </c>
      <c r="CI145" s="21" t="n">
        <f aca="false">$E145*(CI33-CI22)</f>
        <v>0</v>
      </c>
      <c r="CJ145" s="21" t="n">
        <f aca="false">$E145*(CJ33-CJ22)</f>
        <v>0</v>
      </c>
      <c r="CK145" s="21" t="n">
        <f aca="false">$E145*(CK33-CK22)</f>
        <v>0</v>
      </c>
      <c r="CL145" s="21" t="n">
        <f aca="false">$E145*(CL33-CL22)</f>
        <v>0</v>
      </c>
      <c r="CM145" s="21" t="n">
        <f aca="false">$E145*(CM33-CM22)</f>
        <v>0</v>
      </c>
      <c r="CN145" s="21" t="n">
        <f aca="false">$E145*(CN33-CN22)</f>
        <v>0</v>
      </c>
      <c r="CO145" s="21" t="n">
        <f aca="false">$E145*(CO33-CO22)</f>
        <v>0</v>
      </c>
      <c r="CP145" s="21" t="n">
        <f aca="false">$E145*(CP33-CP22)</f>
        <v>0</v>
      </c>
      <c r="CQ145" s="21" t="n">
        <f aca="false">$E145*(CQ33-CQ22)</f>
        <v>0</v>
      </c>
      <c r="CR145" s="21" t="n">
        <f aca="false">$E145*(CR33-CR22)</f>
        <v>0</v>
      </c>
      <c r="CS145" s="21" t="n">
        <f aca="false">$E145*(CS33-CS22)</f>
        <v>0</v>
      </c>
      <c r="CT145" s="21" t="n">
        <f aca="false">$E145*(CT33-CT22)</f>
        <v>0</v>
      </c>
      <c r="CU145" s="21" t="n">
        <f aca="false">$E145*(CU33-CU22)</f>
        <v>0</v>
      </c>
      <c r="CV145" s="21" t="n">
        <f aca="false">$E145*(CV33-CV22)</f>
        <v>0</v>
      </c>
      <c r="CW145" s="21" t="n">
        <f aca="false">$E145*(CW33-CW22)</f>
        <v>0</v>
      </c>
      <c r="CX145" s="21" t="n">
        <f aca="false">$E145*(CX33-CX22)</f>
        <v>0</v>
      </c>
      <c r="CY145" s="21" t="n">
        <f aca="false">$E145*(CY33-CY22)</f>
        <v>0</v>
      </c>
      <c r="CZ145" s="21" t="n">
        <f aca="false">$E145*(CZ33-CZ22)</f>
        <v>0</v>
      </c>
      <c r="DA145" s="21" t="n">
        <f aca="false">$E145*(DA33-DA22)</f>
        <v>0</v>
      </c>
      <c r="DB145" s="21" t="n">
        <f aca="false">$E145*(DB33-DB22)</f>
        <v>0</v>
      </c>
      <c r="DC145" s="21" t="n">
        <f aca="false">$E145*(DC33-DC22)</f>
        <v>0</v>
      </c>
      <c r="DD145" s="21" t="n">
        <f aca="false">$E145*(DD33-DD22)</f>
        <v>0</v>
      </c>
      <c r="DE145" s="21" t="n">
        <f aca="false">$E145*(DE33-DE22)</f>
        <v>0</v>
      </c>
      <c r="DF145" s="21" t="n">
        <f aca="false">$E145*(DF33-DF22)</f>
        <v>0</v>
      </c>
      <c r="DG145" s="21" t="n">
        <f aca="false">$E145*(DG33-DG22)</f>
        <v>0</v>
      </c>
      <c r="DH145" s="21" t="n">
        <f aca="false">$E145*(DH33-DH22)</f>
        <v>0</v>
      </c>
      <c r="DI145" s="21" t="n">
        <f aca="false">$E145*(DI33-DI22)</f>
        <v>0</v>
      </c>
      <c r="DJ145" s="21" t="n">
        <f aca="false">$E145*(DJ33-DJ22)</f>
        <v>0</v>
      </c>
      <c r="DK145" s="21" t="n">
        <f aca="false">$E145*(DK33-DK22)</f>
        <v>0</v>
      </c>
      <c r="DL145" s="21" t="n">
        <f aca="false">$E145*(DL33-DL22)</f>
        <v>0</v>
      </c>
      <c r="DM145" s="21" t="n">
        <f aca="false">$E145*(DM33-DM22)</f>
        <v>0</v>
      </c>
      <c r="DN145" s="21" t="n">
        <f aca="false">$E145*(DN33-DN22)</f>
        <v>0</v>
      </c>
      <c r="DO145" s="21" t="n">
        <f aca="false">$E145*(DO33-DO22)</f>
        <v>0</v>
      </c>
      <c r="DP145" s="21" t="n">
        <f aca="false">$E145*(DP33-DP22)</f>
        <v>0</v>
      </c>
      <c r="DQ145" s="21" t="n">
        <f aca="false">$E145*(DQ33-DQ22)</f>
        <v>0</v>
      </c>
      <c r="DR145" s="21" t="n">
        <f aca="false">$E145*(DR33-DR22)</f>
        <v>0</v>
      </c>
      <c r="DS145" s="21" t="n">
        <f aca="false">$E145*(DS33-DS22)</f>
        <v>0</v>
      </c>
      <c r="DT145" s="21" t="n">
        <f aca="false">$E145*(DT33-DT22)</f>
        <v>0</v>
      </c>
      <c r="DU145" s="21" t="n">
        <f aca="false">$E145*(DU33-DU22)</f>
        <v>0</v>
      </c>
      <c r="DV145" s="21" t="n">
        <f aca="false">$E145*(DV33-DV22)</f>
        <v>0</v>
      </c>
      <c r="DW145" s="21" t="n">
        <f aca="false">$E145*(DW33-DW22)</f>
        <v>0</v>
      </c>
      <c r="DX145" s="21" t="n">
        <f aca="false">$E145*(DX33-DX22)</f>
        <v>0</v>
      </c>
      <c r="DY145" s="21" t="n">
        <f aca="false">$E145*(DY33-DY22)</f>
        <v>0</v>
      </c>
      <c r="DZ145" s="21" t="n">
        <f aca="false">$E145*(DZ33-DZ22)</f>
        <v>0</v>
      </c>
      <c r="EA145" s="21" t="n">
        <f aca="false">$E145*(EA33-EA22)</f>
        <v>0</v>
      </c>
      <c r="EB145" s="21" t="n">
        <f aca="false">$E145*(EB33-EB22)</f>
        <v>0</v>
      </c>
      <c r="EC145" s="21" t="n">
        <f aca="false">$E145*(EC33-EC22)</f>
        <v>0</v>
      </c>
      <c r="ED145" s="21" t="n">
        <f aca="false">$E145*(ED33-ED22)</f>
        <v>0</v>
      </c>
      <c r="EE145" s="21" t="n">
        <f aca="false">$E145*(EE33-EE22)</f>
        <v>0</v>
      </c>
      <c r="EF145" s="21" t="n">
        <f aca="false">$E145*(EF33-EF22)</f>
        <v>0</v>
      </c>
      <c r="EG145" s="21" t="n">
        <f aca="false">$E145*(EG33-EG22)</f>
        <v>0</v>
      </c>
      <c r="EH145" s="21" t="n">
        <f aca="false">$E145*(EH33-EH22)</f>
        <v>0</v>
      </c>
      <c r="EI145" s="21" t="n">
        <f aca="false">$E145*(EI33-EI22)</f>
        <v>0</v>
      </c>
      <c r="EJ145" s="21" t="n">
        <f aca="false">$E145*(EJ33-EJ22)</f>
        <v>0</v>
      </c>
      <c r="EK145" s="21" t="n">
        <f aca="false">$E145*(EK33-EK22)</f>
        <v>0</v>
      </c>
      <c r="EL145" s="21" t="n">
        <f aca="false">$E145*(EL33-EL22)</f>
        <v>0</v>
      </c>
      <c r="EM145" s="21" t="n">
        <f aca="false">$E145*(EM33-EM22)</f>
        <v>0</v>
      </c>
      <c r="EN145" s="21" t="n">
        <f aca="false">$E145*(EN33-EN22)</f>
        <v>0</v>
      </c>
      <c r="EO145" s="21" t="n">
        <f aca="false">$E145*(EO33-EO22)</f>
        <v>0</v>
      </c>
      <c r="EP145" s="21" t="n">
        <f aca="false">$E145*(EP33-EP22)</f>
        <v>0</v>
      </c>
      <c r="EQ145" s="21" t="n">
        <f aca="false">$E145*(EQ33-EQ22)</f>
        <v>0</v>
      </c>
      <c r="ER145" s="21" t="n">
        <f aca="false">$E145*(ER33-ER22)</f>
        <v>0</v>
      </c>
      <c r="ES145" s="21" t="n">
        <f aca="false">$E145*(ES33-ES22)</f>
        <v>0</v>
      </c>
      <c r="ET145" s="21" t="n">
        <f aca="false">$E145*(ET33-ET22)</f>
        <v>0</v>
      </c>
      <c r="EU145" s="21" t="n">
        <f aca="false">$E145*(EU33-EU22)</f>
        <v>0</v>
      </c>
      <c r="EV145" s="21" t="n">
        <f aca="false">$E145*(EV33-EV22)</f>
        <v>0</v>
      </c>
      <c r="EW145" s="21" t="n">
        <f aca="false">$E145*(EW33-EW22)</f>
        <v>0</v>
      </c>
      <c r="EX145" s="21" t="n">
        <f aca="false">$E145*(EX33-EX22)</f>
        <v>0</v>
      </c>
      <c r="EY145" s="21" t="n">
        <f aca="false">$E145*(EY33-EY22)</f>
        <v>0</v>
      </c>
      <c r="EZ145" s="21" t="n">
        <f aca="false">$E145*(EZ33-EZ22)</f>
        <v>0</v>
      </c>
      <c r="FA145" s="21" t="n">
        <f aca="false">$E145*(FA33-FA22)</f>
        <v>0</v>
      </c>
      <c r="FB145" s="21" t="n">
        <f aca="false">$E145*(FB33-FB22)</f>
        <v>0</v>
      </c>
      <c r="FC145" s="21" t="n">
        <f aca="false">$E145*(FC33-FC22)</f>
        <v>0</v>
      </c>
      <c r="FD145" s="21" t="n">
        <f aca="false">$E145*(FD33-FD22)</f>
        <v>0</v>
      </c>
      <c r="FE145" s="21" t="n">
        <f aca="false">$E145*(FE33-FE22)</f>
        <v>0</v>
      </c>
      <c r="FF145" s="21" t="n">
        <f aca="false">$E145*(FF33-FF22)</f>
        <v>0</v>
      </c>
      <c r="FG145" s="21" t="n">
        <f aca="false">$E145*(FG33-FG22)</f>
        <v>0</v>
      </c>
      <c r="FH145" s="21" t="n">
        <f aca="false">$E145*(FH33-FH22)</f>
        <v>0</v>
      </c>
    </row>
    <row r="146" customFormat="false" ht="15" hidden="false" customHeight="false" outlineLevel="0" collapsed="false">
      <c r="C146" s="1" t="s">
        <v>785</v>
      </c>
      <c r="D146" s="12" t="s">
        <v>14</v>
      </c>
      <c r="E146" s="34" t="n">
        <f aca="false">IF(COUNT($J146:$FH146)=0,"n/a",MIN($J146:$FH146))</f>
        <v>1.24518375273973</v>
      </c>
      <c r="J146" s="34" t="str">
        <f aca="false">IF(J135&lt;-Tolerance,J125/-J135,"")</f>
        <v/>
      </c>
      <c r="K146" s="34" t="str">
        <f aca="false">IF(K135&lt;-Tolerance,K125/-K135,"")</f>
        <v/>
      </c>
      <c r="L146" s="34" t="str">
        <f aca="false">IF(L135&lt;-Tolerance,L125/-L135,"")</f>
        <v/>
      </c>
      <c r="M146" s="34" t="str">
        <f aca="false">IF(M135&lt;-Tolerance,M125/-M135,"")</f>
        <v/>
      </c>
      <c r="N146" s="34" t="str">
        <f aca="false">IF(N135&lt;-Tolerance,N125/-N135,"")</f>
        <v/>
      </c>
      <c r="O146" s="34" t="str">
        <f aca="false">IF(O135&lt;-Tolerance,O125/-O135,"")</f>
        <v/>
      </c>
      <c r="P146" s="34" t="str">
        <f aca="false">IF(P135&lt;-Tolerance,P125/-P135,"")</f>
        <v/>
      </c>
      <c r="Q146" s="34" t="str">
        <f aca="false">IF(Q135&lt;-Tolerance,Q125/-Q135,"")</f>
        <v/>
      </c>
      <c r="R146" s="34" t="str">
        <f aca="false">IF(R135&lt;-Tolerance,R125/-R135,"")</f>
        <v/>
      </c>
      <c r="S146" s="34" t="str">
        <f aca="false">IF(S135&lt;-Tolerance,S125/-S135,"")</f>
        <v/>
      </c>
      <c r="T146" s="34" t="n">
        <f aca="false">IF(T135&lt;-Tolerance,T125/-T135,"")</f>
        <v>1.5531342086827</v>
      </c>
      <c r="U146" s="34" t="n">
        <f aca="false">IF(U135&lt;-Tolerance,U125/-U135,"")</f>
        <v>1.56853252823836</v>
      </c>
      <c r="V146" s="34" t="n">
        <f aca="false">IF(V135&lt;-Tolerance,V125/-V135,"")</f>
        <v>1.56684636773493</v>
      </c>
      <c r="W146" s="34" t="n">
        <f aca="false">IF(W135&lt;-Tolerance,W125/-W135,"")</f>
        <v>1.50826262873925</v>
      </c>
      <c r="X146" s="34" t="n">
        <f aca="false">IF(X135&lt;-Tolerance,X125/-X135,"")</f>
        <v>1.52339492578334</v>
      </c>
      <c r="Y146" s="34" t="n">
        <f aca="false">IF(Y135&lt;-Tolerance,Y125/-Y135,"")</f>
        <v>1.53847445338156</v>
      </c>
      <c r="Z146" s="34" t="n">
        <f aca="false">IF(Z135&lt;-Tolerance,Z125/-Z135,"")</f>
        <v>1.53679638818652</v>
      </c>
      <c r="AA146" s="34" t="n">
        <f aca="false">IF(AA135&lt;-Tolerance,AA125/-AA135,"")</f>
        <v>1.24518375273973</v>
      </c>
      <c r="AB146" s="34" t="n">
        <f aca="false">IF(AB135&lt;-Tolerance,AB125/-AB135,"")</f>
        <v>1.25740082934001</v>
      </c>
      <c r="AC146" s="34" t="n">
        <f aca="false">IF(AC135&lt;-Tolerance,AC125/-AC135,"")</f>
        <v>1.26956539214138</v>
      </c>
      <c r="AD146" s="34" t="n">
        <f aca="false">IF(AD135&lt;-Tolerance,AD125/-AD135,"")</f>
        <v>1.26789545650429</v>
      </c>
      <c r="AE146" s="34" t="n">
        <f aca="false">IF(AE135&lt;-Tolerance,AE125/-AE135,"")</f>
        <v>4.44683522085887</v>
      </c>
      <c r="AF146" s="34" t="n">
        <f aca="false">IF(AF135&lt;-Tolerance,AF125/-AF135,"")</f>
        <v>4.49228077049536</v>
      </c>
      <c r="AG146" s="34" t="n">
        <f aca="false">IF(AG135&lt;-Tolerance,AG125/-AG135,"")</f>
        <v>4.53761120006342</v>
      </c>
      <c r="AH146" s="34" t="n">
        <f aca="false">IF(AH135&lt;-Tolerance,AH125/-AH135,"")</f>
        <v>4.53375830609222</v>
      </c>
      <c r="AI146" s="34" t="n">
        <f aca="false">IF(AI135&lt;-Tolerance,AI125/-AI135,"")</f>
        <v>4.48533931042055</v>
      </c>
      <c r="AJ146" s="34" t="n">
        <f aca="false">IF(AJ135&lt;-Tolerance,AJ125/-AJ135,"")</f>
        <v>4.48174547898868</v>
      </c>
      <c r="AK146" s="34" t="n">
        <f aca="false">IF(AK135&lt;-Tolerance,AK125/-AK135,"")</f>
        <v>4.45033910006313</v>
      </c>
      <c r="AL146" s="34" t="n">
        <f aca="false">IF(AL135&lt;-Tolerance,AL125/-AL135,"")</f>
        <v>4.44649753213377</v>
      </c>
      <c r="AM146" s="34" t="n">
        <f aca="false">IF(AM135&lt;-Tolerance,AM125/-AM135,"")</f>
        <v>4.27460405107039</v>
      </c>
      <c r="AN146" s="34" t="n">
        <f aca="false">IF(AN135&lt;-Tolerance,AN125/-AN135,"")</f>
        <v>4.31793305476195</v>
      </c>
      <c r="AO146" s="34" t="n">
        <f aca="false">IF(AO135&lt;-Tolerance,AO125/-AO135,"")</f>
        <v>4.36115328958029</v>
      </c>
      <c r="AP146" s="34" t="n">
        <f aca="false">IF(AP135&lt;-Tolerance,AP125/-AP135,"")</f>
        <v>4.35727014053894</v>
      </c>
      <c r="AQ146" s="34" t="n">
        <f aca="false">IF(AQ135&lt;-Tolerance,AQ125/-AQ135,"")</f>
        <v>4.02437871992765</v>
      </c>
      <c r="AR146" s="34" t="n">
        <f aca="false">IF(AR135&lt;-Tolerance,AR125/-AR135,"")</f>
        <v>4.06508481625925</v>
      </c>
      <c r="AS146" s="34" t="n">
        <f aca="false">IF(AS135&lt;-Tolerance,AS125/-AS135,"")</f>
        <v>4.10568694418564</v>
      </c>
      <c r="AT146" s="34" t="n">
        <f aca="false">IF(AT135&lt;-Tolerance,AT125/-AT135,"")</f>
        <v>4.10193483335443</v>
      </c>
      <c r="AU146" s="34" t="n">
        <f aca="false">IF(AU135&lt;-Tolerance,AU125/-AU135,"")</f>
        <v>4.01459582288446</v>
      </c>
      <c r="AV146" s="34" t="n">
        <f aca="false">IF(AV135&lt;-Tolerance,AV125/-AV135,"")</f>
        <v>4.05521306564803</v>
      </c>
      <c r="AW146" s="34" t="n">
        <f aca="false">IF(AW135&lt;-Tolerance,AW125/-AW135,"")</f>
        <v>4.09572666205757</v>
      </c>
      <c r="AX146" s="34" t="n">
        <f aca="false">IF(AX135&lt;-Tolerance,AX125/-AX135,"")</f>
        <v>4.09196207479718</v>
      </c>
      <c r="AY146" s="34" t="n">
        <f aca="false">IF(AY135&lt;-Tolerance,AY125/-AY135,"")</f>
        <v>3.94337751804559</v>
      </c>
      <c r="AZ146" s="34" t="n">
        <f aca="false">IF(AZ135&lt;-Tolerance,AZ125/-AZ135,"")</f>
        <v>3.93965934634856</v>
      </c>
      <c r="BA146" s="34" t="n">
        <f aca="false">IF(BA135&lt;-Tolerance,BA125/-BA135,"")</f>
        <v>3.97890375741225</v>
      </c>
      <c r="BB146" s="34" t="n">
        <f aca="false">IF(BB135&lt;-Tolerance,BB125/-BB135,"")</f>
        <v>3.97510552034108</v>
      </c>
      <c r="BC146" s="34" t="n">
        <f aca="false">IF(BC135&lt;-Tolerance,BC125/-BC135,"")</f>
        <v>4.03038641089985</v>
      </c>
      <c r="BD146" s="34" t="n">
        <f aca="false">IF(BD135&lt;-Tolerance,BD125/-BD135,"")</f>
        <v>4.07102789121887</v>
      </c>
      <c r="BE146" s="34" t="n">
        <f aca="false">IF(BE135&lt;-Tolerance,BE125/-BE135,"")</f>
        <v>4.11156012441189</v>
      </c>
      <c r="BF146" s="34" t="n">
        <f aca="false">IF(BF135&lt;-Tolerance,BF125/-BF135,"")</f>
        <v>4.10756846663123</v>
      </c>
      <c r="BG146" s="34" t="n">
        <f aca="false">IF(BG135&lt;-Tolerance,BG125/-BG135,"")</f>
        <v>3.99671507175297</v>
      </c>
      <c r="BH146" s="34" t="n">
        <f aca="false">IF(BH135&lt;-Tolerance,BH125/-BH135,"")</f>
        <v>3.89750173151827</v>
      </c>
      <c r="BI146" s="34" t="n">
        <f aca="false">IF(BI135&lt;-Tolerance,BI125/-BI135,"")</f>
        <v>3.93609759740375</v>
      </c>
      <c r="BJ146" s="34" t="n">
        <f aca="false">IF(BJ135&lt;-Tolerance,BJ125/-BJ135,"")</f>
        <v>3.93203827650706</v>
      </c>
      <c r="BK146" s="34" t="n">
        <f aca="false">IF(BK135&lt;-Tolerance,BK125/-BK135,"")</f>
        <v>3.84791106056317</v>
      </c>
      <c r="BL146" s="34" t="n">
        <f aca="false">IF(BL135&lt;-Tolerance,BL125/-BL135,"")</f>
        <v>3.88651876883813</v>
      </c>
      <c r="BM146" s="34" t="n">
        <f aca="false">IF(BM135&lt;-Tolerance,BM125/-BM135,"")</f>
        <v>3.92501626018812</v>
      </c>
      <c r="BN146" s="34" t="n">
        <f aca="false">IF(BN135&lt;-Tolerance,BN125/-BN135,"")</f>
        <v>3.92093968025011</v>
      </c>
      <c r="BO146" s="34" t="n">
        <f aca="false">IF(BO135&lt;-Tolerance,BO125/-BO135,"")</f>
        <v>3.83546826278037</v>
      </c>
      <c r="BP146" s="34" t="n">
        <f aca="false">IF(BP135&lt;-Tolerance,BP125/-BP135,"")</f>
        <v>3.83151731853139</v>
      </c>
      <c r="BQ146" s="34" t="n">
        <f aca="false">IF(BQ135&lt;-Tolerance,BQ125/-BQ135,"")</f>
        <v>3.86949139364007</v>
      </c>
      <c r="BR146" s="34" t="n">
        <f aca="false">IF(BR135&lt;-Tolerance,BR125/-BR135,"")</f>
        <v>3.86545480488563</v>
      </c>
      <c r="BS146" s="34" t="n">
        <f aca="false">IF(BS135&lt;-Tolerance,BS125/-BS135,"")</f>
        <v>3.65084307146769</v>
      </c>
      <c r="BT146" s="34" t="n">
        <f aca="false">IF(BT135&lt;-Tolerance,BT125/-BT135,"")</f>
        <v>3.68741809187084</v>
      </c>
      <c r="BU146" s="34" t="n">
        <f aca="false">IF(BU135&lt;-Tolerance,BU125/-BU135,"")</f>
        <v>3.72388714211203</v>
      </c>
      <c r="BV146" s="34" t="n">
        <f aca="false">IF(BV135&lt;-Tolerance,BV125/-BV135,"")</f>
        <v>3.71988587549223</v>
      </c>
      <c r="BW146" s="34" t="n">
        <f aca="false">IF(BW135&lt;-Tolerance,BW125/-BW135,"")</f>
        <v>3.74318985655386</v>
      </c>
      <c r="BX146" s="34" t="n">
        <f aca="false">IF(BX135&lt;-Tolerance,BX125/-BX135,"")</f>
        <v>3.78072975433757</v>
      </c>
      <c r="BY146" s="34" t="n">
        <f aca="false">IF(BY135&lt;-Tolerance,BY125/-BY135,"")</f>
        <v>3.81816124023493</v>
      </c>
      <c r="BZ146" s="34" t="n">
        <f aca="false">IF(BZ135&lt;-Tolerance,BZ125/-BZ135,"")</f>
        <v>3.81405015892761</v>
      </c>
      <c r="CA146" s="34" t="n">
        <f aca="false">IF(CA135&lt;-Tolerance,CA125/-CA135,"")</f>
        <v>3.6819450284064</v>
      </c>
      <c r="CB146" s="34" t="str">
        <f aca="false">IF(CB135&lt;-Tolerance,CB125/-CB135,"")</f>
        <v/>
      </c>
      <c r="CC146" s="34" t="str">
        <f aca="false">IF(CC135&lt;-Tolerance,CC125/-CC135,"")</f>
        <v/>
      </c>
      <c r="CD146" s="34" t="str">
        <f aca="false">IF(CD135&lt;-Tolerance,CD125/-CD135,"")</f>
        <v/>
      </c>
      <c r="CE146" s="34" t="str">
        <f aca="false">IF(CE135&lt;-Tolerance,CE125/-CE135,"")</f>
        <v/>
      </c>
      <c r="CF146" s="34" t="str">
        <f aca="false">IF(CF135&lt;-Tolerance,CF125/-CF135,"")</f>
        <v/>
      </c>
      <c r="CG146" s="34" t="str">
        <f aca="false">IF(CG135&lt;-Tolerance,CG125/-CG135,"")</f>
        <v/>
      </c>
      <c r="CH146" s="34" t="str">
        <f aca="false">IF(CH135&lt;-Tolerance,CH125/-CH135,"")</f>
        <v/>
      </c>
      <c r="CI146" s="34" t="str">
        <f aca="false">IF(CI135&lt;-Tolerance,CI125/-CI135,"")</f>
        <v/>
      </c>
      <c r="CJ146" s="34" t="str">
        <f aca="false">IF(CJ135&lt;-Tolerance,CJ125/-CJ135,"")</f>
        <v/>
      </c>
      <c r="CK146" s="34" t="str">
        <f aca="false">IF(CK135&lt;-Tolerance,CK125/-CK135,"")</f>
        <v/>
      </c>
      <c r="CL146" s="34" t="str">
        <f aca="false">IF(CL135&lt;-Tolerance,CL125/-CL135,"")</f>
        <v/>
      </c>
      <c r="CM146" s="34" t="str">
        <f aca="false">IF(CM135&lt;-Tolerance,CM125/-CM135,"")</f>
        <v/>
      </c>
      <c r="CN146" s="34" t="str">
        <f aca="false">IF(CN135&lt;-Tolerance,CN125/-CN135,"")</f>
        <v/>
      </c>
      <c r="CO146" s="34" t="str">
        <f aca="false">IF(CO135&lt;-Tolerance,CO125/-CO135,"")</f>
        <v/>
      </c>
      <c r="CP146" s="34" t="str">
        <f aca="false">IF(CP135&lt;-Tolerance,CP125/-CP135,"")</f>
        <v/>
      </c>
      <c r="CQ146" s="34" t="str">
        <f aca="false">IF(CQ135&lt;-Tolerance,CQ125/-CQ135,"")</f>
        <v/>
      </c>
      <c r="CR146" s="34" t="str">
        <f aca="false">IF(CR135&lt;-Tolerance,CR125/-CR135,"")</f>
        <v/>
      </c>
      <c r="CS146" s="34" t="str">
        <f aca="false">IF(CS135&lt;-Tolerance,CS125/-CS135,"")</f>
        <v/>
      </c>
      <c r="CT146" s="34" t="str">
        <f aca="false">IF(CT135&lt;-Tolerance,CT125/-CT135,"")</f>
        <v/>
      </c>
      <c r="CU146" s="34" t="str">
        <f aca="false">IF(CU135&lt;-Tolerance,CU125/-CU135,"")</f>
        <v/>
      </c>
      <c r="CV146" s="34" t="str">
        <f aca="false">IF(CV135&lt;-Tolerance,CV125/-CV135,"")</f>
        <v/>
      </c>
      <c r="CW146" s="34" t="str">
        <f aca="false">IF(CW135&lt;-Tolerance,CW125/-CW135,"")</f>
        <v/>
      </c>
      <c r="CX146" s="34" t="str">
        <f aca="false">IF(CX135&lt;-Tolerance,CX125/-CX135,"")</f>
        <v/>
      </c>
      <c r="CY146" s="34" t="str">
        <f aca="false">IF(CY135&lt;-Tolerance,CY125/-CY135,"")</f>
        <v/>
      </c>
      <c r="CZ146" s="34" t="str">
        <f aca="false">IF(CZ135&lt;-Tolerance,CZ125/-CZ135,"")</f>
        <v/>
      </c>
      <c r="DA146" s="34" t="str">
        <f aca="false">IF(DA135&lt;-Tolerance,DA125/-DA135,"")</f>
        <v/>
      </c>
      <c r="DB146" s="34" t="str">
        <f aca="false">IF(DB135&lt;-Tolerance,DB125/-DB135,"")</f>
        <v/>
      </c>
      <c r="DC146" s="34" t="str">
        <f aca="false">IF(DC135&lt;-Tolerance,DC125/-DC135,"")</f>
        <v/>
      </c>
      <c r="DD146" s="34" t="str">
        <f aca="false">IF(DD135&lt;-Tolerance,DD125/-DD135,"")</f>
        <v/>
      </c>
      <c r="DE146" s="34" t="str">
        <f aca="false">IF(DE135&lt;-Tolerance,DE125/-DE135,"")</f>
        <v/>
      </c>
      <c r="DF146" s="34" t="str">
        <f aca="false">IF(DF135&lt;-Tolerance,DF125/-DF135,"")</f>
        <v/>
      </c>
      <c r="DG146" s="34" t="str">
        <f aca="false">IF(DG135&lt;-Tolerance,DG125/-DG135,"")</f>
        <v/>
      </c>
      <c r="DH146" s="34" t="str">
        <f aca="false">IF(DH135&lt;-Tolerance,DH125/-DH135,"")</f>
        <v/>
      </c>
      <c r="DI146" s="34" t="str">
        <f aca="false">IF(DI135&lt;-Tolerance,DI125/-DI135,"")</f>
        <v/>
      </c>
      <c r="DJ146" s="34" t="str">
        <f aca="false">IF(DJ135&lt;-Tolerance,DJ125/-DJ135,"")</f>
        <v/>
      </c>
      <c r="DK146" s="34" t="str">
        <f aca="false">IF(DK135&lt;-Tolerance,DK125/-DK135,"")</f>
        <v/>
      </c>
      <c r="DL146" s="34" t="str">
        <f aca="false">IF(DL135&lt;-Tolerance,DL125/-DL135,"")</f>
        <v/>
      </c>
      <c r="DM146" s="34" t="str">
        <f aca="false">IF(DM135&lt;-Tolerance,DM125/-DM135,"")</f>
        <v/>
      </c>
      <c r="DN146" s="34" t="str">
        <f aca="false">IF(DN135&lt;-Tolerance,DN125/-DN135,"")</f>
        <v/>
      </c>
      <c r="DO146" s="34" t="str">
        <f aca="false">IF(DO135&lt;-Tolerance,DO125/-DO135,"")</f>
        <v/>
      </c>
      <c r="DP146" s="34" t="str">
        <f aca="false">IF(DP135&lt;-Tolerance,DP125/-DP135,"")</f>
        <v/>
      </c>
      <c r="DQ146" s="34" t="str">
        <f aca="false">IF(DQ135&lt;-Tolerance,DQ125/-DQ135,"")</f>
        <v/>
      </c>
      <c r="DR146" s="34" t="str">
        <f aca="false">IF(DR135&lt;-Tolerance,DR125/-DR135,"")</f>
        <v/>
      </c>
      <c r="DS146" s="34" t="str">
        <f aca="false">IF(DS135&lt;-Tolerance,DS125/-DS135,"")</f>
        <v/>
      </c>
      <c r="DT146" s="34" t="str">
        <f aca="false">IF(DT135&lt;-Tolerance,DT125/-DT135,"")</f>
        <v/>
      </c>
      <c r="DU146" s="34" t="str">
        <f aca="false">IF(DU135&lt;-Tolerance,DU125/-DU135,"")</f>
        <v/>
      </c>
      <c r="DV146" s="34" t="str">
        <f aca="false">IF(DV135&lt;-Tolerance,DV125/-DV135,"")</f>
        <v/>
      </c>
      <c r="DW146" s="34" t="str">
        <f aca="false">IF(DW135&lt;-Tolerance,DW125/-DW135,"")</f>
        <v/>
      </c>
      <c r="DX146" s="34" t="str">
        <f aca="false">IF(DX135&lt;-Tolerance,DX125/-DX135,"")</f>
        <v/>
      </c>
      <c r="DY146" s="34" t="str">
        <f aca="false">IF(DY135&lt;-Tolerance,DY125/-DY135,"")</f>
        <v/>
      </c>
      <c r="DZ146" s="34" t="str">
        <f aca="false">IF(DZ135&lt;-Tolerance,DZ125/-DZ135,"")</f>
        <v/>
      </c>
      <c r="EA146" s="34" t="str">
        <f aca="false">IF(EA135&lt;-Tolerance,EA125/-EA135,"")</f>
        <v/>
      </c>
      <c r="EB146" s="34" t="str">
        <f aca="false">IF(EB135&lt;-Tolerance,EB125/-EB135,"")</f>
        <v/>
      </c>
      <c r="EC146" s="34" t="str">
        <f aca="false">IF(EC135&lt;-Tolerance,EC125/-EC135,"")</f>
        <v/>
      </c>
      <c r="ED146" s="34" t="str">
        <f aca="false">IF(ED135&lt;-Tolerance,ED125/-ED135,"")</f>
        <v/>
      </c>
      <c r="EE146" s="34" t="str">
        <f aca="false">IF(EE135&lt;-Tolerance,EE125/-EE135,"")</f>
        <v/>
      </c>
      <c r="EF146" s="34" t="str">
        <f aca="false">IF(EF135&lt;-Tolerance,EF125/-EF135,"")</f>
        <v/>
      </c>
      <c r="EG146" s="34" t="str">
        <f aca="false">IF(EG135&lt;-Tolerance,EG125/-EG135,"")</f>
        <v/>
      </c>
      <c r="EH146" s="34" t="str">
        <f aca="false">IF(EH135&lt;-Tolerance,EH125/-EH135,"")</f>
        <v/>
      </c>
      <c r="EI146" s="34" t="str">
        <f aca="false">IF(EI135&lt;-Tolerance,EI125/-EI135,"")</f>
        <v/>
      </c>
      <c r="EJ146" s="34" t="str">
        <f aca="false">IF(EJ135&lt;-Tolerance,EJ125/-EJ135,"")</f>
        <v/>
      </c>
      <c r="EK146" s="34" t="str">
        <f aca="false">IF(EK135&lt;-Tolerance,EK125/-EK135,"")</f>
        <v/>
      </c>
      <c r="EL146" s="34" t="str">
        <f aca="false">IF(EL135&lt;-Tolerance,EL125/-EL135,"")</f>
        <v/>
      </c>
      <c r="EM146" s="34" t="str">
        <f aca="false">IF(EM135&lt;-Tolerance,EM125/-EM135,"")</f>
        <v/>
      </c>
      <c r="EN146" s="34" t="str">
        <f aca="false">IF(EN135&lt;-Tolerance,EN125/-EN135,"")</f>
        <v/>
      </c>
      <c r="EO146" s="34" t="str">
        <f aca="false">IF(EO135&lt;-Tolerance,EO125/-EO135,"")</f>
        <v/>
      </c>
      <c r="EP146" s="34" t="str">
        <f aca="false">IF(EP135&lt;-Tolerance,EP125/-EP135,"")</f>
        <v/>
      </c>
      <c r="EQ146" s="34" t="str">
        <f aca="false">IF(EQ135&lt;-Tolerance,EQ125/-EQ135,"")</f>
        <v/>
      </c>
      <c r="ER146" s="34" t="str">
        <f aca="false">IF(ER135&lt;-Tolerance,ER125/-ER135,"")</f>
        <v/>
      </c>
      <c r="ES146" s="34" t="str">
        <f aca="false">IF(ES135&lt;-Tolerance,ES125/-ES135,"")</f>
        <v/>
      </c>
      <c r="ET146" s="34" t="str">
        <f aca="false">IF(ET135&lt;-Tolerance,ET125/-ET135,"")</f>
        <v/>
      </c>
      <c r="EU146" s="34" t="str">
        <f aca="false">IF(EU135&lt;-Tolerance,EU125/-EU135,"")</f>
        <v/>
      </c>
      <c r="EV146" s="34" t="str">
        <f aca="false">IF(EV135&lt;-Tolerance,EV125/-EV135,"")</f>
        <v/>
      </c>
      <c r="EW146" s="34" t="str">
        <f aca="false">IF(EW135&lt;-Tolerance,EW125/-EW135,"")</f>
        <v/>
      </c>
      <c r="EX146" s="34" t="str">
        <f aca="false">IF(EX135&lt;-Tolerance,EX125/-EX135,"")</f>
        <v/>
      </c>
      <c r="EY146" s="34" t="str">
        <f aca="false">IF(EY135&lt;-Tolerance,EY125/-EY135,"")</f>
        <v/>
      </c>
      <c r="EZ146" s="34" t="str">
        <f aca="false">IF(EZ135&lt;-Tolerance,EZ125/-EZ135,"")</f>
        <v/>
      </c>
      <c r="FA146" s="34" t="str">
        <f aca="false">IF(FA135&lt;-Tolerance,FA125/-FA135,"")</f>
        <v/>
      </c>
      <c r="FB146" s="34" t="str">
        <f aca="false">IF(FB135&lt;-Tolerance,FB125/-FB135,"")</f>
        <v/>
      </c>
      <c r="FC146" s="34" t="str">
        <f aca="false">IF(FC135&lt;-Tolerance,FC125/-FC135,"")</f>
        <v/>
      </c>
      <c r="FD146" s="34" t="str">
        <f aca="false">IF(FD135&lt;-Tolerance,FD125/-FD135,"")</f>
        <v/>
      </c>
      <c r="FE146" s="34" t="str">
        <f aca="false">IF(FE135&lt;-Tolerance,FE125/-FE135,"")</f>
        <v/>
      </c>
      <c r="FF146" s="34" t="str">
        <f aca="false">IF(FF135&lt;-Tolerance,FF125/-FF135,"")</f>
        <v/>
      </c>
      <c r="FG146" s="34" t="str">
        <f aca="false">IF(FG135&lt;-Tolerance,FG125/-FG135,"")</f>
        <v/>
      </c>
      <c r="FH146" s="34" t="str">
        <f aca="false">IF(FH135&lt;-Tolerance,FH125/-FH135,"")</f>
        <v/>
      </c>
    </row>
    <row r="148" customFormat="false" ht="15" hidden="false" customHeight="false" outlineLevel="0" collapsed="false">
      <c r="A148" s="10" t="s">
        <v>14</v>
      </c>
      <c r="B148" s="10"/>
      <c r="C148" s="10" t="s">
        <v>786</v>
      </c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  <c r="EM148" s="10"/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0"/>
      <c r="FB148" s="10"/>
      <c r="FC148" s="10"/>
      <c r="FD148" s="10"/>
      <c r="FE148" s="10"/>
      <c r="FF148" s="10"/>
      <c r="FG148" s="10"/>
      <c r="FH148" s="10"/>
    </row>
    <row r="149" customFormat="false" ht="15" hidden="false" customHeight="false" outlineLevel="0" collapsed="false">
      <c r="C149" s="1" t="s">
        <v>787</v>
      </c>
      <c r="D149" s="12" t="s">
        <v>358</v>
      </c>
      <c r="E149" s="21" t="n">
        <f aca="false">$E119-$F119-In_Land_Capex-$I109</f>
        <v>38432</v>
      </c>
      <c r="I149" s="21" t="n">
        <f aca="false">SUM(J149:FH149)</f>
        <v>-38432</v>
      </c>
      <c r="J149" s="21" t="n">
        <f aca="false">-$E149*J34</f>
        <v>-0</v>
      </c>
      <c r="K149" s="21" t="n">
        <f aca="false">-$E149*K34</f>
        <v>-0</v>
      </c>
      <c r="L149" s="21" t="n">
        <f aca="false">-$E149*L34</f>
        <v>-0</v>
      </c>
      <c r="M149" s="21" t="n">
        <f aca="false">-$E149*M34</f>
        <v>-0</v>
      </c>
      <c r="N149" s="21" t="n">
        <f aca="false">-$E149*N34</f>
        <v>-0</v>
      </c>
      <c r="O149" s="21" t="n">
        <f aca="false">-$E149*O34</f>
        <v>-0</v>
      </c>
      <c r="P149" s="21" t="n">
        <f aca="false">-$E149*P34</f>
        <v>-0</v>
      </c>
      <c r="Q149" s="21" t="n">
        <f aca="false">-$E149*Q34</f>
        <v>-0</v>
      </c>
      <c r="R149" s="21" t="n">
        <f aca="false">-$E149*R34</f>
        <v>-0</v>
      </c>
      <c r="S149" s="21" t="n">
        <f aca="false">-$E149*S34</f>
        <v>-0</v>
      </c>
      <c r="T149" s="21" t="n">
        <f aca="false">-$E149*T34</f>
        <v>-319.185178424751</v>
      </c>
      <c r="U149" s="21" t="n">
        <f aca="false">-$E149*U34</f>
        <v>-322.69270785799</v>
      </c>
      <c r="V149" s="21" t="n">
        <f aca="false">-$E149*V34</f>
        <v>-322.69270785799</v>
      </c>
      <c r="W149" s="21" t="n">
        <f aca="false">-$E149*W34</f>
        <v>-315.677648991512</v>
      </c>
      <c r="X149" s="21" t="n">
        <f aca="false">-$E149*X34</f>
        <v>-319.185178424751</v>
      </c>
      <c r="Y149" s="21" t="n">
        <f aca="false">-$E149*Y34</f>
        <v>-322.69270785799</v>
      </c>
      <c r="Z149" s="21" t="n">
        <f aca="false">-$E149*Z34</f>
        <v>-322.69270785799</v>
      </c>
      <c r="AA149" s="21" t="n">
        <f aca="false">-$E149*AA34</f>
        <v>-315.677648991512</v>
      </c>
      <c r="AB149" s="21" t="n">
        <f aca="false">-$E149*AB34</f>
        <v>-319.185178424751</v>
      </c>
      <c r="AC149" s="21" t="n">
        <f aca="false">-$E149*AC34</f>
        <v>-322.69270785799</v>
      </c>
      <c r="AD149" s="21" t="n">
        <f aca="false">-$E149*AD34</f>
        <v>-322.69270785799</v>
      </c>
      <c r="AE149" s="21" t="n">
        <f aca="false">-$E149*AE34</f>
        <v>-315.677648991512</v>
      </c>
      <c r="AF149" s="21" t="n">
        <f aca="false">-$E149*AF34</f>
        <v>-319.185178424751</v>
      </c>
      <c r="AG149" s="21" t="n">
        <f aca="false">-$E149*AG34</f>
        <v>-322.69270785799</v>
      </c>
      <c r="AH149" s="21" t="n">
        <f aca="false">-$E149*AH34</f>
        <v>-322.69270785799</v>
      </c>
      <c r="AI149" s="21" t="n">
        <f aca="false">-$E149*AI34</f>
        <v>-319.185178424751</v>
      </c>
      <c r="AJ149" s="21" t="n">
        <f aca="false">-$E149*AJ34</f>
        <v>-319.185178424751</v>
      </c>
      <c r="AK149" s="21" t="n">
        <f aca="false">-$E149*AK34</f>
        <v>-322.69270785799</v>
      </c>
      <c r="AL149" s="21" t="n">
        <f aca="false">-$E149*AL34</f>
        <v>-322.69270785799</v>
      </c>
      <c r="AM149" s="21" t="n">
        <f aca="false">-$E149*AM34</f>
        <v>-315.677648991512</v>
      </c>
      <c r="AN149" s="21" t="n">
        <f aca="false">-$E149*AN34</f>
        <v>-319.185178424751</v>
      </c>
      <c r="AO149" s="21" t="n">
        <f aca="false">-$E149*AO34</f>
        <v>-322.69270785799</v>
      </c>
      <c r="AP149" s="21" t="n">
        <f aca="false">-$E149*AP34</f>
        <v>-322.69270785799</v>
      </c>
      <c r="AQ149" s="21" t="n">
        <f aca="false">-$E149*AQ34</f>
        <v>-315.677648991512</v>
      </c>
      <c r="AR149" s="21" t="n">
        <f aca="false">-$E149*AR34</f>
        <v>-319.185178424751</v>
      </c>
      <c r="AS149" s="21" t="n">
        <f aca="false">-$E149*AS34</f>
        <v>-322.69270785799</v>
      </c>
      <c r="AT149" s="21" t="n">
        <f aca="false">-$E149*AT34</f>
        <v>-322.69270785799</v>
      </c>
      <c r="AU149" s="21" t="n">
        <f aca="false">-$E149*AU34</f>
        <v>-315.677648991512</v>
      </c>
      <c r="AV149" s="21" t="n">
        <f aca="false">-$E149*AV34</f>
        <v>-319.185178424751</v>
      </c>
      <c r="AW149" s="21" t="n">
        <f aca="false">-$E149*AW34</f>
        <v>-322.69270785799</v>
      </c>
      <c r="AX149" s="21" t="n">
        <f aca="false">-$E149*AX34</f>
        <v>-322.69270785799</v>
      </c>
      <c r="AY149" s="21" t="n">
        <f aca="false">-$E149*AY34</f>
        <v>-319.185178424751</v>
      </c>
      <c r="AZ149" s="21" t="n">
        <f aca="false">-$E149*AZ34</f>
        <v>-319.185178424751</v>
      </c>
      <c r="BA149" s="21" t="n">
        <f aca="false">-$E149*BA34</f>
        <v>-322.69270785799</v>
      </c>
      <c r="BB149" s="21" t="n">
        <f aca="false">-$E149*BB34</f>
        <v>-322.69270785799</v>
      </c>
      <c r="BC149" s="21" t="n">
        <f aca="false">-$E149*BC34</f>
        <v>-315.677648991512</v>
      </c>
      <c r="BD149" s="21" t="n">
        <f aca="false">-$E149*BD34</f>
        <v>-319.185178424751</v>
      </c>
      <c r="BE149" s="21" t="n">
        <f aca="false">-$E149*BE34</f>
        <v>-322.69270785799</v>
      </c>
      <c r="BF149" s="21" t="n">
        <f aca="false">-$E149*BF34</f>
        <v>-322.69270785799</v>
      </c>
      <c r="BG149" s="21" t="n">
        <f aca="false">-$E149*BG34</f>
        <v>-315.677648991512</v>
      </c>
      <c r="BH149" s="21" t="n">
        <f aca="false">-$E149*BH34</f>
        <v>-319.185178424751</v>
      </c>
      <c r="BI149" s="21" t="n">
        <f aca="false">-$E149*BI34</f>
        <v>-322.69270785799</v>
      </c>
      <c r="BJ149" s="21" t="n">
        <f aca="false">-$E149*BJ34</f>
        <v>-322.69270785799</v>
      </c>
      <c r="BK149" s="21" t="n">
        <f aca="false">-$E149*BK34</f>
        <v>-315.677648991512</v>
      </c>
      <c r="BL149" s="21" t="n">
        <f aca="false">-$E149*BL34</f>
        <v>-319.185178424751</v>
      </c>
      <c r="BM149" s="21" t="n">
        <f aca="false">-$E149*BM34</f>
        <v>-322.69270785799</v>
      </c>
      <c r="BN149" s="21" t="n">
        <f aca="false">-$E149*BN34</f>
        <v>-322.69270785799</v>
      </c>
      <c r="BO149" s="21" t="n">
        <f aca="false">-$E149*BO34</f>
        <v>-319.185178424751</v>
      </c>
      <c r="BP149" s="21" t="n">
        <f aca="false">-$E149*BP34</f>
        <v>-319.185178424751</v>
      </c>
      <c r="BQ149" s="21" t="n">
        <f aca="false">-$E149*BQ34</f>
        <v>-322.69270785799</v>
      </c>
      <c r="BR149" s="21" t="n">
        <f aca="false">-$E149*BR34</f>
        <v>-322.69270785799</v>
      </c>
      <c r="BS149" s="21" t="n">
        <f aca="false">-$E149*BS34</f>
        <v>-315.677648991512</v>
      </c>
      <c r="BT149" s="21" t="n">
        <f aca="false">-$E149*BT34</f>
        <v>-319.185178424751</v>
      </c>
      <c r="BU149" s="21" t="n">
        <f aca="false">-$E149*BU34</f>
        <v>-322.69270785799</v>
      </c>
      <c r="BV149" s="21" t="n">
        <f aca="false">-$E149*BV34</f>
        <v>-322.69270785799</v>
      </c>
      <c r="BW149" s="21" t="n">
        <f aca="false">-$E149*BW34</f>
        <v>-315.677648991512</v>
      </c>
      <c r="BX149" s="21" t="n">
        <f aca="false">-$E149*BX34</f>
        <v>-319.185178424751</v>
      </c>
      <c r="BY149" s="21" t="n">
        <f aca="false">-$E149*BY34</f>
        <v>-322.69270785799</v>
      </c>
      <c r="BZ149" s="21" t="n">
        <f aca="false">-$E149*BZ34</f>
        <v>-322.69270785799</v>
      </c>
      <c r="CA149" s="21" t="n">
        <f aca="false">-$E149*CA34</f>
        <v>-315.677648991512</v>
      </c>
      <c r="CB149" s="21" t="n">
        <f aca="false">-$E149*CB34</f>
        <v>-319.185178424751</v>
      </c>
      <c r="CC149" s="21" t="n">
        <f aca="false">-$E149*CC34</f>
        <v>-322.69270785799</v>
      </c>
      <c r="CD149" s="21" t="n">
        <f aca="false">-$E149*CD34</f>
        <v>-322.69270785799</v>
      </c>
      <c r="CE149" s="21" t="n">
        <f aca="false">-$E149*CE34</f>
        <v>-319.185178424751</v>
      </c>
      <c r="CF149" s="21" t="n">
        <f aca="false">-$E149*CF34</f>
        <v>-319.185178424751</v>
      </c>
      <c r="CG149" s="21" t="n">
        <f aca="false">-$E149*CG34</f>
        <v>-322.69270785799</v>
      </c>
      <c r="CH149" s="21" t="n">
        <f aca="false">-$E149*CH34</f>
        <v>-322.69270785799</v>
      </c>
      <c r="CI149" s="21" t="n">
        <f aca="false">-$E149*CI34</f>
        <v>-315.677648991512</v>
      </c>
      <c r="CJ149" s="21" t="n">
        <f aca="false">-$E149*CJ34</f>
        <v>-319.185178424751</v>
      </c>
      <c r="CK149" s="21" t="n">
        <f aca="false">-$E149*CK34</f>
        <v>-322.69270785799</v>
      </c>
      <c r="CL149" s="21" t="n">
        <f aca="false">-$E149*CL34</f>
        <v>-322.69270785799</v>
      </c>
      <c r="CM149" s="21" t="n">
        <f aca="false">-$E149*CM34</f>
        <v>-315.677648991512</v>
      </c>
      <c r="CN149" s="21" t="n">
        <f aca="false">-$E149*CN34</f>
        <v>-319.185178424751</v>
      </c>
      <c r="CO149" s="21" t="n">
        <f aca="false">-$E149*CO34</f>
        <v>-322.69270785799</v>
      </c>
      <c r="CP149" s="21" t="n">
        <f aca="false">-$E149*CP34</f>
        <v>-322.69270785799</v>
      </c>
      <c r="CQ149" s="21" t="n">
        <f aca="false">-$E149*CQ34</f>
        <v>-315.677648991512</v>
      </c>
      <c r="CR149" s="21" t="n">
        <f aca="false">-$E149*CR34</f>
        <v>-319.185178424751</v>
      </c>
      <c r="CS149" s="21" t="n">
        <f aca="false">-$E149*CS34</f>
        <v>-322.69270785799</v>
      </c>
      <c r="CT149" s="21" t="n">
        <f aca="false">-$E149*CT34</f>
        <v>-322.69270785799</v>
      </c>
      <c r="CU149" s="21" t="n">
        <f aca="false">-$E149*CU34</f>
        <v>-319.185178424751</v>
      </c>
      <c r="CV149" s="21" t="n">
        <f aca="false">-$E149*CV34</f>
        <v>-319.185178424751</v>
      </c>
      <c r="CW149" s="21" t="n">
        <f aca="false">-$E149*CW34</f>
        <v>-322.69270785799</v>
      </c>
      <c r="CX149" s="21" t="n">
        <f aca="false">-$E149*CX34</f>
        <v>-322.69270785799</v>
      </c>
      <c r="CY149" s="21" t="n">
        <f aca="false">-$E149*CY34</f>
        <v>-315.677648991512</v>
      </c>
      <c r="CZ149" s="21" t="n">
        <f aca="false">-$E149*CZ34</f>
        <v>-319.185178424751</v>
      </c>
      <c r="DA149" s="21" t="n">
        <f aca="false">-$E149*DA34</f>
        <v>-322.69270785799</v>
      </c>
      <c r="DB149" s="21" t="n">
        <f aca="false">-$E149*DB34</f>
        <v>-322.69270785799</v>
      </c>
      <c r="DC149" s="21" t="n">
        <f aca="false">-$E149*DC34</f>
        <v>-315.677648991512</v>
      </c>
      <c r="DD149" s="21" t="n">
        <f aca="false">-$E149*DD34</f>
        <v>-319.185178424751</v>
      </c>
      <c r="DE149" s="21" t="n">
        <f aca="false">-$E149*DE34</f>
        <v>-322.69270785799</v>
      </c>
      <c r="DF149" s="21" t="n">
        <f aca="false">-$E149*DF34</f>
        <v>-322.69270785799</v>
      </c>
      <c r="DG149" s="21" t="n">
        <f aca="false">-$E149*DG34</f>
        <v>-315.677648991512</v>
      </c>
      <c r="DH149" s="21" t="n">
        <f aca="false">-$E149*DH34</f>
        <v>-319.185178424751</v>
      </c>
      <c r="DI149" s="21" t="n">
        <f aca="false">-$E149*DI34</f>
        <v>-322.69270785799</v>
      </c>
      <c r="DJ149" s="21" t="n">
        <f aca="false">-$E149*DJ34</f>
        <v>-322.69270785799</v>
      </c>
      <c r="DK149" s="21" t="n">
        <f aca="false">-$E149*DK34</f>
        <v>-319.185178424751</v>
      </c>
      <c r="DL149" s="21" t="n">
        <f aca="false">-$E149*DL34</f>
        <v>-319.185178424751</v>
      </c>
      <c r="DM149" s="21" t="n">
        <f aca="false">-$E149*DM34</f>
        <v>-322.69270785799</v>
      </c>
      <c r="DN149" s="21" t="n">
        <f aca="false">-$E149*DN34</f>
        <v>-322.69270785799</v>
      </c>
      <c r="DO149" s="21" t="n">
        <f aca="false">-$E149*DO34</f>
        <v>-315.677648991512</v>
      </c>
      <c r="DP149" s="21" t="n">
        <f aca="false">-$E149*DP34</f>
        <v>-319.185178424751</v>
      </c>
      <c r="DQ149" s="21" t="n">
        <f aca="false">-$E149*DQ34</f>
        <v>-322.69270785799</v>
      </c>
      <c r="DR149" s="21" t="n">
        <f aca="false">-$E149*DR34</f>
        <v>-322.69270785799</v>
      </c>
      <c r="DS149" s="21" t="n">
        <f aca="false">-$E149*DS34</f>
        <v>-315.677648991512</v>
      </c>
      <c r="DT149" s="21" t="n">
        <f aca="false">-$E149*DT34</f>
        <v>-319.185178424751</v>
      </c>
      <c r="DU149" s="21" t="n">
        <f aca="false">-$E149*DU34</f>
        <v>-322.69270785799</v>
      </c>
      <c r="DV149" s="21" t="n">
        <f aca="false">-$E149*DV34</f>
        <v>-322.69270785799</v>
      </c>
      <c r="DW149" s="21" t="n">
        <f aca="false">-$E149*DW34</f>
        <v>-315.677648991512</v>
      </c>
      <c r="DX149" s="21" t="n">
        <f aca="false">-$E149*DX34</f>
        <v>-319.185178424751</v>
      </c>
      <c r="DY149" s="21" t="n">
        <f aca="false">-$E149*DY34</f>
        <v>-322.69270785799</v>
      </c>
      <c r="DZ149" s="21" t="n">
        <f aca="false">-$E149*DZ34</f>
        <v>-322.69270785799</v>
      </c>
      <c r="EA149" s="21" t="n">
        <f aca="false">-$E149*EA34</f>
        <v>-319.185178424751</v>
      </c>
      <c r="EB149" s="21" t="n">
        <f aca="false">-$E149*EB34</f>
        <v>-319.185178424751</v>
      </c>
      <c r="EC149" s="21" t="n">
        <f aca="false">-$E149*EC34</f>
        <v>-322.69270785799</v>
      </c>
      <c r="ED149" s="21" t="n">
        <f aca="false">-$E149*ED34</f>
        <v>-322.69270785799</v>
      </c>
      <c r="EE149" s="21" t="n">
        <f aca="false">-$E149*EE34</f>
        <v>-315.677648991512</v>
      </c>
      <c r="EF149" s="21" t="n">
        <f aca="false">-$E149*EF34</f>
        <v>-319.185178424751</v>
      </c>
      <c r="EG149" s="21" t="n">
        <f aca="false">-$E149*EG34</f>
        <v>-322.69270785799</v>
      </c>
      <c r="EH149" s="21" t="n">
        <f aca="false">-$E149*EH34</f>
        <v>-322.69270785799</v>
      </c>
      <c r="EI149" s="21" t="n">
        <f aca="false">-$E149*EI34</f>
        <v>-315.677648991512</v>
      </c>
      <c r="EJ149" s="21" t="n">
        <f aca="false">-$E149*EJ34</f>
        <v>-0</v>
      </c>
      <c r="EK149" s="21" t="n">
        <f aca="false">-$E149*EK34</f>
        <v>-0</v>
      </c>
      <c r="EL149" s="21" t="n">
        <f aca="false">-$E149*EL34</f>
        <v>-0</v>
      </c>
      <c r="EM149" s="21" t="n">
        <f aca="false">-$E149*EM34</f>
        <v>-0</v>
      </c>
      <c r="EN149" s="21" t="n">
        <f aca="false">-$E149*EN34</f>
        <v>-0</v>
      </c>
      <c r="EO149" s="21" t="n">
        <f aca="false">-$E149*EO34</f>
        <v>-0</v>
      </c>
      <c r="EP149" s="21" t="n">
        <f aca="false">-$E149*EP34</f>
        <v>-0</v>
      </c>
      <c r="EQ149" s="21" t="n">
        <f aca="false">-$E149*EQ34</f>
        <v>-0</v>
      </c>
      <c r="ER149" s="21" t="n">
        <f aca="false">-$E149*ER34</f>
        <v>-0</v>
      </c>
      <c r="ES149" s="21" t="n">
        <f aca="false">-$E149*ES34</f>
        <v>-0</v>
      </c>
      <c r="ET149" s="21" t="n">
        <f aca="false">-$E149*ET34</f>
        <v>-0</v>
      </c>
      <c r="EU149" s="21" t="n">
        <f aca="false">-$E149*EU34</f>
        <v>-0</v>
      </c>
      <c r="EV149" s="21" t="n">
        <f aca="false">-$E149*EV34</f>
        <v>-0</v>
      </c>
      <c r="EW149" s="21" t="n">
        <f aca="false">-$E149*EW34</f>
        <v>-0</v>
      </c>
      <c r="EX149" s="21" t="n">
        <f aca="false">-$E149*EX34</f>
        <v>-0</v>
      </c>
      <c r="EY149" s="21" t="n">
        <f aca="false">-$E149*EY34</f>
        <v>-0</v>
      </c>
      <c r="EZ149" s="21" t="n">
        <f aca="false">-$E149*EZ34</f>
        <v>-0</v>
      </c>
      <c r="FA149" s="21" t="n">
        <f aca="false">-$E149*FA34</f>
        <v>-0</v>
      </c>
      <c r="FB149" s="21" t="n">
        <f aca="false">-$E149*FB34</f>
        <v>-0</v>
      </c>
      <c r="FC149" s="21" t="n">
        <f aca="false">-$E149*FC34</f>
        <v>-0</v>
      </c>
      <c r="FD149" s="21" t="n">
        <f aca="false">-$E149*FD34</f>
        <v>-0</v>
      </c>
      <c r="FE149" s="21" t="n">
        <f aca="false">-$E149*FE34</f>
        <v>-0</v>
      </c>
      <c r="FF149" s="21" t="n">
        <f aca="false">-$E149*FF34</f>
        <v>-0</v>
      </c>
      <c r="FG149" s="21" t="n">
        <f aca="false">-$E149*FG34</f>
        <v>-0</v>
      </c>
      <c r="FH149" s="21" t="n">
        <f aca="false">-$E149*FH34</f>
        <v>-0</v>
      </c>
    </row>
    <row r="150" customFormat="false" ht="15" hidden="false" customHeight="false" outlineLevel="0" collapsed="false">
      <c r="C150" s="1" t="s">
        <v>788</v>
      </c>
      <c r="D150" s="12" t="s">
        <v>358</v>
      </c>
      <c r="E150" s="21" t="n">
        <f aca="false">$I140</f>
        <v>189.689711255374</v>
      </c>
      <c r="I150" s="21" t="n">
        <f aca="false">SUM(J150:FH150)</f>
        <v>-189.689711255374</v>
      </c>
      <c r="J150" s="21" t="n">
        <f aca="false">-$E150*J34</f>
        <v>-0</v>
      </c>
      <c r="K150" s="21" t="n">
        <f aca="false">-$E150*K34</f>
        <v>-0</v>
      </c>
      <c r="L150" s="21" t="n">
        <f aca="false">-$E150*L34</f>
        <v>-0</v>
      </c>
      <c r="M150" s="21" t="n">
        <f aca="false">-$E150*M34</f>
        <v>-0</v>
      </c>
      <c r="N150" s="21" t="n">
        <f aca="false">-$E150*N34</f>
        <v>-0</v>
      </c>
      <c r="O150" s="21" t="n">
        <f aca="false">-$E150*O34</f>
        <v>-0</v>
      </c>
      <c r="P150" s="21" t="n">
        <f aca="false">-$E150*P34</f>
        <v>-0</v>
      </c>
      <c r="Q150" s="21" t="n">
        <f aca="false">-$E150*Q34</f>
        <v>-0</v>
      </c>
      <c r="R150" s="21" t="n">
        <f aca="false">-$E150*R34</f>
        <v>-0</v>
      </c>
      <c r="S150" s="21" t="n">
        <f aca="false">-$E150*S34</f>
        <v>-0</v>
      </c>
      <c r="T150" s="21" t="n">
        <f aca="false">-$E150*T34</f>
        <v>-1.5754096672665</v>
      </c>
      <c r="U150" s="21" t="n">
        <f aca="false">-$E150*U34</f>
        <v>-1.59272186141228</v>
      </c>
      <c r="V150" s="21" t="n">
        <f aca="false">-$E150*V34</f>
        <v>-1.59272186141228</v>
      </c>
      <c r="W150" s="21" t="n">
        <f aca="false">-$E150*W34</f>
        <v>-1.55809747312071</v>
      </c>
      <c r="X150" s="21" t="n">
        <f aca="false">-$E150*X34</f>
        <v>-1.5754096672665</v>
      </c>
      <c r="Y150" s="21" t="n">
        <f aca="false">-$E150*Y34</f>
        <v>-1.59272186141228</v>
      </c>
      <c r="Z150" s="21" t="n">
        <f aca="false">-$E150*Z34</f>
        <v>-1.59272186141228</v>
      </c>
      <c r="AA150" s="21" t="n">
        <f aca="false">-$E150*AA34</f>
        <v>-1.55809747312071</v>
      </c>
      <c r="AB150" s="21" t="n">
        <f aca="false">-$E150*AB34</f>
        <v>-1.5754096672665</v>
      </c>
      <c r="AC150" s="21" t="n">
        <f aca="false">-$E150*AC34</f>
        <v>-1.59272186141228</v>
      </c>
      <c r="AD150" s="21" t="n">
        <f aca="false">-$E150*AD34</f>
        <v>-1.59272186141228</v>
      </c>
      <c r="AE150" s="21" t="n">
        <f aca="false">-$E150*AE34</f>
        <v>-1.55809747312071</v>
      </c>
      <c r="AF150" s="21" t="n">
        <f aca="false">-$E150*AF34</f>
        <v>-1.5754096672665</v>
      </c>
      <c r="AG150" s="21" t="n">
        <f aca="false">-$E150*AG34</f>
        <v>-1.59272186141228</v>
      </c>
      <c r="AH150" s="21" t="n">
        <f aca="false">-$E150*AH34</f>
        <v>-1.59272186141228</v>
      </c>
      <c r="AI150" s="21" t="n">
        <f aca="false">-$E150*AI34</f>
        <v>-1.5754096672665</v>
      </c>
      <c r="AJ150" s="21" t="n">
        <f aca="false">-$E150*AJ34</f>
        <v>-1.5754096672665</v>
      </c>
      <c r="AK150" s="21" t="n">
        <f aca="false">-$E150*AK34</f>
        <v>-1.59272186141228</v>
      </c>
      <c r="AL150" s="21" t="n">
        <f aca="false">-$E150*AL34</f>
        <v>-1.59272186141228</v>
      </c>
      <c r="AM150" s="21" t="n">
        <f aca="false">-$E150*AM34</f>
        <v>-1.55809747312071</v>
      </c>
      <c r="AN150" s="21" t="n">
        <f aca="false">-$E150*AN34</f>
        <v>-1.5754096672665</v>
      </c>
      <c r="AO150" s="21" t="n">
        <f aca="false">-$E150*AO34</f>
        <v>-1.59272186141228</v>
      </c>
      <c r="AP150" s="21" t="n">
        <f aca="false">-$E150*AP34</f>
        <v>-1.59272186141228</v>
      </c>
      <c r="AQ150" s="21" t="n">
        <f aca="false">-$E150*AQ34</f>
        <v>-1.55809747312071</v>
      </c>
      <c r="AR150" s="21" t="n">
        <f aca="false">-$E150*AR34</f>
        <v>-1.5754096672665</v>
      </c>
      <c r="AS150" s="21" t="n">
        <f aca="false">-$E150*AS34</f>
        <v>-1.59272186141228</v>
      </c>
      <c r="AT150" s="21" t="n">
        <f aca="false">-$E150*AT34</f>
        <v>-1.59272186141228</v>
      </c>
      <c r="AU150" s="21" t="n">
        <f aca="false">-$E150*AU34</f>
        <v>-1.55809747312071</v>
      </c>
      <c r="AV150" s="21" t="n">
        <f aca="false">-$E150*AV34</f>
        <v>-1.5754096672665</v>
      </c>
      <c r="AW150" s="21" t="n">
        <f aca="false">-$E150*AW34</f>
        <v>-1.59272186141228</v>
      </c>
      <c r="AX150" s="21" t="n">
        <f aca="false">-$E150*AX34</f>
        <v>-1.59272186141228</v>
      </c>
      <c r="AY150" s="21" t="n">
        <f aca="false">-$E150*AY34</f>
        <v>-1.5754096672665</v>
      </c>
      <c r="AZ150" s="21" t="n">
        <f aca="false">-$E150*AZ34</f>
        <v>-1.5754096672665</v>
      </c>
      <c r="BA150" s="21" t="n">
        <f aca="false">-$E150*BA34</f>
        <v>-1.59272186141228</v>
      </c>
      <c r="BB150" s="21" t="n">
        <f aca="false">-$E150*BB34</f>
        <v>-1.59272186141228</v>
      </c>
      <c r="BC150" s="21" t="n">
        <f aca="false">-$E150*BC34</f>
        <v>-1.55809747312071</v>
      </c>
      <c r="BD150" s="21" t="n">
        <f aca="false">-$E150*BD34</f>
        <v>-1.5754096672665</v>
      </c>
      <c r="BE150" s="21" t="n">
        <f aca="false">-$E150*BE34</f>
        <v>-1.59272186141228</v>
      </c>
      <c r="BF150" s="21" t="n">
        <f aca="false">-$E150*BF34</f>
        <v>-1.59272186141228</v>
      </c>
      <c r="BG150" s="21" t="n">
        <f aca="false">-$E150*BG34</f>
        <v>-1.55809747312071</v>
      </c>
      <c r="BH150" s="21" t="n">
        <f aca="false">-$E150*BH34</f>
        <v>-1.5754096672665</v>
      </c>
      <c r="BI150" s="21" t="n">
        <f aca="false">-$E150*BI34</f>
        <v>-1.59272186141228</v>
      </c>
      <c r="BJ150" s="21" t="n">
        <f aca="false">-$E150*BJ34</f>
        <v>-1.59272186141228</v>
      </c>
      <c r="BK150" s="21" t="n">
        <f aca="false">-$E150*BK34</f>
        <v>-1.55809747312071</v>
      </c>
      <c r="BL150" s="21" t="n">
        <f aca="false">-$E150*BL34</f>
        <v>-1.5754096672665</v>
      </c>
      <c r="BM150" s="21" t="n">
        <f aca="false">-$E150*BM34</f>
        <v>-1.59272186141228</v>
      </c>
      <c r="BN150" s="21" t="n">
        <f aca="false">-$E150*BN34</f>
        <v>-1.59272186141228</v>
      </c>
      <c r="BO150" s="21" t="n">
        <f aca="false">-$E150*BO34</f>
        <v>-1.5754096672665</v>
      </c>
      <c r="BP150" s="21" t="n">
        <f aca="false">-$E150*BP34</f>
        <v>-1.5754096672665</v>
      </c>
      <c r="BQ150" s="21" t="n">
        <f aca="false">-$E150*BQ34</f>
        <v>-1.59272186141228</v>
      </c>
      <c r="BR150" s="21" t="n">
        <f aca="false">-$E150*BR34</f>
        <v>-1.59272186141228</v>
      </c>
      <c r="BS150" s="21" t="n">
        <f aca="false">-$E150*BS34</f>
        <v>-1.55809747312071</v>
      </c>
      <c r="BT150" s="21" t="n">
        <f aca="false">-$E150*BT34</f>
        <v>-1.5754096672665</v>
      </c>
      <c r="BU150" s="21" t="n">
        <f aca="false">-$E150*BU34</f>
        <v>-1.59272186141228</v>
      </c>
      <c r="BV150" s="21" t="n">
        <f aca="false">-$E150*BV34</f>
        <v>-1.59272186141228</v>
      </c>
      <c r="BW150" s="21" t="n">
        <f aca="false">-$E150*BW34</f>
        <v>-1.55809747312071</v>
      </c>
      <c r="BX150" s="21" t="n">
        <f aca="false">-$E150*BX34</f>
        <v>-1.5754096672665</v>
      </c>
      <c r="BY150" s="21" t="n">
        <f aca="false">-$E150*BY34</f>
        <v>-1.59272186141228</v>
      </c>
      <c r="BZ150" s="21" t="n">
        <f aca="false">-$E150*BZ34</f>
        <v>-1.59272186141228</v>
      </c>
      <c r="CA150" s="21" t="n">
        <f aca="false">-$E150*CA34</f>
        <v>-1.55809747312071</v>
      </c>
      <c r="CB150" s="21" t="n">
        <f aca="false">-$E150*CB34</f>
        <v>-1.5754096672665</v>
      </c>
      <c r="CC150" s="21" t="n">
        <f aca="false">-$E150*CC34</f>
        <v>-1.59272186141228</v>
      </c>
      <c r="CD150" s="21" t="n">
        <f aca="false">-$E150*CD34</f>
        <v>-1.59272186141228</v>
      </c>
      <c r="CE150" s="21" t="n">
        <f aca="false">-$E150*CE34</f>
        <v>-1.5754096672665</v>
      </c>
      <c r="CF150" s="21" t="n">
        <f aca="false">-$E150*CF34</f>
        <v>-1.5754096672665</v>
      </c>
      <c r="CG150" s="21" t="n">
        <f aca="false">-$E150*CG34</f>
        <v>-1.59272186141228</v>
      </c>
      <c r="CH150" s="21" t="n">
        <f aca="false">-$E150*CH34</f>
        <v>-1.59272186141228</v>
      </c>
      <c r="CI150" s="21" t="n">
        <f aca="false">-$E150*CI34</f>
        <v>-1.55809747312071</v>
      </c>
      <c r="CJ150" s="21" t="n">
        <f aca="false">-$E150*CJ34</f>
        <v>-1.5754096672665</v>
      </c>
      <c r="CK150" s="21" t="n">
        <f aca="false">-$E150*CK34</f>
        <v>-1.59272186141228</v>
      </c>
      <c r="CL150" s="21" t="n">
        <f aca="false">-$E150*CL34</f>
        <v>-1.59272186141228</v>
      </c>
      <c r="CM150" s="21" t="n">
        <f aca="false">-$E150*CM34</f>
        <v>-1.55809747312071</v>
      </c>
      <c r="CN150" s="21" t="n">
        <f aca="false">-$E150*CN34</f>
        <v>-1.5754096672665</v>
      </c>
      <c r="CO150" s="21" t="n">
        <f aca="false">-$E150*CO34</f>
        <v>-1.59272186141228</v>
      </c>
      <c r="CP150" s="21" t="n">
        <f aca="false">-$E150*CP34</f>
        <v>-1.59272186141228</v>
      </c>
      <c r="CQ150" s="21" t="n">
        <f aca="false">-$E150*CQ34</f>
        <v>-1.55809747312071</v>
      </c>
      <c r="CR150" s="21" t="n">
        <f aca="false">-$E150*CR34</f>
        <v>-1.5754096672665</v>
      </c>
      <c r="CS150" s="21" t="n">
        <f aca="false">-$E150*CS34</f>
        <v>-1.59272186141228</v>
      </c>
      <c r="CT150" s="21" t="n">
        <f aca="false">-$E150*CT34</f>
        <v>-1.59272186141228</v>
      </c>
      <c r="CU150" s="21" t="n">
        <f aca="false">-$E150*CU34</f>
        <v>-1.5754096672665</v>
      </c>
      <c r="CV150" s="21" t="n">
        <f aca="false">-$E150*CV34</f>
        <v>-1.5754096672665</v>
      </c>
      <c r="CW150" s="21" t="n">
        <f aca="false">-$E150*CW34</f>
        <v>-1.59272186141228</v>
      </c>
      <c r="CX150" s="21" t="n">
        <f aca="false">-$E150*CX34</f>
        <v>-1.59272186141228</v>
      </c>
      <c r="CY150" s="21" t="n">
        <f aca="false">-$E150*CY34</f>
        <v>-1.55809747312071</v>
      </c>
      <c r="CZ150" s="21" t="n">
        <f aca="false">-$E150*CZ34</f>
        <v>-1.5754096672665</v>
      </c>
      <c r="DA150" s="21" t="n">
        <f aca="false">-$E150*DA34</f>
        <v>-1.59272186141228</v>
      </c>
      <c r="DB150" s="21" t="n">
        <f aca="false">-$E150*DB34</f>
        <v>-1.59272186141228</v>
      </c>
      <c r="DC150" s="21" t="n">
        <f aca="false">-$E150*DC34</f>
        <v>-1.55809747312071</v>
      </c>
      <c r="DD150" s="21" t="n">
        <f aca="false">-$E150*DD34</f>
        <v>-1.5754096672665</v>
      </c>
      <c r="DE150" s="21" t="n">
        <f aca="false">-$E150*DE34</f>
        <v>-1.59272186141228</v>
      </c>
      <c r="DF150" s="21" t="n">
        <f aca="false">-$E150*DF34</f>
        <v>-1.59272186141228</v>
      </c>
      <c r="DG150" s="21" t="n">
        <f aca="false">-$E150*DG34</f>
        <v>-1.55809747312071</v>
      </c>
      <c r="DH150" s="21" t="n">
        <f aca="false">-$E150*DH34</f>
        <v>-1.5754096672665</v>
      </c>
      <c r="DI150" s="21" t="n">
        <f aca="false">-$E150*DI34</f>
        <v>-1.59272186141228</v>
      </c>
      <c r="DJ150" s="21" t="n">
        <f aca="false">-$E150*DJ34</f>
        <v>-1.59272186141228</v>
      </c>
      <c r="DK150" s="21" t="n">
        <f aca="false">-$E150*DK34</f>
        <v>-1.5754096672665</v>
      </c>
      <c r="DL150" s="21" t="n">
        <f aca="false">-$E150*DL34</f>
        <v>-1.5754096672665</v>
      </c>
      <c r="DM150" s="21" t="n">
        <f aca="false">-$E150*DM34</f>
        <v>-1.59272186141228</v>
      </c>
      <c r="DN150" s="21" t="n">
        <f aca="false">-$E150*DN34</f>
        <v>-1.59272186141228</v>
      </c>
      <c r="DO150" s="21" t="n">
        <f aca="false">-$E150*DO34</f>
        <v>-1.55809747312071</v>
      </c>
      <c r="DP150" s="21" t="n">
        <f aca="false">-$E150*DP34</f>
        <v>-1.5754096672665</v>
      </c>
      <c r="DQ150" s="21" t="n">
        <f aca="false">-$E150*DQ34</f>
        <v>-1.59272186141228</v>
      </c>
      <c r="DR150" s="21" t="n">
        <f aca="false">-$E150*DR34</f>
        <v>-1.59272186141228</v>
      </c>
      <c r="DS150" s="21" t="n">
        <f aca="false">-$E150*DS34</f>
        <v>-1.55809747312071</v>
      </c>
      <c r="DT150" s="21" t="n">
        <f aca="false">-$E150*DT34</f>
        <v>-1.5754096672665</v>
      </c>
      <c r="DU150" s="21" t="n">
        <f aca="false">-$E150*DU34</f>
        <v>-1.59272186141228</v>
      </c>
      <c r="DV150" s="21" t="n">
        <f aca="false">-$E150*DV34</f>
        <v>-1.59272186141228</v>
      </c>
      <c r="DW150" s="21" t="n">
        <f aca="false">-$E150*DW34</f>
        <v>-1.55809747312071</v>
      </c>
      <c r="DX150" s="21" t="n">
        <f aca="false">-$E150*DX34</f>
        <v>-1.5754096672665</v>
      </c>
      <c r="DY150" s="21" t="n">
        <f aca="false">-$E150*DY34</f>
        <v>-1.59272186141228</v>
      </c>
      <c r="DZ150" s="21" t="n">
        <f aca="false">-$E150*DZ34</f>
        <v>-1.59272186141228</v>
      </c>
      <c r="EA150" s="21" t="n">
        <f aca="false">-$E150*EA34</f>
        <v>-1.5754096672665</v>
      </c>
      <c r="EB150" s="21" t="n">
        <f aca="false">-$E150*EB34</f>
        <v>-1.5754096672665</v>
      </c>
      <c r="EC150" s="21" t="n">
        <f aca="false">-$E150*EC34</f>
        <v>-1.59272186141228</v>
      </c>
      <c r="ED150" s="21" t="n">
        <f aca="false">-$E150*ED34</f>
        <v>-1.59272186141228</v>
      </c>
      <c r="EE150" s="21" t="n">
        <f aca="false">-$E150*EE34</f>
        <v>-1.55809747312071</v>
      </c>
      <c r="EF150" s="21" t="n">
        <f aca="false">-$E150*EF34</f>
        <v>-1.5754096672665</v>
      </c>
      <c r="EG150" s="21" t="n">
        <f aca="false">-$E150*EG34</f>
        <v>-1.59272186141228</v>
      </c>
      <c r="EH150" s="21" t="n">
        <f aca="false">-$E150*EH34</f>
        <v>-1.59272186141228</v>
      </c>
      <c r="EI150" s="21" t="n">
        <f aca="false">-$E150*EI34</f>
        <v>-1.55809747312071</v>
      </c>
      <c r="EJ150" s="21" t="n">
        <f aca="false">-$E150*EJ34</f>
        <v>-0</v>
      </c>
      <c r="EK150" s="21" t="n">
        <f aca="false">-$E150*EK34</f>
        <v>-0</v>
      </c>
      <c r="EL150" s="21" t="n">
        <f aca="false">-$E150*EL34</f>
        <v>-0</v>
      </c>
      <c r="EM150" s="21" t="n">
        <f aca="false">-$E150*EM34</f>
        <v>-0</v>
      </c>
      <c r="EN150" s="21" t="n">
        <f aca="false">-$E150*EN34</f>
        <v>-0</v>
      </c>
      <c r="EO150" s="21" t="n">
        <f aca="false">-$E150*EO34</f>
        <v>-0</v>
      </c>
      <c r="EP150" s="21" t="n">
        <f aca="false">-$E150*EP34</f>
        <v>-0</v>
      </c>
      <c r="EQ150" s="21" t="n">
        <f aca="false">-$E150*EQ34</f>
        <v>-0</v>
      </c>
      <c r="ER150" s="21" t="n">
        <f aca="false">-$E150*ER34</f>
        <v>-0</v>
      </c>
      <c r="ES150" s="21" t="n">
        <f aca="false">-$E150*ES34</f>
        <v>-0</v>
      </c>
      <c r="ET150" s="21" t="n">
        <f aca="false">-$E150*ET34</f>
        <v>-0</v>
      </c>
      <c r="EU150" s="21" t="n">
        <f aca="false">-$E150*EU34</f>
        <v>-0</v>
      </c>
      <c r="EV150" s="21" t="n">
        <f aca="false">-$E150*EV34</f>
        <v>-0</v>
      </c>
      <c r="EW150" s="21" t="n">
        <f aca="false">-$E150*EW34</f>
        <v>-0</v>
      </c>
      <c r="EX150" s="21" t="n">
        <f aca="false">-$E150*EX34</f>
        <v>-0</v>
      </c>
      <c r="EY150" s="21" t="n">
        <f aca="false">-$E150*EY34</f>
        <v>-0</v>
      </c>
      <c r="EZ150" s="21" t="n">
        <f aca="false">-$E150*EZ34</f>
        <v>-0</v>
      </c>
      <c r="FA150" s="21" t="n">
        <f aca="false">-$E150*FA34</f>
        <v>-0</v>
      </c>
      <c r="FB150" s="21" t="n">
        <f aca="false">-$E150*FB34</f>
        <v>-0</v>
      </c>
      <c r="FC150" s="21" t="n">
        <f aca="false">-$E150*FC34</f>
        <v>-0</v>
      </c>
      <c r="FD150" s="21" t="n">
        <f aca="false">-$E150*FD34</f>
        <v>-0</v>
      </c>
      <c r="FE150" s="21" t="n">
        <f aca="false">-$E150*FE34</f>
        <v>-0</v>
      </c>
      <c r="FF150" s="21" t="n">
        <f aca="false">-$E150*FF34</f>
        <v>-0</v>
      </c>
      <c r="FG150" s="21" t="n">
        <f aca="false">-$E150*FG34</f>
        <v>-0</v>
      </c>
      <c r="FH150" s="21" t="n">
        <f aca="false">-$E150*FH34</f>
        <v>-0</v>
      </c>
    </row>
    <row r="151" customFormat="false" ht="15" hidden="false" customHeight="false" outlineLevel="0" collapsed="false">
      <c r="C151" s="1" t="s">
        <v>789</v>
      </c>
      <c r="D151" s="12" t="s">
        <v>358</v>
      </c>
      <c r="E151" s="21" t="n">
        <f aca="false">$F119</f>
        <v>22000</v>
      </c>
      <c r="I151" s="21" t="n">
        <f aca="false">SUM(J151:FH151)</f>
        <v>-22000</v>
      </c>
      <c r="J151" s="21" t="n">
        <f aca="false">-$E151*J35</f>
        <v>-0</v>
      </c>
      <c r="K151" s="21" t="n">
        <f aca="false">-$E151*K35</f>
        <v>-0</v>
      </c>
      <c r="L151" s="21" t="n">
        <f aca="false">-$E151*L35</f>
        <v>-0</v>
      </c>
      <c r="M151" s="21" t="n">
        <f aca="false">-$E151*M35</f>
        <v>-0</v>
      </c>
      <c r="N151" s="21" t="n">
        <f aca="false">-$E151*N35</f>
        <v>-0</v>
      </c>
      <c r="O151" s="21" t="n">
        <f aca="false">-$E151*O35</f>
        <v>-0</v>
      </c>
      <c r="P151" s="21" t="n">
        <f aca="false">-$E151*P35</f>
        <v>-0</v>
      </c>
      <c r="Q151" s="21" t="n">
        <f aca="false">-$E151*Q35</f>
        <v>-0</v>
      </c>
      <c r="R151" s="21" t="n">
        <f aca="false">-$E151*R35</f>
        <v>-0</v>
      </c>
      <c r="S151" s="21" t="n">
        <f aca="false">-$E151*S35</f>
        <v>-0</v>
      </c>
      <c r="T151" s="21" t="n">
        <f aca="false">-$E151*T35</f>
        <v>-548.192771084337</v>
      </c>
      <c r="U151" s="21" t="n">
        <f aca="false">-$E151*U35</f>
        <v>-554.21686746988</v>
      </c>
      <c r="V151" s="21" t="n">
        <f aca="false">-$E151*V35</f>
        <v>-554.21686746988</v>
      </c>
      <c r="W151" s="21" t="n">
        <f aca="false">-$E151*W35</f>
        <v>-542.168674698795</v>
      </c>
      <c r="X151" s="21" t="n">
        <f aca="false">-$E151*X35</f>
        <v>-548.192771084337</v>
      </c>
      <c r="Y151" s="21" t="n">
        <f aca="false">-$E151*Y35</f>
        <v>-554.21686746988</v>
      </c>
      <c r="Z151" s="21" t="n">
        <f aca="false">-$E151*Z35</f>
        <v>-554.21686746988</v>
      </c>
      <c r="AA151" s="21" t="n">
        <f aca="false">-$E151*AA35</f>
        <v>-542.168674698795</v>
      </c>
      <c r="AB151" s="21" t="n">
        <f aca="false">-$E151*AB35</f>
        <v>-548.192771084337</v>
      </c>
      <c r="AC151" s="21" t="n">
        <f aca="false">-$E151*AC35</f>
        <v>-554.21686746988</v>
      </c>
      <c r="AD151" s="21" t="n">
        <f aca="false">-$E151*AD35</f>
        <v>-554.21686746988</v>
      </c>
      <c r="AE151" s="21" t="n">
        <f aca="false">-$E151*AE35</f>
        <v>-542.168674698795</v>
      </c>
      <c r="AF151" s="21" t="n">
        <f aca="false">-$E151*AF35</f>
        <v>-548.192771084337</v>
      </c>
      <c r="AG151" s="21" t="n">
        <f aca="false">-$E151*AG35</f>
        <v>-554.21686746988</v>
      </c>
      <c r="AH151" s="21" t="n">
        <f aca="false">-$E151*AH35</f>
        <v>-554.21686746988</v>
      </c>
      <c r="AI151" s="21" t="n">
        <f aca="false">-$E151*AI35</f>
        <v>-548.192771084337</v>
      </c>
      <c r="AJ151" s="21" t="n">
        <f aca="false">-$E151*AJ35</f>
        <v>-548.192771084337</v>
      </c>
      <c r="AK151" s="21" t="n">
        <f aca="false">-$E151*AK35</f>
        <v>-554.21686746988</v>
      </c>
      <c r="AL151" s="21" t="n">
        <f aca="false">-$E151*AL35</f>
        <v>-554.21686746988</v>
      </c>
      <c r="AM151" s="21" t="n">
        <f aca="false">-$E151*AM35</f>
        <v>-542.168674698795</v>
      </c>
      <c r="AN151" s="21" t="n">
        <f aca="false">-$E151*AN35</f>
        <v>-548.192771084337</v>
      </c>
      <c r="AO151" s="21" t="n">
        <f aca="false">-$E151*AO35</f>
        <v>-554.21686746988</v>
      </c>
      <c r="AP151" s="21" t="n">
        <f aca="false">-$E151*AP35</f>
        <v>-554.21686746988</v>
      </c>
      <c r="AQ151" s="21" t="n">
        <f aca="false">-$E151*AQ35</f>
        <v>-542.168674698795</v>
      </c>
      <c r="AR151" s="21" t="n">
        <f aca="false">-$E151*AR35</f>
        <v>-548.192771084337</v>
      </c>
      <c r="AS151" s="21" t="n">
        <f aca="false">-$E151*AS35</f>
        <v>-554.21686746988</v>
      </c>
      <c r="AT151" s="21" t="n">
        <f aca="false">-$E151*AT35</f>
        <v>-554.21686746988</v>
      </c>
      <c r="AU151" s="21" t="n">
        <f aca="false">-$E151*AU35</f>
        <v>-542.168674698795</v>
      </c>
      <c r="AV151" s="21" t="n">
        <f aca="false">-$E151*AV35</f>
        <v>-548.192771084337</v>
      </c>
      <c r="AW151" s="21" t="n">
        <f aca="false">-$E151*AW35</f>
        <v>-554.21686746988</v>
      </c>
      <c r="AX151" s="21" t="n">
        <f aca="false">-$E151*AX35</f>
        <v>-554.21686746988</v>
      </c>
      <c r="AY151" s="21" t="n">
        <f aca="false">-$E151*AY35</f>
        <v>-548.192771084337</v>
      </c>
      <c r="AZ151" s="21" t="n">
        <f aca="false">-$E151*AZ35</f>
        <v>-548.192771084337</v>
      </c>
      <c r="BA151" s="21" t="n">
        <f aca="false">-$E151*BA35</f>
        <v>-554.21686746988</v>
      </c>
      <c r="BB151" s="21" t="n">
        <f aca="false">-$E151*BB35</f>
        <v>-554.21686746988</v>
      </c>
      <c r="BC151" s="21" t="n">
        <f aca="false">-$E151*BC35</f>
        <v>-542.168674698795</v>
      </c>
      <c r="BD151" s="21" t="n">
        <f aca="false">-$E151*BD35</f>
        <v>-548.192771084337</v>
      </c>
      <c r="BE151" s="21" t="n">
        <f aca="false">-$E151*BE35</f>
        <v>-554.21686746988</v>
      </c>
      <c r="BF151" s="21" t="n">
        <f aca="false">-$E151*BF35</f>
        <v>-554.21686746988</v>
      </c>
      <c r="BG151" s="21" t="n">
        <f aca="false">-$E151*BG35</f>
        <v>-542.168674698795</v>
      </c>
      <c r="BH151" s="21" t="n">
        <f aca="false">-$E151*BH35</f>
        <v>-0</v>
      </c>
      <c r="BI151" s="21" t="n">
        <f aca="false">-$E151*BI35</f>
        <v>-0</v>
      </c>
      <c r="BJ151" s="21" t="n">
        <f aca="false">-$E151*BJ35</f>
        <v>-0</v>
      </c>
      <c r="BK151" s="21" t="n">
        <f aca="false">-$E151*BK35</f>
        <v>-0</v>
      </c>
      <c r="BL151" s="21" t="n">
        <f aca="false">-$E151*BL35</f>
        <v>-0</v>
      </c>
      <c r="BM151" s="21" t="n">
        <f aca="false">-$E151*BM35</f>
        <v>-0</v>
      </c>
      <c r="BN151" s="21" t="n">
        <f aca="false">-$E151*BN35</f>
        <v>-0</v>
      </c>
      <c r="BO151" s="21" t="n">
        <f aca="false">-$E151*BO35</f>
        <v>-0</v>
      </c>
      <c r="BP151" s="21" t="n">
        <f aca="false">-$E151*BP35</f>
        <v>-0</v>
      </c>
      <c r="BQ151" s="21" t="n">
        <f aca="false">-$E151*BQ35</f>
        <v>-0</v>
      </c>
      <c r="BR151" s="21" t="n">
        <f aca="false">-$E151*BR35</f>
        <v>-0</v>
      </c>
      <c r="BS151" s="21" t="n">
        <f aca="false">-$E151*BS35</f>
        <v>-0</v>
      </c>
      <c r="BT151" s="21" t="n">
        <f aca="false">-$E151*BT35</f>
        <v>-0</v>
      </c>
      <c r="BU151" s="21" t="n">
        <f aca="false">-$E151*BU35</f>
        <v>-0</v>
      </c>
      <c r="BV151" s="21" t="n">
        <f aca="false">-$E151*BV35</f>
        <v>-0</v>
      </c>
      <c r="BW151" s="21" t="n">
        <f aca="false">-$E151*BW35</f>
        <v>-0</v>
      </c>
      <c r="BX151" s="21" t="n">
        <f aca="false">-$E151*BX35</f>
        <v>-0</v>
      </c>
      <c r="BY151" s="21" t="n">
        <f aca="false">-$E151*BY35</f>
        <v>-0</v>
      </c>
      <c r="BZ151" s="21" t="n">
        <f aca="false">-$E151*BZ35</f>
        <v>-0</v>
      </c>
      <c r="CA151" s="21" t="n">
        <f aca="false">-$E151*CA35</f>
        <v>-0</v>
      </c>
      <c r="CB151" s="21" t="n">
        <f aca="false">-$E151*CB35</f>
        <v>-0</v>
      </c>
      <c r="CC151" s="21" t="n">
        <f aca="false">-$E151*CC35</f>
        <v>-0</v>
      </c>
      <c r="CD151" s="21" t="n">
        <f aca="false">-$E151*CD35</f>
        <v>-0</v>
      </c>
      <c r="CE151" s="21" t="n">
        <f aca="false">-$E151*CE35</f>
        <v>-0</v>
      </c>
      <c r="CF151" s="21" t="n">
        <f aca="false">-$E151*CF35</f>
        <v>-0</v>
      </c>
      <c r="CG151" s="21" t="n">
        <f aca="false">-$E151*CG35</f>
        <v>-0</v>
      </c>
      <c r="CH151" s="21" t="n">
        <f aca="false">-$E151*CH35</f>
        <v>-0</v>
      </c>
      <c r="CI151" s="21" t="n">
        <f aca="false">-$E151*CI35</f>
        <v>-0</v>
      </c>
      <c r="CJ151" s="21" t="n">
        <f aca="false">-$E151*CJ35</f>
        <v>-0</v>
      </c>
      <c r="CK151" s="21" t="n">
        <f aca="false">-$E151*CK35</f>
        <v>-0</v>
      </c>
      <c r="CL151" s="21" t="n">
        <f aca="false">-$E151*CL35</f>
        <v>-0</v>
      </c>
      <c r="CM151" s="21" t="n">
        <f aca="false">-$E151*CM35</f>
        <v>-0</v>
      </c>
      <c r="CN151" s="21" t="n">
        <f aca="false">-$E151*CN35</f>
        <v>-0</v>
      </c>
      <c r="CO151" s="21" t="n">
        <f aca="false">-$E151*CO35</f>
        <v>-0</v>
      </c>
      <c r="CP151" s="21" t="n">
        <f aca="false">-$E151*CP35</f>
        <v>-0</v>
      </c>
      <c r="CQ151" s="21" t="n">
        <f aca="false">-$E151*CQ35</f>
        <v>-0</v>
      </c>
      <c r="CR151" s="21" t="n">
        <f aca="false">-$E151*CR35</f>
        <v>-0</v>
      </c>
      <c r="CS151" s="21" t="n">
        <f aca="false">-$E151*CS35</f>
        <v>-0</v>
      </c>
      <c r="CT151" s="21" t="n">
        <f aca="false">-$E151*CT35</f>
        <v>-0</v>
      </c>
      <c r="CU151" s="21" t="n">
        <f aca="false">-$E151*CU35</f>
        <v>-0</v>
      </c>
      <c r="CV151" s="21" t="n">
        <f aca="false">-$E151*CV35</f>
        <v>-0</v>
      </c>
      <c r="CW151" s="21" t="n">
        <f aca="false">-$E151*CW35</f>
        <v>-0</v>
      </c>
      <c r="CX151" s="21" t="n">
        <f aca="false">-$E151*CX35</f>
        <v>-0</v>
      </c>
      <c r="CY151" s="21" t="n">
        <f aca="false">-$E151*CY35</f>
        <v>-0</v>
      </c>
      <c r="CZ151" s="21" t="n">
        <f aca="false">-$E151*CZ35</f>
        <v>-0</v>
      </c>
      <c r="DA151" s="21" t="n">
        <f aca="false">-$E151*DA35</f>
        <v>-0</v>
      </c>
      <c r="DB151" s="21" t="n">
        <f aca="false">-$E151*DB35</f>
        <v>-0</v>
      </c>
      <c r="DC151" s="21" t="n">
        <f aca="false">-$E151*DC35</f>
        <v>-0</v>
      </c>
      <c r="DD151" s="21" t="n">
        <f aca="false">-$E151*DD35</f>
        <v>-0</v>
      </c>
      <c r="DE151" s="21" t="n">
        <f aca="false">-$E151*DE35</f>
        <v>-0</v>
      </c>
      <c r="DF151" s="21" t="n">
        <f aca="false">-$E151*DF35</f>
        <v>-0</v>
      </c>
      <c r="DG151" s="21" t="n">
        <f aca="false">-$E151*DG35</f>
        <v>-0</v>
      </c>
      <c r="DH151" s="21" t="n">
        <f aca="false">-$E151*DH35</f>
        <v>-0</v>
      </c>
      <c r="DI151" s="21" t="n">
        <f aca="false">-$E151*DI35</f>
        <v>-0</v>
      </c>
      <c r="DJ151" s="21" t="n">
        <f aca="false">-$E151*DJ35</f>
        <v>-0</v>
      </c>
      <c r="DK151" s="21" t="n">
        <f aca="false">-$E151*DK35</f>
        <v>-0</v>
      </c>
      <c r="DL151" s="21" t="n">
        <f aca="false">-$E151*DL35</f>
        <v>-0</v>
      </c>
      <c r="DM151" s="21" t="n">
        <f aca="false">-$E151*DM35</f>
        <v>-0</v>
      </c>
      <c r="DN151" s="21" t="n">
        <f aca="false">-$E151*DN35</f>
        <v>-0</v>
      </c>
      <c r="DO151" s="21" t="n">
        <f aca="false">-$E151*DO35</f>
        <v>-0</v>
      </c>
      <c r="DP151" s="21" t="n">
        <f aca="false">-$E151*DP35</f>
        <v>-0</v>
      </c>
      <c r="DQ151" s="21" t="n">
        <f aca="false">-$E151*DQ35</f>
        <v>-0</v>
      </c>
      <c r="DR151" s="21" t="n">
        <f aca="false">-$E151*DR35</f>
        <v>-0</v>
      </c>
      <c r="DS151" s="21" t="n">
        <f aca="false">-$E151*DS35</f>
        <v>-0</v>
      </c>
      <c r="DT151" s="21" t="n">
        <f aca="false">-$E151*DT35</f>
        <v>-0</v>
      </c>
      <c r="DU151" s="21" t="n">
        <f aca="false">-$E151*DU35</f>
        <v>-0</v>
      </c>
      <c r="DV151" s="21" t="n">
        <f aca="false">-$E151*DV35</f>
        <v>-0</v>
      </c>
      <c r="DW151" s="21" t="n">
        <f aca="false">-$E151*DW35</f>
        <v>-0</v>
      </c>
      <c r="DX151" s="21" t="n">
        <f aca="false">-$E151*DX35</f>
        <v>-0</v>
      </c>
      <c r="DY151" s="21" t="n">
        <f aca="false">-$E151*DY35</f>
        <v>-0</v>
      </c>
      <c r="DZ151" s="21" t="n">
        <f aca="false">-$E151*DZ35</f>
        <v>-0</v>
      </c>
      <c r="EA151" s="21" t="n">
        <f aca="false">-$E151*EA35</f>
        <v>-0</v>
      </c>
      <c r="EB151" s="21" t="n">
        <f aca="false">-$E151*EB35</f>
        <v>-0</v>
      </c>
      <c r="EC151" s="21" t="n">
        <f aca="false">-$E151*EC35</f>
        <v>-0</v>
      </c>
      <c r="ED151" s="21" t="n">
        <f aca="false">-$E151*ED35</f>
        <v>-0</v>
      </c>
      <c r="EE151" s="21" t="n">
        <f aca="false">-$E151*EE35</f>
        <v>-0</v>
      </c>
      <c r="EF151" s="21" t="n">
        <f aca="false">-$E151*EF35</f>
        <v>-0</v>
      </c>
      <c r="EG151" s="21" t="n">
        <f aca="false">-$E151*EG35</f>
        <v>-0</v>
      </c>
      <c r="EH151" s="21" t="n">
        <f aca="false">-$E151*EH35</f>
        <v>-0</v>
      </c>
      <c r="EI151" s="21" t="n">
        <f aca="false">-$E151*EI35</f>
        <v>-0</v>
      </c>
      <c r="EJ151" s="21" t="n">
        <f aca="false">-$E151*EJ35</f>
        <v>-0</v>
      </c>
      <c r="EK151" s="21" t="n">
        <f aca="false">-$E151*EK35</f>
        <v>-0</v>
      </c>
      <c r="EL151" s="21" t="n">
        <f aca="false">-$E151*EL35</f>
        <v>-0</v>
      </c>
      <c r="EM151" s="21" t="n">
        <f aca="false">-$E151*EM35</f>
        <v>-0</v>
      </c>
      <c r="EN151" s="21" t="n">
        <f aca="false">-$E151*EN35</f>
        <v>-0</v>
      </c>
      <c r="EO151" s="21" t="n">
        <f aca="false">-$E151*EO35</f>
        <v>-0</v>
      </c>
      <c r="EP151" s="21" t="n">
        <f aca="false">-$E151*EP35</f>
        <v>-0</v>
      </c>
      <c r="EQ151" s="21" t="n">
        <f aca="false">-$E151*EQ35</f>
        <v>-0</v>
      </c>
      <c r="ER151" s="21" t="n">
        <f aca="false">-$E151*ER35</f>
        <v>-0</v>
      </c>
      <c r="ES151" s="21" t="n">
        <f aca="false">-$E151*ES35</f>
        <v>-0</v>
      </c>
      <c r="ET151" s="21" t="n">
        <f aca="false">-$E151*ET35</f>
        <v>-0</v>
      </c>
      <c r="EU151" s="21" t="n">
        <f aca="false">-$E151*EU35</f>
        <v>-0</v>
      </c>
      <c r="EV151" s="21" t="n">
        <f aca="false">-$E151*EV35</f>
        <v>-0</v>
      </c>
      <c r="EW151" s="21" t="n">
        <f aca="false">-$E151*EW35</f>
        <v>-0</v>
      </c>
      <c r="EX151" s="21" t="n">
        <f aca="false">-$E151*EX35</f>
        <v>-0</v>
      </c>
      <c r="EY151" s="21" t="n">
        <f aca="false">-$E151*EY35</f>
        <v>-0</v>
      </c>
      <c r="EZ151" s="21" t="n">
        <f aca="false">-$E151*EZ35</f>
        <v>-0</v>
      </c>
      <c r="FA151" s="21" t="n">
        <f aca="false">-$E151*FA35</f>
        <v>-0</v>
      </c>
      <c r="FB151" s="21" t="n">
        <f aca="false">-$E151*FB35</f>
        <v>-0</v>
      </c>
      <c r="FC151" s="21" t="n">
        <f aca="false">-$E151*FC35</f>
        <v>-0</v>
      </c>
      <c r="FD151" s="21" t="n">
        <f aca="false">-$E151*FD35</f>
        <v>-0</v>
      </c>
      <c r="FE151" s="21" t="n">
        <f aca="false">-$E151*FE35</f>
        <v>-0</v>
      </c>
      <c r="FF151" s="21" t="n">
        <f aca="false">-$E151*FF35</f>
        <v>-0</v>
      </c>
      <c r="FG151" s="21" t="n">
        <f aca="false">-$E151*FG35</f>
        <v>-0</v>
      </c>
      <c r="FH151" s="21" t="n">
        <f aca="false">-$E151*FH35</f>
        <v>-0</v>
      </c>
    </row>
    <row r="152" customFormat="false" ht="15" hidden="false" customHeight="false" outlineLevel="0" collapsed="false">
      <c r="C152" s="1" t="s">
        <v>790</v>
      </c>
      <c r="D152" s="12" t="s">
        <v>358</v>
      </c>
      <c r="E152" s="45" t="n">
        <f aca="false">SUMIF($J120:$FH120,"&lt;0",$J$4:$FH$4)+1</f>
        <v>54149</v>
      </c>
      <c r="F152" s="45" t="n">
        <f aca="false">EDATE($E152-1,In_Dep_BESS_Years*Months_In_Year)</f>
        <v>57800</v>
      </c>
      <c r="I152" s="21" t="n">
        <f aca="false">SUM(J152:FH152)</f>
        <v>-34726.098</v>
      </c>
      <c r="J152" s="21" t="n">
        <f aca="false">$I120*MAX(0,MIN($F152,J$4)-MAX($E152,J$3)+1)/($F152-$E152+1)</f>
        <v>-0</v>
      </c>
      <c r="K152" s="21" t="n">
        <f aca="false">$I120*MAX(0,MIN($F152,K$4)-MAX($E152,K$3)+1)/($F152-$E152+1)</f>
        <v>-0</v>
      </c>
      <c r="L152" s="21" t="n">
        <f aca="false">$I120*MAX(0,MIN($F152,L$4)-MAX($E152,L$3)+1)/($F152-$E152+1)</f>
        <v>-0</v>
      </c>
      <c r="M152" s="21" t="n">
        <f aca="false">$I120*MAX(0,MIN($F152,M$4)-MAX($E152,M$3)+1)/($F152-$E152+1)</f>
        <v>-0</v>
      </c>
      <c r="N152" s="21" t="n">
        <f aca="false">$I120*MAX(0,MIN($F152,N$4)-MAX($E152,N$3)+1)/($F152-$E152+1)</f>
        <v>-0</v>
      </c>
      <c r="O152" s="21" t="n">
        <f aca="false">$I120*MAX(0,MIN($F152,O$4)-MAX($E152,O$3)+1)/($F152-$E152+1)</f>
        <v>-0</v>
      </c>
      <c r="P152" s="21" t="n">
        <f aca="false">$I120*MAX(0,MIN($F152,P$4)-MAX($E152,P$3)+1)/($F152-$E152+1)</f>
        <v>-0</v>
      </c>
      <c r="Q152" s="21" t="n">
        <f aca="false">$I120*MAX(0,MIN($F152,Q$4)-MAX($E152,Q$3)+1)/($F152-$E152+1)</f>
        <v>-0</v>
      </c>
      <c r="R152" s="21" t="n">
        <f aca="false">$I120*MAX(0,MIN($F152,R$4)-MAX($E152,R$3)+1)/($F152-$E152+1)</f>
        <v>-0</v>
      </c>
      <c r="S152" s="21" t="n">
        <f aca="false">$I120*MAX(0,MIN($F152,S$4)-MAX($E152,S$3)+1)/($F152-$E152+1)</f>
        <v>-0</v>
      </c>
      <c r="T152" s="21" t="n">
        <f aca="false">$I120*MAX(0,MIN($F152,T$4)-MAX($E152,T$3)+1)/($F152-$E152+1)</f>
        <v>-0</v>
      </c>
      <c r="U152" s="21" t="n">
        <f aca="false">$I120*MAX(0,MIN($F152,U$4)-MAX($E152,U$3)+1)/($F152-$E152+1)</f>
        <v>-0</v>
      </c>
      <c r="V152" s="21" t="n">
        <f aca="false">$I120*MAX(0,MIN($F152,V$4)-MAX($E152,V$3)+1)/($F152-$E152+1)</f>
        <v>-0</v>
      </c>
      <c r="W152" s="21" t="n">
        <f aca="false">$I120*MAX(0,MIN($F152,W$4)-MAX($E152,W$3)+1)/($F152-$E152+1)</f>
        <v>-0</v>
      </c>
      <c r="X152" s="21" t="n">
        <f aca="false">$I120*MAX(0,MIN($F152,X$4)-MAX($E152,X$3)+1)/($F152-$E152+1)</f>
        <v>-0</v>
      </c>
      <c r="Y152" s="21" t="n">
        <f aca="false">$I120*MAX(0,MIN($F152,Y$4)-MAX($E152,Y$3)+1)/($F152-$E152+1)</f>
        <v>-0</v>
      </c>
      <c r="Z152" s="21" t="n">
        <f aca="false">$I120*MAX(0,MIN($F152,Z$4)-MAX($E152,Z$3)+1)/($F152-$E152+1)</f>
        <v>-0</v>
      </c>
      <c r="AA152" s="21" t="n">
        <f aca="false">$I120*MAX(0,MIN($F152,AA$4)-MAX($E152,AA$3)+1)/($F152-$E152+1)</f>
        <v>-0</v>
      </c>
      <c r="AB152" s="21" t="n">
        <f aca="false">$I120*MAX(0,MIN($F152,AB$4)-MAX($E152,AB$3)+1)/($F152-$E152+1)</f>
        <v>-0</v>
      </c>
      <c r="AC152" s="21" t="n">
        <f aca="false">$I120*MAX(0,MIN($F152,AC$4)-MAX($E152,AC$3)+1)/($F152-$E152+1)</f>
        <v>-0</v>
      </c>
      <c r="AD152" s="21" t="n">
        <f aca="false">$I120*MAX(0,MIN($F152,AD$4)-MAX($E152,AD$3)+1)/($F152-$E152+1)</f>
        <v>-0</v>
      </c>
      <c r="AE152" s="21" t="n">
        <f aca="false">$I120*MAX(0,MIN($F152,AE$4)-MAX($E152,AE$3)+1)/($F152-$E152+1)</f>
        <v>-0</v>
      </c>
      <c r="AF152" s="21" t="n">
        <f aca="false">$I120*MAX(0,MIN($F152,AF$4)-MAX($E152,AF$3)+1)/($F152-$E152+1)</f>
        <v>-0</v>
      </c>
      <c r="AG152" s="21" t="n">
        <f aca="false">$I120*MAX(0,MIN($F152,AG$4)-MAX($E152,AG$3)+1)/($F152-$E152+1)</f>
        <v>-0</v>
      </c>
      <c r="AH152" s="21" t="n">
        <f aca="false">$I120*MAX(0,MIN($F152,AH$4)-MAX($E152,AH$3)+1)/($F152-$E152+1)</f>
        <v>-0</v>
      </c>
      <c r="AI152" s="21" t="n">
        <f aca="false">$I120*MAX(0,MIN($F152,AI$4)-MAX($E152,AI$3)+1)/($F152-$E152+1)</f>
        <v>-0</v>
      </c>
      <c r="AJ152" s="21" t="n">
        <f aca="false">$I120*MAX(0,MIN($F152,AJ$4)-MAX($E152,AJ$3)+1)/($F152-$E152+1)</f>
        <v>-0</v>
      </c>
      <c r="AK152" s="21" t="n">
        <f aca="false">$I120*MAX(0,MIN($F152,AK$4)-MAX($E152,AK$3)+1)/($F152-$E152+1)</f>
        <v>-0</v>
      </c>
      <c r="AL152" s="21" t="n">
        <f aca="false">$I120*MAX(0,MIN($F152,AL$4)-MAX($E152,AL$3)+1)/($F152-$E152+1)</f>
        <v>-0</v>
      </c>
      <c r="AM152" s="21" t="n">
        <f aca="false">$I120*MAX(0,MIN($F152,AM$4)-MAX($E152,AM$3)+1)/($F152-$E152+1)</f>
        <v>-0</v>
      </c>
      <c r="AN152" s="21" t="n">
        <f aca="false">$I120*MAX(0,MIN($F152,AN$4)-MAX($E152,AN$3)+1)/($F152-$E152+1)</f>
        <v>-0</v>
      </c>
      <c r="AO152" s="21" t="n">
        <f aca="false">$I120*MAX(0,MIN($F152,AO$4)-MAX($E152,AO$3)+1)/($F152-$E152+1)</f>
        <v>-0</v>
      </c>
      <c r="AP152" s="21" t="n">
        <f aca="false">$I120*MAX(0,MIN($F152,AP$4)-MAX($E152,AP$3)+1)/($F152-$E152+1)</f>
        <v>-0</v>
      </c>
      <c r="AQ152" s="21" t="n">
        <f aca="false">$I120*MAX(0,MIN($F152,AQ$4)-MAX($E152,AQ$3)+1)/($F152-$E152+1)</f>
        <v>-0</v>
      </c>
      <c r="AR152" s="21" t="n">
        <f aca="false">$I120*MAX(0,MIN($F152,AR$4)-MAX($E152,AR$3)+1)/($F152-$E152+1)</f>
        <v>-0</v>
      </c>
      <c r="AS152" s="21" t="n">
        <f aca="false">$I120*MAX(0,MIN($F152,AS$4)-MAX($E152,AS$3)+1)/($F152-$E152+1)</f>
        <v>-0</v>
      </c>
      <c r="AT152" s="21" t="n">
        <f aca="false">$I120*MAX(0,MIN($F152,AT$4)-MAX($E152,AT$3)+1)/($F152-$E152+1)</f>
        <v>-0</v>
      </c>
      <c r="AU152" s="21" t="n">
        <f aca="false">$I120*MAX(0,MIN($F152,AU$4)-MAX($E152,AU$3)+1)/($F152-$E152+1)</f>
        <v>-0</v>
      </c>
      <c r="AV152" s="21" t="n">
        <f aca="false">$I120*MAX(0,MIN($F152,AV$4)-MAX($E152,AV$3)+1)/($F152-$E152+1)</f>
        <v>-0</v>
      </c>
      <c r="AW152" s="21" t="n">
        <f aca="false">$I120*MAX(0,MIN($F152,AW$4)-MAX($E152,AW$3)+1)/($F152-$E152+1)</f>
        <v>-0</v>
      </c>
      <c r="AX152" s="21" t="n">
        <f aca="false">$I120*MAX(0,MIN($F152,AX$4)-MAX($E152,AX$3)+1)/($F152-$E152+1)</f>
        <v>-0</v>
      </c>
      <c r="AY152" s="21" t="n">
        <f aca="false">$I120*MAX(0,MIN($F152,AY$4)-MAX($E152,AY$3)+1)/($F152-$E152+1)</f>
        <v>-0</v>
      </c>
      <c r="AZ152" s="21" t="n">
        <f aca="false">$I120*MAX(0,MIN($F152,AZ$4)-MAX($E152,AZ$3)+1)/($F152-$E152+1)</f>
        <v>-0</v>
      </c>
      <c r="BA152" s="21" t="n">
        <f aca="false">$I120*MAX(0,MIN($F152,BA$4)-MAX($E152,BA$3)+1)/($F152-$E152+1)</f>
        <v>-0</v>
      </c>
      <c r="BB152" s="21" t="n">
        <f aca="false">$I120*MAX(0,MIN($F152,BB$4)-MAX($E152,BB$3)+1)/($F152-$E152+1)</f>
        <v>-0</v>
      </c>
      <c r="BC152" s="21" t="n">
        <f aca="false">$I120*MAX(0,MIN($F152,BC$4)-MAX($E152,BC$3)+1)/($F152-$E152+1)</f>
        <v>-0</v>
      </c>
      <c r="BD152" s="21" t="n">
        <f aca="false">$I120*MAX(0,MIN($F152,BD$4)-MAX($E152,BD$3)+1)/($F152-$E152+1)</f>
        <v>-0</v>
      </c>
      <c r="BE152" s="21" t="n">
        <f aca="false">$I120*MAX(0,MIN($F152,BE$4)-MAX($E152,BE$3)+1)/($F152-$E152+1)</f>
        <v>-0</v>
      </c>
      <c r="BF152" s="21" t="n">
        <f aca="false">$I120*MAX(0,MIN($F152,BF$4)-MAX($E152,BF$3)+1)/($F152-$E152+1)</f>
        <v>-0</v>
      </c>
      <c r="BG152" s="21" t="n">
        <f aca="false">$I120*MAX(0,MIN($F152,BG$4)-MAX($E152,BG$3)+1)/($F152-$E152+1)</f>
        <v>-0</v>
      </c>
      <c r="BH152" s="21" t="n">
        <f aca="false">$I120*MAX(0,MIN($F152,BH$4)-MAX($E152,BH$3)+1)/($F152-$E152+1)</f>
        <v>-0</v>
      </c>
      <c r="BI152" s="21" t="n">
        <f aca="false">$I120*MAX(0,MIN($F152,BI$4)-MAX($E152,BI$3)+1)/($F152-$E152+1)</f>
        <v>-0</v>
      </c>
      <c r="BJ152" s="21" t="n">
        <f aca="false">$I120*MAX(0,MIN($F152,BJ$4)-MAX($E152,BJ$3)+1)/($F152-$E152+1)</f>
        <v>-0</v>
      </c>
      <c r="BK152" s="21" t="n">
        <f aca="false">$I120*MAX(0,MIN($F152,BK$4)-MAX($E152,BK$3)+1)/($F152-$E152+1)</f>
        <v>-0</v>
      </c>
      <c r="BL152" s="21" t="n">
        <f aca="false">$I120*MAX(0,MIN($F152,BL$4)-MAX($E152,BL$3)+1)/($F152-$E152+1)</f>
        <v>-0</v>
      </c>
      <c r="BM152" s="21" t="n">
        <f aca="false">$I120*MAX(0,MIN($F152,BM$4)-MAX($E152,BM$3)+1)/($F152-$E152+1)</f>
        <v>-0</v>
      </c>
      <c r="BN152" s="21" t="n">
        <f aca="false">$I120*MAX(0,MIN($F152,BN$4)-MAX($E152,BN$3)+1)/($F152-$E152+1)</f>
        <v>-0</v>
      </c>
      <c r="BO152" s="21" t="n">
        <f aca="false">$I120*MAX(0,MIN($F152,BO$4)-MAX($E152,BO$3)+1)/($F152-$E152+1)</f>
        <v>-0</v>
      </c>
      <c r="BP152" s="21" t="n">
        <f aca="false">$I120*MAX(0,MIN($F152,BP$4)-MAX($E152,BP$3)+1)/($F152-$E152+1)</f>
        <v>-0</v>
      </c>
      <c r="BQ152" s="21" t="n">
        <f aca="false">$I120*MAX(0,MIN($F152,BQ$4)-MAX($E152,BQ$3)+1)/($F152-$E152+1)</f>
        <v>-0</v>
      </c>
      <c r="BR152" s="21" t="n">
        <f aca="false">$I120*MAX(0,MIN($F152,BR$4)-MAX($E152,BR$3)+1)/($F152-$E152+1)</f>
        <v>-0</v>
      </c>
      <c r="BS152" s="21" t="n">
        <f aca="false">$I120*MAX(0,MIN($F152,BS$4)-MAX($E152,BS$3)+1)/($F152-$E152+1)</f>
        <v>-0</v>
      </c>
      <c r="BT152" s="21" t="n">
        <f aca="false">$I120*MAX(0,MIN($F152,BT$4)-MAX($E152,BT$3)+1)/($F152-$E152+1)</f>
        <v>-0</v>
      </c>
      <c r="BU152" s="21" t="n">
        <f aca="false">$I120*MAX(0,MIN($F152,BU$4)-MAX($E152,BU$3)+1)/($F152-$E152+1)</f>
        <v>-0</v>
      </c>
      <c r="BV152" s="21" t="n">
        <f aca="false">$I120*MAX(0,MIN($F152,BV$4)-MAX($E152,BV$3)+1)/($F152-$E152+1)</f>
        <v>-0</v>
      </c>
      <c r="BW152" s="21" t="n">
        <f aca="false">$I120*MAX(0,MIN($F152,BW$4)-MAX($E152,BW$3)+1)/($F152-$E152+1)</f>
        <v>-0</v>
      </c>
      <c r="BX152" s="21" t="n">
        <f aca="false">$I120*MAX(0,MIN($F152,BX$4)-MAX($E152,BX$3)+1)/($F152-$E152+1)</f>
        <v>-0</v>
      </c>
      <c r="BY152" s="21" t="n">
        <f aca="false">$I120*MAX(0,MIN($F152,BY$4)-MAX($E152,BY$3)+1)/($F152-$E152+1)</f>
        <v>-0</v>
      </c>
      <c r="BZ152" s="21" t="n">
        <f aca="false">$I120*MAX(0,MIN($F152,BZ$4)-MAX($E152,BZ$3)+1)/($F152-$E152+1)</f>
        <v>-0</v>
      </c>
      <c r="CA152" s="21" t="n">
        <f aca="false">$I120*MAX(0,MIN($F152,CA$4)-MAX($E152,CA$3)+1)/($F152-$E152+1)</f>
        <v>-0</v>
      </c>
      <c r="CB152" s="21" t="n">
        <f aca="false">$I120*MAX(0,MIN($F152,CB$4)-MAX($E152,CB$3)+1)/($F152-$E152+1)</f>
        <v>-0</v>
      </c>
      <c r="CC152" s="21" t="n">
        <f aca="false">$I120*MAX(0,MIN($F152,CC$4)-MAX($E152,CC$3)+1)/($F152-$E152+1)</f>
        <v>-0</v>
      </c>
      <c r="CD152" s="21" t="n">
        <f aca="false">$I120*MAX(0,MIN($F152,CD$4)-MAX($E152,CD$3)+1)/($F152-$E152+1)</f>
        <v>-0</v>
      </c>
      <c r="CE152" s="21" t="n">
        <f aca="false">$I120*MAX(0,MIN($F152,CE$4)-MAX($E152,CE$3)+1)/($F152-$E152+1)</f>
        <v>-0</v>
      </c>
      <c r="CF152" s="21" t="n">
        <f aca="false">$I120*MAX(0,MIN($F152,CF$4)-MAX($E152,CF$3)+1)/($F152-$E152+1)</f>
        <v>-0</v>
      </c>
      <c r="CG152" s="21" t="n">
        <f aca="false">$I120*MAX(0,MIN($F152,CG$4)-MAX($E152,CG$3)+1)/($F152-$E152+1)</f>
        <v>-0</v>
      </c>
      <c r="CH152" s="21" t="n">
        <f aca="false">$I120*MAX(0,MIN($F152,CH$4)-MAX($E152,CH$3)+1)/($F152-$E152+1)</f>
        <v>-0</v>
      </c>
      <c r="CI152" s="21" t="n">
        <f aca="false">$I120*MAX(0,MIN($F152,CI$4)-MAX($E152,CI$3)+1)/($F152-$E152+1)</f>
        <v>-0</v>
      </c>
      <c r="CJ152" s="21" t="n">
        <f aca="false">$I120*MAX(0,MIN($F152,CJ$4)-MAX($E152,CJ$3)+1)/($F152-$E152+1)</f>
        <v>-0</v>
      </c>
      <c r="CK152" s="21" t="n">
        <f aca="false">$I120*MAX(0,MIN($F152,CK$4)-MAX($E152,CK$3)+1)/($F152-$E152+1)</f>
        <v>-0</v>
      </c>
      <c r="CL152" s="21" t="n">
        <f aca="false">$I120*MAX(0,MIN($F152,CL$4)-MAX($E152,CL$3)+1)/($F152-$E152+1)</f>
        <v>-0</v>
      </c>
      <c r="CM152" s="21" t="n">
        <f aca="false">$I120*MAX(0,MIN($F152,CM$4)-MAX($E152,CM$3)+1)/($F152-$E152+1)</f>
        <v>-0</v>
      </c>
      <c r="CN152" s="21" t="n">
        <f aca="false">$I120*MAX(0,MIN($F152,CN$4)-MAX($E152,CN$3)+1)/($F152-$E152+1)</f>
        <v>-0</v>
      </c>
      <c r="CO152" s="21" t="n">
        <f aca="false">$I120*MAX(0,MIN($F152,CO$4)-MAX($E152,CO$3)+1)/($F152-$E152+1)</f>
        <v>-0</v>
      </c>
      <c r="CP152" s="21" t="n">
        <f aca="false">$I120*MAX(0,MIN($F152,CP$4)-MAX($E152,CP$3)+1)/($F152-$E152+1)</f>
        <v>-0</v>
      </c>
      <c r="CQ152" s="21" t="n">
        <f aca="false">$I120*MAX(0,MIN($F152,CQ$4)-MAX($E152,CQ$3)+1)/($F152-$E152+1)</f>
        <v>-0</v>
      </c>
      <c r="CR152" s="21" t="n">
        <f aca="false">$I120*MAX(0,MIN($F152,CR$4)-MAX($E152,CR$3)+1)/($F152-$E152+1)</f>
        <v>-0</v>
      </c>
      <c r="CS152" s="21" t="n">
        <f aca="false">$I120*MAX(0,MIN($F152,CS$4)-MAX($E152,CS$3)+1)/($F152-$E152+1)</f>
        <v>-0</v>
      </c>
      <c r="CT152" s="21" t="n">
        <f aca="false">$I120*MAX(0,MIN($F152,CT$4)-MAX($E152,CT$3)+1)/($F152-$E152+1)</f>
        <v>-0</v>
      </c>
      <c r="CU152" s="21" t="n">
        <f aca="false">$I120*MAX(0,MIN($F152,CU$4)-MAX($E152,CU$3)+1)/($F152-$E152+1)</f>
        <v>-0</v>
      </c>
      <c r="CV152" s="21" t="n">
        <f aca="false">$I120*MAX(0,MIN($F152,CV$4)-MAX($E152,CV$3)+1)/($F152-$E152+1)</f>
        <v>-865.299813253012</v>
      </c>
      <c r="CW152" s="21" t="n">
        <f aca="false">$I120*MAX(0,MIN($F152,CW$4)-MAX($E152,CW$3)+1)/($F152-$E152+1)</f>
        <v>-874.808602409639</v>
      </c>
      <c r="CX152" s="21" t="n">
        <f aca="false">$I120*MAX(0,MIN($F152,CX$4)-MAX($E152,CX$3)+1)/($F152-$E152+1)</f>
        <v>-874.808602409639</v>
      </c>
      <c r="CY152" s="21" t="n">
        <f aca="false">$I120*MAX(0,MIN($F152,CY$4)-MAX($E152,CY$3)+1)/($F152-$E152+1)</f>
        <v>-855.791024096386</v>
      </c>
      <c r="CZ152" s="21" t="n">
        <f aca="false">$I120*MAX(0,MIN($F152,CZ$4)-MAX($E152,CZ$3)+1)/($F152-$E152+1)</f>
        <v>-865.299813253012</v>
      </c>
      <c r="DA152" s="21" t="n">
        <f aca="false">$I120*MAX(0,MIN($F152,DA$4)-MAX($E152,DA$3)+1)/($F152-$E152+1)</f>
        <v>-874.808602409639</v>
      </c>
      <c r="DB152" s="21" t="n">
        <f aca="false">$I120*MAX(0,MIN($F152,DB$4)-MAX($E152,DB$3)+1)/($F152-$E152+1)</f>
        <v>-874.808602409639</v>
      </c>
      <c r="DC152" s="21" t="n">
        <f aca="false">$I120*MAX(0,MIN($F152,DC$4)-MAX($E152,DC$3)+1)/($F152-$E152+1)</f>
        <v>-855.791024096386</v>
      </c>
      <c r="DD152" s="21" t="n">
        <f aca="false">$I120*MAX(0,MIN($F152,DD$4)-MAX($E152,DD$3)+1)/($F152-$E152+1)</f>
        <v>-865.299813253012</v>
      </c>
      <c r="DE152" s="21" t="n">
        <f aca="false">$I120*MAX(0,MIN($F152,DE$4)-MAX($E152,DE$3)+1)/($F152-$E152+1)</f>
        <v>-874.808602409639</v>
      </c>
      <c r="DF152" s="21" t="n">
        <f aca="false">$I120*MAX(0,MIN($F152,DF$4)-MAX($E152,DF$3)+1)/($F152-$E152+1)</f>
        <v>-874.808602409639</v>
      </c>
      <c r="DG152" s="21" t="n">
        <f aca="false">$I120*MAX(0,MIN($F152,DG$4)-MAX($E152,DG$3)+1)/($F152-$E152+1)</f>
        <v>-855.791024096386</v>
      </c>
      <c r="DH152" s="21" t="n">
        <f aca="false">$I120*MAX(0,MIN($F152,DH$4)-MAX($E152,DH$3)+1)/($F152-$E152+1)</f>
        <v>-865.299813253012</v>
      </c>
      <c r="DI152" s="21" t="n">
        <f aca="false">$I120*MAX(0,MIN($F152,DI$4)-MAX($E152,DI$3)+1)/($F152-$E152+1)</f>
        <v>-874.808602409639</v>
      </c>
      <c r="DJ152" s="21" t="n">
        <f aca="false">$I120*MAX(0,MIN($F152,DJ$4)-MAX($E152,DJ$3)+1)/($F152-$E152+1)</f>
        <v>-874.808602409639</v>
      </c>
      <c r="DK152" s="21" t="n">
        <f aca="false">$I120*MAX(0,MIN($F152,DK$4)-MAX($E152,DK$3)+1)/($F152-$E152+1)</f>
        <v>-865.299813253012</v>
      </c>
      <c r="DL152" s="21" t="n">
        <f aca="false">$I120*MAX(0,MIN($F152,DL$4)-MAX($E152,DL$3)+1)/($F152-$E152+1)</f>
        <v>-865.299813253012</v>
      </c>
      <c r="DM152" s="21" t="n">
        <f aca="false">$I120*MAX(0,MIN($F152,DM$4)-MAX($E152,DM$3)+1)/($F152-$E152+1)</f>
        <v>-874.808602409639</v>
      </c>
      <c r="DN152" s="21" t="n">
        <f aca="false">$I120*MAX(0,MIN($F152,DN$4)-MAX($E152,DN$3)+1)/($F152-$E152+1)</f>
        <v>-874.808602409639</v>
      </c>
      <c r="DO152" s="21" t="n">
        <f aca="false">$I120*MAX(0,MIN($F152,DO$4)-MAX($E152,DO$3)+1)/($F152-$E152+1)</f>
        <v>-855.791024096386</v>
      </c>
      <c r="DP152" s="21" t="n">
        <f aca="false">$I120*MAX(0,MIN($F152,DP$4)-MAX($E152,DP$3)+1)/($F152-$E152+1)</f>
        <v>-865.299813253012</v>
      </c>
      <c r="DQ152" s="21" t="n">
        <f aca="false">$I120*MAX(0,MIN($F152,DQ$4)-MAX($E152,DQ$3)+1)/($F152-$E152+1)</f>
        <v>-874.808602409639</v>
      </c>
      <c r="DR152" s="21" t="n">
        <f aca="false">$I120*MAX(0,MIN($F152,DR$4)-MAX($E152,DR$3)+1)/($F152-$E152+1)</f>
        <v>-874.808602409639</v>
      </c>
      <c r="DS152" s="21" t="n">
        <f aca="false">$I120*MAX(0,MIN($F152,DS$4)-MAX($E152,DS$3)+1)/($F152-$E152+1)</f>
        <v>-855.791024096386</v>
      </c>
      <c r="DT152" s="21" t="n">
        <f aca="false">$I120*MAX(0,MIN($F152,DT$4)-MAX($E152,DT$3)+1)/($F152-$E152+1)</f>
        <v>-865.299813253012</v>
      </c>
      <c r="DU152" s="21" t="n">
        <f aca="false">$I120*MAX(0,MIN($F152,DU$4)-MAX($E152,DU$3)+1)/($F152-$E152+1)</f>
        <v>-874.808602409639</v>
      </c>
      <c r="DV152" s="21" t="n">
        <f aca="false">$I120*MAX(0,MIN($F152,DV$4)-MAX($E152,DV$3)+1)/($F152-$E152+1)</f>
        <v>-874.808602409639</v>
      </c>
      <c r="DW152" s="21" t="n">
        <f aca="false">$I120*MAX(0,MIN($F152,DW$4)-MAX($E152,DW$3)+1)/($F152-$E152+1)</f>
        <v>-855.791024096386</v>
      </c>
      <c r="DX152" s="21" t="n">
        <f aca="false">$I120*MAX(0,MIN($F152,DX$4)-MAX($E152,DX$3)+1)/($F152-$E152+1)</f>
        <v>-865.299813253012</v>
      </c>
      <c r="DY152" s="21" t="n">
        <f aca="false">$I120*MAX(0,MIN($F152,DY$4)-MAX($E152,DY$3)+1)/($F152-$E152+1)</f>
        <v>-874.808602409639</v>
      </c>
      <c r="DZ152" s="21" t="n">
        <f aca="false">$I120*MAX(0,MIN($F152,DZ$4)-MAX($E152,DZ$3)+1)/($F152-$E152+1)</f>
        <v>-874.808602409639</v>
      </c>
      <c r="EA152" s="21" t="n">
        <f aca="false">$I120*MAX(0,MIN($F152,EA$4)-MAX($E152,EA$3)+1)/($F152-$E152+1)</f>
        <v>-865.299813253012</v>
      </c>
      <c r="EB152" s="21" t="n">
        <f aca="false">$I120*MAX(0,MIN($F152,EB$4)-MAX($E152,EB$3)+1)/($F152-$E152+1)</f>
        <v>-865.299813253012</v>
      </c>
      <c r="EC152" s="21" t="n">
        <f aca="false">$I120*MAX(0,MIN($F152,EC$4)-MAX($E152,EC$3)+1)/($F152-$E152+1)</f>
        <v>-874.808602409639</v>
      </c>
      <c r="ED152" s="21" t="n">
        <f aca="false">$I120*MAX(0,MIN($F152,ED$4)-MAX($E152,ED$3)+1)/($F152-$E152+1)</f>
        <v>-874.808602409639</v>
      </c>
      <c r="EE152" s="21" t="n">
        <f aca="false">$I120*MAX(0,MIN($F152,EE$4)-MAX($E152,EE$3)+1)/($F152-$E152+1)</f>
        <v>-855.791024096386</v>
      </c>
      <c r="EF152" s="21" t="n">
        <f aca="false">$I120*MAX(0,MIN($F152,EF$4)-MAX($E152,EF$3)+1)/($F152-$E152+1)</f>
        <v>-865.299813253012</v>
      </c>
      <c r="EG152" s="21" t="n">
        <f aca="false">$I120*MAX(0,MIN($F152,EG$4)-MAX($E152,EG$3)+1)/($F152-$E152+1)</f>
        <v>-874.808602409639</v>
      </c>
      <c r="EH152" s="21" t="n">
        <f aca="false">$I120*MAX(0,MIN($F152,EH$4)-MAX($E152,EH$3)+1)/($F152-$E152+1)</f>
        <v>-874.808602409639</v>
      </c>
      <c r="EI152" s="21" t="n">
        <f aca="false">$I120*MAX(0,MIN($F152,EI$4)-MAX($E152,EI$3)+1)/($F152-$E152+1)</f>
        <v>-855.791024096386</v>
      </c>
      <c r="EJ152" s="21" t="n">
        <f aca="false">$I120*MAX(0,MIN($F152,EJ$4)-MAX($E152,EJ$3)+1)/($F152-$E152+1)</f>
        <v>-0</v>
      </c>
      <c r="EK152" s="21" t="n">
        <f aca="false">$I120*MAX(0,MIN($F152,EK$4)-MAX($E152,EK$3)+1)/($F152-$E152+1)</f>
        <v>-0</v>
      </c>
      <c r="EL152" s="21" t="n">
        <f aca="false">$I120*MAX(0,MIN($F152,EL$4)-MAX($E152,EL$3)+1)/($F152-$E152+1)</f>
        <v>-0</v>
      </c>
      <c r="EM152" s="21" t="n">
        <f aca="false">$I120*MAX(0,MIN($F152,EM$4)-MAX($E152,EM$3)+1)/($F152-$E152+1)</f>
        <v>-0</v>
      </c>
      <c r="EN152" s="21" t="n">
        <f aca="false">$I120*MAX(0,MIN($F152,EN$4)-MAX($E152,EN$3)+1)/($F152-$E152+1)</f>
        <v>-0</v>
      </c>
      <c r="EO152" s="21" t="n">
        <f aca="false">$I120*MAX(0,MIN($F152,EO$4)-MAX($E152,EO$3)+1)/($F152-$E152+1)</f>
        <v>-0</v>
      </c>
      <c r="EP152" s="21" t="n">
        <f aca="false">$I120*MAX(0,MIN($F152,EP$4)-MAX($E152,EP$3)+1)/($F152-$E152+1)</f>
        <v>-0</v>
      </c>
      <c r="EQ152" s="21" t="n">
        <f aca="false">$I120*MAX(0,MIN($F152,EQ$4)-MAX($E152,EQ$3)+1)/($F152-$E152+1)</f>
        <v>-0</v>
      </c>
      <c r="ER152" s="21" t="n">
        <f aca="false">$I120*MAX(0,MIN($F152,ER$4)-MAX($E152,ER$3)+1)/($F152-$E152+1)</f>
        <v>-0</v>
      </c>
      <c r="ES152" s="21" t="n">
        <f aca="false">$I120*MAX(0,MIN($F152,ES$4)-MAX($E152,ES$3)+1)/($F152-$E152+1)</f>
        <v>-0</v>
      </c>
      <c r="ET152" s="21" t="n">
        <f aca="false">$I120*MAX(0,MIN($F152,ET$4)-MAX($E152,ET$3)+1)/($F152-$E152+1)</f>
        <v>-0</v>
      </c>
      <c r="EU152" s="21" t="n">
        <f aca="false">$I120*MAX(0,MIN($F152,EU$4)-MAX($E152,EU$3)+1)/($F152-$E152+1)</f>
        <v>-0</v>
      </c>
      <c r="EV152" s="21" t="n">
        <f aca="false">$I120*MAX(0,MIN($F152,EV$4)-MAX($E152,EV$3)+1)/($F152-$E152+1)</f>
        <v>-0</v>
      </c>
      <c r="EW152" s="21" t="n">
        <f aca="false">$I120*MAX(0,MIN($F152,EW$4)-MAX($E152,EW$3)+1)/($F152-$E152+1)</f>
        <v>-0</v>
      </c>
      <c r="EX152" s="21" t="n">
        <f aca="false">$I120*MAX(0,MIN($F152,EX$4)-MAX($E152,EX$3)+1)/($F152-$E152+1)</f>
        <v>-0</v>
      </c>
      <c r="EY152" s="21" t="n">
        <f aca="false">$I120*MAX(0,MIN($F152,EY$4)-MAX($E152,EY$3)+1)/($F152-$E152+1)</f>
        <v>-0</v>
      </c>
      <c r="EZ152" s="21" t="n">
        <f aca="false">$I120*MAX(0,MIN($F152,EZ$4)-MAX($E152,EZ$3)+1)/($F152-$E152+1)</f>
        <v>-0</v>
      </c>
      <c r="FA152" s="21" t="n">
        <f aca="false">$I120*MAX(0,MIN($F152,FA$4)-MAX($E152,FA$3)+1)/($F152-$E152+1)</f>
        <v>-0</v>
      </c>
      <c r="FB152" s="21" t="n">
        <f aca="false">$I120*MAX(0,MIN($F152,FB$4)-MAX($E152,FB$3)+1)/($F152-$E152+1)</f>
        <v>-0</v>
      </c>
      <c r="FC152" s="21" t="n">
        <f aca="false">$I120*MAX(0,MIN($F152,FC$4)-MAX($E152,FC$3)+1)/($F152-$E152+1)</f>
        <v>-0</v>
      </c>
      <c r="FD152" s="21" t="n">
        <f aca="false">$I120*MAX(0,MIN($F152,FD$4)-MAX($E152,FD$3)+1)/($F152-$E152+1)</f>
        <v>-0</v>
      </c>
      <c r="FE152" s="21" t="n">
        <f aca="false">$I120*MAX(0,MIN($F152,FE$4)-MAX($E152,FE$3)+1)/($F152-$E152+1)</f>
        <v>-0</v>
      </c>
      <c r="FF152" s="21" t="n">
        <f aca="false">$I120*MAX(0,MIN($F152,FF$4)-MAX($E152,FF$3)+1)/($F152-$E152+1)</f>
        <v>-0</v>
      </c>
      <c r="FG152" s="21" t="n">
        <f aca="false">$I120*MAX(0,MIN($F152,FG$4)-MAX($E152,FG$3)+1)/($F152-$E152+1)</f>
        <v>-0</v>
      </c>
      <c r="FH152" s="21" t="n">
        <f aca="false">$I120*MAX(0,MIN($F152,FH$4)-MAX($E152,FH$3)+1)/($F152-$E152+1)</f>
        <v>-0</v>
      </c>
    </row>
    <row r="153" customFormat="false" ht="15" hidden="false" customHeight="false" outlineLevel="0" collapsed="false">
      <c r="C153" s="1" t="s">
        <v>791</v>
      </c>
      <c r="D153" s="12" t="s">
        <v>358</v>
      </c>
      <c r="I153" s="21" t="n">
        <f aca="false">SUM(J153:FH153)</f>
        <v>105181.209404655</v>
      </c>
      <c r="J153" s="21" t="n">
        <f aca="false">J101+J149+J150+J151+J152+J133+J143+J144+J115</f>
        <v>0</v>
      </c>
      <c r="K153" s="21" t="n">
        <f aca="false">K101+K149+K150+K151+K152+K133+K143+K144+K115</f>
        <v>-5.41754075342466</v>
      </c>
      <c r="L153" s="21" t="n">
        <f aca="false">L101+L149+L150+L151+L152+L133+L143+L144+L115</f>
        <v>-7.30364753424658</v>
      </c>
      <c r="M153" s="21" t="n">
        <f aca="false">M101+M149+M150+M151+M152+M133+M143+M144+M115</f>
        <v>-7.38390739726027</v>
      </c>
      <c r="N153" s="21" t="n">
        <f aca="false">N101+N149+N150+N151+N152+N133+N143+N144+N115</f>
        <v>-7.38390739726027</v>
      </c>
      <c r="O153" s="21" t="n">
        <f aca="false">O101+O149+O150+O151+O152+O133+O143+O144+O115</f>
        <v>-7.22338767123288</v>
      </c>
      <c r="P153" s="21" t="n">
        <f aca="false">P101+P149+P150+P151+P152+P133+P143+P144+P115</f>
        <v>-267.556409313592</v>
      </c>
      <c r="Q153" s="21" t="n">
        <f aca="false">Q101+Q149+Q150+Q151+Q152+Q133+Q143+Q144+Q115</f>
        <v>-40.2666940535581</v>
      </c>
      <c r="R153" s="21" t="n">
        <f aca="false">R101+R149+R150+R151+R152+R133+R143+R144+R115</f>
        <v>-29.2659072449057</v>
      </c>
      <c r="S153" s="21" t="n">
        <f aca="false">S101+S149+S150+S151+S152+S133+S143+S144+S115</f>
        <v>-18.066586518468</v>
      </c>
      <c r="T153" s="21" t="n">
        <f aca="false">T101+T149+T150+T151+T152+T133+T143+T144+T115</f>
        <v>-505.358624125327</v>
      </c>
      <c r="U153" s="21" t="n">
        <f aca="false">U101+U149+U150+U151+U152+U133+U143+U144+U115</f>
        <v>-507.360989430435</v>
      </c>
      <c r="V153" s="21" t="n">
        <f aca="false">V101+V149+V150+V151+V152+V133+V143+V144+V115</f>
        <v>-505.832569022566</v>
      </c>
      <c r="W153" s="21" t="n">
        <f aca="false">W101+W149+W150+W151+W152+W133+W143+W144+W115</f>
        <v>-505.309732324888</v>
      </c>
      <c r="X153" s="21" t="n">
        <f aca="false">X101+X149+X150+X151+X152+X133+X143+X144+X115</f>
        <v>-507.326524179049</v>
      </c>
      <c r="Y153" s="21" t="n">
        <f aca="false">Y101+Y149+Y150+Y151+Y152+Y133+Y143+Y144+Y115</f>
        <v>-509.334755168417</v>
      </c>
      <c r="Z153" s="21" t="n">
        <f aca="false">Z101+Z149+Z150+Z151+Z152+Z133+Z143+Z144+Z115</f>
        <v>-507.695213178876</v>
      </c>
      <c r="AA153" s="21" t="n">
        <f aca="false">AA101+AA149+AA150+AA151+AA152+AA133+AA143+AA144+AA115</f>
        <v>-589.506991243243</v>
      </c>
      <c r="AB153" s="21" t="n">
        <f aca="false">AB101+AB149+AB150+AB151+AB152+AB133+AB143+AB144+AB115</f>
        <v>-592.444189737231</v>
      </c>
      <c r="AC153" s="21" t="n">
        <f aca="false">AC101+AC149+AC150+AC151+AC152+AC133+AC143+AC144+AC115</f>
        <v>-595.371349659275</v>
      </c>
      <c r="AD153" s="21" t="n">
        <f aca="false">AD101+AD149+AD150+AD151+AD152+AD133+AD143+AD144+AD115</f>
        <v>-593.615158755443</v>
      </c>
      <c r="AE153" s="21" t="n">
        <f aca="false">AE101+AE149+AE150+AE151+AE152+AE133+AE143+AE144+AE115</f>
        <v>578.585209727631</v>
      </c>
      <c r="AF153" s="21" t="n">
        <f aca="false">AF101+AF149+AF150+AF151+AF152+AF133+AF143+AF144+AF115</f>
        <v>587.941723581281</v>
      </c>
      <c r="AG153" s="21" t="n">
        <f aca="false">AG101+AG149+AG150+AG151+AG152+AG133+AG143+AG144+AG115</f>
        <v>597.287082235622</v>
      </c>
      <c r="AH153" s="21" t="n">
        <f aca="false">AH101+AH149+AH150+AH151+AH152+AH133+AH143+AH144+AH115</f>
        <v>598.442519154291</v>
      </c>
      <c r="AI153" s="21" t="n">
        <f aca="false">AI101+AI149+AI150+AI151+AI152+AI133+AI143+AI144+AI115</f>
        <v>593.118951645358</v>
      </c>
      <c r="AJ153" s="21" t="n">
        <f aca="false">AJ101+AJ149+AJ150+AJ151+AJ152+AJ133+AJ143+AJ144+AJ115</f>
        <v>594.435335684343</v>
      </c>
      <c r="AK153" s="21" t="n">
        <f aca="false">AK101+AK149+AK150+AK151+AK152+AK133+AK143+AK144+AK115</f>
        <v>603.940274359767</v>
      </c>
      <c r="AL153" s="21" t="n">
        <f aca="false">AL101+AL149+AL150+AL151+AL152+AL133+AL143+AL144+AL115</f>
        <v>605.295340004765</v>
      </c>
      <c r="AM153" s="21" t="n">
        <f aca="false">AM101+AM149+AM150+AM151+AM152+AM133+AM143+AM144+AM115</f>
        <v>562.336691711474</v>
      </c>
      <c r="AN153" s="21" t="n">
        <f aca="false">AN101+AN149+AN150+AN151+AN152+AN133+AN143+AN144+AN115</f>
        <v>571.609271747036</v>
      </c>
      <c r="AO153" s="21" t="n">
        <f aca="false">AO101+AO149+AO150+AO151+AO152+AO133+AO143+AO144+AO115</f>
        <v>580.876067473699</v>
      </c>
      <c r="AP153" s="21" t="n">
        <f aca="false">AP101+AP149+AP150+AP151+AP152+AP133+AP143+AP144+AP115</f>
        <v>582.360090324325</v>
      </c>
      <c r="AQ153" s="21" t="n">
        <f aca="false">AQ101+AQ149+AQ150+AQ151+AQ152+AQ133+AQ143+AQ144+AQ115</f>
        <v>476.954857293791</v>
      </c>
      <c r="AR153" s="21" t="n">
        <f aca="false">AR101+AR149+AR150+AR151+AR152+AR133+AR143+AR144+AR115</f>
        <v>485.356465359334</v>
      </c>
      <c r="AS153" s="21" t="n">
        <f aca="false">AS101+AS149+AS150+AS151+AS152+AS133+AS143+AS144+AS115</f>
        <v>493.75601513985</v>
      </c>
      <c r="AT153" s="21" t="n">
        <f aca="false">AT101+AT149+AT150+AT151+AT152+AT133+AT143+AT144+AT115</f>
        <v>495.443500288473</v>
      </c>
      <c r="AU153" s="21" t="n">
        <f aca="false">AU101+AU149+AU150+AU151+AU152+AU133+AU143+AU144+AU115</f>
        <v>485.659689823366</v>
      </c>
      <c r="AV153" s="21" t="n">
        <f aca="false">AV101+AV149+AV150+AV151+AV152+AV133+AV143+AV144+AV115</f>
        <v>494.183106393575</v>
      </c>
      <c r="AW153" s="21" t="n">
        <f aca="false">AW101+AW149+AW150+AW151+AW152+AW133+AW143+AW144+AW115</f>
        <v>502.706544304863</v>
      </c>
      <c r="AX153" s="21" t="n">
        <f aca="false">AX101+AX149+AX150+AX151+AX152+AX133+AX143+AX144+AX115</f>
        <v>504.549465480085</v>
      </c>
      <c r="AY153" s="21" t="n">
        <f aca="false">AY101+AY149+AY150+AY151+AY152+AY133+AY143+AY144+AY115</f>
        <v>460.623280608928</v>
      </c>
      <c r="AZ153" s="21" t="n">
        <f aca="false">AZ101+AZ149+AZ150+AZ151+AZ152+AZ133+AZ143+AZ144+AZ115</f>
        <v>462.567427456861</v>
      </c>
      <c r="BA153" s="21" t="n">
        <f aca="false">BA101+BA149+BA150+BA151+BA152+BA133+BA143+BA144+BA115</f>
        <v>470.763798498909</v>
      </c>
      <c r="BB153" s="21" t="n">
        <f aca="false">BB101+BB149+BB150+BB151+BB152+BB133+BB143+BB144+BB115</f>
        <v>472.762089674125</v>
      </c>
      <c r="BC153" s="21" t="n">
        <f aca="false">BC101+BC149+BC150+BC151+BC152+BC133+BC143+BC144+BC115</f>
        <v>518.759551083007</v>
      </c>
      <c r="BD153" s="21" t="n">
        <f aca="false">BD101+BD149+BD150+BD151+BD152+BD133+BD143+BD144+BD115</f>
        <v>527.629399886451</v>
      </c>
      <c r="BE153" s="21" t="n">
        <f aca="false">BE101+BE149+BE150+BE151+BE152+BE133+BE143+BE144+BE115</f>
        <v>536.501305150051</v>
      </c>
      <c r="BF153" s="21" t="n">
        <f aca="false">BF101+BF149+BF150+BF151+BF152+BF133+BF143+BF144+BF115</f>
        <v>538.601431728602</v>
      </c>
      <c r="BG153" s="21" t="n">
        <f aca="false">BG101+BG149+BG150+BG151+BG152+BG133+BG143+BG144+BG115</f>
        <v>520.187686122856</v>
      </c>
      <c r="BH153" s="21" t="n">
        <f aca="false">BH101+BH149+BH150+BH151+BH152+BH133+BH143+BH144+BH115</f>
        <v>1077.27525871707</v>
      </c>
      <c r="BI153" s="21" t="n">
        <f aca="false">BI101+BI149+BI150+BI151+BI152+BI133+BI143+BI144+BI115</f>
        <v>1092.19797681902</v>
      </c>
      <c r="BJ153" s="21" t="n">
        <f aca="false">BJ101+BJ149+BJ150+BJ151+BJ152+BJ133+BJ143+BJ144+BJ115</f>
        <v>1094.45785049571</v>
      </c>
      <c r="BK153" s="21" t="n">
        <f aca="false">BK101+BK149+BK150+BK151+BK152+BK133+BK143+BK144+BK115</f>
        <v>1073.38343896952</v>
      </c>
      <c r="BL153" s="21" t="n">
        <f aca="false">BL101+BL149+BL150+BL151+BL152+BL133+BL143+BL144+BL115</f>
        <v>1088.45469643371</v>
      </c>
      <c r="BM153" s="21" t="n">
        <f aca="false">BM101+BM149+BM150+BM151+BM152+BM133+BM143+BM144+BM115</f>
        <v>1103.53228608771</v>
      </c>
      <c r="BN153" s="21" t="n">
        <f aca="false">BN101+BN149+BN150+BN151+BN152+BN133+BN143+BN144+BN115</f>
        <v>1105.98098174842</v>
      </c>
      <c r="BO153" s="21" t="n">
        <f aca="false">BO101+BO149+BO150+BO151+BO152+BO133+BO143+BO144+BO115</f>
        <v>1080.70848919477</v>
      </c>
      <c r="BP153" s="21" t="n">
        <f aca="false">BP101+BP149+BP150+BP151+BP152+BP133+BP143+BP144+BP115</f>
        <v>1083.30750051035</v>
      </c>
      <c r="BQ153" s="21" t="n">
        <f aca="false">BQ101+BQ149+BQ150+BQ151+BQ152+BQ133+BQ143+BQ144+BQ115</f>
        <v>1098.38455050461</v>
      </c>
      <c r="BR153" s="21" t="n">
        <f aca="false">BR101+BR149+BR150+BR151+BR152+BR133+BR143+BR144+BR115</f>
        <v>1101.05428760136</v>
      </c>
      <c r="BS153" s="21" t="n">
        <f aca="false">BS101+BS149+BS150+BS151+BS152+BS133+BS143+BS144+BS115</f>
        <v>1029.6555414056</v>
      </c>
      <c r="BT153" s="21" t="n">
        <f aca="false">BT101+BT149+BT150+BT151+BT152+BT133+BT143+BT144+BT115</f>
        <v>1044.34763490732</v>
      </c>
      <c r="BU153" s="21" t="n">
        <f aca="false">BU101+BU149+BU150+BU151+BU152+BU133+BU143+BU144+BU115</f>
        <v>1059.05285059761</v>
      </c>
      <c r="BV153" s="21" t="n">
        <f aca="false">BV101+BV149+BV150+BV151+BV152+BV133+BV143+BV144+BV115</f>
        <v>1061.95228281053</v>
      </c>
      <c r="BW153" s="21" t="n">
        <f aca="false">BW101+BW149+BW150+BW151+BW152+BW133+BW143+BW144+BW115</f>
        <v>1083.27016821871</v>
      </c>
      <c r="BX153" s="21" t="n">
        <f aca="false">BX101+BX149+BX150+BX151+BX152+BX133+BX143+BX144+BX115</f>
        <v>1098.55878642027</v>
      </c>
      <c r="BY153" s="21" t="n">
        <f aca="false">BY101+BY149+BY150+BY151+BY152+BY133+BY143+BY144+BY115</f>
        <v>1113.86234494575</v>
      </c>
      <c r="BZ153" s="21" t="n">
        <f aca="false">BZ101+BZ149+BZ150+BZ151+BZ152+BZ133+BZ143+BZ144+BZ115</f>
        <v>1116.94604758914</v>
      </c>
      <c r="CA153" s="21" t="n">
        <f aca="false">CA101+CA149+CA150+CA151+CA152+CA133+CA143+CA144+CA115</f>
        <v>1078.07306300019</v>
      </c>
      <c r="CB153" s="21" t="n">
        <f aca="false">CB101+CB149+CB150+CB151+CB152+CB133+CB143+CB144+CB115</f>
        <v>1093.31584847667</v>
      </c>
      <c r="CC153" s="21" t="n">
        <f aca="false">CC101+CC149+CC150+CC151+CC152+CC133+CC143+CC144+CC115</f>
        <v>1104.15341909747</v>
      </c>
      <c r="CD153" s="21" t="n">
        <f aca="false">CD101+CD149+CD150+CD151+CD152+CD133+CD143+CD144+CD115</f>
        <v>1102.96449281427</v>
      </c>
      <c r="CE153" s="21" t="n">
        <f aca="false">CE101+CE149+CE150+CE151+CE152+CE133+CE143+CE144+CE115</f>
        <v>1054.68998018142</v>
      </c>
      <c r="CF153" s="21" t="n">
        <f aca="false">CF101+CF149+CF150+CF151+CF152+CF133+CF143+CF144+CF115</f>
        <v>1053.53057198795</v>
      </c>
      <c r="CG153" s="21" t="n">
        <f aca="false">CG101+CG149+CG150+CG151+CG152+CG133+CG143+CG144+CG115</f>
        <v>1063.93655977005</v>
      </c>
      <c r="CH153" s="21" t="n">
        <f aca="false">CH101+CH149+CH150+CH151+CH152+CH133+CH143+CH144+CH115</f>
        <v>1062.75330894869</v>
      </c>
      <c r="CI153" s="21" t="n">
        <f aca="false">CI101+CI149+CI150+CI151+CI152+CI133+CI143+CI144+CI115</f>
        <v>1102.37433178093</v>
      </c>
      <c r="CJ153" s="21" t="n">
        <f aca="false">CJ101+CJ149+CJ150+CJ151+CJ152+CJ133+CJ143+CJ144+CJ115</f>
        <v>1113.42509983139</v>
      </c>
      <c r="CK153" s="21" t="n">
        <f aca="false">CK101+CK149+CK150+CK151+CK152+CK133+CK143+CK144+CK115</f>
        <v>1124.43699810448</v>
      </c>
      <c r="CL153" s="21" t="n">
        <f aca="false">CL101+CL149+CL150+CL151+CL152+CL133+CL143+CL144+CL115</f>
        <v>1123.20094152887</v>
      </c>
      <c r="CM153" s="21" t="n">
        <f aca="false">CM101+CM149+CM150+CM151+CM152+CM133+CM143+CM144+CM115</f>
        <v>1123.44138321549</v>
      </c>
      <c r="CN153" s="21" t="n">
        <f aca="false">CN101+CN149+CN150+CN151+CN152+CN133+CN143+CN144+CN115</f>
        <v>1134.70999906661</v>
      </c>
      <c r="CO153" s="21" t="n">
        <f aca="false">CO101+CO149+CO150+CO151+CO152+CO133+CO143+CO144+CO115</f>
        <v>1145.93921845891</v>
      </c>
      <c r="CP153" s="21" t="n">
        <f aca="false">CP101+CP149+CP150+CP151+CP152+CP133+CP143+CP144+CP115</f>
        <v>1144.68641344491</v>
      </c>
      <c r="CQ153" s="21" t="n">
        <f aca="false">CQ101+CQ149+CQ150+CQ151+CQ152+CQ133+CQ143+CQ144+CQ115</f>
        <v>1120.95001708808</v>
      </c>
      <c r="CR153" s="21" t="n">
        <f aca="false">CR101+CR149+CR150+CR151+CR152+CR133+CR143+CR144+CR115</f>
        <v>1132.17787543733</v>
      </c>
      <c r="CS153" s="21" t="n">
        <f aca="false">CS101+CS149+CS150+CS151+CS152+CS133+CS143+CS144+CS115</f>
        <v>1143.36591302259</v>
      </c>
      <c r="CT153" s="21" t="n">
        <f aca="false">CT101+CT149+CT150+CT151+CT152+CT133+CT143+CT144+CT115</f>
        <v>1142.09961513017</v>
      </c>
      <c r="CU153" s="21" t="n">
        <f aca="false">CU101+CU149+CU150+CU151+CU152+CU133+CU143+CU144+CU115</f>
        <v>1040.4773430422</v>
      </c>
      <c r="CV153" s="21" t="n">
        <f aca="false">CV101+CV149+CV150+CV151+CV152+CV133+CV143+CV144+CV115</f>
        <v>173.975500964089</v>
      </c>
      <c r="CW153" s="21" t="n">
        <f aca="false">CW101+CW149+CW150+CW151+CW152+CW133+CW143+CW144+CW115</f>
        <v>174.672991679598</v>
      </c>
      <c r="CX153" s="21" t="n">
        <f aca="false">CX101+CX149+CX150+CX151+CX152+CX133+CX143+CX144+CX115</f>
        <v>173.446243755435</v>
      </c>
      <c r="CY153" s="21" t="n">
        <f aca="false">CY101+CY149+CY150+CY151+CY152+CY133+CY143+CY144+CY115</f>
        <v>572.478950284541</v>
      </c>
      <c r="CZ153" s="21" t="n">
        <f aca="false">CZ101+CZ149+CZ150+CZ151+CZ152+CZ133+CZ143+CZ144+CZ115</f>
        <v>577.380218548716</v>
      </c>
      <c r="DA153" s="21" t="n">
        <f aca="false">DA101+DA149+DA150+DA151+DA152+DA133+DA143+DA144+DA115</f>
        <v>582.234122488705</v>
      </c>
      <c r="DB153" s="21" t="n">
        <f aca="false">DB101+DB149+DB150+DB151+DB152+DB133+DB143+DB144+DB115</f>
        <v>580.727939837156</v>
      </c>
      <c r="DC153" s="21" t="n">
        <f aca="false">DC101+DC149+DC150+DC151+DC152+DC133+DC143+DC144+DC115</f>
        <v>503.742293952087</v>
      </c>
      <c r="DD153" s="21" t="n">
        <f aca="false">DD101+DD149+DD150+DD151+DD152+DD133+DD143+DD144+DD115</f>
        <v>507.915333939738</v>
      </c>
      <c r="DE153" s="21" t="n">
        <f aca="false">DE101+DE149+DE150+DE151+DE152+DE133+DE143+DE144+DE115</f>
        <v>512.042161979267</v>
      </c>
      <c r="DF153" s="21" t="n">
        <f aca="false">DF101+DF149+DF150+DF151+DF152+DF133+DF143+DF144+DF115</f>
        <v>510.572624817019</v>
      </c>
      <c r="DG153" s="21" t="n">
        <f aca="false">DG101+DG149+DG150+DG151+DG152+DG133+DG143+DG144+DG115</f>
        <v>468.761761831272</v>
      </c>
      <c r="DH153" s="21" t="n">
        <f aca="false">DH101+DH149+DH150+DH151+DH152+DH133+DH143+DH144+DH115</f>
        <v>472.555831290714</v>
      </c>
      <c r="DI153" s="21" t="n">
        <f aca="false">DI101+DI149+DI150+DI151+DI152+DI133+DI143+DI144+DI115</f>
        <v>476.304003633674</v>
      </c>
      <c r="DJ153" s="21" t="n">
        <f aca="false">DJ101+DJ149+DJ150+DJ151+DJ152+DJ133+DJ143+DJ144+DJ115</f>
        <v>474.844478098618</v>
      </c>
      <c r="DK153" s="21" t="n">
        <f aca="false">DK101+DK149+DK150+DK151+DK152+DK133+DK143+DK144+DK115</f>
        <v>404.130638555542</v>
      </c>
      <c r="DL153" s="21" t="n">
        <f aca="false">DL101+DL149+DL150+DL151+DL152+DL133+DL143+DL144+DL115</f>
        <v>402.722516537347</v>
      </c>
      <c r="DM153" s="21" t="n">
        <f aca="false">DM101+DM149+DM150+DM151+DM152+DM133+DM143+DM144+DM115</f>
        <v>405.725508783354</v>
      </c>
      <c r="DN153" s="21" t="n">
        <f aca="false">DN101+DN149+DN150+DN151+DN152+DN133+DN143+DN144+DN115</f>
        <v>404.288429466517</v>
      </c>
      <c r="DO153" s="21" t="n">
        <f aca="false">DO101+DO149+DO150+DO151+DO152+DO133+DO143+DO144+DO115</f>
        <v>436.021110758677</v>
      </c>
      <c r="DP153" s="21" t="n">
        <f aca="false">DP101+DP149+DP150+DP151+DP152+DP133+DP143+DP144+DP115</f>
        <v>439.47371657674</v>
      </c>
      <c r="DQ153" s="21" t="n">
        <f aca="false">DQ101+DQ149+DQ150+DQ151+DQ152+DQ133+DQ143+DQ144+DQ115</f>
        <v>442.881149607001</v>
      </c>
      <c r="DR153" s="21" t="n">
        <f aca="false">DR101+DR149+DR150+DR151+DR152+DR133+DR143+DR144+DR115</f>
        <v>441.444657680231</v>
      </c>
      <c r="DS153" s="21" t="n">
        <f aca="false">DS101+DS149+DS150+DS151+DS152+DS133+DS143+DS144+DS115</f>
        <v>432.345270603634</v>
      </c>
      <c r="DT153" s="21" t="n">
        <f aca="false">DT101+DT149+DT150+DT151+DT152+DT133+DT143+DT144+DT115</f>
        <v>435.76455996511</v>
      </c>
      <c r="DU153" s="21" t="n">
        <f aca="false">DU101+DU149+DU150+DU151+DU152+DU133+DU143+DU144+DU115</f>
        <v>439.138920764427</v>
      </c>
      <c r="DV153" s="21" t="n">
        <f aca="false">DV101+DV149+DV150+DV151+DV152+DV133+DV143+DV144+DV115</f>
        <v>437.710195198342</v>
      </c>
      <c r="DW153" s="21" t="n">
        <f aca="false">DW101+DW149+DW150+DW151+DW152+DW133+DW143+DW144+DW115</f>
        <v>408.979102634807</v>
      </c>
      <c r="DX153" s="21" t="n">
        <f aca="false">DX101+DX149+DX150+DX151+DX152+DX133+DX143+DX144+DX115</f>
        <v>412.140641667624</v>
      </c>
      <c r="DY153" s="21" t="n">
        <f aca="false">DY101+DY149+DY150+DY151+DY152+DY133+DY143+DY144+DY115</f>
        <v>415.257312941808</v>
      </c>
      <c r="DZ153" s="21" t="n">
        <f aca="false">DZ101+DZ149+DZ150+DZ151+DZ152+DZ133+DZ143+DZ144+DZ115</f>
        <v>413.830520924162</v>
      </c>
      <c r="EA153" s="21" t="n">
        <f aca="false">EA101+EA149+EA150+EA151+EA152+EA133+EA143+EA144+EA115</f>
        <v>392.603776787756</v>
      </c>
      <c r="EB153" s="21" t="n">
        <f aca="false">EB101+EB149+EB150+EB151+EB152+EB133+EB143+EB144+EB115</f>
        <v>391.233830652523</v>
      </c>
      <c r="EC153" s="21" t="n">
        <f aca="false">EC101+EC149+EC150+EC151+EC152+EC133+EC143+EC144+EC115</f>
        <v>394.149140101448</v>
      </c>
      <c r="ED153" s="21" t="n">
        <f aca="false">ED101+ED149+ED150+ED151+ED152+ED133+ED143+ED144+ED115</f>
        <v>392.751021734799</v>
      </c>
      <c r="EE153" s="21" t="n">
        <f aca="false">EE101+EE149+EE150+EE151+EE152+EE133+EE143+EE144+EE115</f>
        <v>429.719701755875</v>
      </c>
      <c r="EF153" s="21" t="n">
        <f aca="false">EF101+EF149+EF150+EF151+EF152+EF133+EF143+EF144+EF115</f>
        <v>433.120584680506</v>
      </c>
      <c r="EG153" s="21" t="n">
        <f aca="false">EG101+EG149+EG150+EG151+EG152+EG133+EG143+EG144+EG115</f>
        <v>436.476888417634</v>
      </c>
      <c r="EH153" s="21" t="n">
        <f aca="false">EH101+EH149+EH150+EH151+EH152+EH133+EH143+EH144+EH115</f>
        <v>435.059272944586</v>
      </c>
      <c r="EI153" s="21" t="n">
        <f aca="false">EI101+EI149+EI150+EI151+EI152+EI133+EI143+EI144+EI115</f>
        <v>510.309485918387</v>
      </c>
      <c r="EJ153" s="21" t="n">
        <f aca="false">EJ101+EJ149+EJ150+EJ151+EJ152+EJ133+EJ143+EJ144+EJ115</f>
        <v>1700.66716106699</v>
      </c>
      <c r="EK153" s="21" t="n">
        <f aca="false">EK101+EK149+EK150+EK151+EK152+EK133+EK143+EK144+EK115</f>
        <v>1717.95351725671</v>
      </c>
      <c r="EL153" s="21" t="n">
        <f aca="false">EL101+EL149+EL150+EL151+EL152+EL133+EL143+EL144+EL115</f>
        <v>1716.53688089203</v>
      </c>
      <c r="EM153" s="21" t="n">
        <f aca="false">EM101+EM149+EM150+EM151+EM152+EM133+EM143+EM144+EM115</f>
        <v>1731.39375604141</v>
      </c>
      <c r="EN153" s="21" t="n">
        <f aca="false">EN101+EN149+EN150+EN151+EN152+EN133+EN143+EN144+EN115</f>
        <v>1749.23762002109</v>
      </c>
      <c r="EO153" s="21" t="n">
        <f aca="false">EO101+EO149+EO150+EO151+EO152+EO133+EO143+EO144+EO115</f>
        <v>1767.03625373652</v>
      </c>
      <c r="EP153" s="21" t="n">
        <f aca="false">EP101+EP149+EP150+EP151+EP152+EP133+EP143+EP144+EP115</f>
        <v>1765.59793406232</v>
      </c>
      <c r="EQ153" s="21" t="n">
        <f aca="false">EQ101+EQ149+EQ150+EQ151+EQ152+EQ133+EQ143+EQ144+EQ115</f>
        <v>1709.07654029094</v>
      </c>
      <c r="ER153" s="21" t="n">
        <f aca="false">ER101+ER149+ER150+ER151+ER152+ER133+ER143+ER144+ER115</f>
        <v>1707.67602271926</v>
      </c>
      <c r="ES153" s="21" t="n">
        <f aca="false">ES101+ES149+ES150+ES151+ES152+ES133+ES143+ES144+ES115</f>
        <v>1725.02684564002</v>
      </c>
      <c r="ET153" s="21" t="n">
        <f aca="false">ET101+ET149+ET150+ET151+ET152+ET133+ET143+ET144+ET115</f>
        <v>1723.5975271512</v>
      </c>
      <c r="EU153" s="21" t="n">
        <f aca="false">EU101+EU149+EU150+EU151+EU152+EU133+EU143+EU144+EU115</f>
        <v>1718.42544439273</v>
      </c>
      <c r="EV153" s="21" t="n">
        <f aca="false">EV101+EV149+EV150+EV151+EV152+EV133+EV143+EV144+EV115</f>
        <v>1736.11047491506</v>
      </c>
      <c r="EW153" s="21" t="n">
        <f aca="false">EW101+EW149+EW150+EW151+EW152+EW133+EW143+EW144+EW115</f>
        <v>1753.74979682413</v>
      </c>
      <c r="EX153" s="21" t="n">
        <f aca="false">EX101+EX149+EX150+EX151+EX152+EX133+EX143+EX144+EX115</f>
        <v>1752.29626568011</v>
      </c>
      <c r="EY153" s="21" t="n">
        <f aca="false">EY101+EY149+EY150+EY151+EY152+EY133+EY143+EY144+EY115</f>
        <v>1747.0376526301</v>
      </c>
      <c r="EZ153" s="21" t="n">
        <f aca="false">EZ101+EZ149+EZ150+EZ151+EZ152+EZ133+EZ143+EZ144+EZ115</f>
        <v>1765.01673513847</v>
      </c>
      <c r="FA153" s="21" t="n">
        <f aca="false">FA101+FA149+FA150+FA151+FA152+FA133+FA143+FA144+FA115</f>
        <v>1782.94933472967</v>
      </c>
      <c r="FB153" s="21" t="n">
        <f aca="false">FB101+FB149+FB150+FB151+FB152+FB133+FB143+FB144+FB115</f>
        <v>1781.47118076808</v>
      </c>
      <c r="FC153" s="21" t="n">
        <f aca="false">FC101+FC149+FC150+FC151+FC152+FC133+FC143+FC144+FC115</f>
        <v>1776.1245932992</v>
      </c>
      <c r="FD153" s="21" t="n">
        <f aca="false">FD101+FD149+FD150+FD151+FD152+FD133+FD143+FD144+FD115</f>
        <v>0</v>
      </c>
      <c r="FE153" s="21" t="n">
        <f aca="false">FE101+FE149+FE150+FE151+FE152+FE133+FE143+FE144+FE115</f>
        <v>0</v>
      </c>
      <c r="FF153" s="21" t="n">
        <f aca="false">FF101+FF149+FF150+FF151+FF152+FF133+FF143+FF144+FF115</f>
        <v>0</v>
      </c>
      <c r="FG153" s="21" t="n">
        <f aca="false">FG101+FG149+FG150+FG151+FG152+FG133+FG143+FG144+FG115</f>
        <v>0</v>
      </c>
      <c r="FH153" s="21" t="n">
        <f aca="false">FH101+FH149+FH150+FH151+FH152+FH133+FH143+FH144+FH115</f>
        <v>0</v>
      </c>
    </row>
    <row r="154" customFormat="false" ht="15" hidden="false" customHeight="false" outlineLevel="0" collapsed="false">
      <c r="C154" s="1" t="s">
        <v>792</v>
      </c>
      <c r="D154" s="12" t="s">
        <v>358</v>
      </c>
      <c r="J154" s="22" t="n">
        <f aca="false">I158</f>
        <v>0</v>
      </c>
      <c r="K154" s="22" t="n">
        <f aca="false">J158</f>
        <v>0</v>
      </c>
      <c r="L154" s="22" t="n">
        <f aca="false">K158</f>
        <v>5.41754075342466</v>
      </c>
      <c r="M154" s="22" t="n">
        <f aca="false">L158</f>
        <v>12.7211882876712</v>
      </c>
      <c r="N154" s="22" t="n">
        <f aca="false">M158</f>
        <v>20.1050956849315</v>
      </c>
      <c r="O154" s="22" t="n">
        <f aca="false">N158</f>
        <v>27.4890030821918</v>
      </c>
      <c r="P154" s="22" t="n">
        <f aca="false">O158</f>
        <v>34.7123907534247</v>
      </c>
      <c r="Q154" s="22" t="n">
        <f aca="false">P158</f>
        <v>302.268800067017</v>
      </c>
      <c r="R154" s="22" t="n">
        <f aca="false">Q158</f>
        <v>342.535494120575</v>
      </c>
      <c r="S154" s="22" t="n">
        <f aca="false">R158</f>
        <v>371.801401365481</v>
      </c>
      <c r="T154" s="22" t="n">
        <f aca="false">S158</f>
        <v>389.867987883949</v>
      </c>
      <c r="U154" s="22" t="n">
        <f aca="false">T158</f>
        <v>895.226612009275</v>
      </c>
      <c r="V154" s="22" t="n">
        <f aca="false">U158</f>
        <v>1402.58760143971</v>
      </c>
      <c r="W154" s="22" t="n">
        <f aca="false">V158</f>
        <v>1908.42017046228</v>
      </c>
      <c r="X154" s="22" t="n">
        <f aca="false">W158</f>
        <v>2413.72990278716</v>
      </c>
      <c r="Y154" s="22" t="n">
        <f aca="false">X158</f>
        <v>2921.05642696621</v>
      </c>
      <c r="Z154" s="22" t="n">
        <f aca="false">Y158</f>
        <v>3430.39118213463</v>
      </c>
      <c r="AA154" s="22" t="n">
        <f aca="false">Z158</f>
        <v>3938.08639531351</v>
      </c>
      <c r="AB154" s="22" t="n">
        <f aca="false">AA158</f>
        <v>4527.59338655675</v>
      </c>
      <c r="AC154" s="22" t="n">
        <f aca="false">AB158</f>
        <v>5120.03757629398</v>
      </c>
      <c r="AD154" s="22" t="n">
        <f aca="false">AC158</f>
        <v>5715.40892595326</v>
      </c>
      <c r="AE154" s="22" t="n">
        <f aca="false">AD158</f>
        <v>6309.0240847087</v>
      </c>
      <c r="AF154" s="22" t="n">
        <f aca="false">AE158</f>
        <v>6019.73147984488</v>
      </c>
      <c r="AG154" s="22" t="n">
        <f aca="false">AF158</f>
        <v>5725.76061805424</v>
      </c>
      <c r="AH154" s="22" t="n">
        <f aca="false">AG158</f>
        <v>5427.11707693643</v>
      </c>
      <c r="AI154" s="22" t="n">
        <f aca="false">AH158</f>
        <v>5127.89581735929</v>
      </c>
      <c r="AJ154" s="22" t="n">
        <f aca="false">AI158</f>
        <v>4831.33634153661</v>
      </c>
      <c r="AK154" s="22" t="n">
        <f aca="false">AJ158</f>
        <v>0</v>
      </c>
      <c r="AL154" s="22" t="n">
        <f aca="false">AK158</f>
        <v>0</v>
      </c>
      <c r="AM154" s="22" t="n">
        <f aca="false">AL158</f>
        <v>0</v>
      </c>
      <c r="AN154" s="22" t="n">
        <f aca="false">AM158</f>
        <v>0</v>
      </c>
      <c r="AO154" s="22" t="n">
        <f aca="false">AN158</f>
        <v>0</v>
      </c>
      <c r="AP154" s="22" t="n">
        <f aca="false">AO158</f>
        <v>0</v>
      </c>
      <c r="AQ154" s="22" t="n">
        <f aca="false">AP158</f>
        <v>0</v>
      </c>
      <c r="AR154" s="22" t="n">
        <f aca="false">AQ158</f>
        <v>0</v>
      </c>
      <c r="AS154" s="22" t="n">
        <f aca="false">AR158</f>
        <v>0</v>
      </c>
      <c r="AT154" s="22" t="n">
        <f aca="false">AS158</f>
        <v>0</v>
      </c>
      <c r="AU154" s="22" t="n">
        <f aca="false">AT158</f>
        <v>0</v>
      </c>
      <c r="AV154" s="22" t="n">
        <f aca="false">AU158</f>
        <v>0</v>
      </c>
      <c r="AW154" s="22" t="n">
        <f aca="false">AV158</f>
        <v>0</v>
      </c>
      <c r="AX154" s="22" t="n">
        <f aca="false">AW158</f>
        <v>0</v>
      </c>
      <c r="AY154" s="22" t="n">
        <f aca="false">AX158</f>
        <v>0</v>
      </c>
      <c r="AZ154" s="22" t="n">
        <f aca="false">AY158</f>
        <v>0</v>
      </c>
      <c r="BA154" s="22" t="n">
        <f aca="false">AZ158</f>
        <v>0</v>
      </c>
      <c r="BB154" s="22" t="n">
        <f aca="false">BA158</f>
        <v>0</v>
      </c>
      <c r="BC154" s="22" t="n">
        <f aca="false">BB158</f>
        <v>0</v>
      </c>
      <c r="BD154" s="22" t="n">
        <f aca="false">BC158</f>
        <v>0</v>
      </c>
      <c r="BE154" s="22" t="n">
        <f aca="false">BD158</f>
        <v>0</v>
      </c>
      <c r="BF154" s="22" t="n">
        <f aca="false">BE158</f>
        <v>0</v>
      </c>
      <c r="BG154" s="22" t="n">
        <f aca="false">BF158</f>
        <v>0</v>
      </c>
      <c r="BH154" s="22" t="n">
        <f aca="false">BG158</f>
        <v>0</v>
      </c>
      <c r="BI154" s="22" t="n">
        <f aca="false">BH158</f>
        <v>0</v>
      </c>
      <c r="BJ154" s="22" t="n">
        <f aca="false">BI158</f>
        <v>0</v>
      </c>
      <c r="BK154" s="22" t="n">
        <f aca="false">BJ158</f>
        <v>0</v>
      </c>
      <c r="BL154" s="22" t="n">
        <f aca="false">BK158</f>
        <v>0</v>
      </c>
      <c r="BM154" s="22" t="n">
        <f aca="false">BL158</f>
        <v>0</v>
      </c>
      <c r="BN154" s="22" t="n">
        <f aca="false">BM158</f>
        <v>0</v>
      </c>
      <c r="BO154" s="22" t="n">
        <f aca="false">BN158</f>
        <v>0</v>
      </c>
      <c r="BP154" s="22" t="n">
        <f aca="false">BO158</f>
        <v>0</v>
      </c>
      <c r="BQ154" s="22" t="n">
        <f aca="false">BP158</f>
        <v>0</v>
      </c>
      <c r="BR154" s="22" t="n">
        <f aca="false">BQ158</f>
        <v>0</v>
      </c>
      <c r="BS154" s="22" t="n">
        <f aca="false">BR158</f>
        <v>0</v>
      </c>
      <c r="BT154" s="22" t="n">
        <f aca="false">BS158</f>
        <v>0</v>
      </c>
      <c r="BU154" s="22" t="n">
        <f aca="false">BT158</f>
        <v>0</v>
      </c>
      <c r="BV154" s="22" t="n">
        <f aca="false">BU158</f>
        <v>0</v>
      </c>
      <c r="BW154" s="22" t="n">
        <f aca="false">BV158</f>
        <v>0</v>
      </c>
      <c r="BX154" s="22" t="n">
        <f aca="false">BW158</f>
        <v>0</v>
      </c>
      <c r="BY154" s="22" t="n">
        <f aca="false">BX158</f>
        <v>0</v>
      </c>
      <c r="BZ154" s="22" t="n">
        <f aca="false">BY158</f>
        <v>0</v>
      </c>
      <c r="CA154" s="22" t="n">
        <f aca="false">BZ158</f>
        <v>0</v>
      </c>
      <c r="CB154" s="22" t="n">
        <f aca="false">CA158</f>
        <v>0</v>
      </c>
      <c r="CC154" s="22" t="n">
        <f aca="false">CB158</f>
        <v>0</v>
      </c>
      <c r="CD154" s="22" t="n">
        <f aca="false">CC158</f>
        <v>0</v>
      </c>
      <c r="CE154" s="22" t="n">
        <f aca="false">CD158</f>
        <v>0</v>
      </c>
      <c r="CF154" s="22" t="n">
        <f aca="false">CE158</f>
        <v>0</v>
      </c>
      <c r="CG154" s="22" t="n">
        <f aca="false">CF158</f>
        <v>0</v>
      </c>
      <c r="CH154" s="22" t="n">
        <f aca="false">CG158</f>
        <v>0</v>
      </c>
      <c r="CI154" s="22" t="n">
        <f aca="false">CH158</f>
        <v>0</v>
      </c>
      <c r="CJ154" s="22" t="n">
        <f aca="false">CI158</f>
        <v>0</v>
      </c>
      <c r="CK154" s="22" t="n">
        <f aca="false">CJ158</f>
        <v>0</v>
      </c>
      <c r="CL154" s="22" t="n">
        <f aca="false">CK158</f>
        <v>0</v>
      </c>
      <c r="CM154" s="22" t="n">
        <f aca="false">CL158</f>
        <v>0</v>
      </c>
      <c r="CN154" s="22" t="n">
        <f aca="false">CM158</f>
        <v>0</v>
      </c>
      <c r="CO154" s="22" t="n">
        <f aca="false">CN158</f>
        <v>0</v>
      </c>
      <c r="CP154" s="22" t="n">
        <f aca="false">CO158</f>
        <v>0</v>
      </c>
      <c r="CQ154" s="22" t="n">
        <f aca="false">CP158</f>
        <v>0</v>
      </c>
      <c r="CR154" s="22" t="n">
        <f aca="false">CQ158</f>
        <v>0</v>
      </c>
      <c r="CS154" s="22" t="n">
        <f aca="false">CR158</f>
        <v>0</v>
      </c>
      <c r="CT154" s="22" t="n">
        <f aca="false">CS158</f>
        <v>0</v>
      </c>
      <c r="CU154" s="22" t="n">
        <f aca="false">CT158</f>
        <v>0</v>
      </c>
      <c r="CV154" s="22" t="n">
        <f aca="false">CU158</f>
        <v>0</v>
      </c>
      <c r="CW154" s="22" t="n">
        <f aca="false">CV158</f>
        <v>0</v>
      </c>
      <c r="CX154" s="22" t="n">
        <f aca="false">CW158</f>
        <v>0</v>
      </c>
      <c r="CY154" s="22" t="n">
        <f aca="false">CX158</f>
        <v>0</v>
      </c>
      <c r="CZ154" s="22" t="n">
        <f aca="false">CY158</f>
        <v>0</v>
      </c>
      <c r="DA154" s="22" t="n">
        <f aca="false">CZ158</f>
        <v>0</v>
      </c>
      <c r="DB154" s="22" t="n">
        <f aca="false">DA158</f>
        <v>0</v>
      </c>
      <c r="DC154" s="22" t="n">
        <f aca="false">DB158</f>
        <v>0</v>
      </c>
      <c r="DD154" s="22" t="n">
        <f aca="false">DC158</f>
        <v>0</v>
      </c>
      <c r="DE154" s="22" t="n">
        <f aca="false">DD158</f>
        <v>0</v>
      </c>
      <c r="DF154" s="22" t="n">
        <f aca="false">DE158</f>
        <v>0</v>
      </c>
      <c r="DG154" s="22" t="n">
        <f aca="false">DF158</f>
        <v>0</v>
      </c>
      <c r="DH154" s="22" t="n">
        <f aca="false">DG158</f>
        <v>0</v>
      </c>
      <c r="DI154" s="22" t="n">
        <f aca="false">DH158</f>
        <v>0</v>
      </c>
      <c r="DJ154" s="22" t="n">
        <f aca="false">DI158</f>
        <v>0</v>
      </c>
      <c r="DK154" s="22" t="n">
        <f aca="false">DJ158</f>
        <v>0</v>
      </c>
      <c r="DL154" s="22" t="n">
        <f aca="false">DK158</f>
        <v>0</v>
      </c>
      <c r="DM154" s="22" t="n">
        <f aca="false">DL158</f>
        <v>0</v>
      </c>
      <c r="DN154" s="22" t="n">
        <f aca="false">DM158</f>
        <v>0</v>
      </c>
      <c r="DO154" s="22" t="n">
        <f aca="false">DN158</f>
        <v>0</v>
      </c>
      <c r="DP154" s="22" t="n">
        <f aca="false">DO158</f>
        <v>0</v>
      </c>
      <c r="DQ154" s="22" t="n">
        <f aca="false">DP158</f>
        <v>0</v>
      </c>
      <c r="DR154" s="22" t="n">
        <f aca="false">DQ158</f>
        <v>0</v>
      </c>
      <c r="DS154" s="22" t="n">
        <f aca="false">DR158</f>
        <v>0</v>
      </c>
      <c r="DT154" s="22" t="n">
        <f aca="false">DS158</f>
        <v>0</v>
      </c>
      <c r="DU154" s="22" t="n">
        <f aca="false">DT158</f>
        <v>0</v>
      </c>
      <c r="DV154" s="22" t="n">
        <f aca="false">DU158</f>
        <v>0</v>
      </c>
      <c r="DW154" s="22" t="n">
        <f aca="false">DV158</f>
        <v>0</v>
      </c>
      <c r="DX154" s="22" t="n">
        <f aca="false">DW158</f>
        <v>0</v>
      </c>
      <c r="DY154" s="22" t="n">
        <f aca="false">DX158</f>
        <v>0</v>
      </c>
      <c r="DZ154" s="22" t="n">
        <f aca="false">DY158</f>
        <v>0</v>
      </c>
      <c r="EA154" s="22" t="n">
        <f aca="false">DZ158</f>
        <v>0</v>
      </c>
      <c r="EB154" s="22" t="n">
        <f aca="false">EA158</f>
        <v>0</v>
      </c>
      <c r="EC154" s="22" t="n">
        <f aca="false">EB158</f>
        <v>0</v>
      </c>
      <c r="ED154" s="22" t="n">
        <f aca="false">EC158</f>
        <v>0</v>
      </c>
      <c r="EE154" s="22" t="n">
        <f aca="false">ED158</f>
        <v>0</v>
      </c>
      <c r="EF154" s="22" t="n">
        <f aca="false">EE158</f>
        <v>0</v>
      </c>
      <c r="EG154" s="22" t="n">
        <f aca="false">EF158</f>
        <v>0</v>
      </c>
      <c r="EH154" s="22" t="n">
        <f aca="false">EG158</f>
        <v>0</v>
      </c>
      <c r="EI154" s="22" t="n">
        <f aca="false">EH158</f>
        <v>0</v>
      </c>
      <c r="EJ154" s="22" t="n">
        <f aca="false">EI158</f>
        <v>0</v>
      </c>
      <c r="EK154" s="22" t="n">
        <f aca="false">EJ158</f>
        <v>0</v>
      </c>
      <c r="EL154" s="22" t="n">
        <f aca="false">EK158</f>
        <v>0</v>
      </c>
      <c r="EM154" s="22" t="n">
        <f aca="false">EL158</f>
        <v>0</v>
      </c>
      <c r="EN154" s="22" t="n">
        <f aca="false">EM158</f>
        <v>0</v>
      </c>
      <c r="EO154" s="22" t="n">
        <f aca="false">EN158</f>
        <v>0</v>
      </c>
      <c r="EP154" s="22" t="n">
        <f aca="false">EO158</f>
        <v>0</v>
      </c>
      <c r="EQ154" s="22" t="n">
        <f aca="false">EP158</f>
        <v>0</v>
      </c>
      <c r="ER154" s="22" t="n">
        <f aca="false">EQ158</f>
        <v>0</v>
      </c>
      <c r="ES154" s="22" t="n">
        <f aca="false">ER158</f>
        <v>0</v>
      </c>
      <c r="ET154" s="22" t="n">
        <f aca="false">ES158</f>
        <v>0</v>
      </c>
      <c r="EU154" s="22" t="n">
        <f aca="false">ET158</f>
        <v>0</v>
      </c>
      <c r="EV154" s="22" t="n">
        <f aca="false">EU158</f>
        <v>0</v>
      </c>
      <c r="EW154" s="22" t="n">
        <f aca="false">EV158</f>
        <v>0</v>
      </c>
      <c r="EX154" s="22" t="n">
        <f aca="false">EW158</f>
        <v>0</v>
      </c>
      <c r="EY154" s="22" t="n">
        <f aca="false">EX158</f>
        <v>0</v>
      </c>
      <c r="EZ154" s="22" t="n">
        <f aca="false">EY158</f>
        <v>0</v>
      </c>
      <c r="FA154" s="22" t="n">
        <f aca="false">EZ158</f>
        <v>0</v>
      </c>
      <c r="FB154" s="22" t="n">
        <f aca="false">FA158</f>
        <v>0</v>
      </c>
      <c r="FC154" s="22" t="n">
        <f aca="false">FB158</f>
        <v>0</v>
      </c>
      <c r="FD154" s="22" t="n">
        <f aca="false">FC158</f>
        <v>0</v>
      </c>
      <c r="FE154" s="22" t="n">
        <f aca="false">FD158</f>
        <v>0</v>
      </c>
      <c r="FF154" s="22" t="n">
        <f aca="false">FE158</f>
        <v>0</v>
      </c>
      <c r="FG154" s="22" t="n">
        <f aca="false">FF158</f>
        <v>0</v>
      </c>
      <c r="FH154" s="22" t="n">
        <f aca="false">FG158</f>
        <v>0</v>
      </c>
    </row>
    <row r="155" customFormat="false" ht="15" hidden="false" customHeight="false" outlineLevel="0" collapsed="false">
      <c r="C155" s="1" t="s">
        <v>793</v>
      </c>
      <c r="D155" s="12" t="s">
        <v>358</v>
      </c>
      <c r="I155" s="21" t="n">
        <f aca="false">SUM(J155:FH155)</f>
        <v>6309.0240847087</v>
      </c>
      <c r="J155" s="21" t="n">
        <f aca="false">MAX(0,-J153)</f>
        <v>-0</v>
      </c>
      <c r="K155" s="21" t="n">
        <f aca="false">MAX(0,-K153)</f>
        <v>5.41754075342466</v>
      </c>
      <c r="L155" s="21" t="n">
        <f aca="false">MAX(0,-L153)</f>
        <v>7.30364753424658</v>
      </c>
      <c r="M155" s="21" t="n">
        <f aca="false">MAX(0,-M153)</f>
        <v>7.38390739726027</v>
      </c>
      <c r="N155" s="21" t="n">
        <f aca="false">MAX(0,-N153)</f>
        <v>7.38390739726027</v>
      </c>
      <c r="O155" s="21" t="n">
        <f aca="false">MAX(0,-O153)</f>
        <v>7.22338767123288</v>
      </c>
      <c r="P155" s="21" t="n">
        <f aca="false">MAX(0,-P153)</f>
        <v>267.556409313592</v>
      </c>
      <c r="Q155" s="21" t="n">
        <f aca="false">MAX(0,-Q153)</f>
        <v>40.2666940535581</v>
      </c>
      <c r="R155" s="21" t="n">
        <f aca="false">MAX(0,-R153)</f>
        <v>29.2659072449057</v>
      </c>
      <c r="S155" s="21" t="n">
        <f aca="false">MAX(0,-S153)</f>
        <v>18.066586518468</v>
      </c>
      <c r="T155" s="21" t="n">
        <f aca="false">MAX(0,-T153)</f>
        <v>505.358624125327</v>
      </c>
      <c r="U155" s="21" t="n">
        <f aca="false">MAX(0,-U153)</f>
        <v>507.360989430435</v>
      </c>
      <c r="V155" s="21" t="n">
        <f aca="false">MAX(0,-V153)</f>
        <v>505.832569022566</v>
      </c>
      <c r="W155" s="21" t="n">
        <f aca="false">MAX(0,-W153)</f>
        <v>505.309732324888</v>
      </c>
      <c r="X155" s="21" t="n">
        <f aca="false">MAX(0,-X153)</f>
        <v>507.326524179049</v>
      </c>
      <c r="Y155" s="21" t="n">
        <f aca="false">MAX(0,-Y153)</f>
        <v>509.334755168417</v>
      </c>
      <c r="Z155" s="21" t="n">
        <f aca="false">MAX(0,-Z153)</f>
        <v>507.695213178876</v>
      </c>
      <c r="AA155" s="21" t="n">
        <f aca="false">MAX(0,-AA153)</f>
        <v>589.506991243243</v>
      </c>
      <c r="AB155" s="21" t="n">
        <f aca="false">MAX(0,-AB153)</f>
        <v>592.444189737231</v>
      </c>
      <c r="AC155" s="21" t="n">
        <f aca="false">MAX(0,-AC153)</f>
        <v>595.371349659275</v>
      </c>
      <c r="AD155" s="21" t="n">
        <f aca="false">MAX(0,-AD153)</f>
        <v>593.615158755443</v>
      </c>
      <c r="AE155" s="21" t="n">
        <f aca="false">MAX(0,-AE153)</f>
        <v>0</v>
      </c>
      <c r="AF155" s="21" t="n">
        <f aca="false">MAX(0,-AF153)</f>
        <v>0</v>
      </c>
      <c r="AG155" s="21" t="n">
        <f aca="false">MAX(0,-AG153)</f>
        <v>0</v>
      </c>
      <c r="AH155" s="21" t="n">
        <f aca="false">MAX(0,-AH153)</f>
        <v>0</v>
      </c>
      <c r="AI155" s="21" t="n">
        <f aca="false">MAX(0,-AI153)</f>
        <v>0</v>
      </c>
      <c r="AJ155" s="21" t="n">
        <f aca="false">MAX(0,-AJ153)</f>
        <v>0</v>
      </c>
      <c r="AK155" s="21" t="n">
        <f aca="false">MAX(0,-AK153)</f>
        <v>0</v>
      </c>
      <c r="AL155" s="21" t="n">
        <f aca="false">MAX(0,-AL153)</f>
        <v>0</v>
      </c>
      <c r="AM155" s="21" t="n">
        <f aca="false">MAX(0,-AM153)</f>
        <v>0</v>
      </c>
      <c r="AN155" s="21" t="n">
        <f aca="false">MAX(0,-AN153)</f>
        <v>0</v>
      </c>
      <c r="AO155" s="21" t="n">
        <f aca="false">MAX(0,-AO153)</f>
        <v>0</v>
      </c>
      <c r="AP155" s="21" t="n">
        <f aca="false">MAX(0,-AP153)</f>
        <v>0</v>
      </c>
      <c r="AQ155" s="21" t="n">
        <f aca="false">MAX(0,-AQ153)</f>
        <v>0</v>
      </c>
      <c r="AR155" s="21" t="n">
        <f aca="false">MAX(0,-AR153)</f>
        <v>0</v>
      </c>
      <c r="AS155" s="21" t="n">
        <f aca="false">MAX(0,-AS153)</f>
        <v>0</v>
      </c>
      <c r="AT155" s="21" t="n">
        <f aca="false">MAX(0,-AT153)</f>
        <v>0</v>
      </c>
      <c r="AU155" s="21" t="n">
        <f aca="false">MAX(0,-AU153)</f>
        <v>0</v>
      </c>
      <c r="AV155" s="21" t="n">
        <f aca="false">MAX(0,-AV153)</f>
        <v>0</v>
      </c>
      <c r="AW155" s="21" t="n">
        <f aca="false">MAX(0,-AW153)</f>
        <v>0</v>
      </c>
      <c r="AX155" s="21" t="n">
        <f aca="false">MAX(0,-AX153)</f>
        <v>0</v>
      </c>
      <c r="AY155" s="21" t="n">
        <f aca="false">MAX(0,-AY153)</f>
        <v>0</v>
      </c>
      <c r="AZ155" s="21" t="n">
        <f aca="false">MAX(0,-AZ153)</f>
        <v>0</v>
      </c>
      <c r="BA155" s="21" t="n">
        <f aca="false">MAX(0,-BA153)</f>
        <v>0</v>
      </c>
      <c r="BB155" s="21" t="n">
        <f aca="false">MAX(0,-BB153)</f>
        <v>0</v>
      </c>
      <c r="BC155" s="21" t="n">
        <f aca="false">MAX(0,-BC153)</f>
        <v>0</v>
      </c>
      <c r="BD155" s="21" t="n">
        <f aca="false">MAX(0,-BD153)</f>
        <v>0</v>
      </c>
      <c r="BE155" s="21" t="n">
        <f aca="false">MAX(0,-BE153)</f>
        <v>0</v>
      </c>
      <c r="BF155" s="21" t="n">
        <f aca="false">MAX(0,-BF153)</f>
        <v>0</v>
      </c>
      <c r="BG155" s="21" t="n">
        <f aca="false">MAX(0,-BG153)</f>
        <v>0</v>
      </c>
      <c r="BH155" s="21" t="n">
        <f aca="false">MAX(0,-BH153)</f>
        <v>0</v>
      </c>
      <c r="BI155" s="21" t="n">
        <f aca="false">MAX(0,-BI153)</f>
        <v>0</v>
      </c>
      <c r="BJ155" s="21" t="n">
        <f aca="false">MAX(0,-BJ153)</f>
        <v>0</v>
      </c>
      <c r="BK155" s="21" t="n">
        <f aca="false">MAX(0,-BK153)</f>
        <v>0</v>
      </c>
      <c r="BL155" s="21" t="n">
        <f aca="false">MAX(0,-BL153)</f>
        <v>0</v>
      </c>
      <c r="BM155" s="21" t="n">
        <f aca="false">MAX(0,-BM153)</f>
        <v>0</v>
      </c>
      <c r="BN155" s="21" t="n">
        <f aca="false">MAX(0,-BN153)</f>
        <v>0</v>
      </c>
      <c r="BO155" s="21" t="n">
        <f aca="false">MAX(0,-BO153)</f>
        <v>0</v>
      </c>
      <c r="BP155" s="21" t="n">
        <f aca="false">MAX(0,-BP153)</f>
        <v>0</v>
      </c>
      <c r="BQ155" s="21" t="n">
        <f aca="false">MAX(0,-BQ153)</f>
        <v>0</v>
      </c>
      <c r="BR155" s="21" t="n">
        <f aca="false">MAX(0,-BR153)</f>
        <v>0</v>
      </c>
      <c r="BS155" s="21" t="n">
        <f aca="false">MAX(0,-BS153)</f>
        <v>0</v>
      </c>
      <c r="BT155" s="21" t="n">
        <f aca="false">MAX(0,-BT153)</f>
        <v>0</v>
      </c>
      <c r="BU155" s="21" t="n">
        <f aca="false">MAX(0,-BU153)</f>
        <v>0</v>
      </c>
      <c r="BV155" s="21" t="n">
        <f aca="false">MAX(0,-BV153)</f>
        <v>0</v>
      </c>
      <c r="BW155" s="21" t="n">
        <f aca="false">MAX(0,-BW153)</f>
        <v>0</v>
      </c>
      <c r="BX155" s="21" t="n">
        <f aca="false">MAX(0,-BX153)</f>
        <v>0</v>
      </c>
      <c r="BY155" s="21" t="n">
        <f aca="false">MAX(0,-BY153)</f>
        <v>0</v>
      </c>
      <c r="BZ155" s="21" t="n">
        <f aca="false">MAX(0,-BZ153)</f>
        <v>0</v>
      </c>
      <c r="CA155" s="21" t="n">
        <f aca="false">MAX(0,-CA153)</f>
        <v>0</v>
      </c>
      <c r="CB155" s="21" t="n">
        <f aca="false">MAX(0,-CB153)</f>
        <v>0</v>
      </c>
      <c r="CC155" s="21" t="n">
        <f aca="false">MAX(0,-CC153)</f>
        <v>0</v>
      </c>
      <c r="CD155" s="21" t="n">
        <f aca="false">MAX(0,-CD153)</f>
        <v>0</v>
      </c>
      <c r="CE155" s="21" t="n">
        <f aca="false">MAX(0,-CE153)</f>
        <v>0</v>
      </c>
      <c r="CF155" s="21" t="n">
        <f aca="false">MAX(0,-CF153)</f>
        <v>0</v>
      </c>
      <c r="CG155" s="21" t="n">
        <f aca="false">MAX(0,-CG153)</f>
        <v>0</v>
      </c>
      <c r="CH155" s="21" t="n">
        <f aca="false">MAX(0,-CH153)</f>
        <v>0</v>
      </c>
      <c r="CI155" s="21" t="n">
        <f aca="false">MAX(0,-CI153)</f>
        <v>0</v>
      </c>
      <c r="CJ155" s="21" t="n">
        <f aca="false">MAX(0,-CJ153)</f>
        <v>0</v>
      </c>
      <c r="CK155" s="21" t="n">
        <f aca="false">MAX(0,-CK153)</f>
        <v>0</v>
      </c>
      <c r="CL155" s="21" t="n">
        <f aca="false">MAX(0,-CL153)</f>
        <v>0</v>
      </c>
      <c r="CM155" s="21" t="n">
        <f aca="false">MAX(0,-CM153)</f>
        <v>0</v>
      </c>
      <c r="CN155" s="21" t="n">
        <f aca="false">MAX(0,-CN153)</f>
        <v>0</v>
      </c>
      <c r="CO155" s="21" t="n">
        <f aca="false">MAX(0,-CO153)</f>
        <v>0</v>
      </c>
      <c r="CP155" s="21" t="n">
        <f aca="false">MAX(0,-CP153)</f>
        <v>0</v>
      </c>
      <c r="CQ155" s="21" t="n">
        <f aca="false">MAX(0,-CQ153)</f>
        <v>0</v>
      </c>
      <c r="CR155" s="21" t="n">
        <f aca="false">MAX(0,-CR153)</f>
        <v>0</v>
      </c>
      <c r="CS155" s="21" t="n">
        <f aca="false">MAX(0,-CS153)</f>
        <v>0</v>
      </c>
      <c r="CT155" s="21" t="n">
        <f aca="false">MAX(0,-CT153)</f>
        <v>0</v>
      </c>
      <c r="CU155" s="21" t="n">
        <f aca="false">MAX(0,-CU153)</f>
        <v>0</v>
      </c>
      <c r="CV155" s="21" t="n">
        <f aca="false">MAX(0,-CV153)</f>
        <v>0</v>
      </c>
      <c r="CW155" s="21" t="n">
        <f aca="false">MAX(0,-CW153)</f>
        <v>0</v>
      </c>
      <c r="CX155" s="21" t="n">
        <f aca="false">MAX(0,-CX153)</f>
        <v>0</v>
      </c>
      <c r="CY155" s="21" t="n">
        <f aca="false">MAX(0,-CY153)</f>
        <v>0</v>
      </c>
      <c r="CZ155" s="21" t="n">
        <f aca="false">MAX(0,-CZ153)</f>
        <v>0</v>
      </c>
      <c r="DA155" s="21" t="n">
        <f aca="false">MAX(0,-DA153)</f>
        <v>0</v>
      </c>
      <c r="DB155" s="21" t="n">
        <f aca="false">MAX(0,-DB153)</f>
        <v>0</v>
      </c>
      <c r="DC155" s="21" t="n">
        <f aca="false">MAX(0,-DC153)</f>
        <v>0</v>
      </c>
      <c r="DD155" s="21" t="n">
        <f aca="false">MAX(0,-DD153)</f>
        <v>0</v>
      </c>
      <c r="DE155" s="21" t="n">
        <f aca="false">MAX(0,-DE153)</f>
        <v>0</v>
      </c>
      <c r="DF155" s="21" t="n">
        <f aca="false">MAX(0,-DF153)</f>
        <v>0</v>
      </c>
      <c r="DG155" s="21" t="n">
        <f aca="false">MAX(0,-DG153)</f>
        <v>0</v>
      </c>
      <c r="DH155" s="21" t="n">
        <f aca="false">MAX(0,-DH153)</f>
        <v>0</v>
      </c>
      <c r="DI155" s="21" t="n">
        <f aca="false">MAX(0,-DI153)</f>
        <v>0</v>
      </c>
      <c r="DJ155" s="21" t="n">
        <f aca="false">MAX(0,-DJ153)</f>
        <v>0</v>
      </c>
      <c r="DK155" s="21" t="n">
        <f aca="false">MAX(0,-DK153)</f>
        <v>0</v>
      </c>
      <c r="DL155" s="21" t="n">
        <f aca="false">MAX(0,-DL153)</f>
        <v>0</v>
      </c>
      <c r="DM155" s="21" t="n">
        <f aca="false">MAX(0,-DM153)</f>
        <v>0</v>
      </c>
      <c r="DN155" s="21" t="n">
        <f aca="false">MAX(0,-DN153)</f>
        <v>0</v>
      </c>
      <c r="DO155" s="21" t="n">
        <f aca="false">MAX(0,-DO153)</f>
        <v>0</v>
      </c>
      <c r="DP155" s="21" t="n">
        <f aca="false">MAX(0,-DP153)</f>
        <v>0</v>
      </c>
      <c r="DQ155" s="21" t="n">
        <f aca="false">MAX(0,-DQ153)</f>
        <v>0</v>
      </c>
      <c r="DR155" s="21" t="n">
        <f aca="false">MAX(0,-DR153)</f>
        <v>0</v>
      </c>
      <c r="DS155" s="21" t="n">
        <f aca="false">MAX(0,-DS153)</f>
        <v>0</v>
      </c>
      <c r="DT155" s="21" t="n">
        <f aca="false">MAX(0,-DT153)</f>
        <v>0</v>
      </c>
      <c r="DU155" s="21" t="n">
        <f aca="false">MAX(0,-DU153)</f>
        <v>0</v>
      </c>
      <c r="DV155" s="21" t="n">
        <f aca="false">MAX(0,-DV153)</f>
        <v>0</v>
      </c>
      <c r="DW155" s="21" t="n">
        <f aca="false">MAX(0,-DW153)</f>
        <v>0</v>
      </c>
      <c r="DX155" s="21" t="n">
        <f aca="false">MAX(0,-DX153)</f>
        <v>0</v>
      </c>
      <c r="DY155" s="21" t="n">
        <f aca="false">MAX(0,-DY153)</f>
        <v>0</v>
      </c>
      <c r="DZ155" s="21" t="n">
        <f aca="false">MAX(0,-DZ153)</f>
        <v>0</v>
      </c>
      <c r="EA155" s="21" t="n">
        <f aca="false">MAX(0,-EA153)</f>
        <v>0</v>
      </c>
      <c r="EB155" s="21" t="n">
        <f aca="false">MAX(0,-EB153)</f>
        <v>0</v>
      </c>
      <c r="EC155" s="21" t="n">
        <f aca="false">MAX(0,-EC153)</f>
        <v>0</v>
      </c>
      <c r="ED155" s="21" t="n">
        <f aca="false">MAX(0,-ED153)</f>
        <v>0</v>
      </c>
      <c r="EE155" s="21" t="n">
        <f aca="false">MAX(0,-EE153)</f>
        <v>0</v>
      </c>
      <c r="EF155" s="21" t="n">
        <f aca="false">MAX(0,-EF153)</f>
        <v>0</v>
      </c>
      <c r="EG155" s="21" t="n">
        <f aca="false">MAX(0,-EG153)</f>
        <v>0</v>
      </c>
      <c r="EH155" s="21" t="n">
        <f aca="false">MAX(0,-EH153)</f>
        <v>0</v>
      </c>
      <c r="EI155" s="21" t="n">
        <f aca="false">MAX(0,-EI153)</f>
        <v>0</v>
      </c>
      <c r="EJ155" s="21" t="n">
        <f aca="false">MAX(0,-EJ153)</f>
        <v>0</v>
      </c>
      <c r="EK155" s="21" t="n">
        <f aca="false">MAX(0,-EK153)</f>
        <v>0</v>
      </c>
      <c r="EL155" s="21" t="n">
        <f aca="false">MAX(0,-EL153)</f>
        <v>0</v>
      </c>
      <c r="EM155" s="21" t="n">
        <f aca="false">MAX(0,-EM153)</f>
        <v>0</v>
      </c>
      <c r="EN155" s="21" t="n">
        <f aca="false">MAX(0,-EN153)</f>
        <v>0</v>
      </c>
      <c r="EO155" s="21" t="n">
        <f aca="false">MAX(0,-EO153)</f>
        <v>0</v>
      </c>
      <c r="EP155" s="21" t="n">
        <f aca="false">MAX(0,-EP153)</f>
        <v>0</v>
      </c>
      <c r="EQ155" s="21" t="n">
        <f aca="false">MAX(0,-EQ153)</f>
        <v>0</v>
      </c>
      <c r="ER155" s="21" t="n">
        <f aca="false">MAX(0,-ER153)</f>
        <v>0</v>
      </c>
      <c r="ES155" s="21" t="n">
        <f aca="false">MAX(0,-ES153)</f>
        <v>0</v>
      </c>
      <c r="ET155" s="21" t="n">
        <f aca="false">MAX(0,-ET153)</f>
        <v>0</v>
      </c>
      <c r="EU155" s="21" t="n">
        <f aca="false">MAX(0,-EU153)</f>
        <v>0</v>
      </c>
      <c r="EV155" s="21" t="n">
        <f aca="false">MAX(0,-EV153)</f>
        <v>0</v>
      </c>
      <c r="EW155" s="21" t="n">
        <f aca="false">MAX(0,-EW153)</f>
        <v>0</v>
      </c>
      <c r="EX155" s="21" t="n">
        <f aca="false">MAX(0,-EX153)</f>
        <v>0</v>
      </c>
      <c r="EY155" s="21" t="n">
        <f aca="false">MAX(0,-EY153)</f>
        <v>0</v>
      </c>
      <c r="EZ155" s="21" t="n">
        <f aca="false">MAX(0,-EZ153)</f>
        <v>0</v>
      </c>
      <c r="FA155" s="21" t="n">
        <f aca="false">MAX(0,-FA153)</f>
        <v>0</v>
      </c>
      <c r="FB155" s="21" t="n">
        <f aca="false">MAX(0,-FB153)</f>
        <v>0</v>
      </c>
      <c r="FC155" s="21" t="n">
        <f aca="false">MAX(0,-FC153)</f>
        <v>0</v>
      </c>
      <c r="FD155" s="21" t="n">
        <f aca="false">MAX(0,-FD153)</f>
        <v>-0</v>
      </c>
      <c r="FE155" s="21" t="n">
        <f aca="false">MAX(0,-FE153)</f>
        <v>-0</v>
      </c>
      <c r="FF155" s="21" t="n">
        <f aca="false">MAX(0,-FF153)</f>
        <v>-0</v>
      </c>
      <c r="FG155" s="21" t="n">
        <f aca="false">MAX(0,-FG153)</f>
        <v>-0</v>
      </c>
      <c r="FH155" s="21" t="n">
        <f aca="false">MAX(0,-FH153)</f>
        <v>-0</v>
      </c>
    </row>
    <row r="156" customFormat="false" ht="15" hidden="false" customHeight="false" outlineLevel="0" collapsed="false">
      <c r="C156" s="1" t="s">
        <v>794</v>
      </c>
      <c r="D156" s="12" t="s">
        <v>358</v>
      </c>
      <c r="I156" s="21" t="n">
        <f aca="false">SUM(J156:FH156)</f>
        <v>-1774.90541101426</v>
      </c>
      <c r="J156" s="21" t="n">
        <f aca="false">-MIN(J154,In_Loss_Cap*MAX(0,J153))</f>
        <v>-0</v>
      </c>
      <c r="K156" s="21" t="n">
        <f aca="false">-MIN(K154,In_Loss_Cap*MAX(0,K153))</f>
        <v>-0</v>
      </c>
      <c r="L156" s="21" t="n">
        <f aca="false">-MIN(L154,In_Loss_Cap*MAX(0,L153))</f>
        <v>-0</v>
      </c>
      <c r="M156" s="21" t="n">
        <f aca="false">-MIN(M154,In_Loss_Cap*MAX(0,M153))</f>
        <v>-0</v>
      </c>
      <c r="N156" s="21" t="n">
        <f aca="false">-MIN(N154,In_Loss_Cap*MAX(0,N153))</f>
        <v>-0</v>
      </c>
      <c r="O156" s="21" t="n">
        <f aca="false">-MIN(O154,In_Loss_Cap*MAX(0,O153))</f>
        <v>-0</v>
      </c>
      <c r="P156" s="21" t="n">
        <f aca="false">-MIN(P154,In_Loss_Cap*MAX(0,P153))</f>
        <v>-0</v>
      </c>
      <c r="Q156" s="21" t="n">
        <f aca="false">-MIN(Q154,In_Loss_Cap*MAX(0,Q153))</f>
        <v>-0</v>
      </c>
      <c r="R156" s="21" t="n">
        <f aca="false">-MIN(R154,In_Loss_Cap*MAX(0,R153))</f>
        <v>-0</v>
      </c>
      <c r="S156" s="21" t="n">
        <f aca="false">-MIN(S154,In_Loss_Cap*MAX(0,S153))</f>
        <v>-0</v>
      </c>
      <c r="T156" s="21" t="n">
        <f aca="false">-MIN(T154,In_Loss_Cap*MAX(0,T153))</f>
        <v>-0</v>
      </c>
      <c r="U156" s="21" t="n">
        <f aca="false">-MIN(U154,In_Loss_Cap*MAX(0,U153))</f>
        <v>-0</v>
      </c>
      <c r="V156" s="21" t="n">
        <f aca="false">-MIN(V154,In_Loss_Cap*MAX(0,V153))</f>
        <v>-0</v>
      </c>
      <c r="W156" s="21" t="n">
        <f aca="false">-MIN(W154,In_Loss_Cap*MAX(0,W153))</f>
        <v>-0</v>
      </c>
      <c r="X156" s="21" t="n">
        <f aca="false">-MIN(X154,In_Loss_Cap*MAX(0,X153))</f>
        <v>-0</v>
      </c>
      <c r="Y156" s="21" t="n">
        <f aca="false">-MIN(Y154,In_Loss_Cap*MAX(0,Y153))</f>
        <v>-0</v>
      </c>
      <c r="Z156" s="21" t="n">
        <f aca="false">-MIN(Z154,In_Loss_Cap*MAX(0,Z153))</f>
        <v>-0</v>
      </c>
      <c r="AA156" s="21" t="n">
        <f aca="false">-MIN(AA154,In_Loss_Cap*MAX(0,AA153))</f>
        <v>-0</v>
      </c>
      <c r="AB156" s="21" t="n">
        <f aca="false">-MIN(AB154,In_Loss_Cap*MAX(0,AB153))</f>
        <v>-0</v>
      </c>
      <c r="AC156" s="21" t="n">
        <f aca="false">-MIN(AC154,In_Loss_Cap*MAX(0,AC153))</f>
        <v>-0</v>
      </c>
      <c r="AD156" s="21" t="n">
        <f aca="false">-MIN(AD154,In_Loss_Cap*MAX(0,AD153))</f>
        <v>-0</v>
      </c>
      <c r="AE156" s="21" t="n">
        <f aca="false">-MIN(AE154,In_Loss_Cap*MAX(0,AE153))</f>
        <v>-289.292604863815</v>
      </c>
      <c r="AF156" s="21" t="n">
        <f aca="false">-MIN(AF154,In_Loss_Cap*MAX(0,AF153))</f>
        <v>-293.970861790641</v>
      </c>
      <c r="AG156" s="21" t="n">
        <f aca="false">-MIN(AG154,In_Loss_Cap*MAX(0,AG153))</f>
        <v>-298.643541117811</v>
      </c>
      <c r="AH156" s="21" t="n">
        <f aca="false">-MIN(AH154,In_Loss_Cap*MAX(0,AH153))</f>
        <v>-299.221259577145</v>
      </c>
      <c r="AI156" s="21" t="n">
        <f aca="false">-MIN(AI154,In_Loss_Cap*MAX(0,AI153))</f>
        <v>-296.559475822679</v>
      </c>
      <c r="AJ156" s="21" t="n">
        <f aca="false">-MIN(AJ154,In_Loss_Cap*MAX(0,AJ153))</f>
        <v>-297.217667842172</v>
      </c>
      <c r="AK156" s="21" t="n">
        <f aca="false">-MIN(AK154,In_Loss_Cap*MAX(0,AK153))</f>
        <v>-0</v>
      </c>
      <c r="AL156" s="21" t="n">
        <f aca="false">-MIN(AL154,In_Loss_Cap*MAX(0,AL153))</f>
        <v>-0</v>
      </c>
      <c r="AM156" s="21" t="n">
        <f aca="false">-MIN(AM154,In_Loss_Cap*MAX(0,AM153))</f>
        <v>-0</v>
      </c>
      <c r="AN156" s="21" t="n">
        <f aca="false">-MIN(AN154,In_Loss_Cap*MAX(0,AN153))</f>
        <v>-0</v>
      </c>
      <c r="AO156" s="21" t="n">
        <f aca="false">-MIN(AO154,In_Loss_Cap*MAX(0,AO153))</f>
        <v>-0</v>
      </c>
      <c r="AP156" s="21" t="n">
        <f aca="false">-MIN(AP154,In_Loss_Cap*MAX(0,AP153))</f>
        <v>-0</v>
      </c>
      <c r="AQ156" s="21" t="n">
        <f aca="false">-MIN(AQ154,In_Loss_Cap*MAX(0,AQ153))</f>
        <v>-0</v>
      </c>
      <c r="AR156" s="21" t="n">
        <f aca="false">-MIN(AR154,In_Loss_Cap*MAX(0,AR153))</f>
        <v>-0</v>
      </c>
      <c r="AS156" s="21" t="n">
        <f aca="false">-MIN(AS154,In_Loss_Cap*MAX(0,AS153))</f>
        <v>-0</v>
      </c>
      <c r="AT156" s="21" t="n">
        <f aca="false">-MIN(AT154,In_Loss_Cap*MAX(0,AT153))</f>
        <v>-0</v>
      </c>
      <c r="AU156" s="21" t="n">
        <f aca="false">-MIN(AU154,In_Loss_Cap*MAX(0,AU153))</f>
        <v>-0</v>
      </c>
      <c r="AV156" s="21" t="n">
        <f aca="false">-MIN(AV154,In_Loss_Cap*MAX(0,AV153))</f>
        <v>-0</v>
      </c>
      <c r="AW156" s="21" t="n">
        <f aca="false">-MIN(AW154,In_Loss_Cap*MAX(0,AW153))</f>
        <v>-0</v>
      </c>
      <c r="AX156" s="21" t="n">
        <f aca="false">-MIN(AX154,In_Loss_Cap*MAX(0,AX153))</f>
        <v>-0</v>
      </c>
      <c r="AY156" s="21" t="n">
        <f aca="false">-MIN(AY154,In_Loss_Cap*MAX(0,AY153))</f>
        <v>-0</v>
      </c>
      <c r="AZ156" s="21" t="n">
        <f aca="false">-MIN(AZ154,In_Loss_Cap*MAX(0,AZ153))</f>
        <v>-0</v>
      </c>
      <c r="BA156" s="21" t="n">
        <f aca="false">-MIN(BA154,In_Loss_Cap*MAX(0,BA153))</f>
        <v>-0</v>
      </c>
      <c r="BB156" s="21" t="n">
        <f aca="false">-MIN(BB154,In_Loss_Cap*MAX(0,BB153))</f>
        <v>-0</v>
      </c>
      <c r="BC156" s="21" t="n">
        <f aca="false">-MIN(BC154,In_Loss_Cap*MAX(0,BC153))</f>
        <v>-0</v>
      </c>
      <c r="BD156" s="21" t="n">
        <f aca="false">-MIN(BD154,In_Loss_Cap*MAX(0,BD153))</f>
        <v>-0</v>
      </c>
      <c r="BE156" s="21" t="n">
        <f aca="false">-MIN(BE154,In_Loss_Cap*MAX(0,BE153))</f>
        <v>-0</v>
      </c>
      <c r="BF156" s="21" t="n">
        <f aca="false">-MIN(BF154,In_Loss_Cap*MAX(0,BF153))</f>
        <v>-0</v>
      </c>
      <c r="BG156" s="21" t="n">
        <f aca="false">-MIN(BG154,In_Loss_Cap*MAX(0,BG153))</f>
        <v>-0</v>
      </c>
      <c r="BH156" s="21" t="n">
        <f aca="false">-MIN(BH154,In_Loss_Cap*MAX(0,BH153))</f>
        <v>-0</v>
      </c>
      <c r="BI156" s="21" t="n">
        <f aca="false">-MIN(BI154,In_Loss_Cap*MAX(0,BI153))</f>
        <v>-0</v>
      </c>
      <c r="BJ156" s="21" t="n">
        <f aca="false">-MIN(BJ154,In_Loss_Cap*MAX(0,BJ153))</f>
        <v>-0</v>
      </c>
      <c r="BK156" s="21" t="n">
        <f aca="false">-MIN(BK154,In_Loss_Cap*MAX(0,BK153))</f>
        <v>-0</v>
      </c>
      <c r="BL156" s="21" t="n">
        <f aca="false">-MIN(BL154,In_Loss_Cap*MAX(0,BL153))</f>
        <v>-0</v>
      </c>
      <c r="BM156" s="21" t="n">
        <f aca="false">-MIN(BM154,In_Loss_Cap*MAX(0,BM153))</f>
        <v>-0</v>
      </c>
      <c r="BN156" s="21" t="n">
        <f aca="false">-MIN(BN154,In_Loss_Cap*MAX(0,BN153))</f>
        <v>-0</v>
      </c>
      <c r="BO156" s="21" t="n">
        <f aca="false">-MIN(BO154,In_Loss_Cap*MAX(0,BO153))</f>
        <v>-0</v>
      </c>
      <c r="BP156" s="21" t="n">
        <f aca="false">-MIN(BP154,In_Loss_Cap*MAX(0,BP153))</f>
        <v>-0</v>
      </c>
      <c r="BQ156" s="21" t="n">
        <f aca="false">-MIN(BQ154,In_Loss_Cap*MAX(0,BQ153))</f>
        <v>-0</v>
      </c>
      <c r="BR156" s="21" t="n">
        <f aca="false">-MIN(BR154,In_Loss_Cap*MAX(0,BR153))</f>
        <v>-0</v>
      </c>
      <c r="BS156" s="21" t="n">
        <f aca="false">-MIN(BS154,In_Loss_Cap*MAX(0,BS153))</f>
        <v>-0</v>
      </c>
      <c r="BT156" s="21" t="n">
        <f aca="false">-MIN(BT154,In_Loss_Cap*MAX(0,BT153))</f>
        <v>-0</v>
      </c>
      <c r="BU156" s="21" t="n">
        <f aca="false">-MIN(BU154,In_Loss_Cap*MAX(0,BU153))</f>
        <v>-0</v>
      </c>
      <c r="BV156" s="21" t="n">
        <f aca="false">-MIN(BV154,In_Loss_Cap*MAX(0,BV153))</f>
        <v>-0</v>
      </c>
      <c r="BW156" s="21" t="n">
        <f aca="false">-MIN(BW154,In_Loss_Cap*MAX(0,BW153))</f>
        <v>-0</v>
      </c>
      <c r="BX156" s="21" t="n">
        <f aca="false">-MIN(BX154,In_Loss_Cap*MAX(0,BX153))</f>
        <v>-0</v>
      </c>
      <c r="BY156" s="21" t="n">
        <f aca="false">-MIN(BY154,In_Loss_Cap*MAX(0,BY153))</f>
        <v>-0</v>
      </c>
      <c r="BZ156" s="21" t="n">
        <f aca="false">-MIN(BZ154,In_Loss_Cap*MAX(0,BZ153))</f>
        <v>-0</v>
      </c>
      <c r="CA156" s="21" t="n">
        <f aca="false">-MIN(CA154,In_Loss_Cap*MAX(0,CA153))</f>
        <v>-0</v>
      </c>
      <c r="CB156" s="21" t="n">
        <f aca="false">-MIN(CB154,In_Loss_Cap*MAX(0,CB153))</f>
        <v>-0</v>
      </c>
      <c r="CC156" s="21" t="n">
        <f aca="false">-MIN(CC154,In_Loss_Cap*MAX(0,CC153))</f>
        <v>-0</v>
      </c>
      <c r="CD156" s="21" t="n">
        <f aca="false">-MIN(CD154,In_Loss_Cap*MAX(0,CD153))</f>
        <v>-0</v>
      </c>
      <c r="CE156" s="21" t="n">
        <f aca="false">-MIN(CE154,In_Loss_Cap*MAX(0,CE153))</f>
        <v>-0</v>
      </c>
      <c r="CF156" s="21" t="n">
        <f aca="false">-MIN(CF154,In_Loss_Cap*MAX(0,CF153))</f>
        <v>-0</v>
      </c>
      <c r="CG156" s="21" t="n">
        <f aca="false">-MIN(CG154,In_Loss_Cap*MAX(0,CG153))</f>
        <v>-0</v>
      </c>
      <c r="CH156" s="21" t="n">
        <f aca="false">-MIN(CH154,In_Loss_Cap*MAX(0,CH153))</f>
        <v>-0</v>
      </c>
      <c r="CI156" s="21" t="n">
        <f aca="false">-MIN(CI154,In_Loss_Cap*MAX(0,CI153))</f>
        <v>-0</v>
      </c>
      <c r="CJ156" s="21" t="n">
        <f aca="false">-MIN(CJ154,In_Loss_Cap*MAX(0,CJ153))</f>
        <v>-0</v>
      </c>
      <c r="CK156" s="21" t="n">
        <f aca="false">-MIN(CK154,In_Loss_Cap*MAX(0,CK153))</f>
        <v>-0</v>
      </c>
      <c r="CL156" s="21" t="n">
        <f aca="false">-MIN(CL154,In_Loss_Cap*MAX(0,CL153))</f>
        <v>-0</v>
      </c>
      <c r="CM156" s="21" t="n">
        <f aca="false">-MIN(CM154,In_Loss_Cap*MAX(0,CM153))</f>
        <v>-0</v>
      </c>
      <c r="CN156" s="21" t="n">
        <f aca="false">-MIN(CN154,In_Loss_Cap*MAX(0,CN153))</f>
        <v>-0</v>
      </c>
      <c r="CO156" s="21" t="n">
        <f aca="false">-MIN(CO154,In_Loss_Cap*MAX(0,CO153))</f>
        <v>-0</v>
      </c>
      <c r="CP156" s="21" t="n">
        <f aca="false">-MIN(CP154,In_Loss_Cap*MAX(0,CP153))</f>
        <v>-0</v>
      </c>
      <c r="CQ156" s="21" t="n">
        <f aca="false">-MIN(CQ154,In_Loss_Cap*MAX(0,CQ153))</f>
        <v>-0</v>
      </c>
      <c r="CR156" s="21" t="n">
        <f aca="false">-MIN(CR154,In_Loss_Cap*MAX(0,CR153))</f>
        <v>-0</v>
      </c>
      <c r="CS156" s="21" t="n">
        <f aca="false">-MIN(CS154,In_Loss_Cap*MAX(0,CS153))</f>
        <v>-0</v>
      </c>
      <c r="CT156" s="21" t="n">
        <f aca="false">-MIN(CT154,In_Loss_Cap*MAX(0,CT153))</f>
        <v>-0</v>
      </c>
      <c r="CU156" s="21" t="n">
        <f aca="false">-MIN(CU154,In_Loss_Cap*MAX(0,CU153))</f>
        <v>-0</v>
      </c>
      <c r="CV156" s="21" t="n">
        <f aca="false">-MIN(CV154,In_Loss_Cap*MAX(0,CV153))</f>
        <v>-0</v>
      </c>
      <c r="CW156" s="21" t="n">
        <f aca="false">-MIN(CW154,In_Loss_Cap*MAX(0,CW153))</f>
        <v>-0</v>
      </c>
      <c r="CX156" s="21" t="n">
        <f aca="false">-MIN(CX154,In_Loss_Cap*MAX(0,CX153))</f>
        <v>-0</v>
      </c>
      <c r="CY156" s="21" t="n">
        <f aca="false">-MIN(CY154,In_Loss_Cap*MAX(0,CY153))</f>
        <v>-0</v>
      </c>
      <c r="CZ156" s="21" t="n">
        <f aca="false">-MIN(CZ154,In_Loss_Cap*MAX(0,CZ153))</f>
        <v>-0</v>
      </c>
      <c r="DA156" s="21" t="n">
        <f aca="false">-MIN(DA154,In_Loss_Cap*MAX(0,DA153))</f>
        <v>-0</v>
      </c>
      <c r="DB156" s="21" t="n">
        <f aca="false">-MIN(DB154,In_Loss_Cap*MAX(0,DB153))</f>
        <v>-0</v>
      </c>
      <c r="DC156" s="21" t="n">
        <f aca="false">-MIN(DC154,In_Loss_Cap*MAX(0,DC153))</f>
        <v>-0</v>
      </c>
      <c r="DD156" s="21" t="n">
        <f aca="false">-MIN(DD154,In_Loss_Cap*MAX(0,DD153))</f>
        <v>-0</v>
      </c>
      <c r="DE156" s="21" t="n">
        <f aca="false">-MIN(DE154,In_Loss_Cap*MAX(0,DE153))</f>
        <v>-0</v>
      </c>
      <c r="DF156" s="21" t="n">
        <f aca="false">-MIN(DF154,In_Loss_Cap*MAX(0,DF153))</f>
        <v>-0</v>
      </c>
      <c r="DG156" s="21" t="n">
        <f aca="false">-MIN(DG154,In_Loss_Cap*MAX(0,DG153))</f>
        <v>-0</v>
      </c>
      <c r="DH156" s="21" t="n">
        <f aca="false">-MIN(DH154,In_Loss_Cap*MAX(0,DH153))</f>
        <v>-0</v>
      </c>
      <c r="DI156" s="21" t="n">
        <f aca="false">-MIN(DI154,In_Loss_Cap*MAX(0,DI153))</f>
        <v>-0</v>
      </c>
      <c r="DJ156" s="21" t="n">
        <f aca="false">-MIN(DJ154,In_Loss_Cap*MAX(0,DJ153))</f>
        <v>-0</v>
      </c>
      <c r="DK156" s="21" t="n">
        <f aca="false">-MIN(DK154,In_Loss_Cap*MAX(0,DK153))</f>
        <v>-0</v>
      </c>
      <c r="DL156" s="21" t="n">
        <f aca="false">-MIN(DL154,In_Loss_Cap*MAX(0,DL153))</f>
        <v>-0</v>
      </c>
      <c r="DM156" s="21" t="n">
        <f aca="false">-MIN(DM154,In_Loss_Cap*MAX(0,DM153))</f>
        <v>-0</v>
      </c>
      <c r="DN156" s="21" t="n">
        <f aca="false">-MIN(DN154,In_Loss_Cap*MAX(0,DN153))</f>
        <v>-0</v>
      </c>
      <c r="DO156" s="21" t="n">
        <f aca="false">-MIN(DO154,In_Loss_Cap*MAX(0,DO153))</f>
        <v>-0</v>
      </c>
      <c r="DP156" s="21" t="n">
        <f aca="false">-MIN(DP154,In_Loss_Cap*MAX(0,DP153))</f>
        <v>-0</v>
      </c>
      <c r="DQ156" s="21" t="n">
        <f aca="false">-MIN(DQ154,In_Loss_Cap*MAX(0,DQ153))</f>
        <v>-0</v>
      </c>
      <c r="DR156" s="21" t="n">
        <f aca="false">-MIN(DR154,In_Loss_Cap*MAX(0,DR153))</f>
        <v>-0</v>
      </c>
      <c r="DS156" s="21" t="n">
        <f aca="false">-MIN(DS154,In_Loss_Cap*MAX(0,DS153))</f>
        <v>-0</v>
      </c>
      <c r="DT156" s="21" t="n">
        <f aca="false">-MIN(DT154,In_Loss_Cap*MAX(0,DT153))</f>
        <v>-0</v>
      </c>
      <c r="DU156" s="21" t="n">
        <f aca="false">-MIN(DU154,In_Loss_Cap*MAX(0,DU153))</f>
        <v>-0</v>
      </c>
      <c r="DV156" s="21" t="n">
        <f aca="false">-MIN(DV154,In_Loss_Cap*MAX(0,DV153))</f>
        <v>-0</v>
      </c>
      <c r="DW156" s="21" t="n">
        <f aca="false">-MIN(DW154,In_Loss_Cap*MAX(0,DW153))</f>
        <v>-0</v>
      </c>
      <c r="DX156" s="21" t="n">
        <f aca="false">-MIN(DX154,In_Loss_Cap*MAX(0,DX153))</f>
        <v>-0</v>
      </c>
      <c r="DY156" s="21" t="n">
        <f aca="false">-MIN(DY154,In_Loss_Cap*MAX(0,DY153))</f>
        <v>-0</v>
      </c>
      <c r="DZ156" s="21" t="n">
        <f aca="false">-MIN(DZ154,In_Loss_Cap*MAX(0,DZ153))</f>
        <v>-0</v>
      </c>
      <c r="EA156" s="21" t="n">
        <f aca="false">-MIN(EA154,In_Loss_Cap*MAX(0,EA153))</f>
        <v>-0</v>
      </c>
      <c r="EB156" s="21" t="n">
        <f aca="false">-MIN(EB154,In_Loss_Cap*MAX(0,EB153))</f>
        <v>-0</v>
      </c>
      <c r="EC156" s="21" t="n">
        <f aca="false">-MIN(EC154,In_Loss_Cap*MAX(0,EC153))</f>
        <v>-0</v>
      </c>
      <c r="ED156" s="21" t="n">
        <f aca="false">-MIN(ED154,In_Loss_Cap*MAX(0,ED153))</f>
        <v>-0</v>
      </c>
      <c r="EE156" s="21" t="n">
        <f aca="false">-MIN(EE154,In_Loss_Cap*MAX(0,EE153))</f>
        <v>-0</v>
      </c>
      <c r="EF156" s="21" t="n">
        <f aca="false">-MIN(EF154,In_Loss_Cap*MAX(0,EF153))</f>
        <v>-0</v>
      </c>
      <c r="EG156" s="21" t="n">
        <f aca="false">-MIN(EG154,In_Loss_Cap*MAX(0,EG153))</f>
        <v>-0</v>
      </c>
      <c r="EH156" s="21" t="n">
        <f aca="false">-MIN(EH154,In_Loss_Cap*MAX(0,EH153))</f>
        <v>-0</v>
      </c>
      <c r="EI156" s="21" t="n">
        <f aca="false">-MIN(EI154,In_Loss_Cap*MAX(0,EI153))</f>
        <v>-0</v>
      </c>
      <c r="EJ156" s="21" t="n">
        <f aca="false">-MIN(EJ154,In_Loss_Cap*MAX(0,EJ153))</f>
        <v>-0</v>
      </c>
      <c r="EK156" s="21" t="n">
        <f aca="false">-MIN(EK154,In_Loss_Cap*MAX(0,EK153))</f>
        <v>-0</v>
      </c>
      <c r="EL156" s="21" t="n">
        <f aca="false">-MIN(EL154,In_Loss_Cap*MAX(0,EL153))</f>
        <v>-0</v>
      </c>
      <c r="EM156" s="21" t="n">
        <f aca="false">-MIN(EM154,In_Loss_Cap*MAX(0,EM153))</f>
        <v>-0</v>
      </c>
      <c r="EN156" s="21" t="n">
        <f aca="false">-MIN(EN154,In_Loss_Cap*MAX(0,EN153))</f>
        <v>-0</v>
      </c>
      <c r="EO156" s="21" t="n">
        <f aca="false">-MIN(EO154,In_Loss_Cap*MAX(0,EO153))</f>
        <v>-0</v>
      </c>
      <c r="EP156" s="21" t="n">
        <f aca="false">-MIN(EP154,In_Loss_Cap*MAX(0,EP153))</f>
        <v>-0</v>
      </c>
      <c r="EQ156" s="21" t="n">
        <f aca="false">-MIN(EQ154,In_Loss_Cap*MAX(0,EQ153))</f>
        <v>-0</v>
      </c>
      <c r="ER156" s="21" t="n">
        <f aca="false">-MIN(ER154,In_Loss_Cap*MAX(0,ER153))</f>
        <v>-0</v>
      </c>
      <c r="ES156" s="21" t="n">
        <f aca="false">-MIN(ES154,In_Loss_Cap*MAX(0,ES153))</f>
        <v>-0</v>
      </c>
      <c r="ET156" s="21" t="n">
        <f aca="false">-MIN(ET154,In_Loss_Cap*MAX(0,ET153))</f>
        <v>-0</v>
      </c>
      <c r="EU156" s="21" t="n">
        <f aca="false">-MIN(EU154,In_Loss_Cap*MAX(0,EU153))</f>
        <v>-0</v>
      </c>
      <c r="EV156" s="21" t="n">
        <f aca="false">-MIN(EV154,In_Loss_Cap*MAX(0,EV153))</f>
        <v>-0</v>
      </c>
      <c r="EW156" s="21" t="n">
        <f aca="false">-MIN(EW154,In_Loss_Cap*MAX(0,EW153))</f>
        <v>-0</v>
      </c>
      <c r="EX156" s="21" t="n">
        <f aca="false">-MIN(EX154,In_Loss_Cap*MAX(0,EX153))</f>
        <v>-0</v>
      </c>
      <c r="EY156" s="21" t="n">
        <f aca="false">-MIN(EY154,In_Loss_Cap*MAX(0,EY153))</f>
        <v>-0</v>
      </c>
      <c r="EZ156" s="21" t="n">
        <f aca="false">-MIN(EZ154,In_Loss_Cap*MAX(0,EZ153))</f>
        <v>-0</v>
      </c>
      <c r="FA156" s="21" t="n">
        <f aca="false">-MIN(FA154,In_Loss_Cap*MAX(0,FA153))</f>
        <v>-0</v>
      </c>
      <c r="FB156" s="21" t="n">
        <f aca="false">-MIN(FB154,In_Loss_Cap*MAX(0,FB153))</f>
        <v>-0</v>
      </c>
      <c r="FC156" s="21" t="n">
        <f aca="false">-MIN(FC154,In_Loss_Cap*MAX(0,FC153))</f>
        <v>-0</v>
      </c>
      <c r="FD156" s="21" t="n">
        <f aca="false">-MIN(FD154,In_Loss_Cap*MAX(0,FD153))</f>
        <v>-0</v>
      </c>
      <c r="FE156" s="21" t="n">
        <f aca="false">-MIN(FE154,In_Loss_Cap*MAX(0,FE153))</f>
        <v>-0</v>
      </c>
      <c r="FF156" s="21" t="n">
        <f aca="false">-MIN(FF154,In_Loss_Cap*MAX(0,FF153))</f>
        <v>-0</v>
      </c>
      <c r="FG156" s="21" t="n">
        <f aca="false">-MIN(FG154,In_Loss_Cap*MAX(0,FG153))</f>
        <v>-0</v>
      </c>
      <c r="FH156" s="21" t="n">
        <f aca="false">-MIN(FH154,In_Loss_Cap*MAX(0,FH153))</f>
        <v>-0</v>
      </c>
    </row>
    <row r="157" customFormat="false" ht="15" hidden="false" customHeight="false" outlineLevel="0" collapsed="false">
      <c r="C157" s="1" t="s">
        <v>795</v>
      </c>
      <c r="D157" s="12" t="s">
        <v>358</v>
      </c>
      <c r="E157" s="45" t="n">
        <f aca="false">EDATE($E16,In_Loss_Years*Months_In_Year)</f>
        <v>48395</v>
      </c>
      <c r="I157" s="21" t="n">
        <f aca="false">SUM(J157:FH157)</f>
        <v>-4534.11867369444</v>
      </c>
      <c r="J157" s="21" t="n">
        <f aca="false">-(J154+J155+J156)*N(AND(J$3&lt;=$E157,J$4&gt;=$E157))</f>
        <v>-0</v>
      </c>
      <c r="K157" s="21" t="n">
        <f aca="false">-(K154+K155+K156)*N(AND(K$3&lt;=$E157,K$4&gt;=$E157))</f>
        <v>-0</v>
      </c>
      <c r="L157" s="21" t="n">
        <f aca="false">-(L154+L155+L156)*N(AND(L$3&lt;=$E157,L$4&gt;=$E157))</f>
        <v>-0</v>
      </c>
      <c r="M157" s="21" t="n">
        <f aca="false">-(M154+M155+M156)*N(AND(M$3&lt;=$E157,M$4&gt;=$E157))</f>
        <v>-0</v>
      </c>
      <c r="N157" s="21" t="n">
        <f aca="false">-(N154+N155+N156)*N(AND(N$3&lt;=$E157,N$4&gt;=$E157))</f>
        <v>-0</v>
      </c>
      <c r="O157" s="21" t="n">
        <f aca="false">-(O154+O155+O156)*N(AND(O$3&lt;=$E157,O$4&gt;=$E157))</f>
        <v>-0</v>
      </c>
      <c r="P157" s="21" t="n">
        <f aca="false">-(P154+P155+P156)*N(AND(P$3&lt;=$E157,P$4&gt;=$E157))</f>
        <v>-0</v>
      </c>
      <c r="Q157" s="21" t="n">
        <f aca="false">-(Q154+Q155+Q156)*N(AND(Q$3&lt;=$E157,Q$4&gt;=$E157))</f>
        <v>-0</v>
      </c>
      <c r="R157" s="21" t="n">
        <f aca="false">-(R154+R155+R156)*N(AND(R$3&lt;=$E157,R$4&gt;=$E157))</f>
        <v>-0</v>
      </c>
      <c r="S157" s="21" t="n">
        <f aca="false">-(S154+S155+S156)*N(AND(S$3&lt;=$E157,S$4&gt;=$E157))</f>
        <v>-0</v>
      </c>
      <c r="T157" s="21" t="n">
        <f aca="false">-(T154+T155+T156)*N(AND(T$3&lt;=$E157,T$4&gt;=$E157))</f>
        <v>-0</v>
      </c>
      <c r="U157" s="21" t="n">
        <f aca="false">-(U154+U155+U156)*N(AND(U$3&lt;=$E157,U$4&gt;=$E157))</f>
        <v>-0</v>
      </c>
      <c r="V157" s="21" t="n">
        <f aca="false">-(V154+V155+V156)*N(AND(V$3&lt;=$E157,V$4&gt;=$E157))</f>
        <v>-0</v>
      </c>
      <c r="W157" s="21" t="n">
        <f aca="false">-(W154+W155+W156)*N(AND(W$3&lt;=$E157,W$4&gt;=$E157))</f>
        <v>-0</v>
      </c>
      <c r="X157" s="21" t="n">
        <f aca="false">-(X154+X155+X156)*N(AND(X$3&lt;=$E157,X$4&gt;=$E157))</f>
        <v>-0</v>
      </c>
      <c r="Y157" s="21" t="n">
        <f aca="false">-(Y154+Y155+Y156)*N(AND(Y$3&lt;=$E157,Y$4&gt;=$E157))</f>
        <v>-0</v>
      </c>
      <c r="Z157" s="21" t="n">
        <f aca="false">-(Z154+Z155+Z156)*N(AND(Z$3&lt;=$E157,Z$4&gt;=$E157))</f>
        <v>-0</v>
      </c>
      <c r="AA157" s="21" t="n">
        <f aca="false">-(AA154+AA155+AA156)*N(AND(AA$3&lt;=$E157,AA$4&gt;=$E157))</f>
        <v>-0</v>
      </c>
      <c r="AB157" s="21" t="n">
        <f aca="false">-(AB154+AB155+AB156)*N(AND(AB$3&lt;=$E157,AB$4&gt;=$E157))</f>
        <v>-0</v>
      </c>
      <c r="AC157" s="21" t="n">
        <f aca="false">-(AC154+AC155+AC156)*N(AND(AC$3&lt;=$E157,AC$4&gt;=$E157))</f>
        <v>-0</v>
      </c>
      <c r="AD157" s="21" t="n">
        <f aca="false">-(AD154+AD155+AD156)*N(AND(AD$3&lt;=$E157,AD$4&gt;=$E157))</f>
        <v>-0</v>
      </c>
      <c r="AE157" s="21" t="n">
        <f aca="false">-(AE154+AE155+AE156)*N(AND(AE$3&lt;=$E157,AE$4&gt;=$E157))</f>
        <v>-0</v>
      </c>
      <c r="AF157" s="21" t="n">
        <f aca="false">-(AF154+AF155+AF156)*N(AND(AF$3&lt;=$E157,AF$4&gt;=$E157))</f>
        <v>-0</v>
      </c>
      <c r="AG157" s="21" t="n">
        <f aca="false">-(AG154+AG155+AG156)*N(AND(AG$3&lt;=$E157,AG$4&gt;=$E157))</f>
        <v>-0</v>
      </c>
      <c r="AH157" s="21" t="n">
        <f aca="false">-(AH154+AH155+AH156)*N(AND(AH$3&lt;=$E157,AH$4&gt;=$E157))</f>
        <v>-0</v>
      </c>
      <c r="AI157" s="21" t="n">
        <f aca="false">-(AI154+AI155+AI156)*N(AND(AI$3&lt;=$E157,AI$4&gt;=$E157))</f>
        <v>-0</v>
      </c>
      <c r="AJ157" s="21" t="n">
        <f aca="false">-(AJ154+AJ155+AJ156)*N(AND(AJ$3&lt;=$E157,AJ$4&gt;=$E157))</f>
        <v>-4534.11867369444</v>
      </c>
      <c r="AK157" s="21" t="n">
        <f aca="false">-(AK154+AK155+AK156)*N(AND(AK$3&lt;=$E157,AK$4&gt;=$E157))</f>
        <v>-0</v>
      </c>
      <c r="AL157" s="21" t="n">
        <f aca="false">-(AL154+AL155+AL156)*N(AND(AL$3&lt;=$E157,AL$4&gt;=$E157))</f>
        <v>-0</v>
      </c>
      <c r="AM157" s="21" t="n">
        <f aca="false">-(AM154+AM155+AM156)*N(AND(AM$3&lt;=$E157,AM$4&gt;=$E157))</f>
        <v>-0</v>
      </c>
      <c r="AN157" s="21" t="n">
        <f aca="false">-(AN154+AN155+AN156)*N(AND(AN$3&lt;=$E157,AN$4&gt;=$E157))</f>
        <v>-0</v>
      </c>
      <c r="AO157" s="21" t="n">
        <f aca="false">-(AO154+AO155+AO156)*N(AND(AO$3&lt;=$E157,AO$4&gt;=$E157))</f>
        <v>-0</v>
      </c>
      <c r="AP157" s="21" t="n">
        <f aca="false">-(AP154+AP155+AP156)*N(AND(AP$3&lt;=$E157,AP$4&gt;=$E157))</f>
        <v>-0</v>
      </c>
      <c r="AQ157" s="21" t="n">
        <f aca="false">-(AQ154+AQ155+AQ156)*N(AND(AQ$3&lt;=$E157,AQ$4&gt;=$E157))</f>
        <v>-0</v>
      </c>
      <c r="AR157" s="21" t="n">
        <f aca="false">-(AR154+AR155+AR156)*N(AND(AR$3&lt;=$E157,AR$4&gt;=$E157))</f>
        <v>-0</v>
      </c>
      <c r="AS157" s="21" t="n">
        <f aca="false">-(AS154+AS155+AS156)*N(AND(AS$3&lt;=$E157,AS$4&gt;=$E157))</f>
        <v>-0</v>
      </c>
      <c r="AT157" s="21" t="n">
        <f aca="false">-(AT154+AT155+AT156)*N(AND(AT$3&lt;=$E157,AT$4&gt;=$E157))</f>
        <v>-0</v>
      </c>
      <c r="AU157" s="21" t="n">
        <f aca="false">-(AU154+AU155+AU156)*N(AND(AU$3&lt;=$E157,AU$4&gt;=$E157))</f>
        <v>-0</v>
      </c>
      <c r="AV157" s="21" t="n">
        <f aca="false">-(AV154+AV155+AV156)*N(AND(AV$3&lt;=$E157,AV$4&gt;=$E157))</f>
        <v>-0</v>
      </c>
      <c r="AW157" s="21" t="n">
        <f aca="false">-(AW154+AW155+AW156)*N(AND(AW$3&lt;=$E157,AW$4&gt;=$E157))</f>
        <v>-0</v>
      </c>
      <c r="AX157" s="21" t="n">
        <f aca="false">-(AX154+AX155+AX156)*N(AND(AX$3&lt;=$E157,AX$4&gt;=$E157))</f>
        <v>-0</v>
      </c>
      <c r="AY157" s="21" t="n">
        <f aca="false">-(AY154+AY155+AY156)*N(AND(AY$3&lt;=$E157,AY$4&gt;=$E157))</f>
        <v>-0</v>
      </c>
      <c r="AZ157" s="21" t="n">
        <f aca="false">-(AZ154+AZ155+AZ156)*N(AND(AZ$3&lt;=$E157,AZ$4&gt;=$E157))</f>
        <v>-0</v>
      </c>
      <c r="BA157" s="21" t="n">
        <f aca="false">-(BA154+BA155+BA156)*N(AND(BA$3&lt;=$E157,BA$4&gt;=$E157))</f>
        <v>-0</v>
      </c>
      <c r="BB157" s="21" t="n">
        <f aca="false">-(BB154+BB155+BB156)*N(AND(BB$3&lt;=$E157,BB$4&gt;=$E157))</f>
        <v>-0</v>
      </c>
      <c r="BC157" s="21" t="n">
        <f aca="false">-(BC154+BC155+BC156)*N(AND(BC$3&lt;=$E157,BC$4&gt;=$E157))</f>
        <v>-0</v>
      </c>
      <c r="BD157" s="21" t="n">
        <f aca="false">-(BD154+BD155+BD156)*N(AND(BD$3&lt;=$E157,BD$4&gt;=$E157))</f>
        <v>-0</v>
      </c>
      <c r="BE157" s="21" t="n">
        <f aca="false">-(BE154+BE155+BE156)*N(AND(BE$3&lt;=$E157,BE$4&gt;=$E157))</f>
        <v>-0</v>
      </c>
      <c r="BF157" s="21" t="n">
        <f aca="false">-(BF154+BF155+BF156)*N(AND(BF$3&lt;=$E157,BF$4&gt;=$E157))</f>
        <v>-0</v>
      </c>
      <c r="BG157" s="21" t="n">
        <f aca="false">-(BG154+BG155+BG156)*N(AND(BG$3&lt;=$E157,BG$4&gt;=$E157))</f>
        <v>-0</v>
      </c>
      <c r="BH157" s="21" t="n">
        <f aca="false">-(BH154+BH155+BH156)*N(AND(BH$3&lt;=$E157,BH$4&gt;=$E157))</f>
        <v>-0</v>
      </c>
      <c r="BI157" s="21" t="n">
        <f aca="false">-(BI154+BI155+BI156)*N(AND(BI$3&lt;=$E157,BI$4&gt;=$E157))</f>
        <v>-0</v>
      </c>
      <c r="BJ157" s="21" t="n">
        <f aca="false">-(BJ154+BJ155+BJ156)*N(AND(BJ$3&lt;=$E157,BJ$4&gt;=$E157))</f>
        <v>-0</v>
      </c>
      <c r="BK157" s="21" t="n">
        <f aca="false">-(BK154+BK155+BK156)*N(AND(BK$3&lt;=$E157,BK$4&gt;=$E157))</f>
        <v>-0</v>
      </c>
      <c r="BL157" s="21" t="n">
        <f aca="false">-(BL154+BL155+BL156)*N(AND(BL$3&lt;=$E157,BL$4&gt;=$E157))</f>
        <v>-0</v>
      </c>
      <c r="BM157" s="21" t="n">
        <f aca="false">-(BM154+BM155+BM156)*N(AND(BM$3&lt;=$E157,BM$4&gt;=$E157))</f>
        <v>-0</v>
      </c>
      <c r="BN157" s="21" t="n">
        <f aca="false">-(BN154+BN155+BN156)*N(AND(BN$3&lt;=$E157,BN$4&gt;=$E157))</f>
        <v>-0</v>
      </c>
      <c r="BO157" s="21" t="n">
        <f aca="false">-(BO154+BO155+BO156)*N(AND(BO$3&lt;=$E157,BO$4&gt;=$E157))</f>
        <v>-0</v>
      </c>
      <c r="BP157" s="21" t="n">
        <f aca="false">-(BP154+BP155+BP156)*N(AND(BP$3&lt;=$E157,BP$4&gt;=$E157))</f>
        <v>-0</v>
      </c>
      <c r="BQ157" s="21" t="n">
        <f aca="false">-(BQ154+BQ155+BQ156)*N(AND(BQ$3&lt;=$E157,BQ$4&gt;=$E157))</f>
        <v>-0</v>
      </c>
      <c r="BR157" s="21" t="n">
        <f aca="false">-(BR154+BR155+BR156)*N(AND(BR$3&lt;=$E157,BR$4&gt;=$E157))</f>
        <v>-0</v>
      </c>
      <c r="BS157" s="21" t="n">
        <f aca="false">-(BS154+BS155+BS156)*N(AND(BS$3&lt;=$E157,BS$4&gt;=$E157))</f>
        <v>-0</v>
      </c>
      <c r="BT157" s="21" t="n">
        <f aca="false">-(BT154+BT155+BT156)*N(AND(BT$3&lt;=$E157,BT$4&gt;=$E157))</f>
        <v>-0</v>
      </c>
      <c r="BU157" s="21" t="n">
        <f aca="false">-(BU154+BU155+BU156)*N(AND(BU$3&lt;=$E157,BU$4&gt;=$E157))</f>
        <v>-0</v>
      </c>
      <c r="BV157" s="21" t="n">
        <f aca="false">-(BV154+BV155+BV156)*N(AND(BV$3&lt;=$E157,BV$4&gt;=$E157))</f>
        <v>-0</v>
      </c>
      <c r="BW157" s="21" t="n">
        <f aca="false">-(BW154+BW155+BW156)*N(AND(BW$3&lt;=$E157,BW$4&gt;=$E157))</f>
        <v>-0</v>
      </c>
      <c r="BX157" s="21" t="n">
        <f aca="false">-(BX154+BX155+BX156)*N(AND(BX$3&lt;=$E157,BX$4&gt;=$E157))</f>
        <v>-0</v>
      </c>
      <c r="BY157" s="21" t="n">
        <f aca="false">-(BY154+BY155+BY156)*N(AND(BY$3&lt;=$E157,BY$4&gt;=$E157))</f>
        <v>-0</v>
      </c>
      <c r="BZ157" s="21" t="n">
        <f aca="false">-(BZ154+BZ155+BZ156)*N(AND(BZ$3&lt;=$E157,BZ$4&gt;=$E157))</f>
        <v>-0</v>
      </c>
      <c r="CA157" s="21" t="n">
        <f aca="false">-(CA154+CA155+CA156)*N(AND(CA$3&lt;=$E157,CA$4&gt;=$E157))</f>
        <v>-0</v>
      </c>
      <c r="CB157" s="21" t="n">
        <f aca="false">-(CB154+CB155+CB156)*N(AND(CB$3&lt;=$E157,CB$4&gt;=$E157))</f>
        <v>-0</v>
      </c>
      <c r="CC157" s="21" t="n">
        <f aca="false">-(CC154+CC155+CC156)*N(AND(CC$3&lt;=$E157,CC$4&gt;=$E157))</f>
        <v>-0</v>
      </c>
      <c r="CD157" s="21" t="n">
        <f aca="false">-(CD154+CD155+CD156)*N(AND(CD$3&lt;=$E157,CD$4&gt;=$E157))</f>
        <v>-0</v>
      </c>
      <c r="CE157" s="21" t="n">
        <f aca="false">-(CE154+CE155+CE156)*N(AND(CE$3&lt;=$E157,CE$4&gt;=$E157))</f>
        <v>-0</v>
      </c>
      <c r="CF157" s="21" t="n">
        <f aca="false">-(CF154+CF155+CF156)*N(AND(CF$3&lt;=$E157,CF$4&gt;=$E157))</f>
        <v>-0</v>
      </c>
      <c r="CG157" s="21" t="n">
        <f aca="false">-(CG154+CG155+CG156)*N(AND(CG$3&lt;=$E157,CG$4&gt;=$E157))</f>
        <v>-0</v>
      </c>
      <c r="CH157" s="21" t="n">
        <f aca="false">-(CH154+CH155+CH156)*N(AND(CH$3&lt;=$E157,CH$4&gt;=$E157))</f>
        <v>-0</v>
      </c>
      <c r="CI157" s="21" t="n">
        <f aca="false">-(CI154+CI155+CI156)*N(AND(CI$3&lt;=$E157,CI$4&gt;=$E157))</f>
        <v>-0</v>
      </c>
      <c r="CJ157" s="21" t="n">
        <f aca="false">-(CJ154+CJ155+CJ156)*N(AND(CJ$3&lt;=$E157,CJ$4&gt;=$E157))</f>
        <v>-0</v>
      </c>
      <c r="CK157" s="21" t="n">
        <f aca="false">-(CK154+CK155+CK156)*N(AND(CK$3&lt;=$E157,CK$4&gt;=$E157))</f>
        <v>-0</v>
      </c>
      <c r="CL157" s="21" t="n">
        <f aca="false">-(CL154+CL155+CL156)*N(AND(CL$3&lt;=$E157,CL$4&gt;=$E157))</f>
        <v>-0</v>
      </c>
      <c r="CM157" s="21" t="n">
        <f aca="false">-(CM154+CM155+CM156)*N(AND(CM$3&lt;=$E157,CM$4&gt;=$E157))</f>
        <v>-0</v>
      </c>
      <c r="CN157" s="21" t="n">
        <f aca="false">-(CN154+CN155+CN156)*N(AND(CN$3&lt;=$E157,CN$4&gt;=$E157))</f>
        <v>-0</v>
      </c>
      <c r="CO157" s="21" t="n">
        <f aca="false">-(CO154+CO155+CO156)*N(AND(CO$3&lt;=$E157,CO$4&gt;=$E157))</f>
        <v>-0</v>
      </c>
      <c r="CP157" s="21" t="n">
        <f aca="false">-(CP154+CP155+CP156)*N(AND(CP$3&lt;=$E157,CP$4&gt;=$E157))</f>
        <v>-0</v>
      </c>
      <c r="CQ157" s="21" t="n">
        <f aca="false">-(CQ154+CQ155+CQ156)*N(AND(CQ$3&lt;=$E157,CQ$4&gt;=$E157))</f>
        <v>-0</v>
      </c>
      <c r="CR157" s="21" t="n">
        <f aca="false">-(CR154+CR155+CR156)*N(AND(CR$3&lt;=$E157,CR$4&gt;=$E157))</f>
        <v>-0</v>
      </c>
      <c r="CS157" s="21" t="n">
        <f aca="false">-(CS154+CS155+CS156)*N(AND(CS$3&lt;=$E157,CS$4&gt;=$E157))</f>
        <v>-0</v>
      </c>
      <c r="CT157" s="21" t="n">
        <f aca="false">-(CT154+CT155+CT156)*N(AND(CT$3&lt;=$E157,CT$4&gt;=$E157))</f>
        <v>-0</v>
      </c>
      <c r="CU157" s="21" t="n">
        <f aca="false">-(CU154+CU155+CU156)*N(AND(CU$3&lt;=$E157,CU$4&gt;=$E157))</f>
        <v>-0</v>
      </c>
      <c r="CV157" s="21" t="n">
        <f aca="false">-(CV154+CV155+CV156)*N(AND(CV$3&lt;=$E157,CV$4&gt;=$E157))</f>
        <v>-0</v>
      </c>
      <c r="CW157" s="21" t="n">
        <f aca="false">-(CW154+CW155+CW156)*N(AND(CW$3&lt;=$E157,CW$4&gt;=$E157))</f>
        <v>-0</v>
      </c>
      <c r="CX157" s="21" t="n">
        <f aca="false">-(CX154+CX155+CX156)*N(AND(CX$3&lt;=$E157,CX$4&gt;=$E157))</f>
        <v>-0</v>
      </c>
      <c r="CY157" s="21" t="n">
        <f aca="false">-(CY154+CY155+CY156)*N(AND(CY$3&lt;=$E157,CY$4&gt;=$E157))</f>
        <v>-0</v>
      </c>
      <c r="CZ157" s="21" t="n">
        <f aca="false">-(CZ154+CZ155+CZ156)*N(AND(CZ$3&lt;=$E157,CZ$4&gt;=$E157))</f>
        <v>-0</v>
      </c>
      <c r="DA157" s="21" t="n">
        <f aca="false">-(DA154+DA155+DA156)*N(AND(DA$3&lt;=$E157,DA$4&gt;=$E157))</f>
        <v>-0</v>
      </c>
      <c r="DB157" s="21" t="n">
        <f aca="false">-(DB154+DB155+DB156)*N(AND(DB$3&lt;=$E157,DB$4&gt;=$E157))</f>
        <v>-0</v>
      </c>
      <c r="DC157" s="21" t="n">
        <f aca="false">-(DC154+DC155+DC156)*N(AND(DC$3&lt;=$E157,DC$4&gt;=$E157))</f>
        <v>-0</v>
      </c>
      <c r="DD157" s="21" t="n">
        <f aca="false">-(DD154+DD155+DD156)*N(AND(DD$3&lt;=$E157,DD$4&gt;=$E157))</f>
        <v>-0</v>
      </c>
      <c r="DE157" s="21" t="n">
        <f aca="false">-(DE154+DE155+DE156)*N(AND(DE$3&lt;=$E157,DE$4&gt;=$E157))</f>
        <v>-0</v>
      </c>
      <c r="DF157" s="21" t="n">
        <f aca="false">-(DF154+DF155+DF156)*N(AND(DF$3&lt;=$E157,DF$4&gt;=$E157))</f>
        <v>-0</v>
      </c>
      <c r="DG157" s="21" t="n">
        <f aca="false">-(DG154+DG155+DG156)*N(AND(DG$3&lt;=$E157,DG$4&gt;=$E157))</f>
        <v>-0</v>
      </c>
      <c r="DH157" s="21" t="n">
        <f aca="false">-(DH154+DH155+DH156)*N(AND(DH$3&lt;=$E157,DH$4&gt;=$E157))</f>
        <v>-0</v>
      </c>
      <c r="DI157" s="21" t="n">
        <f aca="false">-(DI154+DI155+DI156)*N(AND(DI$3&lt;=$E157,DI$4&gt;=$E157))</f>
        <v>-0</v>
      </c>
      <c r="DJ157" s="21" t="n">
        <f aca="false">-(DJ154+DJ155+DJ156)*N(AND(DJ$3&lt;=$E157,DJ$4&gt;=$E157))</f>
        <v>-0</v>
      </c>
      <c r="DK157" s="21" t="n">
        <f aca="false">-(DK154+DK155+DK156)*N(AND(DK$3&lt;=$E157,DK$4&gt;=$E157))</f>
        <v>-0</v>
      </c>
      <c r="DL157" s="21" t="n">
        <f aca="false">-(DL154+DL155+DL156)*N(AND(DL$3&lt;=$E157,DL$4&gt;=$E157))</f>
        <v>-0</v>
      </c>
      <c r="DM157" s="21" t="n">
        <f aca="false">-(DM154+DM155+DM156)*N(AND(DM$3&lt;=$E157,DM$4&gt;=$E157))</f>
        <v>-0</v>
      </c>
      <c r="DN157" s="21" t="n">
        <f aca="false">-(DN154+DN155+DN156)*N(AND(DN$3&lt;=$E157,DN$4&gt;=$E157))</f>
        <v>-0</v>
      </c>
      <c r="DO157" s="21" t="n">
        <f aca="false">-(DO154+DO155+DO156)*N(AND(DO$3&lt;=$E157,DO$4&gt;=$E157))</f>
        <v>-0</v>
      </c>
      <c r="DP157" s="21" t="n">
        <f aca="false">-(DP154+DP155+DP156)*N(AND(DP$3&lt;=$E157,DP$4&gt;=$E157))</f>
        <v>-0</v>
      </c>
      <c r="DQ157" s="21" t="n">
        <f aca="false">-(DQ154+DQ155+DQ156)*N(AND(DQ$3&lt;=$E157,DQ$4&gt;=$E157))</f>
        <v>-0</v>
      </c>
      <c r="DR157" s="21" t="n">
        <f aca="false">-(DR154+DR155+DR156)*N(AND(DR$3&lt;=$E157,DR$4&gt;=$E157))</f>
        <v>-0</v>
      </c>
      <c r="DS157" s="21" t="n">
        <f aca="false">-(DS154+DS155+DS156)*N(AND(DS$3&lt;=$E157,DS$4&gt;=$E157))</f>
        <v>-0</v>
      </c>
      <c r="DT157" s="21" t="n">
        <f aca="false">-(DT154+DT155+DT156)*N(AND(DT$3&lt;=$E157,DT$4&gt;=$E157))</f>
        <v>-0</v>
      </c>
      <c r="DU157" s="21" t="n">
        <f aca="false">-(DU154+DU155+DU156)*N(AND(DU$3&lt;=$E157,DU$4&gt;=$E157))</f>
        <v>-0</v>
      </c>
      <c r="DV157" s="21" t="n">
        <f aca="false">-(DV154+DV155+DV156)*N(AND(DV$3&lt;=$E157,DV$4&gt;=$E157))</f>
        <v>-0</v>
      </c>
      <c r="DW157" s="21" t="n">
        <f aca="false">-(DW154+DW155+DW156)*N(AND(DW$3&lt;=$E157,DW$4&gt;=$E157))</f>
        <v>-0</v>
      </c>
      <c r="DX157" s="21" t="n">
        <f aca="false">-(DX154+DX155+DX156)*N(AND(DX$3&lt;=$E157,DX$4&gt;=$E157))</f>
        <v>-0</v>
      </c>
      <c r="DY157" s="21" t="n">
        <f aca="false">-(DY154+DY155+DY156)*N(AND(DY$3&lt;=$E157,DY$4&gt;=$E157))</f>
        <v>-0</v>
      </c>
      <c r="DZ157" s="21" t="n">
        <f aca="false">-(DZ154+DZ155+DZ156)*N(AND(DZ$3&lt;=$E157,DZ$4&gt;=$E157))</f>
        <v>-0</v>
      </c>
      <c r="EA157" s="21" t="n">
        <f aca="false">-(EA154+EA155+EA156)*N(AND(EA$3&lt;=$E157,EA$4&gt;=$E157))</f>
        <v>-0</v>
      </c>
      <c r="EB157" s="21" t="n">
        <f aca="false">-(EB154+EB155+EB156)*N(AND(EB$3&lt;=$E157,EB$4&gt;=$E157))</f>
        <v>-0</v>
      </c>
      <c r="EC157" s="21" t="n">
        <f aca="false">-(EC154+EC155+EC156)*N(AND(EC$3&lt;=$E157,EC$4&gt;=$E157))</f>
        <v>-0</v>
      </c>
      <c r="ED157" s="21" t="n">
        <f aca="false">-(ED154+ED155+ED156)*N(AND(ED$3&lt;=$E157,ED$4&gt;=$E157))</f>
        <v>-0</v>
      </c>
      <c r="EE157" s="21" t="n">
        <f aca="false">-(EE154+EE155+EE156)*N(AND(EE$3&lt;=$E157,EE$4&gt;=$E157))</f>
        <v>-0</v>
      </c>
      <c r="EF157" s="21" t="n">
        <f aca="false">-(EF154+EF155+EF156)*N(AND(EF$3&lt;=$E157,EF$4&gt;=$E157))</f>
        <v>-0</v>
      </c>
      <c r="EG157" s="21" t="n">
        <f aca="false">-(EG154+EG155+EG156)*N(AND(EG$3&lt;=$E157,EG$4&gt;=$E157))</f>
        <v>-0</v>
      </c>
      <c r="EH157" s="21" t="n">
        <f aca="false">-(EH154+EH155+EH156)*N(AND(EH$3&lt;=$E157,EH$4&gt;=$E157))</f>
        <v>-0</v>
      </c>
      <c r="EI157" s="21" t="n">
        <f aca="false">-(EI154+EI155+EI156)*N(AND(EI$3&lt;=$E157,EI$4&gt;=$E157))</f>
        <v>-0</v>
      </c>
      <c r="EJ157" s="21" t="n">
        <f aca="false">-(EJ154+EJ155+EJ156)*N(AND(EJ$3&lt;=$E157,EJ$4&gt;=$E157))</f>
        <v>-0</v>
      </c>
      <c r="EK157" s="21" t="n">
        <f aca="false">-(EK154+EK155+EK156)*N(AND(EK$3&lt;=$E157,EK$4&gt;=$E157))</f>
        <v>-0</v>
      </c>
      <c r="EL157" s="21" t="n">
        <f aca="false">-(EL154+EL155+EL156)*N(AND(EL$3&lt;=$E157,EL$4&gt;=$E157))</f>
        <v>-0</v>
      </c>
      <c r="EM157" s="21" t="n">
        <f aca="false">-(EM154+EM155+EM156)*N(AND(EM$3&lt;=$E157,EM$4&gt;=$E157))</f>
        <v>-0</v>
      </c>
      <c r="EN157" s="21" t="n">
        <f aca="false">-(EN154+EN155+EN156)*N(AND(EN$3&lt;=$E157,EN$4&gt;=$E157))</f>
        <v>-0</v>
      </c>
      <c r="EO157" s="21" t="n">
        <f aca="false">-(EO154+EO155+EO156)*N(AND(EO$3&lt;=$E157,EO$4&gt;=$E157))</f>
        <v>-0</v>
      </c>
      <c r="EP157" s="21" t="n">
        <f aca="false">-(EP154+EP155+EP156)*N(AND(EP$3&lt;=$E157,EP$4&gt;=$E157))</f>
        <v>-0</v>
      </c>
      <c r="EQ157" s="21" t="n">
        <f aca="false">-(EQ154+EQ155+EQ156)*N(AND(EQ$3&lt;=$E157,EQ$4&gt;=$E157))</f>
        <v>-0</v>
      </c>
      <c r="ER157" s="21" t="n">
        <f aca="false">-(ER154+ER155+ER156)*N(AND(ER$3&lt;=$E157,ER$4&gt;=$E157))</f>
        <v>-0</v>
      </c>
      <c r="ES157" s="21" t="n">
        <f aca="false">-(ES154+ES155+ES156)*N(AND(ES$3&lt;=$E157,ES$4&gt;=$E157))</f>
        <v>-0</v>
      </c>
      <c r="ET157" s="21" t="n">
        <f aca="false">-(ET154+ET155+ET156)*N(AND(ET$3&lt;=$E157,ET$4&gt;=$E157))</f>
        <v>-0</v>
      </c>
      <c r="EU157" s="21" t="n">
        <f aca="false">-(EU154+EU155+EU156)*N(AND(EU$3&lt;=$E157,EU$4&gt;=$E157))</f>
        <v>-0</v>
      </c>
      <c r="EV157" s="21" t="n">
        <f aca="false">-(EV154+EV155+EV156)*N(AND(EV$3&lt;=$E157,EV$4&gt;=$E157))</f>
        <v>-0</v>
      </c>
      <c r="EW157" s="21" t="n">
        <f aca="false">-(EW154+EW155+EW156)*N(AND(EW$3&lt;=$E157,EW$4&gt;=$E157))</f>
        <v>-0</v>
      </c>
      <c r="EX157" s="21" t="n">
        <f aca="false">-(EX154+EX155+EX156)*N(AND(EX$3&lt;=$E157,EX$4&gt;=$E157))</f>
        <v>-0</v>
      </c>
      <c r="EY157" s="21" t="n">
        <f aca="false">-(EY154+EY155+EY156)*N(AND(EY$3&lt;=$E157,EY$4&gt;=$E157))</f>
        <v>-0</v>
      </c>
      <c r="EZ157" s="21" t="n">
        <f aca="false">-(EZ154+EZ155+EZ156)*N(AND(EZ$3&lt;=$E157,EZ$4&gt;=$E157))</f>
        <v>-0</v>
      </c>
      <c r="FA157" s="21" t="n">
        <f aca="false">-(FA154+FA155+FA156)*N(AND(FA$3&lt;=$E157,FA$4&gt;=$E157))</f>
        <v>-0</v>
      </c>
      <c r="FB157" s="21" t="n">
        <f aca="false">-(FB154+FB155+FB156)*N(AND(FB$3&lt;=$E157,FB$4&gt;=$E157))</f>
        <v>-0</v>
      </c>
      <c r="FC157" s="21" t="n">
        <f aca="false">-(FC154+FC155+FC156)*N(AND(FC$3&lt;=$E157,FC$4&gt;=$E157))</f>
        <v>-0</v>
      </c>
      <c r="FD157" s="21" t="n">
        <f aca="false">-(FD154+FD155+FD156)*N(AND(FD$3&lt;=$E157,FD$4&gt;=$E157))</f>
        <v>-0</v>
      </c>
      <c r="FE157" s="21" t="n">
        <f aca="false">-(FE154+FE155+FE156)*N(AND(FE$3&lt;=$E157,FE$4&gt;=$E157))</f>
        <v>-0</v>
      </c>
      <c r="FF157" s="21" t="n">
        <f aca="false">-(FF154+FF155+FF156)*N(AND(FF$3&lt;=$E157,FF$4&gt;=$E157))</f>
        <v>-0</v>
      </c>
      <c r="FG157" s="21" t="n">
        <f aca="false">-(FG154+FG155+FG156)*N(AND(FG$3&lt;=$E157,FG$4&gt;=$E157))</f>
        <v>-0</v>
      </c>
      <c r="FH157" s="21" t="n">
        <f aca="false">-(FH154+FH155+FH156)*N(AND(FH$3&lt;=$E157,FH$4&gt;=$E157))</f>
        <v>-0</v>
      </c>
    </row>
    <row r="158" customFormat="false" ht="15" hidden="false" customHeight="false" outlineLevel="0" collapsed="false">
      <c r="C158" s="1" t="s">
        <v>796</v>
      </c>
      <c r="D158" s="12" t="s">
        <v>358</v>
      </c>
      <c r="I158" s="65"/>
      <c r="J158" s="21" t="n">
        <f aca="false">SUM(J154:J157)</f>
        <v>0</v>
      </c>
      <c r="K158" s="21" t="n">
        <f aca="false">SUM(K154:K157)</f>
        <v>5.41754075342466</v>
      </c>
      <c r="L158" s="21" t="n">
        <f aca="false">SUM(L154:L157)</f>
        <v>12.7211882876712</v>
      </c>
      <c r="M158" s="21" t="n">
        <f aca="false">SUM(M154:M157)</f>
        <v>20.1050956849315</v>
      </c>
      <c r="N158" s="21" t="n">
        <f aca="false">SUM(N154:N157)</f>
        <v>27.4890030821918</v>
      </c>
      <c r="O158" s="21" t="n">
        <f aca="false">SUM(O154:O157)</f>
        <v>34.7123907534247</v>
      </c>
      <c r="P158" s="21" t="n">
        <f aca="false">SUM(P154:P157)</f>
        <v>302.268800067017</v>
      </c>
      <c r="Q158" s="21" t="n">
        <f aca="false">SUM(Q154:Q157)</f>
        <v>342.535494120575</v>
      </c>
      <c r="R158" s="21" t="n">
        <f aca="false">SUM(R154:R157)</f>
        <v>371.801401365481</v>
      </c>
      <c r="S158" s="21" t="n">
        <f aca="false">SUM(S154:S157)</f>
        <v>389.867987883949</v>
      </c>
      <c r="T158" s="21" t="n">
        <f aca="false">SUM(T154:T157)</f>
        <v>895.226612009275</v>
      </c>
      <c r="U158" s="21" t="n">
        <f aca="false">SUM(U154:U157)</f>
        <v>1402.58760143971</v>
      </c>
      <c r="V158" s="21" t="n">
        <f aca="false">SUM(V154:V157)</f>
        <v>1908.42017046228</v>
      </c>
      <c r="W158" s="21" t="n">
        <f aca="false">SUM(W154:W157)</f>
        <v>2413.72990278716</v>
      </c>
      <c r="X158" s="21" t="n">
        <f aca="false">SUM(X154:X157)</f>
        <v>2921.05642696621</v>
      </c>
      <c r="Y158" s="21" t="n">
        <f aca="false">SUM(Y154:Y157)</f>
        <v>3430.39118213463</v>
      </c>
      <c r="Z158" s="21" t="n">
        <f aca="false">SUM(Z154:Z157)</f>
        <v>3938.08639531351</v>
      </c>
      <c r="AA158" s="21" t="n">
        <f aca="false">SUM(AA154:AA157)</f>
        <v>4527.59338655675</v>
      </c>
      <c r="AB158" s="21" t="n">
        <f aca="false">SUM(AB154:AB157)</f>
        <v>5120.03757629398</v>
      </c>
      <c r="AC158" s="21" t="n">
        <f aca="false">SUM(AC154:AC157)</f>
        <v>5715.40892595326</v>
      </c>
      <c r="AD158" s="21" t="n">
        <f aca="false">SUM(AD154:AD157)</f>
        <v>6309.0240847087</v>
      </c>
      <c r="AE158" s="21" t="n">
        <f aca="false">SUM(AE154:AE157)</f>
        <v>6019.73147984488</v>
      </c>
      <c r="AF158" s="21" t="n">
        <f aca="false">SUM(AF154:AF157)</f>
        <v>5725.76061805424</v>
      </c>
      <c r="AG158" s="21" t="n">
        <f aca="false">SUM(AG154:AG157)</f>
        <v>5427.11707693643</v>
      </c>
      <c r="AH158" s="21" t="n">
        <f aca="false">SUM(AH154:AH157)</f>
        <v>5127.89581735929</v>
      </c>
      <c r="AI158" s="21" t="n">
        <f aca="false">SUM(AI154:AI157)</f>
        <v>4831.33634153661</v>
      </c>
      <c r="AJ158" s="21" t="n">
        <f aca="false">SUM(AJ154:AJ157)</f>
        <v>0</v>
      </c>
      <c r="AK158" s="21" t="n">
        <f aca="false">SUM(AK154:AK157)</f>
        <v>0</v>
      </c>
      <c r="AL158" s="21" t="n">
        <f aca="false">SUM(AL154:AL157)</f>
        <v>0</v>
      </c>
      <c r="AM158" s="21" t="n">
        <f aca="false">SUM(AM154:AM157)</f>
        <v>0</v>
      </c>
      <c r="AN158" s="21" t="n">
        <f aca="false">SUM(AN154:AN157)</f>
        <v>0</v>
      </c>
      <c r="AO158" s="21" t="n">
        <f aca="false">SUM(AO154:AO157)</f>
        <v>0</v>
      </c>
      <c r="AP158" s="21" t="n">
        <f aca="false">SUM(AP154:AP157)</f>
        <v>0</v>
      </c>
      <c r="AQ158" s="21" t="n">
        <f aca="false">SUM(AQ154:AQ157)</f>
        <v>0</v>
      </c>
      <c r="AR158" s="21" t="n">
        <f aca="false">SUM(AR154:AR157)</f>
        <v>0</v>
      </c>
      <c r="AS158" s="21" t="n">
        <f aca="false">SUM(AS154:AS157)</f>
        <v>0</v>
      </c>
      <c r="AT158" s="21" t="n">
        <f aca="false">SUM(AT154:AT157)</f>
        <v>0</v>
      </c>
      <c r="AU158" s="21" t="n">
        <f aca="false">SUM(AU154:AU157)</f>
        <v>0</v>
      </c>
      <c r="AV158" s="21" t="n">
        <f aca="false">SUM(AV154:AV157)</f>
        <v>0</v>
      </c>
      <c r="AW158" s="21" t="n">
        <f aca="false">SUM(AW154:AW157)</f>
        <v>0</v>
      </c>
      <c r="AX158" s="21" t="n">
        <f aca="false">SUM(AX154:AX157)</f>
        <v>0</v>
      </c>
      <c r="AY158" s="21" t="n">
        <f aca="false">SUM(AY154:AY157)</f>
        <v>0</v>
      </c>
      <c r="AZ158" s="21" t="n">
        <f aca="false">SUM(AZ154:AZ157)</f>
        <v>0</v>
      </c>
      <c r="BA158" s="21" t="n">
        <f aca="false">SUM(BA154:BA157)</f>
        <v>0</v>
      </c>
      <c r="BB158" s="21" t="n">
        <f aca="false">SUM(BB154:BB157)</f>
        <v>0</v>
      </c>
      <c r="BC158" s="21" t="n">
        <f aca="false">SUM(BC154:BC157)</f>
        <v>0</v>
      </c>
      <c r="BD158" s="21" t="n">
        <f aca="false">SUM(BD154:BD157)</f>
        <v>0</v>
      </c>
      <c r="BE158" s="21" t="n">
        <f aca="false">SUM(BE154:BE157)</f>
        <v>0</v>
      </c>
      <c r="BF158" s="21" t="n">
        <f aca="false">SUM(BF154:BF157)</f>
        <v>0</v>
      </c>
      <c r="BG158" s="21" t="n">
        <f aca="false">SUM(BG154:BG157)</f>
        <v>0</v>
      </c>
      <c r="BH158" s="21" t="n">
        <f aca="false">SUM(BH154:BH157)</f>
        <v>0</v>
      </c>
      <c r="BI158" s="21" t="n">
        <f aca="false">SUM(BI154:BI157)</f>
        <v>0</v>
      </c>
      <c r="BJ158" s="21" t="n">
        <f aca="false">SUM(BJ154:BJ157)</f>
        <v>0</v>
      </c>
      <c r="BK158" s="21" t="n">
        <f aca="false">SUM(BK154:BK157)</f>
        <v>0</v>
      </c>
      <c r="BL158" s="21" t="n">
        <f aca="false">SUM(BL154:BL157)</f>
        <v>0</v>
      </c>
      <c r="BM158" s="21" t="n">
        <f aca="false">SUM(BM154:BM157)</f>
        <v>0</v>
      </c>
      <c r="BN158" s="21" t="n">
        <f aca="false">SUM(BN154:BN157)</f>
        <v>0</v>
      </c>
      <c r="BO158" s="21" t="n">
        <f aca="false">SUM(BO154:BO157)</f>
        <v>0</v>
      </c>
      <c r="BP158" s="21" t="n">
        <f aca="false">SUM(BP154:BP157)</f>
        <v>0</v>
      </c>
      <c r="BQ158" s="21" t="n">
        <f aca="false">SUM(BQ154:BQ157)</f>
        <v>0</v>
      </c>
      <c r="BR158" s="21" t="n">
        <f aca="false">SUM(BR154:BR157)</f>
        <v>0</v>
      </c>
      <c r="BS158" s="21" t="n">
        <f aca="false">SUM(BS154:BS157)</f>
        <v>0</v>
      </c>
      <c r="BT158" s="21" t="n">
        <f aca="false">SUM(BT154:BT157)</f>
        <v>0</v>
      </c>
      <c r="BU158" s="21" t="n">
        <f aca="false">SUM(BU154:BU157)</f>
        <v>0</v>
      </c>
      <c r="BV158" s="21" t="n">
        <f aca="false">SUM(BV154:BV157)</f>
        <v>0</v>
      </c>
      <c r="BW158" s="21" t="n">
        <f aca="false">SUM(BW154:BW157)</f>
        <v>0</v>
      </c>
      <c r="BX158" s="21" t="n">
        <f aca="false">SUM(BX154:BX157)</f>
        <v>0</v>
      </c>
      <c r="BY158" s="21" t="n">
        <f aca="false">SUM(BY154:BY157)</f>
        <v>0</v>
      </c>
      <c r="BZ158" s="21" t="n">
        <f aca="false">SUM(BZ154:BZ157)</f>
        <v>0</v>
      </c>
      <c r="CA158" s="21" t="n">
        <f aca="false">SUM(CA154:CA157)</f>
        <v>0</v>
      </c>
      <c r="CB158" s="21" t="n">
        <f aca="false">SUM(CB154:CB157)</f>
        <v>0</v>
      </c>
      <c r="CC158" s="21" t="n">
        <f aca="false">SUM(CC154:CC157)</f>
        <v>0</v>
      </c>
      <c r="CD158" s="21" t="n">
        <f aca="false">SUM(CD154:CD157)</f>
        <v>0</v>
      </c>
      <c r="CE158" s="21" t="n">
        <f aca="false">SUM(CE154:CE157)</f>
        <v>0</v>
      </c>
      <c r="CF158" s="21" t="n">
        <f aca="false">SUM(CF154:CF157)</f>
        <v>0</v>
      </c>
      <c r="CG158" s="21" t="n">
        <f aca="false">SUM(CG154:CG157)</f>
        <v>0</v>
      </c>
      <c r="CH158" s="21" t="n">
        <f aca="false">SUM(CH154:CH157)</f>
        <v>0</v>
      </c>
      <c r="CI158" s="21" t="n">
        <f aca="false">SUM(CI154:CI157)</f>
        <v>0</v>
      </c>
      <c r="CJ158" s="21" t="n">
        <f aca="false">SUM(CJ154:CJ157)</f>
        <v>0</v>
      </c>
      <c r="CK158" s="21" t="n">
        <f aca="false">SUM(CK154:CK157)</f>
        <v>0</v>
      </c>
      <c r="CL158" s="21" t="n">
        <f aca="false">SUM(CL154:CL157)</f>
        <v>0</v>
      </c>
      <c r="CM158" s="21" t="n">
        <f aca="false">SUM(CM154:CM157)</f>
        <v>0</v>
      </c>
      <c r="CN158" s="21" t="n">
        <f aca="false">SUM(CN154:CN157)</f>
        <v>0</v>
      </c>
      <c r="CO158" s="21" t="n">
        <f aca="false">SUM(CO154:CO157)</f>
        <v>0</v>
      </c>
      <c r="CP158" s="21" t="n">
        <f aca="false">SUM(CP154:CP157)</f>
        <v>0</v>
      </c>
      <c r="CQ158" s="21" t="n">
        <f aca="false">SUM(CQ154:CQ157)</f>
        <v>0</v>
      </c>
      <c r="CR158" s="21" t="n">
        <f aca="false">SUM(CR154:CR157)</f>
        <v>0</v>
      </c>
      <c r="CS158" s="21" t="n">
        <f aca="false">SUM(CS154:CS157)</f>
        <v>0</v>
      </c>
      <c r="CT158" s="21" t="n">
        <f aca="false">SUM(CT154:CT157)</f>
        <v>0</v>
      </c>
      <c r="CU158" s="21" t="n">
        <f aca="false">SUM(CU154:CU157)</f>
        <v>0</v>
      </c>
      <c r="CV158" s="21" t="n">
        <f aca="false">SUM(CV154:CV157)</f>
        <v>0</v>
      </c>
      <c r="CW158" s="21" t="n">
        <f aca="false">SUM(CW154:CW157)</f>
        <v>0</v>
      </c>
      <c r="CX158" s="21" t="n">
        <f aca="false">SUM(CX154:CX157)</f>
        <v>0</v>
      </c>
      <c r="CY158" s="21" t="n">
        <f aca="false">SUM(CY154:CY157)</f>
        <v>0</v>
      </c>
      <c r="CZ158" s="21" t="n">
        <f aca="false">SUM(CZ154:CZ157)</f>
        <v>0</v>
      </c>
      <c r="DA158" s="21" t="n">
        <f aca="false">SUM(DA154:DA157)</f>
        <v>0</v>
      </c>
      <c r="DB158" s="21" t="n">
        <f aca="false">SUM(DB154:DB157)</f>
        <v>0</v>
      </c>
      <c r="DC158" s="21" t="n">
        <f aca="false">SUM(DC154:DC157)</f>
        <v>0</v>
      </c>
      <c r="DD158" s="21" t="n">
        <f aca="false">SUM(DD154:DD157)</f>
        <v>0</v>
      </c>
      <c r="DE158" s="21" t="n">
        <f aca="false">SUM(DE154:DE157)</f>
        <v>0</v>
      </c>
      <c r="DF158" s="21" t="n">
        <f aca="false">SUM(DF154:DF157)</f>
        <v>0</v>
      </c>
      <c r="DG158" s="21" t="n">
        <f aca="false">SUM(DG154:DG157)</f>
        <v>0</v>
      </c>
      <c r="DH158" s="21" t="n">
        <f aca="false">SUM(DH154:DH157)</f>
        <v>0</v>
      </c>
      <c r="DI158" s="21" t="n">
        <f aca="false">SUM(DI154:DI157)</f>
        <v>0</v>
      </c>
      <c r="DJ158" s="21" t="n">
        <f aca="false">SUM(DJ154:DJ157)</f>
        <v>0</v>
      </c>
      <c r="DK158" s="21" t="n">
        <f aca="false">SUM(DK154:DK157)</f>
        <v>0</v>
      </c>
      <c r="DL158" s="21" t="n">
        <f aca="false">SUM(DL154:DL157)</f>
        <v>0</v>
      </c>
      <c r="DM158" s="21" t="n">
        <f aca="false">SUM(DM154:DM157)</f>
        <v>0</v>
      </c>
      <c r="DN158" s="21" t="n">
        <f aca="false">SUM(DN154:DN157)</f>
        <v>0</v>
      </c>
      <c r="DO158" s="21" t="n">
        <f aca="false">SUM(DO154:DO157)</f>
        <v>0</v>
      </c>
      <c r="DP158" s="21" t="n">
        <f aca="false">SUM(DP154:DP157)</f>
        <v>0</v>
      </c>
      <c r="DQ158" s="21" t="n">
        <f aca="false">SUM(DQ154:DQ157)</f>
        <v>0</v>
      </c>
      <c r="DR158" s="21" t="n">
        <f aca="false">SUM(DR154:DR157)</f>
        <v>0</v>
      </c>
      <c r="DS158" s="21" t="n">
        <f aca="false">SUM(DS154:DS157)</f>
        <v>0</v>
      </c>
      <c r="DT158" s="21" t="n">
        <f aca="false">SUM(DT154:DT157)</f>
        <v>0</v>
      </c>
      <c r="DU158" s="21" t="n">
        <f aca="false">SUM(DU154:DU157)</f>
        <v>0</v>
      </c>
      <c r="DV158" s="21" t="n">
        <f aca="false">SUM(DV154:DV157)</f>
        <v>0</v>
      </c>
      <c r="DW158" s="21" t="n">
        <f aca="false">SUM(DW154:DW157)</f>
        <v>0</v>
      </c>
      <c r="DX158" s="21" t="n">
        <f aca="false">SUM(DX154:DX157)</f>
        <v>0</v>
      </c>
      <c r="DY158" s="21" t="n">
        <f aca="false">SUM(DY154:DY157)</f>
        <v>0</v>
      </c>
      <c r="DZ158" s="21" t="n">
        <f aca="false">SUM(DZ154:DZ157)</f>
        <v>0</v>
      </c>
      <c r="EA158" s="21" t="n">
        <f aca="false">SUM(EA154:EA157)</f>
        <v>0</v>
      </c>
      <c r="EB158" s="21" t="n">
        <f aca="false">SUM(EB154:EB157)</f>
        <v>0</v>
      </c>
      <c r="EC158" s="21" t="n">
        <f aca="false">SUM(EC154:EC157)</f>
        <v>0</v>
      </c>
      <c r="ED158" s="21" t="n">
        <f aca="false">SUM(ED154:ED157)</f>
        <v>0</v>
      </c>
      <c r="EE158" s="21" t="n">
        <f aca="false">SUM(EE154:EE157)</f>
        <v>0</v>
      </c>
      <c r="EF158" s="21" t="n">
        <f aca="false">SUM(EF154:EF157)</f>
        <v>0</v>
      </c>
      <c r="EG158" s="21" t="n">
        <f aca="false">SUM(EG154:EG157)</f>
        <v>0</v>
      </c>
      <c r="EH158" s="21" t="n">
        <f aca="false">SUM(EH154:EH157)</f>
        <v>0</v>
      </c>
      <c r="EI158" s="21" t="n">
        <f aca="false">SUM(EI154:EI157)</f>
        <v>0</v>
      </c>
      <c r="EJ158" s="21" t="n">
        <f aca="false">SUM(EJ154:EJ157)</f>
        <v>0</v>
      </c>
      <c r="EK158" s="21" t="n">
        <f aca="false">SUM(EK154:EK157)</f>
        <v>0</v>
      </c>
      <c r="EL158" s="21" t="n">
        <f aca="false">SUM(EL154:EL157)</f>
        <v>0</v>
      </c>
      <c r="EM158" s="21" t="n">
        <f aca="false">SUM(EM154:EM157)</f>
        <v>0</v>
      </c>
      <c r="EN158" s="21" t="n">
        <f aca="false">SUM(EN154:EN157)</f>
        <v>0</v>
      </c>
      <c r="EO158" s="21" t="n">
        <f aca="false">SUM(EO154:EO157)</f>
        <v>0</v>
      </c>
      <c r="EP158" s="21" t="n">
        <f aca="false">SUM(EP154:EP157)</f>
        <v>0</v>
      </c>
      <c r="EQ158" s="21" t="n">
        <f aca="false">SUM(EQ154:EQ157)</f>
        <v>0</v>
      </c>
      <c r="ER158" s="21" t="n">
        <f aca="false">SUM(ER154:ER157)</f>
        <v>0</v>
      </c>
      <c r="ES158" s="21" t="n">
        <f aca="false">SUM(ES154:ES157)</f>
        <v>0</v>
      </c>
      <c r="ET158" s="21" t="n">
        <f aca="false">SUM(ET154:ET157)</f>
        <v>0</v>
      </c>
      <c r="EU158" s="21" t="n">
        <f aca="false">SUM(EU154:EU157)</f>
        <v>0</v>
      </c>
      <c r="EV158" s="21" t="n">
        <f aca="false">SUM(EV154:EV157)</f>
        <v>0</v>
      </c>
      <c r="EW158" s="21" t="n">
        <f aca="false">SUM(EW154:EW157)</f>
        <v>0</v>
      </c>
      <c r="EX158" s="21" t="n">
        <f aca="false">SUM(EX154:EX157)</f>
        <v>0</v>
      </c>
      <c r="EY158" s="21" t="n">
        <f aca="false">SUM(EY154:EY157)</f>
        <v>0</v>
      </c>
      <c r="EZ158" s="21" t="n">
        <f aca="false">SUM(EZ154:EZ157)</f>
        <v>0</v>
      </c>
      <c r="FA158" s="21" t="n">
        <f aca="false">SUM(FA154:FA157)</f>
        <v>0</v>
      </c>
      <c r="FB158" s="21" t="n">
        <f aca="false">SUM(FB154:FB157)</f>
        <v>0</v>
      </c>
      <c r="FC158" s="21" t="n">
        <f aca="false">SUM(FC154:FC157)</f>
        <v>0</v>
      </c>
      <c r="FD158" s="21" t="n">
        <f aca="false">SUM(FD154:FD157)</f>
        <v>0</v>
      </c>
      <c r="FE158" s="21" t="n">
        <f aca="false">SUM(FE154:FE157)</f>
        <v>0</v>
      </c>
      <c r="FF158" s="21" t="n">
        <f aca="false">SUM(FF154:FF157)</f>
        <v>0</v>
      </c>
      <c r="FG158" s="21" t="n">
        <f aca="false">SUM(FG154:FG157)</f>
        <v>0</v>
      </c>
      <c r="FH158" s="21" t="n">
        <f aca="false">SUM(FH154:FH157)</f>
        <v>0</v>
      </c>
    </row>
    <row r="159" customFormat="false" ht="15" hidden="false" customHeight="false" outlineLevel="0" collapsed="false">
      <c r="C159" s="1" t="s">
        <v>797</v>
      </c>
      <c r="D159" s="12" t="s">
        <v>358</v>
      </c>
      <c r="J159" s="21" t="n">
        <f aca="false">-In_CIT*(MAX(0,J153)+J156)-In_RH_On*In_RH_Rate*MAX(0,J153)</f>
        <v>-0</v>
      </c>
      <c r="K159" s="21" t="n">
        <f aca="false">-In_CIT*(MAX(0,K153)+K156)-In_RH_On*In_RH_Rate*MAX(0,K153)</f>
        <v>-0</v>
      </c>
      <c r="L159" s="21" t="n">
        <f aca="false">-In_CIT*(MAX(0,L153)+L156)-In_RH_On*In_RH_Rate*MAX(0,L153)</f>
        <v>-0</v>
      </c>
      <c r="M159" s="21" t="n">
        <f aca="false">-In_CIT*(MAX(0,M153)+M156)-In_RH_On*In_RH_Rate*MAX(0,M153)</f>
        <v>-0</v>
      </c>
      <c r="N159" s="21" t="n">
        <f aca="false">-In_CIT*(MAX(0,N153)+N156)-In_RH_On*In_RH_Rate*MAX(0,N153)</f>
        <v>-0</v>
      </c>
      <c r="O159" s="21" t="n">
        <f aca="false">-In_CIT*(MAX(0,O153)+O156)-In_RH_On*In_RH_Rate*MAX(0,O153)</f>
        <v>-0</v>
      </c>
      <c r="P159" s="21" t="n">
        <f aca="false">-In_CIT*(MAX(0,P153)+P156)-In_RH_On*In_RH_Rate*MAX(0,P153)</f>
        <v>-0</v>
      </c>
      <c r="Q159" s="21" t="n">
        <f aca="false">-In_CIT*(MAX(0,Q153)+Q156)-In_RH_On*In_RH_Rate*MAX(0,Q153)</f>
        <v>-0</v>
      </c>
      <c r="R159" s="21" t="n">
        <f aca="false">-In_CIT*(MAX(0,R153)+R156)-In_RH_On*In_RH_Rate*MAX(0,R153)</f>
        <v>-0</v>
      </c>
      <c r="S159" s="21" t="n">
        <f aca="false">-In_CIT*(MAX(0,S153)+S156)-In_RH_On*In_RH_Rate*MAX(0,S153)</f>
        <v>-0</v>
      </c>
      <c r="T159" s="21" t="n">
        <f aca="false">-In_CIT*(MAX(0,T153)+T156)-In_RH_On*In_RH_Rate*MAX(0,T153)</f>
        <v>-0</v>
      </c>
      <c r="U159" s="21" t="n">
        <f aca="false">-In_CIT*(MAX(0,U153)+U156)-In_RH_On*In_RH_Rate*MAX(0,U153)</f>
        <v>-0</v>
      </c>
      <c r="V159" s="21" t="n">
        <f aca="false">-In_CIT*(MAX(0,V153)+V156)-In_RH_On*In_RH_Rate*MAX(0,V153)</f>
        <v>-0</v>
      </c>
      <c r="W159" s="21" t="n">
        <f aca="false">-In_CIT*(MAX(0,W153)+W156)-In_RH_On*In_RH_Rate*MAX(0,W153)</f>
        <v>-0</v>
      </c>
      <c r="X159" s="21" t="n">
        <f aca="false">-In_CIT*(MAX(0,X153)+X156)-In_RH_On*In_RH_Rate*MAX(0,X153)</f>
        <v>-0</v>
      </c>
      <c r="Y159" s="21" t="n">
        <f aca="false">-In_CIT*(MAX(0,Y153)+Y156)-In_RH_On*In_RH_Rate*MAX(0,Y153)</f>
        <v>-0</v>
      </c>
      <c r="Z159" s="21" t="n">
        <f aca="false">-In_CIT*(MAX(0,Z153)+Z156)-In_RH_On*In_RH_Rate*MAX(0,Z153)</f>
        <v>-0</v>
      </c>
      <c r="AA159" s="21" t="n">
        <f aca="false">-In_CIT*(MAX(0,AA153)+AA156)-In_RH_On*In_RH_Rate*MAX(0,AA153)</f>
        <v>-0</v>
      </c>
      <c r="AB159" s="21" t="n">
        <f aca="false">-In_CIT*(MAX(0,AB153)+AB156)-In_RH_On*In_RH_Rate*MAX(0,AB153)</f>
        <v>-0</v>
      </c>
      <c r="AC159" s="21" t="n">
        <f aca="false">-In_CIT*(MAX(0,AC153)+AC156)-In_RH_On*In_RH_Rate*MAX(0,AC153)</f>
        <v>-0</v>
      </c>
      <c r="AD159" s="21" t="n">
        <f aca="false">-In_CIT*(MAX(0,AD153)+AD156)-In_RH_On*In_RH_Rate*MAX(0,AD153)</f>
        <v>-0</v>
      </c>
      <c r="AE159" s="21" t="n">
        <f aca="false">-In_CIT*(MAX(0,AE153)+AE156)-In_RH_On*In_RH_Rate*MAX(0,AE153)</f>
        <v>-26.0363344377434</v>
      </c>
      <c r="AF159" s="21" t="n">
        <f aca="false">-In_CIT*(MAX(0,AF153)+AF156)-In_RH_On*In_RH_Rate*MAX(0,AF153)</f>
        <v>-26.4573775611576</v>
      </c>
      <c r="AG159" s="21" t="n">
        <f aca="false">-In_CIT*(MAX(0,AG153)+AG156)-In_RH_On*In_RH_Rate*MAX(0,AG153)</f>
        <v>-26.877918700603</v>
      </c>
      <c r="AH159" s="21" t="n">
        <f aca="false">-In_CIT*(MAX(0,AH153)+AH156)-In_RH_On*In_RH_Rate*MAX(0,AH153)</f>
        <v>-26.9299133619431</v>
      </c>
      <c r="AI159" s="21" t="n">
        <f aca="false">-In_CIT*(MAX(0,AI153)+AI156)-In_RH_On*In_RH_Rate*MAX(0,AI153)</f>
        <v>-26.6903528240411</v>
      </c>
      <c r="AJ159" s="21" t="n">
        <f aca="false">-In_CIT*(MAX(0,AJ153)+AJ156)-In_RH_On*In_RH_Rate*MAX(0,AJ153)</f>
        <v>-26.7495901057955</v>
      </c>
      <c r="AK159" s="21" t="n">
        <f aca="false">-In_CIT*(MAX(0,AK153)+AK156)-In_RH_On*In_RH_Rate*MAX(0,AK153)</f>
        <v>-54.3546246923791</v>
      </c>
      <c r="AL159" s="21" t="n">
        <f aca="false">-In_CIT*(MAX(0,AL153)+AL156)-In_RH_On*In_RH_Rate*MAX(0,AL153)</f>
        <v>-54.4765806004289</v>
      </c>
      <c r="AM159" s="21" t="n">
        <f aca="false">-In_CIT*(MAX(0,AM153)+AM156)-In_RH_On*In_RH_Rate*MAX(0,AM153)</f>
        <v>-50.6103022540326</v>
      </c>
      <c r="AN159" s="21" t="n">
        <f aca="false">-In_CIT*(MAX(0,AN153)+AN156)-In_RH_On*In_RH_Rate*MAX(0,AN153)</f>
        <v>-51.4448344572332</v>
      </c>
      <c r="AO159" s="21" t="n">
        <f aca="false">-In_CIT*(MAX(0,AO153)+AO156)-In_RH_On*In_RH_Rate*MAX(0,AO153)</f>
        <v>-52.2788460726329</v>
      </c>
      <c r="AP159" s="21" t="n">
        <f aca="false">-In_CIT*(MAX(0,AP153)+AP156)-In_RH_On*In_RH_Rate*MAX(0,AP153)</f>
        <v>-52.4124081291893</v>
      </c>
      <c r="AQ159" s="21" t="n">
        <f aca="false">-In_CIT*(MAX(0,AQ153)+AQ156)-In_RH_On*In_RH_Rate*MAX(0,AQ153)</f>
        <v>-42.9259371564412</v>
      </c>
      <c r="AR159" s="21" t="n">
        <f aca="false">-In_CIT*(MAX(0,AR153)+AR156)-In_RH_On*In_RH_Rate*MAX(0,AR153)</f>
        <v>-43.6820818823401</v>
      </c>
      <c r="AS159" s="21" t="n">
        <f aca="false">-In_CIT*(MAX(0,AS153)+AS156)-In_RH_On*In_RH_Rate*MAX(0,AS153)</f>
        <v>-44.4380413625865</v>
      </c>
      <c r="AT159" s="21" t="n">
        <f aca="false">-In_CIT*(MAX(0,AT153)+AT156)-In_RH_On*In_RH_Rate*MAX(0,AT153)</f>
        <v>-44.5899150259625</v>
      </c>
      <c r="AU159" s="21" t="n">
        <f aca="false">-In_CIT*(MAX(0,AU153)+AU156)-In_RH_On*In_RH_Rate*MAX(0,AU153)</f>
        <v>-43.7093720841029</v>
      </c>
      <c r="AV159" s="21" t="n">
        <f aca="false">-In_CIT*(MAX(0,AV153)+AV156)-In_RH_On*In_RH_Rate*MAX(0,AV153)</f>
        <v>-44.4764795754218</v>
      </c>
      <c r="AW159" s="21" t="n">
        <f aca="false">-In_CIT*(MAX(0,AW153)+AW156)-In_RH_On*In_RH_Rate*MAX(0,AW153)</f>
        <v>-45.2435889874376</v>
      </c>
      <c r="AX159" s="21" t="n">
        <f aca="false">-In_CIT*(MAX(0,AX153)+AX156)-In_RH_On*In_RH_Rate*MAX(0,AX153)</f>
        <v>-45.4094518932077</v>
      </c>
      <c r="AY159" s="21" t="n">
        <f aca="false">-In_CIT*(MAX(0,AY153)+AY156)-In_RH_On*In_RH_Rate*MAX(0,AY153)</f>
        <v>-41.4560952548035</v>
      </c>
      <c r="AZ159" s="21" t="n">
        <f aca="false">-In_CIT*(MAX(0,AZ153)+AZ156)-In_RH_On*In_RH_Rate*MAX(0,AZ153)</f>
        <v>-41.6310684711175</v>
      </c>
      <c r="BA159" s="21" t="n">
        <f aca="false">-In_CIT*(MAX(0,BA153)+BA156)-In_RH_On*In_RH_Rate*MAX(0,BA153)</f>
        <v>-42.3687418649018</v>
      </c>
      <c r="BB159" s="21" t="n">
        <f aca="false">-In_CIT*(MAX(0,BB153)+BB156)-In_RH_On*In_RH_Rate*MAX(0,BB153)</f>
        <v>-42.5485880706712</v>
      </c>
      <c r="BC159" s="21" t="n">
        <f aca="false">-In_CIT*(MAX(0,BC153)+BC156)-In_RH_On*In_RH_Rate*MAX(0,BC153)</f>
        <v>-46.6883595974707</v>
      </c>
      <c r="BD159" s="21" t="n">
        <f aca="false">-In_CIT*(MAX(0,BD153)+BD156)-In_RH_On*In_RH_Rate*MAX(0,BD153)</f>
        <v>-47.4866459897806</v>
      </c>
      <c r="BE159" s="21" t="n">
        <f aca="false">-In_CIT*(MAX(0,BE153)+BE156)-In_RH_On*In_RH_Rate*MAX(0,BE153)</f>
        <v>-48.2851174635046</v>
      </c>
      <c r="BF159" s="21" t="n">
        <f aca="false">-In_CIT*(MAX(0,BF153)+BF156)-In_RH_On*In_RH_Rate*MAX(0,BF153)</f>
        <v>-48.4741288555742</v>
      </c>
      <c r="BG159" s="21" t="n">
        <f aca="false">-In_CIT*(MAX(0,BG153)+BG156)-In_RH_On*In_RH_Rate*MAX(0,BG153)</f>
        <v>-46.816891751057</v>
      </c>
      <c r="BH159" s="21" t="n">
        <f aca="false">-In_CIT*(MAX(0,BH153)+BH156)-In_RH_On*In_RH_Rate*MAX(0,BH153)</f>
        <v>-96.9547732845365</v>
      </c>
      <c r="BI159" s="21" t="n">
        <f aca="false">-In_CIT*(MAX(0,BI153)+BI156)-In_RH_On*In_RH_Rate*MAX(0,BI153)</f>
        <v>-98.2978179137116</v>
      </c>
      <c r="BJ159" s="21" t="n">
        <f aca="false">-In_CIT*(MAX(0,BJ153)+BJ156)-In_RH_On*In_RH_Rate*MAX(0,BJ153)</f>
        <v>-98.5012065446139</v>
      </c>
      <c r="BK159" s="21" t="n">
        <f aca="false">-In_CIT*(MAX(0,BK153)+BK156)-In_RH_On*In_RH_Rate*MAX(0,BK153)</f>
        <v>-96.6045095072572</v>
      </c>
      <c r="BL159" s="21" t="n">
        <f aca="false">-In_CIT*(MAX(0,BL153)+BL156)-In_RH_On*In_RH_Rate*MAX(0,BL153)</f>
        <v>-97.9609226790342</v>
      </c>
      <c r="BM159" s="21" t="n">
        <f aca="false">-In_CIT*(MAX(0,BM153)+BM156)-In_RH_On*In_RH_Rate*MAX(0,BM153)</f>
        <v>-99.3179057478936</v>
      </c>
      <c r="BN159" s="21" t="n">
        <f aca="false">-In_CIT*(MAX(0,BN153)+BN156)-In_RH_On*In_RH_Rate*MAX(0,BN153)</f>
        <v>-99.5382883573575</v>
      </c>
      <c r="BO159" s="21" t="n">
        <f aca="false">-In_CIT*(MAX(0,BO153)+BO156)-In_RH_On*In_RH_Rate*MAX(0,BO153)</f>
        <v>-97.2637640275291</v>
      </c>
      <c r="BP159" s="21" t="n">
        <f aca="false">-In_CIT*(MAX(0,BP153)+BP156)-In_RH_On*In_RH_Rate*MAX(0,BP153)</f>
        <v>-97.4976750459317</v>
      </c>
      <c r="BQ159" s="21" t="n">
        <f aca="false">-In_CIT*(MAX(0,BQ153)+BQ156)-In_RH_On*In_RH_Rate*MAX(0,BQ153)</f>
        <v>-98.8546095454145</v>
      </c>
      <c r="BR159" s="21" t="n">
        <f aca="false">-In_CIT*(MAX(0,BR153)+BR156)-In_RH_On*In_RH_Rate*MAX(0,BR153)</f>
        <v>-99.0948858841222</v>
      </c>
      <c r="BS159" s="21" t="n">
        <f aca="false">-In_CIT*(MAX(0,BS153)+BS156)-In_RH_On*In_RH_Rate*MAX(0,BS153)</f>
        <v>-92.6689987265039</v>
      </c>
      <c r="BT159" s="21" t="n">
        <f aca="false">-In_CIT*(MAX(0,BT153)+BT156)-In_RH_On*In_RH_Rate*MAX(0,BT153)</f>
        <v>-93.9912871416588</v>
      </c>
      <c r="BU159" s="21" t="n">
        <f aca="false">-In_CIT*(MAX(0,BU153)+BU156)-In_RH_On*In_RH_Rate*MAX(0,BU153)</f>
        <v>-95.3147565537846</v>
      </c>
      <c r="BV159" s="21" t="n">
        <f aca="false">-In_CIT*(MAX(0,BV153)+BV156)-In_RH_On*In_RH_Rate*MAX(0,BV153)</f>
        <v>-95.5757054529481</v>
      </c>
      <c r="BW159" s="21" t="n">
        <f aca="false">-In_CIT*(MAX(0,BW153)+BW156)-In_RH_On*In_RH_Rate*MAX(0,BW153)</f>
        <v>-97.4943151396835</v>
      </c>
      <c r="BX159" s="21" t="n">
        <f aca="false">-In_CIT*(MAX(0,BX153)+BX156)-In_RH_On*In_RH_Rate*MAX(0,BX153)</f>
        <v>-98.8702907778245</v>
      </c>
      <c r="BY159" s="21" t="n">
        <f aca="false">-In_CIT*(MAX(0,BY153)+BY156)-In_RH_On*In_RH_Rate*MAX(0,BY153)</f>
        <v>-100.247611045118</v>
      </c>
      <c r="BZ159" s="21" t="n">
        <f aca="false">-In_CIT*(MAX(0,BZ153)+BZ156)-In_RH_On*In_RH_Rate*MAX(0,BZ153)</f>
        <v>-100.525144283022</v>
      </c>
      <c r="CA159" s="21" t="n">
        <f aca="false">-In_CIT*(MAX(0,CA153)+CA156)-In_RH_On*In_RH_Rate*MAX(0,CA153)</f>
        <v>-97.0265756700171</v>
      </c>
      <c r="CB159" s="21" t="n">
        <f aca="false">-In_CIT*(MAX(0,CB153)+CB156)-In_RH_On*In_RH_Rate*MAX(0,CB153)</f>
        <v>-98.3984263629007</v>
      </c>
      <c r="CC159" s="21" t="n">
        <f aca="false">-In_CIT*(MAX(0,CC153)+CC156)-In_RH_On*In_RH_Rate*MAX(0,CC153)</f>
        <v>-99.3738077187719</v>
      </c>
      <c r="CD159" s="21" t="n">
        <f aca="false">-In_CIT*(MAX(0,CD153)+CD156)-In_RH_On*In_RH_Rate*MAX(0,CD153)</f>
        <v>-99.2668043532839</v>
      </c>
      <c r="CE159" s="21" t="n">
        <f aca="false">-In_CIT*(MAX(0,CE153)+CE156)-In_RH_On*In_RH_Rate*MAX(0,CE153)</f>
        <v>-94.9220982163275</v>
      </c>
      <c r="CF159" s="21" t="n">
        <f aca="false">-In_CIT*(MAX(0,CF153)+CF156)-In_RH_On*In_RH_Rate*MAX(0,CF153)</f>
        <v>-94.8177514789156</v>
      </c>
      <c r="CG159" s="21" t="n">
        <f aca="false">-In_CIT*(MAX(0,CG153)+CG156)-In_RH_On*In_RH_Rate*MAX(0,CG153)</f>
        <v>-95.7542903793043</v>
      </c>
      <c r="CH159" s="21" t="n">
        <f aca="false">-In_CIT*(MAX(0,CH153)+CH156)-In_RH_On*In_RH_Rate*MAX(0,CH153)</f>
        <v>-95.6477978053823</v>
      </c>
      <c r="CI159" s="21" t="n">
        <f aca="false">-In_CIT*(MAX(0,CI153)+CI156)-In_RH_On*In_RH_Rate*MAX(0,CI153)</f>
        <v>-99.2136898602835</v>
      </c>
      <c r="CJ159" s="21" t="n">
        <f aca="false">-In_CIT*(MAX(0,CJ153)+CJ156)-In_RH_On*In_RH_Rate*MAX(0,CJ153)</f>
        <v>-100.208258984825</v>
      </c>
      <c r="CK159" s="21" t="n">
        <f aca="false">-In_CIT*(MAX(0,CK153)+CK156)-In_RH_On*In_RH_Rate*MAX(0,CK153)</f>
        <v>-101.199329829403</v>
      </c>
      <c r="CL159" s="21" t="n">
        <f aca="false">-In_CIT*(MAX(0,CL153)+CL156)-In_RH_On*In_RH_Rate*MAX(0,CL153)</f>
        <v>-101.088084737598</v>
      </c>
      <c r="CM159" s="21" t="n">
        <f aca="false">-In_CIT*(MAX(0,CM153)+CM156)-In_RH_On*In_RH_Rate*MAX(0,CM153)</f>
        <v>-101.109724489394</v>
      </c>
      <c r="CN159" s="21" t="n">
        <f aca="false">-In_CIT*(MAX(0,CN153)+CN156)-In_RH_On*In_RH_Rate*MAX(0,CN153)</f>
        <v>-102.123899915995</v>
      </c>
      <c r="CO159" s="21" t="n">
        <f aca="false">-In_CIT*(MAX(0,CO153)+CO156)-In_RH_On*In_RH_Rate*MAX(0,CO153)</f>
        <v>-103.134529661302</v>
      </c>
      <c r="CP159" s="21" t="n">
        <f aca="false">-In_CIT*(MAX(0,CP153)+CP156)-In_RH_On*In_RH_Rate*MAX(0,CP153)</f>
        <v>-103.021777210042</v>
      </c>
      <c r="CQ159" s="21" t="n">
        <f aca="false">-In_CIT*(MAX(0,CQ153)+CQ156)-In_RH_On*In_RH_Rate*MAX(0,CQ153)</f>
        <v>-100.885501537927</v>
      </c>
      <c r="CR159" s="21" t="n">
        <f aca="false">-In_CIT*(MAX(0,CR153)+CR156)-In_RH_On*In_RH_Rate*MAX(0,CR153)</f>
        <v>-101.89600878936</v>
      </c>
      <c r="CS159" s="21" t="n">
        <f aca="false">-In_CIT*(MAX(0,CS153)+CS156)-In_RH_On*In_RH_Rate*MAX(0,CS153)</f>
        <v>-102.902932172033</v>
      </c>
      <c r="CT159" s="21" t="n">
        <f aca="false">-In_CIT*(MAX(0,CT153)+CT156)-In_RH_On*In_RH_Rate*MAX(0,CT153)</f>
        <v>-102.788965361716</v>
      </c>
      <c r="CU159" s="21" t="n">
        <f aca="false">-In_CIT*(MAX(0,CU153)+CU156)-In_RH_On*In_RH_Rate*MAX(0,CU153)</f>
        <v>-93.6429608737979</v>
      </c>
      <c r="CV159" s="21" t="n">
        <f aca="false">-In_CIT*(MAX(0,CV153)+CV156)-In_RH_On*In_RH_Rate*MAX(0,CV153)</f>
        <v>-15.657795086768</v>
      </c>
      <c r="CW159" s="21" t="n">
        <f aca="false">-In_CIT*(MAX(0,CW153)+CW156)-In_RH_On*In_RH_Rate*MAX(0,CW153)</f>
        <v>-15.7205692511639</v>
      </c>
      <c r="CX159" s="21" t="n">
        <f aca="false">-In_CIT*(MAX(0,CX153)+CX156)-In_RH_On*In_RH_Rate*MAX(0,CX153)</f>
        <v>-15.6101619379891</v>
      </c>
      <c r="CY159" s="21" t="n">
        <f aca="false">-In_CIT*(MAX(0,CY153)+CY156)-In_RH_On*In_RH_Rate*MAX(0,CY153)</f>
        <v>-51.5231055256087</v>
      </c>
      <c r="CZ159" s="21" t="n">
        <f aca="false">-In_CIT*(MAX(0,CZ153)+CZ156)-In_RH_On*In_RH_Rate*MAX(0,CZ153)</f>
        <v>-51.9642196693844</v>
      </c>
      <c r="DA159" s="21" t="n">
        <f aca="false">-In_CIT*(MAX(0,DA153)+DA156)-In_RH_On*In_RH_Rate*MAX(0,DA153)</f>
        <v>-52.4010710239834</v>
      </c>
      <c r="DB159" s="21" t="n">
        <f aca="false">-In_CIT*(MAX(0,DB153)+DB156)-In_RH_On*In_RH_Rate*MAX(0,DB153)</f>
        <v>-52.2655145853441</v>
      </c>
      <c r="DC159" s="21" t="n">
        <f aca="false">-In_CIT*(MAX(0,DC153)+DC156)-In_RH_On*In_RH_Rate*MAX(0,DC153)</f>
        <v>-45.3368064556879</v>
      </c>
      <c r="DD159" s="21" t="n">
        <f aca="false">-In_CIT*(MAX(0,DD153)+DD156)-In_RH_On*In_RH_Rate*MAX(0,DD153)</f>
        <v>-45.7123800545764</v>
      </c>
      <c r="DE159" s="21" t="n">
        <f aca="false">-In_CIT*(MAX(0,DE153)+DE156)-In_RH_On*In_RH_Rate*MAX(0,DE153)</f>
        <v>-46.0837945781341</v>
      </c>
      <c r="DF159" s="21" t="n">
        <f aca="false">-In_CIT*(MAX(0,DF153)+DF156)-In_RH_On*In_RH_Rate*MAX(0,DF153)</f>
        <v>-45.9515362335318</v>
      </c>
      <c r="DG159" s="21" t="n">
        <f aca="false">-In_CIT*(MAX(0,DG153)+DG156)-In_RH_On*In_RH_Rate*MAX(0,DG153)</f>
        <v>-42.1885585648145</v>
      </c>
      <c r="DH159" s="21" t="n">
        <f aca="false">-In_CIT*(MAX(0,DH153)+DH156)-In_RH_On*In_RH_Rate*MAX(0,DH153)</f>
        <v>-42.5300248161642</v>
      </c>
      <c r="DI159" s="21" t="n">
        <f aca="false">-In_CIT*(MAX(0,DI153)+DI156)-In_RH_On*In_RH_Rate*MAX(0,DI153)</f>
        <v>-42.8673603270307</v>
      </c>
      <c r="DJ159" s="21" t="n">
        <f aca="false">-In_CIT*(MAX(0,DJ153)+DJ156)-In_RH_On*In_RH_Rate*MAX(0,DJ153)</f>
        <v>-42.7360030288756</v>
      </c>
      <c r="DK159" s="21" t="n">
        <f aca="false">-In_CIT*(MAX(0,DK153)+DK156)-In_RH_On*In_RH_Rate*MAX(0,DK153)</f>
        <v>-36.3717574699988</v>
      </c>
      <c r="DL159" s="21" t="n">
        <f aca="false">-In_CIT*(MAX(0,DL153)+DL156)-In_RH_On*In_RH_Rate*MAX(0,DL153)</f>
        <v>-36.2450264883612</v>
      </c>
      <c r="DM159" s="21" t="n">
        <f aca="false">-In_CIT*(MAX(0,DM153)+DM156)-In_RH_On*In_RH_Rate*MAX(0,DM153)</f>
        <v>-36.5152957905019</v>
      </c>
      <c r="DN159" s="21" t="n">
        <f aca="false">-In_CIT*(MAX(0,DN153)+DN156)-In_RH_On*In_RH_Rate*MAX(0,DN153)</f>
        <v>-36.3859586519866</v>
      </c>
      <c r="DO159" s="21" t="n">
        <f aca="false">-In_CIT*(MAX(0,DO153)+DO156)-In_RH_On*In_RH_Rate*MAX(0,DO153)</f>
        <v>-39.241899968281</v>
      </c>
      <c r="DP159" s="21" t="n">
        <f aca="false">-In_CIT*(MAX(0,DP153)+DP156)-In_RH_On*In_RH_Rate*MAX(0,DP153)</f>
        <v>-39.5526344919066</v>
      </c>
      <c r="DQ159" s="21" t="n">
        <f aca="false">-In_CIT*(MAX(0,DQ153)+DQ156)-In_RH_On*In_RH_Rate*MAX(0,DQ153)</f>
        <v>-39.8593034646301</v>
      </c>
      <c r="DR159" s="21" t="n">
        <f aca="false">-In_CIT*(MAX(0,DR153)+DR156)-In_RH_On*In_RH_Rate*MAX(0,DR153)</f>
        <v>-39.7300191912208</v>
      </c>
      <c r="DS159" s="21" t="n">
        <f aca="false">-In_CIT*(MAX(0,DS153)+DS156)-In_RH_On*In_RH_Rate*MAX(0,DS153)</f>
        <v>-38.911074354327</v>
      </c>
      <c r="DT159" s="21" t="n">
        <f aca="false">-In_CIT*(MAX(0,DT153)+DT156)-In_RH_On*In_RH_Rate*MAX(0,DT153)</f>
        <v>-39.2188103968599</v>
      </c>
      <c r="DU159" s="21" t="n">
        <f aca="false">-In_CIT*(MAX(0,DU153)+DU156)-In_RH_On*In_RH_Rate*MAX(0,DU153)</f>
        <v>-39.5225028687985</v>
      </c>
      <c r="DV159" s="21" t="n">
        <f aca="false">-In_CIT*(MAX(0,DV153)+DV156)-In_RH_On*In_RH_Rate*MAX(0,DV153)</f>
        <v>-39.3939175678508</v>
      </c>
      <c r="DW159" s="21" t="n">
        <f aca="false">-In_CIT*(MAX(0,DW153)+DW156)-In_RH_On*In_RH_Rate*MAX(0,DW153)</f>
        <v>-36.8081192371326</v>
      </c>
      <c r="DX159" s="21" t="n">
        <f aca="false">-In_CIT*(MAX(0,DX153)+DX156)-In_RH_On*In_RH_Rate*MAX(0,DX153)</f>
        <v>-37.0926577500861</v>
      </c>
      <c r="DY159" s="21" t="n">
        <f aca="false">-In_CIT*(MAX(0,DY153)+DY156)-In_RH_On*In_RH_Rate*MAX(0,DY153)</f>
        <v>-37.3731581647627</v>
      </c>
      <c r="DZ159" s="21" t="n">
        <f aca="false">-In_CIT*(MAX(0,DZ153)+DZ156)-In_RH_On*In_RH_Rate*MAX(0,DZ153)</f>
        <v>-37.2447468831746</v>
      </c>
      <c r="EA159" s="21" t="n">
        <f aca="false">-In_CIT*(MAX(0,EA153)+EA156)-In_RH_On*In_RH_Rate*MAX(0,EA153)</f>
        <v>-35.334339910898</v>
      </c>
      <c r="EB159" s="21" t="n">
        <f aca="false">-In_CIT*(MAX(0,EB153)+EB156)-In_RH_On*In_RH_Rate*MAX(0,EB153)</f>
        <v>-35.2110447587271</v>
      </c>
      <c r="EC159" s="21" t="n">
        <f aca="false">-In_CIT*(MAX(0,EC153)+EC156)-In_RH_On*In_RH_Rate*MAX(0,EC153)</f>
        <v>-35.4734226091303</v>
      </c>
      <c r="ED159" s="21" t="n">
        <f aca="false">-In_CIT*(MAX(0,ED153)+ED156)-In_RH_On*In_RH_Rate*MAX(0,ED153)</f>
        <v>-35.3475919561319</v>
      </c>
      <c r="EE159" s="21" t="n">
        <f aca="false">-In_CIT*(MAX(0,EE153)+EE156)-In_RH_On*In_RH_Rate*MAX(0,EE153)</f>
        <v>-38.6747731580288</v>
      </c>
      <c r="EF159" s="21" t="n">
        <f aca="false">-In_CIT*(MAX(0,EF153)+EF156)-In_RH_On*In_RH_Rate*MAX(0,EF153)</f>
        <v>-38.9808526212455</v>
      </c>
      <c r="EG159" s="21" t="n">
        <f aca="false">-In_CIT*(MAX(0,EG153)+EG156)-In_RH_On*In_RH_Rate*MAX(0,EG153)</f>
        <v>-39.2829199575871</v>
      </c>
      <c r="EH159" s="21" t="n">
        <f aca="false">-In_CIT*(MAX(0,EH153)+EH156)-In_RH_On*In_RH_Rate*MAX(0,EH153)</f>
        <v>-39.1553345650127</v>
      </c>
      <c r="EI159" s="21" t="n">
        <f aca="false">-In_CIT*(MAX(0,EI153)+EI156)-In_RH_On*In_RH_Rate*MAX(0,EI153)</f>
        <v>-45.9278537326548</v>
      </c>
      <c r="EJ159" s="21" t="n">
        <f aca="false">-In_CIT*(MAX(0,EJ153)+EJ156)-In_RH_On*In_RH_Rate*MAX(0,EJ153)</f>
        <v>-153.060044496029</v>
      </c>
      <c r="EK159" s="21" t="n">
        <f aca="false">-In_CIT*(MAX(0,EK153)+EK156)-In_RH_On*In_RH_Rate*MAX(0,EK153)</f>
        <v>-154.615816553104</v>
      </c>
      <c r="EL159" s="21" t="n">
        <f aca="false">-In_CIT*(MAX(0,EL153)+EL156)-In_RH_On*In_RH_Rate*MAX(0,EL153)</f>
        <v>-154.488319280283</v>
      </c>
      <c r="EM159" s="21" t="n">
        <f aca="false">-In_CIT*(MAX(0,EM153)+EM156)-In_RH_On*In_RH_Rate*MAX(0,EM153)</f>
        <v>-155.825438043727</v>
      </c>
      <c r="EN159" s="21" t="n">
        <f aca="false">-In_CIT*(MAX(0,EN153)+EN156)-In_RH_On*In_RH_Rate*MAX(0,EN153)</f>
        <v>-157.431385801898</v>
      </c>
      <c r="EO159" s="21" t="n">
        <f aca="false">-In_CIT*(MAX(0,EO153)+EO156)-In_RH_On*In_RH_Rate*MAX(0,EO153)</f>
        <v>-159.033262836287</v>
      </c>
      <c r="EP159" s="21" t="n">
        <f aca="false">-In_CIT*(MAX(0,EP153)+EP156)-In_RH_On*In_RH_Rate*MAX(0,EP153)</f>
        <v>-158.903814065609</v>
      </c>
      <c r="EQ159" s="21" t="n">
        <f aca="false">-In_CIT*(MAX(0,EQ153)+EQ156)-In_RH_On*In_RH_Rate*MAX(0,EQ153)</f>
        <v>-153.816888626184</v>
      </c>
      <c r="ER159" s="21" t="n">
        <f aca="false">-In_CIT*(MAX(0,ER153)+ER156)-In_RH_On*In_RH_Rate*MAX(0,ER153)</f>
        <v>-153.690842044734</v>
      </c>
      <c r="ES159" s="21" t="n">
        <f aca="false">-In_CIT*(MAX(0,ES153)+ES156)-In_RH_On*In_RH_Rate*MAX(0,ES153)</f>
        <v>-155.252416107602</v>
      </c>
      <c r="ET159" s="21" t="n">
        <f aca="false">-In_CIT*(MAX(0,ET153)+ET156)-In_RH_On*In_RH_Rate*MAX(0,ET153)</f>
        <v>-155.123777443608</v>
      </c>
      <c r="EU159" s="21" t="n">
        <f aca="false">-In_CIT*(MAX(0,EU153)+EU156)-In_RH_On*In_RH_Rate*MAX(0,EU153)</f>
        <v>-154.658289995346</v>
      </c>
      <c r="EV159" s="21" t="n">
        <f aca="false">-In_CIT*(MAX(0,EV153)+EV156)-In_RH_On*In_RH_Rate*MAX(0,EV153)</f>
        <v>-156.249942742355</v>
      </c>
      <c r="EW159" s="21" t="n">
        <f aca="false">-In_CIT*(MAX(0,EW153)+EW156)-In_RH_On*In_RH_Rate*MAX(0,EW153)</f>
        <v>-157.837481714172</v>
      </c>
      <c r="EX159" s="21" t="n">
        <f aca="false">-In_CIT*(MAX(0,EX153)+EX156)-In_RH_On*In_RH_Rate*MAX(0,EX153)</f>
        <v>-157.70666391121</v>
      </c>
      <c r="EY159" s="21" t="n">
        <f aca="false">-In_CIT*(MAX(0,EY153)+EY156)-In_RH_On*In_RH_Rate*MAX(0,EY153)</f>
        <v>-157.233388736709</v>
      </c>
      <c r="EZ159" s="21" t="n">
        <f aca="false">-In_CIT*(MAX(0,EZ153)+EZ156)-In_RH_On*In_RH_Rate*MAX(0,EZ153)</f>
        <v>-158.851506162463</v>
      </c>
      <c r="FA159" s="21" t="n">
        <f aca="false">-In_CIT*(MAX(0,FA153)+FA156)-In_RH_On*In_RH_Rate*MAX(0,FA153)</f>
        <v>-160.465440125671</v>
      </c>
      <c r="FB159" s="21" t="n">
        <f aca="false">-In_CIT*(MAX(0,FB153)+FB156)-In_RH_On*In_RH_Rate*MAX(0,FB153)</f>
        <v>-160.332406269127</v>
      </c>
      <c r="FC159" s="21" t="n">
        <f aca="false">-In_CIT*(MAX(0,FC153)+FC156)-In_RH_On*In_RH_Rate*MAX(0,FC153)</f>
        <v>-159.851213396928</v>
      </c>
      <c r="FD159" s="21" t="n">
        <f aca="false">-In_CIT*(MAX(0,FD153)+FD156)-In_RH_On*In_RH_Rate*MAX(0,FD153)</f>
        <v>-0</v>
      </c>
      <c r="FE159" s="21" t="n">
        <f aca="false">-In_CIT*(MAX(0,FE153)+FE156)-In_RH_On*In_RH_Rate*MAX(0,FE153)</f>
        <v>-0</v>
      </c>
      <c r="FF159" s="21" t="n">
        <f aca="false">-In_CIT*(MAX(0,FF153)+FF156)-In_RH_On*In_RH_Rate*MAX(0,FF153)</f>
        <v>-0</v>
      </c>
      <c r="FG159" s="21" t="n">
        <f aca="false">-In_CIT*(MAX(0,FG153)+FG156)-In_RH_On*In_RH_Rate*MAX(0,FG153)</f>
        <v>-0</v>
      </c>
      <c r="FH159" s="21" t="n">
        <f aca="false">-In_CIT*(MAX(0,FH153)+FH156)-In_RH_On*In_RH_Rate*MAX(0,FH153)</f>
        <v>-0</v>
      </c>
    </row>
    <row r="160" customFormat="false" ht="15" hidden="false" customHeight="false" outlineLevel="0" collapsed="false">
      <c r="C160" s="1" t="s">
        <v>798</v>
      </c>
      <c r="D160" s="12" t="s">
        <v>358</v>
      </c>
      <c r="I160" s="21" t="n">
        <f aca="false">SUM(J160:FH160)</f>
        <v>2.24886775868072E-012</v>
      </c>
      <c r="J160" s="21" t="n">
        <f aca="false">ABS(J159-J124)</f>
        <v>0</v>
      </c>
      <c r="K160" s="21" t="n">
        <f aca="false">ABS(K159-K124)</f>
        <v>0</v>
      </c>
      <c r="L160" s="21" t="n">
        <f aca="false">ABS(L159-L124)</f>
        <v>0</v>
      </c>
      <c r="M160" s="21" t="n">
        <f aca="false">ABS(M159-M124)</f>
        <v>0</v>
      </c>
      <c r="N160" s="21" t="n">
        <f aca="false">ABS(N159-N124)</f>
        <v>0</v>
      </c>
      <c r="O160" s="21" t="n">
        <f aca="false">ABS(O159-O124)</f>
        <v>0</v>
      </c>
      <c r="P160" s="21" t="n">
        <f aca="false">ABS(P159-P124)</f>
        <v>0</v>
      </c>
      <c r="Q160" s="21" t="n">
        <f aca="false">ABS(Q159-Q124)</f>
        <v>0</v>
      </c>
      <c r="R160" s="21" t="n">
        <f aca="false">ABS(R159-R124)</f>
        <v>0</v>
      </c>
      <c r="S160" s="21" t="n">
        <f aca="false">ABS(S159-S124)</f>
        <v>0</v>
      </c>
      <c r="T160" s="21" t="n">
        <f aca="false">ABS(T159-T124)</f>
        <v>0</v>
      </c>
      <c r="U160" s="21" t="n">
        <f aca="false">ABS(U159-U124)</f>
        <v>0</v>
      </c>
      <c r="V160" s="21" t="n">
        <f aca="false">ABS(V159-V124)</f>
        <v>0</v>
      </c>
      <c r="W160" s="21" t="n">
        <f aca="false">ABS(W159-W124)</f>
        <v>0</v>
      </c>
      <c r="X160" s="21" t="n">
        <f aca="false">ABS(X159-X124)</f>
        <v>0</v>
      </c>
      <c r="Y160" s="21" t="n">
        <f aca="false">ABS(Y159-Y124)</f>
        <v>0</v>
      </c>
      <c r="Z160" s="21" t="n">
        <f aca="false">ABS(Z159-Z124)</f>
        <v>0</v>
      </c>
      <c r="AA160" s="21" t="n">
        <f aca="false">ABS(AA159-AA124)</f>
        <v>0</v>
      </c>
      <c r="AB160" s="21" t="n">
        <f aca="false">ABS(AB159-AB124)</f>
        <v>0</v>
      </c>
      <c r="AC160" s="21" t="n">
        <f aca="false">ABS(AC159-AC124)</f>
        <v>0</v>
      </c>
      <c r="AD160" s="21" t="n">
        <f aca="false">ABS(AD159-AD124)</f>
        <v>0</v>
      </c>
      <c r="AE160" s="21" t="n">
        <f aca="false">ABS(AE159-AE124)</f>
        <v>0</v>
      </c>
      <c r="AF160" s="21" t="n">
        <f aca="false">ABS(AF159-AF124)</f>
        <v>0</v>
      </c>
      <c r="AG160" s="21" t="n">
        <f aca="false">ABS(AG159-AG124)</f>
        <v>0</v>
      </c>
      <c r="AH160" s="21" t="n">
        <f aca="false">ABS(AH159-AH124)</f>
        <v>0</v>
      </c>
      <c r="AI160" s="21" t="n">
        <f aca="false">ABS(AI159-AI124)</f>
        <v>0</v>
      </c>
      <c r="AJ160" s="21" t="n">
        <f aca="false">ABS(AJ159-AJ124)</f>
        <v>0</v>
      </c>
      <c r="AK160" s="21" t="n">
        <f aca="false">ABS(AK159-AK124)</f>
        <v>0</v>
      </c>
      <c r="AL160" s="21" t="n">
        <f aca="false">ABS(AL159-AL124)</f>
        <v>0</v>
      </c>
      <c r="AM160" s="21" t="n">
        <f aca="false">ABS(AM159-AM124)</f>
        <v>0</v>
      </c>
      <c r="AN160" s="21" t="n">
        <f aca="false">ABS(AN159-AN124)</f>
        <v>0</v>
      </c>
      <c r="AO160" s="21" t="n">
        <f aca="false">ABS(AO159-AO124)</f>
        <v>0</v>
      </c>
      <c r="AP160" s="21" t="n">
        <f aca="false">ABS(AP159-AP124)</f>
        <v>0</v>
      </c>
      <c r="AQ160" s="21" t="n">
        <f aca="false">ABS(AQ159-AQ124)</f>
        <v>0</v>
      </c>
      <c r="AR160" s="21" t="n">
        <f aca="false">ABS(AR159-AR124)</f>
        <v>0</v>
      </c>
      <c r="AS160" s="21" t="n">
        <f aca="false">ABS(AS159-AS124)</f>
        <v>0</v>
      </c>
      <c r="AT160" s="21" t="n">
        <f aca="false">ABS(AT159-AT124)</f>
        <v>0</v>
      </c>
      <c r="AU160" s="21" t="n">
        <f aca="false">ABS(AU159-AU124)</f>
        <v>0</v>
      </c>
      <c r="AV160" s="21" t="n">
        <f aca="false">ABS(AV159-AV124)</f>
        <v>0</v>
      </c>
      <c r="AW160" s="21" t="n">
        <f aca="false">ABS(AW159-AW124)</f>
        <v>0</v>
      </c>
      <c r="AX160" s="21" t="n">
        <f aca="false">ABS(AX159-AX124)</f>
        <v>0</v>
      </c>
      <c r="AY160" s="21" t="n">
        <f aca="false">ABS(AY159-AY124)</f>
        <v>0</v>
      </c>
      <c r="AZ160" s="21" t="n">
        <f aca="false">ABS(AZ159-AZ124)</f>
        <v>0</v>
      </c>
      <c r="BA160" s="21" t="n">
        <f aca="false">ABS(BA159-BA124)</f>
        <v>0</v>
      </c>
      <c r="BB160" s="21" t="n">
        <f aca="false">ABS(BB159-BB124)</f>
        <v>0</v>
      </c>
      <c r="BC160" s="21" t="n">
        <f aca="false">ABS(BC159-BC124)</f>
        <v>0</v>
      </c>
      <c r="BD160" s="21" t="n">
        <f aca="false">ABS(BD159-BD124)</f>
        <v>0</v>
      </c>
      <c r="BE160" s="21" t="n">
        <f aca="false">ABS(BE159-BE124)</f>
        <v>0</v>
      </c>
      <c r="BF160" s="21" t="n">
        <f aca="false">ABS(BF159-BF124)</f>
        <v>0</v>
      </c>
      <c r="BG160" s="21" t="n">
        <f aca="false">ABS(BG159-BG124)</f>
        <v>0</v>
      </c>
      <c r="BH160" s="21" t="n">
        <f aca="false">ABS(BH159-BH124)</f>
        <v>0</v>
      </c>
      <c r="BI160" s="21" t="n">
        <f aca="false">ABS(BI159-BI124)</f>
        <v>0</v>
      </c>
      <c r="BJ160" s="21" t="n">
        <f aca="false">ABS(BJ159-BJ124)</f>
        <v>0</v>
      </c>
      <c r="BK160" s="21" t="n">
        <f aca="false">ABS(BK159-BK124)</f>
        <v>0</v>
      </c>
      <c r="BL160" s="21" t="n">
        <f aca="false">ABS(BL159-BL124)</f>
        <v>0</v>
      </c>
      <c r="BM160" s="21" t="n">
        <f aca="false">ABS(BM159-BM124)</f>
        <v>0</v>
      </c>
      <c r="BN160" s="21" t="n">
        <f aca="false">ABS(BN159-BN124)</f>
        <v>0</v>
      </c>
      <c r="BO160" s="21" t="n">
        <f aca="false">ABS(BO159-BO124)</f>
        <v>0</v>
      </c>
      <c r="BP160" s="21" t="n">
        <f aca="false">ABS(BP159-BP124)</f>
        <v>0</v>
      </c>
      <c r="BQ160" s="21" t="n">
        <f aca="false">ABS(BQ159-BQ124)</f>
        <v>0</v>
      </c>
      <c r="BR160" s="21" t="n">
        <f aca="false">ABS(BR159-BR124)</f>
        <v>0</v>
      </c>
      <c r="BS160" s="21" t="n">
        <f aca="false">ABS(BS159-BS124)</f>
        <v>0</v>
      </c>
      <c r="BT160" s="21" t="n">
        <f aca="false">ABS(BT159-BT124)</f>
        <v>0</v>
      </c>
      <c r="BU160" s="21" t="n">
        <f aca="false">ABS(BU159-BU124)</f>
        <v>0</v>
      </c>
      <c r="BV160" s="21" t="n">
        <f aca="false">ABS(BV159-BV124)</f>
        <v>0</v>
      </c>
      <c r="BW160" s="21" t="n">
        <f aca="false">ABS(BW159-BW124)</f>
        <v>0</v>
      </c>
      <c r="BX160" s="21" t="n">
        <f aca="false">ABS(BX159-BX124)</f>
        <v>0</v>
      </c>
      <c r="BY160" s="21" t="n">
        <f aca="false">ABS(BY159-BY124)</f>
        <v>0</v>
      </c>
      <c r="BZ160" s="21" t="n">
        <f aca="false">ABS(BZ159-BZ124)</f>
        <v>0</v>
      </c>
      <c r="CA160" s="21" t="n">
        <f aca="false">ABS(CA159-CA124)</f>
        <v>0</v>
      </c>
      <c r="CB160" s="21" t="n">
        <f aca="false">ABS(CB159-CB124)</f>
        <v>0</v>
      </c>
      <c r="CC160" s="21" t="n">
        <f aca="false">ABS(CC159-CC124)</f>
        <v>0</v>
      </c>
      <c r="CD160" s="21" t="n">
        <f aca="false">ABS(CD159-CD124)</f>
        <v>0</v>
      </c>
      <c r="CE160" s="21" t="n">
        <f aca="false">ABS(CE159-CE124)</f>
        <v>0</v>
      </c>
      <c r="CF160" s="21" t="n">
        <f aca="false">ABS(CF159-CF124)</f>
        <v>0</v>
      </c>
      <c r="CG160" s="21" t="n">
        <f aca="false">ABS(CG159-CG124)</f>
        <v>0</v>
      </c>
      <c r="CH160" s="21" t="n">
        <f aca="false">ABS(CH159-CH124)</f>
        <v>0</v>
      </c>
      <c r="CI160" s="21" t="n">
        <f aca="false">ABS(CI159-CI124)</f>
        <v>0</v>
      </c>
      <c r="CJ160" s="21" t="n">
        <f aca="false">ABS(CJ159-CJ124)</f>
        <v>4.9737991503207E-013</v>
      </c>
      <c r="CK160" s="21" t="n">
        <f aca="false">ABS(CK159-CK124)</f>
        <v>3.97903932025656E-013</v>
      </c>
      <c r="CL160" s="21" t="n">
        <f aca="false">ABS(CL159-CL124)</f>
        <v>0</v>
      </c>
      <c r="CM160" s="21" t="n">
        <f aca="false">ABS(CM159-CM124)</f>
        <v>0</v>
      </c>
      <c r="CN160" s="21" t="n">
        <f aca="false">ABS(CN159-CN124)</f>
        <v>0</v>
      </c>
      <c r="CO160" s="21" t="n">
        <f aca="false">ABS(CO159-CO124)</f>
        <v>0</v>
      </c>
      <c r="CP160" s="21" t="n">
        <f aca="false">ABS(CP159-CP124)</f>
        <v>0</v>
      </c>
      <c r="CQ160" s="21" t="n">
        <f aca="false">ABS(CQ159-CQ124)</f>
        <v>0</v>
      </c>
      <c r="CR160" s="21" t="n">
        <f aca="false">ABS(CR159-CR124)</f>
        <v>3.69482222595252E-013</v>
      </c>
      <c r="CS160" s="21" t="n">
        <f aca="false">ABS(CS159-CS124)</f>
        <v>0</v>
      </c>
      <c r="CT160" s="21" t="n">
        <f aca="false">ABS(CT159-CT124)</f>
        <v>3.83693077310454E-013</v>
      </c>
      <c r="CU160" s="21" t="n">
        <f aca="false">ABS(CU159-CU124)</f>
        <v>0</v>
      </c>
      <c r="CV160" s="21" t="n">
        <f aca="false">ABS(CV159-CV124)</f>
        <v>6.3948846218409E-014</v>
      </c>
      <c r="CW160" s="21" t="n">
        <f aca="false">ABS(CW159-CW124)</f>
        <v>6.03961325396085E-014</v>
      </c>
      <c r="CX160" s="21" t="n">
        <f aca="false">ABS(CX159-CX124)</f>
        <v>0</v>
      </c>
      <c r="CY160" s="21" t="n">
        <f aca="false">ABS(CY159-CY124)</f>
        <v>0</v>
      </c>
      <c r="CZ160" s="21" t="n">
        <f aca="false">ABS(CZ159-CZ124)</f>
        <v>0</v>
      </c>
      <c r="DA160" s="21" t="n">
        <f aca="false">ABS(DA159-DA124)</f>
        <v>0</v>
      </c>
      <c r="DB160" s="21" t="n">
        <f aca="false">ABS(DB159-DB124)</f>
        <v>0</v>
      </c>
      <c r="DC160" s="21" t="n">
        <f aca="false">ABS(DC159-DC124)</f>
        <v>0</v>
      </c>
      <c r="DD160" s="21" t="n">
        <f aca="false">ABS(DD159-DD124)</f>
        <v>0</v>
      </c>
      <c r="DE160" s="21" t="n">
        <f aca="false">ABS(DE159-DE124)</f>
        <v>0</v>
      </c>
      <c r="DF160" s="21" t="n">
        <f aca="false">ABS(DF159-DF124)</f>
        <v>0</v>
      </c>
      <c r="DG160" s="21" t="n">
        <f aca="false">ABS(DG159-DG124)</f>
        <v>0</v>
      </c>
      <c r="DH160" s="21" t="n">
        <f aca="false">ABS(DH159-DH124)</f>
        <v>0</v>
      </c>
      <c r="DI160" s="21" t="n">
        <f aca="false">ABS(DI159-DI124)</f>
        <v>0</v>
      </c>
      <c r="DJ160" s="21" t="n">
        <f aca="false">ABS(DJ159-DJ124)</f>
        <v>0</v>
      </c>
      <c r="DK160" s="21" t="n">
        <f aca="false">ABS(DK159-DK124)</f>
        <v>0</v>
      </c>
      <c r="DL160" s="21" t="n">
        <f aca="false">ABS(DL159-DL124)</f>
        <v>0</v>
      </c>
      <c r="DM160" s="21" t="n">
        <f aca="false">ABS(DM159-DM124)</f>
        <v>0</v>
      </c>
      <c r="DN160" s="21" t="n">
        <f aca="false">ABS(DN159-DN124)</f>
        <v>0</v>
      </c>
      <c r="DO160" s="21" t="n">
        <f aca="false">ABS(DO159-DO124)</f>
        <v>1.56319401867222E-013</v>
      </c>
      <c r="DP160" s="21" t="n">
        <f aca="false">ABS(DP159-DP124)</f>
        <v>1.63424829224823E-013</v>
      </c>
      <c r="DQ160" s="21" t="n">
        <f aca="false">ABS(DQ159-DQ124)</f>
        <v>1.56319401867222E-013</v>
      </c>
      <c r="DR160" s="21" t="n">
        <f aca="false">ABS(DR159-DR124)</f>
        <v>0</v>
      </c>
      <c r="DS160" s="21" t="n">
        <f aca="false">ABS(DS159-DS124)</f>
        <v>0</v>
      </c>
      <c r="DT160" s="21" t="n">
        <f aca="false">ABS(DT159-DT124)</f>
        <v>0</v>
      </c>
      <c r="DU160" s="21" t="n">
        <f aca="false">ABS(DU159-DU124)</f>
        <v>0</v>
      </c>
      <c r="DV160" s="21" t="n">
        <f aca="false">ABS(DV159-DV124)</f>
        <v>0</v>
      </c>
      <c r="DW160" s="21" t="n">
        <f aca="false">ABS(DW159-DW124)</f>
        <v>0</v>
      </c>
      <c r="DX160" s="21" t="n">
        <f aca="false">ABS(DX159-DX124)</f>
        <v>0</v>
      </c>
      <c r="DY160" s="21" t="n">
        <f aca="false">ABS(DY159-DY124)</f>
        <v>0</v>
      </c>
      <c r="DZ160" s="21" t="n">
        <f aca="false">ABS(DZ159-DZ124)</f>
        <v>0</v>
      </c>
      <c r="EA160" s="21" t="n">
        <f aca="false">ABS(EA159-EA124)</f>
        <v>0</v>
      </c>
      <c r="EB160" s="21" t="n">
        <f aca="false">ABS(EB159-EB124)</f>
        <v>0</v>
      </c>
      <c r="EC160" s="21" t="n">
        <f aca="false">ABS(EC159-EC124)</f>
        <v>0</v>
      </c>
      <c r="ED160" s="21" t="n">
        <f aca="false">ABS(ED159-ED124)</f>
        <v>0</v>
      </c>
      <c r="EE160" s="21" t="n">
        <f aca="false">ABS(EE159-EE124)</f>
        <v>0</v>
      </c>
      <c r="EF160" s="21" t="n">
        <f aca="false">ABS(EF159-EF124)</f>
        <v>0</v>
      </c>
      <c r="EG160" s="21" t="n">
        <f aca="false">ABS(EG159-EG124)</f>
        <v>0</v>
      </c>
      <c r="EH160" s="21" t="n">
        <f aca="false">ABS(EH159-EH124)</f>
        <v>0</v>
      </c>
      <c r="EI160" s="21" t="n">
        <f aca="false">ABS(EI159-EI124)</f>
        <v>0</v>
      </c>
      <c r="EJ160" s="21" t="n">
        <f aca="false">ABS(EJ159-EJ124)</f>
        <v>0</v>
      </c>
      <c r="EK160" s="21" t="n">
        <f aca="false">ABS(EK159-EK124)</f>
        <v>0</v>
      </c>
      <c r="EL160" s="21" t="n">
        <f aca="false">ABS(EL159-EL124)</f>
        <v>0</v>
      </c>
      <c r="EM160" s="21" t="n">
        <f aca="false">ABS(EM159-EM124)</f>
        <v>0</v>
      </c>
      <c r="EN160" s="21" t="n">
        <f aca="false">ABS(EN159-EN124)</f>
        <v>0</v>
      </c>
      <c r="EO160" s="21" t="n">
        <f aca="false">ABS(EO159-EO124)</f>
        <v>0</v>
      </c>
      <c r="EP160" s="21" t="n">
        <f aca="false">ABS(EP159-EP124)</f>
        <v>0</v>
      </c>
      <c r="EQ160" s="21" t="n">
        <f aca="false">ABS(EQ159-EQ124)</f>
        <v>0</v>
      </c>
      <c r="ER160" s="21" t="n">
        <f aca="false">ABS(ER159-ER124)</f>
        <v>0</v>
      </c>
      <c r="ES160" s="21" t="n">
        <f aca="false">ABS(ES159-ES124)</f>
        <v>0</v>
      </c>
      <c r="ET160" s="21" t="n">
        <f aca="false">ABS(ET159-ET124)</f>
        <v>0</v>
      </c>
      <c r="EU160" s="21" t="n">
        <f aca="false">ABS(EU159-EU124)</f>
        <v>0</v>
      </c>
      <c r="EV160" s="21" t="n">
        <f aca="false">ABS(EV159-EV124)</f>
        <v>0</v>
      </c>
      <c r="EW160" s="21" t="n">
        <f aca="false">ABS(EW159-EW124)</f>
        <v>0</v>
      </c>
      <c r="EX160" s="21" t="n">
        <f aca="false">ABS(EX159-EX124)</f>
        <v>0</v>
      </c>
      <c r="EY160" s="21" t="n">
        <f aca="false">ABS(EY159-EY124)</f>
        <v>0</v>
      </c>
      <c r="EZ160" s="21" t="n">
        <f aca="false">ABS(EZ159-EZ124)</f>
        <v>0</v>
      </c>
      <c r="FA160" s="21" t="n">
        <f aca="false">ABS(FA159-FA124)</f>
        <v>0</v>
      </c>
      <c r="FB160" s="21" t="n">
        <f aca="false">ABS(FB159-FB124)</f>
        <v>0</v>
      </c>
      <c r="FC160" s="21" t="n">
        <f aca="false">ABS(FC159-FC124)</f>
        <v>0</v>
      </c>
      <c r="FD160" s="21" t="n">
        <f aca="false">ABS(FD159-FD124)</f>
        <v>0</v>
      </c>
      <c r="FE160" s="21" t="n">
        <f aca="false">ABS(FE159-FE124)</f>
        <v>0</v>
      </c>
      <c r="FF160" s="21" t="n">
        <f aca="false">ABS(FF159-FF124)</f>
        <v>0</v>
      </c>
      <c r="FG160" s="21" t="n">
        <f aca="false">ABS(FG159-FG124)</f>
        <v>0</v>
      </c>
      <c r="FH160" s="21" t="n">
        <f aca="false">ABS(FH159-FH124)</f>
        <v>0</v>
      </c>
    </row>
    <row r="161" customFormat="false" ht="15" hidden="false" customHeight="false" outlineLevel="0" collapsed="false">
      <c r="A161" s="24"/>
      <c r="B161" s="24"/>
      <c r="C161" s="24" t="s">
        <v>799</v>
      </c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4"/>
      <c r="EH161" s="24"/>
      <c r="EI161" s="24"/>
      <c r="EJ161" s="24"/>
      <c r="EK161" s="24"/>
      <c r="EL161" s="24"/>
      <c r="EM161" s="24"/>
      <c r="EN161" s="24"/>
      <c r="EO161" s="24"/>
      <c r="EP161" s="24"/>
      <c r="EQ161" s="24"/>
      <c r="ER161" s="24"/>
      <c r="ES161" s="24"/>
      <c r="ET161" s="24"/>
      <c r="EU161" s="24"/>
      <c r="EV161" s="24"/>
      <c r="EW161" s="24"/>
      <c r="EX161" s="24"/>
      <c r="EY161" s="24"/>
      <c r="EZ161" s="24"/>
      <c r="FA161" s="24"/>
      <c r="FB161" s="24"/>
      <c r="FC161" s="24"/>
      <c r="FD161" s="24"/>
      <c r="FE161" s="24"/>
      <c r="FF161" s="24"/>
      <c r="FG161" s="24"/>
      <c r="FH161" s="24"/>
    </row>
    <row r="162" customFormat="false" ht="15" hidden="false" customHeight="false" outlineLevel="0" collapsed="false">
      <c r="C162" s="1" t="s">
        <v>800</v>
      </c>
      <c r="D162" s="12" t="s">
        <v>358</v>
      </c>
      <c r="I162" s="21" t="n">
        <f aca="false">SUM(J162:FH162)</f>
        <v>112052.733241544</v>
      </c>
      <c r="J162" s="21" t="n">
        <f aca="false">J101+J149+J151+J152+J115</f>
        <v>0</v>
      </c>
      <c r="K162" s="21" t="n">
        <f aca="false">K101+K149+K151+K152+K115</f>
        <v>-5.41754075342466</v>
      </c>
      <c r="L162" s="21" t="n">
        <f aca="false">L101+L149+L151+L152+L115</f>
        <v>-7.30364753424658</v>
      </c>
      <c r="M162" s="21" t="n">
        <f aca="false">M101+M149+M151+M152+M115</f>
        <v>-7.38390739726027</v>
      </c>
      <c r="N162" s="21" t="n">
        <f aca="false">N101+N149+N151+N152+N115</f>
        <v>-7.38390739726027</v>
      </c>
      <c r="O162" s="21" t="n">
        <f aca="false">O101+O149+O151+O152+O115</f>
        <v>-7.22338767123288</v>
      </c>
      <c r="P162" s="21" t="n">
        <f aca="false">P101+P149+P151+P152+P115</f>
        <v>-7.30364753424658</v>
      </c>
      <c r="Q162" s="21" t="n">
        <f aca="false">Q101+Q149+Q151+Q152+Q115</f>
        <v>-7.38390739726027</v>
      </c>
      <c r="R162" s="21" t="n">
        <f aca="false">R101+R149+R151+R152+R115</f>
        <v>-7.38390739726027</v>
      </c>
      <c r="S162" s="21" t="n">
        <f aca="false">S101+S149+S151+S152+S115</f>
        <v>-7.30364753424658</v>
      </c>
      <c r="T162" s="21" t="n">
        <f aca="false">T101+T149+T151+T152+T115</f>
        <v>-317.888384615671</v>
      </c>
      <c r="U162" s="21" t="n">
        <f aca="false">U101+U149+U151+U152+U115</f>
        <v>-321.972177358969</v>
      </c>
      <c r="V162" s="21" t="n">
        <f aca="false">V101+V149+V151+V152+V115</f>
        <v>-322.568730828841</v>
      </c>
      <c r="W162" s="21" t="n">
        <f aca="false">W101+W149+W151+W152+W115</f>
        <v>-324.232054570666</v>
      </c>
      <c r="X162" s="21" t="n">
        <f aca="false">X101+X149+X151+X152+X115</f>
        <v>-328.409964482534</v>
      </c>
      <c r="Y162" s="21" t="n">
        <f aca="false">Y101+Y149+Y151+Y152+Y115</f>
        <v>-332.606543907756</v>
      </c>
      <c r="Z162" s="21" t="n">
        <f aca="false">Z101+Z149+Z151+Z152+Z115</f>
        <v>-333.20023330609</v>
      </c>
      <c r="AA162" s="21" t="n">
        <f aca="false">AA101+AA149+AA151+AA152+AA115</f>
        <v>-417.307782538973</v>
      </c>
      <c r="AB162" s="21" t="n">
        <f aca="false">AB101+AB149+AB151+AB152+AB115</f>
        <v>-422.517079953792</v>
      </c>
      <c r="AC162" s="21" t="n">
        <f aca="false">AC101+AC149+AC151+AC152+AC115</f>
        <v>-427.744956435604</v>
      </c>
      <c r="AD162" s="21" t="n">
        <f aca="false">AD101+AD149+AD151+AD152+AD115</f>
        <v>-428.33576964511</v>
      </c>
      <c r="AE162" s="21" t="n">
        <f aca="false">AE101+AE149+AE151+AE152+AE115</f>
        <v>741.453632784918</v>
      </c>
      <c r="AF162" s="21" t="n">
        <f aca="false">AF101+AF149+AF151+AF152+AF115</f>
        <v>748.42141289715</v>
      </c>
      <c r="AG162" s="21" t="n">
        <f aca="false">AG101+AG149+AG151+AG152+AG115</f>
        <v>755.347962235878</v>
      </c>
      <c r="AH162" s="21" t="n">
        <f aca="false">AH101+AH149+AH151+AH152+AH115</f>
        <v>754.036826125917</v>
      </c>
      <c r="AI162" s="21" t="n">
        <f aca="false">AI101+AI149+AI151+AI152+AI115</f>
        <v>746.19854123135</v>
      </c>
      <c r="AJ162" s="21" t="n">
        <f aca="false">AJ101+AJ149+AJ151+AJ152+AJ115</f>
        <v>744.986302513953</v>
      </c>
      <c r="AK162" s="21" t="n">
        <f aca="false">AK101+AK149+AK151+AK152+AK115</f>
        <v>751.948322842686</v>
      </c>
      <c r="AL162" s="21" t="n">
        <f aca="false">AL101+AL149+AL151+AL152+AL115</f>
        <v>750.711155065087</v>
      </c>
      <c r="AM162" s="21" t="n">
        <f aca="false">AM101+AM149+AM151+AM152+AM115</f>
        <v>705.093246043124</v>
      </c>
      <c r="AN162" s="21" t="n">
        <f aca="false">AN101+AN149+AN151+AN152+AN115</f>
        <v>711.725693978198</v>
      </c>
      <c r="AO162" s="21" t="n">
        <f aca="false">AO101+AO149+AO151+AO152+AO115</f>
        <v>718.31913955069</v>
      </c>
      <c r="AP162" s="21" t="n">
        <f aca="false">AP101+AP149+AP151+AP152+AP115</f>
        <v>717.078866773644</v>
      </c>
      <c r="AQ162" s="21" t="n">
        <f aca="false">AQ101+AQ149+AQ151+AQ152+AQ115</f>
        <v>608.880660031802</v>
      </c>
      <c r="AR162" s="21" t="n">
        <f aca="false">AR101+AR149+AR151+AR152+AR115</f>
        <v>614.506751601936</v>
      </c>
      <c r="AS162" s="21" t="n">
        <f aca="false">AS101+AS149+AS151+AS152+AS115</f>
        <v>620.095874528423</v>
      </c>
      <c r="AT162" s="21" t="n">
        <f aca="false">AT101+AT149+AT151+AT152+AT115</f>
        <v>618.920273890769</v>
      </c>
      <c r="AU162" s="21" t="n">
        <f aca="false">AU101+AU149+AU151+AU152+AU115</f>
        <v>606.202964678766</v>
      </c>
      <c r="AV162" s="21" t="n">
        <f aca="false">AV101+AV149+AV151+AV152+AV115</f>
        <v>611.808583155034</v>
      </c>
      <c r="AW162" s="21" t="n">
        <f aca="false">AW101+AW149+AW151+AW152+AW115</f>
        <v>617.377534093778</v>
      </c>
      <c r="AX162" s="21" t="n">
        <f aca="false">AX101+AX149+AX151+AX152+AX115</f>
        <v>616.211508612728</v>
      </c>
      <c r="AY162" s="21" t="n">
        <f aca="false">AY101+AY149+AY151+AY152+AY115</f>
        <v>569.221453057949</v>
      </c>
      <c r="AZ162" s="21" t="n">
        <f aca="false">AZ101+AZ149+AZ151+AZ152+AZ115</f>
        <v>568.080959435289</v>
      </c>
      <c r="BA162" s="21" t="n">
        <f aca="false">BA101+BA149+BA151+BA152+BA115</f>
        <v>573.171444195006</v>
      </c>
      <c r="BB162" s="21" t="n">
        <f aca="false">BB101+BB149+BB151+BB152+BB115</f>
        <v>572.007496912789</v>
      </c>
      <c r="BC162" s="21" t="n">
        <f aca="false">BC101+BC149+BC151+BC152+BC115</f>
        <v>614.76856749523</v>
      </c>
      <c r="BD162" s="21" t="n">
        <f aca="false">BD101+BD149+BD151+BD152+BD115</f>
        <v>620.413939974192</v>
      </c>
      <c r="BE162" s="21" t="n">
        <f aca="false">BE101+BE149+BE151+BE152+BE115</f>
        <v>626.020846556828</v>
      </c>
      <c r="BF162" s="21" t="n">
        <f aca="false">BF101+BF149+BF151+BF152+BF115</f>
        <v>624.79763337433</v>
      </c>
      <c r="BG162" s="21" t="n">
        <f aca="false">BG101+BG149+BG151+BG152+BG115</f>
        <v>602.98438187223</v>
      </c>
      <c r="BH162" s="21" t="n">
        <f aca="false">BH101+BH149+BH151+BH152+BH115</f>
        <v>1156.68232413368</v>
      </c>
      <c r="BI162" s="21" t="n">
        <f aca="false">BI101+BI149+BI151+BI152+BI115</f>
        <v>1168.17282512127</v>
      </c>
      <c r="BJ162" s="21" t="n">
        <f aca="false">BJ101+BJ149+BJ151+BJ152+BJ115</f>
        <v>1166.94005037311</v>
      </c>
      <c r="BK162" s="21" t="n">
        <f aca="false">BK101+BK149+BK151+BK152+BK115</f>
        <v>1142.29470792846</v>
      </c>
      <c r="BL162" s="21" t="n">
        <f aca="false">BL101+BL149+BL151+BL152+BL115</f>
        <v>1153.80276722501</v>
      </c>
      <c r="BM162" s="21" t="n">
        <f aca="false">BM101+BM149+BM151+BM152+BM115</f>
        <v>1165.27240233183</v>
      </c>
      <c r="BN162" s="21" t="n">
        <f aca="false">BN101+BN149+BN151+BN152+BN115</f>
        <v>1164.05051541696</v>
      </c>
      <c r="BO162" s="21" t="n">
        <f aca="false">BO101+BO149+BO151+BO152+BO115</f>
        <v>1135.04424581139</v>
      </c>
      <c r="BP162" s="21" t="n">
        <f aca="false">BP101+BP149+BP151+BP152+BP115</f>
        <v>1133.88033645847</v>
      </c>
      <c r="BQ162" s="21" t="n">
        <f aca="false">BQ101+BQ149+BQ151+BQ152+BQ115</f>
        <v>1145.16474147001</v>
      </c>
      <c r="BR162" s="21" t="n">
        <f aca="false">BR101+BR149+BR151+BR152+BR115</f>
        <v>1143.9768969252</v>
      </c>
      <c r="BS162" s="21" t="n">
        <f aca="false">BS101+BS149+BS151+BS152+BS115</f>
        <v>1068.63772492907</v>
      </c>
      <c r="BT162" s="21" t="n">
        <f aca="false">BT101+BT149+BT151+BT152+BT115</f>
        <v>1079.3925066952</v>
      </c>
      <c r="BU162" s="21" t="n">
        <f aca="false">BU101+BU149+BU151+BU152+BU115</f>
        <v>1090.11097785077</v>
      </c>
      <c r="BV162" s="21" t="n">
        <f aca="false">BV101+BV149+BV151+BV152+BV115</f>
        <v>1088.95630262573</v>
      </c>
      <c r="BW162" s="21" t="n">
        <f aca="false">BW101+BW149+BW151+BW152+BW115</f>
        <v>1106.13477986466</v>
      </c>
      <c r="BX162" s="21" t="n">
        <f aca="false">BX101+BX149+BX151+BX152+BX115</f>
        <v>1117.28461668217</v>
      </c>
      <c r="BY162" s="21" t="n">
        <f aca="false">BY101+BY149+BY151+BY152+BY115</f>
        <v>1128.39744265387</v>
      </c>
      <c r="BZ162" s="21" t="n">
        <f aca="false">BZ101+BZ149+BZ151+BZ152+BZ115</f>
        <v>1127.22049998996</v>
      </c>
      <c r="CA162" s="21" t="n">
        <f aca="false">CA101+CA149+CA151+CA152+CA115</f>
        <v>1083.9989876391</v>
      </c>
      <c r="CB162" s="21" t="n">
        <f aca="false">CB101+CB149+CB151+CB152+CB115</f>
        <v>1094.89125814394</v>
      </c>
      <c r="CC162" s="21" t="n">
        <f aca="false">CC101+CC149+CC151+CC152+CC115</f>
        <v>1105.74614095888</v>
      </c>
      <c r="CD162" s="21" t="n">
        <f aca="false">CD101+CD149+CD151+CD152+CD115</f>
        <v>1104.55721467568</v>
      </c>
      <c r="CE162" s="21" t="n">
        <f aca="false">CE101+CE149+CE151+CE152+CE115</f>
        <v>1056.26538984868</v>
      </c>
      <c r="CF162" s="21" t="n">
        <f aca="false">CF101+CF149+CF151+CF152+CF115</f>
        <v>1055.10598165522</v>
      </c>
      <c r="CG162" s="21" t="n">
        <f aca="false">CG101+CG149+CG151+CG152+CG115</f>
        <v>1065.52928163146</v>
      </c>
      <c r="CH162" s="21" t="n">
        <f aca="false">CH101+CH149+CH151+CH152+CH115</f>
        <v>1064.3460308101</v>
      </c>
      <c r="CI162" s="21" t="n">
        <f aca="false">CI101+CI149+CI151+CI152+CI115</f>
        <v>1103.93242925405</v>
      </c>
      <c r="CJ162" s="21" t="n">
        <f aca="false">CJ101+CJ149+CJ151+CJ152+CJ115</f>
        <v>1115.00050949866</v>
      </c>
      <c r="CK162" s="21" t="n">
        <f aca="false">CK101+CK149+CK151+CK152+CK115</f>
        <v>1126.02971996589</v>
      </c>
      <c r="CL162" s="21" t="n">
        <f aca="false">CL101+CL149+CL151+CL152+CL115</f>
        <v>1124.79366339028</v>
      </c>
      <c r="CM162" s="21" t="n">
        <f aca="false">CM101+CM149+CM151+CM152+CM115</f>
        <v>1124.99948068861</v>
      </c>
      <c r="CN162" s="21" t="n">
        <f aca="false">CN101+CN149+CN151+CN152+CN115</f>
        <v>1136.28540873388</v>
      </c>
      <c r="CO162" s="21" t="n">
        <f aca="false">CO101+CO149+CO151+CO152+CO115</f>
        <v>1147.53194032032</v>
      </c>
      <c r="CP162" s="21" t="n">
        <f aca="false">CP101+CP149+CP151+CP152+CP115</f>
        <v>1146.27913530633</v>
      </c>
      <c r="CQ162" s="21" t="n">
        <f aca="false">CQ101+CQ149+CQ151+CQ152+CQ115</f>
        <v>1122.5081145612</v>
      </c>
      <c r="CR162" s="21" t="n">
        <f aca="false">CR101+CR149+CR151+CR152+CR115</f>
        <v>1133.7532851046</v>
      </c>
      <c r="CS162" s="21" t="n">
        <f aca="false">CS101+CS149+CS151+CS152+CS115</f>
        <v>1144.958634884</v>
      </c>
      <c r="CT162" s="21" t="n">
        <f aca="false">CT101+CT149+CT151+CT152+CT115</f>
        <v>1143.69233699159</v>
      </c>
      <c r="CU162" s="21" t="n">
        <f aca="false">CU101+CU149+CU151+CU152+CU115</f>
        <v>1042.05275270947</v>
      </c>
      <c r="CV162" s="21" t="n">
        <f aca="false">CV101+CV149+CV151+CV152+CV115</f>
        <v>175.550910631355</v>
      </c>
      <c r="CW162" s="21" t="n">
        <f aca="false">CW101+CW149+CW151+CW152+CW115</f>
        <v>176.265713541011</v>
      </c>
      <c r="CX162" s="21" t="n">
        <f aca="false">CX101+CX149+CX151+CX152+CX115</f>
        <v>175.038965616847</v>
      </c>
      <c r="CY162" s="21" t="n">
        <f aca="false">CY101+CY149+CY151+CY152+CY115</f>
        <v>574.037047757662</v>
      </c>
      <c r="CZ162" s="21" t="n">
        <f aca="false">CZ101+CZ149+CZ151+CZ152+CZ115</f>
        <v>578.955628215982</v>
      </c>
      <c r="DA162" s="21" t="n">
        <f aca="false">DA101+DA149+DA151+DA152+DA115</f>
        <v>583.826844350117</v>
      </c>
      <c r="DB162" s="21" t="n">
        <f aca="false">DB101+DB149+DB151+DB152+DB115</f>
        <v>582.320661698568</v>
      </c>
      <c r="DC162" s="21" t="n">
        <f aca="false">DC101+DC149+DC151+DC152+DC115</f>
        <v>505.300391425208</v>
      </c>
      <c r="DD162" s="21" t="n">
        <f aca="false">DD101+DD149+DD151+DD152+DD115</f>
        <v>509.490743607004</v>
      </c>
      <c r="DE162" s="21" t="n">
        <f aca="false">DE101+DE149+DE151+DE152+DE115</f>
        <v>513.63488384068</v>
      </c>
      <c r="DF162" s="21" t="n">
        <f aca="false">DF101+DF149+DF151+DF152+DF115</f>
        <v>512.165346678432</v>
      </c>
      <c r="DG162" s="21" t="n">
        <f aca="false">DG101+DG149+DG151+DG152+DG115</f>
        <v>470.319859304393</v>
      </c>
      <c r="DH162" s="21" t="n">
        <f aca="false">DH101+DH149+DH151+DH152+DH115</f>
        <v>474.13124095798</v>
      </c>
      <c r="DI162" s="21" t="n">
        <f aca="false">DI101+DI149+DI151+DI152+DI115</f>
        <v>477.896725495086</v>
      </c>
      <c r="DJ162" s="21" t="n">
        <f aca="false">DJ101+DJ149+DJ151+DJ152+DJ115</f>
        <v>476.437199960031</v>
      </c>
      <c r="DK162" s="21" t="n">
        <f aca="false">DK101+DK149+DK151+DK152+DK115</f>
        <v>405.706048222809</v>
      </c>
      <c r="DL162" s="21" t="n">
        <f aca="false">DL101+DL149+DL151+DL152+DL115</f>
        <v>404.297926204614</v>
      </c>
      <c r="DM162" s="21" t="n">
        <f aca="false">DM101+DM149+DM151+DM152+DM115</f>
        <v>407.318230644766</v>
      </c>
      <c r="DN162" s="21" t="n">
        <f aca="false">DN101+DN149+DN151+DN152+DN115</f>
        <v>405.88115132793</v>
      </c>
      <c r="DO162" s="21" t="n">
        <f aca="false">DO101+DO149+DO151+DO152+DO115</f>
        <v>437.579208231798</v>
      </c>
      <c r="DP162" s="21" t="n">
        <f aca="false">DP101+DP149+DP151+DP152+DP115</f>
        <v>441.049126244006</v>
      </c>
      <c r="DQ162" s="21" t="n">
        <f aca="false">DQ101+DQ149+DQ151+DQ152+DQ115</f>
        <v>444.473871468413</v>
      </c>
      <c r="DR162" s="21" t="n">
        <f aca="false">DR101+DR149+DR151+DR152+DR115</f>
        <v>443.037379541643</v>
      </c>
      <c r="DS162" s="21" t="n">
        <f aca="false">DS101+DS149+DS151+DS152+DS115</f>
        <v>433.903368076754</v>
      </c>
      <c r="DT162" s="21" t="n">
        <f aca="false">DT101+DT149+DT151+DT152+DT115</f>
        <v>437.339969632376</v>
      </c>
      <c r="DU162" s="21" t="n">
        <f aca="false">DU101+DU149+DU151+DU152+DU115</f>
        <v>440.73164262584</v>
      </c>
      <c r="DV162" s="21" t="n">
        <f aca="false">DV101+DV149+DV151+DV152+DV115</f>
        <v>439.302917059754</v>
      </c>
      <c r="DW162" s="21" t="n">
        <f aca="false">DW101+DW149+DW151+DW152+DW115</f>
        <v>410.537200107927</v>
      </c>
      <c r="DX162" s="21" t="n">
        <f aca="false">DX101+DX149+DX151+DX152+DX115</f>
        <v>413.71605133489</v>
      </c>
      <c r="DY162" s="21" t="n">
        <f aca="false">DY101+DY149+DY151+DY152+DY115</f>
        <v>416.85003480322</v>
      </c>
      <c r="DZ162" s="21" t="n">
        <f aca="false">DZ101+DZ149+DZ151+DZ152+DZ115</f>
        <v>415.423242785574</v>
      </c>
      <c r="EA162" s="21" t="n">
        <f aca="false">EA101+EA149+EA151+EA152+EA115</f>
        <v>394.179186455022</v>
      </c>
      <c r="EB162" s="21" t="n">
        <f aca="false">EB101+EB149+EB151+EB152+EB115</f>
        <v>392.80924031979</v>
      </c>
      <c r="EC162" s="21" t="n">
        <f aca="false">EC101+EC149+EC151+EC152+EC115</f>
        <v>395.74186196286</v>
      </c>
      <c r="ED162" s="21" t="n">
        <f aca="false">ED101+ED149+ED151+ED152+ED115</f>
        <v>394.343743596211</v>
      </c>
      <c r="EE162" s="21" t="n">
        <f aca="false">EE101+EE149+EE151+EE152+EE115</f>
        <v>431.277799228996</v>
      </c>
      <c r="EF162" s="21" t="n">
        <f aca="false">EF101+EF149+EF151+EF152+EF115</f>
        <v>434.695994347772</v>
      </c>
      <c r="EG162" s="21" t="n">
        <f aca="false">EG101+EG149+EG151+EG152+EG115</f>
        <v>438.069610279046</v>
      </c>
      <c r="EH162" s="21" t="n">
        <f aca="false">EH101+EH149+EH151+EH152+EH115</f>
        <v>436.651994805998</v>
      </c>
      <c r="EI162" s="21" t="n">
        <f aca="false">EI101+EI149+EI151+EI152+EI115</f>
        <v>511.867583391507</v>
      </c>
      <c r="EJ162" s="21" t="n">
        <f aca="false">EJ101+EJ149+EJ151+EJ152+EJ115</f>
        <v>1700.66716106699</v>
      </c>
      <c r="EK162" s="21" t="n">
        <f aca="false">EK101+EK149+EK151+EK152+EK115</f>
        <v>1717.95351725671</v>
      </c>
      <c r="EL162" s="21" t="n">
        <f aca="false">EL101+EL149+EL151+EL152+EL115</f>
        <v>1716.53688089203</v>
      </c>
      <c r="EM162" s="21" t="n">
        <f aca="false">EM101+EM149+EM151+EM152+EM115</f>
        <v>1731.39375604141</v>
      </c>
      <c r="EN162" s="21" t="n">
        <f aca="false">EN101+EN149+EN151+EN152+EN115</f>
        <v>1749.23762002109</v>
      </c>
      <c r="EO162" s="21" t="n">
        <f aca="false">EO101+EO149+EO151+EO152+EO115</f>
        <v>1767.03625373652</v>
      </c>
      <c r="EP162" s="21" t="n">
        <f aca="false">EP101+EP149+EP151+EP152+EP115</f>
        <v>1765.59793406232</v>
      </c>
      <c r="EQ162" s="21" t="n">
        <f aca="false">EQ101+EQ149+EQ151+EQ152+EQ115</f>
        <v>1709.07654029094</v>
      </c>
      <c r="ER162" s="21" t="n">
        <f aca="false">ER101+ER149+ER151+ER152+ER115</f>
        <v>1707.67602271926</v>
      </c>
      <c r="ES162" s="21" t="n">
        <f aca="false">ES101+ES149+ES151+ES152+ES115</f>
        <v>1725.02684564002</v>
      </c>
      <c r="ET162" s="21" t="n">
        <f aca="false">ET101+ET149+ET151+ET152+ET115</f>
        <v>1723.5975271512</v>
      </c>
      <c r="EU162" s="21" t="n">
        <f aca="false">EU101+EU149+EU151+EU152+EU115</f>
        <v>1718.42544439273</v>
      </c>
      <c r="EV162" s="21" t="n">
        <f aca="false">EV101+EV149+EV151+EV152+EV115</f>
        <v>1736.11047491506</v>
      </c>
      <c r="EW162" s="21" t="n">
        <f aca="false">EW101+EW149+EW151+EW152+EW115</f>
        <v>1753.74979682413</v>
      </c>
      <c r="EX162" s="21" t="n">
        <f aca="false">EX101+EX149+EX151+EX152+EX115</f>
        <v>1752.29626568011</v>
      </c>
      <c r="EY162" s="21" t="n">
        <f aca="false">EY101+EY149+EY151+EY152+EY115</f>
        <v>1747.0376526301</v>
      </c>
      <c r="EZ162" s="21" t="n">
        <f aca="false">EZ101+EZ149+EZ151+EZ152+EZ115</f>
        <v>1765.01673513847</v>
      </c>
      <c r="FA162" s="21" t="n">
        <f aca="false">FA101+FA149+FA151+FA152+FA115</f>
        <v>1782.94933472967</v>
      </c>
      <c r="FB162" s="21" t="n">
        <f aca="false">FB101+FB149+FB151+FB152+FB115</f>
        <v>1781.47118076808</v>
      </c>
      <c r="FC162" s="21" t="n">
        <f aca="false">FC101+FC149+FC151+FC152+FC115</f>
        <v>1776.1245932992</v>
      </c>
      <c r="FD162" s="21" t="n">
        <f aca="false">FD101+FD149+FD151+FD152+FD115</f>
        <v>0</v>
      </c>
      <c r="FE162" s="21" t="n">
        <f aca="false">FE101+FE149+FE151+FE152+FE115</f>
        <v>0</v>
      </c>
      <c r="FF162" s="21" t="n">
        <f aca="false">FF101+FF149+FF151+FF152+FF115</f>
        <v>0</v>
      </c>
      <c r="FG162" s="21" t="n">
        <f aca="false">FG101+FG149+FG151+FG152+FG115</f>
        <v>0</v>
      </c>
      <c r="FH162" s="21" t="n">
        <f aca="false">FH101+FH149+FH151+FH152+FH115</f>
        <v>0</v>
      </c>
    </row>
    <row r="163" customFormat="false" ht="15" hidden="false" customHeight="false" outlineLevel="0" collapsed="false">
      <c r="C163" s="1" t="s">
        <v>801</v>
      </c>
      <c r="D163" s="12" t="s">
        <v>358</v>
      </c>
      <c r="J163" s="22" t="n">
        <f aca="false">I167</f>
        <v>0</v>
      </c>
      <c r="K163" s="22" t="n">
        <f aca="false">J167</f>
        <v>0</v>
      </c>
      <c r="L163" s="22" t="n">
        <f aca="false">K167</f>
        <v>5.41754075342466</v>
      </c>
      <c r="M163" s="22" t="n">
        <f aca="false">L167</f>
        <v>12.7211882876712</v>
      </c>
      <c r="N163" s="22" t="n">
        <f aca="false">M167</f>
        <v>20.1050956849315</v>
      </c>
      <c r="O163" s="22" t="n">
        <f aca="false">N167</f>
        <v>27.4890030821918</v>
      </c>
      <c r="P163" s="22" t="n">
        <f aca="false">O167</f>
        <v>34.7123907534247</v>
      </c>
      <c r="Q163" s="22" t="n">
        <f aca="false">P167</f>
        <v>42.0160382876712</v>
      </c>
      <c r="R163" s="22" t="n">
        <f aca="false">Q167</f>
        <v>49.3999456849315</v>
      </c>
      <c r="S163" s="22" t="n">
        <f aca="false">R167</f>
        <v>56.7838530821918</v>
      </c>
      <c r="T163" s="22" t="n">
        <f aca="false">S167</f>
        <v>64.0875006164384</v>
      </c>
      <c r="U163" s="22" t="n">
        <f aca="false">T167</f>
        <v>381.975885232109</v>
      </c>
      <c r="V163" s="22" t="n">
        <f aca="false">U167</f>
        <v>703.948062591078</v>
      </c>
      <c r="W163" s="22" t="n">
        <f aca="false">V167</f>
        <v>1026.51679341992</v>
      </c>
      <c r="X163" s="22" t="n">
        <f aca="false">W167</f>
        <v>1350.74884799059</v>
      </c>
      <c r="Y163" s="22" t="n">
        <f aca="false">X167</f>
        <v>1679.15881247312</v>
      </c>
      <c r="Z163" s="22" t="n">
        <f aca="false">Y167</f>
        <v>2011.76535638088</v>
      </c>
      <c r="AA163" s="22" t="n">
        <f aca="false">Z167</f>
        <v>2344.96558968697</v>
      </c>
      <c r="AB163" s="22" t="n">
        <f aca="false">AA167</f>
        <v>2762.27337222594</v>
      </c>
      <c r="AC163" s="22" t="n">
        <f aca="false">AB167</f>
        <v>3184.79045217973</v>
      </c>
      <c r="AD163" s="22" t="n">
        <f aca="false">AC167</f>
        <v>3612.53540861533</v>
      </c>
      <c r="AE163" s="22" t="n">
        <f aca="false">AD167</f>
        <v>4040.87117826044</v>
      </c>
      <c r="AF163" s="22" t="n">
        <f aca="false">AE167</f>
        <v>3670.14436186798</v>
      </c>
      <c r="AG163" s="22" t="n">
        <f aca="false">AF167</f>
        <v>3295.93365541941</v>
      </c>
      <c r="AH163" s="22" t="n">
        <f aca="false">AG167</f>
        <v>2918.25967430147</v>
      </c>
      <c r="AI163" s="22" t="n">
        <f aca="false">AH167</f>
        <v>2541.24126123851</v>
      </c>
      <c r="AJ163" s="22" t="n">
        <f aca="false">AI167</f>
        <v>2168.14199062284</v>
      </c>
      <c r="AK163" s="22" t="n">
        <f aca="false">AJ167</f>
        <v>0</v>
      </c>
      <c r="AL163" s="22" t="n">
        <f aca="false">AK167</f>
        <v>0</v>
      </c>
      <c r="AM163" s="22" t="n">
        <f aca="false">AL167</f>
        <v>0</v>
      </c>
      <c r="AN163" s="22" t="n">
        <f aca="false">AM167</f>
        <v>0</v>
      </c>
      <c r="AO163" s="22" t="n">
        <f aca="false">AN167</f>
        <v>0</v>
      </c>
      <c r="AP163" s="22" t="n">
        <f aca="false">AO167</f>
        <v>0</v>
      </c>
      <c r="AQ163" s="22" t="n">
        <f aca="false">AP167</f>
        <v>0</v>
      </c>
      <c r="AR163" s="22" t="n">
        <f aca="false">AQ167</f>
        <v>0</v>
      </c>
      <c r="AS163" s="22" t="n">
        <f aca="false">AR167</f>
        <v>0</v>
      </c>
      <c r="AT163" s="22" t="n">
        <f aca="false">AS167</f>
        <v>0</v>
      </c>
      <c r="AU163" s="22" t="n">
        <f aca="false">AT167</f>
        <v>0</v>
      </c>
      <c r="AV163" s="22" t="n">
        <f aca="false">AU167</f>
        <v>0</v>
      </c>
      <c r="AW163" s="22" t="n">
        <f aca="false">AV167</f>
        <v>0</v>
      </c>
      <c r="AX163" s="22" t="n">
        <f aca="false">AW167</f>
        <v>0</v>
      </c>
      <c r="AY163" s="22" t="n">
        <f aca="false">AX167</f>
        <v>0</v>
      </c>
      <c r="AZ163" s="22" t="n">
        <f aca="false">AY167</f>
        <v>0</v>
      </c>
      <c r="BA163" s="22" t="n">
        <f aca="false">AZ167</f>
        <v>0</v>
      </c>
      <c r="BB163" s="22" t="n">
        <f aca="false">BA167</f>
        <v>0</v>
      </c>
      <c r="BC163" s="22" t="n">
        <f aca="false">BB167</f>
        <v>0</v>
      </c>
      <c r="BD163" s="22" t="n">
        <f aca="false">BC167</f>
        <v>0</v>
      </c>
      <c r="BE163" s="22" t="n">
        <f aca="false">BD167</f>
        <v>0</v>
      </c>
      <c r="BF163" s="22" t="n">
        <f aca="false">BE167</f>
        <v>0</v>
      </c>
      <c r="BG163" s="22" t="n">
        <f aca="false">BF167</f>
        <v>0</v>
      </c>
      <c r="BH163" s="22" t="n">
        <f aca="false">BG167</f>
        <v>0</v>
      </c>
      <c r="BI163" s="22" t="n">
        <f aca="false">BH167</f>
        <v>0</v>
      </c>
      <c r="BJ163" s="22" t="n">
        <f aca="false">BI167</f>
        <v>0</v>
      </c>
      <c r="BK163" s="22" t="n">
        <f aca="false">BJ167</f>
        <v>0</v>
      </c>
      <c r="BL163" s="22" t="n">
        <f aca="false">BK167</f>
        <v>0</v>
      </c>
      <c r="BM163" s="22" t="n">
        <f aca="false">BL167</f>
        <v>0</v>
      </c>
      <c r="BN163" s="22" t="n">
        <f aca="false">BM167</f>
        <v>0</v>
      </c>
      <c r="BO163" s="22" t="n">
        <f aca="false">BN167</f>
        <v>0</v>
      </c>
      <c r="BP163" s="22" t="n">
        <f aca="false">BO167</f>
        <v>0</v>
      </c>
      <c r="BQ163" s="22" t="n">
        <f aca="false">BP167</f>
        <v>0</v>
      </c>
      <c r="BR163" s="22" t="n">
        <f aca="false">BQ167</f>
        <v>0</v>
      </c>
      <c r="BS163" s="22" t="n">
        <f aca="false">BR167</f>
        <v>0</v>
      </c>
      <c r="BT163" s="22" t="n">
        <f aca="false">BS167</f>
        <v>0</v>
      </c>
      <c r="BU163" s="22" t="n">
        <f aca="false">BT167</f>
        <v>0</v>
      </c>
      <c r="BV163" s="22" t="n">
        <f aca="false">BU167</f>
        <v>0</v>
      </c>
      <c r="BW163" s="22" t="n">
        <f aca="false">BV167</f>
        <v>0</v>
      </c>
      <c r="BX163" s="22" t="n">
        <f aca="false">BW167</f>
        <v>0</v>
      </c>
      <c r="BY163" s="22" t="n">
        <f aca="false">BX167</f>
        <v>0</v>
      </c>
      <c r="BZ163" s="22" t="n">
        <f aca="false">BY167</f>
        <v>0</v>
      </c>
      <c r="CA163" s="22" t="n">
        <f aca="false">BZ167</f>
        <v>0</v>
      </c>
      <c r="CB163" s="22" t="n">
        <f aca="false">CA167</f>
        <v>0</v>
      </c>
      <c r="CC163" s="22" t="n">
        <f aca="false">CB167</f>
        <v>0</v>
      </c>
      <c r="CD163" s="22" t="n">
        <f aca="false">CC167</f>
        <v>0</v>
      </c>
      <c r="CE163" s="22" t="n">
        <f aca="false">CD167</f>
        <v>0</v>
      </c>
      <c r="CF163" s="22" t="n">
        <f aca="false">CE167</f>
        <v>0</v>
      </c>
      <c r="CG163" s="22" t="n">
        <f aca="false">CF167</f>
        <v>0</v>
      </c>
      <c r="CH163" s="22" t="n">
        <f aca="false">CG167</f>
        <v>0</v>
      </c>
      <c r="CI163" s="22" t="n">
        <f aca="false">CH167</f>
        <v>0</v>
      </c>
      <c r="CJ163" s="22" t="n">
        <f aca="false">CI167</f>
        <v>0</v>
      </c>
      <c r="CK163" s="22" t="n">
        <f aca="false">CJ167</f>
        <v>0</v>
      </c>
      <c r="CL163" s="22" t="n">
        <f aca="false">CK167</f>
        <v>0</v>
      </c>
      <c r="CM163" s="22" t="n">
        <f aca="false">CL167</f>
        <v>0</v>
      </c>
      <c r="CN163" s="22" t="n">
        <f aca="false">CM167</f>
        <v>0</v>
      </c>
      <c r="CO163" s="22" t="n">
        <f aca="false">CN167</f>
        <v>0</v>
      </c>
      <c r="CP163" s="22" t="n">
        <f aca="false">CO167</f>
        <v>0</v>
      </c>
      <c r="CQ163" s="22" t="n">
        <f aca="false">CP167</f>
        <v>0</v>
      </c>
      <c r="CR163" s="22" t="n">
        <f aca="false">CQ167</f>
        <v>0</v>
      </c>
      <c r="CS163" s="22" t="n">
        <f aca="false">CR167</f>
        <v>0</v>
      </c>
      <c r="CT163" s="22" t="n">
        <f aca="false">CS167</f>
        <v>0</v>
      </c>
      <c r="CU163" s="22" t="n">
        <f aca="false">CT167</f>
        <v>0</v>
      </c>
      <c r="CV163" s="22" t="n">
        <f aca="false">CU167</f>
        <v>0</v>
      </c>
      <c r="CW163" s="22" t="n">
        <f aca="false">CV167</f>
        <v>0</v>
      </c>
      <c r="CX163" s="22" t="n">
        <f aca="false">CW167</f>
        <v>0</v>
      </c>
      <c r="CY163" s="22" t="n">
        <f aca="false">CX167</f>
        <v>0</v>
      </c>
      <c r="CZ163" s="22" t="n">
        <f aca="false">CY167</f>
        <v>0</v>
      </c>
      <c r="DA163" s="22" t="n">
        <f aca="false">CZ167</f>
        <v>0</v>
      </c>
      <c r="DB163" s="22" t="n">
        <f aca="false">DA167</f>
        <v>0</v>
      </c>
      <c r="DC163" s="22" t="n">
        <f aca="false">DB167</f>
        <v>0</v>
      </c>
      <c r="DD163" s="22" t="n">
        <f aca="false">DC167</f>
        <v>0</v>
      </c>
      <c r="DE163" s="22" t="n">
        <f aca="false">DD167</f>
        <v>0</v>
      </c>
      <c r="DF163" s="22" t="n">
        <f aca="false">DE167</f>
        <v>0</v>
      </c>
      <c r="DG163" s="22" t="n">
        <f aca="false">DF167</f>
        <v>0</v>
      </c>
      <c r="DH163" s="22" t="n">
        <f aca="false">DG167</f>
        <v>0</v>
      </c>
      <c r="DI163" s="22" t="n">
        <f aca="false">DH167</f>
        <v>0</v>
      </c>
      <c r="DJ163" s="22" t="n">
        <f aca="false">DI167</f>
        <v>0</v>
      </c>
      <c r="DK163" s="22" t="n">
        <f aca="false">DJ167</f>
        <v>0</v>
      </c>
      <c r="DL163" s="22" t="n">
        <f aca="false">DK167</f>
        <v>0</v>
      </c>
      <c r="DM163" s="22" t="n">
        <f aca="false">DL167</f>
        <v>0</v>
      </c>
      <c r="DN163" s="22" t="n">
        <f aca="false">DM167</f>
        <v>0</v>
      </c>
      <c r="DO163" s="22" t="n">
        <f aca="false">DN167</f>
        <v>0</v>
      </c>
      <c r="DP163" s="22" t="n">
        <f aca="false">DO167</f>
        <v>0</v>
      </c>
      <c r="DQ163" s="22" t="n">
        <f aca="false">DP167</f>
        <v>0</v>
      </c>
      <c r="DR163" s="22" t="n">
        <f aca="false">DQ167</f>
        <v>0</v>
      </c>
      <c r="DS163" s="22" t="n">
        <f aca="false">DR167</f>
        <v>0</v>
      </c>
      <c r="DT163" s="22" t="n">
        <f aca="false">DS167</f>
        <v>0</v>
      </c>
      <c r="DU163" s="22" t="n">
        <f aca="false">DT167</f>
        <v>0</v>
      </c>
      <c r="DV163" s="22" t="n">
        <f aca="false">DU167</f>
        <v>0</v>
      </c>
      <c r="DW163" s="22" t="n">
        <f aca="false">DV167</f>
        <v>0</v>
      </c>
      <c r="DX163" s="22" t="n">
        <f aca="false">DW167</f>
        <v>0</v>
      </c>
      <c r="DY163" s="22" t="n">
        <f aca="false">DX167</f>
        <v>0</v>
      </c>
      <c r="DZ163" s="22" t="n">
        <f aca="false">DY167</f>
        <v>0</v>
      </c>
      <c r="EA163" s="22" t="n">
        <f aca="false">DZ167</f>
        <v>0</v>
      </c>
      <c r="EB163" s="22" t="n">
        <f aca="false">EA167</f>
        <v>0</v>
      </c>
      <c r="EC163" s="22" t="n">
        <f aca="false">EB167</f>
        <v>0</v>
      </c>
      <c r="ED163" s="22" t="n">
        <f aca="false">EC167</f>
        <v>0</v>
      </c>
      <c r="EE163" s="22" t="n">
        <f aca="false">ED167</f>
        <v>0</v>
      </c>
      <c r="EF163" s="22" t="n">
        <f aca="false">EE167</f>
        <v>0</v>
      </c>
      <c r="EG163" s="22" t="n">
        <f aca="false">EF167</f>
        <v>0</v>
      </c>
      <c r="EH163" s="22" t="n">
        <f aca="false">EG167</f>
        <v>0</v>
      </c>
      <c r="EI163" s="22" t="n">
        <f aca="false">EH167</f>
        <v>0</v>
      </c>
      <c r="EJ163" s="22" t="n">
        <f aca="false">EI167</f>
        <v>0</v>
      </c>
      <c r="EK163" s="22" t="n">
        <f aca="false">EJ167</f>
        <v>0</v>
      </c>
      <c r="EL163" s="22" t="n">
        <f aca="false">EK167</f>
        <v>0</v>
      </c>
      <c r="EM163" s="22" t="n">
        <f aca="false">EL167</f>
        <v>0</v>
      </c>
      <c r="EN163" s="22" t="n">
        <f aca="false">EM167</f>
        <v>0</v>
      </c>
      <c r="EO163" s="22" t="n">
        <f aca="false">EN167</f>
        <v>0</v>
      </c>
      <c r="EP163" s="22" t="n">
        <f aca="false">EO167</f>
        <v>0</v>
      </c>
      <c r="EQ163" s="22" t="n">
        <f aca="false">EP167</f>
        <v>0</v>
      </c>
      <c r="ER163" s="22" t="n">
        <f aca="false">EQ167</f>
        <v>0</v>
      </c>
      <c r="ES163" s="22" t="n">
        <f aca="false">ER167</f>
        <v>0</v>
      </c>
      <c r="ET163" s="22" t="n">
        <f aca="false">ES167</f>
        <v>0</v>
      </c>
      <c r="EU163" s="22" t="n">
        <f aca="false">ET167</f>
        <v>0</v>
      </c>
      <c r="EV163" s="22" t="n">
        <f aca="false">EU167</f>
        <v>0</v>
      </c>
      <c r="EW163" s="22" t="n">
        <f aca="false">EV167</f>
        <v>0</v>
      </c>
      <c r="EX163" s="22" t="n">
        <f aca="false">EW167</f>
        <v>0</v>
      </c>
      <c r="EY163" s="22" t="n">
        <f aca="false">EX167</f>
        <v>0</v>
      </c>
      <c r="EZ163" s="22" t="n">
        <f aca="false">EY167</f>
        <v>0</v>
      </c>
      <c r="FA163" s="22" t="n">
        <f aca="false">EZ167</f>
        <v>0</v>
      </c>
      <c r="FB163" s="22" t="n">
        <f aca="false">FA167</f>
        <v>0</v>
      </c>
      <c r="FC163" s="22" t="n">
        <f aca="false">FB167</f>
        <v>0</v>
      </c>
      <c r="FD163" s="22" t="n">
        <f aca="false">FC167</f>
        <v>0</v>
      </c>
      <c r="FE163" s="22" t="n">
        <f aca="false">FD167</f>
        <v>0</v>
      </c>
      <c r="FF163" s="22" t="n">
        <f aca="false">FE167</f>
        <v>0</v>
      </c>
      <c r="FG163" s="22" t="n">
        <f aca="false">FF167</f>
        <v>0</v>
      </c>
      <c r="FH163" s="22" t="n">
        <f aca="false">FG167</f>
        <v>0</v>
      </c>
    </row>
    <row r="164" customFormat="false" ht="15" hidden="false" customHeight="false" outlineLevel="0" collapsed="false">
      <c r="C164" s="1" t="s">
        <v>793</v>
      </c>
      <c r="D164" s="12" t="s">
        <v>358</v>
      </c>
      <c r="I164" s="21" t="n">
        <f aca="false">SUM(J164:FH164)</f>
        <v>4040.87117826044</v>
      </c>
      <c r="J164" s="21" t="n">
        <f aca="false">MAX(0,-J162)</f>
        <v>-0</v>
      </c>
      <c r="K164" s="21" t="n">
        <f aca="false">MAX(0,-K162)</f>
        <v>5.41754075342466</v>
      </c>
      <c r="L164" s="21" t="n">
        <f aca="false">MAX(0,-L162)</f>
        <v>7.30364753424658</v>
      </c>
      <c r="M164" s="21" t="n">
        <f aca="false">MAX(0,-M162)</f>
        <v>7.38390739726027</v>
      </c>
      <c r="N164" s="21" t="n">
        <f aca="false">MAX(0,-N162)</f>
        <v>7.38390739726027</v>
      </c>
      <c r="O164" s="21" t="n">
        <f aca="false">MAX(0,-O162)</f>
        <v>7.22338767123288</v>
      </c>
      <c r="P164" s="21" t="n">
        <f aca="false">MAX(0,-P162)</f>
        <v>7.30364753424658</v>
      </c>
      <c r="Q164" s="21" t="n">
        <f aca="false">MAX(0,-Q162)</f>
        <v>7.38390739726027</v>
      </c>
      <c r="R164" s="21" t="n">
        <f aca="false">MAX(0,-R162)</f>
        <v>7.38390739726027</v>
      </c>
      <c r="S164" s="21" t="n">
        <f aca="false">MAX(0,-S162)</f>
        <v>7.30364753424658</v>
      </c>
      <c r="T164" s="21" t="n">
        <f aca="false">MAX(0,-T162)</f>
        <v>317.888384615671</v>
      </c>
      <c r="U164" s="21" t="n">
        <f aca="false">MAX(0,-U162)</f>
        <v>321.972177358969</v>
      </c>
      <c r="V164" s="21" t="n">
        <f aca="false">MAX(0,-V162)</f>
        <v>322.568730828841</v>
      </c>
      <c r="W164" s="21" t="n">
        <f aca="false">MAX(0,-W162)</f>
        <v>324.232054570666</v>
      </c>
      <c r="X164" s="21" t="n">
        <f aca="false">MAX(0,-X162)</f>
        <v>328.409964482534</v>
      </c>
      <c r="Y164" s="21" t="n">
        <f aca="false">MAX(0,-Y162)</f>
        <v>332.606543907756</v>
      </c>
      <c r="Z164" s="21" t="n">
        <f aca="false">MAX(0,-Z162)</f>
        <v>333.20023330609</v>
      </c>
      <c r="AA164" s="21" t="n">
        <f aca="false">MAX(0,-AA162)</f>
        <v>417.307782538973</v>
      </c>
      <c r="AB164" s="21" t="n">
        <f aca="false">MAX(0,-AB162)</f>
        <v>422.517079953792</v>
      </c>
      <c r="AC164" s="21" t="n">
        <f aca="false">MAX(0,-AC162)</f>
        <v>427.744956435604</v>
      </c>
      <c r="AD164" s="21" t="n">
        <f aca="false">MAX(0,-AD162)</f>
        <v>428.33576964511</v>
      </c>
      <c r="AE164" s="21" t="n">
        <f aca="false">MAX(0,-AE162)</f>
        <v>0</v>
      </c>
      <c r="AF164" s="21" t="n">
        <f aca="false">MAX(0,-AF162)</f>
        <v>0</v>
      </c>
      <c r="AG164" s="21" t="n">
        <f aca="false">MAX(0,-AG162)</f>
        <v>0</v>
      </c>
      <c r="AH164" s="21" t="n">
        <f aca="false">MAX(0,-AH162)</f>
        <v>0</v>
      </c>
      <c r="AI164" s="21" t="n">
        <f aca="false">MAX(0,-AI162)</f>
        <v>0</v>
      </c>
      <c r="AJ164" s="21" t="n">
        <f aca="false">MAX(0,-AJ162)</f>
        <v>0</v>
      </c>
      <c r="AK164" s="21" t="n">
        <f aca="false">MAX(0,-AK162)</f>
        <v>0</v>
      </c>
      <c r="AL164" s="21" t="n">
        <f aca="false">MAX(0,-AL162)</f>
        <v>0</v>
      </c>
      <c r="AM164" s="21" t="n">
        <f aca="false">MAX(0,-AM162)</f>
        <v>0</v>
      </c>
      <c r="AN164" s="21" t="n">
        <f aca="false">MAX(0,-AN162)</f>
        <v>0</v>
      </c>
      <c r="AO164" s="21" t="n">
        <f aca="false">MAX(0,-AO162)</f>
        <v>0</v>
      </c>
      <c r="AP164" s="21" t="n">
        <f aca="false">MAX(0,-AP162)</f>
        <v>0</v>
      </c>
      <c r="AQ164" s="21" t="n">
        <f aca="false">MAX(0,-AQ162)</f>
        <v>0</v>
      </c>
      <c r="AR164" s="21" t="n">
        <f aca="false">MAX(0,-AR162)</f>
        <v>0</v>
      </c>
      <c r="AS164" s="21" t="n">
        <f aca="false">MAX(0,-AS162)</f>
        <v>0</v>
      </c>
      <c r="AT164" s="21" t="n">
        <f aca="false">MAX(0,-AT162)</f>
        <v>0</v>
      </c>
      <c r="AU164" s="21" t="n">
        <f aca="false">MAX(0,-AU162)</f>
        <v>0</v>
      </c>
      <c r="AV164" s="21" t="n">
        <f aca="false">MAX(0,-AV162)</f>
        <v>0</v>
      </c>
      <c r="AW164" s="21" t="n">
        <f aca="false">MAX(0,-AW162)</f>
        <v>0</v>
      </c>
      <c r="AX164" s="21" t="n">
        <f aca="false">MAX(0,-AX162)</f>
        <v>0</v>
      </c>
      <c r="AY164" s="21" t="n">
        <f aca="false">MAX(0,-AY162)</f>
        <v>0</v>
      </c>
      <c r="AZ164" s="21" t="n">
        <f aca="false">MAX(0,-AZ162)</f>
        <v>0</v>
      </c>
      <c r="BA164" s="21" t="n">
        <f aca="false">MAX(0,-BA162)</f>
        <v>0</v>
      </c>
      <c r="BB164" s="21" t="n">
        <f aca="false">MAX(0,-BB162)</f>
        <v>0</v>
      </c>
      <c r="BC164" s="21" t="n">
        <f aca="false">MAX(0,-BC162)</f>
        <v>0</v>
      </c>
      <c r="BD164" s="21" t="n">
        <f aca="false">MAX(0,-BD162)</f>
        <v>0</v>
      </c>
      <c r="BE164" s="21" t="n">
        <f aca="false">MAX(0,-BE162)</f>
        <v>0</v>
      </c>
      <c r="BF164" s="21" t="n">
        <f aca="false">MAX(0,-BF162)</f>
        <v>0</v>
      </c>
      <c r="BG164" s="21" t="n">
        <f aca="false">MAX(0,-BG162)</f>
        <v>0</v>
      </c>
      <c r="BH164" s="21" t="n">
        <f aca="false">MAX(0,-BH162)</f>
        <v>0</v>
      </c>
      <c r="BI164" s="21" t="n">
        <f aca="false">MAX(0,-BI162)</f>
        <v>0</v>
      </c>
      <c r="BJ164" s="21" t="n">
        <f aca="false">MAX(0,-BJ162)</f>
        <v>0</v>
      </c>
      <c r="BK164" s="21" t="n">
        <f aca="false">MAX(0,-BK162)</f>
        <v>0</v>
      </c>
      <c r="BL164" s="21" t="n">
        <f aca="false">MAX(0,-BL162)</f>
        <v>0</v>
      </c>
      <c r="BM164" s="21" t="n">
        <f aca="false">MAX(0,-BM162)</f>
        <v>0</v>
      </c>
      <c r="BN164" s="21" t="n">
        <f aca="false">MAX(0,-BN162)</f>
        <v>0</v>
      </c>
      <c r="BO164" s="21" t="n">
        <f aca="false">MAX(0,-BO162)</f>
        <v>0</v>
      </c>
      <c r="BP164" s="21" t="n">
        <f aca="false">MAX(0,-BP162)</f>
        <v>0</v>
      </c>
      <c r="BQ164" s="21" t="n">
        <f aca="false">MAX(0,-BQ162)</f>
        <v>0</v>
      </c>
      <c r="BR164" s="21" t="n">
        <f aca="false">MAX(0,-BR162)</f>
        <v>0</v>
      </c>
      <c r="BS164" s="21" t="n">
        <f aca="false">MAX(0,-BS162)</f>
        <v>0</v>
      </c>
      <c r="BT164" s="21" t="n">
        <f aca="false">MAX(0,-BT162)</f>
        <v>0</v>
      </c>
      <c r="BU164" s="21" t="n">
        <f aca="false">MAX(0,-BU162)</f>
        <v>0</v>
      </c>
      <c r="BV164" s="21" t="n">
        <f aca="false">MAX(0,-BV162)</f>
        <v>0</v>
      </c>
      <c r="BW164" s="21" t="n">
        <f aca="false">MAX(0,-BW162)</f>
        <v>0</v>
      </c>
      <c r="BX164" s="21" t="n">
        <f aca="false">MAX(0,-BX162)</f>
        <v>0</v>
      </c>
      <c r="BY164" s="21" t="n">
        <f aca="false">MAX(0,-BY162)</f>
        <v>0</v>
      </c>
      <c r="BZ164" s="21" t="n">
        <f aca="false">MAX(0,-BZ162)</f>
        <v>0</v>
      </c>
      <c r="CA164" s="21" t="n">
        <f aca="false">MAX(0,-CA162)</f>
        <v>0</v>
      </c>
      <c r="CB164" s="21" t="n">
        <f aca="false">MAX(0,-CB162)</f>
        <v>0</v>
      </c>
      <c r="CC164" s="21" t="n">
        <f aca="false">MAX(0,-CC162)</f>
        <v>0</v>
      </c>
      <c r="CD164" s="21" t="n">
        <f aca="false">MAX(0,-CD162)</f>
        <v>0</v>
      </c>
      <c r="CE164" s="21" t="n">
        <f aca="false">MAX(0,-CE162)</f>
        <v>0</v>
      </c>
      <c r="CF164" s="21" t="n">
        <f aca="false">MAX(0,-CF162)</f>
        <v>0</v>
      </c>
      <c r="CG164" s="21" t="n">
        <f aca="false">MAX(0,-CG162)</f>
        <v>0</v>
      </c>
      <c r="CH164" s="21" t="n">
        <f aca="false">MAX(0,-CH162)</f>
        <v>0</v>
      </c>
      <c r="CI164" s="21" t="n">
        <f aca="false">MAX(0,-CI162)</f>
        <v>0</v>
      </c>
      <c r="CJ164" s="21" t="n">
        <f aca="false">MAX(0,-CJ162)</f>
        <v>0</v>
      </c>
      <c r="CK164" s="21" t="n">
        <f aca="false">MAX(0,-CK162)</f>
        <v>0</v>
      </c>
      <c r="CL164" s="21" t="n">
        <f aca="false">MAX(0,-CL162)</f>
        <v>0</v>
      </c>
      <c r="CM164" s="21" t="n">
        <f aca="false">MAX(0,-CM162)</f>
        <v>0</v>
      </c>
      <c r="CN164" s="21" t="n">
        <f aca="false">MAX(0,-CN162)</f>
        <v>0</v>
      </c>
      <c r="CO164" s="21" t="n">
        <f aca="false">MAX(0,-CO162)</f>
        <v>0</v>
      </c>
      <c r="CP164" s="21" t="n">
        <f aca="false">MAX(0,-CP162)</f>
        <v>0</v>
      </c>
      <c r="CQ164" s="21" t="n">
        <f aca="false">MAX(0,-CQ162)</f>
        <v>0</v>
      </c>
      <c r="CR164" s="21" t="n">
        <f aca="false">MAX(0,-CR162)</f>
        <v>0</v>
      </c>
      <c r="CS164" s="21" t="n">
        <f aca="false">MAX(0,-CS162)</f>
        <v>0</v>
      </c>
      <c r="CT164" s="21" t="n">
        <f aca="false">MAX(0,-CT162)</f>
        <v>0</v>
      </c>
      <c r="CU164" s="21" t="n">
        <f aca="false">MAX(0,-CU162)</f>
        <v>0</v>
      </c>
      <c r="CV164" s="21" t="n">
        <f aca="false">MAX(0,-CV162)</f>
        <v>0</v>
      </c>
      <c r="CW164" s="21" t="n">
        <f aca="false">MAX(0,-CW162)</f>
        <v>0</v>
      </c>
      <c r="CX164" s="21" t="n">
        <f aca="false">MAX(0,-CX162)</f>
        <v>0</v>
      </c>
      <c r="CY164" s="21" t="n">
        <f aca="false">MAX(0,-CY162)</f>
        <v>0</v>
      </c>
      <c r="CZ164" s="21" t="n">
        <f aca="false">MAX(0,-CZ162)</f>
        <v>0</v>
      </c>
      <c r="DA164" s="21" t="n">
        <f aca="false">MAX(0,-DA162)</f>
        <v>0</v>
      </c>
      <c r="DB164" s="21" t="n">
        <f aca="false">MAX(0,-DB162)</f>
        <v>0</v>
      </c>
      <c r="DC164" s="21" t="n">
        <f aca="false">MAX(0,-DC162)</f>
        <v>0</v>
      </c>
      <c r="DD164" s="21" t="n">
        <f aca="false">MAX(0,-DD162)</f>
        <v>0</v>
      </c>
      <c r="DE164" s="21" t="n">
        <f aca="false">MAX(0,-DE162)</f>
        <v>0</v>
      </c>
      <c r="DF164" s="21" t="n">
        <f aca="false">MAX(0,-DF162)</f>
        <v>0</v>
      </c>
      <c r="DG164" s="21" t="n">
        <f aca="false">MAX(0,-DG162)</f>
        <v>0</v>
      </c>
      <c r="DH164" s="21" t="n">
        <f aca="false">MAX(0,-DH162)</f>
        <v>0</v>
      </c>
      <c r="DI164" s="21" t="n">
        <f aca="false">MAX(0,-DI162)</f>
        <v>0</v>
      </c>
      <c r="DJ164" s="21" t="n">
        <f aca="false">MAX(0,-DJ162)</f>
        <v>0</v>
      </c>
      <c r="DK164" s="21" t="n">
        <f aca="false">MAX(0,-DK162)</f>
        <v>0</v>
      </c>
      <c r="DL164" s="21" t="n">
        <f aca="false">MAX(0,-DL162)</f>
        <v>0</v>
      </c>
      <c r="DM164" s="21" t="n">
        <f aca="false">MAX(0,-DM162)</f>
        <v>0</v>
      </c>
      <c r="DN164" s="21" t="n">
        <f aca="false">MAX(0,-DN162)</f>
        <v>0</v>
      </c>
      <c r="DO164" s="21" t="n">
        <f aca="false">MAX(0,-DO162)</f>
        <v>0</v>
      </c>
      <c r="DP164" s="21" t="n">
        <f aca="false">MAX(0,-DP162)</f>
        <v>0</v>
      </c>
      <c r="DQ164" s="21" t="n">
        <f aca="false">MAX(0,-DQ162)</f>
        <v>0</v>
      </c>
      <c r="DR164" s="21" t="n">
        <f aca="false">MAX(0,-DR162)</f>
        <v>0</v>
      </c>
      <c r="DS164" s="21" t="n">
        <f aca="false">MAX(0,-DS162)</f>
        <v>0</v>
      </c>
      <c r="DT164" s="21" t="n">
        <f aca="false">MAX(0,-DT162)</f>
        <v>0</v>
      </c>
      <c r="DU164" s="21" t="n">
        <f aca="false">MAX(0,-DU162)</f>
        <v>0</v>
      </c>
      <c r="DV164" s="21" t="n">
        <f aca="false">MAX(0,-DV162)</f>
        <v>0</v>
      </c>
      <c r="DW164" s="21" t="n">
        <f aca="false">MAX(0,-DW162)</f>
        <v>0</v>
      </c>
      <c r="DX164" s="21" t="n">
        <f aca="false">MAX(0,-DX162)</f>
        <v>0</v>
      </c>
      <c r="DY164" s="21" t="n">
        <f aca="false">MAX(0,-DY162)</f>
        <v>0</v>
      </c>
      <c r="DZ164" s="21" t="n">
        <f aca="false">MAX(0,-DZ162)</f>
        <v>0</v>
      </c>
      <c r="EA164" s="21" t="n">
        <f aca="false">MAX(0,-EA162)</f>
        <v>0</v>
      </c>
      <c r="EB164" s="21" t="n">
        <f aca="false">MAX(0,-EB162)</f>
        <v>0</v>
      </c>
      <c r="EC164" s="21" t="n">
        <f aca="false">MAX(0,-EC162)</f>
        <v>0</v>
      </c>
      <c r="ED164" s="21" t="n">
        <f aca="false">MAX(0,-ED162)</f>
        <v>0</v>
      </c>
      <c r="EE164" s="21" t="n">
        <f aca="false">MAX(0,-EE162)</f>
        <v>0</v>
      </c>
      <c r="EF164" s="21" t="n">
        <f aca="false">MAX(0,-EF162)</f>
        <v>0</v>
      </c>
      <c r="EG164" s="21" t="n">
        <f aca="false">MAX(0,-EG162)</f>
        <v>0</v>
      </c>
      <c r="EH164" s="21" t="n">
        <f aca="false">MAX(0,-EH162)</f>
        <v>0</v>
      </c>
      <c r="EI164" s="21" t="n">
        <f aca="false">MAX(0,-EI162)</f>
        <v>0</v>
      </c>
      <c r="EJ164" s="21" t="n">
        <f aca="false">MAX(0,-EJ162)</f>
        <v>0</v>
      </c>
      <c r="EK164" s="21" t="n">
        <f aca="false">MAX(0,-EK162)</f>
        <v>0</v>
      </c>
      <c r="EL164" s="21" t="n">
        <f aca="false">MAX(0,-EL162)</f>
        <v>0</v>
      </c>
      <c r="EM164" s="21" t="n">
        <f aca="false">MAX(0,-EM162)</f>
        <v>0</v>
      </c>
      <c r="EN164" s="21" t="n">
        <f aca="false">MAX(0,-EN162)</f>
        <v>0</v>
      </c>
      <c r="EO164" s="21" t="n">
        <f aca="false">MAX(0,-EO162)</f>
        <v>0</v>
      </c>
      <c r="EP164" s="21" t="n">
        <f aca="false">MAX(0,-EP162)</f>
        <v>0</v>
      </c>
      <c r="EQ164" s="21" t="n">
        <f aca="false">MAX(0,-EQ162)</f>
        <v>0</v>
      </c>
      <c r="ER164" s="21" t="n">
        <f aca="false">MAX(0,-ER162)</f>
        <v>0</v>
      </c>
      <c r="ES164" s="21" t="n">
        <f aca="false">MAX(0,-ES162)</f>
        <v>0</v>
      </c>
      <c r="ET164" s="21" t="n">
        <f aca="false">MAX(0,-ET162)</f>
        <v>0</v>
      </c>
      <c r="EU164" s="21" t="n">
        <f aca="false">MAX(0,-EU162)</f>
        <v>0</v>
      </c>
      <c r="EV164" s="21" t="n">
        <f aca="false">MAX(0,-EV162)</f>
        <v>0</v>
      </c>
      <c r="EW164" s="21" t="n">
        <f aca="false">MAX(0,-EW162)</f>
        <v>0</v>
      </c>
      <c r="EX164" s="21" t="n">
        <f aca="false">MAX(0,-EX162)</f>
        <v>0</v>
      </c>
      <c r="EY164" s="21" t="n">
        <f aca="false">MAX(0,-EY162)</f>
        <v>0</v>
      </c>
      <c r="EZ164" s="21" t="n">
        <f aca="false">MAX(0,-EZ162)</f>
        <v>0</v>
      </c>
      <c r="FA164" s="21" t="n">
        <f aca="false">MAX(0,-FA162)</f>
        <v>0</v>
      </c>
      <c r="FB164" s="21" t="n">
        <f aca="false">MAX(0,-FB162)</f>
        <v>0</v>
      </c>
      <c r="FC164" s="21" t="n">
        <f aca="false">MAX(0,-FC162)</f>
        <v>0</v>
      </c>
      <c r="FD164" s="21" t="n">
        <f aca="false">MAX(0,-FD162)</f>
        <v>-0</v>
      </c>
      <c r="FE164" s="21" t="n">
        <f aca="false">MAX(0,-FE162)</f>
        <v>-0</v>
      </c>
      <c r="FF164" s="21" t="n">
        <f aca="false">MAX(0,-FF162)</f>
        <v>-0</v>
      </c>
      <c r="FG164" s="21" t="n">
        <f aca="false">MAX(0,-FG162)</f>
        <v>-0</v>
      </c>
      <c r="FH164" s="21" t="n">
        <f aca="false">MAX(0,-FH162)</f>
        <v>-0</v>
      </c>
    </row>
    <row r="165" customFormat="false" ht="15" hidden="false" customHeight="false" outlineLevel="0" collapsed="false">
      <c r="C165" s="1" t="s">
        <v>794</v>
      </c>
      <c r="D165" s="12" t="s">
        <v>358</v>
      </c>
      <c r="I165" s="21" t="n">
        <f aca="false">SUM(J165:FH165)</f>
        <v>-2245.22233889458</v>
      </c>
      <c r="J165" s="21" t="n">
        <f aca="false">-MIN(J163,In_Loss_Cap*MAX(0,J162))</f>
        <v>-0</v>
      </c>
      <c r="K165" s="21" t="n">
        <f aca="false">-MIN(K163,In_Loss_Cap*MAX(0,K162))</f>
        <v>-0</v>
      </c>
      <c r="L165" s="21" t="n">
        <f aca="false">-MIN(L163,In_Loss_Cap*MAX(0,L162))</f>
        <v>-0</v>
      </c>
      <c r="M165" s="21" t="n">
        <f aca="false">-MIN(M163,In_Loss_Cap*MAX(0,M162))</f>
        <v>-0</v>
      </c>
      <c r="N165" s="21" t="n">
        <f aca="false">-MIN(N163,In_Loss_Cap*MAX(0,N162))</f>
        <v>-0</v>
      </c>
      <c r="O165" s="21" t="n">
        <f aca="false">-MIN(O163,In_Loss_Cap*MAX(0,O162))</f>
        <v>-0</v>
      </c>
      <c r="P165" s="21" t="n">
        <f aca="false">-MIN(P163,In_Loss_Cap*MAX(0,P162))</f>
        <v>-0</v>
      </c>
      <c r="Q165" s="21" t="n">
        <f aca="false">-MIN(Q163,In_Loss_Cap*MAX(0,Q162))</f>
        <v>-0</v>
      </c>
      <c r="R165" s="21" t="n">
        <f aca="false">-MIN(R163,In_Loss_Cap*MAX(0,R162))</f>
        <v>-0</v>
      </c>
      <c r="S165" s="21" t="n">
        <f aca="false">-MIN(S163,In_Loss_Cap*MAX(0,S162))</f>
        <v>-0</v>
      </c>
      <c r="T165" s="21" t="n">
        <f aca="false">-MIN(T163,In_Loss_Cap*MAX(0,T162))</f>
        <v>-0</v>
      </c>
      <c r="U165" s="21" t="n">
        <f aca="false">-MIN(U163,In_Loss_Cap*MAX(0,U162))</f>
        <v>-0</v>
      </c>
      <c r="V165" s="21" t="n">
        <f aca="false">-MIN(V163,In_Loss_Cap*MAX(0,V162))</f>
        <v>-0</v>
      </c>
      <c r="W165" s="21" t="n">
        <f aca="false">-MIN(W163,In_Loss_Cap*MAX(0,W162))</f>
        <v>-0</v>
      </c>
      <c r="X165" s="21" t="n">
        <f aca="false">-MIN(X163,In_Loss_Cap*MAX(0,X162))</f>
        <v>-0</v>
      </c>
      <c r="Y165" s="21" t="n">
        <f aca="false">-MIN(Y163,In_Loss_Cap*MAX(0,Y162))</f>
        <v>-0</v>
      </c>
      <c r="Z165" s="21" t="n">
        <f aca="false">-MIN(Z163,In_Loss_Cap*MAX(0,Z162))</f>
        <v>-0</v>
      </c>
      <c r="AA165" s="21" t="n">
        <f aca="false">-MIN(AA163,In_Loss_Cap*MAX(0,AA162))</f>
        <v>-0</v>
      </c>
      <c r="AB165" s="21" t="n">
        <f aca="false">-MIN(AB163,In_Loss_Cap*MAX(0,AB162))</f>
        <v>-0</v>
      </c>
      <c r="AC165" s="21" t="n">
        <f aca="false">-MIN(AC163,In_Loss_Cap*MAX(0,AC162))</f>
        <v>-0</v>
      </c>
      <c r="AD165" s="21" t="n">
        <f aca="false">-MIN(AD163,In_Loss_Cap*MAX(0,AD162))</f>
        <v>-0</v>
      </c>
      <c r="AE165" s="21" t="n">
        <f aca="false">-MIN(AE163,In_Loss_Cap*MAX(0,AE162))</f>
        <v>-370.726816392459</v>
      </c>
      <c r="AF165" s="21" t="n">
        <f aca="false">-MIN(AF163,In_Loss_Cap*MAX(0,AF162))</f>
        <v>-374.210706448575</v>
      </c>
      <c r="AG165" s="21" t="n">
        <f aca="false">-MIN(AG163,In_Loss_Cap*MAX(0,AG162))</f>
        <v>-377.673981117939</v>
      </c>
      <c r="AH165" s="21" t="n">
        <f aca="false">-MIN(AH163,In_Loss_Cap*MAX(0,AH162))</f>
        <v>-377.018413062958</v>
      </c>
      <c r="AI165" s="21" t="n">
        <f aca="false">-MIN(AI163,In_Loss_Cap*MAX(0,AI162))</f>
        <v>-373.099270615675</v>
      </c>
      <c r="AJ165" s="21" t="n">
        <f aca="false">-MIN(AJ163,In_Loss_Cap*MAX(0,AJ162))</f>
        <v>-372.493151256977</v>
      </c>
      <c r="AK165" s="21" t="n">
        <f aca="false">-MIN(AK163,In_Loss_Cap*MAX(0,AK162))</f>
        <v>-0</v>
      </c>
      <c r="AL165" s="21" t="n">
        <f aca="false">-MIN(AL163,In_Loss_Cap*MAX(0,AL162))</f>
        <v>-0</v>
      </c>
      <c r="AM165" s="21" t="n">
        <f aca="false">-MIN(AM163,In_Loss_Cap*MAX(0,AM162))</f>
        <v>-0</v>
      </c>
      <c r="AN165" s="21" t="n">
        <f aca="false">-MIN(AN163,In_Loss_Cap*MAX(0,AN162))</f>
        <v>-0</v>
      </c>
      <c r="AO165" s="21" t="n">
        <f aca="false">-MIN(AO163,In_Loss_Cap*MAX(0,AO162))</f>
        <v>-0</v>
      </c>
      <c r="AP165" s="21" t="n">
        <f aca="false">-MIN(AP163,In_Loss_Cap*MAX(0,AP162))</f>
        <v>-0</v>
      </c>
      <c r="AQ165" s="21" t="n">
        <f aca="false">-MIN(AQ163,In_Loss_Cap*MAX(0,AQ162))</f>
        <v>-0</v>
      </c>
      <c r="AR165" s="21" t="n">
        <f aca="false">-MIN(AR163,In_Loss_Cap*MAX(0,AR162))</f>
        <v>-0</v>
      </c>
      <c r="AS165" s="21" t="n">
        <f aca="false">-MIN(AS163,In_Loss_Cap*MAX(0,AS162))</f>
        <v>-0</v>
      </c>
      <c r="AT165" s="21" t="n">
        <f aca="false">-MIN(AT163,In_Loss_Cap*MAX(0,AT162))</f>
        <v>-0</v>
      </c>
      <c r="AU165" s="21" t="n">
        <f aca="false">-MIN(AU163,In_Loss_Cap*MAX(0,AU162))</f>
        <v>-0</v>
      </c>
      <c r="AV165" s="21" t="n">
        <f aca="false">-MIN(AV163,In_Loss_Cap*MAX(0,AV162))</f>
        <v>-0</v>
      </c>
      <c r="AW165" s="21" t="n">
        <f aca="false">-MIN(AW163,In_Loss_Cap*MAX(0,AW162))</f>
        <v>-0</v>
      </c>
      <c r="AX165" s="21" t="n">
        <f aca="false">-MIN(AX163,In_Loss_Cap*MAX(0,AX162))</f>
        <v>-0</v>
      </c>
      <c r="AY165" s="21" t="n">
        <f aca="false">-MIN(AY163,In_Loss_Cap*MAX(0,AY162))</f>
        <v>-0</v>
      </c>
      <c r="AZ165" s="21" t="n">
        <f aca="false">-MIN(AZ163,In_Loss_Cap*MAX(0,AZ162))</f>
        <v>-0</v>
      </c>
      <c r="BA165" s="21" t="n">
        <f aca="false">-MIN(BA163,In_Loss_Cap*MAX(0,BA162))</f>
        <v>-0</v>
      </c>
      <c r="BB165" s="21" t="n">
        <f aca="false">-MIN(BB163,In_Loss_Cap*MAX(0,BB162))</f>
        <v>-0</v>
      </c>
      <c r="BC165" s="21" t="n">
        <f aca="false">-MIN(BC163,In_Loss_Cap*MAX(0,BC162))</f>
        <v>-0</v>
      </c>
      <c r="BD165" s="21" t="n">
        <f aca="false">-MIN(BD163,In_Loss_Cap*MAX(0,BD162))</f>
        <v>-0</v>
      </c>
      <c r="BE165" s="21" t="n">
        <f aca="false">-MIN(BE163,In_Loss_Cap*MAX(0,BE162))</f>
        <v>-0</v>
      </c>
      <c r="BF165" s="21" t="n">
        <f aca="false">-MIN(BF163,In_Loss_Cap*MAX(0,BF162))</f>
        <v>-0</v>
      </c>
      <c r="BG165" s="21" t="n">
        <f aca="false">-MIN(BG163,In_Loss_Cap*MAX(0,BG162))</f>
        <v>-0</v>
      </c>
      <c r="BH165" s="21" t="n">
        <f aca="false">-MIN(BH163,In_Loss_Cap*MAX(0,BH162))</f>
        <v>-0</v>
      </c>
      <c r="BI165" s="21" t="n">
        <f aca="false">-MIN(BI163,In_Loss_Cap*MAX(0,BI162))</f>
        <v>-0</v>
      </c>
      <c r="BJ165" s="21" t="n">
        <f aca="false">-MIN(BJ163,In_Loss_Cap*MAX(0,BJ162))</f>
        <v>-0</v>
      </c>
      <c r="BK165" s="21" t="n">
        <f aca="false">-MIN(BK163,In_Loss_Cap*MAX(0,BK162))</f>
        <v>-0</v>
      </c>
      <c r="BL165" s="21" t="n">
        <f aca="false">-MIN(BL163,In_Loss_Cap*MAX(0,BL162))</f>
        <v>-0</v>
      </c>
      <c r="BM165" s="21" t="n">
        <f aca="false">-MIN(BM163,In_Loss_Cap*MAX(0,BM162))</f>
        <v>-0</v>
      </c>
      <c r="BN165" s="21" t="n">
        <f aca="false">-MIN(BN163,In_Loss_Cap*MAX(0,BN162))</f>
        <v>-0</v>
      </c>
      <c r="BO165" s="21" t="n">
        <f aca="false">-MIN(BO163,In_Loss_Cap*MAX(0,BO162))</f>
        <v>-0</v>
      </c>
      <c r="BP165" s="21" t="n">
        <f aca="false">-MIN(BP163,In_Loss_Cap*MAX(0,BP162))</f>
        <v>-0</v>
      </c>
      <c r="BQ165" s="21" t="n">
        <f aca="false">-MIN(BQ163,In_Loss_Cap*MAX(0,BQ162))</f>
        <v>-0</v>
      </c>
      <c r="BR165" s="21" t="n">
        <f aca="false">-MIN(BR163,In_Loss_Cap*MAX(0,BR162))</f>
        <v>-0</v>
      </c>
      <c r="BS165" s="21" t="n">
        <f aca="false">-MIN(BS163,In_Loss_Cap*MAX(0,BS162))</f>
        <v>-0</v>
      </c>
      <c r="BT165" s="21" t="n">
        <f aca="false">-MIN(BT163,In_Loss_Cap*MAX(0,BT162))</f>
        <v>-0</v>
      </c>
      <c r="BU165" s="21" t="n">
        <f aca="false">-MIN(BU163,In_Loss_Cap*MAX(0,BU162))</f>
        <v>-0</v>
      </c>
      <c r="BV165" s="21" t="n">
        <f aca="false">-MIN(BV163,In_Loss_Cap*MAX(0,BV162))</f>
        <v>-0</v>
      </c>
      <c r="BW165" s="21" t="n">
        <f aca="false">-MIN(BW163,In_Loss_Cap*MAX(0,BW162))</f>
        <v>-0</v>
      </c>
      <c r="BX165" s="21" t="n">
        <f aca="false">-MIN(BX163,In_Loss_Cap*MAX(0,BX162))</f>
        <v>-0</v>
      </c>
      <c r="BY165" s="21" t="n">
        <f aca="false">-MIN(BY163,In_Loss_Cap*MAX(0,BY162))</f>
        <v>-0</v>
      </c>
      <c r="BZ165" s="21" t="n">
        <f aca="false">-MIN(BZ163,In_Loss_Cap*MAX(0,BZ162))</f>
        <v>-0</v>
      </c>
      <c r="CA165" s="21" t="n">
        <f aca="false">-MIN(CA163,In_Loss_Cap*MAX(0,CA162))</f>
        <v>-0</v>
      </c>
      <c r="CB165" s="21" t="n">
        <f aca="false">-MIN(CB163,In_Loss_Cap*MAX(0,CB162))</f>
        <v>-0</v>
      </c>
      <c r="CC165" s="21" t="n">
        <f aca="false">-MIN(CC163,In_Loss_Cap*MAX(0,CC162))</f>
        <v>-0</v>
      </c>
      <c r="CD165" s="21" t="n">
        <f aca="false">-MIN(CD163,In_Loss_Cap*MAX(0,CD162))</f>
        <v>-0</v>
      </c>
      <c r="CE165" s="21" t="n">
        <f aca="false">-MIN(CE163,In_Loss_Cap*MAX(0,CE162))</f>
        <v>-0</v>
      </c>
      <c r="CF165" s="21" t="n">
        <f aca="false">-MIN(CF163,In_Loss_Cap*MAX(0,CF162))</f>
        <v>-0</v>
      </c>
      <c r="CG165" s="21" t="n">
        <f aca="false">-MIN(CG163,In_Loss_Cap*MAX(0,CG162))</f>
        <v>-0</v>
      </c>
      <c r="CH165" s="21" t="n">
        <f aca="false">-MIN(CH163,In_Loss_Cap*MAX(0,CH162))</f>
        <v>-0</v>
      </c>
      <c r="CI165" s="21" t="n">
        <f aca="false">-MIN(CI163,In_Loss_Cap*MAX(0,CI162))</f>
        <v>-0</v>
      </c>
      <c r="CJ165" s="21" t="n">
        <f aca="false">-MIN(CJ163,In_Loss_Cap*MAX(0,CJ162))</f>
        <v>-0</v>
      </c>
      <c r="CK165" s="21" t="n">
        <f aca="false">-MIN(CK163,In_Loss_Cap*MAX(0,CK162))</f>
        <v>-0</v>
      </c>
      <c r="CL165" s="21" t="n">
        <f aca="false">-MIN(CL163,In_Loss_Cap*MAX(0,CL162))</f>
        <v>-0</v>
      </c>
      <c r="CM165" s="21" t="n">
        <f aca="false">-MIN(CM163,In_Loss_Cap*MAX(0,CM162))</f>
        <v>-0</v>
      </c>
      <c r="CN165" s="21" t="n">
        <f aca="false">-MIN(CN163,In_Loss_Cap*MAX(0,CN162))</f>
        <v>-0</v>
      </c>
      <c r="CO165" s="21" t="n">
        <f aca="false">-MIN(CO163,In_Loss_Cap*MAX(0,CO162))</f>
        <v>-0</v>
      </c>
      <c r="CP165" s="21" t="n">
        <f aca="false">-MIN(CP163,In_Loss_Cap*MAX(0,CP162))</f>
        <v>-0</v>
      </c>
      <c r="CQ165" s="21" t="n">
        <f aca="false">-MIN(CQ163,In_Loss_Cap*MAX(0,CQ162))</f>
        <v>-0</v>
      </c>
      <c r="CR165" s="21" t="n">
        <f aca="false">-MIN(CR163,In_Loss_Cap*MAX(0,CR162))</f>
        <v>-0</v>
      </c>
      <c r="CS165" s="21" t="n">
        <f aca="false">-MIN(CS163,In_Loss_Cap*MAX(0,CS162))</f>
        <v>-0</v>
      </c>
      <c r="CT165" s="21" t="n">
        <f aca="false">-MIN(CT163,In_Loss_Cap*MAX(0,CT162))</f>
        <v>-0</v>
      </c>
      <c r="CU165" s="21" t="n">
        <f aca="false">-MIN(CU163,In_Loss_Cap*MAX(0,CU162))</f>
        <v>-0</v>
      </c>
      <c r="CV165" s="21" t="n">
        <f aca="false">-MIN(CV163,In_Loss_Cap*MAX(0,CV162))</f>
        <v>-0</v>
      </c>
      <c r="CW165" s="21" t="n">
        <f aca="false">-MIN(CW163,In_Loss_Cap*MAX(0,CW162))</f>
        <v>-0</v>
      </c>
      <c r="CX165" s="21" t="n">
        <f aca="false">-MIN(CX163,In_Loss_Cap*MAX(0,CX162))</f>
        <v>-0</v>
      </c>
      <c r="CY165" s="21" t="n">
        <f aca="false">-MIN(CY163,In_Loss_Cap*MAX(0,CY162))</f>
        <v>-0</v>
      </c>
      <c r="CZ165" s="21" t="n">
        <f aca="false">-MIN(CZ163,In_Loss_Cap*MAX(0,CZ162))</f>
        <v>-0</v>
      </c>
      <c r="DA165" s="21" t="n">
        <f aca="false">-MIN(DA163,In_Loss_Cap*MAX(0,DA162))</f>
        <v>-0</v>
      </c>
      <c r="DB165" s="21" t="n">
        <f aca="false">-MIN(DB163,In_Loss_Cap*MAX(0,DB162))</f>
        <v>-0</v>
      </c>
      <c r="DC165" s="21" t="n">
        <f aca="false">-MIN(DC163,In_Loss_Cap*MAX(0,DC162))</f>
        <v>-0</v>
      </c>
      <c r="DD165" s="21" t="n">
        <f aca="false">-MIN(DD163,In_Loss_Cap*MAX(0,DD162))</f>
        <v>-0</v>
      </c>
      <c r="DE165" s="21" t="n">
        <f aca="false">-MIN(DE163,In_Loss_Cap*MAX(0,DE162))</f>
        <v>-0</v>
      </c>
      <c r="DF165" s="21" t="n">
        <f aca="false">-MIN(DF163,In_Loss_Cap*MAX(0,DF162))</f>
        <v>-0</v>
      </c>
      <c r="DG165" s="21" t="n">
        <f aca="false">-MIN(DG163,In_Loss_Cap*MAX(0,DG162))</f>
        <v>-0</v>
      </c>
      <c r="DH165" s="21" t="n">
        <f aca="false">-MIN(DH163,In_Loss_Cap*MAX(0,DH162))</f>
        <v>-0</v>
      </c>
      <c r="DI165" s="21" t="n">
        <f aca="false">-MIN(DI163,In_Loss_Cap*MAX(0,DI162))</f>
        <v>-0</v>
      </c>
      <c r="DJ165" s="21" t="n">
        <f aca="false">-MIN(DJ163,In_Loss_Cap*MAX(0,DJ162))</f>
        <v>-0</v>
      </c>
      <c r="DK165" s="21" t="n">
        <f aca="false">-MIN(DK163,In_Loss_Cap*MAX(0,DK162))</f>
        <v>-0</v>
      </c>
      <c r="DL165" s="21" t="n">
        <f aca="false">-MIN(DL163,In_Loss_Cap*MAX(0,DL162))</f>
        <v>-0</v>
      </c>
      <c r="DM165" s="21" t="n">
        <f aca="false">-MIN(DM163,In_Loss_Cap*MAX(0,DM162))</f>
        <v>-0</v>
      </c>
      <c r="DN165" s="21" t="n">
        <f aca="false">-MIN(DN163,In_Loss_Cap*MAX(0,DN162))</f>
        <v>-0</v>
      </c>
      <c r="DO165" s="21" t="n">
        <f aca="false">-MIN(DO163,In_Loss_Cap*MAX(0,DO162))</f>
        <v>-0</v>
      </c>
      <c r="DP165" s="21" t="n">
        <f aca="false">-MIN(DP163,In_Loss_Cap*MAX(0,DP162))</f>
        <v>-0</v>
      </c>
      <c r="DQ165" s="21" t="n">
        <f aca="false">-MIN(DQ163,In_Loss_Cap*MAX(0,DQ162))</f>
        <v>-0</v>
      </c>
      <c r="DR165" s="21" t="n">
        <f aca="false">-MIN(DR163,In_Loss_Cap*MAX(0,DR162))</f>
        <v>-0</v>
      </c>
      <c r="DS165" s="21" t="n">
        <f aca="false">-MIN(DS163,In_Loss_Cap*MAX(0,DS162))</f>
        <v>-0</v>
      </c>
      <c r="DT165" s="21" t="n">
        <f aca="false">-MIN(DT163,In_Loss_Cap*MAX(0,DT162))</f>
        <v>-0</v>
      </c>
      <c r="DU165" s="21" t="n">
        <f aca="false">-MIN(DU163,In_Loss_Cap*MAX(0,DU162))</f>
        <v>-0</v>
      </c>
      <c r="DV165" s="21" t="n">
        <f aca="false">-MIN(DV163,In_Loss_Cap*MAX(0,DV162))</f>
        <v>-0</v>
      </c>
      <c r="DW165" s="21" t="n">
        <f aca="false">-MIN(DW163,In_Loss_Cap*MAX(0,DW162))</f>
        <v>-0</v>
      </c>
      <c r="DX165" s="21" t="n">
        <f aca="false">-MIN(DX163,In_Loss_Cap*MAX(0,DX162))</f>
        <v>-0</v>
      </c>
      <c r="DY165" s="21" t="n">
        <f aca="false">-MIN(DY163,In_Loss_Cap*MAX(0,DY162))</f>
        <v>-0</v>
      </c>
      <c r="DZ165" s="21" t="n">
        <f aca="false">-MIN(DZ163,In_Loss_Cap*MAX(0,DZ162))</f>
        <v>-0</v>
      </c>
      <c r="EA165" s="21" t="n">
        <f aca="false">-MIN(EA163,In_Loss_Cap*MAX(0,EA162))</f>
        <v>-0</v>
      </c>
      <c r="EB165" s="21" t="n">
        <f aca="false">-MIN(EB163,In_Loss_Cap*MAX(0,EB162))</f>
        <v>-0</v>
      </c>
      <c r="EC165" s="21" t="n">
        <f aca="false">-MIN(EC163,In_Loss_Cap*MAX(0,EC162))</f>
        <v>-0</v>
      </c>
      <c r="ED165" s="21" t="n">
        <f aca="false">-MIN(ED163,In_Loss_Cap*MAX(0,ED162))</f>
        <v>-0</v>
      </c>
      <c r="EE165" s="21" t="n">
        <f aca="false">-MIN(EE163,In_Loss_Cap*MAX(0,EE162))</f>
        <v>-0</v>
      </c>
      <c r="EF165" s="21" t="n">
        <f aca="false">-MIN(EF163,In_Loss_Cap*MAX(0,EF162))</f>
        <v>-0</v>
      </c>
      <c r="EG165" s="21" t="n">
        <f aca="false">-MIN(EG163,In_Loss_Cap*MAX(0,EG162))</f>
        <v>-0</v>
      </c>
      <c r="EH165" s="21" t="n">
        <f aca="false">-MIN(EH163,In_Loss_Cap*MAX(0,EH162))</f>
        <v>-0</v>
      </c>
      <c r="EI165" s="21" t="n">
        <f aca="false">-MIN(EI163,In_Loss_Cap*MAX(0,EI162))</f>
        <v>-0</v>
      </c>
      <c r="EJ165" s="21" t="n">
        <f aca="false">-MIN(EJ163,In_Loss_Cap*MAX(0,EJ162))</f>
        <v>-0</v>
      </c>
      <c r="EK165" s="21" t="n">
        <f aca="false">-MIN(EK163,In_Loss_Cap*MAX(0,EK162))</f>
        <v>-0</v>
      </c>
      <c r="EL165" s="21" t="n">
        <f aca="false">-MIN(EL163,In_Loss_Cap*MAX(0,EL162))</f>
        <v>-0</v>
      </c>
      <c r="EM165" s="21" t="n">
        <f aca="false">-MIN(EM163,In_Loss_Cap*MAX(0,EM162))</f>
        <v>-0</v>
      </c>
      <c r="EN165" s="21" t="n">
        <f aca="false">-MIN(EN163,In_Loss_Cap*MAX(0,EN162))</f>
        <v>-0</v>
      </c>
      <c r="EO165" s="21" t="n">
        <f aca="false">-MIN(EO163,In_Loss_Cap*MAX(0,EO162))</f>
        <v>-0</v>
      </c>
      <c r="EP165" s="21" t="n">
        <f aca="false">-MIN(EP163,In_Loss_Cap*MAX(0,EP162))</f>
        <v>-0</v>
      </c>
      <c r="EQ165" s="21" t="n">
        <f aca="false">-MIN(EQ163,In_Loss_Cap*MAX(0,EQ162))</f>
        <v>-0</v>
      </c>
      <c r="ER165" s="21" t="n">
        <f aca="false">-MIN(ER163,In_Loss_Cap*MAX(0,ER162))</f>
        <v>-0</v>
      </c>
      <c r="ES165" s="21" t="n">
        <f aca="false">-MIN(ES163,In_Loss_Cap*MAX(0,ES162))</f>
        <v>-0</v>
      </c>
      <c r="ET165" s="21" t="n">
        <f aca="false">-MIN(ET163,In_Loss_Cap*MAX(0,ET162))</f>
        <v>-0</v>
      </c>
      <c r="EU165" s="21" t="n">
        <f aca="false">-MIN(EU163,In_Loss_Cap*MAX(0,EU162))</f>
        <v>-0</v>
      </c>
      <c r="EV165" s="21" t="n">
        <f aca="false">-MIN(EV163,In_Loss_Cap*MAX(0,EV162))</f>
        <v>-0</v>
      </c>
      <c r="EW165" s="21" t="n">
        <f aca="false">-MIN(EW163,In_Loss_Cap*MAX(0,EW162))</f>
        <v>-0</v>
      </c>
      <c r="EX165" s="21" t="n">
        <f aca="false">-MIN(EX163,In_Loss_Cap*MAX(0,EX162))</f>
        <v>-0</v>
      </c>
      <c r="EY165" s="21" t="n">
        <f aca="false">-MIN(EY163,In_Loss_Cap*MAX(0,EY162))</f>
        <v>-0</v>
      </c>
      <c r="EZ165" s="21" t="n">
        <f aca="false">-MIN(EZ163,In_Loss_Cap*MAX(0,EZ162))</f>
        <v>-0</v>
      </c>
      <c r="FA165" s="21" t="n">
        <f aca="false">-MIN(FA163,In_Loss_Cap*MAX(0,FA162))</f>
        <v>-0</v>
      </c>
      <c r="FB165" s="21" t="n">
        <f aca="false">-MIN(FB163,In_Loss_Cap*MAX(0,FB162))</f>
        <v>-0</v>
      </c>
      <c r="FC165" s="21" t="n">
        <f aca="false">-MIN(FC163,In_Loss_Cap*MAX(0,FC162))</f>
        <v>-0</v>
      </c>
      <c r="FD165" s="21" t="n">
        <f aca="false">-MIN(FD163,In_Loss_Cap*MAX(0,FD162))</f>
        <v>-0</v>
      </c>
      <c r="FE165" s="21" t="n">
        <f aca="false">-MIN(FE163,In_Loss_Cap*MAX(0,FE162))</f>
        <v>-0</v>
      </c>
      <c r="FF165" s="21" t="n">
        <f aca="false">-MIN(FF163,In_Loss_Cap*MAX(0,FF162))</f>
        <v>-0</v>
      </c>
      <c r="FG165" s="21" t="n">
        <f aca="false">-MIN(FG163,In_Loss_Cap*MAX(0,FG162))</f>
        <v>-0</v>
      </c>
      <c r="FH165" s="21" t="n">
        <f aca="false">-MIN(FH163,In_Loss_Cap*MAX(0,FH162))</f>
        <v>-0</v>
      </c>
    </row>
    <row r="166" customFormat="false" ht="15" hidden="false" customHeight="false" outlineLevel="0" collapsed="false">
      <c r="C166" s="1" t="s">
        <v>802</v>
      </c>
      <c r="D166" s="12" t="s">
        <v>358</v>
      </c>
      <c r="I166" s="21" t="n">
        <f aca="false">SUM(J166:FH166)</f>
        <v>-1795.64883936586</v>
      </c>
      <c r="J166" s="21" t="n">
        <f aca="false">-(J163+J164+J165)*N(AND(J$3&lt;=$E157,J$4&gt;=$E157))</f>
        <v>-0</v>
      </c>
      <c r="K166" s="21" t="n">
        <f aca="false">-(K163+K164+K165)*N(AND(K$3&lt;=$E157,K$4&gt;=$E157))</f>
        <v>-0</v>
      </c>
      <c r="L166" s="21" t="n">
        <f aca="false">-(L163+L164+L165)*N(AND(L$3&lt;=$E157,L$4&gt;=$E157))</f>
        <v>-0</v>
      </c>
      <c r="M166" s="21" t="n">
        <f aca="false">-(M163+M164+M165)*N(AND(M$3&lt;=$E157,M$4&gt;=$E157))</f>
        <v>-0</v>
      </c>
      <c r="N166" s="21" t="n">
        <f aca="false">-(N163+N164+N165)*N(AND(N$3&lt;=$E157,N$4&gt;=$E157))</f>
        <v>-0</v>
      </c>
      <c r="O166" s="21" t="n">
        <f aca="false">-(O163+O164+O165)*N(AND(O$3&lt;=$E157,O$4&gt;=$E157))</f>
        <v>-0</v>
      </c>
      <c r="P166" s="21" t="n">
        <f aca="false">-(P163+P164+P165)*N(AND(P$3&lt;=$E157,P$4&gt;=$E157))</f>
        <v>-0</v>
      </c>
      <c r="Q166" s="21" t="n">
        <f aca="false">-(Q163+Q164+Q165)*N(AND(Q$3&lt;=$E157,Q$4&gt;=$E157))</f>
        <v>-0</v>
      </c>
      <c r="R166" s="21" t="n">
        <f aca="false">-(R163+R164+R165)*N(AND(R$3&lt;=$E157,R$4&gt;=$E157))</f>
        <v>-0</v>
      </c>
      <c r="S166" s="21" t="n">
        <f aca="false">-(S163+S164+S165)*N(AND(S$3&lt;=$E157,S$4&gt;=$E157))</f>
        <v>-0</v>
      </c>
      <c r="T166" s="21" t="n">
        <f aca="false">-(T163+T164+T165)*N(AND(T$3&lt;=$E157,T$4&gt;=$E157))</f>
        <v>-0</v>
      </c>
      <c r="U166" s="21" t="n">
        <f aca="false">-(U163+U164+U165)*N(AND(U$3&lt;=$E157,U$4&gt;=$E157))</f>
        <v>-0</v>
      </c>
      <c r="V166" s="21" t="n">
        <f aca="false">-(V163+V164+V165)*N(AND(V$3&lt;=$E157,V$4&gt;=$E157))</f>
        <v>-0</v>
      </c>
      <c r="W166" s="21" t="n">
        <f aca="false">-(W163+W164+W165)*N(AND(W$3&lt;=$E157,W$4&gt;=$E157))</f>
        <v>-0</v>
      </c>
      <c r="X166" s="21" t="n">
        <f aca="false">-(X163+X164+X165)*N(AND(X$3&lt;=$E157,X$4&gt;=$E157))</f>
        <v>-0</v>
      </c>
      <c r="Y166" s="21" t="n">
        <f aca="false">-(Y163+Y164+Y165)*N(AND(Y$3&lt;=$E157,Y$4&gt;=$E157))</f>
        <v>-0</v>
      </c>
      <c r="Z166" s="21" t="n">
        <f aca="false">-(Z163+Z164+Z165)*N(AND(Z$3&lt;=$E157,Z$4&gt;=$E157))</f>
        <v>-0</v>
      </c>
      <c r="AA166" s="21" t="n">
        <f aca="false">-(AA163+AA164+AA165)*N(AND(AA$3&lt;=$E157,AA$4&gt;=$E157))</f>
        <v>-0</v>
      </c>
      <c r="AB166" s="21" t="n">
        <f aca="false">-(AB163+AB164+AB165)*N(AND(AB$3&lt;=$E157,AB$4&gt;=$E157))</f>
        <v>-0</v>
      </c>
      <c r="AC166" s="21" t="n">
        <f aca="false">-(AC163+AC164+AC165)*N(AND(AC$3&lt;=$E157,AC$4&gt;=$E157))</f>
        <v>-0</v>
      </c>
      <c r="AD166" s="21" t="n">
        <f aca="false">-(AD163+AD164+AD165)*N(AND(AD$3&lt;=$E157,AD$4&gt;=$E157))</f>
        <v>-0</v>
      </c>
      <c r="AE166" s="21" t="n">
        <f aca="false">-(AE163+AE164+AE165)*N(AND(AE$3&lt;=$E157,AE$4&gt;=$E157))</f>
        <v>-0</v>
      </c>
      <c r="AF166" s="21" t="n">
        <f aca="false">-(AF163+AF164+AF165)*N(AND(AF$3&lt;=$E157,AF$4&gt;=$E157))</f>
        <v>-0</v>
      </c>
      <c r="AG166" s="21" t="n">
        <f aca="false">-(AG163+AG164+AG165)*N(AND(AG$3&lt;=$E157,AG$4&gt;=$E157))</f>
        <v>-0</v>
      </c>
      <c r="AH166" s="21" t="n">
        <f aca="false">-(AH163+AH164+AH165)*N(AND(AH$3&lt;=$E157,AH$4&gt;=$E157))</f>
        <v>-0</v>
      </c>
      <c r="AI166" s="21" t="n">
        <f aca="false">-(AI163+AI164+AI165)*N(AND(AI$3&lt;=$E157,AI$4&gt;=$E157))</f>
        <v>-0</v>
      </c>
      <c r="AJ166" s="21" t="n">
        <f aca="false">-(AJ163+AJ164+AJ165)*N(AND(AJ$3&lt;=$E157,AJ$4&gt;=$E157))</f>
        <v>-1795.64883936586</v>
      </c>
      <c r="AK166" s="21" t="n">
        <f aca="false">-(AK163+AK164+AK165)*N(AND(AK$3&lt;=$E157,AK$4&gt;=$E157))</f>
        <v>-0</v>
      </c>
      <c r="AL166" s="21" t="n">
        <f aca="false">-(AL163+AL164+AL165)*N(AND(AL$3&lt;=$E157,AL$4&gt;=$E157))</f>
        <v>-0</v>
      </c>
      <c r="AM166" s="21" t="n">
        <f aca="false">-(AM163+AM164+AM165)*N(AND(AM$3&lt;=$E157,AM$4&gt;=$E157))</f>
        <v>-0</v>
      </c>
      <c r="AN166" s="21" t="n">
        <f aca="false">-(AN163+AN164+AN165)*N(AND(AN$3&lt;=$E157,AN$4&gt;=$E157))</f>
        <v>-0</v>
      </c>
      <c r="AO166" s="21" t="n">
        <f aca="false">-(AO163+AO164+AO165)*N(AND(AO$3&lt;=$E157,AO$4&gt;=$E157))</f>
        <v>-0</v>
      </c>
      <c r="AP166" s="21" t="n">
        <f aca="false">-(AP163+AP164+AP165)*N(AND(AP$3&lt;=$E157,AP$4&gt;=$E157))</f>
        <v>-0</v>
      </c>
      <c r="AQ166" s="21" t="n">
        <f aca="false">-(AQ163+AQ164+AQ165)*N(AND(AQ$3&lt;=$E157,AQ$4&gt;=$E157))</f>
        <v>-0</v>
      </c>
      <c r="AR166" s="21" t="n">
        <f aca="false">-(AR163+AR164+AR165)*N(AND(AR$3&lt;=$E157,AR$4&gt;=$E157))</f>
        <v>-0</v>
      </c>
      <c r="AS166" s="21" t="n">
        <f aca="false">-(AS163+AS164+AS165)*N(AND(AS$3&lt;=$E157,AS$4&gt;=$E157))</f>
        <v>-0</v>
      </c>
      <c r="AT166" s="21" t="n">
        <f aca="false">-(AT163+AT164+AT165)*N(AND(AT$3&lt;=$E157,AT$4&gt;=$E157))</f>
        <v>-0</v>
      </c>
      <c r="AU166" s="21" t="n">
        <f aca="false">-(AU163+AU164+AU165)*N(AND(AU$3&lt;=$E157,AU$4&gt;=$E157))</f>
        <v>-0</v>
      </c>
      <c r="AV166" s="21" t="n">
        <f aca="false">-(AV163+AV164+AV165)*N(AND(AV$3&lt;=$E157,AV$4&gt;=$E157))</f>
        <v>-0</v>
      </c>
      <c r="AW166" s="21" t="n">
        <f aca="false">-(AW163+AW164+AW165)*N(AND(AW$3&lt;=$E157,AW$4&gt;=$E157))</f>
        <v>-0</v>
      </c>
      <c r="AX166" s="21" t="n">
        <f aca="false">-(AX163+AX164+AX165)*N(AND(AX$3&lt;=$E157,AX$4&gt;=$E157))</f>
        <v>-0</v>
      </c>
      <c r="AY166" s="21" t="n">
        <f aca="false">-(AY163+AY164+AY165)*N(AND(AY$3&lt;=$E157,AY$4&gt;=$E157))</f>
        <v>-0</v>
      </c>
      <c r="AZ166" s="21" t="n">
        <f aca="false">-(AZ163+AZ164+AZ165)*N(AND(AZ$3&lt;=$E157,AZ$4&gt;=$E157))</f>
        <v>-0</v>
      </c>
      <c r="BA166" s="21" t="n">
        <f aca="false">-(BA163+BA164+BA165)*N(AND(BA$3&lt;=$E157,BA$4&gt;=$E157))</f>
        <v>-0</v>
      </c>
      <c r="BB166" s="21" t="n">
        <f aca="false">-(BB163+BB164+BB165)*N(AND(BB$3&lt;=$E157,BB$4&gt;=$E157))</f>
        <v>-0</v>
      </c>
      <c r="BC166" s="21" t="n">
        <f aca="false">-(BC163+BC164+BC165)*N(AND(BC$3&lt;=$E157,BC$4&gt;=$E157))</f>
        <v>-0</v>
      </c>
      <c r="BD166" s="21" t="n">
        <f aca="false">-(BD163+BD164+BD165)*N(AND(BD$3&lt;=$E157,BD$4&gt;=$E157))</f>
        <v>-0</v>
      </c>
      <c r="BE166" s="21" t="n">
        <f aca="false">-(BE163+BE164+BE165)*N(AND(BE$3&lt;=$E157,BE$4&gt;=$E157))</f>
        <v>-0</v>
      </c>
      <c r="BF166" s="21" t="n">
        <f aca="false">-(BF163+BF164+BF165)*N(AND(BF$3&lt;=$E157,BF$4&gt;=$E157))</f>
        <v>-0</v>
      </c>
      <c r="BG166" s="21" t="n">
        <f aca="false">-(BG163+BG164+BG165)*N(AND(BG$3&lt;=$E157,BG$4&gt;=$E157))</f>
        <v>-0</v>
      </c>
      <c r="BH166" s="21" t="n">
        <f aca="false">-(BH163+BH164+BH165)*N(AND(BH$3&lt;=$E157,BH$4&gt;=$E157))</f>
        <v>-0</v>
      </c>
      <c r="BI166" s="21" t="n">
        <f aca="false">-(BI163+BI164+BI165)*N(AND(BI$3&lt;=$E157,BI$4&gt;=$E157))</f>
        <v>-0</v>
      </c>
      <c r="BJ166" s="21" t="n">
        <f aca="false">-(BJ163+BJ164+BJ165)*N(AND(BJ$3&lt;=$E157,BJ$4&gt;=$E157))</f>
        <v>-0</v>
      </c>
      <c r="BK166" s="21" t="n">
        <f aca="false">-(BK163+BK164+BK165)*N(AND(BK$3&lt;=$E157,BK$4&gt;=$E157))</f>
        <v>-0</v>
      </c>
      <c r="BL166" s="21" t="n">
        <f aca="false">-(BL163+BL164+BL165)*N(AND(BL$3&lt;=$E157,BL$4&gt;=$E157))</f>
        <v>-0</v>
      </c>
      <c r="BM166" s="21" t="n">
        <f aca="false">-(BM163+BM164+BM165)*N(AND(BM$3&lt;=$E157,BM$4&gt;=$E157))</f>
        <v>-0</v>
      </c>
      <c r="BN166" s="21" t="n">
        <f aca="false">-(BN163+BN164+BN165)*N(AND(BN$3&lt;=$E157,BN$4&gt;=$E157))</f>
        <v>-0</v>
      </c>
      <c r="BO166" s="21" t="n">
        <f aca="false">-(BO163+BO164+BO165)*N(AND(BO$3&lt;=$E157,BO$4&gt;=$E157))</f>
        <v>-0</v>
      </c>
      <c r="BP166" s="21" t="n">
        <f aca="false">-(BP163+BP164+BP165)*N(AND(BP$3&lt;=$E157,BP$4&gt;=$E157))</f>
        <v>-0</v>
      </c>
      <c r="BQ166" s="21" t="n">
        <f aca="false">-(BQ163+BQ164+BQ165)*N(AND(BQ$3&lt;=$E157,BQ$4&gt;=$E157))</f>
        <v>-0</v>
      </c>
      <c r="BR166" s="21" t="n">
        <f aca="false">-(BR163+BR164+BR165)*N(AND(BR$3&lt;=$E157,BR$4&gt;=$E157))</f>
        <v>-0</v>
      </c>
      <c r="BS166" s="21" t="n">
        <f aca="false">-(BS163+BS164+BS165)*N(AND(BS$3&lt;=$E157,BS$4&gt;=$E157))</f>
        <v>-0</v>
      </c>
      <c r="BT166" s="21" t="n">
        <f aca="false">-(BT163+BT164+BT165)*N(AND(BT$3&lt;=$E157,BT$4&gt;=$E157))</f>
        <v>-0</v>
      </c>
      <c r="BU166" s="21" t="n">
        <f aca="false">-(BU163+BU164+BU165)*N(AND(BU$3&lt;=$E157,BU$4&gt;=$E157))</f>
        <v>-0</v>
      </c>
      <c r="BV166" s="21" t="n">
        <f aca="false">-(BV163+BV164+BV165)*N(AND(BV$3&lt;=$E157,BV$4&gt;=$E157))</f>
        <v>-0</v>
      </c>
      <c r="BW166" s="21" t="n">
        <f aca="false">-(BW163+BW164+BW165)*N(AND(BW$3&lt;=$E157,BW$4&gt;=$E157))</f>
        <v>-0</v>
      </c>
      <c r="BX166" s="21" t="n">
        <f aca="false">-(BX163+BX164+BX165)*N(AND(BX$3&lt;=$E157,BX$4&gt;=$E157))</f>
        <v>-0</v>
      </c>
      <c r="BY166" s="21" t="n">
        <f aca="false">-(BY163+BY164+BY165)*N(AND(BY$3&lt;=$E157,BY$4&gt;=$E157))</f>
        <v>-0</v>
      </c>
      <c r="BZ166" s="21" t="n">
        <f aca="false">-(BZ163+BZ164+BZ165)*N(AND(BZ$3&lt;=$E157,BZ$4&gt;=$E157))</f>
        <v>-0</v>
      </c>
      <c r="CA166" s="21" t="n">
        <f aca="false">-(CA163+CA164+CA165)*N(AND(CA$3&lt;=$E157,CA$4&gt;=$E157))</f>
        <v>-0</v>
      </c>
      <c r="CB166" s="21" t="n">
        <f aca="false">-(CB163+CB164+CB165)*N(AND(CB$3&lt;=$E157,CB$4&gt;=$E157))</f>
        <v>-0</v>
      </c>
      <c r="CC166" s="21" t="n">
        <f aca="false">-(CC163+CC164+CC165)*N(AND(CC$3&lt;=$E157,CC$4&gt;=$E157))</f>
        <v>-0</v>
      </c>
      <c r="CD166" s="21" t="n">
        <f aca="false">-(CD163+CD164+CD165)*N(AND(CD$3&lt;=$E157,CD$4&gt;=$E157))</f>
        <v>-0</v>
      </c>
      <c r="CE166" s="21" t="n">
        <f aca="false">-(CE163+CE164+CE165)*N(AND(CE$3&lt;=$E157,CE$4&gt;=$E157))</f>
        <v>-0</v>
      </c>
      <c r="CF166" s="21" t="n">
        <f aca="false">-(CF163+CF164+CF165)*N(AND(CF$3&lt;=$E157,CF$4&gt;=$E157))</f>
        <v>-0</v>
      </c>
      <c r="CG166" s="21" t="n">
        <f aca="false">-(CG163+CG164+CG165)*N(AND(CG$3&lt;=$E157,CG$4&gt;=$E157))</f>
        <v>-0</v>
      </c>
      <c r="CH166" s="21" t="n">
        <f aca="false">-(CH163+CH164+CH165)*N(AND(CH$3&lt;=$E157,CH$4&gt;=$E157))</f>
        <v>-0</v>
      </c>
      <c r="CI166" s="21" t="n">
        <f aca="false">-(CI163+CI164+CI165)*N(AND(CI$3&lt;=$E157,CI$4&gt;=$E157))</f>
        <v>-0</v>
      </c>
      <c r="CJ166" s="21" t="n">
        <f aca="false">-(CJ163+CJ164+CJ165)*N(AND(CJ$3&lt;=$E157,CJ$4&gt;=$E157))</f>
        <v>-0</v>
      </c>
      <c r="CK166" s="21" t="n">
        <f aca="false">-(CK163+CK164+CK165)*N(AND(CK$3&lt;=$E157,CK$4&gt;=$E157))</f>
        <v>-0</v>
      </c>
      <c r="CL166" s="21" t="n">
        <f aca="false">-(CL163+CL164+CL165)*N(AND(CL$3&lt;=$E157,CL$4&gt;=$E157))</f>
        <v>-0</v>
      </c>
      <c r="CM166" s="21" t="n">
        <f aca="false">-(CM163+CM164+CM165)*N(AND(CM$3&lt;=$E157,CM$4&gt;=$E157))</f>
        <v>-0</v>
      </c>
      <c r="CN166" s="21" t="n">
        <f aca="false">-(CN163+CN164+CN165)*N(AND(CN$3&lt;=$E157,CN$4&gt;=$E157))</f>
        <v>-0</v>
      </c>
      <c r="CO166" s="21" t="n">
        <f aca="false">-(CO163+CO164+CO165)*N(AND(CO$3&lt;=$E157,CO$4&gt;=$E157))</f>
        <v>-0</v>
      </c>
      <c r="CP166" s="21" t="n">
        <f aca="false">-(CP163+CP164+CP165)*N(AND(CP$3&lt;=$E157,CP$4&gt;=$E157))</f>
        <v>-0</v>
      </c>
      <c r="CQ166" s="21" t="n">
        <f aca="false">-(CQ163+CQ164+CQ165)*N(AND(CQ$3&lt;=$E157,CQ$4&gt;=$E157))</f>
        <v>-0</v>
      </c>
      <c r="CR166" s="21" t="n">
        <f aca="false">-(CR163+CR164+CR165)*N(AND(CR$3&lt;=$E157,CR$4&gt;=$E157))</f>
        <v>-0</v>
      </c>
      <c r="CS166" s="21" t="n">
        <f aca="false">-(CS163+CS164+CS165)*N(AND(CS$3&lt;=$E157,CS$4&gt;=$E157))</f>
        <v>-0</v>
      </c>
      <c r="CT166" s="21" t="n">
        <f aca="false">-(CT163+CT164+CT165)*N(AND(CT$3&lt;=$E157,CT$4&gt;=$E157))</f>
        <v>-0</v>
      </c>
      <c r="CU166" s="21" t="n">
        <f aca="false">-(CU163+CU164+CU165)*N(AND(CU$3&lt;=$E157,CU$4&gt;=$E157))</f>
        <v>-0</v>
      </c>
      <c r="CV166" s="21" t="n">
        <f aca="false">-(CV163+CV164+CV165)*N(AND(CV$3&lt;=$E157,CV$4&gt;=$E157))</f>
        <v>-0</v>
      </c>
      <c r="CW166" s="21" t="n">
        <f aca="false">-(CW163+CW164+CW165)*N(AND(CW$3&lt;=$E157,CW$4&gt;=$E157))</f>
        <v>-0</v>
      </c>
      <c r="CX166" s="21" t="n">
        <f aca="false">-(CX163+CX164+CX165)*N(AND(CX$3&lt;=$E157,CX$4&gt;=$E157))</f>
        <v>-0</v>
      </c>
      <c r="CY166" s="21" t="n">
        <f aca="false">-(CY163+CY164+CY165)*N(AND(CY$3&lt;=$E157,CY$4&gt;=$E157))</f>
        <v>-0</v>
      </c>
      <c r="CZ166" s="21" t="n">
        <f aca="false">-(CZ163+CZ164+CZ165)*N(AND(CZ$3&lt;=$E157,CZ$4&gt;=$E157))</f>
        <v>-0</v>
      </c>
      <c r="DA166" s="21" t="n">
        <f aca="false">-(DA163+DA164+DA165)*N(AND(DA$3&lt;=$E157,DA$4&gt;=$E157))</f>
        <v>-0</v>
      </c>
      <c r="DB166" s="21" t="n">
        <f aca="false">-(DB163+DB164+DB165)*N(AND(DB$3&lt;=$E157,DB$4&gt;=$E157))</f>
        <v>-0</v>
      </c>
      <c r="DC166" s="21" t="n">
        <f aca="false">-(DC163+DC164+DC165)*N(AND(DC$3&lt;=$E157,DC$4&gt;=$E157))</f>
        <v>-0</v>
      </c>
      <c r="DD166" s="21" t="n">
        <f aca="false">-(DD163+DD164+DD165)*N(AND(DD$3&lt;=$E157,DD$4&gt;=$E157))</f>
        <v>-0</v>
      </c>
      <c r="DE166" s="21" t="n">
        <f aca="false">-(DE163+DE164+DE165)*N(AND(DE$3&lt;=$E157,DE$4&gt;=$E157))</f>
        <v>-0</v>
      </c>
      <c r="DF166" s="21" t="n">
        <f aca="false">-(DF163+DF164+DF165)*N(AND(DF$3&lt;=$E157,DF$4&gt;=$E157))</f>
        <v>-0</v>
      </c>
      <c r="DG166" s="21" t="n">
        <f aca="false">-(DG163+DG164+DG165)*N(AND(DG$3&lt;=$E157,DG$4&gt;=$E157))</f>
        <v>-0</v>
      </c>
      <c r="DH166" s="21" t="n">
        <f aca="false">-(DH163+DH164+DH165)*N(AND(DH$3&lt;=$E157,DH$4&gt;=$E157))</f>
        <v>-0</v>
      </c>
      <c r="DI166" s="21" t="n">
        <f aca="false">-(DI163+DI164+DI165)*N(AND(DI$3&lt;=$E157,DI$4&gt;=$E157))</f>
        <v>-0</v>
      </c>
      <c r="DJ166" s="21" t="n">
        <f aca="false">-(DJ163+DJ164+DJ165)*N(AND(DJ$3&lt;=$E157,DJ$4&gt;=$E157))</f>
        <v>-0</v>
      </c>
      <c r="DK166" s="21" t="n">
        <f aca="false">-(DK163+DK164+DK165)*N(AND(DK$3&lt;=$E157,DK$4&gt;=$E157))</f>
        <v>-0</v>
      </c>
      <c r="DL166" s="21" t="n">
        <f aca="false">-(DL163+DL164+DL165)*N(AND(DL$3&lt;=$E157,DL$4&gt;=$E157))</f>
        <v>-0</v>
      </c>
      <c r="DM166" s="21" t="n">
        <f aca="false">-(DM163+DM164+DM165)*N(AND(DM$3&lt;=$E157,DM$4&gt;=$E157))</f>
        <v>-0</v>
      </c>
      <c r="DN166" s="21" t="n">
        <f aca="false">-(DN163+DN164+DN165)*N(AND(DN$3&lt;=$E157,DN$4&gt;=$E157))</f>
        <v>-0</v>
      </c>
      <c r="DO166" s="21" t="n">
        <f aca="false">-(DO163+DO164+DO165)*N(AND(DO$3&lt;=$E157,DO$4&gt;=$E157))</f>
        <v>-0</v>
      </c>
      <c r="DP166" s="21" t="n">
        <f aca="false">-(DP163+DP164+DP165)*N(AND(DP$3&lt;=$E157,DP$4&gt;=$E157))</f>
        <v>-0</v>
      </c>
      <c r="DQ166" s="21" t="n">
        <f aca="false">-(DQ163+DQ164+DQ165)*N(AND(DQ$3&lt;=$E157,DQ$4&gt;=$E157))</f>
        <v>-0</v>
      </c>
      <c r="DR166" s="21" t="n">
        <f aca="false">-(DR163+DR164+DR165)*N(AND(DR$3&lt;=$E157,DR$4&gt;=$E157))</f>
        <v>-0</v>
      </c>
      <c r="DS166" s="21" t="n">
        <f aca="false">-(DS163+DS164+DS165)*N(AND(DS$3&lt;=$E157,DS$4&gt;=$E157))</f>
        <v>-0</v>
      </c>
      <c r="DT166" s="21" t="n">
        <f aca="false">-(DT163+DT164+DT165)*N(AND(DT$3&lt;=$E157,DT$4&gt;=$E157))</f>
        <v>-0</v>
      </c>
      <c r="DU166" s="21" t="n">
        <f aca="false">-(DU163+DU164+DU165)*N(AND(DU$3&lt;=$E157,DU$4&gt;=$E157))</f>
        <v>-0</v>
      </c>
      <c r="DV166" s="21" t="n">
        <f aca="false">-(DV163+DV164+DV165)*N(AND(DV$3&lt;=$E157,DV$4&gt;=$E157))</f>
        <v>-0</v>
      </c>
      <c r="DW166" s="21" t="n">
        <f aca="false">-(DW163+DW164+DW165)*N(AND(DW$3&lt;=$E157,DW$4&gt;=$E157))</f>
        <v>-0</v>
      </c>
      <c r="DX166" s="21" t="n">
        <f aca="false">-(DX163+DX164+DX165)*N(AND(DX$3&lt;=$E157,DX$4&gt;=$E157))</f>
        <v>-0</v>
      </c>
      <c r="DY166" s="21" t="n">
        <f aca="false">-(DY163+DY164+DY165)*N(AND(DY$3&lt;=$E157,DY$4&gt;=$E157))</f>
        <v>-0</v>
      </c>
      <c r="DZ166" s="21" t="n">
        <f aca="false">-(DZ163+DZ164+DZ165)*N(AND(DZ$3&lt;=$E157,DZ$4&gt;=$E157))</f>
        <v>-0</v>
      </c>
      <c r="EA166" s="21" t="n">
        <f aca="false">-(EA163+EA164+EA165)*N(AND(EA$3&lt;=$E157,EA$4&gt;=$E157))</f>
        <v>-0</v>
      </c>
      <c r="EB166" s="21" t="n">
        <f aca="false">-(EB163+EB164+EB165)*N(AND(EB$3&lt;=$E157,EB$4&gt;=$E157))</f>
        <v>-0</v>
      </c>
      <c r="EC166" s="21" t="n">
        <f aca="false">-(EC163+EC164+EC165)*N(AND(EC$3&lt;=$E157,EC$4&gt;=$E157))</f>
        <v>-0</v>
      </c>
      <c r="ED166" s="21" t="n">
        <f aca="false">-(ED163+ED164+ED165)*N(AND(ED$3&lt;=$E157,ED$4&gt;=$E157))</f>
        <v>-0</v>
      </c>
      <c r="EE166" s="21" t="n">
        <f aca="false">-(EE163+EE164+EE165)*N(AND(EE$3&lt;=$E157,EE$4&gt;=$E157))</f>
        <v>-0</v>
      </c>
      <c r="EF166" s="21" t="n">
        <f aca="false">-(EF163+EF164+EF165)*N(AND(EF$3&lt;=$E157,EF$4&gt;=$E157))</f>
        <v>-0</v>
      </c>
      <c r="EG166" s="21" t="n">
        <f aca="false">-(EG163+EG164+EG165)*N(AND(EG$3&lt;=$E157,EG$4&gt;=$E157))</f>
        <v>-0</v>
      </c>
      <c r="EH166" s="21" t="n">
        <f aca="false">-(EH163+EH164+EH165)*N(AND(EH$3&lt;=$E157,EH$4&gt;=$E157))</f>
        <v>-0</v>
      </c>
      <c r="EI166" s="21" t="n">
        <f aca="false">-(EI163+EI164+EI165)*N(AND(EI$3&lt;=$E157,EI$4&gt;=$E157))</f>
        <v>-0</v>
      </c>
      <c r="EJ166" s="21" t="n">
        <f aca="false">-(EJ163+EJ164+EJ165)*N(AND(EJ$3&lt;=$E157,EJ$4&gt;=$E157))</f>
        <v>-0</v>
      </c>
      <c r="EK166" s="21" t="n">
        <f aca="false">-(EK163+EK164+EK165)*N(AND(EK$3&lt;=$E157,EK$4&gt;=$E157))</f>
        <v>-0</v>
      </c>
      <c r="EL166" s="21" t="n">
        <f aca="false">-(EL163+EL164+EL165)*N(AND(EL$3&lt;=$E157,EL$4&gt;=$E157))</f>
        <v>-0</v>
      </c>
      <c r="EM166" s="21" t="n">
        <f aca="false">-(EM163+EM164+EM165)*N(AND(EM$3&lt;=$E157,EM$4&gt;=$E157))</f>
        <v>-0</v>
      </c>
      <c r="EN166" s="21" t="n">
        <f aca="false">-(EN163+EN164+EN165)*N(AND(EN$3&lt;=$E157,EN$4&gt;=$E157))</f>
        <v>-0</v>
      </c>
      <c r="EO166" s="21" t="n">
        <f aca="false">-(EO163+EO164+EO165)*N(AND(EO$3&lt;=$E157,EO$4&gt;=$E157))</f>
        <v>-0</v>
      </c>
      <c r="EP166" s="21" t="n">
        <f aca="false">-(EP163+EP164+EP165)*N(AND(EP$3&lt;=$E157,EP$4&gt;=$E157))</f>
        <v>-0</v>
      </c>
      <c r="EQ166" s="21" t="n">
        <f aca="false">-(EQ163+EQ164+EQ165)*N(AND(EQ$3&lt;=$E157,EQ$4&gt;=$E157))</f>
        <v>-0</v>
      </c>
      <c r="ER166" s="21" t="n">
        <f aca="false">-(ER163+ER164+ER165)*N(AND(ER$3&lt;=$E157,ER$4&gt;=$E157))</f>
        <v>-0</v>
      </c>
      <c r="ES166" s="21" t="n">
        <f aca="false">-(ES163+ES164+ES165)*N(AND(ES$3&lt;=$E157,ES$4&gt;=$E157))</f>
        <v>-0</v>
      </c>
      <c r="ET166" s="21" t="n">
        <f aca="false">-(ET163+ET164+ET165)*N(AND(ET$3&lt;=$E157,ET$4&gt;=$E157))</f>
        <v>-0</v>
      </c>
      <c r="EU166" s="21" t="n">
        <f aca="false">-(EU163+EU164+EU165)*N(AND(EU$3&lt;=$E157,EU$4&gt;=$E157))</f>
        <v>-0</v>
      </c>
      <c r="EV166" s="21" t="n">
        <f aca="false">-(EV163+EV164+EV165)*N(AND(EV$3&lt;=$E157,EV$4&gt;=$E157))</f>
        <v>-0</v>
      </c>
      <c r="EW166" s="21" t="n">
        <f aca="false">-(EW163+EW164+EW165)*N(AND(EW$3&lt;=$E157,EW$4&gt;=$E157))</f>
        <v>-0</v>
      </c>
      <c r="EX166" s="21" t="n">
        <f aca="false">-(EX163+EX164+EX165)*N(AND(EX$3&lt;=$E157,EX$4&gt;=$E157))</f>
        <v>-0</v>
      </c>
      <c r="EY166" s="21" t="n">
        <f aca="false">-(EY163+EY164+EY165)*N(AND(EY$3&lt;=$E157,EY$4&gt;=$E157))</f>
        <v>-0</v>
      </c>
      <c r="EZ166" s="21" t="n">
        <f aca="false">-(EZ163+EZ164+EZ165)*N(AND(EZ$3&lt;=$E157,EZ$4&gt;=$E157))</f>
        <v>-0</v>
      </c>
      <c r="FA166" s="21" t="n">
        <f aca="false">-(FA163+FA164+FA165)*N(AND(FA$3&lt;=$E157,FA$4&gt;=$E157))</f>
        <v>-0</v>
      </c>
      <c r="FB166" s="21" t="n">
        <f aca="false">-(FB163+FB164+FB165)*N(AND(FB$3&lt;=$E157,FB$4&gt;=$E157))</f>
        <v>-0</v>
      </c>
      <c r="FC166" s="21" t="n">
        <f aca="false">-(FC163+FC164+FC165)*N(AND(FC$3&lt;=$E157,FC$4&gt;=$E157))</f>
        <v>-0</v>
      </c>
      <c r="FD166" s="21" t="n">
        <f aca="false">-(FD163+FD164+FD165)*N(AND(FD$3&lt;=$E157,FD$4&gt;=$E157))</f>
        <v>-0</v>
      </c>
      <c r="FE166" s="21" t="n">
        <f aca="false">-(FE163+FE164+FE165)*N(AND(FE$3&lt;=$E157,FE$4&gt;=$E157))</f>
        <v>-0</v>
      </c>
      <c r="FF166" s="21" t="n">
        <f aca="false">-(FF163+FF164+FF165)*N(AND(FF$3&lt;=$E157,FF$4&gt;=$E157))</f>
        <v>-0</v>
      </c>
      <c r="FG166" s="21" t="n">
        <f aca="false">-(FG163+FG164+FG165)*N(AND(FG$3&lt;=$E157,FG$4&gt;=$E157))</f>
        <v>-0</v>
      </c>
      <c r="FH166" s="21" t="n">
        <f aca="false">-(FH163+FH164+FH165)*N(AND(FH$3&lt;=$E157,FH$4&gt;=$E157))</f>
        <v>-0</v>
      </c>
    </row>
    <row r="167" customFormat="false" ht="15" hidden="false" customHeight="false" outlineLevel="0" collapsed="false">
      <c r="C167" s="1" t="s">
        <v>803</v>
      </c>
      <c r="D167" s="12" t="s">
        <v>358</v>
      </c>
      <c r="I167" s="65"/>
      <c r="J167" s="21" t="n">
        <f aca="false">SUM(J163:J166)</f>
        <v>0</v>
      </c>
      <c r="K167" s="21" t="n">
        <f aca="false">SUM(K163:K166)</f>
        <v>5.41754075342466</v>
      </c>
      <c r="L167" s="21" t="n">
        <f aca="false">SUM(L163:L166)</f>
        <v>12.7211882876712</v>
      </c>
      <c r="M167" s="21" t="n">
        <f aca="false">SUM(M163:M166)</f>
        <v>20.1050956849315</v>
      </c>
      <c r="N167" s="21" t="n">
        <f aca="false">SUM(N163:N166)</f>
        <v>27.4890030821918</v>
      </c>
      <c r="O167" s="21" t="n">
        <f aca="false">SUM(O163:O166)</f>
        <v>34.7123907534247</v>
      </c>
      <c r="P167" s="21" t="n">
        <f aca="false">SUM(P163:P166)</f>
        <v>42.0160382876712</v>
      </c>
      <c r="Q167" s="21" t="n">
        <f aca="false">SUM(Q163:Q166)</f>
        <v>49.3999456849315</v>
      </c>
      <c r="R167" s="21" t="n">
        <f aca="false">SUM(R163:R166)</f>
        <v>56.7838530821918</v>
      </c>
      <c r="S167" s="21" t="n">
        <f aca="false">SUM(S163:S166)</f>
        <v>64.0875006164384</v>
      </c>
      <c r="T167" s="21" t="n">
        <f aca="false">SUM(T163:T166)</f>
        <v>381.975885232109</v>
      </c>
      <c r="U167" s="21" t="n">
        <f aca="false">SUM(U163:U166)</f>
        <v>703.948062591078</v>
      </c>
      <c r="V167" s="21" t="n">
        <f aca="false">SUM(V163:V166)</f>
        <v>1026.51679341992</v>
      </c>
      <c r="W167" s="21" t="n">
        <f aca="false">SUM(W163:W166)</f>
        <v>1350.74884799059</v>
      </c>
      <c r="X167" s="21" t="n">
        <f aca="false">SUM(X163:X166)</f>
        <v>1679.15881247312</v>
      </c>
      <c r="Y167" s="21" t="n">
        <f aca="false">SUM(Y163:Y166)</f>
        <v>2011.76535638088</v>
      </c>
      <c r="Z167" s="21" t="n">
        <f aca="false">SUM(Z163:Z166)</f>
        <v>2344.96558968697</v>
      </c>
      <c r="AA167" s="21" t="n">
        <f aca="false">SUM(AA163:AA166)</f>
        <v>2762.27337222594</v>
      </c>
      <c r="AB167" s="21" t="n">
        <f aca="false">SUM(AB163:AB166)</f>
        <v>3184.79045217973</v>
      </c>
      <c r="AC167" s="21" t="n">
        <f aca="false">SUM(AC163:AC166)</f>
        <v>3612.53540861533</v>
      </c>
      <c r="AD167" s="21" t="n">
        <f aca="false">SUM(AD163:AD166)</f>
        <v>4040.87117826044</v>
      </c>
      <c r="AE167" s="21" t="n">
        <f aca="false">SUM(AE163:AE166)</f>
        <v>3670.14436186798</v>
      </c>
      <c r="AF167" s="21" t="n">
        <f aca="false">SUM(AF163:AF166)</f>
        <v>3295.93365541941</v>
      </c>
      <c r="AG167" s="21" t="n">
        <f aca="false">SUM(AG163:AG166)</f>
        <v>2918.25967430147</v>
      </c>
      <c r="AH167" s="21" t="n">
        <f aca="false">SUM(AH163:AH166)</f>
        <v>2541.24126123851</v>
      </c>
      <c r="AI167" s="21" t="n">
        <f aca="false">SUM(AI163:AI166)</f>
        <v>2168.14199062284</v>
      </c>
      <c r="AJ167" s="21" t="n">
        <f aca="false">SUM(AJ163:AJ166)</f>
        <v>0</v>
      </c>
      <c r="AK167" s="21" t="n">
        <f aca="false">SUM(AK163:AK166)</f>
        <v>0</v>
      </c>
      <c r="AL167" s="21" t="n">
        <f aca="false">SUM(AL163:AL166)</f>
        <v>0</v>
      </c>
      <c r="AM167" s="21" t="n">
        <f aca="false">SUM(AM163:AM166)</f>
        <v>0</v>
      </c>
      <c r="AN167" s="21" t="n">
        <f aca="false">SUM(AN163:AN166)</f>
        <v>0</v>
      </c>
      <c r="AO167" s="21" t="n">
        <f aca="false">SUM(AO163:AO166)</f>
        <v>0</v>
      </c>
      <c r="AP167" s="21" t="n">
        <f aca="false">SUM(AP163:AP166)</f>
        <v>0</v>
      </c>
      <c r="AQ167" s="21" t="n">
        <f aca="false">SUM(AQ163:AQ166)</f>
        <v>0</v>
      </c>
      <c r="AR167" s="21" t="n">
        <f aca="false">SUM(AR163:AR166)</f>
        <v>0</v>
      </c>
      <c r="AS167" s="21" t="n">
        <f aca="false">SUM(AS163:AS166)</f>
        <v>0</v>
      </c>
      <c r="AT167" s="21" t="n">
        <f aca="false">SUM(AT163:AT166)</f>
        <v>0</v>
      </c>
      <c r="AU167" s="21" t="n">
        <f aca="false">SUM(AU163:AU166)</f>
        <v>0</v>
      </c>
      <c r="AV167" s="21" t="n">
        <f aca="false">SUM(AV163:AV166)</f>
        <v>0</v>
      </c>
      <c r="AW167" s="21" t="n">
        <f aca="false">SUM(AW163:AW166)</f>
        <v>0</v>
      </c>
      <c r="AX167" s="21" t="n">
        <f aca="false">SUM(AX163:AX166)</f>
        <v>0</v>
      </c>
      <c r="AY167" s="21" t="n">
        <f aca="false">SUM(AY163:AY166)</f>
        <v>0</v>
      </c>
      <c r="AZ167" s="21" t="n">
        <f aca="false">SUM(AZ163:AZ166)</f>
        <v>0</v>
      </c>
      <c r="BA167" s="21" t="n">
        <f aca="false">SUM(BA163:BA166)</f>
        <v>0</v>
      </c>
      <c r="BB167" s="21" t="n">
        <f aca="false">SUM(BB163:BB166)</f>
        <v>0</v>
      </c>
      <c r="BC167" s="21" t="n">
        <f aca="false">SUM(BC163:BC166)</f>
        <v>0</v>
      </c>
      <c r="BD167" s="21" t="n">
        <f aca="false">SUM(BD163:BD166)</f>
        <v>0</v>
      </c>
      <c r="BE167" s="21" t="n">
        <f aca="false">SUM(BE163:BE166)</f>
        <v>0</v>
      </c>
      <c r="BF167" s="21" t="n">
        <f aca="false">SUM(BF163:BF166)</f>
        <v>0</v>
      </c>
      <c r="BG167" s="21" t="n">
        <f aca="false">SUM(BG163:BG166)</f>
        <v>0</v>
      </c>
      <c r="BH167" s="21" t="n">
        <f aca="false">SUM(BH163:BH166)</f>
        <v>0</v>
      </c>
      <c r="BI167" s="21" t="n">
        <f aca="false">SUM(BI163:BI166)</f>
        <v>0</v>
      </c>
      <c r="BJ167" s="21" t="n">
        <f aca="false">SUM(BJ163:BJ166)</f>
        <v>0</v>
      </c>
      <c r="BK167" s="21" t="n">
        <f aca="false">SUM(BK163:BK166)</f>
        <v>0</v>
      </c>
      <c r="BL167" s="21" t="n">
        <f aca="false">SUM(BL163:BL166)</f>
        <v>0</v>
      </c>
      <c r="BM167" s="21" t="n">
        <f aca="false">SUM(BM163:BM166)</f>
        <v>0</v>
      </c>
      <c r="BN167" s="21" t="n">
        <f aca="false">SUM(BN163:BN166)</f>
        <v>0</v>
      </c>
      <c r="BO167" s="21" t="n">
        <f aca="false">SUM(BO163:BO166)</f>
        <v>0</v>
      </c>
      <c r="BP167" s="21" t="n">
        <f aca="false">SUM(BP163:BP166)</f>
        <v>0</v>
      </c>
      <c r="BQ167" s="21" t="n">
        <f aca="false">SUM(BQ163:BQ166)</f>
        <v>0</v>
      </c>
      <c r="BR167" s="21" t="n">
        <f aca="false">SUM(BR163:BR166)</f>
        <v>0</v>
      </c>
      <c r="BS167" s="21" t="n">
        <f aca="false">SUM(BS163:BS166)</f>
        <v>0</v>
      </c>
      <c r="BT167" s="21" t="n">
        <f aca="false">SUM(BT163:BT166)</f>
        <v>0</v>
      </c>
      <c r="BU167" s="21" t="n">
        <f aca="false">SUM(BU163:BU166)</f>
        <v>0</v>
      </c>
      <c r="BV167" s="21" t="n">
        <f aca="false">SUM(BV163:BV166)</f>
        <v>0</v>
      </c>
      <c r="BW167" s="21" t="n">
        <f aca="false">SUM(BW163:BW166)</f>
        <v>0</v>
      </c>
      <c r="BX167" s="21" t="n">
        <f aca="false">SUM(BX163:BX166)</f>
        <v>0</v>
      </c>
      <c r="BY167" s="21" t="n">
        <f aca="false">SUM(BY163:BY166)</f>
        <v>0</v>
      </c>
      <c r="BZ167" s="21" t="n">
        <f aca="false">SUM(BZ163:BZ166)</f>
        <v>0</v>
      </c>
      <c r="CA167" s="21" t="n">
        <f aca="false">SUM(CA163:CA166)</f>
        <v>0</v>
      </c>
      <c r="CB167" s="21" t="n">
        <f aca="false">SUM(CB163:CB166)</f>
        <v>0</v>
      </c>
      <c r="CC167" s="21" t="n">
        <f aca="false">SUM(CC163:CC166)</f>
        <v>0</v>
      </c>
      <c r="CD167" s="21" t="n">
        <f aca="false">SUM(CD163:CD166)</f>
        <v>0</v>
      </c>
      <c r="CE167" s="21" t="n">
        <f aca="false">SUM(CE163:CE166)</f>
        <v>0</v>
      </c>
      <c r="CF167" s="21" t="n">
        <f aca="false">SUM(CF163:CF166)</f>
        <v>0</v>
      </c>
      <c r="CG167" s="21" t="n">
        <f aca="false">SUM(CG163:CG166)</f>
        <v>0</v>
      </c>
      <c r="CH167" s="21" t="n">
        <f aca="false">SUM(CH163:CH166)</f>
        <v>0</v>
      </c>
      <c r="CI167" s="21" t="n">
        <f aca="false">SUM(CI163:CI166)</f>
        <v>0</v>
      </c>
      <c r="CJ167" s="21" t="n">
        <f aca="false">SUM(CJ163:CJ166)</f>
        <v>0</v>
      </c>
      <c r="CK167" s="21" t="n">
        <f aca="false">SUM(CK163:CK166)</f>
        <v>0</v>
      </c>
      <c r="CL167" s="21" t="n">
        <f aca="false">SUM(CL163:CL166)</f>
        <v>0</v>
      </c>
      <c r="CM167" s="21" t="n">
        <f aca="false">SUM(CM163:CM166)</f>
        <v>0</v>
      </c>
      <c r="CN167" s="21" t="n">
        <f aca="false">SUM(CN163:CN166)</f>
        <v>0</v>
      </c>
      <c r="CO167" s="21" t="n">
        <f aca="false">SUM(CO163:CO166)</f>
        <v>0</v>
      </c>
      <c r="CP167" s="21" t="n">
        <f aca="false">SUM(CP163:CP166)</f>
        <v>0</v>
      </c>
      <c r="CQ167" s="21" t="n">
        <f aca="false">SUM(CQ163:CQ166)</f>
        <v>0</v>
      </c>
      <c r="CR167" s="21" t="n">
        <f aca="false">SUM(CR163:CR166)</f>
        <v>0</v>
      </c>
      <c r="CS167" s="21" t="n">
        <f aca="false">SUM(CS163:CS166)</f>
        <v>0</v>
      </c>
      <c r="CT167" s="21" t="n">
        <f aca="false">SUM(CT163:CT166)</f>
        <v>0</v>
      </c>
      <c r="CU167" s="21" t="n">
        <f aca="false">SUM(CU163:CU166)</f>
        <v>0</v>
      </c>
      <c r="CV167" s="21" t="n">
        <f aca="false">SUM(CV163:CV166)</f>
        <v>0</v>
      </c>
      <c r="CW167" s="21" t="n">
        <f aca="false">SUM(CW163:CW166)</f>
        <v>0</v>
      </c>
      <c r="CX167" s="21" t="n">
        <f aca="false">SUM(CX163:CX166)</f>
        <v>0</v>
      </c>
      <c r="CY167" s="21" t="n">
        <f aca="false">SUM(CY163:CY166)</f>
        <v>0</v>
      </c>
      <c r="CZ167" s="21" t="n">
        <f aca="false">SUM(CZ163:CZ166)</f>
        <v>0</v>
      </c>
      <c r="DA167" s="21" t="n">
        <f aca="false">SUM(DA163:DA166)</f>
        <v>0</v>
      </c>
      <c r="DB167" s="21" t="n">
        <f aca="false">SUM(DB163:DB166)</f>
        <v>0</v>
      </c>
      <c r="DC167" s="21" t="n">
        <f aca="false">SUM(DC163:DC166)</f>
        <v>0</v>
      </c>
      <c r="DD167" s="21" t="n">
        <f aca="false">SUM(DD163:DD166)</f>
        <v>0</v>
      </c>
      <c r="DE167" s="21" t="n">
        <f aca="false">SUM(DE163:DE166)</f>
        <v>0</v>
      </c>
      <c r="DF167" s="21" t="n">
        <f aca="false">SUM(DF163:DF166)</f>
        <v>0</v>
      </c>
      <c r="DG167" s="21" t="n">
        <f aca="false">SUM(DG163:DG166)</f>
        <v>0</v>
      </c>
      <c r="DH167" s="21" t="n">
        <f aca="false">SUM(DH163:DH166)</f>
        <v>0</v>
      </c>
      <c r="DI167" s="21" t="n">
        <f aca="false">SUM(DI163:DI166)</f>
        <v>0</v>
      </c>
      <c r="DJ167" s="21" t="n">
        <f aca="false">SUM(DJ163:DJ166)</f>
        <v>0</v>
      </c>
      <c r="DK167" s="21" t="n">
        <f aca="false">SUM(DK163:DK166)</f>
        <v>0</v>
      </c>
      <c r="DL167" s="21" t="n">
        <f aca="false">SUM(DL163:DL166)</f>
        <v>0</v>
      </c>
      <c r="DM167" s="21" t="n">
        <f aca="false">SUM(DM163:DM166)</f>
        <v>0</v>
      </c>
      <c r="DN167" s="21" t="n">
        <f aca="false">SUM(DN163:DN166)</f>
        <v>0</v>
      </c>
      <c r="DO167" s="21" t="n">
        <f aca="false">SUM(DO163:DO166)</f>
        <v>0</v>
      </c>
      <c r="DP167" s="21" t="n">
        <f aca="false">SUM(DP163:DP166)</f>
        <v>0</v>
      </c>
      <c r="DQ167" s="21" t="n">
        <f aca="false">SUM(DQ163:DQ166)</f>
        <v>0</v>
      </c>
      <c r="DR167" s="21" t="n">
        <f aca="false">SUM(DR163:DR166)</f>
        <v>0</v>
      </c>
      <c r="DS167" s="21" t="n">
        <f aca="false">SUM(DS163:DS166)</f>
        <v>0</v>
      </c>
      <c r="DT167" s="21" t="n">
        <f aca="false">SUM(DT163:DT166)</f>
        <v>0</v>
      </c>
      <c r="DU167" s="21" t="n">
        <f aca="false">SUM(DU163:DU166)</f>
        <v>0</v>
      </c>
      <c r="DV167" s="21" t="n">
        <f aca="false">SUM(DV163:DV166)</f>
        <v>0</v>
      </c>
      <c r="DW167" s="21" t="n">
        <f aca="false">SUM(DW163:DW166)</f>
        <v>0</v>
      </c>
      <c r="DX167" s="21" t="n">
        <f aca="false">SUM(DX163:DX166)</f>
        <v>0</v>
      </c>
      <c r="DY167" s="21" t="n">
        <f aca="false">SUM(DY163:DY166)</f>
        <v>0</v>
      </c>
      <c r="DZ167" s="21" t="n">
        <f aca="false">SUM(DZ163:DZ166)</f>
        <v>0</v>
      </c>
      <c r="EA167" s="21" t="n">
        <f aca="false">SUM(EA163:EA166)</f>
        <v>0</v>
      </c>
      <c r="EB167" s="21" t="n">
        <f aca="false">SUM(EB163:EB166)</f>
        <v>0</v>
      </c>
      <c r="EC167" s="21" t="n">
        <f aca="false">SUM(EC163:EC166)</f>
        <v>0</v>
      </c>
      <c r="ED167" s="21" t="n">
        <f aca="false">SUM(ED163:ED166)</f>
        <v>0</v>
      </c>
      <c r="EE167" s="21" t="n">
        <f aca="false">SUM(EE163:EE166)</f>
        <v>0</v>
      </c>
      <c r="EF167" s="21" t="n">
        <f aca="false">SUM(EF163:EF166)</f>
        <v>0</v>
      </c>
      <c r="EG167" s="21" t="n">
        <f aca="false">SUM(EG163:EG166)</f>
        <v>0</v>
      </c>
      <c r="EH167" s="21" t="n">
        <f aca="false">SUM(EH163:EH166)</f>
        <v>0</v>
      </c>
      <c r="EI167" s="21" t="n">
        <f aca="false">SUM(EI163:EI166)</f>
        <v>0</v>
      </c>
      <c r="EJ167" s="21" t="n">
        <f aca="false">SUM(EJ163:EJ166)</f>
        <v>0</v>
      </c>
      <c r="EK167" s="21" t="n">
        <f aca="false">SUM(EK163:EK166)</f>
        <v>0</v>
      </c>
      <c r="EL167" s="21" t="n">
        <f aca="false">SUM(EL163:EL166)</f>
        <v>0</v>
      </c>
      <c r="EM167" s="21" t="n">
        <f aca="false">SUM(EM163:EM166)</f>
        <v>0</v>
      </c>
      <c r="EN167" s="21" t="n">
        <f aca="false">SUM(EN163:EN166)</f>
        <v>0</v>
      </c>
      <c r="EO167" s="21" t="n">
        <f aca="false">SUM(EO163:EO166)</f>
        <v>0</v>
      </c>
      <c r="EP167" s="21" t="n">
        <f aca="false">SUM(EP163:EP166)</f>
        <v>0</v>
      </c>
      <c r="EQ167" s="21" t="n">
        <f aca="false">SUM(EQ163:EQ166)</f>
        <v>0</v>
      </c>
      <c r="ER167" s="21" t="n">
        <f aca="false">SUM(ER163:ER166)</f>
        <v>0</v>
      </c>
      <c r="ES167" s="21" t="n">
        <f aca="false">SUM(ES163:ES166)</f>
        <v>0</v>
      </c>
      <c r="ET167" s="21" t="n">
        <f aca="false">SUM(ET163:ET166)</f>
        <v>0</v>
      </c>
      <c r="EU167" s="21" t="n">
        <f aca="false">SUM(EU163:EU166)</f>
        <v>0</v>
      </c>
      <c r="EV167" s="21" t="n">
        <f aca="false">SUM(EV163:EV166)</f>
        <v>0</v>
      </c>
      <c r="EW167" s="21" t="n">
        <f aca="false">SUM(EW163:EW166)</f>
        <v>0</v>
      </c>
      <c r="EX167" s="21" t="n">
        <f aca="false">SUM(EX163:EX166)</f>
        <v>0</v>
      </c>
      <c r="EY167" s="21" t="n">
        <f aca="false">SUM(EY163:EY166)</f>
        <v>0</v>
      </c>
      <c r="EZ167" s="21" t="n">
        <f aca="false">SUM(EZ163:EZ166)</f>
        <v>0</v>
      </c>
      <c r="FA167" s="21" t="n">
        <f aca="false">SUM(FA163:FA166)</f>
        <v>0</v>
      </c>
      <c r="FB167" s="21" t="n">
        <f aca="false">SUM(FB163:FB166)</f>
        <v>0</v>
      </c>
      <c r="FC167" s="21" t="n">
        <f aca="false">SUM(FC163:FC166)</f>
        <v>0</v>
      </c>
      <c r="FD167" s="21" t="n">
        <f aca="false">SUM(FD163:FD166)</f>
        <v>0</v>
      </c>
      <c r="FE167" s="21" t="n">
        <f aca="false">SUM(FE163:FE166)</f>
        <v>0</v>
      </c>
      <c r="FF167" s="21" t="n">
        <f aca="false">SUM(FF163:FF166)</f>
        <v>0</v>
      </c>
      <c r="FG167" s="21" t="n">
        <f aca="false">SUM(FG163:FG166)</f>
        <v>0</v>
      </c>
      <c r="FH167" s="21" t="n">
        <f aca="false">SUM(FH163:FH166)</f>
        <v>0</v>
      </c>
    </row>
    <row r="168" customFormat="false" ht="15" hidden="false" customHeight="false" outlineLevel="0" collapsed="false">
      <c r="C168" s="28" t="s">
        <v>804</v>
      </c>
      <c r="D168" s="12" t="s">
        <v>358</v>
      </c>
      <c r="I168" s="63" t="n">
        <f aca="false">SUM(J168:FH168)</f>
        <v>-10246.3543872819</v>
      </c>
      <c r="J168" s="63" t="n">
        <f aca="false">-In_CIT*(MAX(0,J162)+J165)-In_RH_On*In_RH_Rate*MAX(0,J162)</f>
        <v>-0</v>
      </c>
      <c r="K168" s="63" t="n">
        <f aca="false">-In_CIT*(MAX(0,K162)+K165)-In_RH_On*In_RH_Rate*MAX(0,K162)</f>
        <v>-0</v>
      </c>
      <c r="L168" s="63" t="n">
        <f aca="false">-In_CIT*(MAX(0,L162)+L165)-In_RH_On*In_RH_Rate*MAX(0,L162)</f>
        <v>-0</v>
      </c>
      <c r="M168" s="63" t="n">
        <f aca="false">-In_CIT*(MAX(0,M162)+M165)-In_RH_On*In_RH_Rate*MAX(0,M162)</f>
        <v>-0</v>
      </c>
      <c r="N168" s="63" t="n">
        <f aca="false">-In_CIT*(MAX(0,N162)+N165)-In_RH_On*In_RH_Rate*MAX(0,N162)</f>
        <v>-0</v>
      </c>
      <c r="O168" s="63" t="n">
        <f aca="false">-In_CIT*(MAX(0,O162)+O165)-In_RH_On*In_RH_Rate*MAX(0,O162)</f>
        <v>-0</v>
      </c>
      <c r="P168" s="63" t="n">
        <f aca="false">-In_CIT*(MAX(0,P162)+P165)-In_RH_On*In_RH_Rate*MAX(0,P162)</f>
        <v>-0</v>
      </c>
      <c r="Q168" s="63" t="n">
        <f aca="false">-In_CIT*(MAX(0,Q162)+Q165)-In_RH_On*In_RH_Rate*MAX(0,Q162)</f>
        <v>-0</v>
      </c>
      <c r="R168" s="63" t="n">
        <f aca="false">-In_CIT*(MAX(0,R162)+R165)-In_RH_On*In_RH_Rate*MAX(0,R162)</f>
        <v>-0</v>
      </c>
      <c r="S168" s="63" t="n">
        <f aca="false">-In_CIT*(MAX(0,S162)+S165)-In_RH_On*In_RH_Rate*MAX(0,S162)</f>
        <v>-0</v>
      </c>
      <c r="T168" s="63" t="n">
        <f aca="false">-In_CIT*(MAX(0,T162)+T165)-In_RH_On*In_RH_Rate*MAX(0,T162)</f>
        <v>-0</v>
      </c>
      <c r="U168" s="63" t="n">
        <f aca="false">-In_CIT*(MAX(0,U162)+U165)-In_RH_On*In_RH_Rate*MAX(0,U162)</f>
        <v>-0</v>
      </c>
      <c r="V168" s="63" t="n">
        <f aca="false">-In_CIT*(MAX(0,V162)+V165)-In_RH_On*In_RH_Rate*MAX(0,V162)</f>
        <v>-0</v>
      </c>
      <c r="W168" s="63" t="n">
        <f aca="false">-In_CIT*(MAX(0,W162)+W165)-In_RH_On*In_RH_Rate*MAX(0,W162)</f>
        <v>-0</v>
      </c>
      <c r="X168" s="63" t="n">
        <f aca="false">-In_CIT*(MAX(0,X162)+X165)-In_RH_On*In_RH_Rate*MAX(0,X162)</f>
        <v>-0</v>
      </c>
      <c r="Y168" s="63" t="n">
        <f aca="false">-In_CIT*(MAX(0,Y162)+Y165)-In_RH_On*In_RH_Rate*MAX(0,Y162)</f>
        <v>-0</v>
      </c>
      <c r="Z168" s="63" t="n">
        <f aca="false">-In_CIT*(MAX(0,Z162)+Z165)-In_RH_On*In_RH_Rate*MAX(0,Z162)</f>
        <v>-0</v>
      </c>
      <c r="AA168" s="63" t="n">
        <f aca="false">-In_CIT*(MAX(0,AA162)+AA165)-In_RH_On*In_RH_Rate*MAX(0,AA162)</f>
        <v>-0</v>
      </c>
      <c r="AB168" s="63" t="n">
        <f aca="false">-In_CIT*(MAX(0,AB162)+AB165)-In_RH_On*In_RH_Rate*MAX(0,AB162)</f>
        <v>-0</v>
      </c>
      <c r="AC168" s="63" t="n">
        <f aca="false">-In_CIT*(MAX(0,AC162)+AC165)-In_RH_On*In_RH_Rate*MAX(0,AC162)</f>
        <v>-0</v>
      </c>
      <c r="AD168" s="63" t="n">
        <f aca="false">-In_CIT*(MAX(0,AD162)+AD165)-In_RH_On*In_RH_Rate*MAX(0,AD162)</f>
        <v>-0</v>
      </c>
      <c r="AE168" s="63" t="n">
        <f aca="false">-In_CIT*(MAX(0,AE162)+AE165)-In_RH_On*In_RH_Rate*MAX(0,AE162)</f>
        <v>-33.3654134753213</v>
      </c>
      <c r="AF168" s="63" t="n">
        <f aca="false">-In_CIT*(MAX(0,AF162)+AF165)-In_RH_On*In_RH_Rate*MAX(0,AF162)</f>
        <v>-33.6789635803718</v>
      </c>
      <c r="AG168" s="63" t="n">
        <f aca="false">-In_CIT*(MAX(0,AG162)+AG165)-In_RH_On*In_RH_Rate*MAX(0,AG162)</f>
        <v>-33.9906583006145</v>
      </c>
      <c r="AH168" s="63" t="n">
        <f aca="false">-In_CIT*(MAX(0,AH162)+AH165)-In_RH_On*In_RH_Rate*MAX(0,AH162)</f>
        <v>-33.9316571756662</v>
      </c>
      <c r="AI168" s="63" t="n">
        <f aca="false">-In_CIT*(MAX(0,AI162)+AI165)-In_RH_On*In_RH_Rate*MAX(0,AI162)</f>
        <v>-33.5789343554107</v>
      </c>
      <c r="AJ168" s="63" t="n">
        <f aca="false">-In_CIT*(MAX(0,AJ162)+AJ165)-In_RH_On*In_RH_Rate*MAX(0,AJ162)</f>
        <v>-33.5243836131279</v>
      </c>
      <c r="AK168" s="63" t="n">
        <f aca="false">-In_CIT*(MAX(0,AK162)+AK165)-In_RH_On*In_RH_Rate*MAX(0,AK162)</f>
        <v>-67.6753490558418</v>
      </c>
      <c r="AL168" s="63" t="n">
        <f aca="false">-In_CIT*(MAX(0,AL162)+AL165)-In_RH_On*In_RH_Rate*MAX(0,AL162)</f>
        <v>-67.5640039558578</v>
      </c>
      <c r="AM168" s="63" t="n">
        <f aca="false">-In_CIT*(MAX(0,AM162)+AM165)-In_RH_On*In_RH_Rate*MAX(0,AM162)</f>
        <v>-63.4583921438812</v>
      </c>
      <c r="AN168" s="63" t="n">
        <f aca="false">-In_CIT*(MAX(0,AN162)+AN165)-In_RH_On*In_RH_Rate*MAX(0,AN162)</f>
        <v>-64.0553124580378</v>
      </c>
      <c r="AO168" s="63" t="n">
        <f aca="false">-In_CIT*(MAX(0,AO162)+AO165)-In_RH_On*In_RH_Rate*MAX(0,AO162)</f>
        <v>-64.6487225595621</v>
      </c>
      <c r="AP168" s="63" t="n">
        <f aca="false">-In_CIT*(MAX(0,AP162)+AP165)-In_RH_On*In_RH_Rate*MAX(0,AP162)</f>
        <v>-64.537098009628</v>
      </c>
      <c r="AQ168" s="63" t="n">
        <f aca="false">-In_CIT*(MAX(0,AQ162)+AQ165)-In_RH_On*In_RH_Rate*MAX(0,AQ162)</f>
        <v>-54.7992594028622</v>
      </c>
      <c r="AR168" s="63" t="n">
        <f aca="false">-In_CIT*(MAX(0,AR162)+AR165)-In_RH_On*In_RH_Rate*MAX(0,AR162)</f>
        <v>-55.3056076441742</v>
      </c>
      <c r="AS168" s="63" t="n">
        <f aca="false">-In_CIT*(MAX(0,AS162)+AS165)-In_RH_On*In_RH_Rate*MAX(0,AS162)</f>
        <v>-55.808628707558</v>
      </c>
      <c r="AT168" s="63" t="n">
        <f aca="false">-In_CIT*(MAX(0,AT162)+AT165)-In_RH_On*In_RH_Rate*MAX(0,AT162)</f>
        <v>-55.7028246501692</v>
      </c>
      <c r="AU168" s="63" t="n">
        <f aca="false">-In_CIT*(MAX(0,AU162)+AU165)-In_RH_On*In_RH_Rate*MAX(0,AU162)</f>
        <v>-54.5582668210889</v>
      </c>
      <c r="AV168" s="63" t="n">
        <f aca="false">-In_CIT*(MAX(0,AV162)+AV165)-In_RH_On*In_RH_Rate*MAX(0,AV162)</f>
        <v>-55.062772483953</v>
      </c>
      <c r="AW168" s="63" t="n">
        <f aca="false">-In_CIT*(MAX(0,AW162)+AW165)-In_RH_On*In_RH_Rate*MAX(0,AW162)</f>
        <v>-55.56397806844</v>
      </c>
      <c r="AX168" s="63" t="n">
        <f aca="false">-In_CIT*(MAX(0,AX162)+AX165)-In_RH_On*In_RH_Rate*MAX(0,AX162)</f>
        <v>-55.4590357751456</v>
      </c>
      <c r="AY168" s="63" t="n">
        <f aca="false">-In_CIT*(MAX(0,AY162)+AY165)-In_RH_On*In_RH_Rate*MAX(0,AY162)</f>
        <v>-51.2299307752154</v>
      </c>
      <c r="AZ168" s="63" t="n">
        <f aca="false">-In_CIT*(MAX(0,AZ162)+AZ165)-In_RH_On*In_RH_Rate*MAX(0,AZ162)</f>
        <v>-51.127286349176</v>
      </c>
      <c r="BA168" s="63" t="n">
        <f aca="false">-In_CIT*(MAX(0,BA162)+BA165)-In_RH_On*In_RH_Rate*MAX(0,BA162)</f>
        <v>-51.5854299775505</v>
      </c>
      <c r="BB168" s="63" t="n">
        <f aca="false">-In_CIT*(MAX(0,BB162)+BB165)-In_RH_On*In_RH_Rate*MAX(0,BB162)</f>
        <v>-51.480674722151</v>
      </c>
      <c r="BC168" s="63" t="n">
        <f aca="false">-In_CIT*(MAX(0,BC162)+BC165)-In_RH_On*In_RH_Rate*MAX(0,BC162)</f>
        <v>-55.3291710745707</v>
      </c>
      <c r="BD168" s="63" t="n">
        <f aca="false">-In_CIT*(MAX(0,BD162)+BD165)-In_RH_On*In_RH_Rate*MAX(0,BD162)</f>
        <v>-55.8372545976773</v>
      </c>
      <c r="BE168" s="63" t="n">
        <f aca="false">-In_CIT*(MAX(0,BE162)+BE165)-In_RH_On*In_RH_Rate*MAX(0,BE162)</f>
        <v>-56.3418761901145</v>
      </c>
      <c r="BF168" s="63" t="n">
        <f aca="false">-In_CIT*(MAX(0,BF162)+BF165)-In_RH_On*In_RH_Rate*MAX(0,BF162)</f>
        <v>-56.2317870036897</v>
      </c>
      <c r="BG168" s="63" t="n">
        <f aca="false">-In_CIT*(MAX(0,BG162)+BG165)-In_RH_On*In_RH_Rate*MAX(0,BG162)</f>
        <v>-54.2685943685007</v>
      </c>
      <c r="BH168" s="63" t="n">
        <f aca="false">-In_CIT*(MAX(0,BH162)+BH165)-In_RH_On*In_RH_Rate*MAX(0,BH162)</f>
        <v>-104.101409172031</v>
      </c>
      <c r="BI168" s="63" t="n">
        <f aca="false">-In_CIT*(MAX(0,BI162)+BI165)-In_RH_On*In_RH_Rate*MAX(0,BI162)</f>
        <v>-105.135554260914</v>
      </c>
      <c r="BJ168" s="63" t="n">
        <f aca="false">-In_CIT*(MAX(0,BJ162)+BJ165)-In_RH_On*In_RH_Rate*MAX(0,BJ162)</f>
        <v>-105.02460453358</v>
      </c>
      <c r="BK168" s="63" t="n">
        <f aca="false">-In_CIT*(MAX(0,BK162)+BK165)-In_RH_On*In_RH_Rate*MAX(0,BK162)</f>
        <v>-102.806523713562</v>
      </c>
      <c r="BL168" s="63" t="n">
        <f aca="false">-In_CIT*(MAX(0,BL162)+BL165)-In_RH_On*In_RH_Rate*MAX(0,BL162)</f>
        <v>-103.842249050251</v>
      </c>
      <c r="BM168" s="63" t="n">
        <f aca="false">-In_CIT*(MAX(0,BM162)+BM165)-In_RH_On*In_RH_Rate*MAX(0,BM162)</f>
        <v>-104.874516209865</v>
      </c>
      <c r="BN168" s="63" t="n">
        <f aca="false">-In_CIT*(MAX(0,BN162)+BN165)-In_RH_On*In_RH_Rate*MAX(0,BN162)</f>
        <v>-104.764546387526</v>
      </c>
      <c r="BO168" s="63" t="n">
        <f aca="false">-In_CIT*(MAX(0,BO162)+BO165)-In_RH_On*In_RH_Rate*MAX(0,BO162)</f>
        <v>-102.153982123025</v>
      </c>
      <c r="BP168" s="63" t="n">
        <f aca="false">-In_CIT*(MAX(0,BP162)+BP165)-In_RH_On*In_RH_Rate*MAX(0,BP162)</f>
        <v>-102.049230281262</v>
      </c>
      <c r="BQ168" s="63" t="n">
        <f aca="false">-In_CIT*(MAX(0,BQ162)+BQ165)-In_RH_On*In_RH_Rate*MAX(0,BQ162)</f>
        <v>-103.064826732301</v>
      </c>
      <c r="BR168" s="63" t="n">
        <f aca="false">-In_CIT*(MAX(0,BR162)+BR165)-In_RH_On*In_RH_Rate*MAX(0,BR162)</f>
        <v>-102.957920723268</v>
      </c>
      <c r="BS168" s="63" t="n">
        <f aca="false">-In_CIT*(MAX(0,BS162)+BS165)-In_RH_On*In_RH_Rate*MAX(0,BS162)</f>
        <v>-96.1773952436159</v>
      </c>
      <c r="BT168" s="63" t="n">
        <f aca="false">-In_CIT*(MAX(0,BT162)+BT165)-In_RH_On*In_RH_Rate*MAX(0,BT162)</f>
        <v>-97.1453256025676</v>
      </c>
      <c r="BU168" s="63" t="n">
        <f aca="false">-In_CIT*(MAX(0,BU162)+BU165)-In_RH_On*In_RH_Rate*MAX(0,BU162)</f>
        <v>-98.1099880065693</v>
      </c>
      <c r="BV168" s="63" t="n">
        <f aca="false">-In_CIT*(MAX(0,BV162)+BV165)-In_RH_On*In_RH_Rate*MAX(0,BV162)</f>
        <v>-98.0060672363155</v>
      </c>
      <c r="BW168" s="63" t="n">
        <f aca="false">-In_CIT*(MAX(0,BW162)+BW165)-In_RH_On*In_RH_Rate*MAX(0,BW162)</f>
        <v>-99.5521301878198</v>
      </c>
      <c r="BX168" s="63" t="n">
        <f aca="false">-In_CIT*(MAX(0,BX162)+BX165)-In_RH_On*In_RH_Rate*MAX(0,BX162)</f>
        <v>-100.555615501395</v>
      </c>
      <c r="BY168" s="63" t="n">
        <f aca="false">-In_CIT*(MAX(0,BY162)+BY165)-In_RH_On*In_RH_Rate*MAX(0,BY162)</f>
        <v>-101.555769838848</v>
      </c>
      <c r="BZ168" s="63" t="n">
        <f aca="false">-In_CIT*(MAX(0,BZ162)+BZ165)-In_RH_On*In_RH_Rate*MAX(0,BZ162)</f>
        <v>-101.449844999097</v>
      </c>
      <c r="CA168" s="63" t="n">
        <f aca="false">-In_CIT*(MAX(0,CA162)+CA165)-In_RH_On*In_RH_Rate*MAX(0,CA162)</f>
        <v>-97.5599088875194</v>
      </c>
      <c r="CB168" s="63" t="n">
        <f aca="false">-In_CIT*(MAX(0,CB162)+CB165)-In_RH_On*In_RH_Rate*MAX(0,CB162)</f>
        <v>-98.5402132329547</v>
      </c>
      <c r="CC168" s="63" t="n">
        <f aca="false">-In_CIT*(MAX(0,CC162)+CC165)-In_RH_On*In_RH_Rate*MAX(0,CC162)</f>
        <v>-99.517152686299</v>
      </c>
      <c r="CD168" s="63" t="n">
        <f aca="false">-In_CIT*(MAX(0,CD162)+CD165)-In_RH_On*In_RH_Rate*MAX(0,CD162)</f>
        <v>-99.4101493208109</v>
      </c>
      <c r="CE168" s="63" t="n">
        <f aca="false">-In_CIT*(MAX(0,CE162)+CE165)-In_RH_On*In_RH_Rate*MAX(0,CE162)</f>
        <v>-95.0638850863815</v>
      </c>
      <c r="CF168" s="63" t="n">
        <f aca="false">-In_CIT*(MAX(0,CF162)+CF165)-In_RH_On*In_RH_Rate*MAX(0,CF162)</f>
        <v>-94.9595383489696</v>
      </c>
      <c r="CG168" s="63" t="n">
        <f aca="false">-In_CIT*(MAX(0,CG162)+CG165)-In_RH_On*In_RH_Rate*MAX(0,CG162)</f>
        <v>-95.8976353468314</v>
      </c>
      <c r="CH168" s="63" t="n">
        <f aca="false">-In_CIT*(MAX(0,CH162)+CH165)-In_RH_On*In_RH_Rate*MAX(0,CH162)</f>
        <v>-95.7911427729094</v>
      </c>
      <c r="CI168" s="63" t="n">
        <f aca="false">-In_CIT*(MAX(0,CI162)+CI165)-In_RH_On*In_RH_Rate*MAX(0,CI162)</f>
        <v>-99.3539186328643</v>
      </c>
      <c r="CJ168" s="63" t="n">
        <f aca="false">-In_CIT*(MAX(0,CJ162)+CJ165)-In_RH_On*In_RH_Rate*MAX(0,CJ162)</f>
        <v>-100.350045854879</v>
      </c>
      <c r="CK168" s="63" t="n">
        <f aca="false">-In_CIT*(MAX(0,CK162)+CK165)-In_RH_On*In_RH_Rate*MAX(0,CK162)</f>
        <v>-101.342674796931</v>
      </c>
      <c r="CL168" s="63" t="n">
        <f aca="false">-In_CIT*(MAX(0,CL162)+CL165)-In_RH_On*In_RH_Rate*MAX(0,CL162)</f>
        <v>-101.231429705125</v>
      </c>
      <c r="CM168" s="63" t="n">
        <f aca="false">-In_CIT*(MAX(0,CM162)+CM165)-In_RH_On*In_RH_Rate*MAX(0,CM162)</f>
        <v>-101.249953261975</v>
      </c>
      <c r="CN168" s="63" t="n">
        <f aca="false">-In_CIT*(MAX(0,CN162)+CN165)-In_RH_On*In_RH_Rate*MAX(0,CN162)</f>
        <v>-102.265686786049</v>
      </c>
      <c r="CO168" s="63" t="n">
        <f aca="false">-In_CIT*(MAX(0,CO162)+CO165)-In_RH_On*In_RH_Rate*MAX(0,CO162)</f>
        <v>-103.277874628829</v>
      </c>
      <c r="CP168" s="63" t="n">
        <f aca="false">-In_CIT*(MAX(0,CP162)+CP165)-In_RH_On*In_RH_Rate*MAX(0,CP162)</f>
        <v>-103.165122177569</v>
      </c>
      <c r="CQ168" s="63" t="n">
        <f aca="false">-In_CIT*(MAX(0,CQ162)+CQ165)-In_RH_On*In_RH_Rate*MAX(0,CQ162)</f>
        <v>-101.025730310508</v>
      </c>
      <c r="CR168" s="63" t="n">
        <f aca="false">-In_CIT*(MAX(0,CR162)+CR165)-In_RH_On*In_RH_Rate*MAX(0,CR162)</f>
        <v>-102.037795659414</v>
      </c>
      <c r="CS168" s="63" t="n">
        <f aca="false">-In_CIT*(MAX(0,CS162)+CS165)-In_RH_On*In_RH_Rate*MAX(0,CS162)</f>
        <v>-103.04627713956</v>
      </c>
      <c r="CT168" s="63" t="n">
        <f aca="false">-In_CIT*(MAX(0,CT162)+CT165)-In_RH_On*In_RH_Rate*MAX(0,CT162)</f>
        <v>-102.932310329243</v>
      </c>
      <c r="CU168" s="63" t="n">
        <f aca="false">-In_CIT*(MAX(0,CU162)+CU165)-In_RH_On*In_RH_Rate*MAX(0,CU162)</f>
        <v>-93.7847477438519</v>
      </c>
      <c r="CV168" s="63" t="n">
        <f aca="false">-In_CIT*(MAX(0,CV162)+CV165)-In_RH_On*In_RH_Rate*MAX(0,CV162)</f>
        <v>-15.799581956822</v>
      </c>
      <c r="CW168" s="63" t="n">
        <f aca="false">-In_CIT*(MAX(0,CW162)+CW165)-In_RH_On*In_RH_Rate*MAX(0,CW162)</f>
        <v>-15.863914218691</v>
      </c>
      <c r="CX168" s="63" t="n">
        <f aca="false">-In_CIT*(MAX(0,CX162)+CX165)-In_RH_On*In_RH_Rate*MAX(0,CX162)</f>
        <v>-15.7535069055162</v>
      </c>
      <c r="CY168" s="63" t="n">
        <f aca="false">-In_CIT*(MAX(0,CY162)+CY165)-In_RH_On*In_RH_Rate*MAX(0,CY162)</f>
        <v>-51.6633342981896</v>
      </c>
      <c r="CZ168" s="63" t="n">
        <f aca="false">-In_CIT*(MAX(0,CZ162)+CZ165)-In_RH_On*In_RH_Rate*MAX(0,CZ162)</f>
        <v>-52.1060065394384</v>
      </c>
      <c r="DA168" s="63" t="n">
        <f aca="false">-In_CIT*(MAX(0,DA162)+DA165)-In_RH_On*In_RH_Rate*MAX(0,DA162)</f>
        <v>-52.5444159915105</v>
      </c>
      <c r="DB168" s="63" t="n">
        <f aca="false">-In_CIT*(MAX(0,DB162)+DB165)-In_RH_On*In_RH_Rate*MAX(0,DB162)</f>
        <v>-52.4088595528711</v>
      </c>
      <c r="DC168" s="63" t="n">
        <f aca="false">-In_CIT*(MAX(0,DC162)+DC165)-In_RH_On*In_RH_Rate*MAX(0,DC162)</f>
        <v>-45.4770352282687</v>
      </c>
      <c r="DD168" s="63" t="n">
        <f aca="false">-In_CIT*(MAX(0,DD162)+DD165)-In_RH_On*In_RH_Rate*MAX(0,DD162)</f>
        <v>-45.8541669246304</v>
      </c>
      <c r="DE168" s="63" t="n">
        <f aca="false">-In_CIT*(MAX(0,DE162)+DE165)-In_RH_On*In_RH_Rate*MAX(0,DE162)</f>
        <v>-46.2271395456612</v>
      </c>
      <c r="DF168" s="63" t="n">
        <f aca="false">-In_CIT*(MAX(0,DF162)+DF165)-In_RH_On*In_RH_Rate*MAX(0,DF162)</f>
        <v>-46.0948812010589</v>
      </c>
      <c r="DG168" s="63" t="n">
        <f aca="false">-In_CIT*(MAX(0,DG162)+DG165)-In_RH_On*In_RH_Rate*MAX(0,DG162)</f>
        <v>-42.3287873373954</v>
      </c>
      <c r="DH168" s="63" t="n">
        <f aca="false">-In_CIT*(MAX(0,DH162)+DH165)-In_RH_On*In_RH_Rate*MAX(0,DH162)</f>
        <v>-42.6718116862182</v>
      </c>
      <c r="DI168" s="63" t="n">
        <f aca="false">-In_CIT*(MAX(0,DI162)+DI165)-In_RH_On*In_RH_Rate*MAX(0,DI162)</f>
        <v>-43.0107052945578</v>
      </c>
      <c r="DJ168" s="63" t="n">
        <f aca="false">-In_CIT*(MAX(0,DJ162)+DJ165)-In_RH_On*In_RH_Rate*MAX(0,DJ162)</f>
        <v>-42.8793479964027</v>
      </c>
      <c r="DK168" s="63" t="n">
        <f aca="false">-In_CIT*(MAX(0,DK162)+DK165)-In_RH_On*In_RH_Rate*MAX(0,DK162)</f>
        <v>-36.5135443400528</v>
      </c>
      <c r="DL168" s="63" t="n">
        <f aca="false">-In_CIT*(MAX(0,DL162)+DL165)-In_RH_On*In_RH_Rate*MAX(0,DL162)</f>
        <v>-36.3868133584152</v>
      </c>
      <c r="DM168" s="63" t="n">
        <f aca="false">-In_CIT*(MAX(0,DM162)+DM165)-In_RH_On*In_RH_Rate*MAX(0,DM162)</f>
        <v>-36.658640758029</v>
      </c>
      <c r="DN168" s="63" t="n">
        <f aca="false">-In_CIT*(MAX(0,DN162)+DN165)-In_RH_On*In_RH_Rate*MAX(0,DN162)</f>
        <v>-36.5293036195137</v>
      </c>
      <c r="DO168" s="63" t="n">
        <f aca="false">-In_CIT*(MAX(0,DO162)+DO165)-In_RH_On*In_RH_Rate*MAX(0,DO162)</f>
        <v>-39.3821287408618</v>
      </c>
      <c r="DP168" s="63" t="n">
        <f aca="false">-In_CIT*(MAX(0,DP162)+DP165)-In_RH_On*In_RH_Rate*MAX(0,DP162)</f>
        <v>-39.6944213619606</v>
      </c>
      <c r="DQ168" s="63" t="n">
        <f aca="false">-In_CIT*(MAX(0,DQ162)+DQ165)-In_RH_On*In_RH_Rate*MAX(0,DQ162)</f>
        <v>-40.0026484321572</v>
      </c>
      <c r="DR168" s="63" t="n">
        <f aca="false">-In_CIT*(MAX(0,DR162)+DR165)-In_RH_On*In_RH_Rate*MAX(0,DR162)</f>
        <v>-39.8733641587479</v>
      </c>
      <c r="DS168" s="63" t="n">
        <f aca="false">-In_CIT*(MAX(0,DS162)+DS165)-In_RH_On*In_RH_Rate*MAX(0,DS162)</f>
        <v>-39.0513031269079</v>
      </c>
      <c r="DT168" s="63" t="n">
        <f aca="false">-In_CIT*(MAX(0,DT162)+DT165)-In_RH_On*In_RH_Rate*MAX(0,DT162)</f>
        <v>-39.3605972669139</v>
      </c>
      <c r="DU168" s="63" t="n">
        <f aca="false">-In_CIT*(MAX(0,DU162)+DU165)-In_RH_On*In_RH_Rate*MAX(0,DU162)</f>
        <v>-39.6658478363256</v>
      </c>
      <c r="DV168" s="63" t="n">
        <f aca="false">-In_CIT*(MAX(0,DV162)+DV165)-In_RH_On*In_RH_Rate*MAX(0,DV162)</f>
        <v>-39.5372625353779</v>
      </c>
      <c r="DW168" s="63" t="n">
        <f aca="false">-In_CIT*(MAX(0,DW162)+DW165)-In_RH_On*In_RH_Rate*MAX(0,DW162)</f>
        <v>-36.9483480097135</v>
      </c>
      <c r="DX168" s="63" t="n">
        <f aca="false">-In_CIT*(MAX(0,DX162)+DX165)-In_RH_On*In_RH_Rate*MAX(0,DX162)</f>
        <v>-37.2344446201401</v>
      </c>
      <c r="DY168" s="63" t="n">
        <f aca="false">-In_CIT*(MAX(0,DY162)+DY165)-In_RH_On*In_RH_Rate*MAX(0,DY162)</f>
        <v>-37.5165031322898</v>
      </c>
      <c r="DZ168" s="63" t="n">
        <f aca="false">-In_CIT*(MAX(0,DZ162)+DZ165)-In_RH_On*In_RH_Rate*MAX(0,DZ162)</f>
        <v>-37.3880918507016</v>
      </c>
      <c r="EA168" s="63" t="n">
        <f aca="false">-In_CIT*(MAX(0,EA162)+EA165)-In_RH_On*In_RH_Rate*MAX(0,EA162)</f>
        <v>-35.476126780952</v>
      </c>
      <c r="EB168" s="63" t="n">
        <f aca="false">-In_CIT*(MAX(0,EB162)+EB165)-In_RH_On*In_RH_Rate*MAX(0,EB162)</f>
        <v>-35.3528316287811</v>
      </c>
      <c r="EC168" s="63" t="n">
        <f aca="false">-In_CIT*(MAX(0,EC162)+EC165)-In_RH_On*In_RH_Rate*MAX(0,EC162)</f>
        <v>-35.6167675766574</v>
      </c>
      <c r="ED168" s="63" t="n">
        <f aca="false">-In_CIT*(MAX(0,ED162)+ED165)-In_RH_On*In_RH_Rate*MAX(0,ED162)</f>
        <v>-35.490936923659</v>
      </c>
      <c r="EE168" s="63" t="n">
        <f aca="false">-In_CIT*(MAX(0,EE162)+EE165)-In_RH_On*In_RH_Rate*MAX(0,EE162)</f>
        <v>-38.8150019306096</v>
      </c>
      <c r="EF168" s="63" t="n">
        <f aca="false">-In_CIT*(MAX(0,EF162)+EF165)-In_RH_On*In_RH_Rate*MAX(0,EF162)</f>
        <v>-39.1226394912995</v>
      </c>
      <c r="EG168" s="63" t="n">
        <f aca="false">-In_CIT*(MAX(0,EG162)+EG165)-In_RH_On*In_RH_Rate*MAX(0,EG162)</f>
        <v>-39.4262649251142</v>
      </c>
      <c r="EH168" s="63" t="n">
        <f aca="false">-In_CIT*(MAX(0,EH162)+EH165)-In_RH_On*In_RH_Rate*MAX(0,EH162)</f>
        <v>-39.2986795325398</v>
      </c>
      <c r="EI168" s="63" t="n">
        <f aca="false">-In_CIT*(MAX(0,EI162)+EI165)-In_RH_On*In_RH_Rate*MAX(0,EI162)</f>
        <v>-46.0680825052357</v>
      </c>
      <c r="EJ168" s="63" t="n">
        <f aca="false">-In_CIT*(MAX(0,EJ162)+EJ165)-In_RH_On*In_RH_Rate*MAX(0,EJ162)</f>
        <v>-153.060044496029</v>
      </c>
      <c r="EK168" s="63" t="n">
        <f aca="false">-In_CIT*(MAX(0,EK162)+EK165)-In_RH_On*In_RH_Rate*MAX(0,EK162)</f>
        <v>-154.615816553104</v>
      </c>
      <c r="EL168" s="63" t="n">
        <f aca="false">-In_CIT*(MAX(0,EL162)+EL165)-In_RH_On*In_RH_Rate*MAX(0,EL162)</f>
        <v>-154.488319280283</v>
      </c>
      <c r="EM168" s="63" t="n">
        <f aca="false">-In_CIT*(MAX(0,EM162)+EM165)-In_RH_On*In_RH_Rate*MAX(0,EM162)</f>
        <v>-155.825438043727</v>
      </c>
      <c r="EN168" s="63" t="n">
        <f aca="false">-In_CIT*(MAX(0,EN162)+EN165)-In_RH_On*In_RH_Rate*MAX(0,EN162)</f>
        <v>-157.431385801898</v>
      </c>
      <c r="EO168" s="63" t="n">
        <f aca="false">-In_CIT*(MAX(0,EO162)+EO165)-In_RH_On*In_RH_Rate*MAX(0,EO162)</f>
        <v>-159.033262836287</v>
      </c>
      <c r="EP168" s="63" t="n">
        <f aca="false">-In_CIT*(MAX(0,EP162)+EP165)-In_RH_On*In_RH_Rate*MAX(0,EP162)</f>
        <v>-158.903814065609</v>
      </c>
      <c r="EQ168" s="63" t="n">
        <f aca="false">-In_CIT*(MAX(0,EQ162)+EQ165)-In_RH_On*In_RH_Rate*MAX(0,EQ162)</f>
        <v>-153.816888626184</v>
      </c>
      <c r="ER168" s="63" t="n">
        <f aca="false">-In_CIT*(MAX(0,ER162)+ER165)-In_RH_On*In_RH_Rate*MAX(0,ER162)</f>
        <v>-153.690842044734</v>
      </c>
      <c r="ES168" s="63" t="n">
        <f aca="false">-In_CIT*(MAX(0,ES162)+ES165)-In_RH_On*In_RH_Rate*MAX(0,ES162)</f>
        <v>-155.252416107602</v>
      </c>
      <c r="ET168" s="63" t="n">
        <f aca="false">-In_CIT*(MAX(0,ET162)+ET165)-In_RH_On*In_RH_Rate*MAX(0,ET162)</f>
        <v>-155.123777443608</v>
      </c>
      <c r="EU168" s="63" t="n">
        <f aca="false">-In_CIT*(MAX(0,EU162)+EU165)-In_RH_On*In_RH_Rate*MAX(0,EU162)</f>
        <v>-154.658289995346</v>
      </c>
      <c r="EV168" s="63" t="n">
        <f aca="false">-In_CIT*(MAX(0,EV162)+EV165)-In_RH_On*In_RH_Rate*MAX(0,EV162)</f>
        <v>-156.249942742355</v>
      </c>
      <c r="EW168" s="63" t="n">
        <f aca="false">-In_CIT*(MAX(0,EW162)+EW165)-In_RH_On*In_RH_Rate*MAX(0,EW162)</f>
        <v>-157.837481714172</v>
      </c>
      <c r="EX168" s="63" t="n">
        <f aca="false">-In_CIT*(MAX(0,EX162)+EX165)-In_RH_On*In_RH_Rate*MAX(0,EX162)</f>
        <v>-157.70666391121</v>
      </c>
      <c r="EY168" s="63" t="n">
        <f aca="false">-In_CIT*(MAX(0,EY162)+EY165)-In_RH_On*In_RH_Rate*MAX(0,EY162)</f>
        <v>-157.233388736709</v>
      </c>
      <c r="EZ168" s="63" t="n">
        <f aca="false">-In_CIT*(MAX(0,EZ162)+EZ165)-In_RH_On*In_RH_Rate*MAX(0,EZ162)</f>
        <v>-158.851506162463</v>
      </c>
      <c r="FA168" s="63" t="n">
        <f aca="false">-In_CIT*(MAX(0,FA162)+FA165)-In_RH_On*In_RH_Rate*MAX(0,FA162)</f>
        <v>-160.465440125671</v>
      </c>
      <c r="FB168" s="63" t="n">
        <f aca="false">-In_CIT*(MAX(0,FB162)+FB165)-In_RH_On*In_RH_Rate*MAX(0,FB162)</f>
        <v>-160.332406269127</v>
      </c>
      <c r="FC168" s="63" t="n">
        <f aca="false">-In_CIT*(MAX(0,FC162)+FC165)-In_RH_On*In_RH_Rate*MAX(0,FC162)</f>
        <v>-159.851213396928</v>
      </c>
      <c r="FD168" s="63" t="n">
        <f aca="false">-In_CIT*(MAX(0,FD162)+FD165)-In_RH_On*In_RH_Rate*MAX(0,FD162)</f>
        <v>-0</v>
      </c>
      <c r="FE168" s="63" t="n">
        <f aca="false">-In_CIT*(MAX(0,FE162)+FE165)-In_RH_On*In_RH_Rate*MAX(0,FE162)</f>
        <v>-0</v>
      </c>
      <c r="FF168" s="63" t="n">
        <f aca="false">-In_CIT*(MAX(0,FF162)+FF165)-In_RH_On*In_RH_Rate*MAX(0,FF162)</f>
        <v>-0</v>
      </c>
      <c r="FG168" s="63" t="n">
        <f aca="false">-In_CIT*(MAX(0,FG162)+FG165)-In_RH_On*In_RH_Rate*MAX(0,FG162)</f>
        <v>-0</v>
      </c>
      <c r="FH168" s="63" t="n">
        <f aca="false">-In_CIT*(MAX(0,FH162)+FH165)-In_RH_On*In_RH_Rate*MAX(0,FH162)</f>
        <v>-0</v>
      </c>
    </row>
    <row r="170" customFormat="false" ht="15" hidden="false" customHeight="false" outlineLevel="0" collapsed="false">
      <c r="A170" s="10" t="s">
        <v>14</v>
      </c>
      <c r="B170" s="10"/>
      <c r="C170" s="10" t="s">
        <v>805</v>
      </c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  <c r="EM170" s="10"/>
      <c r="EN170" s="10"/>
      <c r="EO170" s="10"/>
      <c r="EP170" s="10"/>
      <c r="EQ170" s="10"/>
      <c r="ER170" s="10"/>
      <c r="ES170" s="10"/>
      <c r="ET170" s="10"/>
      <c r="EU170" s="10"/>
      <c r="EV170" s="10"/>
      <c r="EW170" s="10"/>
      <c r="EX170" s="10"/>
      <c r="EY170" s="10"/>
      <c r="EZ170" s="10"/>
      <c r="FA170" s="10"/>
      <c r="FB170" s="10"/>
      <c r="FC170" s="10"/>
      <c r="FD170" s="10"/>
      <c r="FE170" s="10"/>
      <c r="FF170" s="10"/>
      <c r="FG170" s="10"/>
      <c r="FH170" s="10"/>
    </row>
    <row r="171" customFormat="false" ht="15" hidden="false" customHeight="false" outlineLevel="0" collapsed="false">
      <c r="C171" s="1" t="s">
        <v>147</v>
      </c>
      <c r="D171" s="12" t="s">
        <v>358</v>
      </c>
      <c r="I171" s="21" t="n">
        <f aca="false">SUM(J171:FH171)</f>
        <v>-5725.08750061644</v>
      </c>
      <c r="J171" s="21" t="n">
        <f aca="false">J104+J105+J106+J107+J109+J110+J111+J112+J115</f>
        <v>-2749.35227272727</v>
      </c>
      <c r="K171" s="21" t="n">
        <f aca="false">K104+K105+K106+K107+K109+K110+K111+K112+K115</f>
        <v>818.684731973848</v>
      </c>
      <c r="L171" s="21" t="n">
        <f aca="false">L104+L105+L106+L107+L109+L110+L111+L112+L115</f>
        <v>-684.462738443338</v>
      </c>
      <c r="M171" s="21" t="n">
        <f aca="false">M104+M105+M106+M107+M109+M110+M111+M112+M115</f>
        <v>-226.929361942715</v>
      </c>
      <c r="N171" s="21" t="n">
        <f aca="false">N104+N105+N106+N107+N109+N110+N111+N112+N115</f>
        <v>-1835.41287842623</v>
      </c>
      <c r="O171" s="21" t="n">
        <f aca="false">O104+O105+O106+O107+O109+O110+O111+O112+O115</f>
        <v>-1580.73987118772</v>
      </c>
      <c r="P171" s="21" t="n">
        <f aca="false">P104+P105+P106+P107+P109+P110+P111+P112+P115</f>
        <v>-7.30364753424658</v>
      </c>
      <c r="Q171" s="21" t="n">
        <f aca="false">Q104+Q105+Q106+Q107+Q109+Q110+Q111+Q112+Q115</f>
        <v>-7.38390739726027</v>
      </c>
      <c r="R171" s="21" t="n">
        <f aca="false">R104+R105+R106+R107+R109+R110+R111+R112+R115</f>
        <v>-7.38390739726027</v>
      </c>
      <c r="S171" s="21" t="n">
        <f aca="false">S104+S105+S106+S107+S109+S110+S111+S112+S115</f>
        <v>555.196352465753</v>
      </c>
      <c r="T171" s="21" t="n">
        <f aca="false">T104+T105+T106+T107+T109+T110+T111+T112+T115</f>
        <v>0</v>
      </c>
      <c r="U171" s="21" t="n">
        <f aca="false">U104+U105+U106+U107+U109+U110+U111+U112+U115</f>
        <v>0</v>
      </c>
      <c r="V171" s="21" t="n">
        <f aca="false">V104+V105+V106+V107+V109+V110+V111+V112+V115</f>
        <v>0</v>
      </c>
      <c r="W171" s="21" t="n">
        <f aca="false">W104+W105+W106+W107+W109+W110+W111+W112+W115</f>
        <v>0</v>
      </c>
      <c r="X171" s="21" t="n">
        <f aca="false">X104+X105+X106+X107+X109+X110+X111+X112+X115</f>
        <v>0</v>
      </c>
      <c r="Y171" s="21" t="n">
        <f aca="false">Y104+Y105+Y106+Y107+Y109+Y110+Y111+Y112+Y115</f>
        <v>0</v>
      </c>
      <c r="Z171" s="21" t="n">
        <f aca="false">Z104+Z105+Z106+Z107+Z109+Z110+Z111+Z112+Z115</f>
        <v>0</v>
      </c>
      <c r="AA171" s="21" t="n">
        <f aca="false">AA104+AA105+AA106+AA107+AA109+AA110+AA111+AA112+AA115</f>
        <v>0</v>
      </c>
      <c r="AB171" s="21" t="n">
        <f aca="false">AB104+AB105+AB106+AB107+AB109+AB110+AB111+AB112+AB115</f>
        <v>0</v>
      </c>
      <c r="AC171" s="21" t="n">
        <f aca="false">AC104+AC105+AC106+AC107+AC109+AC110+AC111+AC112+AC115</f>
        <v>0</v>
      </c>
      <c r="AD171" s="21" t="n">
        <f aca="false">AD104+AD105+AD106+AD107+AD109+AD110+AD111+AD112+AD115</f>
        <v>0</v>
      </c>
      <c r="AE171" s="21" t="n">
        <f aca="false">AE104+AE105+AE106+AE107+AE109+AE110+AE111+AE112+AE115</f>
        <v>0</v>
      </c>
      <c r="AF171" s="21" t="n">
        <f aca="false">AF104+AF105+AF106+AF107+AF109+AF110+AF111+AF112+AF115</f>
        <v>0</v>
      </c>
      <c r="AG171" s="21" t="n">
        <f aca="false">AG104+AG105+AG106+AG107+AG109+AG110+AG111+AG112+AG115</f>
        <v>0</v>
      </c>
      <c r="AH171" s="21" t="n">
        <f aca="false">AH104+AH105+AH106+AH107+AH109+AH110+AH111+AH112+AH115</f>
        <v>0</v>
      </c>
      <c r="AI171" s="21" t="n">
        <f aca="false">AI104+AI105+AI106+AI107+AI109+AI110+AI111+AI112+AI115</f>
        <v>0</v>
      </c>
      <c r="AJ171" s="21" t="n">
        <f aca="false">AJ104+AJ105+AJ106+AJ107+AJ109+AJ110+AJ111+AJ112+AJ115</f>
        <v>0</v>
      </c>
      <c r="AK171" s="21" t="n">
        <f aca="false">AK104+AK105+AK106+AK107+AK109+AK110+AK111+AK112+AK115</f>
        <v>0</v>
      </c>
      <c r="AL171" s="21" t="n">
        <f aca="false">AL104+AL105+AL106+AL107+AL109+AL110+AL111+AL112+AL115</f>
        <v>0</v>
      </c>
      <c r="AM171" s="21" t="n">
        <f aca="false">AM104+AM105+AM106+AM107+AM109+AM110+AM111+AM112+AM115</f>
        <v>0</v>
      </c>
      <c r="AN171" s="21" t="n">
        <f aca="false">AN104+AN105+AN106+AN107+AN109+AN110+AN111+AN112+AN115</f>
        <v>0</v>
      </c>
      <c r="AO171" s="21" t="n">
        <f aca="false">AO104+AO105+AO106+AO107+AO109+AO110+AO111+AO112+AO115</f>
        <v>0</v>
      </c>
      <c r="AP171" s="21" t="n">
        <f aca="false">AP104+AP105+AP106+AP107+AP109+AP110+AP111+AP112+AP115</f>
        <v>0</v>
      </c>
      <c r="AQ171" s="21" t="n">
        <f aca="false">AQ104+AQ105+AQ106+AQ107+AQ109+AQ110+AQ111+AQ112+AQ115</f>
        <v>0</v>
      </c>
      <c r="AR171" s="21" t="n">
        <f aca="false">AR104+AR105+AR106+AR107+AR109+AR110+AR111+AR112+AR115</f>
        <v>0</v>
      </c>
      <c r="AS171" s="21" t="n">
        <f aca="false">AS104+AS105+AS106+AS107+AS109+AS110+AS111+AS112+AS115</f>
        <v>0</v>
      </c>
      <c r="AT171" s="21" t="n">
        <f aca="false">AT104+AT105+AT106+AT107+AT109+AT110+AT111+AT112+AT115</f>
        <v>0</v>
      </c>
      <c r="AU171" s="21" t="n">
        <f aca="false">AU104+AU105+AU106+AU107+AU109+AU110+AU111+AU112+AU115</f>
        <v>0</v>
      </c>
      <c r="AV171" s="21" t="n">
        <f aca="false">AV104+AV105+AV106+AV107+AV109+AV110+AV111+AV112+AV115</f>
        <v>0</v>
      </c>
      <c r="AW171" s="21" t="n">
        <f aca="false">AW104+AW105+AW106+AW107+AW109+AW110+AW111+AW112+AW115</f>
        <v>0</v>
      </c>
      <c r="AX171" s="21" t="n">
        <f aca="false">AX104+AX105+AX106+AX107+AX109+AX110+AX111+AX112+AX115</f>
        <v>0</v>
      </c>
      <c r="AY171" s="21" t="n">
        <f aca="false">AY104+AY105+AY106+AY107+AY109+AY110+AY111+AY112+AY115</f>
        <v>0</v>
      </c>
      <c r="AZ171" s="21" t="n">
        <f aca="false">AZ104+AZ105+AZ106+AZ107+AZ109+AZ110+AZ111+AZ112+AZ115</f>
        <v>0</v>
      </c>
      <c r="BA171" s="21" t="n">
        <f aca="false">BA104+BA105+BA106+BA107+BA109+BA110+BA111+BA112+BA115</f>
        <v>0</v>
      </c>
      <c r="BB171" s="21" t="n">
        <f aca="false">BB104+BB105+BB106+BB107+BB109+BB110+BB111+BB112+BB115</f>
        <v>0</v>
      </c>
      <c r="BC171" s="21" t="n">
        <f aca="false">BC104+BC105+BC106+BC107+BC109+BC110+BC111+BC112+BC115</f>
        <v>0</v>
      </c>
      <c r="BD171" s="21" t="n">
        <f aca="false">BD104+BD105+BD106+BD107+BD109+BD110+BD111+BD112+BD115</f>
        <v>0</v>
      </c>
      <c r="BE171" s="21" t="n">
        <f aca="false">BE104+BE105+BE106+BE107+BE109+BE110+BE111+BE112+BE115</f>
        <v>0</v>
      </c>
      <c r="BF171" s="21" t="n">
        <f aca="false">BF104+BF105+BF106+BF107+BF109+BF110+BF111+BF112+BF115</f>
        <v>0</v>
      </c>
      <c r="BG171" s="21" t="n">
        <f aca="false">BG104+BG105+BG106+BG107+BG109+BG110+BG111+BG112+BG115</f>
        <v>0</v>
      </c>
      <c r="BH171" s="21" t="n">
        <f aca="false">BH104+BH105+BH106+BH107+BH109+BH110+BH111+BH112+BH115</f>
        <v>0</v>
      </c>
      <c r="BI171" s="21" t="n">
        <f aca="false">BI104+BI105+BI106+BI107+BI109+BI110+BI111+BI112+BI115</f>
        <v>0</v>
      </c>
      <c r="BJ171" s="21" t="n">
        <f aca="false">BJ104+BJ105+BJ106+BJ107+BJ109+BJ110+BJ111+BJ112+BJ115</f>
        <v>0</v>
      </c>
      <c r="BK171" s="21" t="n">
        <f aca="false">BK104+BK105+BK106+BK107+BK109+BK110+BK111+BK112+BK115</f>
        <v>0</v>
      </c>
      <c r="BL171" s="21" t="n">
        <f aca="false">BL104+BL105+BL106+BL107+BL109+BL110+BL111+BL112+BL115</f>
        <v>0</v>
      </c>
      <c r="BM171" s="21" t="n">
        <f aca="false">BM104+BM105+BM106+BM107+BM109+BM110+BM111+BM112+BM115</f>
        <v>0</v>
      </c>
      <c r="BN171" s="21" t="n">
        <f aca="false">BN104+BN105+BN106+BN107+BN109+BN110+BN111+BN112+BN115</f>
        <v>0</v>
      </c>
      <c r="BO171" s="21" t="n">
        <f aca="false">BO104+BO105+BO106+BO107+BO109+BO110+BO111+BO112+BO115</f>
        <v>0</v>
      </c>
      <c r="BP171" s="21" t="n">
        <f aca="false">BP104+BP105+BP106+BP107+BP109+BP110+BP111+BP112+BP115</f>
        <v>0</v>
      </c>
      <c r="BQ171" s="21" t="n">
        <f aca="false">BQ104+BQ105+BQ106+BQ107+BQ109+BQ110+BQ111+BQ112+BQ115</f>
        <v>0</v>
      </c>
      <c r="BR171" s="21" t="n">
        <f aca="false">BR104+BR105+BR106+BR107+BR109+BR110+BR111+BR112+BR115</f>
        <v>0</v>
      </c>
      <c r="BS171" s="21" t="n">
        <f aca="false">BS104+BS105+BS106+BS107+BS109+BS110+BS111+BS112+BS115</f>
        <v>0</v>
      </c>
      <c r="BT171" s="21" t="n">
        <f aca="false">BT104+BT105+BT106+BT107+BT109+BT110+BT111+BT112+BT115</f>
        <v>0</v>
      </c>
      <c r="BU171" s="21" t="n">
        <f aca="false">BU104+BU105+BU106+BU107+BU109+BU110+BU111+BU112+BU115</f>
        <v>0</v>
      </c>
      <c r="BV171" s="21" t="n">
        <f aca="false">BV104+BV105+BV106+BV107+BV109+BV110+BV111+BV112+BV115</f>
        <v>0</v>
      </c>
      <c r="BW171" s="21" t="n">
        <f aca="false">BW104+BW105+BW106+BW107+BW109+BW110+BW111+BW112+BW115</f>
        <v>0</v>
      </c>
      <c r="BX171" s="21" t="n">
        <f aca="false">BX104+BX105+BX106+BX107+BX109+BX110+BX111+BX112+BX115</f>
        <v>0</v>
      </c>
      <c r="BY171" s="21" t="n">
        <f aca="false">BY104+BY105+BY106+BY107+BY109+BY110+BY111+BY112+BY115</f>
        <v>0</v>
      </c>
      <c r="BZ171" s="21" t="n">
        <f aca="false">BZ104+BZ105+BZ106+BZ107+BZ109+BZ110+BZ111+BZ112+BZ115</f>
        <v>0</v>
      </c>
      <c r="CA171" s="21" t="n">
        <f aca="false">CA104+CA105+CA106+CA107+CA109+CA110+CA111+CA112+CA115</f>
        <v>0</v>
      </c>
      <c r="CB171" s="21" t="n">
        <f aca="false">CB104+CB105+CB106+CB107+CB109+CB110+CB111+CB112+CB115</f>
        <v>0</v>
      </c>
      <c r="CC171" s="21" t="n">
        <f aca="false">CC104+CC105+CC106+CC107+CC109+CC110+CC111+CC112+CC115</f>
        <v>0</v>
      </c>
      <c r="CD171" s="21" t="n">
        <f aca="false">CD104+CD105+CD106+CD107+CD109+CD110+CD111+CD112+CD115</f>
        <v>0</v>
      </c>
      <c r="CE171" s="21" t="n">
        <f aca="false">CE104+CE105+CE106+CE107+CE109+CE110+CE111+CE112+CE115</f>
        <v>0</v>
      </c>
      <c r="CF171" s="21" t="n">
        <f aca="false">CF104+CF105+CF106+CF107+CF109+CF110+CF111+CF112+CF115</f>
        <v>0</v>
      </c>
      <c r="CG171" s="21" t="n">
        <f aca="false">CG104+CG105+CG106+CG107+CG109+CG110+CG111+CG112+CG115</f>
        <v>0</v>
      </c>
      <c r="CH171" s="21" t="n">
        <f aca="false">CH104+CH105+CH106+CH107+CH109+CH110+CH111+CH112+CH115</f>
        <v>0</v>
      </c>
      <c r="CI171" s="21" t="n">
        <f aca="false">CI104+CI105+CI106+CI107+CI109+CI110+CI111+CI112+CI115</f>
        <v>0</v>
      </c>
      <c r="CJ171" s="21" t="n">
        <f aca="false">CJ104+CJ105+CJ106+CJ107+CJ109+CJ110+CJ111+CJ112+CJ115</f>
        <v>0</v>
      </c>
      <c r="CK171" s="21" t="n">
        <f aca="false">CK104+CK105+CK106+CK107+CK109+CK110+CK111+CK112+CK115</f>
        <v>0</v>
      </c>
      <c r="CL171" s="21" t="n">
        <f aca="false">CL104+CL105+CL106+CL107+CL109+CL110+CL111+CL112+CL115</f>
        <v>0</v>
      </c>
      <c r="CM171" s="21" t="n">
        <f aca="false">CM104+CM105+CM106+CM107+CM109+CM110+CM111+CM112+CM115</f>
        <v>0</v>
      </c>
      <c r="CN171" s="21" t="n">
        <f aca="false">CN104+CN105+CN106+CN107+CN109+CN110+CN111+CN112+CN115</f>
        <v>0</v>
      </c>
      <c r="CO171" s="21" t="n">
        <f aca="false">CO104+CO105+CO106+CO107+CO109+CO110+CO111+CO112+CO115</f>
        <v>0</v>
      </c>
      <c r="CP171" s="21" t="n">
        <f aca="false">CP104+CP105+CP106+CP107+CP109+CP110+CP111+CP112+CP115</f>
        <v>0</v>
      </c>
      <c r="CQ171" s="21" t="n">
        <f aca="false">CQ104+CQ105+CQ106+CQ107+CQ109+CQ110+CQ111+CQ112+CQ115</f>
        <v>0</v>
      </c>
      <c r="CR171" s="21" t="n">
        <f aca="false">CR104+CR105+CR106+CR107+CR109+CR110+CR111+CR112+CR115</f>
        <v>0</v>
      </c>
      <c r="CS171" s="21" t="n">
        <f aca="false">CS104+CS105+CS106+CS107+CS109+CS110+CS111+CS112+CS115</f>
        <v>0</v>
      </c>
      <c r="CT171" s="21" t="n">
        <f aca="false">CT104+CT105+CT106+CT107+CT109+CT110+CT111+CT112+CT115</f>
        <v>0</v>
      </c>
      <c r="CU171" s="21" t="n">
        <f aca="false">CU104+CU105+CU106+CU107+CU109+CU110+CU111+CU112+CU115</f>
        <v>0</v>
      </c>
      <c r="CV171" s="21" t="n">
        <f aca="false">CV104+CV105+CV106+CV107+CV109+CV110+CV111+CV112+CV115</f>
        <v>0</v>
      </c>
      <c r="CW171" s="21" t="n">
        <f aca="false">CW104+CW105+CW106+CW107+CW109+CW110+CW111+CW112+CW115</f>
        <v>0</v>
      </c>
      <c r="CX171" s="21" t="n">
        <f aca="false">CX104+CX105+CX106+CX107+CX109+CX110+CX111+CX112+CX115</f>
        <v>0</v>
      </c>
      <c r="CY171" s="21" t="n">
        <f aca="false">CY104+CY105+CY106+CY107+CY109+CY110+CY111+CY112+CY115</f>
        <v>0</v>
      </c>
      <c r="CZ171" s="21" t="n">
        <f aca="false">CZ104+CZ105+CZ106+CZ107+CZ109+CZ110+CZ111+CZ112+CZ115</f>
        <v>0</v>
      </c>
      <c r="DA171" s="21" t="n">
        <f aca="false">DA104+DA105+DA106+DA107+DA109+DA110+DA111+DA112+DA115</f>
        <v>0</v>
      </c>
      <c r="DB171" s="21" t="n">
        <f aca="false">DB104+DB105+DB106+DB107+DB109+DB110+DB111+DB112+DB115</f>
        <v>0</v>
      </c>
      <c r="DC171" s="21" t="n">
        <f aca="false">DC104+DC105+DC106+DC107+DC109+DC110+DC111+DC112+DC115</f>
        <v>0</v>
      </c>
      <c r="DD171" s="21" t="n">
        <f aca="false">DD104+DD105+DD106+DD107+DD109+DD110+DD111+DD112+DD115</f>
        <v>0</v>
      </c>
      <c r="DE171" s="21" t="n">
        <f aca="false">DE104+DE105+DE106+DE107+DE109+DE110+DE111+DE112+DE115</f>
        <v>0</v>
      </c>
      <c r="DF171" s="21" t="n">
        <f aca="false">DF104+DF105+DF106+DF107+DF109+DF110+DF111+DF112+DF115</f>
        <v>0</v>
      </c>
      <c r="DG171" s="21" t="n">
        <f aca="false">DG104+DG105+DG106+DG107+DG109+DG110+DG111+DG112+DG115</f>
        <v>0</v>
      </c>
      <c r="DH171" s="21" t="n">
        <f aca="false">DH104+DH105+DH106+DH107+DH109+DH110+DH111+DH112+DH115</f>
        <v>0</v>
      </c>
      <c r="DI171" s="21" t="n">
        <f aca="false">DI104+DI105+DI106+DI107+DI109+DI110+DI111+DI112+DI115</f>
        <v>0</v>
      </c>
      <c r="DJ171" s="21" t="n">
        <f aca="false">DJ104+DJ105+DJ106+DJ107+DJ109+DJ110+DJ111+DJ112+DJ115</f>
        <v>0</v>
      </c>
      <c r="DK171" s="21" t="n">
        <f aca="false">DK104+DK105+DK106+DK107+DK109+DK110+DK111+DK112+DK115</f>
        <v>0</v>
      </c>
      <c r="DL171" s="21" t="n">
        <f aca="false">DL104+DL105+DL106+DL107+DL109+DL110+DL111+DL112+DL115</f>
        <v>0</v>
      </c>
      <c r="DM171" s="21" t="n">
        <f aca="false">DM104+DM105+DM106+DM107+DM109+DM110+DM111+DM112+DM115</f>
        <v>0</v>
      </c>
      <c r="DN171" s="21" t="n">
        <f aca="false">DN104+DN105+DN106+DN107+DN109+DN110+DN111+DN112+DN115</f>
        <v>0</v>
      </c>
      <c r="DO171" s="21" t="n">
        <f aca="false">DO104+DO105+DO106+DO107+DO109+DO110+DO111+DO112+DO115</f>
        <v>0</v>
      </c>
      <c r="DP171" s="21" t="n">
        <f aca="false">DP104+DP105+DP106+DP107+DP109+DP110+DP111+DP112+DP115</f>
        <v>0</v>
      </c>
      <c r="DQ171" s="21" t="n">
        <f aca="false">DQ104+DQ105+DQ106+DQ107+DQ109+DQ110+DQ111+DQ112+DQ115</f>
        <v>0</v>
      </c>
      <c r="DR171" s="21" t="n">
        <f aca="false">DR104+DR105+DR106+DR107+DR109+DR110+DR111+DR112+DR115</f>
        <v>0</v>
      </c>
      <c r="DS171" s="21" t="n">
        <f aca="false">DS104+DS105+DS106+DS107+DS109+DS110+DS111+DS112+DS115</f>
        <v>0</v>
      </c>
      <c r="DT171" s="21" t="n">
        <f aca="false">DT104+DT105+DT106+DT107+DT109+DT110+DT111+DT112+DT115</f>
        <v>0</v>
      </c>
      <c r="DU171" s="21" t="n">
        <f aca="false">DU104+DU105+DU106+DU107+DU109+DU110+DU111+DU112+DU115</f>
        <v>0</v>
      </c>
      <c r="DV171" s="21" t="n">
        <f aca="false">DV104+DV105+DV106+DV107+DV109+DV110+DV111+DV112+DV115</f>
        <v>0</v>
      </c>
      <c r="DW171" s="21" t="n">
        <f aca="false">DW104+DW105+DW106+DW107+DW109+DW110+DW111+DW112+DW115</f>
        <v>0</v>
      </c>
      <c r="DX171" s="21" t="n">
        <f aca="false">DX104+DX105+DX106+DX107+DX109+DX110+DX111+DX112+DX115</f>
        <v>0</v>
      </c>
      <c r="DY171" s="21" t="n">
        <f aca="false">DY104+DY105+DY106+DY107+DY109+DY110+DY111+DY112+DY115</f>
        <v>0</v>
      </c>
      <c r="DZ171" s="21" t="n">
        <f aca="false">DZ104+DZ105+DZ106+DZ107+DZ109+DZ110+DZ111+DZ112+DZ115</f>
        <v>0</v>
      </c>
      <c r="EA171" s="21" t="n">
        <f aca="false">EA104+EA105+EA106+EA107+EA109+EA110+EA111+EA112+EA115</f>
        <v>0</v>
      </c>
      <c r="EB171" s="21" t="n">
        <f aca="false">EB104+EB105+EB106+EB107+EB109+EB110+EB111+EB112+EB115</f>
        <v>0</v>
      </c>
      <c r="EC171" s="21" t="n">
        <f aca="false">EC104+EC105+EC106+EC107+EC109+EC110+EC111+EC112+EC115</f>
        <v>0</v>
      </c>
      <c r="ED171" s="21" t="n">
        <f aca="false">ED104+ED105+ED106+ED107+ED109+ED110+ED111+ED112+ED115</f>
        <v>0</v>
      </c>
      <c r="EE171" s="21" t="n">
        <f aca="false">EE104+EE105+EE106+EE107+EE109+EE110+EE111+EE112+EE115</f>
        <v>0</v>
      </c>
      <c r="EF171" s="21" t="n">
        <f aca="false">EF104+EF105+EF106+EF107+EF109+EF110+EF111+EF112+EF115</f>
        <v>0</v>
      </c>
      <c r="EG171" s="21" t="n">
        <f aca="false">EG104+EG105+EG106+EG107+EG109+EG110+EG111+EG112+EG115</f>
        <v>0</v>
      </c>
      <c r="EH171" s="21" t="n">
        <f aca="false">EH104+EH105+EH106+EH107+EH109+EH110+EH111+EH112+EH115</f>
        <v>0</v>
      </c>
      <c r="EI171" s="21" t="n">
        <f aca="false">EI104+EI105+EI106+EI107+EI109+EI110+EI111+EI112+EI115</f>
        <v>0</v>
      </c>
      <c r="EJ171" s="21" t="n">
        <f aca="false">EJ104+EJ105+EJ106+EJ107+EJ109+EJ110+EJ111+EJ112+EJ115</f>
        <v>0</v>
      </c>
      <c r="EK171" s="21" t="n">
        <f aca="false">EK104+EK105+EK106+EK107+EK109+EK110+EK111+EK112+EK115</f>
        <v>0</v>
      </c>
      <c r="EL171" s="21" t="n">
        <f aca="false">EL104+EL105+EL106+EL107+EL109+EL110+EL111+EL112+EL115</f>
        <v>0</v>
      </c>
      <c r="EM171" s="21" t="n">
        <f aca="false">EM104+EM105+EM106+EM107+EM109+EM110+EM111+EM112+EM115</f>
        <v>0</v>
      </c>
      <c r="EN171" s="21" t="n">
        <f aca="false">EN104+EN105+EN106+EN107+EN109+EN110+EN111+EN112+EN115</f>
        <v>0</v>
      </c>
      <c r="EO171" s="21" t="n">
        <f aca="false">EO104+EO105+EO106+EO107+EO109+EO110+EO111+EO112+EO115</f>
        <v>0</v>
      </c>
      <c r="EP171" s="21" t="n">
        <f aca="false">EP104+EP105+EP106+EP107+EP109+EP110+EP111+EP112+EP115</f>
        <v>0</v>
      </c>
      <c r="EQ171" s="21" t="n">
        <f aca="false">EQ104+EQ105+EQ106+EQ107+EQ109+EQ110+EQ111+EQ112+EQ115</f>
        <v>0</v>
      </c>
      <c r="ER171" s="21" t="n">
        <f aca="false">ER104+ER105+ER106+ER107+ER109+ER110+ER111+ER112+ER115</f>
        <v>0</v>
      </c>
      <c r="ES171" s="21" t="n">
        <f aca="false">ES104+ES105+ES106+ES107+ES109+ES110+ES111+ES112+ES115</f>
        <v>0</v>
      </c>
      <c r="ET171" s="21" t="n">
        <f aca="false">ET104+ET105+ET106+ET107+ET109+ET110+ET111+ET112+ET115</f>
        <v>0</v>
      </c>
      <c r="EU171" s="21" t="n">
        <f aca="false">EU104+EU105+EU106+EU107+EU109+EU110+EU111+EU112+EU115</f>
        <v>0</v>
      </c>
      <c r="EV171" s="21" t="n">
        <f aca="false">EV104+EV105+EV106+EV107+EV109+EV110+EV111+EV112+EV115</f>
        <v>0</v>
      </c>
      <c r="EW171" s="21" t="n">
        <f aca="false">EW104+EW105+EW106+EW107+EW109+EW110+EW111+EW112+EW115</f>
        <v>0</v>
      </c>
      <c r="EX171" s="21" t="n">
        <f aca="false">EX104+EX105+EX106+EX107+EX109+EX110+EX111+EX112+EX115</f>
        <v>0</v>
      </c>
      <c r="EY171" s="21" t="n">
        <f aca="false">EY104+EY105+EY106+EY107+EY109+EY110+EY111+EY112+EY115</f>
        <v>0</v>
      </c>
      <c r="EZ171" s="21" t="n">
        <f aca="false">EZ104+EZ105+EZ106+EZ107+EZ109+EZ110+EZ111+EZ112+EZ115</f>
        <v>0</v>
      </c>
      <c r="FA171" s="21" t="n">
        <f aca="false">FA104+FA105+FA106+FA107+FA109+FA110+FA111+FA112+FA115</f>
        <v>0</v>
      </c>
      <c r="FB171" s="21" t="n">
        <f aca="false">FB104+FB105+FB106+FB107+FB109+FB110+FB111+FB112+FB115</f>
        <v>0</v>
      </c>
      <c r="FC171" s="21" t="n">
        <f aca="false">FC104+FC105+FC106+FC107+FC109+FC110+FC111+FC112+FC115</f>
        <v>0</v>
      </c>
      <c r="FD171" s="21" t="n">
        <f aca="false">FD104+FD105+FD106+FD107+FD109+FD110+FD111+FD112+FD115</f>
        <v>0</v>
      </c>
      <c r="FE171" s="21" t="n">
        <f aca="false">FE104+FE105+FE106+FE107+FE109+FE110+FE111+FE112+FE115</f>
        <v>0</v>
      </c>
      <c r="FF171" s="21" t="n">
        <f aca="false">FF104+FF105+FF106+FF107+FF109+FF110+FF111+FF112+FF115</f>
        <v>0</v>
      </c>
      <c r="FG171" s="21" t="n">
        <f aca="false">FG104+FG105+FG106+FG107+FG109+FG110+FG111+FG112+FG115</f>
        <v>0</v>
      </c>
      <c r="FH171" s="21" t="n">
        <f aca="false">FH104+FH105+FH106+FH107+FH109+FH110+FH111+FH112+FH115</f>
        <v>0</v>
      </c>
    </row>
    <row r="172" customFormat="false" ht="15" hidden="false" customHeight="false" outlineLevel="0" collapsed="false">
      <c r="C172" s="1" t="s">
        <v>806</v>
      </c>
      <c r="D172" s="12" t="s">
        <v>358</v>
      </c>
      <c r="I172" s="21" t="n">
        <f aca="false">SUM(J172:FH172)</f>
        <v>109738.733241544</v>
      </c>
      <c r="J172" s="21" t="n">
        <f aca="false">J171+J119+J108+J120+J101</f>
        <v>-2749.35227272727</v>
      </c>
      <c r="K172" s="21" t="n">
        <f aca="false">K171+K119+K108+K120+K101</f>
        <v>818.684731973848</v>
      </c>
      <c r="L172" s="21" t="n">
        <f aca="false">L171+L119+L108+L120+L101</f>
        <v>-684.462738443338</v>
      </c>
      <c r="M172" s="21" t="n">
        <f aca="false">M171+M119+M108+M120+M101</f>
        <v>-226.929361942715</v>
      </c>
      <c r="N172" s="21" t="n">
        <f aca="false">N171+N119+N108+N120+N101</f>
        <v>-1835.41287842623</v>
      </c>
      <c r="O172" s="21" t="n">
        <f aca="false">O171+O119+O108+O120+O101</f>
        <v>-1580.73987118772</v>
      </c>
      <c r="P172" s="21" t="n">
        <f aca="false">P171+P119+P108+P120+P101</f>
        <v>-732.303647534247</v>
      </c>
      <c r="Q172" s="21" t="n">
        <f aca="false">Q171+Q119+Q108+Q120+Q101</f>
        <v>-18862.3657255791</v>
      </c>
      <c r="R172" s="21" t="n">
        <f aca="false">R171+R119+R108+R120+R101</f>
        <v>-18862.3657255791</v>
      </c>
      <c r="S172" s="21" t="n">
        <f aca="false">S171+S119+S108+S120+S101</f>
        <v>-18094.8400111706</v>
      </c>
      <c r="T172" s="21" t="n">
        <f aca="false">T171+T119+T108+T120+T101</f>
        <v>549.489564893418</v>
      </c>
      <c r="U172" s="21" t="n">
        <f aca="false">U171+U119+U108+U120+U101</f>
        <v>554.937397968901</v>
      </c>
      <c r="V172" s="21" t="n">
        <f aca="false">V171+V119+V108+V120+V101</f>
        <v>554.340844499029</v>
      </c>
      <c r="W172" s="21" t="n">
        <f aca="false">W171+W119+W108+W120+W101</f>
        <v>533.614269119641</v>
      </c>
      <c r="X172" s="21" t="n">
        <f aca="false">X171+X119+X108+X120+X101</f>
        <v>538.967985026555</v>
      </c>
      <c r="Y172" s="21" t="n">
        <f aca="false">Y171+Y119+Y108+Y120+Y101</f>
        <v>544.303031420114</v>
      </c>
      <c r="Z172" s="21" t="n">
        <f aca="false">Z171+Z119+Z108+Z120+Z101</f>
        <v>543.709342021779</v>
      </c>
      <c r="AA172" s="21" t="n">
        <f aca="false">AA171+AA119+AA108+AA120+AA101</f>
        <v>440.538541151334</v>
      </c>
      <c r="AB172" s="21" t="n">
        <f aca="false">AB171+AB119+AB108+AB120+AB101</f>
        <v>444.860869555297</v>
      </c>
      <c r="AC172" s="21" t="n">
        <f aca="false">AC171+AC119+AC108+AC120+AC101</f>
        <v>449.164618892266</v>
      </c>
      <c r="AD172" s="21" t="n">
        <f aca="false">AD171+AD119+AD108+AD120+AD101</f>
        <v>448.57380568276</v>
      </c>
      <c r="AE172" s="21" t="n">
        <f aca="false">AE171+AE119+AE108+AE120+AE101</f>
        <v>1599.29995647523</v>
      </c>
      <c r="AF172" s="21" t="n">
        <f aca="false">AF171+AF119+AF108+AF120+AF101</f>
        <v>1615.79936240624</v>
      </c>
      <c r="AG172" s="21" t="n">
        <f aca="false">AG171+AG119+AG108+AG120+AG101</f>
        <v>1632.25753756375</v>
      </c>
      <c r="AH172" s="21" t="n">
        <f aca="false">AH171+AH119+AH108+AH120+AH101</f>
        <v>1630.94640145379</v>
      </c>
      <c r="AI172" s="21" t="n">
        <f aca="false">AI171+AI119+AI108+AI120+AI101</f>
        <v>1613.57649074044</v>
      </c>
      <c r="AJ172" s="21" t="n">
        <f aca="false">AJ171+AJ119+AJ108+AJ120+AJ101</f>
        <v>1612.36425202304</v>
      </c>
      <c r="AK172" s="21" t="n">
        <f aca="false">AK171+AK119+AK108+AK120+AK101</f>
        <v>1628.85789817056</v>
      </c>
      <c r="AL172" s="21" t="n">
        <f aca="false">AL171+AL119+AL108+AL120+AL101</f>
        <v>1627.62073039296</v>
      </c>
      <c r="AM172" s="21" t="n">
        <f aca="false">AM171+AM119+AM108+AM120+AM101</f>
        <v>1562.93956973343</v>
      </c>
      <c r="AN172" s="21" t="n">
        <f aca="false">AN171+AN119+AN108+AN120+AN101</f>
        <v>1579.10364348729</v>
      </c>
      <c r="AO172" s="21" t="n">
        <f aca="false">AO171+AO119+AO108+AO120+AO101</f>
        <v>1595.22871487856</v>
      </c>
      <c r="AP172" s="21" t="n">
        <f aca="false">AP171+AP119+AP108+AP120+AP101</f>
        <v>1593.98844210151</v>
      </c>
      <c r="AQ172" s="21" t="n">
        <f aca="false">AQ171+AQ119+AQ108+AQ120+AQ101</f>
        <v>1466.72698372211</v>
      </c>
      <c r="AR172" s="21" t="n">
        <f aca="false">AR171+AR119+AR108+AR120+AR101</f>
        <v>1481.88470111102</v>
      </c>
      <c r="AS172" s="21" t="n">
        <f aca="false">AS171+AS119+AS108+AS120+AS101</f>
        <v>1497.00544985629</v>
      </c>
      <c r="AT172" s="21" t="n">
        <f aca="false">AT171+AT119+AT108+AT120+AT101</f>
        <v>1495.82984921864</v>
      </c>
      <c r="AU172" s="21" t="n">
        <f aca="false">AU171+AU119+AU108+AU120+AU101</f>
        <v>1464.04928836907</v>
      </c>
      <c r="AV172" s="21" t="n">
        <f aca="false">AV171+AV119+AV108+AV120+AV101</f>
        <v>1479.18653266412</v>
      </c>
      <c r="AW172" s="21" t="n">
        <f aca="false">AW171+AW119+AW108+AW120+AW101</f>
        <v>1494.28710942165</v>
      </c>
      <c r="AX172" s="21" t="n">
        <f aca="false">AX171+AX119+AX108+AX120+AX101</f>
        <v>1493.1210839406</v>
      </c>
      <c r="AY172" s="21" t="n">
        <f aca="false">AY171+AY119+AY108+AY120+AY101</f>
        <v>1436.59940256704</v>
      </c>
      <c r="AZ172" s="21" t="n">
        <f aca="false">AZ171+AZ119+AZ108+AZ120+AZ101</f>
        <v>1435.45890894438</v>
      </c>
      <c r="BA172" s="21" t="n">
        <f aca="false">BA171+BA119+BA108+BA120+BA101</f>
        <v>1450.08101952288</v>
      </c>
      <c r="BB172" s="21" t="n">
        <f aca="false">BB171+BB119+BB108+BB120+BB101</f>
        <v>1448.91707224066</v>
      </c>
      <c r="BC172" s="21" t="n">
        <f aca="false">BC171+BC119+BC108+BC120+BC101</f>
        <v>1472.61489118554</v>
      </c>
      <c r="BD172" s="21" t="n">
        <f aca="false">BD171+BD119+BD108+BD120+BD101</f>
        <v>1487.79188948328</v>
      </c>
      <c r="BE172" s="21" t="n">
        <f aca="false">BE171+BE119+BE108+BE120+BE101</f>
        <v>1502.9304218847</v>
      </c>
      <c r="BF172" s="21" t="n">
        <f aca="false">BF171+BF119+BF108+BF120+BF101</f>
        <v>1501.7072087022</v>
      </c>
      <c r="BG172" s="21" t="n">
        <f aca="false">BG171+BG119+BG108+BG120+BG101</f>
        <v>1460.83070556254</v>
      </c>
      <c r="BH172" s="21" t="n">
        <f aca="false">BH171+BH119+BH108+BH120+BH101</f>
        <v>1475.86750255843</v>
      </c>
      <c r="BI172" s="21" t="n">
        <f aca="false">BI171+BI119+BI108+BI120+BI101</f>
        <v>1490.86553297926</v>
      </c>
      <c r="BJ172" s="21" t="n">
        <f aca="false">BJ171+BJ119+BJ108+BJ120+BJ101</f>
        <v>1489.6327582311</v>
      </c>
      <c r="BK172" s="21" t="n">
        <f aca="false">BK171+BK119+BK108+BK120+BK101</f>
        <v>1457.97235691998</v>
      </c>
      <c r="BL172" s="21" t="n">
        <f aca="false">BL171+BL119+BL108+BL120+BL101</f>
        <v>1472.98794564976</v>
      </c>
      <c r="BM172" s="21" t="n">
        <f aca="false">BM171+BM119+BM108+BM120+BM101</f>
        <v>1487.96511018982</v>
      </c>
      <c r="BN172" s="21" t="n">
        <f aca="false">BN171+BN119+BN108+BN120+BN101</f>
        <v>1486.74322327495</v>
      </c>
      <c r="BO172" s="21" t="n">
        <f aca="false">BO171+BO119+BO108+BO120+BO101</f>
        <v>1454.22942423614</v>
      </c>
      <c r="BP172" s="21" t="n">
        <f aca="false">BP171+BP119+BP108+BP120+BP101</f>
        <v>1453.06551488322</v>
      </c>
      <c r="BQ172" s="21" t="n">
        <f aca="false">BQ171+BQ119+BQ108+BQ120+BQ101</f>
        <v>1467.85744932801</v>
      </c>
      <c r="BR172" s="21" t="n">
        <f aca="false">BR171+BR119+BR108+BR120+BR101</f>
        <v>1466.66960478319</v>
      </c>
      <c r="BS172" s="21" t="n">
        <f aca="false">BS171+BS119+BS108+BS120+BS101</f>
        <v>1384.31537392058</v>
      </c>
      <c r="BT172" s="21" t="n">
        <f aca="false">BT171+BT119+BT108+BT120+BT101</f>
        <v>1398.57768511995</v>
      </c>
      <c r="BU172" s="21" t="n">
        <f aca="false">BU171+BU119+BU108+BU120+BU101</f>
        <v>1412.80368570876</v>
      </c>
      <c r="BV172" s="21" t="n">
        <f aca="false">BV171+BV119+BV108+BV120+BV101</f>
        <v>1411.64901048372</v>
      </c>
      <c r="BW172" s="21" t="n">
        <f aca="false">BW171+BW119+BW108+BW120+BW101</f>
        <v>1421.81242885618</v>
      </c>
      <c r="BX172" s="21" t="n">
        <f aca="false">BX171+BX119+BX108+BX120+BX101</f>
        <v>1436.46979510692</v>
      </c>
      <c r="BY172" s="21" t="n">
        <f aca="false">BY171+BY119+BY108+BY120+BY101</f>
        <v>1451.09015051186</v>
      </c>
      <c r="BZ172" s="21" t="n">
        <f aca="false">BZ171+BZ119+BZ108+BZ120+BZ101</f>
        <v>1449.91320784795</v>
      </c>
      <c r="CA172" s="21" t="n">
        <f aca="false">CA171+CA119+CA108+CA120+CA101</f>
        <v>1399.67663663062</v>
      </c>
      <c r="CB172" s="21" t="n">
        <f aca="false">CB171+CB119+CB108+CB120+CB101</f>
        <v>1414.07643656869</v>
      </c>
      <c r="CC172" s="21" t="n">
        <f aca="false">CC171+CC119+CC108+CC120+CC101</f>
        <v>1428.43884881687</v>
      </c>
      <c r="CD172" s="21" t="n">
        <f aca="false">CD171+CD119+CD108+CD120+CD101</f>
        <v>1427.24992253367</v>
      </c>
      <c r="CE172" s="21" t="n">
        <f aca="false">CE171+CE119+CE108+CE120+CE101</f>
        <v>1375.45056827343</v>
      </c>
      <c r="CF172" s="21" t="n">
        <f aca="false">CF171+CF119+CF108+CF120+CF101</f>
        <v>1374.29116007997</v>
      </c>
      <c r="CG172" s="21" t="n">
        <f aca="false">CG171+CG119+CG108+CG120+CG101</f>
        <v>1388.22198948945</v>
      </c>
      <c r="CH172" s="21" t="n">
        <f aca="false">CH171+CH119+CH108+CH120+CH101</f>
        <v>1387.03873866809</v>
      </c>
      <c r="CI172" s="21" t="n">
        <f aca="false">CI171+CI119+CI108+CI120+CI101</f>
        <v>1419.61007824556</v>
      </c>
      <c r="CJ172" s="21" t="n">
        <f aca="false">CJ171+CJ119+CJ108+CJ120+CJ101</f>
        <v>1434.18568792341</v>
      </c>
      <c r="CK172" s="21" t="n">
        <f aca="false">CK171+CK119+CK108+CK120+CK101</f>
        <v>1448.72242782388</v>
      </c>
      <c r="CL172" s="21" t="n">
        <f aca="false">CL171+CL119+CL108+CL120+CL101</f>
        <v>1447.48637124827</v>
      </c>
      <c r="CM172" s="21" t="n">
        <f aca="false">CM171+CM119+CM108+CM120+CM101</f>
        <v>1440.67712968012</v>
      </c>
      <c r="CN172" s="21" t="n">
        <f aca="false">CN171+CN119+CN108+CN120+CN101</f>
        <v>1455.47058715863</v>
      </c>
      <c r="CO172" s="21" t="n">
        <f aca="false">CO171+CO119+CO108+CO120+CO101</f>
        <v>1470.22464817831</v>
      </c>
      <c r="CP172" s="21" t="n">
        <f aca="false">CP171+CP119+CP108+CP120+CP101</f>
        <v>1468.97184316432</v>
      </c>
      <c r="CQ172" s="21" t="n">
        <f aca="false">CQ171+CQ119+CQ108+CQ120+CQ101</f>
        <v>1438.18576355271</v>
      </c>
      <c r="CR172" s="21" t="n">
        <f aca="false">CR171+CR119+CR108+CR120+CR101</f>
        <v>1452.93846352935</v>
      </c>
      <c r="CS172" s="21" t="n">
        <f aca="false">CS171+CS119+CS108+CS120+CS101</f>
        <v>1467.65134274199</v>
      </c>
      <c r="CT172" s="21" t="n">
        <f aca="false">CT171+CT119+CT108+CT120+CT101</f>
        <v>1466.38504484958</v>
      </c>
      <c r="CU172" s="21" t="n">
        <f aca="false">CU171+CU119+CU108+CU120+CU101</f>
        <v>-33364.8600688658</v>
      </c>
      <c r="CV172" s="21" t="n">
        <f aca="false">CV171+CV119+CV108+CV120+CV101</f>
        <v>1360.03590230912</v>
      </c>
      <c r="CW172" s="21" t="n">
        <f aca="false">CW171+CW119+CW108+CW120+CW101</f>
        <v>1373.76702380864</v>
      </c>
      <c r="CX172" s="21" t="n">
        <f aca="false">CX171+CX119+CX108+CX120+CX101</f>
        <v>1372.54027588448</v>
      </c>
      <c r="CY172" s="21" t="n">
        <f aca="false">CY171+CY119+CY108+CY120+CY101</f>
        <v>1745.50572084556</v>
      </c>
      <c r="CZ172" s="21" t="n">
        <f aca="false">CZ171+CZ119+CZ108+CZ120+CZ101</f>
        <v>1763.44061989375</v>
      </c>
      <c r="DA172" s="21" t="n">
        <f aca="false">DA171+DA119+DA108+DA120+DA101</f>
        <v>1781.32815461775</v>
      </c>
      <c r="DB172" s="21" t="n">
        <f aca="false">DB171+DB119+DB108+DB120+DB101</f>
        <v>1779.8219719662</v>
      </c>
      <c r="DC172" s="21" t="n">
        <f aca="false">DC171+DC119+DC108+DC120+DC101</f>
        <v>1676.76906451311</v>
      </c>
      <c r="DD172" s="21" t="n">
        <f aca="false">DD171+DD119+DD108+DD120+DD101</f>
        <v>1693.97573528477</v>
      </c>
      <c r="DE172" s="21" t="n">
        <f aca="false">DE171+DE119+DE108+DE120+DE101</f>
        <v>1711.13619410831</v>
      </c>
      <c r="DF172" s="21" t="n">
        <f aca="false">DF171+DF119+DF108+DF120+DF101</f>
        <v>1709.66665694606</v>
      </c>
      <c r="DG172" s="21" t="n">
        <f aca="false">DG171+DG119+DG108+DG120+DG101</f>
        <v>1641.78853239229</v>
      </c>
      <c r="DH172" s="21" t="n">
        <f aca="false">DH171+DH119+DH108+DH120+DH101</f>
        <v>1658.61623263574</v>
      </c>
      <c r="DI172" s="21" t="n">
        <f aca="false">DI171+DI119+DI108+DI120+DI101</f>
        <v>1675.39803576272</v>
      </c>
      <c r="DJ172" s="21" t="n">
        <f aca="false">DJ171+DJ119+DJ108+DJ120+DJ101</f>
        <v>1673.93851022766</v>
      </c>
      <c r="DK172" s="21" t="n">
        <f aca="false">DK171+DK119+DK108+DK120+DK101</f>
        <v>1590.19103990057</v>
      </c>
      <c r="DL172" s="21" t="n">
        <f aca="false">DL171+DL119+DL108+DL120+DL101</f>
        <v>1588.78291788238</v>
      </c>
      <c r="DM172" s="21" t="n">
        <f aca="false">DM171+DM119+DM108+DM120+DM101</f>
        <v>1604.8195409124</v>
      </c>
      <c r="DN172" s="21" t="n">
        <f aca="false">DN171+DN119+DN108+DN120+DN101</f>
        <v>1603.38246159556</v>
      </c>
      <c r="DO172" s="21" t="n">
        <f aca="false">DO171+DO119+DO108+DO120+DO101</f>
        <v>1609.0478813197</v>
      </c>
      <c r="DP172" s="21" t="n">
        <f aca="false">DP171+DP119+DP108+DP120+DP101</f>
        <v>1625.53411792177</v>
      </c>
      <c r="DQ172" s="21" t="n">
        <f aca="false">DQ171+DQ119+DQ108+DQ120+DQ101</f>
        <v>1641.97518173604</v>
      </c>
      <c r="DR172" s="21" t="n">
        <f aca="false">DR171+DR119+DR108+DR120+DR101</f>
        <v>1640.53868980927</v>
      </c>
      <c r="DS172" s="21" t="n">
        <f aca="false">DS171+DS119+DS108+DS120+DS101</f>
        <v>1605.37204116465</v>
      </c>
      <c r="DT172" s="21" t="n">
        <f aca="false">DT171+DT119+DT108+DT120+DT101</f>
        <v>1621.82496131014</v>
      </c>
      <c r="DU172" s="21" t="n">
        <f aca="false">DU171+DU119+DU108+DU120+DU101</f>
        <v>1638.23295289347</v>
      </c>
      <c r="DV172" s="21" t="n">
        <f aca="false">DV171+DV119+DV108+DV120+DV101</f>
        <v>1636.80422732738</v>
      </c>
      <c r="DW172" s="21" t="n">
        <f aca="false">DW171+DW119+DW108+DW120+DW101</f>
        <v>1582.00587319583</v>
      </c>
      <c r="DX172" s="21" t="n">
        <f aca="false">DX171+DX119+DX108+DX120+DX101</f>
        <v>1598.20104301265</v>
      </c>
      <c r="DY172" s="21" t="n">
        <f aca="false">DY171+DY119+DY108+DY120+DY101</f>
        <v>1614.35134507085</v>
      </c>
      <c r="DZ172" s="21" t="n">
        <f aca="false">DZ171+DZ119+DZ108+DZ120+DZ101</f>
        <v>1612.9245530532</v>
      </c>
      <c r="EA172" s="21" t="n">
        <f aca="false">EA171+EA119+EA108+EA120+EA101</f>
        <v>1578.66417813279</v>
      </c>
      <c r="EB172" s="21" t="n">
        <f aca="false">EB171+EB119+EB108+EB120+EB101</f>
        <v>1577.29423199755</v>
      </c>
      <c r="EC172" s="21" t="n">
        <f aca="false">EC171+EC119+EC108+EC120+EC101</f>
        <v>1593.24317223049</v>
      </c>
      <c r="ED172" s="21" t="n">
        <f aca="false">ED171+ED119+ED108+ED120+ED101</f>
        <v>1591.84505386384</v>
      </c>
      <c r="EE172" s="21" t="n">
        <f aca="false">EE171+EE119+EE108+EE120+EE101</f>
        <v>1602.74647231689</v>
      </c>
      <c r="EF172" s="21" t="n">
        <f aca="false">EF171+EF119+EF108+EF120+EF101</f>
        <v>1619.18098602554</v>
      </c>
      <c r="EG172" s="21" t="n">
        <f aca="false">EG171+EG119+EG108+EG120+EG101</f>
        <v>1635.57092054668</v>
      </c>
      <c r="EH172" s="21" t="n">
        <f aca="false">EH171+EH119+EH108+EH120+EH101</f>
        <v>1634.15330507363</v>
      </c>
      <c r="EI172" s="21" t="n">
        <f aca="false">EI171+EI119+EI108+EI120+EI101</f>
        <v>1683.33625647941</v>
      </c>
      <c r="EJ172" s="21" t="n">
        <f aca="false">EJ171+EJ119+EJ108+EJ120+EJ101</f>
        <v>1700.66716106699</v>
      </c>
      <c r="EK172" s="21" t="n">
        <f aca="false">EK171+EK119+EK108+EK120+EK101</f>
        <v>1717.95351725671</v>
      </c>
      <c r="EL172" s="21" t="n">
        <f aca="false">EL171+EL119+EL108+EL120+EL101</f>
        <v>1716.53688089203</v>
      </c>
      <c r="EM172" s="21" t="n">
        <f aca="false">EM171+EM119+EM108+EM120+EM101</f>
        <v>1731.39375604141</v>
      </c>
      <c r="EN172" s="21" t="n">
        <f aca="false">EN171+EN119+EN108+EN120+EN101</f>
        <v>1749.23762002109</v>
      </c>
      <c r="EO172" s="21" t="n">
        <f aca="false">EO171+EO119+EO108+EO120+EO101</f>
        <v>1767.03625373652</v>
      </c>
      <c r="EP172" s="21" t="n">
        <f aca="false">EP171+EP119+EP108+EP120+EP101</f>
        <v>1765.59793406232</v>
      </c>
      <c r="EQ172" s="21" t="n">
        <f aca="false">EQ171+EQ119+EQ108+EQ120+EQ101</f>
        <v>1709.07654029094</v>
      </c>
      <c r="ER172" s="21" t="n">
        <f aca="false">ER171+ER119+ER108+ER120+ER101</f>
        <v>1707.67602271926</v>
      </c>
      <c r="ES172" s="21" t="n">
        <f aca="false">ES171+ES119+ES108+ES120+ES101</f>
        <v>1725.02684564002</v>
      </c>
      <c r="ET172" s="21" t="n">
        <f aca="false">ET171+ET119+ET108+ET120+ET101</f>
        <v>1723.5975271512</v>
      </c>
      <c r="EU172" s="21" t="n">
        <f aca="false">EU171+EU119+EU108+EU120+EU101</f>
        <v>1718.42544439273</v>
      </c>
      <c r="EV172" s="21" t="n">
        <f aca="false">EV171+EV119+EV108+EV120+EV101</f>
        <v>1736.11047491506</v>
      </c>
      <c r="EW172" s="21" t="n">
        <f aca="false">EW171+EW119+EW108+EW120+EW101</f>
        <v>1753.74979682413</v>
      </c>
      <c r="EX172" s="21" t="n">
        <f aca="false">EX171+EX119+EX108+EX120+EX101</f>
        <v>1752.29626568011</v>
      </c>
      <c r="EY172" s="21" t="n">
        <f aca="false">EY171+EY119+EY108+EY120+EY101</f>
        <v>1747.0376526301</v>
      </c>
      <c r="EZ172" s="21" t="n">
        <f aca="false">EZ171+EZ119+EZ108+EZ120+EZ101</f>
        <v>1765.01673513847</v>
      </c>
      <c r="FA172" s="21" t="n">
        <f aca="false">FA171+FA119+FA108+FA120+FA101</f>
        <v>1782.94933472967</v>
      </c>
      <c r="FB172" s="21" t="n">
        <f aca="false">FB171+FB119+FB108+FB120+FB101</f>
        <v>1781.47118076808</v>
      </c>
      <c r="FC172" s="21" t="n">
        <f aca="false">FC171+FC119+FC108+FC120+FC101</f>
        <v>1776.1245932992</v>
      </c>
      <c r="FD172" s="21" t="n">
        <f aca="false">FD171+FD119+FD108+FD120+FD101</f>
        <v>0</v>
      </c>
      <c r="FE172" s="21" t="n">
        <f aca="false">FE171+FE119+FE108+FE120+FE101</f>
        <v>0</v>
      </c>
      <c r="FF172" s="21" t="n">
        <f aca="false">FF171+FF119+FF108+FF120+FF101</f>
        <v>0</v>
      </c>
      <c r="FG172" s="21" t="n">
        <f aca="false">FG171+FG119+FG108+FG120+FG101</f>
        <v>0</v>
      </c>
      <c r="FH172" s="21" t="n">
        <f aca="false">FH171+FH119+FH108+FH120+FH101</f>
        <v>0</v>
      </c>
    </row>
    <row r="173" customFormat="false" ht="15" hidden="false" customHeight="false" outlineLevel="0" collapsed="false">
      <c r="C173" s="28" t="s">
        <v>807</v>
      </c>
      <c r="D173" s="12" t="s">
        <v>358</v>
      </c>
      <c r="I173" s="63" t="n">
        <f aca="false">SUM(J173:FH173)</f>
        <v>99492.378854262</v>
      </c>
      <c r="J173" s="63" t="n">
        <f aca="false">J172+J168</f>
        <v>-2749.35227272727</v>
      </c>
      <c r="K173" s="63" t="n">
        <f aca="false">K172+K168</f>
        <v>818.684731973848</v>
      </c>
      <c r="L173" s="63" t="n">
        <f aca="false">L172+L168</f>
        <v>-684.462738443338</v>
      </c>
      <c r="M173" s="63" t="n">
        <f aca="false">M172+M168</f>
        <v>-226.929361942715</v>
      </c>
      <c r="N173" s="63" t="n">
        <f aca="false">N172+N168</f>
        <v>-1835.41287842623</v>
      </c>
      <c r="O173" s="63" t="n">
        <f aca="false">O172+O168</f>
        <v>-1580.73987118772</v>
      </c>
      <c r="P173" s="63" t="n">
        <f aca="false">P172+P168</f>
        <v>-732.303647534247</v>
      </c>
      <c r="Q173" s="63" t="n">
        <f aca="false">Q172+Q168</f>
        <v>-18862.3657255791</v>
      </c>
      <c r="R173" s="63" t="n">
        <f aca="false">R172+R168</f>
        <v>-18862.3657255791</v>
      </c>
      <c r="S173" s="63" t="n">
        <f aca="false">S172+S168</f>
        <v>-18094.8400111706</v>
      </c>
      <c r="T173" s="63" t="n">
        <f aca="false">T172+T168</f>
        <v>549.489564893418</v>
      </c>
      <c r="U173" s="63" t="n">
        <f aca="false">U172+U168</f>
        <v>554.937397968901</v>
      </c>
      <c r="V173" s="63" t="n">
        <f aca="false">V172+V168</f>
        <v>554.340844499029</v>
      </c>
      <c r="W173" s="63" t="n">
        <f aca="false">W172+W168</f>
        <v>533.614269119641</v>
      </c>
      <c r="X173" s="63" t="n">
        <f aca="false">X172+X168</f>
        <v>538.967985026555</v>
      </c>
      <c r="Y173" s="63" t="n">
        <f aca="false">Y172+Y168</f>
        <v>544.303031420114</v>
      </c>
      <c r="Z173" s="63" t="n">
        <f aca="false">Z172+Z168</f>
        <v>543.709342021779</v>
      </c>
      <c r="AA173" s="63" t="n">
        <f aca="false">AA172+AA168</f>
        <v>440.538541151334</v>
      </c>
      <c r="AB173" s="63" t="n">
        <f aca="false">AB172+AB168</f>
        <v>444.860869555297</v>
      </c>
      <c r="AC173" s="63" t="n">
        <f aca="false">AC172+AC168</f>
        <v>449.164618892266</v>
      </c>
      <c r="AD173" s="63" t="n">
        <f aca="false">AD172+AD168</f>
        <v>448.57380568276</v>
      </c>
      <c r="AE173" s="63" t="n">
        <f aca="false">AE172+AE168</f>
        <v>1565.9345429999</v>
      </c>
      <c r="AF173" s="63" t="n">
        <f aca="false">AF172+AF168</f>
        <v>1582.12039882587</v>
      </c>
      <c r="AG173" s="63" t="n">
        <f aca="false">AG172+AG168</f>
        <v>1598.26687926313</v>
      </c>
      <c r="AH173" s="63" t="n">
        <f aca="false">AH172+AH168</f>
        <v>1597.01474427812</v>
      </c>
      <c r="AI173" s="63" t="n">
        <f aca="false">AI172+AI168</f>
        <v>1579.99755638503</v>
      </c>
      <c r="AJ173" s="63" t="n">
        <f aca="false">AJ172+AJ168</f>
        <v>1578.83986840991</v>
      </c>
      <c r="AK173" s="63" t="n">
        <f aca="false">AK172+AK168</f>
        <v>1561.18254911471</v>
      </c>
      <c r="AL173" s="63" t="n">
        <f aca="false">AL172+AL168</f>
        <v>1560.0567264371</v>
      </c>
      <c r="AM173" s="63" t="n">
        <f aca="false">AM172+AM168</f>
        <v>1499.48117758955</v>
      </c>
      <c r="AN173" s="63" t="n">
        <f aca="false">AN172+AN168</f>
        <v>1515.04833102925</v>
      </c>
      <c r="AO173" s="63" t="n">
        <f aca="false">AO172+AO168</f>
        <v>1530.579992319</v>
      </c>
      <c r="AP173" s="63" t="n">
        <f aca="false">AP172+AP168</f>
        <v>1529.45134409189</v>
      </c>
      <c r="AQ173" s="63" t="n">
        <f aca="false">AQ172+AQ168</f>
        <v>1411.92772431925</v>
      </c>
      <c r="AR173" s="63" t="n">
        <f aca="false">AR172+AR168</f>
        <v>1426.57909346685</v>
      </c>
      <c r="AS173" s="63" t="n">
        <f aca="false">AS172+AS168</f>
        <v>1441.19682114873</v>
      </c>
      <c r="AT173" s="63" t="n">
        <f aca="false">AT172+AT168</f>
        <v>1440.12702456847</v>
      </c>
      <c r="AU173" s="63" t="n">
        <f aca="false">AU172+AU168</f>
        <v>1409.49102154798</v>
      </c>
      <c r="AV173" s="63" t="n">
        <f aca="false">AV172+AV168</f>
        <v>1424.12376018017</v>
      </c>
      <c r="AW173" s="63" t="n">
        <f aca="false">AW172+AW168</f>
        <v>1438.72313135321</v>
      </c>
      <c r="AX173" s="63" t="n">
        <f aca="false">AX172+AX168</f>
        <v>1437.66204816545</v>
      </c>
      <c r="AY173" s="63" t="n">
        <f aca="false">AY172+AY168</f>
        <v>1385.36947179182</v>
      </c>
      <c r="AZ173" s="63" t="n">
        <f aca="false">AZ172+AZ168</f>
        <v>1384.3316225952</v>
      </c>
      <c r="BA173" s="63" t="n">
        <f aca="false">BA172+BA168</f>
        <v>1398.49558954533</v>
      </c>
      <c r="BB173" s="63" t="n">
        <f aca="false">BB172+BB168</f>
        <v>1397.43639751851</v>
      </c>
      <c r="BC173" s="63" t="n">
        <f aca="false">BC172+BC168</f>
        <v>1417.28572011097</v>
      </c>
      <c r="BD173" s="63" t="n">
        <f aca="false">BD172+BD168</f>
        <v>1431.9546348856</v>
      </c>
      <c r="BE173" s="63" t="n">
        <f aca="false">BE172+BE168</f>
        <v>1446.58854569458</v>
      </c>
      <c r="BF173" s="63" t="n">
        <f aca="false">BF172+BF168</f>
        <v>1445.47542169851</v>
      </c>
      <c r="BG173" s="63" t="n">
        <f aca="false">BG172+BG168</f>
        <v>1406.56211119404</v>
      </c>
      <c r="BH173" s="63" t="n">
        <f aca="false">BH172+BH168</f>
        <v>1371.7660933864</v>
      </c>
      <c r="BI173" s="63" t="n">
        <f aca="false">BI172+BI168</f>
        <v>1385.72997871835</v>
      </c>
      <c r="BJ173" s="63" t="n">
        <f aca="false">BJ172+BJ168</f>
        <v>1384.60815369752</v>
      </c>
      <c r="BK173" s="63" t="n">
        <f aca="false">BK172+BK168</f>
        <v>1355.16583320642</v>
      </c>
      <c r="BL173" s="63" t="n">
        <f aca="false">BL172+BL168</f>
        <v>1369.14569659951</v>
      </c>
      <c r="BM173" s="63" t="n">
        <f aca="false">BM172+BM168</f>
        <v>1383.09059397996</v>
      </c>
      <c r="BN173" s="63" t="n">
        <f aca="false">BN172+BN168</f>
        <v>1381.97867688742</v>
      </c>
      <c r="BO173" s="63" t="n">
        <f aca="false">BO172+BO168</f>
        <v>1352.07544211311</v>
      </c>
      <c r="BP173" s="63" t="n">
        <f aca="false">BP172+BP168</f>
        <v>1351.01628460196</v>
      </c>
      <c r="BQ173" s="63" t="n">
        <f aca="false">BQ172+BQ168</f>
        <v>1364.7926225957</v>
      </c>
      <c r="BR173" s="63" t="n">
        <f aca="false">BR172+BR168</f>
        <v>1363.71168405992</v>
      </c>
      <c r="BS173" s="63" t="n">
        <f aca="false">BS172+BS168</f>
        <v>1288.13797867696</v>
      </c>
      <c r="BT173" s="63" t="n">
        <f aca="false">BT172+BT168</f>
        <v>1301.43235951738</v>
      </c>
      <c r="BU173" s="63" t="n">
        <f aca="false">BU172+BU168</f>
        <v>1314.69369770219</v>
      </c>
      <c r="BV173" s="63" t="n">
        <f aca="false">BV172+BV168</f>
        <v>1313.6429432474</v>
      </c>
      <c r="BW173" s="63" t="n">
        <f aca="false">BW172+BW168</f>
        <v>1322.26029866836</v>
      </c>
      <c r="BX173" s="63" t="n">
        <f aca="false">BX172+BX168</f>
        <v>1335.91417960553</v>
      </c>
      <c r="BY173" s="63" t="n">
        <f aca="false">BY172+BY168</f>
        <v>1349.53438067301</v>
      </c>
      <c r="BZ173" s="63" t="n">
        <f aca="false">BZ172+BZ168</f>
        <v>1348.46336284886</v>
      </c>
      <c r="CA173" s="63" t="n">
        <f aca="false">CA172+CA168</f>
        <v>1302.1167277431</v>
      </c>
      <c r="CB173" s="63" t="n">
        <f aca="false">CB172+CB168</f>
        <v>1315.53622333574</v>
      </c>
      <c r="CC173" s="63" t="n">
        <f aca="false">CC172+CC168</f>
        <v>1328.92169613057</v>
      </c>
      <c r="CD173" s="63" t="n">
        <f aca="false">CD172+CD168</f>
        <v>1327.83977321286</v>
      </c>
      <c r="CE173" s="63" t="n">
        <f aca="false">CE172+CE168</f>
        <v>1280.38668318705</v>
      </c>
      <c r="CF173" s="63" t="n">
        <f aca="false">CF172+CF168</f>
        <v>1279.331621731</v>
      </c>
      <c r="CG173" s="63" t="n">
        <f aca="false">CG172+CG168</f>
        <v>1292.32435414262</v>
      </c>
      <c r="CH173" s="63" t="n">
        <f aca="false">CH172+CH168</f>
        <v>1291.24759589519</v>
      </c>
      <c r="CI173" s="63" t="n">
        <f aca="false">CI172+CI168</f>
        <v>1320.2561596127</v>
      </c>
      <c r="CJ173" s="63" t="n">
        <f aca="false">CJ172+CJ168</f>
        <v>1333.83564206853</v>
      </c>
      <c r="CK173" s="63" t="n">
        <f aca="false">CK172+CK168</f>
        <v>1347.37975302695</v>
      </c>
      <c r="CL173" s="63" t="n">
        <f aca="false">CL172+CL168</f>
        <v>1346.25494154314</v>
      </c>
      <c r="CM173" s="63" t="n">
        <f aca="false">CM172+CM168</f>
        <v>1339.42717641814</v>
      </c>
      <c r="CN173" s="63" t="n">
        <f aca="false">CN172+CN168</f>
        <v>1353.20490037258</v>
      </c>
      <c r="CO173" s="63" t="n">
        <f aca="false">CO172+CO168</f>
        <v>1366.94677354948</v>
      </c>
      <c r="CP173" s="63" t="n">
        <f aca="false">CP172+CP168</f>
        <v>1365.80672098675</v>
      </c>
      <c r="CQ173" s="63" t="n">
        <f aca="false">CQ172+CQ168</f>
        <v>1337.16003324221</v>
      </c>
      <c r="CR173" s="63" t="n">
        <f aca="false">CR172+CR168</f>
        <v>1350.90066786993</v>
      </c>
      <c r="CS173" s="63" t="n">
        <f aca="false">CS172+CS168</f>
        <v>1364.60506560243</v>
      </c>
      <c r="CT173" s="63" t="n">
        <f aca="false">CT172+CT168</f>
        <v>1363.45273452033</v>
      </c>
      <c r="CU173" s="63" t="n">
        <f aca="false">CU172+CU168</f>
        <v>-33458.6448166096</v>
      </c>
      <c r="CV173" s="63" t="n">
        <f aca="false">CV172+CV168</f>
        <v>1344.2363203523</v>
      </c>
      <c r="CW173" s="63" t="n">
        <f aca="false">CW172+CW168</f>
        <v>1357.90310958995</v>
      </c>
      <c r="CX173" s="63" t="n">
        <f aca="false">CX172+CX168</f>
        <v>1356.78676897896</v>
      </c>
      <c r="CY173" s="63" t="n">
        <f aca="false">CY172+CY168</f>
        <v>1693.84238654737</v>
      </c>
      <c r="CZ173" s="63" t="n">
        <f aca="false">CZ172+CZ168</f>
        <v>1711.33461335431</v>
      </c>
      <c r="DA173" s="63" t="n">
        <f aca="false">DA172+DA168</f>
        <v>1728.78373862624</v>
      </c>
      <c r="DB173" s="63" t="n">
        <f aca="false">DB172+DB168</f>
        <v>1727.41311241333</v>
      </c>
      <c r="DC173" s="63" t="n">
        <f aca="false">DC172+DC168</f>
        <v>1631.29202928484</v>
      </c>
      <c r="DD173" s="63" t="n">
        <f aca="false">DD172+DD168</f>
        <v>1648.12156836014</v>
      </c>
      <c r="DE173" s="63" t="n">
        <f aca="false">DE172+DE168</f>
        <v>1664.90905456265</v>
      </c>
      <c r="DF173" s="63" t="n">
        <f aca="false">DF172+DF168</f>
        <v>1663.571775745</v>
      </c>
      <c r="DG173" s="63" t="n">
        <f aca="false">DG172+DG168</f>
        <v>1599.4597450549</v>
      </c>
      <c r="DH173" s="63" t="n">
        <f aca="false">DH172+DH168</f>
        <v>1615.94442094953</v>
      </c>
      <c r="DI173" s="63" t="n">
        <f aca="false">DI172+DI168</f>
        <v>1632.38733046816</v>
      </c>
      <c r="DJ173" s="63" t="n">
        <f aca="false">DJ172+DJ168</f>
        <v>1631.05916223126</v>
      </c>
      <c r="DK173" s="63" t="n">
        <f aca="false">DK172+DK168</f>
        <v>1553.67749556052</v>
      </c>
      <c r="DL173" s="63" t="n">
        <f aca="false">DL172+DL168</f>
        <v>1552.39610452396</v>
      </c>
      <c r="DM173" s="63" t="n">
        <f aca="false">DM172+DM168</f>
        <v>1568.16090015437</v>
      </c>
      <c r="DN173" s="63" t="n">
        <f aca="false">DN172+DN168</f>
        <v>1566.85315797604</v>
      </c>
      <c r="DO173" s="63" t="n">
        <f aca="false">DO172+DO168</f>
        <v>1569.66575257883</v>
      </c>
      <c r="DP173" s="63" t="n">
        <f aca="false">DP172+DP168</f>
        <v>1585.83969655981</v>
      </c>
      <c r="DQ173" s="63" t="n">
        <f aca="false">DQ172+DQ168</f>
        <v>1601.97253330388</v>
      </c>
      <c r="DR173" s="63" t="n">
        <f aca="false">DR172+DR168</f>
        <v>1600.66532565052</v>
      </c>
      <c r="DS173" s="63" t="n">
        <f aca="false">DS172+DS168</f>
        <v>1566.32073803774</v>
      </c>
      <c r="DT173" s="63" t="n">
        <f aca="false">DT172+DT168</f>
        <v>1582.46436404323</v>
      </c>
      <c r="DU173" s="63" t="n">
        <f aca="false">DU172+DU168</f>
        <v>1598.56710505714</v>
      </c>
      <c r="DV173" s="63" t="n">
        <f aca="false">DV172+DV168</f>
        <v>1597.26696479201</v>
      </c>
      <c r="DW173" s="63" t="n">
        <f aca="false">DW172+DW168</f>
        <v>1545.05752518611</v>
      </c>
      <c r="DX173" s="63" t="n">
        <f aca="false">DX172+DX168</f>
        <v>1560.96659839251</v>
      </c>
      <c r="DY173" s="63" t="n">
        <f aca="false">DY172+DY168</f>
        <v>1576.83484193856</v>
      </c>
      <c r="DZ173" s="63" t="n">
        <f aca="false">DZ172+DZ168</f>
        <v>1575.5364612025</v>
      </c>
      <c r="EA173" s="63" t="n">
        <f aca="false">EA172+EA168</f>
        <v>1543.18805135183</v>
      </c>
      <c r="EB173" s="63" t="n">
        <f aca="false">EB172+EB168</f>
        <v>1541.94140036877</v>
      </c>
      <c r="EC173" s="63" t="n">
        <f aca="false">EC172+EC168</f>
        <v>1557.62640465383</v>
      </c>
      <c r="ED173" s="63" t="n">
        <f aca="false">ED172+ED168</f>
        <v>1556.35411694018</v>
      </c>
      <c r="EE173" s="63" t="n">
        <f aca="false">EE172+EE168</f>
        <v>1563.93147038628</v>
      </c>
      <c r="EF173" s="63" t="n">
        <f aca="false">EF172+EF168</f>
        <v>1580.05834653424</v>
      </c>
      <c r="EG173" s="63" t="n">
        <f aca="false">EG172+EG168</f>
        <v>1596.14465562156</v>
      </c>
      <c r="EH173" s="63" t="n">
        <f aca="false">EH172+EH168</f>
        <v>1594.85462554109</v>
      </c>
      <c r="EI173" s="63" t="n">
        <f aca="false">EI172+EI168</f>
        <v>1637.26817397417</v>
      </c>
      <c r="EJ173" s="63" t="n">
        <f aca="false">EJ172+EJ168</f>
        <v>1547.60711657096</v>
      </c>
      <c r="EK173" s="63" t="n">
        <f aca="false">EK172+EK168</f>
        <v>1563.33770070361</v>
      </c>
      <c r="EL173" s="63" t="n">
        <f aca="false">EL172+EL168</f>
        <v>1562.04856161175</v>
      </c>
      <c r="EM173" s="63" t="n">
        <f aca="false">EM172+EM168</f>
        <v>1575.56831799768</v>
      </c>
      <c r="EN173" s="63" t="n">
        <f aca="false">EN172+EN168</f>
        <v>1591.80623421919</v>
      </c>
      <c r="EO173" s="63" t="n">
        <f aca="false">EO172+EO168</f>
        <v>1608.00299090023</v>
      </c>
      <c r="EP173" s="63" t="n">
        <f aca="false">EP172+EP168</f>
        <v>1606.69411999671</v>
      </c>
      <c r="EQ173" s="63" t="n">
        <f aca="false">EQ172+EQ168</f>
        <v>1555.25965166475</v>
      </c>
      <c r="ER173" s="63" t="n">
        <f aca="false">ER172+ER168</f>
        <v>1553.98518067453</v>
      </c>
      <c r="ES173" s="63" t="n">
        <f aca="false">ES172+ES168</f>
        <v>1569.77442953242</v>
      </c>
      <c r="ET173" s="63" t="n">
        <f aca="false">ET172+ET168</f>
        <v>1568.4737497076</v>
      </c>
      <c r="EU173" s="63" t="n">
        <f aca="false">EU172+EU168</f>
        <v>1563.76715439739</v>
      </c>
      <c r="EV173" s="63" t="n">
        <f aca="false">EV172+EV168</f>
        <v>1579.86053217271</v>
      </c>
      <c r="EW173" s="63" t="n">
        <f aca="false">EW172+EW168</f>
        <v>1595.91231510996</v>
      </c>
      <c r="EX173" s="63" t="n">
        <f aca="false">EX172+EX168</f>
        <v>1594.5896017689</v>
      </c>
      <c r="EY173" s="63" t="n">
        <f aca="false">EY172+EY168</f>
        <v>1589.80426389339</v>
      </c>
      <c r="EZ173" s="63" t="n">
        <f aca="false">EZ172+EZ168</f>
        <v>1606.16522897601</v>
      </c>
      <c r="FA173" s="63" t="n">
        <f aca="false">FA172+FA168</f>
        <v>1622.483894604</v>
      </c>
      <c r="FB173" s="63" t="n">
        <f aca="false">FB172+FB168</f>
        <v>1621.13877449895</v>
      </c>
      <c r="FC173" s="63" t="n">
        <f aca="false">FC172+FC168</f>
        <v>1616.27337990227</v>
      </c>
      <c r="FD173" s="63" t="n">
        <f aca="false">FD172+FD168</f>
        <v>0</v>
      </c>
      <c r="FE173" s="63" t="n">
        <f aca="false">FE172+FE168</f>
        <v>0</v>
      </c>
      <c r="FF173" s="63" t="n">
        <f aca="false">FF172+FF168</f>
        <v>0</v>
      </c>
      <c r="FG173" s="63" t="n">
        <f aca="false">FG172+FG168</f>
        <v>0</v>
      </c>
      <c r="FH173" s="63" t="n">
        <f aca="false">FH172+FH168</f>
        <v>0</v>
      </c>
    </row>
    <row r="174" customFormat="false" ht="15" hidden="false" customHeight="false" outlineLevel="0" collapsed="false">
      <c r="C174" s="28" t="s">
        <v>119</v>
      </c>
      <c r="D174" s="12" t="s">
        <v>32</v>
      </c>
      <c r="E174" s="33" t="n">
        <f aca="false">XIRR($J173:$FH173,$J$4:$FH$4)</f>
        <v>0.0623490527772148</v>
      </c>
    </row>
    <row r="175" customFormat="false" ht="15" hidden="false" customHeight="false" outlineLevel="0" collapsed="false">
      <c r="C175" s="28" t="s">
        <v>120</v>
      </c>
      <c r="D175" s="12" t="s">
        <v>32</v>
      </c>
      <c r="E175" s="33" t="n">
        <f aca="false">XIRR($J172:$FH172,$J$4:$FH$4)</f>
        <v>0.0667386085555526</v>
      </c>
    </row>
    <row r="176" customFormat="false" ht="15" hidden="false" customHeight="false" outlineLevel="0" collapsed="false">
      <c r="C176" s="1" t="s">
        <v>808</v>
      </c>
      <c r="D176" s="12" t="s">
        <v>358</v>
      </c>
      <c r="I176" s="21" t="n">
        <f aca="false">SUM(J176:FH176)</f>
        <v>-6871.52383688853</v>
      </c>
      <c r="J176" s="21" t="n">
        <f aca="false">J139+J143+J144+J137+J145</f>
        <v>0</v>
      </c>
      <c r="K176" s="21" t="n">
        <f aca="false">K139+K143+K144+K137+K145</f>
        <v>0</v>
      </c>
      <c r="L176" s="21" t="n">
        <f aca="false">L139+L143+L144+L137+L145</f>
        <v>0</v>
      </c>
      <c r="M176" s="21" t="n">
        <f aca="false">M139+M143+M144+M137+M145</f>
        <v>0</v>
      </c>
      <c r="N176" s="21" t="n">
        <f aca="false">N139+N143+N144+N137+N145</f>
        <v>0</v>
      </c>
      <c r="O176" s="21" t="n">
        <f aca="false">O139+O143+O144+O137+O145</f>
        <v>0</v>
      </c>
      <c r="P176" s="21" t="n">
        <f aca="false">P139+P143+P144+P137+P145</f>
        <v>-73.7874015236137</v>
      </c>
      <c r="Q176" s="21" t="n">
        <f aca="false">Q139+Q143+Q144+Q137+Q145</f>
        <v>4816.49787174722</v>
      </c>
      <c r="R176" s="21" t="n">
        <f aca="false">R139+R143+R144+R137+R145</f>
        <v>4827.49865855587</v>
      </c>
      <c r="S176" s="21" t="n">
        <f aca="false">S139+S143+S144+S137+S145</f>
        <v>4078.31905923026</v>
      </c>
      <c r="T176" s="21" t="n">
        <f aca="false">T139+T143+T144+T137+T145</f>
        <v>-353.79400042928</v>
      </c>
      <c r="U176" s="21" t="n">
        <f aca="false">U139+U143+U144+U137+U145</f>
        <v>-353.79400042928</v>
      </c>
      <c r="V176" s="21" t="n">
        <f aca="false">V139+V143+V144+V137+V145</f>
        <v>-353.79400042928</v>
      </c>
      <c r="W176" s="21" t="n">
        <f aca="false">W139+W143+W144+W137+W145</f>
        <v>-353.79400042928</v>
      </c>
      <c r="X176" s="21" t="n">
        <f aca="false">X139+X143+X144+X137+X145</f>
        <v>-353.79400042928</v>
      </c>
      <c r="Y176" s="21" t="n">
        <f aca="false">Y139+Y143+Y144+Y137+Y145</f>
        <v>-353.79400042928</v>
      </c>
      <c r="Z176" s="21" t="n">
        <f aca="false">Z139+Z143+Z144+Z137+Z145</f>
        <v>-353.79400042928</v>
      </c>
      <c r="AA176" s="21" t="n">
        <f aca="false">AA139+AA143+AA144+AA137+AA145</f>
        <v>-353.79400042928</v>
      </c>
      <c r="AB176" s="21" t="n">
        <f aca="false">AB139+AB143+AB144+AB137+AB145</f>
        <v>-353.79400042928</v>
      </c>
      <c r="AC176" s="21" t="n">
        <f aca="false">AC139+AC143+AC144+AC137+AC145</f>
        <v>-353.79400042928</v>
      </c>
      <c r="AD176" s="21" t="n">
        <f aca="false">AD139+AD143+AD144+AD137+AD145</f>
        <v>-353.79400042928</v>
      </c>
      <c r="AE176" s="21" t="n">
        <f aca="false">AE139+AE143+AE144+AE137+AE145</f>
        <v>-353.79400042928</v>
      </c>
      <c r="AF176" s="21" t="n">
        <f aca="false">AF139+AF143+AF144+AF137+AF145</f>
        <v>-353.79400042928</v>
      </c>
      <c r="AG176" s="21" t="n">
        <f aca="false">AG139+AG143+AG144+AG137+AG145</f>
        <v>-353.79400042928</v>
      </c>
      <c r="AH176" s="21" t="n">
        <f aca="false">AH139+AH143+AH144+AH137+AH145</f>
        <v>-353.79400042928</v>
      </c>
      <c r="AI176" s="21" t="n">
        <f aca="false">AI139+AI143+AI144+AI137+AI145</f>
        <v>-353.79400042928</v>
      </c>
      <c r="AJ176" s="21" t="n">
        <f aca="false">AJ139+AJ143+AJ144+AJ137+AJ145</f>
        <v>-353.79400042928</v>
      </c>
      <c r="AK176" s="21" t="n">
        <f aca="false">AK139+AK143+AK144+AK137+AK145</f>
        <v>-353.79400042928</v>
      </c>
      <c r="AL176" s="21" t="n">
        <f aca="false">AL139+AL143+AL144+AL137+AL145</f>
        <v>-353.79400042928</v>
      </c>
      <c r="AM176" s="21" t="n">
        <f aca="false">AM139+AM143+AM144+AM137+AM145</f>
        <v>-353.79400042928</v>
      </c>
      <c r="AN176" s="21" t="n">
        <f aca="false">AN139+AN143+AN144+AN137+AN145</f>
        <v>-353.79400042928</v>
      </c>
      <c r="AO176" s="21" t="n">
        <f aca="false">AO139+AO143+AO144+AO137+AO145</f>
        <v>-353.79400042928</v>
      </c>
      <c r="AP176" s="21" t="n">
        <f aca="false">AP139+AP143+AP144+AP137+AP145</f>
        <v>-353.79400042928</v>
      </c>
      <c r="AQ176" s="21" t="n">
        <f aca="false">AQ139+AQ143+AQ144+AQ137+AQ145</f>
        <v>-353.79400042928</v>
      </c>
      <c r="AR176" s="21" t="n">
        <f aca="false">AR139+AR143+AR144+AR137+AR145</f>
        <v>-353.79400042928</v>
      </c>
      <c r="AS176" s="21" t="n">
        <f aca="false">AS139+AS143+AS144+AS137+AS145</f>
        <v>-353.79400042928</v>
      </c>
      <c r="AT176" s="21" t="n">
        <f aca="false">AT139+AT143+AT144+AT137+AT145</f>
        <v>-353.79400042928</v>
      </c>
      <c r="AU176" s="21" t="n">
        <f aca="false">AU139+AU143+AU144+AU137+AU145</f>
        <v>-353.79400042928</v>
      </c>
      <c r="AV176" s="21" t="n">
        <f aca="false">AV139+AV143+AV144+AV137+AV145</f>
        <v>-353.79400042928</v>
      </c>
      <c r="AW176" s="21" t="n">
        <f aca="false">AW139+AW143+AW144+AW137+AW145</f>
        <v>-353.79400042928</v>
      </c>
      <c r="AX176" s="21" t="n">
        <f aca="false">AX139+AX143+AX144+AX137+AX145</f>
        <v>-353.79400042928</v>
      </c>
      <c r="AY176" s="21" t="n">
        <f aca="false">AY139+AY143+AY144+AY137+AY145</f>
        <v>-353.79400042928</v>
      </c>
      <c r="AZ176" s="21" t="n">
        <f aca="false">AZ139+AZ143+AZ144+AZ137+AZ145</f>
        <v>-353.79400042928</v>
      </c>
      <c r="BA176" s="21" t="n">
        <f aca="false">BA139+BA143+BA144+BA137+BA145</f>
        <v>-353.79400042928</v>
      </c>
      <c r="BB176" s="21" t="n">
        <f aca="false">BB139+BB143+BB144+BB137+BB145</f>
        <v>-353.79400042928</v>
      </c>
      <c r="BC176" s="21" t="n">
        <f aca="false">BC139+BC143+BC144+BC137+BC145</f>
        <v>-353.79400042928</v>
      </c>
      <c r="BD176" s="21" t="n">
        <f aca="false">BD139+BD143+BD144+BD137+BD145</f>
        <v>-353.79400042928</v>
      </c>
      <c r="BE176" s="21" t="n">
        <f aca="false">BE139+BE143+BE144+BE137+BE145</f>
        <v>-353.79400042928</v>
      </c>
      <c r="BF176" s="21" t="n">
        <f aca="false">BF139+BF143+BF144+BF137+BF145</f>
        <v>-353.79400042928</v>
      </c>
      <c r="BG176" s="21" t="n">
        <f aca="false">BG139+BG143+BG144+BG137+BG145</f>
        <v>-353.79400042928</v>
      </c>
      <c r="BH176" s="21" t="n">
        <f aca="false">BH139+BH143+BH144+BH137+BH145</f>
        <v>-353.79400042928</v>
      </c>
      <c r="BI176" s="21" t="n">
        <f aca="false">BI139+BI143+BI144+BI137+BI145</f>
        <v>-353.79400042928</v>
      </c>
      <c r="BJ176" s="21" t="n">
        <f aca="false">BJ139+BJ143+BJ144+BJ137+BJ145</f>
        <v>-353.79400042928</v>
      </c>
      <c r="BK176" s="21" t="n">
        <f aca="false">BK139+BK143+BK144+BK137+BK145</f>
        <v>-353.79400042928</v>
      </c>
      <c r="BL176" s="21" t="n">
        <f aca="false">BL139+BL143+BL144+BL137+BL145</f>
        <v>-353.79400042928</v>
      </c>
      <c r="BM176" s="21" t="n">
        <f aca="false">BM139+BM143+BM144+BM137+BM145</f>
        <v>-353.79400042928</v>
      </c>
      <c r="BN176" s="21" t="n">
        <f aca="false">BN139+BN143+BN144+BN137+BN145</f>
        <v>-353.79400042928</v>
      </c>
      <c r="BO176" s="21" t="n">
        <f aca="false">BO139+BO143+BO144+BO137+BO145</f>
        <v>-353.79400042928</v>
      </c>
      <c r="BP176" s="21" t="n">
        <f aca="false">BP139+BP143+BP144+BP137+BP145</f>
        <v>-353.79400042928</v>
      </c>
      <c r="BQ176" s="21" t="n">
        <f aca="false">BQ139+BQ143+BQ144+BQ137+BQ145</f>
        <v>-353.79400042928</v>
      </c>
      <c r="BR176" s="21" t="n">
        <f aca="false">BR139+BR143+BR144+BR137+BR145</f>
        <v>-353.79400042928</v>
      </c>
      <c r="BS176" s="21" t="n">
        <f aca="false">BS139+BS143+BS144+BS137+BS145</f>
        <v>-353.79400042928</v>
      </c>
      <c r="BT176" s="21" t="n">
        <f aca="false">BT139+BT143+BT144+BT137+BT145</f>
        <v>-353.79400042928</v>
      </c>
      <c r="BU176" s="21" t="n">
        <f aca="false">BU139+BU143+BU144+BU137+BU145</f>
        <v>-353.79400042928</v>
      </c>
      <c r="BV176" s="21" t="n">
        <f aca="false">BV139+BV143+BV144+BV137+BV145</f>
        <v>-353.79400042928</v>
      </c>
      <c r="BW176" s="21" t="n">
        <f aca="false">BW139+BW143+BW144+BW137+BW145</f>
        <v>-353.79400042928</v>
      </c>
      <c r="BX176" s="21" t="n">
        <f aca="false">BX139+BX143+BX144+BX137+BX145</f>
        <v>-353.79400042928</v>
      </c>
      <c r="BY176" s="21" t="n">
        <f aca="false">BY139+BY143+BY144+BY137+BY145</f>
        <v>-353.79400042928</v>
      </c>
      <c r="BZ176" s="21" t="n">
        <f aca="false">BZ139+BZ143+BZ144+BZ137+BZ145</f>
        <v>-353.79400042928</v>
      </c>
      <c r="CA176" s="21" t="n">
        <f aca="false">CA139+CA143+CA144+CA137+CA145</f>
        <v>353.794000429281</v>
      </c>
      <c r="CB176" s="21" t="n">
        <f aca="false">CB139+CB143+CB144+CB137+CB145</f>
        <v>0</v>
      </c>
      <c r="CC176" s="21" t="n">
        <f aca="false">CC139+CC143+CC144+CC137+CC145</f>
        <v>0</v>
      </c>
      <c r="CD176" s="21" t="n">
        <f aca="false">CD139+CD143+CD144+CD137+CD145</f>
        <v>0</v>
      </c>
      <c r="CE176" s="21" t="n">
        <f aca="false">CE139+CE143+CE144+CE137+CE145</f>
        <v>0</v>
      </c>
      <c r="CF176" s="21" t="n">
        <f aca="false">CF139+CF143+CF144+CF137+CF145</f>
        <v>0</v>
      </c>
      <c r="CG176" s="21" t="n">
        <f aca="false">CG139+CG143+CG144+CG137+CG145</f>
        <v>0</v>
      </c>
      <c r="CH176" s="21" t="n">
        <f aca="false">CH139+CH143+CH144+CH137+CH145</f>
        <v>0</v>
      </c>
      <c r="CI176" s="21" t="n">
        <f aca="false">CI139+CI143+CI144+CI137+CI145</f>
        <v>0</v>
      </c>
      <c r="CJ176" s="21" t="n">
        <f aca="false">CJ139+CJ143+CJ144+CJ137+CJ145</f>
        <v>0</v>
      </c>
      <c r="CK176" s="21" t="n">
        <f aca="false">CK139+CK143+CK144+CK137+CK145</f>
        <v>0</v>
      </c>
      <c r="CL176" s="21" t="n">
        <f aca="false">CL139+CL143+CL144+CL137+CL145</f>
        <v>0</v>
      </c>
      <c r="CM176" s="21" t="n">
        <f aca="false">CM139+CM143+CM144+CM137+CM145</f>
        <v>0</v>
      </c>
      <c r="CN176" s="21" t="n">
        <f aca="false">CN139+CN143+CN144+CN137+CN145</f>
        <v>0</v>
      </c>
      <c r="CO176" s="21" t="n">
        <f aca="false">CO139+CO143+CO144+CO137+CO145</f>
        <v>0</v>
      </c>
      <c r="CP176" s="21" t="n">
        <f aca="false">CP139+CP143+CP144+CP137+CP145</f>
        <v>0</v>
      </c>
      <c r="CQ176" s="21" t="n">
        <f aca="false">CQ139+CQ143+CQ144+CQ137+CQ145</f>
        <v>0</v>
      </c>
      <c r="CR176" s="21" t="n">
        <f aca="false">CR139+CR143+CR144+CR137+CR145</f>
        <v>0</v>
      </c>
      <c r="CS176" s="21" t="n">
        <f aca="false">CS139+CS143+CS144+CS137+CS145</f>
        <v>0</v>
      </c>
      <c r="CT176" s="21" t="n">
        <f aca="false">CT139+CT143+CT144+CT137+CT145</f>
        <v>0</v>
      </c>
      <c r="CU176" s="21" t="n">
        <f aca="false">CU139+CU143+CU144+CU137+CU145</f>
        <v>0</v>
      </c>
      <c r="CV176" s="21" t="n">
        <f aca="false">CV139+CV143+CV144+CV137+CV145</f>
        <v>0</v>
      </c>
      <c r="CW176" s="21" t="n">
        <f aca="false">CW139+CW143+CW144+CW137+CW145</f>
        <v>0</v>
      </c>
      <c r="CX176" s="21" t="n">
        <f aca="false">CX139+CX143+CX144+CX137+CX145</f>
        <v>0</v>
      </c>
      <c r="CY176" s="21" t="n">
        <f aca="false">CY139+CY143+CY144+CY137+CY145</f>
        <v>0</v>
      </c>
      <c r="CZ176" s="21" t="n">
        <f aca="false">CZ139+CZ143+CZ144+CZ137+CZ145</f>
        <v>0</v>
      </c>
      <c r="DA176" s="21" t="n">
        <f aca="false">DA139+DA143+DA144+DA137+DA145</f>
        <v>0</v>
      </c>
      <c r="DB176" s="21" t="n">
        <f aca="false">DB139+DB143+DB144+DB137+DB145</f>
        <v>0</v>
      </c>
      <c r="DC176" s="21" t="n">
        <f aca="false">DC139+DC143+DC144+DC137+DC145</f>
        <v>0</v>
      </c>
      <c r="DD176" s="21" t="n">
        <f aca="false">DD139+DD143+DD144+DD137+DD145</f>
        <v>0</v>
      </c>
      <c r="DE176" s="21" t="n">
        <f aca="false">DE139+DE143+DE144+DE137+DE145</f>
        <v>0</v>
      </c>
      <c r="DF176" s="21" t="n">
        <f aca="false">DF139+DF143+DF144+DF137+DF145</f>
        <v>0</v>
      </c>
      <c r="DG176" s="21" t="n">
        <f aca="false">DG139+DG143+DG144+DG137+DG145</f>
        <v>0</v>
      </c>
      <c r="DH176" s="21" t="n">
        <f aca="false">DH139+DH143+DH144+DH137+DH145</f>
        <v>0</v>
      </c>
      <c r="DI176" s="21" t="n">
        <f aca="false">DI139+DI143+DI144+DI137+DI145</f>
        <v>0</v>
      </c>
      <c r="DJ176" s="21" t="n">
        <f aca="false">DJ139+DJ143+DJ144+DJ137+DJ145</f>
        <v>0</v>
      </c>
      <c r="DK176" s="21" t="n">
        <f aca="false">DK139+DK143+DK144+DK137+DK145</f>
        <v>0</v>
      </c>
      <c r="DL176" s="21" t="n">
        <f aca="false">DL139+DL143+DL144+DL137+DL145</f>
        <v>0</v>
      </c>
      <c r="DM176" s="21" t="n">
        <f aca="false">DM139+DM143+DM144+DM137+DM145</f>
        <v>0</v>
      </c>
      <c r="DN176" s="21" t="n">
        <f aca="false">DN139+DN143+DN144+DN137+DN145</f>
        <v>0</v>
      </c>
      <c r="DO176" s="21" t="n">
        <f aca="false">DO139+DO143+DO144+DO137+DO145</f>
        <v>0</v>
      </c>
      <c r="DP176" s="21" t="n">
        <f aca="false">DP139+DP143+DP144+DP137+DP145</f>
        <v>0</v>
      </c>
      <c r="DQ176" s="21" t="n">
        <f aca="false">DQ139+DQ143+DQ144+DQ137+DQ145</f>
        <v>0</v>
      </c>
      <c r="DR176" s="21" t="n">
        <f aca="false">DR139+DR143+DR144+DR137+DR145</f>
        <v>0</v>
      </c>
      <c r="DS176" s="21" t="n">
        <f aca="false">DS139+DS143+DS144+DS137+DS145</f>
        <v>0</v>
      </c>
      <c r="DT176" s="21" t="n">
        <f aca="false">DT139+DT143+DT144+DT137+DT145</f>
        <v>0</v>
      </c>
      <c r="DU176" s="21" t="n">
        <f aca="false">DU139+DU143+DU144+DU137+DU145</f>
        <v>0</v>
      </c>
      <c r="DV176" s="21" t="n">
        <f aca="false">DV139+DV143+DV144+DV137+DV145</f>
        <v>0</v>
      </c>
      <c r="DW176" s="21" t="n">
        <f aca="false">DW139+DW143+DW144+DW137+DW145</f>
        <v>0</v>
      </c>
      <c r="DX176" s="21" t="n">
        <f aca="false">DX139+DX143+DX144+DX137+DX145</f>
        <v>0</v>
      </c>
      <c r="DY176" s="21" t="n">
        <f aca="false">DY139+DY143+DY144+DY137+DY145</f>
        <v>0</v>
      </c>
      <c r="DZ176" s="21" t="n">
        <f aca="false">DZ139+DZ143+DZ144+DZ137+DZ145</f>
        <v>0</v>
      </c>
      <c r="EA176" s="21" t="n">
        <f aca="false">EA139+EA143+EA144+EA137+EA145</f>
        <v>0</v>
      </c>
      <c r="EB176" s="21" t="n">
        <f aca="false">EB139+EB143+EB144+EB137+EB145</f>
        <v>0</v>
      </c>
      <c r="EC176" s="21" t="n">
        <f aca="false">EC139+EC143+EC144+EC137+EC145</f>
        <v>0</v>
      </c>
      <c r="ED176" s="21" t="n">
        <f aca="false">ED139+ED143+ED144+ED137+ED145</f>
        <v>0</v>
      </c>
      <c r="EE176" s="21" t="n">
        <f aca="false">EE139+EE143+EE144+EE137+EE145</f>
        <v>0</v>
      </c>
      <c r="EF176" s="21" t="n">
        <f aca="false">EF139+EF143+EF144+EF137+EF145</f>
        <v>0</v>
      </c>
      <c r="EG176" s="21" t="n">
        <f aca="false">EG139+EG143+EG144+EG137+EG145</f>
        <v>0</v>
      </c>
      <c r="EH176" s="21" t="n">
        <f aca="false">EH139+EH143+EH144+EH137+EH145</f>
        <v>0</v>
      </c>
      <c r="EI176" s="21" t="n">
        <f aca="false">EI139+EI143+EI144+EI137+EI145</f>
        <v>0</v>
      </c>
      <c r="EJ176" s="21" t="n">
        <f aca="false">EJ139+EJ143+EJ144+EJ137+EJ145</f>
        <v>0</v>
      </c>
      <c r="EK176" s="21" t="n">
        <f aca="false">EK139+EK143+EK144+EK137+EK145</f>
        <v>0</v>
      </c>
      <c r="EL176" s="21" t="n">
        <f aca="false">EL139+EL143+EL144+EL137+EL145</f>
        <v>0</v>
      </c>
      <c r="EM176" s="21" t="n">
        <f aca="false">EM139+EM143+EM144+EM137+EM145</f>
        <v>0</v>
      </c>
      <c r="EN176" s="21" t="n">
        <f aca="false">EN139+EN143+EN144+EN137+EN145</f>
        <v>0</v>
      </c>
      <c r="EO176" s="21" t="n">
        <f aca="false">EO139+EO143+EO144+EO137+EO145</f>
        <v>0</v>
      </c>
      <c r="EP176" s="21" t="n">
        <f aca="false">EP139+EP143+EP144+EP137+EP145</f>
        <v>0</v>
      </c>
      <c r="EQ176" s="21" t="n">
        <f aca="false">EQ139+EQ143+EQ144+EQ137+EQ145</f>
        <v>0</v>
      </c>
      <c r="ER176" s="21" t="n">
        <f aca="false">ER139+ER143+ER144+ER137+ER145</f>
        <v>0</v>
      </c>
      <c r="ES176" s="21" t="n">
        <f aca="false">ES139+ES143+ES144+ES137+ES145</f>
        <v>0</v>
      </c>
      <c r="ET176" s="21" t="n">
        <f aca="false">ET139+ET143+ET144+ET137+ET145</f>
        <v>0</v>
      </c>
      <c r="EU176" s="21" t="n">
        <f aca="false">EU139+EU143+EU144+EU137+EU145</f>
        <v>0</v>
      </c>
      <c r="EV176" s="21" t="n">
        <f aca="false">EV139+EV143+EV144+EV137+EV145</f>
        <v>0</v>
      </c>
      <c r="EW176" s="21" t="n">
        <f aca="false">EW139+EW143+EW144+EW137+EW145</f>
        <v>0</v>
      </c>
      <c r="EX176" s="21" t="n">
        <f aca="false">EX139+EX143+EX144+EX137+EX145</f>
        <v>0</v>
      </c>
      <c r="EY176" s="21" t="n">
        <f aca="false">EY139+EY143+EY144+EY137+EY145</f>
        <v>0</v>
      </c>
      <c r="EZ176" s="21" t="n">
        <f aca="false">EZ139+EZ143+EZ144+EZ137+EZ145</f>
        <v>0</v>
      </c>
      <c r="FA176" s="21" t="n">
        <f aca="false">FA139+FA143+FA144+FA137+FA145</f>
        <v>0</v>
      </c>
      <c r="FB176" s="21" t="n">
        <f aca="false">FB139+FB143+FB144+FB137+FB145</f>
        <v>0</v>
      </c>
      <c r="FC176" s="21" t="n">
        <f aca="false">FC139+FC143+FC144+FC137+FC145</f>
        <v>0</v>
      </c>
      <c r="FD176" s="21" t="n">
        <f aca="false">FD139+FD143+FD144+FD137+FD145</f>
        <v>0</v>
      </c>
      <c r="FE176" s="21" t="n">
        <f aca="false">FE139+FE143+FE144+FE137+FE145</f>
        <v>0</v>
      </c>
      <c r="FF176" s="21" t="n">
        <f aca="false">FF139+FF143+FF144+FF137+FF145</f>
        <v>0</v>
      </c>
      <c r="FG176" s="21" t="n">
        <f aca="false">FG139+FG143+FG144+FG137+FG145</f>
        <v>0</v>
      </c>
      <c r="FH176" s="21" t="n">
        <f aca="false">FH139+FH143+FH144+FH137+FH145</f>
        <v>0</v>
      </c>
    </row>
    <row r="177" customFormat="false" ht="15" hidden="false" customHeight="false" outlineLevel="0" collapsed="false">
      <c r="C177" s="28" t="s">
        <v>809</v>
      </c>
      <c r="D177" s="12" t="s">
        <v>358</v>
      </c>
      <c r="I177" s="63" t="n">
        <f aca="false">SUM(J177:FH177)</f>
        <v>92992.8298776039</v>
      </c>
      <c r="J177" s="63" t="n">
        <f aca="false">J172+J159+J176</f>
        <v>-2749.35227272727</v>
      </c>
      <c r="K177" s="63" t="n">
        <f aca="false">K172+K159+K176</f>
        <v>818.684731973848</v>
      </c>
      <c r="L177" s="63" t="n">
        <f aca="false">L172+L159+L176</f>
        <v>-684.462738443338</v>
      </c>
      <c r="M177" s="63" t="n">
        <f aca="false">M172+M159+M176</f>
        <v>-226.929361942715</v>
      </c>
      <c r="N177" s="63" t="n">
        <f aca="false">N172+N159+N176</f>
        <v>-1835.41287842623</v>
      </c>
      <c r="O177" s="63" t="n">
        <f aca="false">O172+O159+O176</f>
        <v>-1580.73987118772</v>
      </c>
      <c r="P177" s="63" t="n">
        <f aca="false">P172+P159+P176</f>
        <v>-806.09104905786</v>
      </c>
      <c r="Q177" s="63" t="n">
        <f aca="false">Q172+Q159+Q176</f>
        <v>-14045.8678538319</v>
      </c>
      <c r="R177" s="63" t="n">
        <f aca="false">R172+R159+R176</f>
        <v>-14034.8670670232</v>
      </c>
      <c r="S177" s="63" t="n">
        <f aca="false">S172+S159+S176</f>
        <v>-14016.5209519404</v>
      </c>
      <c r="T177" s="63" t="n">
        <f aca="false">T172+T159+T176</f>
        <v>195.695564464138</v>
      </c>
      <c r="U177" s="63" t="n">
        <f aca="false">U172+U159+U176</f>
        <v>201.14339753962</v>
      </c>
      <c r="V177" s="63" t="n">
        <f aca="false">V172+V159+V176</f>
        <v>200.546844069749</v>
      </c>
      <c r="W177" s="63" t="n">
        <f aca="false">W172+W159+W176</f>
        <v>179.820268690361</v>
      </c>
      <c r="X177" s="63" t="n">
        <f aca="false">X172+X159+X176</f>
        <v>185.173984597275</v>
      </c>
      <c r="Y177" s="63" t="n">
        <f aca="false">Y172+Y159+Y176</f>
        <v>190.509030990834</v>
      </c>
      <c r="Z177" s="63" t="n">
        <f aca="false">Z172+Z159+Z176</f>
        <v>189.915341592499</v>
      </c>
      <c r="AA177" s="63" t="n">
        <f aca="false">AA172+AA159+AA176</f>
        <v>86.7445407220539</v>
      </c>
      <c r="AB177" s="63" t="n">
        <f aca="false">AB172+AB159+AB176</f>
        <v>91.0668691260166</v>
      </c>
      <c r="AC177" s="63" t="n">
        <f aca="false">AC172+AC159+AC176</f>
        <v>95.370618462986</v>
      </c>
      <c r="AD177" s="63" t="n">
        <f aca="false">AD172+AD159+AD176</f>
        <v>94.7798052534797</v>
      </c>
      <c r="AE177" s="63" t="n">
        <f aca="false">AE172+AE159+AE176</f>
        <v>1219.4696216082</v>
      </c>
      <c r="AF177" s="63" t="n">
        <f aca="false">AF172+AF159+AF176</f>
        <v>1235.5479844158</v>
      </c>
      <c r="AG177" s="63" t="n">
        <f aca="false">AG172+AG159+AG176</f>
        <v>1251.58561843386</v>
      </c>
      <c r="AH177" s="63" t="n">
        <f aca="false">AH172+AH159+AH176</f>
        <v>1250.22248766256</v>
      </c>
      <c r="AI177" s="63" t="n">
        <f aca="false">AI172+AI159+AI176</f>
        <v>1233.09213748712</v>
      </c>
      <c r="AJ177" s="63" t="n">
        <f aca="false">AJ172+AJ159+AJ176</f>
        <v>1231.82066148797</v>
      </c>
      <c r="AK177" s="63" t="n">
        <f aca="false">AK172+AK159+AK176</f>
        <v>1220.7092730489</v>
      </c>
      <c r="AL177" s="63" t="n">
        <f aca="false">AL172+AL159+AL176</f>
        <v>1219.35014936325</v>
      </c>
      <c r="AM177" s="63" t="n">
        <f aca="false">AM172+AM159+AM176</f>
        <v>1158.53526705012</v>
      </c>
      <c r="AN177" s="63" t="n">
        <f aca="false">AN172+AN159+AN176</f>
        <v>1173.86480860077</v>
      </c>
      <c r="AO177" s="63" t="n">
        <f aca="false">AO172+AO159+AO176</f>
        <v>1189.15586837665</v>
      </c>
      <c r="AP177" s="63" t="n">
        <f aca="false">AP172+AP159+AP176</f>
        <v>1187.78203354304</v>
      </c>
      <c r="AQ177" s="63" t="n">
        <f aca="false">AQ172+AQ159+AQ176</f>
        <v>1070.00704613639</v>
      </c>
      <c r="AR177" s="63" t="n">
        <f aca="false">AR172+AR159+AR176</f>
        <v>1084.4086187994</v>
      </c>
      <c r="AS177" s="63" t="n">
        <f aca="false">AS172+AS159+AS176</f>
        <v>1098.77340806443</v>
      </c>
      <c r="AT177" s="63" t="n">
        <f aca="false">AT172+AT159+AT176</f>
        <v>1097.4459337634</v>
      </c>
      <c r="AU177" s="63" t="n">
        <f aca="false">AU172+AU159+AU176</f>
        <v>1066.54591585569</v>
      </c>
      <c r="AV177" s="63" t="n">
        <f aca="false">AV172+AV159+AV176</f>
        <v>1080.91605265942</v>
      </c>
      <c r="AW177" s="63" t="n">
        <f aca="false">AW172+AW159+AW176</f>
        <v>1095.24952000493</v>
      </c>
      <c r="AX177" s="63" t="n">
        <f aca="false">AX172+AX159+AX176</f>
        <v>1093.91763161811</v>
      </c>
      <c r="AY177" s="63" t="n">
        <f aca="false">AY172+AY159+AY176</f>
        <v>1041.34930688295</v>
      </c>
      <c r="AZ177" s="63" t="n">
        <f aca="false">AZ172+AZ159+AZ176</f>
        <v>1040.03384004398</v>
      </c>
      <c r="BA177" s="63" t="n">
        <f aca="false">BA172+BA159+BA176</f>
        <v>1053.91827722869</v>
      </c>
      <c r="BB177" s="63" t="n">
        <f aca="false">BB172+BB159+BB176</f>
        <v>1052.57448374071</v>
      </c>
      <c r="BC177" s="63" t="n">
        <f aca="false">BC172+BC159+BC176</f>
        <v>1072.13253115879</v>
      </c>
      <c r="BD177" s="63" t="n">
        <f aca="false">BD172+BD159+BD176</f>
        <v>1086.51124306422</v>
      </c>
      <c r="BE177" s="63" t="n">
        <f aca="false">BE172+BE159+BE176</f>
        <v>1100.85130399191</v>
      </c>
      <c r="BF177" s="63" t="n">
        <f aca="false">BF172+BF159+BF176</f>
        <v>1099.43907941735</v>
      </c>
      <c r="BG177" s="63" t="n">
        <f aca="false">BG172+BG159+BG176</f>
        <v>1060.2198133822</v>
      </c>
      <c r="BH177" s="63" t="n">
        <f aca="false">BH172+BH159+BH176</f>
        <v>1025.11872884461</v>
      </c>
      <c r="BI177" s="63" t="n">
        <f aca="false">BI172+BI159+BI176</f>
        <v>1038.77371463627</v>
      </c>
      <c r="BJ177" s="63" t="n">
        <f aca="false">BJ172+BJ159+BJ176</f>
        <v>1037.3375512572</v>
      </c>
      <c r="BK177" s="63" t="n">
        <f aca="false">BK172+BK159+BK176</f>
        <v>1007.57384698344</v>
      </c>
      <c r="BL177" s="63" t="n">
        <f aca="false">BL172+BL159+BL176</f>
        <v>1021.23302254144</v>
      </c>
      <c r="BM177" s="63" t="n">
        <f aca="false">BM172+BM159+BM176</f>
        <v>1034.85320401265</v>
      </c>
      <c r="BN177" s="63" t="n">
        <f aca="false">BN172+BN159+BN176</f>
        <v>1033.41093448831</v>
      </c>
      <c r="BO177" s="63" t="n">
        <f aca="false">BO172+BO159+BO176</f>
        <v>1003.17165977933</v>
      </c>
      <c r="BP177" s="63" t="n">
        <f aca="false">BP172+BP159+BP176</f>
        <v>1001.77383940801</v>
      </c>
      <c r="BQ177" s="63" t="n">
        <f aca="false">BQ172+BQ159+BQ176</f>
        <v>1015.20883935331</v>
      </c>
      <c r="BR177" s="63" t="n">
        <f aca="false">BR172+BR159+BR176</f>
        <v>1013.78071846979</v>
      </c>
      <c r="BS177" s="63" t="n">
        <f aca="false">BS172+BS159+BS176</f>
        <v>937.852374764794</v>
      </c>
      <c r="BT177" s="63" t="n">
        <f aca="false">BT172+BT159+BT176</f>
        <v>950.792397549008</v>
      </c>
      <c r="BU177" s="63" t="n">
        <f aca="false">BU172+BU159+BU176</f>
        <v>963.694928725695</v>
      </c>
      <c r="BV177" s="63" t="n">
        <f aca="false">BV172+BV159+BV176</f>
        <v>962.27930460149</v>
      </c>
      <c r="BW177" s="63" t="n">
        <f aca="false">BW172+BW159+BW176</f>
        <v>970.524113287213</v>
      </c>
      <c r="BX177" s="63" t="n">
        <f aca="false">BX172+BX159+BX176</f>
        <v>983.805503899818</v>
      </c>
      <c r="BY177" s="63" t="n">
        <f aca="false">BY172+BY159+BY176</f>
        <v>997.048539037458</v>
      </c>
      <c r="BZ177" s="63" t="n">
        <f aca="false">BZ172+BZ159+BZ176</f>
        <v>995.594063135652</v>
      </c>
      <c r="CA177" s="63" t="n">
        <f aca="false">CA172+CA159+CA176</f>
        <v>1656.44406138988</v>
      </c>
      <c r="CB177" s="63" t="n">
        <f aca="false">CB172+CB159+CB176</f>
        <v>1315.67801020579</v>
      </c>
      <c r="CC177" s="63" t="n">
        <f aca="false">CC172+CC159+CC176</f>
        <v>1329.0650410981</v>
      </c>
      <c r="CD177" s="63" t="n">
        <f aca="false">CD172+CD159+CD176</f>
        <v>1327.98311818038</v>
      </c>
      <c r="CE177" s="63" t="n">
        <f aca="false">CE172+CE159+CE176</f>
        <v>1280.52847005711</v>
      </c>
      <c r="CF177" s="63" t="n">
        <f aca="false">CF172+CF159+CF176</f>
        <v>1279.47340860105</v>
      </c>
      <c r="CG177" s="63" t="n">
        <f aca="false">CG172+CG159+CG176</f>
        <v>1292.46769911015</v>
      </c>
      <c r="CH177" s="63" t="n">
        <f aca="false">CH172+CH159+CH176</f>
        <v>1291.39094086271</v>
      </c>
      <c r="CI177" s="63" t="n">
        <f aca="false">CI172+CI159+CI176</f>
        <v>1320.39638838528</v>
      </c>
      <c r="CJ177" s="63" t="n">
        <f aca="false">CJ172+CJ159+CJ176</f>
        <v>1333.97742893859</v>
      </c>
      <c r="CK177" s="63" t="n">
        <f aca="false">CK172+CK159+CK176</f>
        <v>1347.52309799448</v>
      </c>
      <c r="CL177" s="63" t="n">
        <f aca="false">CL172+CL159+CL176</f>
        <v>1346.39828651067</v>
      </c>
      <c r="CM177" s="63" t="n">
        <f aca="false">CM172+CM159+CM176</f>
        <v>1339.56740519073</v>
      </c>
      <c r="CN177" s="63" t="n">
        <f aca="false">CN172+CN159+CN176</f>
        <v>1353.34668724264</v>
      </c>
      <c r="CO177" s="63" t="n">
        <f aca="false">CO172+CO159+CO176</f>
        <v>1367.09011851701</v>
      </c>
      <c r="CP177" s="63" t="n">
        <f aca="false">CP172+CP159+CP176</f>
        <v>1365.95006595427</v>
      </c>
      <c r="CQ177" s="63" t="n">
        <f aca="false">CQ172+CQ159+CQ176</f>
        <v>1337.30026201479</v>
      </c>
      <c r="CR177" s="63" t="n">
        <f aca="false">CR172+CR159+CR176</f>
        <v>1351.04245473999</v>
      </c>
      <c r="CS177" s="63" t="n">
        <f aca="false">CS172+CS159+CS176</f>
        <v>1364.74841056996</v>
      </c>
      <c r="CT177" s="63" t="n">
        <f aca="false">CT172+CT159+CT176</f>
        <v>1363.59607948786</v>
      </c>
      <c r="CU177" s="63" t="n">
        <f aca="false">CU172+CU159+CU176</f>
        <v>-33458.5030297396</v>
      </c>
      <c r="CV177" s="63" t="n">
        <f aca="false">CV172+CV159+CV176</f>
        <v>1344.37810722235</v>
      </c>
      <c r="CW177" s="63" t="n">
        <f aca="false">CW172+CW159+CW176</f>
        <v>1358.04645455748</v>
      </c>
      <c r="CX177" s="63" t="n">
        <f aca="false">CX172+CX159+CX176</f>
        <v>1356.93011394649</v>
      </c>
      <c r="CY177" s="63" t="n">
        <f aca="false">CY172+CY159+CY176</f>
        <v>1693.98261531995</v>
      </c>
      <c r="CZ177" s="63" t="n">
        <f aca="false">CZ172+CZ159+CZ176</f>
        <v>1711.47640022436</v>
      </c>
      <c r="DA177" s="63" t="n">
        <f aca="false">DA172+DA159+DA176</f>
        <v>1728.92708359376</v>
      </c>
      <c r="DB177" s="63" t="n">
        <f aca="false">DB172+DB159+DB176</f>
        <v>1727.55645738085</v>
      </c>
      <c r="DC177" s="63" t="n">
        <f aca="false">DC172+DC159+DC176</f>
        <v>1631.43225805742</v>
      </c>
      <c r="DD177" s="63" t="n">
        <f aca="false">DD172+DD159+DD176</f>
        <v>1648.26335523019</v>
      </c>
      <c r="DE177" s="63" t="n">
        <f aca="false">DE172+DE159+DE176</f>
        <v>1665.05239953017</v>
      </c>
      <c r="DF177" s="63" t="n">
        <f aca="false">DF172+DF159+DF176</f>
        <v>1663.71512071253</v>
      </c>
      <c r="DG177" s="63" t="n">
        <f aca="false">DG172+DG159+DG176</f>
        <v>1599.59997382748</v>
      </c>
      <c r="DH177" s="63" t="n">
        <f aca="false">DH172+DH159+DH176</f>
        <v>1616.08620781958</v>
      </c>
      <c r="DI177" s="63" t="n">
        <f aca="false">DI172+DI159+DI176</f>
        <v>1632.53067543568</v>
      </c>
      <c r="DJ177" s="63" t="n">
        <f aca="false">DJ172+DJ159+DJ176</f>
        <v>1631.20250719878</v>
      </c>
      <c r="DK177" s="63" t="n">
        <f aca="false">DK172+DK159+DK176</f>
        <v>1553.81928243057</v>
      </c>
      <c r="DL177" s="63" t="n">
        <f aca="false">DL172+DL159+DL176</f>
        <v>1552.53789139402</v>
      </c>
      <c r="DM177" s="63" t="n">
        <f aca="false">DM172+DM159+DM176</f>
        <v>1568.30424512189</v>
      </c>
      <c r="DN177" s="63" t="n">
        <f aca="false">DN172+DN159+DN176</f>
        <v>1566.99650294357</v>
      </c>
      <c r="DO177" s="63" t="n">
        <f aca="false">DO172+DO159+DO176</f>
        <v>1569.80598135141</v>
      </c>
      <c r="DP177" s="63" t="n">
        <f aca="false">DP172+DP159+DP176</f>
        <v>1585.98148342986</v>
      </c>
      <c r="DQ177" s="63" t="n">
        <f aca="false">DQ172+DQ159+DQ176</f>
        <v>1602.11587827141</v>
      </c>
      <c r="DR177" s="63" t="n">
        <f aca="false">DR172+DR159+DR176</f>
        <v>1600.80867061805</v>
      </c>
      <c r="DS177" s="63" t="n">
        <f aca="false">DS172+DS159+DS176</f>
        <v>1566.46096681033</v>
      </c>
      <c r="DT177" s="63" t="n">
        <f aca="false">DT172+DT159+DT176</f>
        <v>1582.60615091328</v>
      </c>
      <c r="DU177" s="63" t="n">
        <f aca="false">DU172+DU159+DU176</f>
        <v>1598.71045002467</v>
      </c>
      <c r="DV177" s="63" t="n">
        <f aca="false">DV172+DV159+DV176</f>
        <v>1597.41030975953</v>
      </c>
      <c r="DW177" s="63" t="n">
        <f aca="false">DW172+DW159+DW176</f>
        <v>1545.19775395869</v>
      </c>
      <c r="DX177" s="63" t="n">
        <f aca="false">DX172+DX159+DX176</f>
        <v>1561.10838526257</v>
      </c>
      <c r="DY177" s="63" t="n">
        <f aca="false">DY172+DY159+DY176</f>
        <v>1576.97818690609</v>
      </c>
      <c r="DZ177" s="63" t="n">
        <f aca="false">DZ172+DZ159+DZ176</f>
        <v>1575.67980617003</v>
      </c>
      <c r="EA177" s="63" t="n">
        <f aca="false">EA172+EA159+EA176</f>
        <v>1543.32983822189</v>
      </c>
      <c r="EB177" s="63" t="n">
        <f aca="false">EB172+EB159+EB176</f>
        <v>1542.08318723883</v>
      </c>
      <c r="EC177" s="63" t="n">
        <f aca="false">EC172+EC159+EC176</f>
        <v>1557.76974962136</v>
      </c>
      <c r="ED177" s="63" t="n">
        <f aca="false">ED172+ED159+ED176</f>
        <v>1556.49746190771</v>
      </c>
      <c r="EE177" s="63" t="n">
        <f aca="false">EE172+EE159+EE176</f>
        <v>1564.07169915887</v>
      </c>
      <c r="EF177" s="63" t="n">
        <f aca="false">EF172+EF159+EF176</f>
        <v>1580.20013340429</v>
      </c>
      <c r="EG177" s="63" t="n">
        <f aca="false">EG172+EG159+EG176</f>
        <v>1596.28800058909</v>
      </c>
      <c r="EH177" s="63" t="n">
        <f aca="false">EH172+EH159+EH176</f>
        <v>1594.99797050861</v>
      </c>
      <c r="EI177" s="63" t="n">
        <f aca="false">EI172+EI159+EI176</f>
        <v>1637.40840274675</v>
      </c>
      <c r="EJ177" s="63" t="n">
        <f aca="false">EJ172+EJ159+EJ176</f>
        <v>1547.60711657096</v>
      </c>
      <c r="EK177" s="63" t="n">
        <f aca="false">EK172+EK159+EK176</f>
        <v>1563.33770070361</v>
      </c>
      <c r="EL177" s="63" t="n">
        <f aca="false">EL172+EL159+EL176</f>
        <v>1562.04856161175</v>
      </c>
      <c r="EM177" s="63" t="n">
        <f aca="false">EM172+EM159+EM176</f>
        <v>1575.56831799768</v>
      </c>
      <c r="EN177" s="63" t="n">
        <f aca="false">EN172+EN159+EN176</f>
        <v>1591.80623421919</v>
      </c>
      <c r="EO177" s="63" t="n">
        <f aca="false">EO172+EO159+EO176</f>
        <v>1608.00299090023</v>
      </c>
      <c r="EP177" s="63" t="n">
        <f aca="false">EP172+EP159+EP176</f>
        <v>1606.69411999671</v>
      </c>
      <c r="EQ177" s="63" t="n">
        <f aca="false">EQ172+EQ159+EQ176</f>
        <v>1555.25965166475</v>
      </c>
      <c r="ER177" s="63" t="n">
        <f aca="false">ER172+ER159+ER176</f>
        <v>1553.98518067453</v>
      </c>
      <c r="ES177" s="63" t="n">
        <f aca="false">ES172+ES159+ES176</f>
        <v>1569.77442953242</v>
      </c>
      <c r="ET177" s="63" t="n">
        <f aca="false">ET172+ET159+ET176</f>
        <v>1568.4737497076</v>
      </c>
      <c r="EU177" s="63" t="n">
        <f aca="false">EU172+EU159+EU176</f>
        <v>1563.76715439739</v>
      </c>
      <c r="EV177" s="63" t="n">
        <f aca="false">EV172+EV159+EV176</f>
        <v>1579.86053217271</v>
      </c>
      <c r="EW177" s="63" t="n">
        <f aca="false">EW172+EW159+EW176</f>
        <v>1595.91231510996</v>
      </c>
      <c r="EX177" s="63" t="n">
        <f aca="false">EX172+EX159+EX176</f>
        <v>1594.5896017689</v>
      </c>
      <c r="EY177" s="63" t="n">
        <f aca="false">EY172+EY159+EY176</f>
        <v>1589.80426389339</v>
      </c>
      <c r="EZ177" s="63" t="n">
        <f aca="false">EZ172+EZ159+EZ176</f>
        <v>1606.16522897601</v>
      </c>
      <c r="FA177" s="63" t="n">
        <f aca="false">FA172+FA159+FA176</f>
        <v>1622.483894604</v>
      </c>
      <c r="FB177" s="63" t="n">
        <f aca="false">FB172+FB159+FB176</f>
        <v>1621.13877449895</v>
      </c>
      <c r="FC177" s="63" t="n">
        <f aca="false">FC172+FC159+FC176</f>
        <v>1616.27337990227</v>
      </c>
      <c r="FD177" s="63" t="n">
        <f aca="false">FD172+FD159+FD176</f>
        <v>0</v>
      </c>
      <c r="FE177" s="63" t="n">
        <f aca="false">FE172+FE159+FE176</f>
        <v>0</v>
      </c>
      <c r="FF177" s="63" t="n">
        <f aca="false">FF172+FF159+FF176</f>
        <v>0</v>
      </c>
      <c r="FG177" s="63" t="n">
        <f aca="false">FG172+FG159+FG176</f>
        <v>0</v>
      </c>
      <c r="FH177" s="63" t="n">
        <f aca="false">FH172+FH159+FH176</f>
        <v>0</v>
      </c>
    </row>
    <row r="178" customFormat="false" ht="15" hidden="false" customHeight="false" outlineLevel="0" collapsed="false">
      <c r="A178" s="24"/>
      <c r="B178" s="24"/>
      <c r="C178" s="24" t="s">
        <v>810</v>
      </c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24"/>
      <c r="EU178" s="24"/>
      <c r="EV178" s="24"/>
      <c r="EW178" s="24"/>
      <c r="EX178" s="24"/>
      <c r="EY178" s="24"/>
      <c r="EZ178" s="24"/>
      <c r="FA178" s="24"/>
      <c r="FB178" s="24"/>
      <c r="FC178" s="24"/>
      <c r="FD178" s="24"/>
      <c r="FE178" s="24"/>
      <c r="FF178" s="24"/>
      <c r="FG178" s="24"/>
      <c r="FH178" s="24"/>
    </row>
    <row r="179" customFormat="false" ht="15" hidden="false" customHeight="false" outlineLevel="0" collapsed="false">
      <c r="C179" s="1" t="s">
        <v>811</v>
      </c>
      <c r="D179" s="12" t="s">
        <v>358</v>
      </c>
      <c r="E179" s="21" t="n">
        <f aca="false">-SUMIF($J$4:$FH$4,"&lt;="&amp;$F16,$J171:$FH171)</f>
        <v>5725.08750061644</v>
      </c>
    </row>
    <row r="180" customFormat="false" ht="15" hidden="false" customHeight="false" outlineLevel="0" collapsed="false">
      <c r="C180" s="1" t="s">
        <v>812</v>
      </c>
      <c r="D180" s="12" t="s">
        <v>358</v>
      </c>
      <c r="E180" s="21" t="n">
        <f aca="false">-($I119+$I108)</f>
        <v>57085</v>
      </c>
    </row>
    <row r="181" customFormat="false" ht="15" hidden="false" customHeight="false" outlineLevel="0" collapsed="false">
      <c r="C181" s="1" t="s">
        <v>149</v>
      </c>
      <c r="D181" s="12" t="s">
        <v>358</v>
      </c>
      <c r="E181" s="21" t="n">
        <f aca="false">$I140-$I143-$I144</f>
        <v>515.470198522884</v>
      </c>
    </row>
    <row r="182" customFormat="false" ht="15" hidden="false" customHeight="false" outlineLevel="0" collapsed="false">
      <c r="C182" s="28" t="s">
        <v>150</v>
      </c>
      <c r="D182" s="12" t="s">
        <v>358</v>
      </c>
      <c r="E182" s="63" t="n">
        <f aca="false">SUM($E179:$E181)</f>
        <v>63325.5576991393</v>
      </c>
    </row>
    <row r="183" customFormat="false" ht="15" hidden="false" customHeight="false" outlineLevel="0" collapsed="false">
      <c r="C183" s="1" t="s">
        <v>813</v>
      </c>
      <c r="D183" s="12" t="s">
        <v>358</v>
      </c>
      <c r="E183" s="21" t="n">
        <f aca="false">$E182-$E142</f>
        <v>48453.9713117482</v>
      </c>
      <c r="F183" s="21" t="n">
        <f aca="false">$E183+$E145</f>
        <v>49161.5593126067</v>
      </c>
    </row>
    <row r="184" customFormat="false" ht="15" hidden="false" customHeight="false" outlineLevel="0" collapsed="false">
      <c r="C184" s="1" t="s">
        <v>814</v>
      </c>
      <c r="D184" s="12" t="s">
        <v>32</v>
      </c>
      <c r="E184" s="23" t="n">
        <f aca="false">$E142/$E182</f>
        <v>0.234843354369594</v>
      </c>
      <c r="F184" s="21" t="n">
        <f aca="false">$F183+SUMIF($J$4:$FH$4,"&lt;="&amp;$E22,$J177:$FH177)</f>
        <v>0</v>
      </c>
    </row>
    <row r="185" customFormat="false" ht="15" hidden="false" customHeight="false" outlineLevel="0" collapsed="false">
      <c r="C185" s="1" t="s">
        <v>815</v>
      </c>
      <c r="D185" s="12" t="s">
        <v>358</v>
      </c>
      <c r="E185" s="21" t="n">
        <f aca="false">-($I104+$I105+$I106+$I107+$I109)</f>
        <v>5661</v>
      </c>
    </row>
    <row r="187" customFormat="false" ht="15" hidden="false" customHeight="false" outlineLevel="0" collapsed="false">
      <c r="A187" s="10" t="s">
        <v>14</v>
      </c>
      <c r="B187" s="10"/>
      <c r="C187" s="10" t="s">
        <v>816</v>
      </c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</row>
    <row r="188" customFormat="false" ht="15" hidden="false" customHeight="false" outlineLevel="0" collapsed="false">
      <c r="A188" s="24"/>
      <c r="B188" s="24"/>
      <c r="C188" s="24" t="s">
        <v>817</v>
      </c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4"/>
      <c r="EF188" s="24"/>
      <c r="EG188" s="24"/>
      <c r="EH188" s="24"/>
      <c r="EI188" s="24"/>
      <c r="EJ188" s="24"/>
      <c r="EK188" s="24"/>
      <c r="EL188" s="24"/>
      <c r="EM188" s="24"/>
      <c r="EN188" s="24"/>
      <c r="EO188" s="24"/>
      <c r="EP188" s="24"/>
      <c r="EQ188" s="24"/>
      <c r="ER188" s="24"/>
      <c r="ES188" s="24"/>
      <c r="ET188" s="24"/>
      <c r="EU188" s="24"/>
      <c r="EV188" s="24"/>
      <c r="EW188" s="24"/>
      <c r="EX188" s="24"/>
      <c r="EY188" s="24"/>
      <c r="EZ188" s="24"/>
      <c r="FA188" s="24"/>
      <c r="FB188" s="24"/>
      <c r="FC188" s="24"/>
      <c r="FD188" s="24"/>
      <c r="FE188" s="24"/>
      <c r="FF188" s="24"/>
      <c r="FG188" s="24"/>
      <c r="FH188" s="24"/>
    </row>
    <row r="189" customFormat="false" ht="15" hidden="false" customHeight="false" outlineLevel="0" collapsed="false">
      <c r="C189" s="1" t="s">
        <v>818</v>
      </c>
      <c r="D189" s="12" t="s">
        <v>358</v>
      </c>
      <c r="I189" s="21" t="n">
        <f aca="false">SUM(J189:FH189)</f>
        <v>1347.5</v>
      </c>
      <c r="J189" s="21" t="n">
        <f aca="false">J20*(In_EW_Reimbursed*-$E107+$E111)</f>
        <v>0</v>
      </c>
      <c r="K189" s="21" t="n">
        <f aca="false">K20*(In_EW_Reimbursed*-$E107+$E111)</f>
        <v>0</v>
      </c>
      <c r="L189" s="21" t="n">
        <f aca="false">L20*(In_EW_Reimbursed*-$E107+$E111)</f>
        <v>0</v>
      </c>
      <c r="M189" s="21" t="n">
        <f aca="false">M20*(In_EW_Reimbursed*-$E107+$E111)</f>
        <v>0</v>
      </c>
      <c r="N189" s="21" t="n">
        <f aca="false">N20*(In_EW_Reimbursed*-$E107+$E111)</f>
        <v>0</v>
      </c>
      <c r="O189" s="21" t="n">
        <f aca="false">O20*(In_EW_Reimbursed*-$E107+$E111)</f>
        <v>1347.5</v>
      </c>
      <c r="P189" s="21" t="n">
        <f aca="false">P20*(In_EW_Reimbursed*-$E107+$E111)</f>
        <v>0</v>
      </c>
      <c r="Q189" s="21" t="n">
        <f aca="false">Q20*(In_EW_Reimbursed*-$E107+$E111)</f>
        <v>0</v>
      </c>
      <c r="R189" s="21" t="n">
        <f aca="false">R20*(In_EW_Reimbursed*-$E107+$E111)</f>
        <v>0</v>
      </c>
      <c r="S189" s="21" t="n">
        <f aca="false">S20*(In_EW_Reimbursed*-$E107+$E111)</f>
        <v>0</v>
      </c>
      <c r="T189" s="21" t="n">
        <f aca="false">T20*(In_EW_Reimbursed*-$E107+$E111)</f>
        <v>0</v>
      </c>
      <c r="U189" s="21" t="n">
        <f aca="false">U20*(In_EW_Reimbursed*-$E107+$E111)</f>
        <v>0</v>
      </c>
      <c r="V189" s="21" t="n">
        <f aca="false">V20*(In_EW_Reimbursed*-$E107+$E111)</f>
        <v>0</v>
      </c>
      <c r="W189" s="21" t="n">
        <f aca="false">W20*(In_EW_Reimbursed*-$E107+$E111)</f>
        <v>0</v>
      </c>
      <c r="X189" s="21" t="n">
        <f aca="false">X20*(In_EW_Reimbursed*-$E107+$E111)</f>
        <v>0</v>
      </c>
      <c r="Y189" s="21" t="n">
        <f aca="false">Y20*(In_EW_Reimbursed*-$E107+$E111)</f>
        <v>0</v>
      </c>
      <c r="Z189" s="21" t="n">
        <f aca="false">Z20*(In_EW_Reimbursed*-$E107+$E111)</f>
        <v>0</v>
      </c>
      <c r="AA189" s="21" t="n">
        <f aca="false">AA20*(In_EW_Reimbursed*-$E107+$E111)</f>
        <v>0</v>
      </c>
      <c r="AB189" s="21" t="n">
        <f aca="false">AB20*(In_EW_Reimbursed*-$E107+$E111)</f>
        <v>0</v>
      </c>
      <c r="AC189" s="21" t="n">
        <f aca="false">AC20*(In_EW_Reimbursed*-$E107+$E111)</f>
        <v>0</v>
      </c>
      <c r="AD189" s="21" t="n">
        <f aca="false">AD20*(In_EW_Reimbursed*-$E107+$E111)</f>
        <v>0</v>
      </c>
      <c r="AE189" s="21" t="n">
        <f aca="false">AE20*(In_EW_Reimbursed*-$E107+$E111)</f>
        <v>0</v>
      </c>
      <c r="AF189" s="21" t="n">
        <f aca="false">AF20*(In_EW_Reimbursed*-$E107+$E111)</f>
        <v>0</v>
      </c>
      <c r="AG189" s="21" t="n">
        <f aca="false">AG20*(In_EW_Reimbursed*-$E107+$E111)</f>
        <v>0</v>
      </c>
      <c r="AH189" s="21" t="n">
        <f aca="false">AH20*(In_EW_Reimbursed*-$E107+$E111)</f>
        <v>0</v>
      </c>
      <c r="AI189" s="21" t="n">
        <f aca="false">AI20*(In_EW_Reimbursed*-$E107+$E111)</f>
        <v>0</v>
      </c>
      <c r="AJ189" s="21" t="n">
        <f aca="false">AJ20*(In_EW_Reimbursed*-$E107+$E111)</f>
        <v>0</v>
      </c>
      <c r="AK189" s="21" t="n">
        <f aca="false">AK20*(In_EW_Reimbursed*-$E107+$E111)</f>
        <v>0</v>
      </c>
      <c r="AL189" s="21" t="n">
        <f aca="false">AL20*(In_EW_Reimbursed*-$E107+$E111)</f>
        <v>0</v>
      </c>
      <c r="AM189" s="21" t="n">
        <f aca="false">AM20*(In_EW_Reimbursed*-$E107+$E111)</f>
        <v>0</v>
      </c>
      <c r="AN189" s="21" t="n">
        <f aca="false">AN20*(In_EW_Reimbursed*-$E107+$E111)</f>
        <v>0</v>
      </c>
      <c r="AO189" s="21" t="n">
        <f aca="false">AO20*(In_EW_Reimbursed*-$E107+$E111)</f>
        <v>0</v>
      </c>
      <c r="AP189" s="21" t="n">
        <f aca="false">AP20*(In_EW_Reimbursed*-$E107+$E111)</f>
        <v>0</v>
      </c>
      <c r="AQ189" s="21" t="n">
        <f aca="false">AQ20*(In_EW_Reimbursed*-$E107+$E111)</f>
        <v>0</v>
      </c>
      <c r="AR189" s="21" t="n">
        <f aca="false">AR20*(In_EW_Reimbursed*-$E107+$E111)</f>
        <v>0</v>
      </c>
      <c r="AS189" s="21" t="n">
        <f aca="false">AS20*(In_EW_Reimbursed*-$E107+$E111)</f>
        <v>0</v>
      </c>
      <c r="AT189" s="21" t="n">
        <f aca="false">AT20*(In_EW_Reimbursed*-$E107+$E111)</f>
        <v>0</v>
      </c>
      <c r="AU189" s="21" t="n">
        <f aca="false">AU20*(In_EW_Reimbursed*-$E107+$E111)</f>
        <v>0</v>
      </c>
      <c r="AV189" s="21" t="n">
        <f aca="false">AV20*(In_EW_Reimbursed*-$E107+$E111)</f>
        <v>0</v>
      </c>
      <c r="AW189" s="21" t="n">
        <f aca="false">AW20*(In_EW_Reimbursed*-$E107+$E111)</f>
        <v>0</v>
      </c>
      <c r="AX189" s="21" t="n">
        <f aca="false">AX20*(In_EW_Reimbursed*-$E107+$E111)</f>
        <v>0</v>
      </c>
      <c r="AY189" s="21" t="n">
        <f aca="false">AY20*(In_EW_Reimbursed*-$E107+$E111)</f>
        <v>0</v>
      </c>
      <c r="AZ189" s="21" t="n">
        <f aca="false">AZ20*(In_EW_Reimbursed*-$E107+$E111)</f>
        <v>0</v>
      </c>
      <c r="BA189" s="21" t="n">
        <f aca="false">BA20*(In_EW_Reimbursed*-$E107+$E111)</f>
        <v>0</v>
      </c>
      <c r="BB189" s="21" t="n">
        <f aca="false">BB20*(In_EW_Reimbursed*-$E107+$E111)</f>
        <v>0</v>
      </c>
      <c r="BC189" s="21" t="n">
        <f aca="false">BC20*(In_EW_Reimbursed*-$E107+$E111)</f>
        <v>0</v>
      </c>
      <c r="BD189" s="21" t="n">
        <f aca="false">BD20*(In_EW_Reimbursed*-$E107+$E111)</f>
        <v>0</v>
      </c>
      <c r="BE189" s="21" t="n">
        <f aca="false">BE20*(In_EW_Reimbursed*-$E107+$E111)</f>
        <v>0</v>
      </c>
      <c r="BF189" s="21" t="n">
        <f aca="false">BF20*(In_EW_Reimbursed*-$E107+$E111)</f>
        <v>0</v>
      </c>
      <c r="BG189" s="21" t="n">
        <f aca="false">BG20*(In_EW_Reimbursed*-$E107+$E111)</f>
        <v>0</v>
      </c>
      <c r="BH189" s="21" t="n">
        <f aca="false">BH20*(In_EW_Reimbursed*-$E107+$E111)</f>
        <v>0</v>
      </c>
      <c r="BI189" s="21" t="n">
        <f aca="false">BI20*(In_EW_Reimbursed*-$E107+$E111)</f>
        <v>0</v>
      </c>
      <c r="BJ189" s="21" t="n">
        <f aca="false">BJ20*(In_EW_Reimbursed*-$E107+$E111)</f>
        <v>0</v>
      </c>
      <c r="BK189" s="21" t="n">
        <f aca="false">BK20*(In_EW_Reimbursed*-$E107+$E111)</f>
        <v>0</v>
      </c>
      <c r="BL189" s="21" t="n">
        <f aca="false">BL20*(In_EW_Reimbursed*-$E107+$E111)</f>
        <v>0</v>
      </c>
      <c r="BM189" s="21" t="n">
        <f aca="false">BM20*(In_EW_Reimbursed*-$E107+$E111)</f>
        <v>0</v>
      </c>
      <c r="BN189" s="21" t="n">
        <f aca="false">BN20*(In_EW_Reimbursed*-$E107+$E111)</f>
        <v>0</v>
      </c>
      <c r="BO189" s="21" t="n">
        <f aca="false">BO20*(In_EW_Reimbursed*-$E107+$E111)</f>
        <v>0</v>
      </c>
      <c r="BP189" s="21" t="n">
        <f aca="false">BP20*(In_EW_Reimbursed*-$E107+$E111)</f>
        <v>0</v>
      </c>
      <c r="BQ189" s="21" t="n">
        <f aca="false">BQ20*(In_EW_Reimbursed*-$E107+$E111)</f>
        <v>0</v>
      </c>
      <c r="BR189" s="21" t="n">
        <f aca="false">BR20*(In_EW_Reimbursed*-$E107+$E111)</f>
        <v>0</v>
      </c>
      <c r="BS189" s="21" t="n">
        <f aca="false">BS20*(In_EW_Reimbursed*-$E107+$E111)</f>
        <v>0</v>
      </c>
      <c r="BT189" s="21" t="n">
        <f aca="false">BT20*(In_EW_Reimbursed*-$E107+$E111)</f>
        <v>0</v>
      </c>
      <c r="BU189" s="21" t="n">
        <f aca="false">BU20*(In_EW_Reimbursed*-$E107+$E111)</f>
        <v>0</v>
      </c>
      <c r="BV189" s="21" t="n">
        <f aca="false">BV20*(In_EW_Reimbursed*-$E107+$E111)</f>
        <v>0</v>
      </c>
      <c r="BW189" s="21" t="n">
        <f aca="false">BW20*(In_EW_Reimbursed*-$E107+$E111)</f>
        <v>0</v>
      </c>
      <c r="BX189" s="21" t="n">
        <f aca="false">BX20*(In_EW_Reimbursed*-$E107+$E111)</f>
        <v>0</v>
      </c>
      <c r="BY189" s="21" t="n">
        <f aca="false">BY20*(In_EW_Reimbursed*-$E107+$E111)</f>
        <v>0</v>
      </c>
      <c r="BZ189" s="21" t="n">
        <f aca="false">BZ20*(In_EW_Reimbursed*-$E107+$E111)</f>
        <v>0</v>
      </c>
      <c r="CA189" s="21" t="n">
        <f aca="false">CA20*(In_EW_Reimbursed*-$E107+$E111)</f>
        <v>0</v>
      </c>
      <c r="CB189" s="21" t="n">
        <f aca="false">CB20*(In_EW_Reimbursed*-$E107+$E111)</f>
        <v>0</v>
      </c>
      <c r="CC189" s="21" t="n">
        <f aca="false">CC20*(In_EW_Reimbursed*-$E107+$E111)</f>
        <v>0</v>
      </c>
      <c r="CD189" s="21" t="n">
        <f aca="false">CD20*(In_EW_Reimbursed*-$E107+$E111)</f>
        <v>0</v>
      </c>
      <c r="CE189" s="21" t="n">
        <f aca="false">CE20*(In_EW_Reimbursed*-$E107+$E111)</f>
        <v>0</v>
      </c>
      <c r="CF189" s="21" t="n">
        <f aca="false">CF20*(In_EW_Reimbursed*-$E107+$E111)</f>
        <v>0</v>
      </c>
      <c r="CG189" s="21" t="n">
        <f aca="false">CG20*(In_EW_Reimbursed*-$E107+$E111)</f>
        <v>0</v>
      </c>
      <c r="CH189" s="21" t="n">
        <f aca="false">CH20*(In_EW_Reimbursed*-$E107+$E111)</f>
        <v>0</v>
      </c>
      <c r="CI189" s="21" t="n">
        <f aca="false">CI20*(In_EW_Reimbursed*-$E107+$E111)</f>
        <v>0</v>
      </c>
      <c r="CJ189" s="21" t="n">
        <f aca="false">CJ20*(In_EW_Reimbursed*-$E107+$E111)</f>
        <v>0</v>
      </c>
      <c r="CK189" s="21" t="n">
        <f aca="false">CK20*(In_EW_Reimbursed*-$E107+$E111)</f>
        <v>0</v>
      </c>
      <c r="CL189" s="21" t="n">
        <f aca="false">CL20*(In_EW_Reimbursed*-$E107+$E111)</f>
        <v>0</v>
      </c>
      <c r="CM189" s="21" t="n">
        <f aca="false">CM20*(In_EW_Reimbursed*-$E107+$E111)</f>
        <v>0</v>
      </c>
      <c r="CN189" s="21" t="n">
        <f aca="false">CN20*(In_EW_Reimbursed*-$E107+$E111)</f>
        <v>0</v>
      </c>
      <c r="CO189" s="21" t="n">
        <f aca="false">CO20*(In_EW_Reimbursed*-$E107+$E111)</f>
        <v>0</v>
      </c>
      <c r="CP189" s="21" t="n">
        <f aca="false">CP20*(In_EW_Reimbursed*-$E107+$E111)</f>
        <v>0</v>
      </c>
      <c r="CQ189" s="21" t="n">
        <f aca="false">CQ20*(In_EW_Reimbursed*-$E107+$E111)</f>
        <v>0</v>
      </c>
      <c r="CR189" s="21" t="n">
        <f aca="false">CR20*(In_EW_Reimbursed*-$E107+$E111)</f>
        <v>0</v>
      </c>
      <c r="CS189" s="21" t="n">
        <f aca="false">CS20*(In_EW_Reimbursed*-$E107+$E111)</f>
        <v>0</v>
      </c>
      <c r="CT189" s="21" t="n">
        <f aca="false">CT20*(In_EW_Reimbursed*-$E107+$E111)</f>
        <v>0</v>
      </c>
      <c r="CU189" s="21" t="n">
        <f aca="false">CU20*(In_EW_Reimbursed*-$E107+$E111)</f>
        <v>0</v>
      </c>
      <c r="CV189" s="21" t="n">
        <f aca="false">CV20*(In_EW_Reimbursed*-$E107+$E111)</f>
        <v>0</v>
      </c>
      <c r="CW189" s="21" t="n">
        <f aca="false">CW20*(In_EW_Reimbursed*-$E107+$E111)</f>
        <v>0</v>
      </c>
      <c r="CX189" s="21" t="n">
        <f aca="false">CX20*(In_EW_Reimbursed*-$E107+$E111)</f>
        <v>0</v>
      </c>
      <c r="CY189" s="21" t="n">
        <f aca="false">CY20*(In_EW_Reimbursed*-$E107+$E111)</f>
        <v>0</v>
      </c>
      <c r="CZ189" s="21" t="n">
        <f aca="false">CZ20*(In_EW_Reimbursed*-$E107+$E111)</f>
        <v>0</v>
      </c>
      <c r="DA189" s="21" t="n">
        <f aca="false">DA20*(In_EW_Reimbursed*-$E107+$E111)</f>
        <v>0</v>
      </c>
      <c r="DB189" s="21" t="n">
        <f aca="false">DB20*(In_EW_Reimbursed*-$E107+$E111)</f>
        <v>0</v>
      </c>
      <c r="DC189" s="21" t="n">
        <f aca="false">DC20*(In_EW_Reimbursed*-$E107+$E111)</f>
        <v>0</v>
      </c>
      <c r="DD189" s="21" t="n">
        <f aca="false">DD20*(In_EW_Reimbursed*-$E107+$E111)</f>
        <v>0</v>
      </c>
      <c r="DE189" s="21" t="n">
        <f aca="false">DE20*(In_EW_Reimbursed*-$E107+$E111)</f>
        <v>0</v>
      </c>
      <c r="DF189" s="21" t="n">
        <f aca="false">DF20*(In_EW_Reimbursed*-$E107+$E111)</f>
        <v>0</v>
      </c>
      <c r="DG189" s="21" t="n">
        <f aca="false">DG20*(In_EW_Reimbursed*-$E107+$E111)</f>
        <v>0</v>
      </c>
      <c r="DH189" s="21" t="n">
        <f aca="false">DH20*(In_EW_Reimbursed*-$E107+$E111)</f>
        <v>0</v>
      </c>
      <c r="DI189" s="21" t="n">
        <f aca="false">DI20*(In_EW_Reimbursed*-$E107+$E111)</f>
        <v>0</v>
      </c>
      <c r="DJ189" s="21" t="n">
        <f aca="false">DJ20*(In_EW_Reimbursed*-$E107+$E111)</f>
        <v>0</v>
      </c>
      <c r="DK189" s="21" t="n">
        <f aca="false">DK20*(In_EW_Reimbursed*-$E107+$E111)</f>
        <v>0</v>
      </c>
      <c r="DL189" s="21" t="n">
        <f aca="false">DL20*(In_EW_Reimbursed*-$E107+$E111)</f>
        <v>0</v>
      </c>
      <c r="DM189" s="21" t="n">
        <f aca="false">DM20*(In_EW_Reimbursed*-$E107+$E111)</f>
        <v>0</v>
      </c>
      <c r="DN189" s="21" t="n">
        <f aca="false">DN20*(In_EW_Reimbursed*-$E107+$E111)</f>
        <v>0</v>
      </c>
      <c r="DO189" s="21" t="n">
        <f aca="false">DO20*(In_EW_Reimbursed*-$E107+$E111)</f>
        <v>0</v>
      </c>
      <c r="DP189" s="21" t="n">
        <f aca="false">DP20*(In_EW_Reimbursed*-$E107+$E111)</f>
        <v>0</v>
      </c>
      <c r="DQ189" s="21" t="n">
        <f aca="false">DQ20*(In_EW_Reimbursed*-$E107+$E111)</f>
        <v>0</v>
      </c>
      <c r="DR189" s="21" t="n">
        <f aca="false">DR20*(In_EW_Reimbursed*-$E107+$E111)</f>
        <v>0</v>
      </c>
      <c r="DS189" s="21" t="n">
        <f aca="false">DS20*(In_EW_Reimbursed*-$E107+$E111)</f>
        <v>0</v>
      </c>
      <c r="DT189" s="21" t="n">
        <f aca="false">DT20*(In_EW_Reimbursed*-$E107+$E111)</f>
        <v>0</v>
      </c>
      <c r="DU189" s="21" t="n">
        <f aca="false">DU20*(In_EW_Reimbursed*-$E107+$E111)</f>
        <v>0</v>
      </c>
      <c r="DV189" s="21" t="n">
        <f aca="false">DV20*(In_EW_Reimbursed*-$E107+$E111)</f>
        <v>0</v>
      </c>
      <c r="DW189" s="21" t="n">
        <f aca="false">DW20*(In_EW_Reimbursed*-$E107+$E111)</f>
        <v>0</v>
      </c>
      <c r="DX189" s="21" t="n">
        <f aca="false">DX20*(In_EW_Reimbursed*-$E107+$E111)</f>
        <v>0</v>
      </c>
      <c r="DY189" s="21" t="n">
        <f aca="false">DY20*(In_EW_Reimbursed*-$E107+$E111)</f>
        <v>0</v>
      </c>
      <c r="DZ189" s="21" t="n">
        <f aca="false">DZ20*(In_EW_Reimbursed*-$E107+$E111)</f>
        <v>0</v>
      </c>
      <c r="EA189" s="21" t="n">
        <f aca="false">EA20*(In_EW_Reimbursed*-$E107+$E111)</f>
        <v>0</v>
      </c>
      <c r="EB189" s="21" t="n">
        <f aca="false">EB20*(In_EW_Reimbursed*-$E107+$E111)</f>
        <v>0</v>
      </c>
      <c r="EC189" s="21" t="n">
        <f aca="false">EC20*(In_EW_Reimbursed*-$E107+$E111)</f>
        <v>0</v>
      </c>
      <c r="ED189" s="21" t="n">
        <f aca="false">ED20*(In_EW_Reimbursed*-$E107+$E111)</f>
        <v>0</v>
      </c>
      <c r="EE189" s="21" t="n">
        <f aca="false">EE20*(In_EW_Reimbursed*-$E107+$E111)</f>
        <v>0</v>
      </c>
      <c r="EF189" s="21" t="n">
        <f aca="false">EF20*(In_EW_Reimbursed*-$E107+$E111)</f>
        <v>0</v>
      </c>
      <c r="EG189" s="21" t="n">
        <f aca="false">EG20*(In_EW_Reimbursed*-$E107+$E111)</f>
        <v>0</v>
      </c>
      <c r="EH189" s="21" t="n">
        <f aca="false">EH20*(In_EW_Reimbursed*-$E107+$E111)</f>
        <v>0</v>
      </c>
      <c r="EI189" s="21" t="n">
        <f aca="false">EI20*(In_EW_Reimbursed*-$E107+$E111)</f>
        <v>0</v>
      </c>
      <c r="EJ189" s="21" t="n">
        <f aca="false">EJ20*(In_EW_Reimbursed*-$E107+$E111)</f>
        <v>0</v>
      </c>
      <c r="EK189" s="21" t="n">
        <f aca="false">EK20*(In_EW_Reimbursed*-$E107+$E111)</f>
        <v>0</v>
      </c>
      <c r="EL189" s="21" t="n">
        <f aca="false">EL20*(In_EW_Reimbursed*-$E107+$E111)</f>
        <v>0</v>
      </c>
      <c r="EM189" s="21" t="n">
        <f aca="false">EM20*(In_EW_Reimbursed*-$E107+$E111)</f>
        <v>0</v>
      </c>
      <c r="EN189" s="21" t="n">
        <f aca="false">EN20*(In_EW_Reimbursed*-$E107+$E111)</f>
        <v>0</v>
      </c>
      <c r="EO189" s="21" t="n">
        <f aca="false">EO20*(In_EW_Reimbursed*-$E107+$E111)</f>
        <v>0</v>
      </c>
      <c r="EP189" s="21" t="n">
        <f aca="false">EP20*(In_EW_Reimbursed*-$E107+$E111)</f>
        <v>0</v>
      </c>
      <c r="EQ189" s="21" t="n">
        <f aca="false">EQ20*(In_EW_Reimbursed*-$E107+$E111)</f>
        <v>0</v>
      </c>
      <c r="ER189" s="21" t="n">
        <f aca="false">ER20*(In_EW_Reimbursed*-$E107+$E111)</f>
        <v>0</v>
      </c>
      <c r="ES189" s="21" t="n">
        <f aca="false">ES20*(In_EW_Reimbursed*-$E107+$E111)</f>
        <v>0</v>
      </c>
      <c r="ET189" s="21" t="n">
        <f aca="false">ET20*(In_EW_Reimbursed*-$E107+$E111)</f>
        <v>0</v>
      </c>
      <c r="EU189" s="21" t="n">
        <f aca="false">EU20*(In_EW_Reimbursed*-$E107+$E111)</f>
        <v>0</v>
      </c>
      <c r="EV189" s="21" t="n">
        <f aca="false">EV20*(In_EW_Reimbursed*-$E107+$E111)</f>
        <v>0</v>
      </c>
      <c r="EW189" s="21" t="n">
        <f aca="false">EW20*(In_EW_Reimbursed*-$E107+$E111)</f>
        <v>0</v>
      </c>
      <c r="EX189" s="21" t="n">
        <f aca="false">EX20*(In_EW_Reimbursed*-$E107+$E111)</f>
        <v>0</v>
      </c>
      <c r="EY189" s="21" t="n">
        <f aca="false">EY20*(In_EW_Reimbursed*-$E107+$E111)</f>
        <v>0</v>
      </c>
      <c r="EZ189" s="21" t="n">
        <f aca="false">EZ20*(In_EW_Reimbursed*-$E107+$E111)</f>
        <v>0</v>
      </c>
      <c r="FA189" s="21" t="n">
        <f aca="false">FA20*(In_EW_Reimbursed*-$E107+$E111)</f>
        <v>0</v>
      </c>
      <c r="FB189" s="21" t="n">
        <f aca="false">FB20*(In_EW_Reimbursed*-$E107+$E111)</f>
        <v>0</v>
      </c>
      <c r="FC189" s="21" t="n">
        <f aca="false">FC20*(In_EW_Reimbursed*-$E107+$E111)</f>
        <v>0</v>
      </c>
      <c r="FD189" s="21" t="n">
        <f aca="false">FD20*(In_EW_Reimbursed*-$E107+$E111)</f>
        <v>0</v>
      </c>
      <c r="FE189" s="21" t="n">
        <f aca="false">FE20*(In_EW_Reimbursed*-$E107+$E111)</f>
        <v>0</v>
      </c>
      <c r="FF189" s="21" t="n">
        <f aca="false">FF20*(In_EW_Reimbursed*-$E107+$E111)</f>
        <v>0</v>
      </c>
      <c r="FG189" s="21" t="n">
        <f aca="false">FG20*(In_EW_Reimbursed*-$E107+$E111)</f>
        <v>0</v>
      </c>
      <c r="FH189" s="21" t="n">
        <f aca="false">FH20*(In_EW_Reimbursed*-$E107+$E111)</f>
        <v>0</v>
      </c>
    </row>
    <row r="190" customFormat="false" ht="15" hidden="false" customHeight="false" outlineLevel="0" collapsed="false">
      <c r="C190" s="1" t="s">
        <v>819</v>
      </c>
      <c r="D190" s="12" t="s">
        <v>358</v>
      </c>
      <c r="E190" s="21" t="n">
        <f aca="false">IF(In_Fix_Reimb=1,-SUMIF($J$3:$FH$3,"&lt;="&amp;$E20,$J109:$FH109),-$I109)</f>
        <v>3182</v>
      </c>
      <c r="I190" s="21" t="n">
        <f aca="false">SUM(J190:FH190)</f>
        <v>3182</v>
      </c>
      <c r="J190" s="21" t="n">
        <f aca="false">In_PreRtB_Reimbursed*(J20*$E190-In_Fix_Reimb*J25*J109)</f>
        <v>0</v>
      </c>
      <c r="K190" s="21" t="n">
        <f aca="false">In_PreRtB_Reimbursed*(K20*$E190-In_Fix_Reimb*K25*K109)</f>
        <v>0</v>
      </c>
      <c r="L190" s="21" t="n">
        <f aca="false">In_PreRtB_Reimbursed*(L20*$E190-In_Fix_Reimb*L25*L109)</f>
        <v>0</v>
      </c>
      <c r="M190" s="21" t="n">
        <f aca="false">In_PreRtB_Reimbursed*(M20*$E190-In_Fix_Reimb*M25*M109)</f>
        <v>0</v>
      </c>
      <c r="N190" s="21" t="n">
        <f aca="false">In_PreRtB_Reimbursed*(N20*$E190-In_Fix_Reimb*N25*N109)</f>
        <v>0</v>
      </c>
      <c r="O190" s="21" t="n">
        <f aca="false">In_PreRtB_Reimbursed*(O20*$E190-In_Fix_Reimb*O25*O109)</f>
        <v>3182</v>
      </c>
      <c r="P190" s="21" t="n">
        <f aca="false">In_PreRtB_Reimbursed*(P20*$E190-In_Fix_Reimb*P25*P109)</f>
        <v>0</v>
      </c>
      <c r="Q190" s="21" t="n">
        <f aca="false">In_PreRtB_Reimbursed*(Q20*$E190-In_Fix_Reimb*Q25*Q109)</f>
        <v>0</v>
      </c>
      <c r="R190" s="21" t="n">
        <f aca="false">In_PreRtB_Reimbursed*(R20*$E190-In_Fix_Reimb*R25*R109)</f>
        <v>0</v>
      </c>
      <c r="S190" s="21" t="n">
        <f aca="false">In_PreRtB_Reimbursed*(S20*$E190-In_Fix_Reimb*S25*S109)</f>
        <v>0</v>
      </c>
      <c r="T190" s="21" t="n">
        <f aca="false">In_PreRtB_Reimbursed*(T20*$E190-In_Fix_Reimb*T25*T109)</f>
        <v>0</v>
      </c>
      <c r="U190" s="21" t="n">
        <f aca="false">In_PreRtB_Reimbursed*(U20*$E190-In_Fix_Reimb*U25*U109)</f>
        <v>0</v>
      </c>
      <c r="V190" s="21" t="n">
        <f aca="false">In_PreRtB_Reimbursed*(V20*$E190-In_Fix_Reimb*V25*V109)</f>
        <v>0</v>
      </c>
      <c r="W190" s="21" t="n">
        <f aca="false">In_PreRtB_Reimbursed*(W20*$E190-In_Fix_Reimb*W25*W109)</f>
        <v>0</v>
      </c>
      <c r="X190" s="21" t="n">
        <f aca="false">In_PreRtB_Reimbursed*(X20*$E190-In_Fix_Reimb*X25*X109)</f>
        <v>0</v>
      </c>
      <c r="Y190" s="21" t="n">
        <f aca="false">In_PreRtB_Reimbursed*(Y20*$E190-In_Fix_Reimb*Y25*Y109)</f>
        <v>0</v>
      </c>
      <c r="Z190" s="21" t="n">
        <f aca="false">In_PreRtB_Reimbursed*(Z20*$E190-In_Fix_Reimb*Z25*Z109)</f>
        <v>0</v>
      </c>
      <c r="AA190" s="21" t="n">
        <f aca="false">In_PreRtB_Reimbursed*(AA20*$E190-In_Fix_Reimb*AA25*AA109)</f>
        <v>0</v>
      </c>
      <c r="AB190" s="21" t="n">
        <f aca="false">In_PreRtB_Reimbursed*(AB20*$E190-In_Fix_Reimb*AB25*AB109)</f>
        <v>0</v>
      </c>
      <c r="AC190" s="21" t="n">
        <f aca="false">In_PreRtB_Reimbursed*(AC20*$E190-In_Fix_Reimb*AC25*AC109)</f>
        <v>0</v>
      </c>
      <c r="AD190" s="21" t="n">
        <f aca="false">In_PreRtB_Reimbursed*(AD20*$E190-In_Fix_Reimb*AD25*AD109)</f>
        <v>0</v>
      </c>
      <c r="AE190" s="21" t="n">
        <f aca="false">In_PreRtB_Reimbursed*(AE20*$E190-In_Fix_Reimb*AE25*AE109)</f>
        <v>0</v>
      </c>
      <c r="AF190" s="21" t="n">
        <f aca="false">In_PreRtB_Reimbursed*(AF20*$E190-In_Fix_Reimb*AF25*AF109)</f>
        <v>0</v>
      </c>
      <c r="AG190" s="21" t="n">
        <f aca="false">In_PreRtB_Reimbursed*(AG20*$E190-In_Fix_Reimb*AG25*AG109)</f>
        <v>0</v>
      </c>
      <c r="AH190" s="21" t="n">
        <f aca="false">In_PreRtB_Reimbursed*(AH20*$E190-In_Fix_Reimb*AH25*AH109)</f>
        <v>0</v>
      </c>
      <c r="AI190" s="21" t="n">
        <f aca="false">In_PreRtB_Reimbursed*(AI20*$E190-In_Fix_Reimb*AI25*AI109)</f>
        <v>0</v>
      </c>
      <c r="AJ190" s="21" t="n">
        <f aca="false">In_PreRtB_Reimbursed*(AJ20*$E190-In_Fix_Reimb*AJ25*AJ109)</f>
        <v>0</v>
      </c>
      <c r="AK190" s="21" t="n">
        <f aca="false">In_PreRtB_Reimbursed*(AK20*$E190-In_Fix_Reimb*AK25*AK109)</f>
        <v>0</v>
      </c>
      <c r="AL190" s="21" t="n">
        <f aca="false">In_PreRtB_Reimbursed*(AL20*$E190-In_Fix_Reimb*AL25*AL109)</f>
        <v>0</v>
      </c>
      <c r="AM190" s="21" t="n">
        <f aca="false">In_PreRtB_Reimbursed*(AM20*$E190-In_Fix_Reimb*AM25*AM109)</f>
        <v>0</v>
      </c>
      <c r="AN190" s="21" t="n">
        <f aca="false">In_PreRtB_Reimbursed*(AN20*$E190-In_Fix_Reimb*AN25*AN109)</f>
        <v>0</v>
      </c>
      <c r="AO190" s="21" t="n">
        <f aca="false">In_PreRtB_Reimbursed*(AO20*$E190-In_Fix_Reimb*AO25*AO109)</f>
        <v>0</v>
      </c>
      <c r="AP190" s="21" t="n">
        <f aca="false">In_PreRtB_Reimbursed*(AP20*$E190-In_Fix_Reimb*AP25*AP109)</f>
        <v>0</v>
      </c>
      <c r="AQ190" s="21" t="n">
        <f aca="false">In_PreRtB_Reimbursed*(AQ20*$E190-In_Fix_Reimb*AQ25*AQ109)</f>
        <v>0</v>
      </c>
      <c r="AR190" s="21" t="n">
        <f aca="false">In_PreRtB_Reimbursed*(AR20*$E190-In_Fix_Reimb*AR25*AR109)</f>
        <v>0</v>
      </c>
      <c r="AS190" s="21" t="n">
        <f aca="false">In_PreRtB_Reimbursed*(AS20*$E190-In_Fix_Reimb*AS25*AS109)</f>
        <v>0</v>
      </c>
      <c r="AT190" s="21" t="n">
        <f aca="false">In_PreRtB_Reimbursed*(AT20*$E190-In_Fix_Reimb*AT25*AT109)</f>
        <v>0</v>
      </c>
      <c r="AU190" s="21" t="n">
        <f aca="false">In_PreRtB_Reimbursed*(AU20*$E190-In_Fix_Reimb*AU25*AU109)</f>
        <v>0</v>
      </c>
      <c r="AV190" s="21" t="n">
        <f aca="false">In_PreRtB_Reimbursed*(AV20*$E190-In_Fix_Reimb*AV25*AV109)</f>
        <v>0</v>
      </c>
      <c r="AW190" s="21" t="n">
        <f aca="false">In_PreRtB_Reimbursed*(AW20*$E190-In_Fix_Reimb*AW25*AW109)</f>
        <v>0</v>
      </c>
      <c r="AX190" s="21" t="n">
        <f aca="false">In_PreRtB_Reimbursed*(AX20*$E190-In_Fix_Reimb*AX25*AX109)</f>
        <v>0</v>
      </c>
      <c r="AY190" s="21" t="n">
        <f aca="false">In_PreRtB_Reimbursed*(AY20*$E190-In_Fix_Reimb*AY25*AY109)</f>
        <v>0</v>
      </c>
      <c r="AZ190" s="21" t="n">
        <f aca="false">In_PreRtB_Reimbursed*(AZ20*$E190-In_Fix_Reimb*AZ25*AZ109)</f>
        <v>0</v>
      </c>
      <c r="BA190" s="21" t="n">
        <f aca="false">In_PreRtB_Reimbursed*(BA20*$E190-In_Fix_Reimb*BA25*BA109)</f>
        <v>0</v>
      </c>
      <c r="BB190" s="21" t="n">
        <f aca="false">In_PreRtB_Reimbursed*(BB20*$E190-In_Fix_Reimb*BB25*BB109)</f>
        <v>0</v>
      </c>
      <c r="BC190" s="21" t="n">
        <f aca="false">In_PreRtB_Reimbursed*(BC20*$E190-In_Fix_Reimb*BC25*BC109)</f>
        <v>0</v>
      </c>
      <c r="BD190" s="21" t="n">
        <f aca="false">In_PreRtB_Reimbursed*(BD20*$E190-In_Fix_Reimb*BD25*BD109)</f>
        <v>0</v>
      </c>
      <c r="BE190" s="21" t="n">
        <f aca="false">In_PreRtB_Reimbursed*(BE20*$E190-In_Fix_Reimb*BE25*BE109)</f>
        <v>0</v>
      </c>
      <c r="BF190" s="21" t="n">
        <f aca="false">In_PreRtB_Reimbursed*(BF20*$E190-In_Fix_Reimb*BF25*BF109)</f>
        <v>0</v>
      </c>
      <c r="BG190" s="21" t="n">
        <f aca="false">In_PreRtB_Reimbursed*(BG20*$E190-In_Fix_Reimb*BG25*BG109)</f>
        <v>0</v>
      </c>
      <c r="BH190" s="21" t="n">
        <f aca="false">In_PreRtB_Reimbursed*(BH20*$E190-In_Fix_Reimb*BH25*BH109)</f>
        <v>0</v>
      </c>
      <c r="BI190" s="21" t="n">
        <f aca="false">In_PreRtB_Reimbursed*(BI20*$E190-In_Fix_Reimb*BI25*BI109)</f>
        <v>0</v>
      </c>
      <c r="BJ190" s="21" t="n">
        <f aca="false">In_PreRtB_Reimbursed*(BJ20*$E190-In_Fix_Reimb*BJ25*BJ109)</f>
        <v>0</v>
      </c>
      <c r="BK190" s="21" t="n">
        <f aca="false">In_PreRtB_Reimbursed*(BK20*$E190-In_Fix_Reimb*BK25*BK109)</f>
        <v>0</v>
      </c>
      <c r="BL190" s="21" t="n">
        <f aca="false">In_PreRtB_Reimbursed*(BL20*$E190-In_Fix_Reimb*BL25*BL109)</f>
        <v>0</v>
      </c>
      <c r="BM190" s="21" t="n">
        <f aca="false">In_PreRtB_Reimbursed*(BM20*$E190-In_Fix_Reimb*BM25*BM109)</f>
        <v>0</v>
      </c>
      <c r="BN190" s="21" t="n">
        <f aca="false">In_PreRtB_Reimbursed*(BN20*$E190-In_Fix_Reimb*BN25*BN109)</f>
        <v>0</v>
      </c>
      <c r="BO190" s="21" t="n">
        <f aca="false">In_PreRtB_Reimbursed*(BO20*$E190-In_Fix_Reimb*BO25*BO109)</f>
        <v>0</v>
      </c>
      <c r="BP190" s="21" t="n">
        <f aca="false">In_PreRtB_Reimbursed*(BP20*$E190-In_Fix_Reimb*BP25*BP109)</f>
        <v>0</v>
      </c>
      <c r="BQ190" s="21" t="n">
        <f aca="false">In_PreRtB_Reimbursed*(BQ20*$E190-In_Fix_Reimb*BQ25*BQ109)</f>
        <v>0</v>
      </c>
      <c r="BR190" s="21" t="n">
        <f aca="false">In_PreRtB_Reimbursed*(BR20*$E190-In_Fix_Reimb*BR25*BR109)</f>
        <v>0</v>
      </c>
      <c r="BS190" s="21" t="n">
        <f aca="false">In_PreRtB_Reimbursed*(BS20*$E190-In_Fix_Reimb*BS25*BS109)</f>
        <v>0</v>
      </c>
      <c r="BT190" s="21" t="n">
        <f aca="false">In_PreRtB_Reimbursed*(BT20*$E190-In_Fix_Reimb*BT25*BT109)</f>
        <v>0</v>
      </c>
      <c r="BU190" s="21" t="n">
        <f aca="false">In_PreRtB_Reimbursed*(BU20*$E190-In_Fix_Reimb*BU25*BU109)</f>
        <v>0</v>
      </c>
      <c r="BV190" s="21" t="n">
        <f aca="false">In_PreRtB_Reimbursed*(BV20*$E190-In_Fix_Reimb*BV25*BV109)</f>
        <v>0</v>
      </c>
      <c r="BW190" s="21" t="n">
        <f aca="false">In_PreRtB_Reimbursed*(BW20*$E190-In_Fix_Reimb*BW25*BW109)</f>
        <v>0</v>
      </c>
      <c r="BX190" s="21" t="n">
        <f aca="false">In_PreRtB_Reimbursed*(BX20*$E190-In_Fix_Reimb*BX25*BX109)</f>
        <v>0</v>
      </c>
      <c r="BY190" s="21" t="n">
        <f aca="false">In_PreRtB_Reimbursed*(BY20*$E190-In_Fix_Reimb*BY25*BY109)</f>
        <v>0</v>
      </c>
      <c r="BZ190" s="21" t="n">
        <f aca="false">In_PreRtB_Reimbursed*(BZ20*$E190-In_Fix_Reimb*BZ25*BZ109)</f>
        <v>0</v>
      </c>
      <c r="CA190" s="21" t="n">
        <f aca="false">In_PreRtB_Reimbursed*(CA20*$E190-In_Fix_Reimb*CA25*CA109)</f>
        <v>0</v>
      </c>
      <c r="CB190" s="21" t="n">
        <f aca="false">In_PreRtB_Reimbursed*(CB20*$E190-In_Fix_Reimb*CB25*CB109)</f>
        <v>0</v>
      </c>
      <c r="CC190" s="21" t="n">
        <f aca="false">In_PreRtB_Reimbursed*(CC20*$E190-In_Fix_Reimb*CC25*CC109)</f>
        <v>0</v>
      </c>
      <c r="CD190" s="21" t="n">
        <f aca="false">In_PreRtB_Reimbursed*(CD20*$E190-In_Fix_Reimb*CD25*CD109)</f>
        <v>0</v>
      </c>
      <c r="CE190" s="21" t="n">
        <f aca="false">In_PreRtB_Reimbursed*(CE20*$E190-In_Fix_Reimb*CE25*CE109)</f>
        <v>0</v>
      </c>
      <c r="CF190" s="21" t="n">
        <f aca="false">In_PreRtB_Reimbursed*(CF20*$E190-In_Fix_Reimb*CF25*CF109)</f>
        <v>0</v>
      </c>
      <c r="CG190" s="21" t="n">
        <f aca="false">In_PreRtB_Reimbursed*(CG20*$E190-In_Fix_Reimb*CG25*CG109)</f>
        <v>0</v>
      </c>
      <c r="CH190" s="21" t="n">
        <f aca="false">In_PreRtB_Reimbursed*(CH20*$E190-In_Fix_Reimb*CH25*CH109)</f>
        <v>0</v>
      </c>
      <c r="CI190" s="21" t="n">
        <f aca="false">In_PreRtB_Reimbursed*(CI20*$E190-In_Fix_Reimb*CI25*CI109)</f>
        <v>0</v>
      </c>
      <c r="CJ190" s="21" t="n">
        <f aca="false">In_PreRtB_Reimbursed*(CJ20*$E190-In_Fix_Reimb*CJ25*CJ109)</f>
        <v>0</v>
      </c>
      <c r="CK190" s="21" t="n">
        <f aca="false">In_PreRtB_Reimbursed*(CK20*$E190-In_Fix_Reimb*CK25*CK109)</f>
        <v>0</v>
      </c>
      <c r="CL190" s="21" t="n">
        <f aca="false">In_PreRtB_Reimbursed*(CL20*$E190-In_Fix_Reimb*CL25*CL109)</f>
        <v>0</v>
      </c>
      <c r="CM190" s="21" t="n">
        <f aca="false">In_PreRtB_Reimbursed*(CM20*$E190-In_Fix_Reimb*CM25*CM109)</f>
        <v>0</v>
      </c>
      <c r="CN190" s="21" t="n">
        <f aca="false">In_PreRtB_Reimbursed*(CN20*$E190-In_Fix_Reimb*CN25*CN109)</f>
        <v>0</v>
      </c>
      <c r="CO190" s="21" t="n">
        <f aca="false">In_PreRtB_Reimbursed*(CO20*$E190-In_Fix_Reimb*CO25*CO109)</f>
        <v>0</v>
      </c>
      <c r="CP190" s="21" t="n">
        <f aca="false">In_PreRtB_Reimbursed*(CP20*$E190-In_Fix_Reimb*CP25*CP109)</f>
        <v>0</v>
      </c>
      <c r="CQ190" s="21" t="n">
        <f aca="false">In_PreRtB_Reimbursed*(CQ20*$E190-In_Fix_Reimb*CQ25*CQ109)</f>
        <v>0</v>
      </c>
      <c r="CR190" s="21" t="n">
        <f aca="false">In_PreRtB_Reimbursed*(CR20*$E190-In_Fix_Reimb*CR25*CR109)</f>
        <v>0</v>
      </c>
      <c r="CS190" s="21" t="n">
        <f aca="false">In_PreRtB_Reimbursed*(CS20*$E190-In_Fix_Reimb*CS25*CS109)</f>
        <v>0</v>
      </c>
      <c r="CT190" s="21" t="n">
        <f aca="false">In_PreRtB_Reimbursed*(CT20*$E190-In_Fix_Reimb*CT25*CT109)</f>
        <v>0</v>
      </c>
      <c r="CU190" s="21" t="n">
        <f aca="false">In_PreRtB_Reimbursed*(CU20*$E190-In_Fix_Reimb*CU25*CU109)</f>
        <v>0</v>
      </c>
      <c r="CV190" s="21" t="n">
        <f aca="false">In_PreRtB_Reimbursed*(CV20*$E190-In_Fix_Reimb*CV25*CV109)</f>
        <v>0</v>
      </c>
      <c r="CW190" s="21" t="n">
        <f aca="false">In_PreRtB_Reimbursed*(CW20*$E190-In_Fix_Reimb*CW25*CW109)</f>
        <v>0</v>
      </c>
      <c r="CX190" s="21" t="n">
        <f aca="false">In_PreRtB_Reimbursed*(CX20*$E190-In_Fix_Reimb*CX25*CX109)</f>
        <v>0</v>
      </c>
      <c r="CY190" s="21" t="n">
        <f aca="false">In_PreRtB_Reimbursed*(CY20*$E190-In_Fix_Reimb*CY25*CY109)</f>
        <v>0</v>
      </c>
      <c r="CZ190" s="21" t="n">
        <f aca="false">In_PreRtB_Reimbursed*(CZ20*$E190-In_Fix_Reimb*CZ25*CZ109)</f>
        <v>0</v>
      </c>
      <c r="DA190" s="21" t="n">
        <f aca="false">In_PreRtB_Reimbursed*(DA20*$E190-In_Fix_Reimb*DA25*DA109)</f>
        <v>0</v>
      </c>
      <c r="DB190" s="21" t="n">
        <f aca="false">In_PreRtB_Reimbursed*(DB20*$E190-In_Fix_Reimb*DB25*DB109)</f>
        <v>0</v>
      </c>
      <c r="DC190" s="21" t="n">
        <f aca="false">In_PreRtB_Reimbursed*(DC20*$E190-In_Fix_Reimb*DC25*DC109)</f>
        <v>0</v>
      </c>
      <c r="DD190" s="21" t="n">
        <f aca="false">In_PreRtB_Reimbursed*(DD20*$E190-In_Fix_Reimb*DD25*DD109)</f>
        <v>0</v>
      </c>
      <c r="DE190" s="21" t="n">
        <f aca="false">In_PreRtB_Reimbursed*(DE20*$E190-In_Fix_Reimb*DE25*DE109)</f>
        <v>0</v>
      </c>
      <c r="DF190" s="21" t="n">
        <f aca="false">In_PreRtB_Reimbursed*(DF20*$E190-In_Fix_Reimb*DF25*DF109)</f>
        <v>0</v>
      </c>
      <c r="DG190" s="21" t="n">
        <f aca="false">In_PreRtB_Reimbursed*(DG20*$E190-In_Fix_Reimb*DG25*DG109)</f>
        <v>0</v>
      </c>
      <c r="DH190" s="21" t="n">
        <f aca="false">In_PreRtB_Reimbursed*(DH20*$E190-In_Fix_Reimb*DH25*DH109)</f>
        <v>0</v>
      </c>
      <c r="DI190" s="21" t="n">
        <f aca="false">In_PreRtB_Reimbursed*(DI20*$E190-In_Fix_Reimb*DI25*DI109)</f>
        <v>0</v>
      </c>
      <c r="DJ190" s="21" t="n">
        <f aca="false">In_PreRtB_Reimbursed*(DJ20*$E190-In_Fix_Reimb*DJ25*DJ109)</f>
        <v>0</v>
      </c>
      <c r="DK190" s="21" t="n">
        <f aca="false">In_PreRtB_Reimbursed*(DK20*$E190-In_Fix_Reimb*DK25*DK109)</f>
        <v>0</v>
      </c>
      <c r="DL190" s="21" t="n">
        <f aca="false">In_PreRtB_Reimbursed*(DL20*$E190-In_Fix_Reimb*DL25*DL109)</f>
        <v>0</v>
      </c>
      <c r="DM190" s="21" t="n">
        <f aca="false">In_PreRtB_Reimbursed*(DM20*$E190-In_Fix_Reimb*DM25*DM109)</f>
        <v>0</v>
      </c>
      <c r="DN190" s="21" t="n">
        <f aca="false">In_PreRtB_Reimbursed*(DN20*$E190-In_Fix_Reimb*DN25*DN109)</f>
        <v>0</v>
      </c>
      <c r="DO190" s="21" t="n">
        <f aca="false">In_PreRtB_Reimbursed*(DO20*$E190-In_Fix_Reimb*DO25*DO109)</f>
        <v>0</v>
      </c>
      <c r="DP190" s="21" t="n">
        <f aca="false">In_PreRtB_Reimbursed*(DP20*$E190-In_Fix_Reimb*DP25*DP109)</f>
        <v>0</v>
      </c>
      <c r="DQ190" s="21" t="n">
        <f aca="false">In_PreRtB_Reimbursed*(DQ20*$E190-In_Fix_Reimb*DQ25*DQ109)</f>
        <v>0</v>
      </c>
      <c r="DR190" s="21" t="n">
        <f aca="false">In_PreRtB_Reimbursed*(DR20*$E190-In_Fix_Reimb*DR25*DR109)</f>
        <v>0</v>
      </c>
      <c r="DS190" s="21" t="n">
        <f aca="false">In_PreRtB_Reimbursed*(DS20*$E190-In_Fix_Reimb*DS25*DS109)</f>
        <v>0</v>
      </c>
      <c r="DT190" s="21" t="n">
        <f aca="false">In_PreRtB_Reimbursed*(DT20*$E190-In_Fix_Reimb*DT25*DT109)</f>
        <v>0</v>
      </c>
      <c r="DU190" s="21" t="n">
        <f aca="false">In_PreRtB_Reimbursed*(DU20*$E190-In_Fix_Reimb*DU25*DU109)</f>
        <v>0</v>
      </c>
      <c r="DV190" s="21" t="n">
        <f aca="false">In_PreRtB_Reimbursed*(DV20*$E190-In_Fix_Reimb*DV25*DV109)</f>
        <v>0</v>
      </c>
      <c r="DW190" s="21" t="n">
        <f aca="false">In_PreRtB_Reimbursed*(DW20*$E190-In_Fix_Reimb*DW25*DW109)</f>
        <v>0</v>
      </c>
      <c r="DX190" s="21" t="n">
        <f aca="false">In_PreRtB_Reimbursed*(DX20*$E190-In_Fix_Reimb*DX25*DX109)</f>
        <v>0</v>
      </c>
      <c r="DY190" s="21" t="n">
        <f aca="false">In_PreRtB_Reimbursed*(DY20*$E190-In_Fix_Reimb*DY25*DY109)</f>
        <v>0</v>
      </c>
      <c r="DZ190" s="21" t="n">
        <f aca="false">In_PreRtB_Reimbursed*(DZ20*$E190-In_Fix_Reimb*DZ25*DZ109)</f>
        <v>0</v>
      </c>
      <c r="EA190" s="21" t="n">
        <f aca="false">In_PreRtB_Reimbursed*(EA20*$E190-In_Fix_Reimb*EA25*EA109)</f>
        <v>0</v>
      </c>
      <c r="EB190" s="21" t="n">
        <f aca="false">In_PreRtB_Reimbursed*(EB20*$E190-In_Fix_Reimb*EB25*EB109)</f>
        <v>0</v>
      </c>
      <c r="EC190" s="21" t="n">
        <f aca="false">In_PreRtB_Reimbursed*(EC20*$E190-In_Fix_Reimb*EC25*EC109)</f>
        <v>0</v>
      </c>
      <c r="ED190" s="21" t="n">
        <f aca="false">In_PreRtB_Reimbursed*(ED20*$E190-In_Fix_Reimb*ED25*ED109)</f>
        <v>0</v>
      </c>
      <c r="EE190" s="21" t="n">
        <f aca="false">In_PreRtB_Reimbursed*(EE20*$E190-In_Fix_Reimb*EE25*EE109)</f>
        <v>0</v>
      </c>
      <c r="EF190" s="21" t="n">
        <f aca="false">In_PreRtB_Reimbursed*(EF20*$E190-In_Fix_Reimb*EF25*EF109)</f>
        <v>0</v>
      </c>
      <c r="EG190" s="21" t="n">
        <f aca="false">In_PreRtB_Reimbursed*(EG20*$E190-In_Fix_Reimb*EG25*EG109)</f>
        <v>0</v>
      </c>
      <c r="EH190" s="21" t="n">
        <f aca="false">In_PreRtB_Reimbursed*(EH20*$E190-In_Fix_Reimb*EH25*EH109)</f>
        <v>0</v>
      </c>
      <c r="EI190" s="21" t="n">
        <f aca="false">In_PreRtB_Reimbursed*(EI20*$E190-In_Fix_Reimb*EI25*EI109)</f>
        <v>0</v>
      </c>
      <c r="EJ190" s="21" t="n">
        <f aca="false">In_PreRtB_Reimbursed*(EJ20*$E190-In_Fix_Reimb*EJ25*EJ109)</f>
        <v>0</v>
      </c>
      <c r="EK190" s="21" t="n">
        <f aca="false">In_PreRtB_Reimbursed*(EK20*$E190-In_Fix_Reimb*EK25*EK109)</f>
        <v>0</v>
      </c>
      <c r="EL190" s="21" t="n">
        <f aca="false">In_PreRtB_Reimbursed*(EL20*$E190-In_Fix_Reimb*EL25*EL109)</f>
        <v>0</v>
      </c>
      <c r="EM190" s="21" t="n">
        <f aca="false">In_PreRtB_Reimbursed*(EM20*$E190-In_Fix_Reimb*EM25*EM109)</f>
        <v>0</v>
      </c>
      <c r="EN190" s="21" t="n">
        <f aca="false">In_PreRtB_Reimbursed*(EN20*$E190-In_Fix_Reimb*EN25*EN109)</f>
        <v>0</v>
      </c>
      <c r="EO190" s="21" t="n">
        <f aca="false">In_PreRtB_Reimbursed*(EO20*$E190-In_Fix_Reimb*EO25*EO109)</f>
        <v>0</v>
      </c>
      <c r="EP190" s="21" t="n">
        <f aca="false">In_PreRtB_Reimbursed*(EP20*$E190-In_Fix_Reimb*EP25*EP109)</f>
        <v>0</v>
      </c>
      <c r="EQ190" s="21" t="n">
        <f aca="false">In_PreRtB_Reimbursed*(EQ20*$E190-In_Fix_Reimb*EQ25*EQ109)</f>
        <v>0</v>
      </c>
      <c r="ER190" s="21" t="n">
        <f aca="false">In_PreRtB_Reimbursed*(ER20*$E190-In_Fix_Reimb*ER25*ER109)</f>
        <v>0</v>
      </c>
      <c r="ES190" s="21" t="n">
        <f aca="false">In_PreRtB_Reimbursed*(ES20*$E190-In_Fix_Reimb*ES25*ES109)</f>
        <v>0</v>
      </c>
      <c r="ET190" s="21" t="n">
        <f aca="false">In_PreRtB_Reimbursed*(ET20*$E190-In_Fix_Reimb*ET25*ET109)</f>
        <v>0</v>
      </c>
      <c r="EU190" s="21" t="n">
        <f aca="false">In_PreRtB_Reimbursed*(EU20*$E190-In_Fix_Reimb*EU25*EU109)</f>
        <v>0</v>
      </c>
      <c r="EV190" s="21" t="n">
        <f aca="false">In_PreRtB_Reimbursed*(EV20*$E190-In_Fix_Reimb*EV25*EV109)</f>
        <v>0</v>
      </c>
      <c r="EW190" s="21" t="n">
        <f aca="false">In_PreRtB_Reimbursed*(EW20*$E190-In_Fix_Reimb*EW25*EW109)</f>
        <v>0</v>
      </c>
      <c r="EX190" s="21" t="n">
        <f aca="false">In_PreRtB_Reimbursed*(EX20*$E190-In_Fix_Reimb*EX25*EX109)</f>
        <v>0</v>
      </c>
      <c r="EY190" s="21" t="n">
        <f aca="false">In_PreRtB_Reimbursed*(EY20*$E190-In_Fix_Reimb*EY25*EY109)</f>
        <v>0</v>
      </c>
      <c r="EZ190" s="21" t="n">
        <f aca="false">In_PreRtB_Reimbursed*(EZ20*$E190-In_Fix_Reimb*EZ25*EZ109)</f>
        <v>0</v>
      </c>
      <c r="FA190" s="21" t="n">
        <f aca="false">In_PreRtB_Reimbursed*(FA20*$E190-In_Fix_Reimb*FA25*FA109)</f>
        <v>0</v>
      </c>
      <c r="FB190" s="21" t="n">
        <f aca="false">In_PreRtB_Reimbursed*(FB20*$E190-In_Fix_Reimb*FB25*FB109)</f>
        <v>0</v>
      </c>
      <c r="FC190" s="21" t="n">
        <f aca="false">In_PreRtB_Reimbursed*(FC20*$E190-In_Fix_Reimb*FC25*FC109)</f>
        <v>0</v>
      </c>
      <c r="FD190" s="21" t="n">
        <f aca="false">In_PreRtB_Reimbursed*(FD20*$E190-In_Fix_Reimb*FD25*FD109)</f>
        <v>0</v>
      </c>
      <c r="FE190" s="21" t="n">
        <f aca="false">In_PreRtB_Reimbursed*(FE20*$E190-In_Fix_Reimb*FE25*FE109)</f>
        <v>0</v>
      </c>
      <c r="FF190" s="21" t="n">
        <f aca="false">In_PreRtB_Reimbursed*(FF20*$E190-In_Fix_Reimb*FF25*FF109)</f>
        <v>0</v>
      </c>
      <c r="FG190" s="21" t="n">
        <f aca="false">In_PreRtB_Reimbursed*(FG20*$E190-In_Fix_Reimb*FG25*FG109)</f>
        <v>0</v>
      </c>
      <c r="FH190" s="21" t="n">
        <f aca="false">In_PreRtB_Reimbursed*(FH20*$E190-In_Fix_Reimb*FH25*FH109)</f>
        <v>0</v>
      </c>
    </row>
    <row r="191" customFormat="false" ht="15" hidden="false" customHeight="false" outlineLevel="0" collapsed="false">
      <c r="C191" s="1" t="s">
        <v>820</v>
      </c>
      <c r="D191" s="12" t="s">
        <v>358</v>
      </c>
      <c r="I191" s="21" t="n">
        <f aca="false">SUM(J191:FH191)</f>
        <v>101221.091245015</v>
      </c>
      <c r="J191" s="21" t="n">
        <f aca="false">J25*(J173-J171+J115+J112+J107)-J189-J190</f>
        <v>-0</v>
      </c>
      <c r="K191" s="21" t="n">
        <f aca="false">K25*(K173-K171+K115+K112+K107)-K189-K190</f>
        <v>-0</v>
      </c>
      <c r="L191" s="21" t="n">
        <f aca="false">L25*(L173-L171+L115+L112+L107)-L189-L190</f>
        <v>-0</v>
      </c>
      <c r="M191" s="21" t="n">
        <f aca="false">M25*(M173-M171+M115+M112+M107)-M189-M190</f>
        <v>-0</v>
      </c>
      <c r="N191" s="21" t="n">
        <f aca="false">N25*(N173-N171+N115+N112+N107)-N189-N190</f>
        <v>-0</v>
      </c>
      <c r="O191" s="21" t="n">
        <f aca="false">O25*(O173-O171+O115+O112+O107)-O189-O190</f>
        <v>-4529.5</v>
      </c>
      <c r="P191" s="21" t="n">
        <f aca="false">P25*(P173-P171+P115+P112+P107)-P189-P190</f>
        <v>-732.303647534247</v>
      </c>
      <c r="Q191" s="21" t="n">
        <f aca="false">Q25*(Q173-Q171+Q115+Q112+Q107)-Q189-Q190</f>
        <v>-18862.3657255791</v>
      </c>
      <c r="R191" s="21" t="n">
        <f aca="false">R25*(R173-R171+R115+R112+R107)-R189-R190</f>
        <v>-18862.3657255791</v>
      </c>
      <c r="S191" s="21" t="n">
        <f aca="false">S25*(S173-S171+S115+S112+S107)-S189-S190</f>
        <v>-18094.8400111706</v>
      </c>
      <c r="T191" s="21" t="n">
        <f aca="false">T25*(T173-T171+T115+T112+T107)-T189-T190</f>
        <v>549.489564893418</v>
      </c>
      <c r="U191" s="21" t="n">
        <f aca="false">U25*(U173-U171+U115+U112+U107)-U189-U190</f>
        <v>554.937397968901</v>
      </c>
      <c r="V191" s="21" t="n">
        <f aca="false">V25*(V173-V171+V115+V112+V107)-V189-V190</f>
        <v>554.340844499029</v>
      </c>
      <c r="W191" s="21" t="n">
        <f aca="false">W25*(W173-W171+W115+W112+W107)-W189-W190</f>
        <v>533.614269119641</v>
      </c>
      <c r="X191" s="21" t="n">
        <f aca="false">X25*(X173-X171+X115+X112+X107)-X189-X190</f>
        <v>538.967985026555</v>
      </c>
      <c r="Y191" s="21" t="n">
        <f aca="false">Y25*(Y173-Y171+Y115+Y112+Y107)-Y189-Y190</f>
        <v>544.303031420114</v>
      </c>
      <c r="Z191" s="21" t="n">
        <f aca="false">Z25*(Z173-Z171+Z115+Z112+Z107)-Z189-Z190</f>
        <v>543.709342021779</v>
      </c>
      <c r="AA191" s="21" t="n">
        <f aca="false">AA25*(AA173-AA171+AA115+AA112+AA107)-AA189-AA190</f>
        <v>440.538541151334</v>
      </c>
      <c r="AB191" s="21" t="n">
        <f aca="false">AB25*(AB173-AB171+AB115+AB112+AB107)-AB189-AB190</f>
        <v>444.860869555297</v>
      </c>
      <c r="AC191" s="21" t="n">
        <f aca="false">AC25*(AC173-AC171+AC115+AC112+AC107)-AC189-AC190</f>
        <v>449.164618892266</v>
      </c>
      <c r="AD191" s="21" t="n">
        <f aca="false">AD25*(AD173-AD171+AD115+AD112+AD107)-AD189-AD190</f>
        <v>448.57380568276</v>
      </c>
      <c r="AE191" s="21" t="n">
        <f aca="false">AE25*(AE173-AE171+AE115+AE112+AE107)-AE189-AE190</f>
        <v>1565.9345429999</v>
      </c>
      <c r="AF191" s="21" t="n">
        <f aca="false">AF25*(AF173-AF171+AF115+AF112+AF107)-AF189-AF190</f>
        <v>1582.12039882587</v>
      </c>
      <c r="AG191" s="21" t="n">
        <f aca="false">AG25*(AG173-AG171+AG115+AG112+AG107)-AG189-AG190</f>
        <v>1598.26687926313</v>
      </c>
      <c r="AH191" s="21" t="n">
        <f aca="false">AH25*(AH173-AH171+AH115+AH112+AH107)-AH189-AH190</f>
        <v>1597.01474427812</v>
      </c>
      <c r="AI191" s="21" t="n">
        <f aca="false">AI25*(AI173-AI171+AI115+AI112+AI107)-AI189-AI190</f>
        <v>1579.99755638503</v>
      </c>
      <c r="AJ191" s="21" t="n">
        <f aca="false">AJ25*(AJ173-AJ171+AJ115+AJ112+AJ107)-AJ189-AJ190</f>
        <v>1578.83986840991</v>
      </c>
      <c r="AK191" s="21" t="n">
        <f aca="false">AK25*(AK173-AK171+AK115+AK112+AK107)-AK189-AK190</f>
        <v>1561.18254911471</v>
      </c>
      <c r="AL191" s="21" t="n">
        <f aca="false">AL25*(AL173-AL171+AL115+AL112+AL107)-AL189-AL190</f>
        <v>1560.0567264371</v>
      </c>
      <c r="AM191" s="21" t="n">
        <f aca="false">AM25*(AM173-AM171+AM115+AM112+AM107)-AM189-AM190</f>
        <v>1499.48117758955</v>
      </c>
      <c r="AN191" s="21" t="n">
        <f aca="false">AN25*(AN173-AN171+AN115+AN112+AN107)-AN189-AN190</f>
        <v>1515.04833102925</v>
      </c>
      <c r="AO191" s="21" t="n">
        <f aca="false">AO25*(AO173-AO171+AO115+AO112+AO107)-AO189-AO190</f>
        <v>1530.579992319</v>
      </c>
      <c r="AP191" s="21" t="n">
        <f aca="false">AP25*(AP173-AP171+AP115+AP112+AP107)-AP189-AP190</f>
        <v>1529.45134409189</v>
      </c>
      <c r="AQ191" s="21" t="n">
        <f aca="false">AQ25*(AQ173-AQ171+AQ115+AQ112+AQ107)-AQ189-AQ190</f>
        <v>1411.92772431925</v>
      </c>
      <c r="AR191" s="21" t="n">
        <f aca="false">AR25*(AR173-AR171+AR115+AR112+AR107)-AR189-AR190</f>
        <v>1426.57909346685</v>
      </c>
      <c r="AS191" s="21" t="n">
        <f aca="false">AS25*(AS173-AS171+AS115+AS112+AS107)-AS189-AS190</f>
        <v>1441.19682114873</v>
      </c>
      <c r="AT191" s="21" t="n">
        <f aca="false">AT25*(AT173-AT171+AT115+AT112+AT107)-AT189-AT190</f>
        <v>1440.12702456847</v>
      </c>
      <c r="AU191" s="21" t="n">
        <f aca="false">AU25*(AU173-AU171+AU115+AU112+AU107)-AU189-AU190</f>
        <v>1409.49102154798</v>
      </c>
      <c r="AV191" s="21" t="n">
        <f aca="false">AV25*(AV173-AV171+AV115+AV112+AV107)-AV189-AV190</f>
        <v>1424.12376018017</v>
      </c>
      <c r="AW191" s="21" t="n">
        <f aca="false">AW25*(AW173-AW171+AW115+AW112+AW107)-AW189-AW190</f>
        <v>1438.72313135321</v>
      </c>
      <c r="AX191" s="21" t="n">
        <f aca="false">AX25*(AX173-AX171+AX115+AX112+AX107)-AX189-AX190</f>
        <v>1437.66204816545</v>
      </c>
      <c r="AY191" s="21" t="n">
        <f aca="false">AY25*(AY173-AY171+AY115+AY112+AY107)-AY189-AY190</f>
        <v>1385.36947179182</v>
      </c>
      <c r="AZ191" s="21" t="n">
        <f aca="false">AZ25*(AZ173-AZ171+AZ115+AZ112+AZ107)-AZ189-AZ190</f>
        <v>1384.3316225952</v>
      </c>
      <c r="BA191" s="21" t="n">
        <f aca="false">BA25*(BA173-BA171+BA115+BA112+BA107)-BA189-BA190</f>
        <v>1398.49558954533</v>
      </c>
      <c r="BB191" s="21" t="n">
        <f aca="false">BB25*(BB173-BB171+BB115+BB112+BB107)-BB189-BB190</f>
        <v>1397.43639751851</v>
      </c>
      <c r="BC191" s="21" t="n">
        <f aca="false">BC25*(BC173-BC171+BC115+BC112+BC107)-BC189-BC190</f>
        <v>1417.28572011097</v>
      </c>
      <c r="BD191" s="21" t="n">
        <f aca="false">BD25*(BD173-BD171+BD115+BD112+BD107)-BD189-BD190</f>
        <v>1431.9546348856</v>
      </c>
      <c r="BE191" s="21" t="n">
        <f aca="false">BE25*(BE173-BE171+BE115+BE112+BE107)-BE189-BE190</f>
        <v>1446.58854569458</v>
      </c>
      <c r="BF191" s="21" t="n">
        <f aca="false">BF25*(BF173-BF171+BF115+BF112+BF107)-BF189-BF190</f>
        <v>1445.47542169851</v>
      </c>
      <c r="BG191" s="21" t="n">
        <f aca="false">BG25*(BG173-BG171+BG115+BG112+BG107)-BG189-BG190</f>
        <v>1406.56211119404</v>
      </c>
      <c r="BH191" s="21" t="n">
        <f aca="false">BH25*(BH173-BH171+BH115+BH112+BH107)-BH189-BH190</f>
        <v>1371.7660933864</v>
      </c>
      <c r="BI191" s="21" t="n">
        <f aca="false">BI25*(BI173-BI171+BI115+BI112+BI107)-BI189-BI190</f>
        <v>1385.72997871835</v>
      </c>
      <c r="BJ191" s="21" t="n">
        <f aca="false">BJ25*(BJ173-BJ171+BJ115+BJ112+BJ107)-BJ189-BJ190</f>
        <v>1384.60815369752</v>
      </c>
      <c r="BK191" s="21" t="n">
        <f aca="false">BK25*(BK173-BK171+BK115+BK112+BK107)-BK189-BK190</f>
        <v>1355.16583320642</v>
      </c>
      <c r="BL191" s="21" t="n">
        <f aca="false">BL25*(BL173-BL171+BL115+BL112+BL107)-BL189-BL190</f>
        <v>1369.14569659951</v>
      </c>
      <c r="BM191" s="21" t="n">
        <f aca="false">BM25*(BM173-BM171+BM115+BM112+BM107)-BM189-BM190</f>
        <v>1383.09059397996</v>
      </c>
      <c r="BN191" s="21" t="n">
        <f aca="false">BN25*(BN173-BN171+BN115+BN112+BN107)-BN189-BN190</f>
        <v>1381.97867688742</v>
      </c>
      <c r="BO191" s="21" t="n">
        <f aca="false">BO25*(BO173-BO171+BO115+BO112+BO107)-BO189-BO190</f>
        <v>1352.07544211311</v>
      </c>
      <c r="BP191" s="21" t="n">
        <f aca="false">BP25*(BP173-BP171+BP115+BP112+BP107)-BP189-BP190</f>
        <v>1351.01628460196</v>
      </c>
      <c r="BQ191" s="21" t="n">
        <f aca="false">BQ25*(BQ173-BQ171+BQ115+BQ112+BQ107)-BQ189-BQ190</f>
        <v>1364.7926225957</v>
      </c>
      <c r="BR191" s="21" t="n">
        <f aca="false">BR25*(BR173-BR171+BR115+BR112+BR107)-BR189-BR190</f>
        <v>1363.71168405992</v>
      </c>
      <c r="BS191" s="21" t="n">
        <f aca="false">BS25*(BS173-BS171+BS115+BS112+BS107)-BS189-BS190</f>
        <v>1288.13797867696</v>
      </c>
      <c r="BT191" s="21" t="n">
        <f aca="false">BT25*(BT173-BT171+BT115+BT112+BT107)-BT189-BT190</f>
        <v>1301.43235951738</v>
      </c>
      <c r="BU191" s="21" t="n">
        <f aca="false">BU25*(BU173-BU171+BU115+BU112+BU107)-BU189-BU190</f>
        <v>1314.69369770219</v>
      </c>
      <c r="BV191" s="21" t="n">
        <f aca="false">BV25*(BV173-BV171+BV115+BV112+BV107)-BV189-BV190</f>
        <v>1313.6429432474</v>
      </c>
      <c r="BW191" s="21" t="n">
        <f aca="false">BW25*(BW173-BW171+BW115+BW112+BW107)-BW189-BW190</f>
        <v>1322.26029866836</v>
      </c>
      <c r="BX191" s="21" t="n">
        <f aca="false">BX25*(BX173-BX171+BX115+BX112+BX107)-BX189-BX190</f>
        <v>1335.91417960553</v>
      </c>
      <c r="BY191" s="21" t="n">
        <f aca="false">BY25*(BY173-BY171+BY115+BY112+BY107)-BY189-BY190</f>
        <v>1349.53438067301</v>
      </c>
      <c r="BZ191" s="21" t="n">
        <f aca="false">BZ25*(BZ173-BZ171+BZ115+BZ112+BZ107)-BZ189-BZ190</f>
        <v>1348.46336284886</v>
      </c>
      <c r="CA191" s="21" t="n">
        <f aca="false">CA25*(CA173-CA171+CA115+CA112+CA107)-CA189-CA190</f>
        <v>1302.1167277431</v>
      </c>
      <c r="CB191" s="21" t="n">
        <f aca="false">CB25*(CB173-CB171+CB115+CB112+CB107)-CB189-CB190</f>
        <v>1315.53622333574</v>
      </c>
      <c r="CC191" s="21" t="n">
        <f aca="false">CC25*(CC173-CC171+CC115+CC112+CC107)-CC189-CC190</f>
        <v>1328.92169613057</v>
      </c>
      <c r="CD191" s="21" t="n">
        <f aca="false">CD25*(CD173-CD171+CD115+CD112+CD107)-CD189-CD190</f>
        <v>1327.83977321286</v>
      </c>
      <c r="CE191" s="21" t="n">
        <f aca="false">CE25*(CE173-CE171+CE115+CE112+CE107)-CE189-CE190</f>
        <v>1280.38668318705</v>
      </c>
      <c r="CF191" s="21" t="n">
        <f aca="false">CF25*(CF173-CF171+CF115+CF112+CF107)-CF189-CF190</f>
        <v>1279.331621731</v>
      </c>
      <c r="CG191" s="21" t="n">
        <f aca="false">CG25*(CG173-CG171+CG115+CG112+CG107)-CG189-CG190</f>
        <v>1292.32435414262</v>
      </c>
      <c r="CH191" s="21" t="n">
        <f aca="false">CH25*(CH173-CH171+CH115+CH112+CH107)-CH189-CH190</f>
        <v>1291.24759589519</v>
      </c>
      <c r="CI191" s="21" t="n">
        <f aca="false">CI25*(CI173-CI171+CI115+CI112+CI107)-CI189-CI190</f>
        <v>1320.2561596127</v>
      </c>
      <c r="CJ191" s="21" t="n">
        <f aca="false">CJ25*(CJ173-CJ171+CJ115+CJ112+CJ107)-CJ189-CJ190</f>
        <v>1333.83564206853</v>
      </c>
      <c r="CK191" s="21" t="n">
        <f aca="false">CK25*(CK173-CK171+CK115+CK112+CK107)-CK189-CK190</f>
        <v>1347.37975302695</v>
      </c>
      <c r="CL191" s="21" t="n">
        <f aca="false">CL25*(CL173-CL171+CL115+CL112+CL107)-CL189-CL190</f>
        <v>1346.25494154314</v>
      </c>
      <c r="CM191" s="21" t="n">
        <f aca="false">CM25*(CM173-CM171+CM115+CM112+CM107)-CM189-CM190</f>
        <v>1339.42717641814</v>
      </c>
      <c r="CN191" s="21" t="n">
        <f aca="false">CN25*(CN173-CN171+CN115+CN112+CN107)-CN189-CN190</f>
        <v>1353.20490037258</v>
      </c>
      <c r="CO191" s="21" t="n">
        <f aca="false">CO25*(CO173-CO171+CO115+CO112+CO107)-CO189-CO190</f>
        <v>1366.94677354948</v>
      </c>
      <c r="CP191" s="21" t="n">
        <f aca="false">CP25*(CP173-CP171+CP115+CP112+CP107)-CP189-CP190</f>
        <v>1365.80672098675</v>
      </c>
      <c r="CQ191" s="21" t="n">
        <f aca="false">CQ25*(CQ173-CQ171+CQ115+CQ112+CQ107)-CQ189-CQ190</f>
        <v>1337.16003324221</v>
      </c>
      <c r="CR191" s="21" t="n">
        <f aca="false">CR25*(CR173-CR171+CR115+CR112+CR107)-CR189-CR190</f>
        <v>1350.90066786993</v>
      </c>
      <c r="CS191" s="21" t="n">
        <f aca="false">CS25*(CS173-CS171+CS115+CS112+CS107)-CS189-CS190</f>
        <v>1364.60506560243</v>
      </c>
      <c r="CT191" s="21" t="n">
        <f aca="false">CT25*(CT173-CT171+CT115+CT112+CT107)-CT189-CT190</f>
        <v>1363.45273452033</v>
      </c>
      <c r="CU191" s="21" t="n">
        <f aca="false">CU25*(CU173-CU171+CU115+CU112+CU107)-CU189-CU190</f>
        <v>-33458.6448166096</v>
      </c>
      <c r="CV191" s="21" t="n">
        <f aca="false">CV25*(CV173-CV171+CV115+CV112+CV107)-CV189-CV190</f>
        <v>1344.2363203523</v>
      </c>
      <c r="CW191" s="21" t="n">
        <f aca="false">CW25*(CW173-CW171+CW115+CW112+CW107)-CW189-CW190</f>
        <v>1357.90310958995</v>
      </c>
      <c r="CX191" s="21" t="n">
        <f aca="false">CX25*(CX173-CX171+CX115+CX112+CX107)-CX189-CX190</f>
        <v>1356.78676897896</v>
      </c>
      <c r="CY191" s="21" t="n">
        <f aca="false">CY25*(CY173-CY171+CY115+CY112+CY107)-CY189-CY190</f>
        <v>1693.84238654737</v>
      </c>
      <c r="CZ191" s="21" t="n">
        <f aca="false">CZ25*(CZ173-CZ171+CZ115+CZ112+CZ107)-CZ189-CZ190</f>
        <v>1711.33461335431</v>
      </c>
      <c r="DA191" s="21" t="n">
        <f aca="false">DA25*(DA173-DA171+DA115+DA112+DA107)-DA189-DA190</f>
        <v>1728.78373862624</v>
      </c>
      <c r="DB191" s="21" t="n">
        <f aca="false">DB25*(DB173-DB171+DB115+DB112+DB107)-DB189-DB190</f>
        <v>1727.41311241333</v>
      </c>
      <c r="DC191" s="21" t="n">
        <f aca="false">DC25*(DC173-DC171+DC115+DC112+DC107)-DC189-DC190</f>
        <v>1631.29202928484</v>
      </c>
      <c r="DD191" s="21" t="n">
        <f aca="false">DD25*(DD173-DD171+DD115+DD112+DD107)-DD189-DD190</f>
        <v>1648.12156836014</v>
      </c>
      <c r="DE191" s="21" t="n">
        <f aca="false">DE25*(DE173-DE171+DE115+DE112+DE107)-DE189-DE190</f>
        <v>1664.90905456265</v>
      </c>
      <c r="DF191" s="21" t="n">
        <f aca="false">DF25*(DF173-DF171+DF115+DF112+DF107)-DF189-DF190</f>
        <v>1663.571775745</v>
      </c>
      <c r="DG191" s="21" t="n">
        <f aca="false">DG25*(DG173-DG171+DG115+DG112+DG107)-DG189-DG190</f>
        <v>1599.4597450549</v>
      </c>
      <c r="DH191" s="21" t="n">
        <f aca="false">DH25*(DH173-DH171+DH115+DH112+DH107)-DH189-DH190</f>
        <v>1615.94442094953</v>
      </c>
      <c r="DI191" s="21" t="n">
        <f aca="false">DI25*(DI173-DI171+DI115+DI112+DI107)-DI189-DI190</f>
        <v>1632.38733046816</v>
      </c>
      <c r="DJ191" s="21" t="n">
        <f aca="false">DJ25*(DJ173-DJ171+DJ115+DJ112+DJ107)-DJ189-DJ190</f>
        <v>1631.05916223126</v>
      </c>
      <c r="DK191" s="21" t="n">
        <f aca="false">DK25*(DK173-DK171+DK115+DK112+DK107)-DK189-DK190</f>
        <v>1553.67749556052</v>
      </c>
      <c r="DL191" s="21" t="n">
        <f aca="false">DL25*(DL173-DL171+DL115+DL112+DL107)-DL189-DL190</f>
        <v>1552.39610452396</v>
      </c>
      <c r="DM191" s="21" t="n">
        <f aca="false">DM25*(DM173-DM171+DM115+DM112+DM107)-DM189-DM190</f>
        <v>1568.16090015437</v>
      </c>
      <c r="DN191" s="21" t="n">
        <f aca="false">DN25*(DN173-DN171+DN115+DN112+DN107)-DN189-DN190</f>
        <v>1566.85315797604</v>
      </c>
      <c r="DO191" s="21" t="n">
        <f aca="false">DO25*(DO173-DO171+DO115+DO112+DO107)-DO189-DO190</f>
        <v>1569.66575257883</v>
      </c>
      <c r="DP191" s="21" t="n">
        <f aca="false">DP25*(DP173-DP171+DP115+DP112+DP107)-DP189-DP190</f>
        <v>1585.83969655981</v>
      </c>
      <c r="DQ191" s="21" t="n">
        <f aca="false">DQ25*(DQ173-DQ171+DQ115+DQ112+DQ107)-DQ189-DQ190</f>
        <v>1601.97253330388</v>
      </c>
      <c r="DR191" s="21" t="n">
        <f aca="false">DR25*(DR173-DR171+DR115+DR112+DR107)-DR189-DR190</f>
        <v>1600.66532565052</v>
      </c>
      <c r="DS191" s="21" t="n">
        <f aca="false">DS25*(DS173-DS171+DS115+DS112+DS107)-DS189-DS190</f>
        <v>1566.32073803774</v>
      </c>
      <c r="DT191" s="21" t="n">
        <f aca="false">DT25*(DT173-DT171+DT115+DT112+DT107)-DT189-DT190</f>
        <v>1582.46436404323</v>
      </c>
      <c r="DU191" s="21" t="n">
        <f aca="false">DU25*(DU173-DU171+DU115+DU112+DU107)-DU189-DU190</f>
        <v>1598.56710505714</v>
      </c>
      <c r="DV191" s="21" t="n">
        <f aca="false">DV25*(DV173-DV171+DV115+DV112+DV107)-DV189-DV190</f>
        <v>1597.26696479201</v>
      </c>
      <c r="DW191" s="21" t="n">
        <f aca="false">DW25*(DW173-DW171+DW115+DW112+DW107)-DW189-DW190</f>
        <v>1545.05752518611</v>
      </c>
      <c r="DX191" s="21" t="n">
        <f aca="false">DX25*(DX173-DX171+DX115+DX112+DX107)-DX189-DX190</f>
        <v>1560.96659839251</v>
      </c>
      <c r="DY191" s="21" t="n">
        <f aca="false">DY25*(DY173-DY171+DY115+DY112+DY107)-DY189-DY190</f>
        <v>1576.83484193856</v>
      </c>
      <c r="DZ191" s="21" t="n">
        <f aca="false">DZ25*(DZ173-DZ171+DZ115+DZ112+DZ107)-DZ189-DZ190</f>
        <v>1575.5364612025</v>
      </c>
      <c r="EA191" s="21" t="n">
        <f aca="false">EA25*(EA173-EA171+EA115+EA112+EA107)-EA189-EA190</f>
        <v>1543.18805135183</v>
      </c>
      <c r="EB191" s="21" t="n">
        <f aca="false">EB25*(EB173-EB171+EB115+EB112+EB107)-EB189-EB190</f>
        <v>1541.94140036877</v>
      </c>
      <c r="EC191" s="21" t="n">
        <f aca="false">EC25*(EC173-EC171+EC115+EC112+EC107)-EC189-EC190</f>
        <v>1557.62640465383</v>
      </c>
      <c r="ED191" s="21" t="n">
        <f aca="false">ED25*(ED173-ED171+ED115+ED112+ED107)-ED189-ED190</f>
        <v>1556.35411694018</v>
      </c>
      <c r="EE191" s="21" t="n">
        <f aca="false">EE25*(EE173-EE171+EE115+EE112+EE107)-EE189-EE190</f>
        <v>1563.93147038628</v>
      </c>
      <c r="EF191" s="21" t="n">
        <f aca="false">EF25*(EF173-EF171+EF115+EF112+EF107)-EF189-EF190</f>
        <v>1580.05834653424</v>
      </c>
      <c r="EG191" s="21" t="n">
        <f aca="false">EG25*(EG173-EG171+EG115+EG112+EG107)-EG189-EG190</f>
        <v>1596.14465562156</v>
      </c>
      <c r="EH191" s="21" t="n">
        <f aca="false">EH25*(EH173-EH171+EH115+EH112+EH107)-EH189-EH190</f>
        <v>1594.85462554109</v>
      </c>
      <c r="EI191" s="21" t="n">
        <f aca="false">EI25*(EI173-EI171+EI115+EI112+EI107)-EI189-EI190</f>
        <v>1637.26817397417</v>
      </c>
      <c r="EJ191" s="21" t="n">
        <f aca="false">EJ25*(EJ173-EJ171+EJ115+EJ112+EJ107)-EJ189-EJ190</f>
        <v>1547.60711657096</v>
      </c>
      <c r="EK191" s="21" t="n">
        <f aca="false">EK25*(EK173-EK171+EK115+EK112+EK107)-EK189-EK190</f>
        <v>1563.33770070361</v>
      </c>
      <c r="EL191" s="21" t="n">
        <f aca="false">EL25*(EL173-EL171+EL115+EL112+EL107)-EL189-EL190</f>
        <v>1562.04856161175</v>
      </c>
      <c r="EM191" s="21" t="n">
        <f aca="false">EM25*(EM173-EM171+EM115+EM112+EM107)-EM189-EM190</f>
        <v>1575.56831799768</v>
      </c>
      <c r="EN191" s="21" t="n">
        <f aca="false">EN25*(EN173-EN171+EN115+EN112+EN107)-EN189-EN190</f>
        <v>1591.80623421919</v>
      </c>
      <c r="EO191" s="21" t="n">
        <f aca="false">EO25*(EO173-EO171+EO115+EO112+EO107)-EO189-EO190</f>
        <v>1608.00299090023</v>
      </c>
      <c r="EP191" s="21" t="n">
        <f aca="false">EP25*(EP173-EP171+EP115+EP112+EP107)-EP189-EP190</f>
        <v>1606.69411999671</v>
      </c>
      <c r="EQ191" s="21" t="n">
        <f aca="false">EQ25*(EQ173-EQ171+EQ115+EQ112+EQ107)-EQ189-EQ190</f>
        <v>1555.25965166475</v>
      </c>
      <c r="ER191" s="21" t="n">
        <f aca="false">ER25*(ER173-ER171+ER115+ER112+ER107)-ER189-ER190</f>
        <v>1553.98518067453</v>
      </c>
      <c r="ES191" s="21" t="n">
        <f aca="false">ES25*(ES173-ES171+ES115+ES112+ES107)-ES189-ES190</f>
        <v>1569.77442953242</v>
      </c>
      <c r="ET191" s="21" t="n">
        <f aca="false">ET25*(ET173-ET171+ET115+ET112+ET107)-ET189-ET190</f>
        <v>1568.4737497076</v>
      </c>
      <c r="EU191" s="21" t="n">
        <f aca="false">EU25*(EU173-EU171+EU115+EU112+EU107)-EU189-EU190</f>
        <v>1563.76715439739</v>
      </c>
      <c r="EV191" s="21" t="n">
        <f aca="false">EV25*(EV173-EV171+EV115+EV112+EV107)-EV189-EV190</f>
        <v>1579.86053217271</v>
      </c>
      <c r="EW191" s="21" t="n">
        <f aca="false">EW25*(EW173-EW171+EW115+EW112+EW107)-EW189-EW190</f>
        <v>1595.91231510996</v>
      </c>
      <c r="EX191" s="21" t="n">
        <f aca="false">EX25*(EX173-EX171+EX115+EX112+EX107)-EX189-EX190</f>
        <v>1594.5896017689</v>
      </c>
      <c r="EY191" s="21" t="n">
        <f aca="false">EY25*(EY173-EY171+EY115+EY112+EY107)-EY189-EY190</f>
        <v>1589.80426389339</v>
      </c>
      <c r="EZ191" s="21" t="n">
        <f aca="false">EZ25*(EZ173-EZ171+EZ115+EZ112+EZ107)-EZ189-EZ190</f>
        <v>1606.16522897601</v>
      </c>
      <c r="FA191" s="21" t="n">
        <f aca="false">FA25*(FA173-FA171+FA115+FA112+FA107)-FA189-FA190</f>
        <v>1622.483894604</v>
      </c>
      <c r="FB191" s="21" t="n">
        <f aca="false">FB25*(FB173-FB171+FB115+FB112+FB107)-FB189-FB190</f>
        <v>1621.13877449895</v>
      </c>
      <c r="FC191" s="21" t="n">
        <f aca="false">FC25*(FC173-FC171+FC115+FC112+FC107)-FC189-FC190</f>
        <v>1616.27337990227</v>
      </c>
      <c r="FD191" s="21" t="n">
        <f aca="false">FD25*(FD173-FD171+FD115+FD112+FD107)-FD189-FD190</f>
        <v>0</v>
      </c>
      <c r="FE191" s="21" t="n">
        <f aca="false">FE25*(FE173-FE171+FE115+FE112+FE107)-FE189-FE190</f>
        <v>0</v>
      </c>
      <c r="FF191" s="21" t="n">
        <f aca="false">FF25*(FF173-FF171+FF115+FF112+FF107)-FF189-FF190</f>
        <v>0</v>
      </c>
      <c r="FG191" s="21" t="n">
        <f aca="false">FG25*(FG173-FG171+FG115+FG112+FG107)-FG189-FG190</f>
        <v>0</v>
      </c>
      <c r="FH191" s="21" t="n">
        <f aca="false">FH25*(FH173-FH171+FH115+FH112+FH107)-FH189-FH190</f>
        <v>0</v>
      </c>
    </row>
    <row r="192" customFormat="false" ht="15" hidden="false" customHeight="false" outlineLevel="0" collapsed="false">
      <c r="C192" s="28" t="s">
        <v>821</v>
      </c>
      <c r="D192" s="12" t="s">
        <v>27</v>
      </c>
      <c r="E192" s="29" t="n">
        <f aca="false">MAX(0,$F192)</f>
        <v>0</v>
      </c>
      <c r="F192" s="29" t="n">
        <f aca="false">XNPV(In_Buyer_IRR_RtB,INDEX($J191:$FH191,$E23):$FH$191,INDEX($J$4:$FH$4,$E23):$FH$4)/$E13</f>
        <v>-138.419252006056</v>
      </c>
    </row>
    <row r="193" customFormat="false" ht="15" hidden="false" customHeight="false" outlineLevel="0" collapsed="false">
      <c r="C193" s="1" t="s">
        <v>822</v>
      </c>
      <c r="D193" s="12" t="s">
        <v>27</v>
      </c>
      <c r="E193" s="19" t="n">
        <f aca="false">($I189+$I190)/$E13</f>
        <v>71.8968253968254</v>
      </c>
      <c r="F193" s="19" t="n">
        <f aca="false">$E192+$E193</f>
        <v>71.8968253968254</v>
      </c>
    </row>
    <row r="194" customFormat="false" ht="15" hidden="false" customHeight="false" outlineLevel="0" collapsed="false">
      <c r="C194" s="28" t="s">
        <v>823</v>
      </c>
      <c r="D194" s="12" t="s">
        <v>358</v>
      </c>
      <c r="E194" s="29" t="n">
        <f aca="false">IF(In_RtB_Price&gt;0,In_RtB_Price,$E192)*(1+In_Price_Step)</f>
        <v>90</v>
      </c>
      <c r="F194" s="63" t="n">
        <f aca="false">$E194*$E13</f>
        <v>5670</v>
      </c>
    </row>
    <row r="195" customFormat="false" ht="15" hidden="false" customHeight="false" outlineLevel="0" collapsed="false">
      <c r="C195" s="1" t="s">
        <v>824</v>
      </c>
      <c r="D195" s="12" t="s">
        <v>358</v>
      </c>
      <c r="I195" s="21" t="n">
        <f aca="false">SUM(J195:FH195)</f>
        <v>95551.0912450154</v>
      </c>
      <c r="J195" s="21" t="n">
        <f aca="false">J191-$F194*J20</f>
        <v>-0</v>
      </c>
      <c r="K195" s="21" t="n">
        <f aca="false">K191-$F194*K20</f>
        <v>-0</v>
      </c>
      <c r="L195" s="21" t="n">
        <f aca="false">L191-$F194*L20</f>
        <v>-0</v>
      </c>
      <c r="M195" s="21" t="n">
        <f aca="false">M191-$F194*M20</f>
        <v>-0</v>
      </c>
      <c r="N195" s="21" t="n">
        <f aca="false">N191-$F194*N20</f>
        <v>-0</v>
      </c>
      <c r="O195" s="21" t="n">
        <f aca="false">O191-$F194*O20</f>
        <v>-10199.5</v>
      </c>
      <c r="P195" s="21" t="n">
        <f aca="false">P191-$F194*P20</f>
        <v>-732.303647534247</v>
      </c>
      <c r="Q195" s="21" t="n">
        <f aca="false">Q191-$F194*Q20</f>
        <v>-18862.3657255791</v>
      </c>
      <c r="R195" s="21" t="n">
        <f aca="false">R191-$F194*R20</f>
        <v>-18862.3657255791</v>
      </c>
      <c r="S195" s="21" t="n">
        <f aca="false">S191-$F194*S20</f>
        <v>-18094.8400111706</v>
      </c>
      <c r="T195" s="21" t="n">
        <f aca="false">T191-$F194*T20</f>
        <v>549.489564893418</v>
      </c>
      <c r="U195" s="21" t="n">
        <f aca="false">U191-$F194*U20</f>
        <v>554.937397968901</v>
      </c>
      <c r="V195" s="21" t="n">
        <f aca="false">V191-$F194*V20</f>
        <v>554.340844499029</v>
      </c>
      <c r="W195" s="21" t="n">
        <f aca="false">W191-$F194*W20</f>
        <v>533.614269119641</v>
      </c>
      <c r="X195" s="21" t="n">
        <f aca="false">X191-$F194*X20</f>
        <v>538.967985026555</v>
      </c>
      <c r="Y195" s="21" t="n">
        <f aca="false">Y191-$F194*Y20</f>
        <v>544.303031420114</v>
      </c>
      <c r="Z195" s="21" t="n">
        <f aca="false">Z191-$F194*Z20</f>
        <v>543.709342021779</v>
      </c>
      <c r="AA195" s="21" t="n">
        <f aca="false">AA191-$F194*AA20</f>
        <v>440.538541151334</v>
      </c>
      <c r="AB195" s="21" t="n">
        <f aca="false">AB191-$F194*AB20</f>
        <v>444.860869555297</v>
      </c>
      <c r="AC195" s="21" t="n">
        <f aca="false">AC191-$F194*AC20</f>
        <v>449.164618892266</v>
      </c>
      <c r="AD195" s="21" t="n">
        <f aca="false">AD191-$F194*AD20</f>
        <v>448.57380568276</v>
      </c>
      <c r="AE195" s="21" t="n">
        <f aca="false">AE191-$F194*AE20</f>
        <v>1565.9345429999</v>
      </c>
      <c r="AF195" s="21" t="n">
        <f aca="false">AF191-$F194*AF20</f>
        <v>1582.12039882587</v>
      </c>
      <c r="AG195" s="21" t="n">
        <f aca="false">AG191-$F194*AG20</f>
        <v>1598.26687926313</v>
      </c>
      <c r="AH195" s="21" t="n">
        <f aca="false">AH191-$F194*AH20</f>
        <v>1597.01474427812</v>
      </c>
      <c r="AI195" s="21" t="n">
        <f aca="false">AI191-$F194*AI20</f>
        <v>1579.99755638503</v>
      </c>
      <c r="AJ195" s="21" t="n">
        <f aca="false">AJ191-$F194*AJ20</f>
        <v>1578.83986840991</v>
      </c>
      <c r="AK195" s="21" t="n">
        <f aca="false">AK191-$F194*AK20</f>
        <v>1561.18254911471</v>
      </c>
      <c r="AL195" s="21" t="n">
        <f aca="false">AL191-$F194*AL20</f>
        <v>1560.0567264371</v>
      </c>
      <c r="AM195" s="21" t="n">
        <f aca="false">AM191-$F194*AM20</f>
        <v>1499.48117758955</v>
      </c>
      <c r="AN195" s="21" t="n">
        <f aca="false">AN191-$F194*AN20</f>
        <v>1515.04833102925</v>
      </c>
      <c r="AO195" s="21" t="n">
        <f aca="false">AO191-$F194*AO20</f>
        <v>1530.579992319</v>
      </c>
      <c r="AP195" s="21" t="n">
        <f aca="false">AP191-$F194*AP20</f>
        <v>1529.45134409189</v>
      </c>
      <c r="AQ195" s="21" t="n">
        <f aca="false">AQ191-$F194*AQ20</f>
        <v>1411.92772431925</v>
      </c>
      <c r="AR195" s="21" t="n">
        <f aca="false">AR191-$F194*AR20</f>
        <v>1426.57909346685</v>
      </c>
      <c r="AS195" s="21" t="n">
        <f aca="false">AS191-$F194*AS20</f>
        <v>1441.19682114873</v>
      </c>
      <c r="AT195" s="21" t="n">
        <f aca="false">AT191-$F194*AT20</f>
        <v>1440.12702456847</v>
      </c>
      <c r="AU195" s="21" t="n">
        <f aca="false">AU191-$F194*AU20</f>
        <v>1409.49102154798</v>
      </c>
      <c r="AV195" s="21" t="n">
        <f aca="false">AV191-$F194*AV20</f>
        <v>1424.12376018017</v>
      </c>
      <c r="AW195" s="21" t="n">
        <f aca="false">AW191-$F194*AW20</f>
        <v>1438.72313135321</v>
      </c>
      <c r="AX195" s="21" t="n">
        <f aca="false">AX191-$F194*AX20</f>
        <v>1437.66204816545</v>
      </c>
      <c r="AY195" s="21" t="n">
        <f aca="false">AY191-$F194*AY20</f>
        <v>1385.36947179182</v>
      </c>
      <c r="AZ195" s="21" t="n">
        <f aca="false">AZ191-$F194*AZ20</f>
        <v>1384.3316225952</v>
      </c>
      <c r="BA195" s="21" t="n">
        <f aca="false">BA191-$F194*BA20</f>
        <v>1398.49558954533</v>
      </c>
      <c r="BB195" s="21" t="n">
        <f aca="false">BB191-$F194*BB20</f>
        <v>1397.43639751851</v>
      </c>
      <c r="BC195" s="21" t="n">
        <f aca="false">BC191-$F194*BC20</f>
        <v>1417.28572011097</v>
      </c>
      <c r="BD195" s="21" t="n">
        <f aca="false">BD191-$F194*BD20</f>
        <v>1431.9546348856</v>
      </c>
      <c r="BE195" s="21" t="n">
        <f aca="false">BE191-$F194*BE20</f>
        <v>1446.58854569458</v>
      </c>
      <c r="BF195" s="21" t="n">
        <f aca="false">BF191-$F194*BF20</f>
        <v>1445.47542169851</v>
      </c>
      <c r="BG195" s="21" t="n">
        <f aca="false">BG191-$F194*BG20</f>
        <v>1406.56211119404</v>
      </c>
      <c r="BH195" s="21" t="n">
        <f aca="false">BH191-$F194*BH20</f>
        <v>1371.7660933864</v>
      </c>
      <c r="BI195" s="21" t="n">
        <f aca="false">BI191-$F194*BI20</f>
        <v>1385.72997871835</v>
      </c>
      <c r="BJ195" s="21" t="n">
        <f aca="false">BJ191-$F194*BJ20</f>
        <v>1384.60815369752</v>
      </c>
      <c r="BK195" s="21" t="n">
        <f aca="false">BK191-$F194*BK20</f>
        <v>1355.16583320642</v>
      </c>
      <c r="BL195" s="21" t="n">
        <f aca="false">BL191-$F194*BL20</f>
        <v>1369.14569659951</v>
      </c>
      <c r="BM195" s="21" t="n">
        <f aca="false">BM191-$F194*BM20</f>
        <v>1383.09059397996</v>
      </c>
      <c r="BN195" s="21" t="n">
        <f aca="false">BN191-$F194*BN20</f>
        <v>1381.97867688742</v>
      </c>
      <c r="BO195" s="21" t="n">
        <f aca="false">BO191-$F194*BO20</f>
        <v>1352.07544211311</v>
      </c>
      <c r="BP195" s="21" t="n">
        <f aca="false">BP191-$F194*BP20</f>
        <v>1351.01628460196</v>
      </c>
      <c r="BQ195" s="21" t="n">
        <f aca="false">BQ191-$F194*BQ20</f>
        <v>1364.7926225957</v>
      </c>
      <c r="BR195" s="21" t="n">
        <f aca="false">BR191-$F194*BR20</f>
        <v>1363.71168405992</v>
      </c>
      <c r="BS195" s="21" t="n">
        <f aca="false">BS191-$F194*BS20</f>
        <v>1288.13797867696</v>
      </c>
      <c r="BT195" s="21" t="n">
        <f aca="false">BT191-$F194*BT20</f>
        <v>1301.43235951738</v>
      </c>
      <c r="BU195" s="21" t="n">
        <f aca="false">BU191-$F194*BU20</f>
        <v>1314.69369770219</v>
      </c>
      <c r="BV195" s="21" t="n">
        <f aca="false">BV191-$F194*BV20</f>
        <v>1313.6429432474</v>
      </c>
      <c r="BW195" s="21" t="n">
        <f aca="false">BW191-$F194*BW20</f>
        <v>1322.26029866836</v>
      </c>
      <c r="BX195" s="21" t="n">
        <f aca="false">BX191-$F194*BX20</f>
        <v>1335.91417960553</v>
      </c>
      <c r="BY195" s="21" t="n">
        <f aca="false">BY191-$F194*BY20</f>
        <v>1349.53438067301</v>
      </c>
      <c r="BZ195" s="21" t="n">
        <f aca="false">BZ191-$F194*BZ20</f>
        <v>1348.46336284886</v>
      </c>
      <c r="CA195" s="21" t="n">
        <f aca="false">CA191-$F194*CA20</f>
        <v>1302.1167277431</v>
      </c>
      <c r="CB195" s="21" t="n">
        <f aca="false">CB191-$F194*CB20</f>
        <v>1315.53622333574</v>
      </c>
      <c r="CC195" s="21" t="n">
        <f aca="false">CC191-$F194*CC20</f>
        <v>1328.92169613057</v>
      </c>
      <c r="CD195" s="21" t="n">
        <f aca="false">CD191-$F194*CD20</f>
        <v>1327.83977321286</v>
      </c>
      <c r="CE195" s="21" t="n">
        <f aca="false">CE191-$F194*CE20</f>
        <v>1280.38668318705</v>
      </c>
      <c r="CF195" s="21" t="n">
        <f aca="false">CF191-$F194*CF20</f>
        <v>1279.331621731</v>
      </c>
      <c r="CG195" s="21" t="n">
        <f aca="false">CG191-$F194*CG20</f>
        <v>1292.32435414262</v>
      </c>
      <c r="CH195" s="21" t="n">
        <f aca="false">CH191-$F194*CH20</f>
        <v>1291.24759589519</v>
      </c>
      <c r="CI195" s="21" t="n">
        <f aca="false">CI191-$F194*CI20</f>
        <v>1320.2561596127</v>
      </c>
      <c r="CJ195" s="21" t="n">
        <f aca="false">CJ191-$F194*CJ20</f>
        <v>1333.83564206853</v>
      </c>
      <c r="CK195" s="21" t="n">
        <f aca="false">CK191-$F194*CK20</f>
        <v>1347.37975302695</v>
      </c>
      <c r="CL195" s="21" t="n">
        <f aca="false">CL191-$F194*CL20</f>
        <v>1346.25494154314</v>
      </c>
      <c r="CM195" s="21" t="n">
        <f aca="false">CM191-$F194*CM20</f>
        <v>1339.42717641814</v>
      </c>
      <c r="CN195" s="21" t="n">
        <f aca="false">CN191-$F194*CN20</f>
        <v>1353.20490037258</v>
      </c>
      <c r="CO195" s="21" t="n">
        <f aca="false">CO191-$F194*CO20</f>
        <v>1366.94677354948</v>
      </c>
      <c r="CP195" s="21" t="n">
        <f aca="false">CP191-$F194*CP20</f>
        <v>1365.80672098675</v>
      </c>
      <c r="CQ195" s="21" t="n">
        <f aca="false">CQ191-$F194*CQ20</f>
        <v>1337.16003324221</v>
      </c>
      <c r="CR195" s="21" t="n">
        <f aca="false">CR191-$F194*CR20</f>
        <v>1350.90066786993</v>
      </c>
      <c r="CS195" s="21" t="n">
        <f aca="false">CS191-$F194*CS20</f>
        <v>1364.60506560243</v>
      </c>
      <c r="CT195" s="21" t="n">
        <f aca="false">CT191-$F194*CT20</f>
        <v>1363.45273452033</v>
      </c>
      <c r="CU195" s="21" t="n">
        <f aca="false">CU191-$F194*CU20</f>
        <v>-33458.6448166096</v>
      </c>
      <c r="CV195" s="21" t="n">
        <f aca="false">CV191-$F194*CV20</f>
        <v>1344.2363203523</v>
      </c>
      <c r="CW195" s="21" t="n">
        <f aca="false">CW191-$F194*CW20</f>
        <v>1357.90310958995</v>
      </c>
      <c r="CX195" s="21" t="n">
        <f aca="false">CX191-$F194*CX20</f>
        <v>1356.78676897896</v>
      </c>
      <c r="CY195" s="21" t="n">
        <f aca="false">CY191-$F194*CY20</f>
        <v>1693.84238654737</v>
      </c>
      <c r="CZ195" s="21" t="n">
        <f aca="false">CZ191-$F194*CZ20</f>
        <v>1711.33461335431</v>
      </c>
      <c r="DA195" s="21" t="n">
        <f aca="false">DA191-$F194*DA20</f>
        <v>1728.78373862624</v>
      </c>
      <c r="DB195" s="21" t="n">
        <f aca="false">DB191-$F194*DB20</f>
        <v>1727.41311241333</v>
      </c>
      <c r="DC195" s="21" t="n">
        <f aca="false">DC191-$F194*DC20</f>
        <v>1631.29202928484</v>
      </c>
      <c r="DD195" s="21" t="n">
        <f aca="false">DD191-$F194*DD20</f>
        <v>1648.12156836014</v>
      </c>
      <c r="DE195" s="21" t="n">
        <f aca="false">DE191-$F194*DE20</f>
        <v>1664.90905456265</v>
      </c>
      <c r="DF195" s="21" t="n">
        <f aca="false">DF191-$F194*DF20</f>
        <v>1663.571775745</v>
      </c>
      <c r="DG195" s="21" t="n">
        <f aca="false">DG191-$F194*DG20</f>
        <v>1599.4597450549</v>
      </c>
      <c r="DH195" s="21" t="n">
        <f aca="false">DH191-$F194*DH20</f>
        <v>1615.94442094953</v>
      </c>
      <c r="DI195" s="21" t="n">
        <f aca="false">DI191-$F194*DI20</f>
        <v>1632.38733046816</v>
      </c>
      <c r="DJ195" s="21" t="n">
        <f aca="false">DJ191-$F194*DJ20</f>
        <v>1631.05916223126</v>
      </c>
      <c r="DK195" s="21" t="n">
        <f aca="false">DK191-$F194*DK20</f>
        <v>1553.67749556052</v>
      </c>
      <c r="DL195" s="21" t="n">
        <f aca="false">DL191-$F194*DL20</f>
        <v>1552.39610452396</v>
      </c>
      <c r="DM195" s="21" t="n">
        <f aca="false">DM191-$F194*DM20</f>
        <v>1568.16090015437</v>
      </c>
      <c r="DN195" s="21" t="n">
        <f aca="false">DN191-$F194*DN20</f>
        <v>1566.85315797604</v>
      </c>
      <c r="DO195" s="21" t="n">
        <f aca="false">DO191-$F194*DO20</f>
        <v>1569.66575257883</v>
      </c>
      <c r="DP195" s="21" t="n">
        <f aca="false">DP191-$F194*DP20</f>
        <v>1585.83969655981</v>
      </c>
      <c r="DQ195" s="21" t="n">
        <f aca="false">DQ191-$F194*DQ20</f>
        <v>1601.97253330388</v>
      </c>
      <c r="DR195" s="21" t="n">
        <f aca="false">DR191-$F194*DR20</f>
        <v>1600.66532565052</v>
      </c>
      <c r="DS195" s="21" t="n">
        <f aca="false">DS191-$F194*DS20</f>
        <v>1566.32073803774</v>
      </c>
      <c r="DT195" s="21" t="n">
        <f aca="false">DT191-$F194*DT20</f>
        <v>1582.46436404323</v>
      </c>
      <c r="DU195" s="21" t="n">
        <f aca="false">DU191-$F194*DU20</f>
        <v>1598.56710505714</v>
      </c>
      <c r="DV195" s="21" t="n">
        <f aca="false">DV191-$F194*DV20</f>
        <v>1597.26696479201</v>
      </c>
      <c r="DW195" s="21" t="n">
        <f aca="false">DW191-$F194*DW20</f>
        <v>1545.05752518611</v>
      </c>
      <c r="DX195" s="21" t="n">
        <f aca="false">DX191-$F194*DX20</f>
        <v>1560.96659839251</v>
      </c>
      <c r="DY195" s="21" t="n">
        <f aca="false">DY191-$F194*DY20</f>
        <v>1576.83484193856</v>
      </c>
      <c r="DZ195" s="21" t="n">
        <f aca="false">DZ191-$F194*DZ20</f>
        <v>1575.5364612025</v>
      </c>
      <c r="EA195" s="21" t="n">
        <f aca="false">EA191-$F194*EA20</f>
        <v>1543.18805135183</v>
      </c>
      <c r="EB195" s="21" t="n">
        <f aca="false">EB191-$F194*EB20</f>
        <v>1541.94140036877</v>
      </c>
      <c r="EC195" s="21" t="n">
        <f aca="false">EC191-$F194*EC20</f>
        <v>1557.62640465383</v>
      </c>
      <c r="ED195" s="21" t="n">
        <f aca="false">ED191-$F194*ED20</f>
        <v>1556.35411694018</v>
      </c>
      <c r="EE195" s="21" t="n">
        <f aca="false">EE191-$F194*EE20</f>
        <v>1563.93147038628</v>
      </c>
      <c r="EF195" s="21" t="n">
        <f aca="false">EF191-$F194*EF20</f>
        <v>1580.05834653424</v>
      </c>
      <c r="EG195" s="21" t="n">
        <f aca="false">EG191-$F194*EG20</f>
        <v>1596.14465562156</v>
      </c>
      <c r="EH195" s="21" t="n">
        <f aca="false">EH191-$F194*EH20</f>
        <v>1594.85462554109</v>
      </c>
      <c r="EI195" s="21" t="n">
        <f aca="false">EI191-$F194*EI20</f>
        <v>1637.26817397417</v>
      </c>
      <c r="EJ195" s="21" t="n">
        <f aca="false">EJ191-$F194*EJ20</f>
        <v>1547.60711657096</v>
      </c>
      <c r="EK195" s="21" t="n">
        <f aca="false">EK191-$F194*EK20</f>
        <v>1563.33770070361</v>
      </c>
      <c r="EL195" s="21" t="n">
        <f aca="false">EL191-$F194*EL20</f>
        <v>1562.04856161175</v>
      </c>
      <c r="EM195" s="21" t="n">
        <f aca="false">EM191-$F194*EM20</f>
        <v>1575.56831799768</v>
      </c>
      <c r="EN195" s="21" t="n">
        <f aca="false">EN191-$F194*EN20</f>
        <v>1591.80623421919</v>
      </c>
      <c r="EO195" s="21" t="n">
        <f aca="false">EO191-$F194*EO20</f>
        <v>1608.00299090023</v>
      </c>
      <c r="EP195" s="21" t="n">
        <f aca="false">EP191-$F194*EP20</f>
        <v>1606.69411999671</v>
      </c>
      <c r="EQ195" s="21" t="n">
        <f aca="false">EQ191-$F194*EQ20</f>
        <v>1555.25965166475</v>
      </c>
      <c r="ER195" s="21" t="n">
        <f aca="false">ER191-$F194*ER20</f>
        <v>1553.98518067453</v>
      </c>
      <c r="ES195" s="21" t="n">
        <f aca="false">ES191-$F194*ES20</f>
        <v>1569.77442953242</v>
      </c>
      <c r="ET195" s="21" t="n">
        <f aca="false">ET191-$F194*ET20</f>
        <v>1568.4737497076</v>
      </c>
      <c r="EU195" s="21" t="n">
        <f aca="false">EU191-$F194*EU20</f>
        <v>1563.76715439739</v>
      </c>
      <c r="EV195" s="21" t="n">
        <f aca="false">EV191-$F194*EV20</f>
        <v>1579.86053217271</v>
      </c>
      <c r="EW195" s="21" t="n">
        <f aca="false">EW191-$F194*EW20</f>
        <v>1595.91231510996</v>
      </c>
      <c r="EX195" s="21" t="n">
        <f aca="false">EX191-$F194*EX20</f>
        <v>1594.5896017689</v>
      </c>
      <c r="EY195" s="21" t="n">
        <f aca="false">EY191-$F194*EY20</f>
        <v>1589.80426389339</v>
      </c>
      <c r="EZ195" s="21" t="n">
        <f aca="false">EZ191-$F194*EZ20</f>
        <v>1606.16522897601</v>
      </c>
      <c r="FA195" s="21" t="n">
        <f aca="false">FA191-$F194*FA20</f>
        <v>1622.483894604</v>
      </c>
      <c r="FB195" s="21" t="n">
        <f aca="false">FB191-$F194*FB20</f>
        <v>1621.13877449895</v>
      </c>
      <c r="FC195" s="21" t="n">
        <f aca="false">FC191-$F194*FC20</f>
        <v>1616.27337990227</v>
      </c>
      <c r="FD195" s="21" t="n">
        <f aca="false">FD191-$F194*FD20</f>
        <v>0</v>
      </c>
      <c r="FE195" s="21" t="n">
        <f aca="false">FE191-$F194*FE20</f>
        <v>0</v>
      </c>
      <c r="FF195" s="21" t="n">
        <f aca="false">FF191-$F194*FF20</f>
        <v>0</v>
      </c>
      <c r="FG195" s="21" t="n">
        <f aca="false">FG191-$F194*FG20</f>
        <v>0</v>
      </c>
      <c r="FH195" s="21" t="n">
        <f aca="false">FH191-$F194*FH20</f>
        <v>0</v>
      </c>
    </row>
    <row r="196" customFormat="false" ht="15" hidden="false" customHeight="false" outlineLevel="0" collapsed="false">
      <c r="C196" s="28" t="s">
        <v>825</v>
      </c>
      <c r="D196" s="12" t="s">
        <v>32</v>
      </c>
      <c r="E196" s="33" t="n">
        <f aca="false">XIRR(INDEX($J195:$FH195,$E23):$FH195,INDEX($J$4:$FH$4,$E23):$FH$4)</f>
        <v>0.0574399322616083</v>
      </c>
    </row>
    <row r="197" customFormat="false" ht="15" hidden="false" customHeight="false" outlineLevel="0" collapsed="false">
      <c r="C197" s="1" t="s">
        <v>826</v>
      </c>
      <c r="D197" s="12" t="s">
        <v>358</v>
      </c>
      <c r="I197" s="21" t="n">
        <f aca="false">SUM(J197:FH197)</f>
        <v>105797.445632297</v>
      </c>
      <c r="J197" s="21" t="n">
        <f aca="false">J195-J25*J168</f>
        <v>0</v>
      </c>
      <c r="K197" s="21" t="n">
        <f aca="false">K195-K25*K168</f>
        <v>0</v>
      </c>
      <c r="L197" s="21" t="n">
        <f aca="false">L195-L25*L168</f>
        <v>0</v>
      </c>
      <c r="M197" s="21" t="n">
        <f aca="false">M195-M25*M168</f>
        <v>0</v>
      </c>
      <c r="N197" s="21" t="n">
        <f aca="false">N195-N25*N168</f>
        <v>0</v>
      </c>
      <c r="O197" s="21" t="n">
        <f aca="false">O195-O25*O168</f>
        <v>-10199.5</v>
      </c>
      <c r="P197" s="21" t="n">
        <f aca="false">P195-P25*P168</f>
        <v>-732.303647534247</v>
      </c>
      <c r="Q197" s="21" t="n">
        <f aca="false">Q195-Q25*Q168</f>
        <v>-18862.3657255791</v>
      </c>
      <c r="R197" s="21" t="n">
        <f aca="false">R195-R25*R168</f>
        <v>-18862.3657255791</v>
      </c>
      <c r="S197" s="21" t="n">
        <f aca="false">S195-S25*S168</f>
        <v>-18094.8400111706</v>
      </c>
      <c r="T197" s="21" t="n">
        <f aca="false">T195-T25*T168</f>
        <v>549.489564893418</v>
      </c>
      <c r="U197" s="21" t="n">
        <f aca="false">U195-U25*U168</f>
        <v>554.937397968901</v>
      </c>
      <c r="V197" s="21" t="n">
        <f aca="false">V195-V25*V168</f>
        <v>554.340844499029</v>
      </c>
      <c r="W197" s="21" t="n">
        <f aca="false">W195-W25*W168</f>
        <v>533.614269119641</v>
      </c>
      <c r="X197" s="21" t="n">
        <f aca="false">X195-X25*X168</f>
        <v>538.967985026555</v>
      </c>
      <c r="Y197" s="21" t="n">
        <f aca="false">Y195-Y25*Y168</f>
        <v>544.303031420114</v>
      </c>
      <c r="Z197" s="21" t="n">
        <f aca="false">Z195-Z25*Z168</f>
        <v>543.709342021779</v>
      </c>
      <c r="AA197" s="21" t="n">
        <f aca="false">AA195-AA25*AA168</f>
        <v>440.538541151334</v>
      </c>
      <c r="AB197" s="21" t="n">
        <f aca="false">AB195-AB25*AB168</f>
        <v>444.860869555297</v>
      </c>
      <c r="AC197" s="21" t="n">
        <f aca="false">AC195-AC25*AC168</f>
        <v>449.164618892266</v>
      </c>
      <c r="AD197" s="21" t="n">
        <f aca="false">AD195-AD25*AD168</f>
        <v>448.57380568276</v>
      </c>
      <c r="AE197" s="21" t="n">
        <f aca="false">AE195-AE25*AE168</f>
        <v>1599.29995647523</v>
      </c>
      <c r="AF197" s="21" t="n">
        <f aca="false">AF195-AF25*AF168</f>
        <v>1615.79936240624</v>
      </c>
      <c r="AG197" s="21" t="n">
        <f aca="false">AG195-AG25*AG168</f>
        <v>1632.25753756375</v>
      </c>
      <c r="AH197" s="21" t="n">
        <f aca="false">AH195-AH25*AH168</f>
        <v>1630.94640145379</v>
      </c>
      <c r="AI197" s="21" t="n">
        <f aca="false">AI195-AI25*AI168</f>
        <v>1613.57649074044</v>
      </c>
      <c r="AJ197" s="21" t="n">
        <f aca="false">AJ195-AJ25*AJ168</f>
        <v>1612.36425202304</v>
      </c>
      <c r="AK197" s="21" t="n">
        <f aca="false">AK195-AK25*AK168</f>
        <v>1628.85789817056</v>
      </c>
      <c r="AL197" s="21" t="n">
        <f aca="false">AL195-AL25*AL168</f>
        <v>1627.62073039296</v>
      </c>
      <c r="AM197" s="21" t="n">
        <f aca="false">AM195-AM25*AM168</f>
        <v>1562.93956973343</v>
      </c>
      <c r="AN197" s="21" t="n">
        <f aca="false">AN195-AN25*AN168</f>
        <v>1579.10364348729</v>
      </c>
      <c r="AO197" s="21" t="n">
        <f aca="false">AO195-AO25*AO168</f>
        <v>1595.22871487856</v>
      </c>
      <c r="AP197" s="21" t="n">
        <f aca="false">AP195-AP25*AP168</f>
        <v>1593.98844210151</v>
      </c>
      <c r="AQ197" s="21" t="n">
        <f aca="false">AQ195-AQ25*AQ168</f>
        <v>1466.72698372211</v>
      </c>
      <c r="AR197" s="21" t="n">
        <f aca="false">AR195-AR25*AR168</f>
        <v>1481.88470111102</v>
      </c>
      <c r="AS197" s="21" t="n">
        <f aca="false">AS195-AS25*AS168</f>
        <v>1497.00544985629</v>
      </c>
      <c r="AT197" s="21" t="n">
        <f aca="false">AT195-AT25*AT168</f>
        <v>1495.82984921864</v>
      </c>
      <c r="AU197" s="21" t="n">
        <f aca="false">AU195-AU25*AU168</f>
        <v>1464.04928836907</v>
      </c>
      <c r="AV197" s="21" t="n">
        <f aca="false">AV195-AV25*AV168</f>
        <v>1479.18653266412</v>
      </c>
      <c r="AW197" s="21" t="n">
        <f aca="false">AW195-AW25*AW168</f>
        <v>1494.28710942165</v>
      </c>
      <c r="AX197" s="21" t="n">
        <f aca="false">AX195-AX25*AX168</f>
        <v>1493.1210839406</v>
      </c>
      <c r="AY197" s="21" t="n">
        <f aca="false">AY195-AY25*AY168</f>
        <v>1436.59940256704</v>
      </c>
      <c r="AZ197" s="21" t="n">
        <f aca="false">AZ195-AZ25*AZ168</f>
        <v>1435.45890894438</v>
      </c>
      <c r="BA197" s="21" t="n">
        <f aca="false">BA195-BA25*BA168</f>
        <v>1450.08101952288</v>
      </c>
      <c r="BB197" s="21" t="n">
        <f aca="false">BB195-BB25*BB168</f>
        <v>1448.91707224066</v>
      </c>
      <c r="BC197" s="21" t="n">
        <f aca="false">BC195-BC25*BC168</f>
        <v>1472.61489118554</v>
      </c>
      <c r="BD197" s="21" t="n">
        <f aca="false">BD195-BD25*BD168</f>
        <v>1487.79188948328</v>
      </c>
      <c r="BE197" s="21" t="n">
        <f aca="false">BE195-BE25*BE168</f>
        <v>1502.9304218847</v>
      </c>
      <c r="BF197" s="21" t="n">
        <f aca="false">BF195-BF25*BF168</f>
        <v>1501.7072087022</v>
      </c>
      <c r="BG197" s="21" t="n">
        <f aca="false">BG195-BG25*BG168</f>
        <v>1460.83070556254</v>
      </c>
      <c r="BH197" s="21" t="n">
        <f aca="false">BH195-BH25*BH168</f>
        <v>1475.86750255843</v>
      </c>
      <c r="BI197" s="21" t="n">
        <f aca="false">BI195-BI25*BI168</f>
        <v>1490.86553297926</v>
      </c>
      <c r="BJ197" s="21" t="n">
        <f aca="false">BJ195-BJ25*BJ168</f>
        <v>1489.6327582311</v>
      </c>
      <c r="BK197" s="21" t="n">
        <f aca="false">BK195-BK25*BK168</f>
        <v>1457.97235691998</v>
      </c>
      <c r="BL197" s="21" t="n">
        <f aca="false">BL195-BL25*BL168</f>
        <v>1472.98794564976</v>
      </c>
      <c r="BM197" s="21" t="n">
        <f aca="false">BM195-BM25*BM168</f>
        <v>1487.96511018982</v>
      </c>
      <c r="BN197" s="21" t="n">
        <f aca="false">BN195-BN25*BN168</f>
        <v>1486.74322327495</v>
      </c>
      <c r="BO197" s="21" t="n">
        <f aca="false">BO195-BO25*BO168</f>
        <v>1454.22942423614</v>
      </c>
      <c r="BP197" s="21" t="n">
        <f aca="false">BP195-BP25*BP168</f>
        <v>1453.06551488322</v>
      </c>
      <c r="BQ197" s="21" t="n">
        <f aca="false">BQ195-BQ25*BQ168</f>
        <v>1467.85744932801</v>
      </c>
      <c r="BR197" s="21" t="n">
        <f aca="false">BR195-BR25*BR168</f>
        <v>1466.66960478319</v>
      </c>
      <c r="BS197" s="21" t="n">
        <f aca="false">BS195-BS25*BS168</f>
        <v>1384.31537392058</v>
      </c>
      <c r="BT197" s="21" t="n">
        <f aca="false">BT195-BT25*BT168</f>
        <v>1398.57768511995</v>
      </c>
      <c r="BU197" s="21" t="n">
        <f aca="false">BU195-BU25*BU168</f>
        <v>1412.80368570876</v>
      </c>
      <c r="BV197" s="21" t="n">
        <f aca="false">BV195-BV25*BV168</f>
        <v>1411.64901048372</v>
      </c>
      <c r="BW197" s="21" t="n">
        <f aca="false">BW195-BW25*BW168</f>
        <v>1421.81242885618</v>
      </c>
      <c r="BX197" s="21" t="n">
        <f aca="false">BX195-BX25*BX168</f>
        <v>1436.46979510692</v>
      </c>
      <c r="BY197" s="21" t="n">
        <f aca="false">BY195-BY25*BY168</f>
        <v>1451.09015051186</v>
      </c>
      <c r="BZ197" s="21" t="n">
        <f aca="false">BZ195-BZ25*BZ168</f>
        <v>1449.91320784795</v>
      </c>
      <c r="CA197" s="21" t="n">
        <f aca="false">CA195-CA25*CA168</f>
        <v>1399.67663663062</v>
      </c>
      <c r="CB197" s="21" t="n">
        <f aca="false">CB195-CB25*CB168</f>
        <v>1414.07643656869</v>
      </c>
      <c r="CC197" s="21" t="n">
        <f aca="false">CC195-CC25*CC168</f>
        <v>1428.43884881687</v>
      </c>
      <c r="CD197" s="21" t="n">
        <f aca="false">CD195-CD25*CD168</f>
        <v>1427.24992253367</v>
      </c>
      <c r="CE197" s="21" t="n">
        <f aca="false">CE195-CE25*CE168</f>
        <v>1375.45056827343</v>
      </c>
      <c r="CF197" s="21" t="n">
        <f aca="false">CF195-CF25*CF168</f>
        <v>1374.29116007997</v>
      </c>
      <c r="CG197" s="21" t="n">
        <f aca="false">CG195-CG25*CG168</f>
        <v>1388.22198948945</v>
      </c>
      <c r="CH197" s="21" t="n">
        <f aca="false">CH195-CH25*CH168</f>
        <v>1387.03873866809</v>
      </c>
      <c r="CI197" s="21" t="n">
        <f aca="false">CI195-CI25*CI168</f>
        <v>1419.61007824556</v>
      </c>
      <c r="CJ197" s="21" t="n">
        <f aca="false">CJ195-CJ25*CJ168</f>
        <v>1434.18568792341</v>
      </c>
      <c r="CK197" s="21" t="n">
        <f aca="false">CK195-CK25*CK168</f>
        <v>1448.72242782388</v>
      </c>
      <c r="CL197" s="21" t="n">
        <f aca="false">CL195-CL25*CL168</f>
        <v>1447.48637124827</v>
      </c>
      <c r="CM197" s="21" t="n">
        <f aca="false">CM195-CM25*CM168</f>
        <v>1440.67712968012</v>
      </c>
      <c r="CN197" s="21" t="n">
        <f aca="false">CN195-CN25*CN168</f>
        <v>1455.47058715863</v>
      </c>
      <c r="CO197" s="21" t="n">
        <f aca="false">CO195-CO25*CO168</f>
        <v>1470.22464817831</v>
      </c>
      <c r="CP197" s="21" t="n">
        <f aca="false">CP195-CP25*CP168</f>
        <v>1468.97184316432</v>
      </c>
      <c r="CQ197" s="21" t="n">
        <f aca="false">CQ195-CQ25*CQ168</f>
        <v>1438.18576355271</v>
      </c>
      <c r="CR197" s="21" t="n">
        <f aca="false">CR195-CR25*CR168</f>
        <v>1452.93846352935</v>
      </c>
      <c r="CS197" s="21" t="n">
        <f aca="false">CS195-CS25*CS168</f>
        <v>1467.65134274199</v>
      </c>
      <c r="CT197" s="21" t="n">
        <f aca="false">CT195-CT25*CT168</f>
        <v>1466.38504484958</v>
      </c>
      <c r="CU197" s="21" t="n">
        <f aca="false">CU195-CU25*CU168</f>
        <v>-33364.8600688658</v>
      </c>
      <c r="CV197" s="21" t="n">
        <f aca="false">CV195-CV25*CV168</f>
        <v>1360.03590230912</v>
      </c>
      <c r="CW197" s="21" t="n">
        <f aca="false">CW195-CW25*CW168</f>
        <v>1373.76702380864</v>
      </c>
      <c r="CX197" s="21" t="n">
        <f aca="false">CX195-CX25*CX168</f>
        <v>1372.54027588448</v>
      </c>
      <c r="CY197" s="21" t="n">
        <f aca="false">CY195-CY25*CY168</f>
        <v>1745.50572084556</v>
      </c>
      <c r="CZ197" s="21" t="n">
        <f aca="false">CZ195-CZ25*CZ168</f>
        <v>1763.44061989375</v>
      </c>
      <c r="DA197" s="21" t="n">
        <f aca="false">DA195-DA25*DA168</f>
        <v>1781.32815461775</v>
      </c>
      <c r="DB197" s="21" t="n">
        <f aca="false">DB195-DB25*DB168</f>
        <v>1779.8219719662</v>
      </c>
      <c r="DC197" s="21" t="n">
        <f aca="false">DC195-DC25*DC168</f>
        <v>1676.76906451311</v>
      </c>
      <c r="DD197" s="21" t="n">
        <f aca="false">DD195-DD25*DD168</f>
        <v>1693.97573528477</v>
      </c>
      <c r="DE197" s="21" t="n">
        <f aca="false">DE195-DE25*DE168</f>
        <v>1711.13619410831</v>
      </c>
      <c r="DF197" s="21" t="n">
        <f aca="false">DF195-DF25*DF168</f>
        <v>1709.66665694606</v>
      </c>
      <c r="DG197" s="21" t="n">
        <f aca="false">DG195-DG25*DG168</f>
        <v>1641.78853239229</v>
      </c>
      <c r="DH197" s="21" t="n">
        <f aca="false">DH195-DH25*DH168</f>
        <v>1658.61623263574</v>
      </c>
      <c r="DI197" s="21" t="n">
        <f aca="false">DI195-DI25*DI168</f>
        <v>1675.39803576272</v>
      </c>
      <c r="DJ197" s="21" t="n">
        <f aca="false">DJ195-DJ25*DJ168</f>
        <v>1673.93851022766</v>
      </c>
      <c r="DK197" s="21" t="n">
        <f aca="false">DK195-DK25*DK168</f>
        <v>1590.19103990057</v>
      </c>
      <c r="DL197" s="21" t="n">
        <f aca="false">DL195-DL25*DL168</f>
        <v>1588.78291788238</v>
      </c>
      <c r="DM197" s="21" t="n">
        <f aca="false">DM195-DM25*DM168</f>
        <v>1604.8195409124</v>
      </c>
      <c r="DN197" s="21" t="n">
        <f aca="false">DN195-DN25*DN168</f>
        <v>1603.38246159556</v>
      </c>
      <c r="DO197" s="21" t="n">
        <f aca="false">DO195-DO25*DO168</f>
        <v>1609.0478813197</v>
      </c>
      <c r="DP197" s="21" t="n">
        <f aca="false">DP195-DP25*DP168</f>
        <v>1625.53411792177</v>
      </c>
      <c r="DQ197" s="21" t="n">
        <f aca="false">DQ195-DQ25*DQ168</f>
        <v>1641.97518173604</v>
      </c>
      <c r="DR197" s="21" t="n">
        <f aca="false">DR195-DR25*DR168</f>
        <v>1640.53868980927</v>
      </c>
      <c r="DS197" s="21" t="n">
        <f aca="false">DS195-DS25*DS168</f>
        <v>1605.37204116465</v>
      </c>
      <c r="DT197" s="21" t="n">
        <f aca="false">DT195-DT25*DT168</f>
        <v>1621.82496131014</v>
      </c>
      <c r="DU197" s="21" t="n">
        <f aca="false">DU195-DU25*DU168</f>
        <v>1638.23295289347</v>
      </c>
      <c r="DV197" s="21" t="n">
        <f aca="false">DV195-DV25*DV168</f>
        <v>1636.80422732738</v>
      </c>
      <c r="DW197" s="21" t="n">
        <f aca="false">DW195-DW25*DW168</f>
        <v>1582.00587319583</v>
      </c>
      <c r="DX197" s="21" t="n">
        <f aca="false">DX195-DX25*DX168</f>
        <v>1598.20104301265</v>
      </c>
      <c r="DY197" s="21" t="n">
        <f aca="false">DY195-DY25*DY168</f>
        <v>1614.35134507085</v>
      </c>
      <c r="DZ197" s="21" t="n">
        <f aca="false">DZ195-DZ25*DZ168</f>
        <v>1612.9245530532</v>
      </c>
      <c r="EA197" s="21" t="n">
        <f aca="false">EA195-EA25*EA168</f>
        <v>1578.66417813279</v>
      </c>
      <c r="EB197" s="21" t="n">
        <f aca="false">EB195-EB25*EB168</f>
        <v>1577.29423199755</v>
      </c>
      <c r="EC197" s="21" t="n">
        <f aca="false">EC195-EC25*EC168</f>
        <v>1593.24317223049</v>
      </c>
      <c r="ED197" s="21" t="n">
        <f aca="false">ED195-ED25*ED168</f>
        <v>1591.84505386384</v>
      </c>
      <c r="EE197" s="21" t="n">
        <f aca="false">EE195-EE25*EE168</f>
        <v>1602.74647231689</v>
      </c>
      <c r="EF197" s="21" t="n">
        <f aca="false">EF195-EF25*EF168</f>
        <v>1619.18098602554</v>
      </c>
      <c r="EG197" s="21" t="n">
        <f aca="false">EG195-EG25*EG168</f>
        <v>1635.57092054668</v>
      </c>
      <c r="EH197" s="21" t="n">
        <f aca="false">EH195-EH25*EH168</f>
        <v>1634.15330507363</v>
      </c>
      <c r="EI197" s="21" t="n">
        <f aca="false">EI195-EI25*EI168</f>
        <v>1683.33625647941</v>
      </c>
      <c r="EJ197" s="21" t="n">
        <f aca="false">EJ195-EJ25*EJ168</f>
        <v>1700.66716106699</v>
      </c>
      <c r="EK197" s="21" t="n">
        <f aca="false">EK195-EK25*EK168</f>
        <v>1717.95351725671</v>
      </c>
      <c r="EL197" s="21" t="n">
        <f aca="false">EL195-EL25*EL168</f>
        <v>1716.53688089203</v>
      </c>
      <c r="EM197" s="21" t="n">
        <f aca="false">EM195-EM25*EM168</f>
        <v>1731.39375604141</v>
      </c>
      <c r="EN197" s="21" t="n">
        <f aca="false">EN195-EN25*EN168</f>
        <v>1749.23762002109</v>
      </c>
      <c r="EO197" s="21" t="n">
        <f aca="false">EO195-EO25*EO168</f>
        <v>1767.03625373652</v>
      </c>
      <c r="EP197" s="21" t="n">
        <f aca="false">EP195-EP25*EP168</f>
        <v>1765.59793406232</v>
      </c>
      <c r="EQ197" s="21" t="n">
        <f aca="false">EQ195-EQ25*EQ168</f>
        <v>1709.07654029094</v>
      </c>
      <c r="ER197" s="21" t="n">
        <f aca="false">ER195-ER25*ER168</f>
        <v>1707.67602271926</v>
      </c>
      <c r="ES197" s="21" t="n">
        <f aca="false">ES195-ES25*ES168</f>
        <v>1725.02684564002</v>
      </c>
      <c r="ET197" s="21" t="n">
        <f aca="false">ET195-ET25*ET168</f>
        <v>1723.5975271512</v>
      </c>
      <c r="EU197" s="21" t="n">
        <f aca="false">EU195-EU25*EU168</f>
        <v>1718.42544439273</v>
      </c>
      <c r="EV197" s="21" t="n">
        <f aca="false">EV195-EV25*EV168</f>
        <v>1736.11047491506</v>
      </c>
      <c r="EW197" s="21" t="n">
        <f aca="false">EW195-EW25*EW168</f>
        <v>1753.74979682413</v>
      </c>
      <c r="EX197" s="21" t="n">
        <f aca="false">EX195-EX25*EX168</f>
        <v>1752.29626568011</v>
      </c>
      <c r="EY197" s="21" t="n">
        <f aca="false">EY195-EY25*EY168</f>
        <v>1747.0376526301</v>
      </c>
      <c r="EZ197" s="21" t="n">
        <f aca="false">EZ195-EZ25*EZ168</f>
        <v>1765.01673513847</v>
      </c>
      <c r="FA197" s="21" t="n">
        <f aca="false">FA195-FA25*FA168</f>
        <v>1782.94933472967</v>
      </c>
      <c r="FB197" s="21" t="n">
        <f aca="false">FB195-FB25*FB168</f>
        <v>1781.47118076808</v>
      </c>
      <c r="FC197" s="21" t="n">
        <f aca="false">FC195-FC25*FC168</f>
        <v>1776.1245932992</v>
      </c>
      <c r="FD197" s="21" t="n">
        <f aca="false">FD195-FD25*FD168</f>
        <v>0</v>
      </c>
      <c r="FE197" s="21" t="n">
        <f aca="false">FE195-FE25*FE168</f>
        <v>0</v>
      </c>
      <c r="FF197" s="21" t="n">
        <f aca="false">FF195-FF25*FF168</f>
        <v>0</v>
      </c>
      <c r="FG197" s="21" t="n">
        <f aca="false">FG195-FG25*FG168</f>
        <v>0</v>
      </c>
      <c r="FH197" s="21" t="n">
        <f aca="false">FH195-FH25*FH168</f>
        <v>0</v>
      </c>
    </row>
    <row r="198" customFormat="false" ht="15" hidden="false" customHeight="false" outlineLevel="0" collapsed="false">
      <c r="C198" s="28" t="s">
        <v>827</v>
      </c>
      <c r="D198" s="12" t="s">
        <v>32</v>
      </c>
      <c r="E198" s="33" t="n">
        <f aca="false">XIRR(INDEX($J197:$FH197,$E23):$FH197,INDEX($J$4:$FH$4,$E23):$FH$4)</f>
        <v>0.0617433707097924</v>
      </c>
    </row>
    <row r="199" customFormat="false" ht="15" hidden="false" customHeight="false" outlineLevel="0" collapsed="false">
      <c r="C199" s="1" t="s">
        <v>828</v>
      </c>
      <c r="D199" s="12" t="s">
        <v>358</v>
      </c>
      <c r="E199" s="21" t="n">
        <f aca="false">-SUMIF($J$4:$FH$4,"&lt;="&amp;$E22,$J199:$FH199)</f>
        <v>53102.8469218533</v>
      </c>
      <c r="I199" s="21" t="n">
        <f aca="false">SUM(J199:FH199)</f>
        <v>89051.5422683573</v>
      </c>
      <c r="J199" s="21" t="n">
        <f aca="false">J195+J25*(J176+J159-J168)</f>
        <v>0</v>
      </c>
      <c r="K199" s="21" t="n">
        <f aca="false">K195+K25*(K176+K159-K168)</f>
        <v>0</v>
      </c>
      <c r="L199" s="21" t="n">
        <f aca="false">L195+L25*(L176+L159-L168)</f>
        <v>0</v>
      </c>
      <c r="M199" s="21" t="n">
        <f aca="false">M195+M25*(M176+M159-M168)</f>
        <v>0</v>
      </c>
      <c r="N199" s="21" t="n">
        <f aca="false">N195+N25*(N176+N159-N168)</f>
        <v>0</v>
      </c>
      <c r="O199" s="21" t="n">
        <f aca="false">O195+O25*(O176+O159-O168)</f>
        <v>-10199.5</v>
      </c>
      <c r="P199" s="21" t="n">
        <f aca="false">P195+P25*(P176+P159-P168)</f>
        <v>-806.09104905786</v>
      </c>
      <c r="Q199" s="21" t="n">
        <f aca="false">Q195+Q25*(Q176+Q159-Q168)</f>
        <v>-14045.8678538319</v>
      </c>
      <c r="R199" s="21" t="n">
        <f aca="false">R195+R25*(R176+R159-R168)</f>
        <v>-14034.8670670232</v>
      </c>
      <c r="S199" s="21" t="n">
        <f aca="false">S195+S25*(S176+S159-S168)</f>
        <v>-14016.5209519404</v>
      </c>
      <c r="T199" s="21" t="n">
        <f aca="false">T195+T25*(T176+T159-T168)</f>
        <v>195.695564464138</v>
      </c>
      <c r="U199" s="21" t="n">
        <f aca="false">U195+U25*(U176+U159-U168)</f>
        <v>201.14339753962</v>
      </c>
      <c r="V199" s="21" t="n">
        <f aca="false">V195+V25*(V176+V159-V168)</f>
        <v>200.546844069749</v>
      </c>
      <c r="W199" s="21" t="n">
        <f aca="false">W195+W25*(W176+W159-W168)</f>
        <v>179.820268690361</v>
      </c>
      <c r="X199" s="21" t="n">
        <f aca="false">X195+X25*(X176+X159-X168)</f>
        <v>185.173984597275</v>
      </c>
      <c r="Y199" s="21" t="n">
        <f aca="false">Y195+Y25*(Y176+Y159-Y168)</f>
        <v>190.509030990834</v>
      </c>
      <c r="Z199" s="21" t="n">
        <f aca="false">Z195+Z25*(Z176+Z159-Z168)</f>
        <v>189.915341592499</v>
      </c>
      <c r="AA199" s="21" t="n">
        <f aca="false">AA195+AA25*(AA176+AA159-AA168)</f>
        <v>86.7445407220539</v>
      </c>
      <c r="AB199" s="21" t="n">
        <f aca="false">AB195+AB25*(AB176+AB159-AB168)</f>
        <v>91.0668691260166</v>
      </c>
      <c r="AC199" s="21" t="n">
        <f aca="false">AC195+AC25*(AC176+AC159-AC168)</f>
        <v>95.370618462986</v>
      </c>
      <c r="AD199" s="21" t="n">
        <f aca="false">AD195+AD25*(AD176+AD159-AD168)</f>
        <v>94.7798052534797</v>
      </c>
      <c r="AE199" s="21" t="n">
        <f aca="false">AE195+AE25*(AE176+AE159-AE168)</f>
        <v>1219.4696216082</v>
      </c>
      <c r="AF199" s="21" t="n">
        <f aca="false">AF195+AF25*(AF176+AF159-AF168)</f>
        <v>1235.5479844158</v>
      </c>
      <c r="AG199" s="21" t="n">
        <f aca="false">AG195+AG25*(AG176+AG159-AG168)</f>
        <v>1251.58561843386</v>
      </c>
      <c r="AH199" s="21" t="n">
        <f aca="false">AH195+AH25*(AH176+AH159-AH168)</f>
        <v>1250.22248766256</v>
      </c>
      <c r="AI199" s="21" t="n">
        <f aca="false">AI195+AI25*(AI176+AI159-AI168)</f>
        <v>1233.09213748712</v>
      </c>
      <c r="AJ199" s="21" t="n">
        <f aca="false">AJ195+AJ25*(AJ176+AJ159-AJ168)</f>
        <v>1231.82066148797</v>
      </c>
      <c r="AK199" s="21" t="n">
        <f aca="false">AK195+AK25*(AK176+AK159-AK168)</f>
        <v>1220.7092730489</v>
      </c>
      <c r="AL199" s="21" t="n">
        <f aca="false">AL195+AL25*(AL176+AL159-AL168)</f>
        <v>1219.35014936325</v>
      </c>
      <c r="AM199" s="21" t="n">
        <f aca="false">AM195+AM25*(AM176+AM159-AM168)</f>
        <v>1158.53526705012</v>
      </c>
      <c r="AN199" s="21" t="n">
        <f aca="false">AN195+AN25*(AN176+AN159-AN168)</f>
        <v>1173.86480860077</v>
      </c>
      <c r="AO199" s="21" t="n">
        <f aca="false">AO195+AO25*(AO176+AO159-AO168)</f>
        <v>1189.15586837665</v>
      </c>
      <c r="AP199" s="21" t="n">
        <f aca="false">AP195+AP25*(AP176+AP159-AP168)</f>
        <v>1187.78203354304</v>
      </c>
      <c r="AQ199" s="21" t="n">
        <f aca="false">AQ195+AQ25*(AQ176+AQ159-AQ168)</f>
        <v>1070.00704613639</v>
      </c>
      <c r="AR199" s="21" t="n">
        <f aca="false">AR195+AR25*(AR176+AR159-AR168)</f>
        <v>1084.4086187994</v>
      </c>
      <c r="AS199" s="21" t="n">
        <f aca="false">AS195+AS25*(AS176+AS159-AS168)</f>
        <v>1098.77340806443</v>
      </c>
      <c r="AT199" s="21" t="n">
        <f aca="false">AT195+AT25*(AT176+AT159-AT168)</f>
        <v>1097.4459337634</v>
      </c>
      <c r="AU199" s="21" t="n">
        <f aca="false">AU195+AU25*(AU176+AU159-AU168)</f>
        <v>1066.54591585569</v>
      </c>
      <c r="AV199" s="21" t="n">
        <f aca="false">AV195+AV25*(AV176+AV159-AV168)</f>
        <v>1080.91605265942</v>
      </c>
      <c r="AW199" s="21" t="n">
        <f aca="false">AW195+AW25*(AW176+AW159-AW168)</f>
        <v>1095.24952000493</v>
      </c>
      <c r="AX199" s="21" t="n">
        <f aca="false">AX195+AX25*(AX176+AX159-AX168)</f>
        <v>1093.91763161811</v>
      </c>
      <c r="AY199" s="21" t="n">
        <f aca="false">AY195+AY25*(AY176+AY159-AY168)</f>
        <v>1041.34930688295</v>
      </c>
      <c r="AZ199" s="21" t="n">
        <f aca="false">AZ195+AZ25*(AZ176+AZ159-AZ168)</f>
        <v>1040.03384004398</v>
      </c>
      <c r="BA199" s="21" t="n">
        <f aca="false">BA195+BA25*(BA176+BA159-BA168)</f>
        <v>1053.91827722869</v>
      </c>
      <c r="BB199" s="21" t="n">
        <f aca="false">BB195+BB25*(BB176+BB159-BB168)</f>
        <v>1052.57448374071</v>
      </c>
      <c r="BC199" s="21" t="n">
        <f aca="false">BC195+BC25*(BC176+BC159-BC168)</f>
        <v>1072.13253115879</v>
      </c>
      <c r="BD199" s="21" t="n">
        <f aca="false">BD195+BD25*(BD176+BD159-BD168)</f>
        <v>1086.51124306422</v>
      </c>
      <c r="BE199" s="21" t="n">
        <f aca="false">BE195+BE25*(BE176+BE159-BE168)</f>
        <v>1100.85130399191</v>
      </c>
      <c r="BF199" s="21" t="n">
        <f aca="false">BF195+BF25*(BF176+BF159-BF168)</f>
        <v>1099.43907941735</v>
      </c>
      <c r="BG199" s="21" t="n">
        <f aca="false">BG195+BG25*(BG176+BG159-BG168)</f>
        <v>1060.2198133822</v>
      </c>
      <c r="BH199" s="21" t="n">
        <f aca="false">BH195+BH25*(BH176+BH159-BH168)</f>
        <v>1025.11872884461</v>
      </c>
      <c r="BI199" s="21" t="n">
        <f aca="false">BI195+BI25*(BI176+BI159-BI168)</f>
        <v>1038.77371463627</v>
      </c>
      <c r="BJ199" s="21" t="n">
        <f aca="false">BJ195+BJ25*(BJ176+BJ159-BJ168)</f>
        <v>1037.3375512572</v>
      </c>
      <c r="BK199" s="21" t="n">
        <f aca="false">BK195+BK25*(BK176+BK159-BK168)</f>
        <v>1007.57384698344</v>
      </c>
      <c r="BL199" s="21" t="n">
        <f aca="false">BL195+BL25*(BL176+BL159-BL168)</f>
        <v>1021.23302254144</v>
      </c>
      <c r="BM199" s="21" t="n">
        <f aca="false">BM195+BM25*(BM176+BM159-BM168)</f>
        <v>1034.85320401265</v>
      </c>
      <c r="BN199" s="21" t="n">
        <f aca="false">BN195+BN25*(BN176+BN159-BN168)</f>
        <v>1033.41093448831</v>
      </c>
      <c r="BO199" s="21" t="n">
        <f aca="false">BO195+BO25*(BO176+BO159-BO168)</f>
        <v>1003.17165977933</v>
      </c>
      <c r="BP199" s="21" t="n">
        <f aca="false">BP195+BP25*(BP176+BP159-BP168)</f>
        <v>1001.77383940801</v>
      </c>
      <c r="BQ199" s="21" t="n">
        <f aca="false">BQ195+BQ25*(BQ176+BQ159-BQ168)</f>
        <v>1015.20883935331</v>
      </c>
      <c r="BR199" s="21" t="n">
        <f aca="false">BR195+BR25*(BR176+BR159-BR168)</f>
        <v>1013.78071846979</v>
      </c>
      <c r="BS199" s="21" t="n">
        <f aca="false">BS195+BS25*(BS176+BS159-BS168)</f>
        <v>937.852374764794</v>
      </c>
      <c r="BT199" s="21" t="n">
        <f aca="false">BT195+BT25*(BT176+BT159-BT168)</f>
        <v>950.792397549008</v>
      </c>
      <c r="BU199" s="21" t="n">
        <f aca="false">BU195+BU25*(BU176+BU159-BU168)</f>
        <v>963.694928725696</v>
      </c>
      <c r="BV199" s="21" t="n">
        <f aca="false">BV195+BV25*(BV176+BV159-BV168)</f>
        <v>962.27930460149</v>
      </c>
      <c r="BW199" s="21" t="n">
        <f aca="false">BW195+BW25*(BW176+BW159-BW168)</f>
        <v>970.524113287213</v>
      </c>
      <c r="BX199" s="21" t="n">
        <f aca="false">BX195+BX25*(BX176+BX159-BX168)</f>
        <v>983.805503899818</v>
      </c>
      <c r="BY199" s="21" t="n">
        <f aca="false">BY195+BY25*(BY176+BY159-BY168)</f>
        <v>997.048539037458</v>
      </c>
      <c r="BZ199" s="21" t="n">
        <f aca="false">BZ195+BZ25*(BZ176+BZ159-BZ168)</f>
        <v>995.594063135652</v>
      </c>
      <c r="CA199" s="21" t="n">
        <f aca="false">CA195+CA25*(CA176+CA159-CA168)</f>
        <v>1656.44406138988</v>
      </c>
      <c r="CB199" s="21" t="n">
        <f aca="false">CB195+CB25*(CB176+CB159-CB168)</f>
        <v>1315.67801020579</v>
      </c>
      <c r="CC199" s="21" t="n">
        <f aca="false">CC195+CC25*(CC176+CC159-CC168)</f>
        <v>1329.0650410981</v>
      </c>
      <c r="CD199" s="21" t="n">
        <f aca="false">CD195+CD25*(CD176+CD159-CD168)</f>
        <v>1327.98311818038</v>
      </c>
      <c r="CE199" s="21" t="n">
        <f aca="false">CE195+CE25*(CE176+CE159-CE168)</f>
        <v>1280.52847005711</v>
      </c>
      <c r="CF199" s="21" t="n">
        <f aca="false">CF195+CF25*(CF176+CF159-CF168)</f>
        <v>1279.47340860105</v>
      </c>
      <c r="CG199" s="21" t="n">
        <f aca="false">CG195+CG25*(CG176+CG159-CG168)</f>
        <v>1292.46769911015</v>
      </c>
      <c r="CH199" s="21" t="n">
        <f aca="false">CH195+CH25*(CH176+CH159-CH168)</f>
        <v>1291.39094086271</v>
      </c>
      <c r="CI199" s="21" t="n">
        <f aca="false">CI195+CI25*(CI176+CI159-CI168)</f>
        <v>1320.39638838528</v>
      </c>
      <c r="CJ199" s="21" t="n">
        <f aca="false">CJ195+CJ25*(CJ176+CJ159-CJ168)</f>
        <v>1333.97742893859</v>
      </c>
      <c r="CK199" s="21" t="n">
        <f aca="false">CK195+CK25*(CK176+CK159-CK168)</f>
        <v>1347.52309799448</v>
      </c>
      <c r="CL199" s="21" t="n">
        <f aca="false">CL195+CL25*(CL176+CL159-CL168)</f>
        <v>1346.39828651067</v>
      </c>
      <c r="CM199" s="21" t="n">
        <f aca="false">CM195+CM25*(CM176+CM159-CM168)</f>
        <v>1339.56740519073</v>
      </c>
      <c r="CN199" s="21" t="n">
        <f aca="false">CN195+CN25*(CN176+CN159-CN168)</f>
        <v>1353.34668724264</v>
      </c>
      <c r="CO199" s="21" t="n">
        <f aca="false">CO195+CO25*(CO176+CO159-CO168)</f>
        <v>1367.09011851701</v>
      </c>
      <c r="CP199" s="21" t="n">
        <f aca="false">CP195+CP25*(CP176+CP159-CP168)</f>
        <v>1365.95006595427</v>
      </c>
      <c r="CQ199" s="21" t="n">
        <f aca="false">CQ195+CQ25*(CQ176+CQ159-CQ168)</f>
        <v>1337.30026201479</v>
      </c>
      <c r="CR199" s="21" t="n">
        <f aca="false">CR195+CR25*(CR176+CR159-CR168)</f>
        <v>1351.04245473999</v>
      </c>
      <c r="CS199" s="21" t="n">
        <f aca="false">CS195+CS25*(CS176+CS159-CS168)</f>
        <v>1364.74841056996</v>
      </c>
      <c r="CT199" s="21" t="n">
        <f aca="false">CT195+CT25*(CT176+CT159-CT168)</f>
        <v>1363.59607948786</v>
      </c>
      <c r="CU199" s="21" t="n">
        <f aca="false">CU195+CU25*(CU176+CU159-CU168)</f>
        <v>-33458.5030297396</v>
      </c>
      <c r="CV199" s="21" t="n">
        <f aca="false">CV195+CV25*(CV176+CV159-CV168)</f>
        <v>1344.37810722235</v>
      </c>
      <c r="CW199" s="21" t="n">
        <f aca="false">CW195+CW25*(CW176+CW159-CW168)</f>
        <v>1358.04645455748</v>
      </c>
      <c r="CX199" s="21" t="n">
        <f aca="false">CX195+CX25*(CX176+CX159-CX168)</f>
        <v>1356.93011394649</v>
      </c>
      <c r="CY199" s="21" t="n">
        <f aca="false">CY195+CY25*(CY176+CY159-CY168)</f>
        <v>1693.98261531995</v>
      </c>
      <c r="CZ199" s="21" t="n">
        <f aca="false">CZ195+CZ25*(CZ176+CZ159-CZ168)</f>
        <v>1711.47640022436</v>
      </c>
      <c r="DA199" s="21" t="n">
        <f aca="false">DA195+DA25*(DA176+DA159-DA168)</f>
        <v>1728.92708359376</v>
      </c>
      <c r="DB199" s="21" t="n">
        <f aca="false">DB195+DB25*(DB176+DB159-DB168)</f>
        <v>1727.55645738085</v>
      </c>
      <c r="DC199" s="21" t="n">
        <f aca="false">DC195+DC25*(DC176+DC159-DC168)</f>
        <v>1631.43225805742</v>
      </c>
      <c r="DD199" s="21" t="n">
        <f aca="false">DD195+DD25*(DD176+DD159-DD168)</f>
        <v>1648.26335523019</v>
      </c>
      <c r="DE199" s="21" t="n">
        <f aca="false">DE195+DE25*(DE176+DE159-DE168)</f>
        <v>1665.05239953017</v>
      </c>
      <c r="DF199" s="21" t="n">
        <f aca="false">DF195+DF25*(DF176+DF159-DF168)</f>
        <v>1663.71512071253</v>
      </c>
      <c r="DG199" s="21" t="n">
        <f aca="false">DG195+DG25*(DG176+DG159-DG168)</f>
        <v>1599.59997382748</v>
      </c>
      <c r="DH199" s="21" t="n">
        <f aca="false">DH195+DH25*(DH176+DH159-DH168)</f>
        <v>1616.08620781958</v>
      </c>
      <c r="DI199" s="21" t="n">
        <f aca="false">DI195+DI25*(DI176+DI159-DI168)</f>
        <v>1632.53067543568</v>
      </c>
      <c r="DJ199" s="21" t="n">
        <f aca="false">DJ195+DJ25*(DJ176+DJ159-DJ168)</f>
        <v>1631.20250719878</v>
      </c>
      <c r="DK199" s="21" t="n">
        <f aca="false">DK195+DK25*(DK176+DK159-DK168)</f>
        <v>1553.81928243057</v>
      </c>
      <c r="DL199" s="21" t="n">
        <f aca="false">DL195+DL25*(DL176+DL159-DL168)</f>
        <v>1552.53789139402</v>
      </c>
      <c r="DM199" s="21" t="n">
        <f aca="false">DM195+DM25*(DM176+DM159-DM168)</f>
        <v>1568.30424512189</v>
      </c>
      <c r="DN199" s="21" t="n">
        <f aca="false">DN195+DN25*(DN176+DN159-DN168)</f>
        <v>1566.99650294357</v>
      </c>
      <c r="DO199" s="21" t="n">
        <f aca="false">DO195+DO25*(DO176+DO159-DO168)</f>
        <v>1569.80598135141</v>
      </c>
      <c r="DP199" s="21" t="n">
        <f aca="false">DP195+DP25*(DP176+DP159-DP168)</f>
        <v>1585.98148342986</v>
      </c>
      <c r="DQ199" s="21" t="n">
        <f aca="false">DQ195+DQ25*(DQ176+DQ159-DQ168)</f>
        <v>1602.11587827141</v>
      </c>
      <c r="DR199" s="21" t="n">
        <f aca="false">DR195+DR25*(DR176+DR159-DR168)</f>
        <v>1600.80867061805</v>
      </c>
      <c r="DS199" s="21" t="n">
        <f aca="false">DS195+DS25*(DS176+DS159-DS168)</f>
        <v>1566.46096681033</v>
      </c>
      <c r="DT199" s="21" t="n">
        <f aca="false">DT195+DT25*(DT176+DT159-DT168)</f>
        <v>1582.60615091328</v>
      </c>
      <c r="DU199" s="21" t="n">
        <f aca="false">DU195+DU25*(DU176+DU159-DU168)</f>
        <v>1598.71045002467</v>
      </c>
      <c r="DV199" s="21" t="n">
        <f aca="false">DV195+DV25*(DV176+DV159-DV168)</f>
        <v>1597.41030975953</v>
      </c>
      <c r="DW199" s="21" t="n">
        <f aca="false">DW195+DW25*(DW176+DW159-DW168)</f>
        <v>1545.19775395869</v>
      </c>
      <c r="DX199" s="21" t="n">
        <f aca="false">DX195+DX25*(DX176+DX159-DX168)</f>
        <v>1561.10838526257</v>
      </c>
      <c r="DY199" s="21" t="n">
        <f aca="false">DY195+DY25*(DY176+DY159-DY168)</f>
        <v>1576.97818690609</v>
      </c>
      <c r="DZ199" s="21" t="n">
        <f aca="false">DZ195+DZ25*(DZ176+DZ159-DZ168)</f>
        <v>1575.67980617003</v>
      </c>
      <c r="EA199" s="21" t="n">
        <f aca="false">EA195+EA25*(EA176+EA159-EA168)</f>
        <v>1543.32983822189</v>
      </c>
      <c r="EB199" s="21" t="n">
        <f aca="false">EB195+EB25*(EB176+EB159-EB168)</f>
        <v>1542.08318723883</v>
      </c>
      <c r="EC199" s="21" t="n">
        <f aca="false">EC195+EC25*(EC176+EC159-EC168)</f>
        <v>1557.76974962136</v>
      </c>
      <c r="ED199" s="21" t="n">
        <f aca="false">ED195+ED25*(ED176+ED159-ED168)</f>
        <v>1556.49746190771</v>
      </c>
      <c r="EE199" s="21" t="n">
        <f aca="false">EE195+EE25*(EE176+EE159-EE168)</f>
        <v>1564.07169915887</v>
      </c>
      <c r="EF199" s="21" t="n">
        <f aca="false">EF195+EF25*(EF176+EF159-EF168)</f>
        <v>1580.20013340429</v>
      </c>
      <c r="EG199" s="21" t="n">
        <f aca="false">EG195+EG25*(EG176+EG159-EG168)</f>
        <v>1596.28800058909</v>
      </c>
      <c r="EH199" s="21" t="n">
        <f aca="false">EH195+EH25*(EH176+EH159-EH168)</f>
        <v>1594.99797050861</v>
      </c>
      <c r="EI199" s="21" t="n">
        <f aca="false">EI195+EI25*(EI176+EI159-EI168)</f>
        <v>1637.40840274675</v>
      </c>
      <c r="EJ199" s="21" t="n">
        <f aca="false">EJ195+EJ25*(EJ176+EJ159-EJ168)</f>
        <v>1547.60711657096</v>
      </c>
      <c r="EK199" s="21" t="n">
        <f aca="false">EK195+EK25*(EK176+EK159-EK168)</f>
        <v>1563.33770070361</v>
      </c>
      <c r="EL199" s="21" t="n">
        <f aca="false">EL195+EL25*(EL176+EL159-EL168)</f>
        <v>1562.04856161175</v>
      </c>
      <c r="EM199" s="21" t="n">
        <f aca="false">EM195+EM25*(EM176+EM159-EM168)</f>
        <v>1575.56831799768</v>
      </c>
      <c r="EN199" s="21" t="n">
        <f aca="false">EN195+EN25*(EN176+EN159-EN168)</f>
        <v>1591.80623421919</v>
      </c>
      <c r="EO199" s="21" t="n">
        <f aca="false">EO195+EO25*(EO176+EO159-EO168)</f>
        <v>1608.00299090023</v>
      </c>
      <c r="EP199" s="21" t="n">
        <f aca="false">EP195+EP25*(EP176+EP159-EP168)</f>
        <v>1606.69411999671</v>
      </c>
      <c r="EQ199" s="21" t="n">
        <f aca="false">EQ195+EQ25*(EQ176+EQ159-EQ168)</f>
        <v>1555.25965166475</v>
      </c>
      <c r="ER199" s="21" t="n">
        <f aca="false">ER195+ER25*(ER176+ER159-ER168)</f>
        <v>1553.98518067453</v>
      </c>
      <c r="ES199" s="21" t="n">
        <f aca="false">ES195+ES25*(ES176+ES159-ES168)</f>
        <v>1569.77442953242</v>
      </c>
      <c r="ET199" s="21" t="n">
        <f aca="false">ET195+ET25*(ET176+ET159-ET168)</f>
        <v>1568.4737497076</v>
      </c>
      <c r="EU199" s="21" t="n">
        <f aca="false">EU195+EU25*(EU176+EU159-EU168)</f>
        <v>1563.76715439739</v>
      </c>
      <c r="EV199" s="21" t="n">
        <f aca="false">EV195+EV25*(EV176+EV159-EV168)</f>
        <v>1579.86053217271</v>
      </c>
      <c r="EW199" s="21" t="n">
        <f aca="false">EW195+EW25*(EW176+EW159-EW168)</f>
        <v>1595.91231510996</v>
      </c>
      <c r="EX199" s="21" t="n">
        <f aca="false">EX195+EX25*(EX176+EX159-EX168)</f>
        <v>1594.5896017689</v>
      </c>
      <c r="EY199" s="21" t="n">
        <f aca="false">EY195+EY25*(EY176+EY159-EY168)</f>
        <v>1589.80426389339</v>
      </c>
      <c r="EZ199" s="21" t="n">
        <f aca="false">EZ195+EZ25*(EZ176+EZ159-EZ168)</f>
        <v>1606.16522897601</v>
      </c>
      <c r="FA199" s="21" t="n">
        <f aca="false">FA195+FA25*(FA176+FA159-FA168)</f>
        <v>1622.483894604</v>
      </c>
      <c r="FB199" s="21" t="n">
        <f aca="false">FB195+FB25*(FB176+FB159-FB168)</f>
        <v>1621.13877449895</v>
      </c>
      <c r="FC199" s="21" t="n">
        <f aca="false">FC195+FC25*(FC176+FC159-FC168)</f>
        <v>1616.27337990227</v>
      </c>
      <c r="FD199" s="21" t="n">
        <f aca="false">FD195+FD25*(FD176+FD159-FD168)</f>
        <v>0</v>
      </c>
      <c r="FE199" s="21" t="n">
        <f aca="false">FE195+FE25*(FE176+FE159-FE168)</f>
        <v>0</v>
      </c>
      <c r="FF199" s="21" t="n">
        <f aca="false">FF195+FF25*(FF176+FF159-FF168)</f>
        <v>0</v>
      </c>
      <c r="FG199" s="21" t="n">
        <f aca="false">FG195+FG25*(FG176+FG159-FG168)</f>
        <v>0</v>
      </c>
      <c r="FH199" s="21" t="n">
        <f aca="false">FH195+FH25*(FH176+FH159-FH168)</f>
        <v>0</v>
      </c>
    </row>
    <row r="200" customFormat="false" ht="15" hidden="false" customHeight="false" outlineLevel="0" collapsed="false">
      <c r="C200" s="28" t="s">
        <v>829</v>
      </c>
      <c r="D200" s="12" t="s">
        <v>32</v>
      </c>
      <c r="E200" s="33" t="n">
        <f aca="false">XIRR(INDEX($J199:$FH199,$E23):$FH199,INDEX($J$4:$FH$4,$E23):$FH$4)</f>
        <v>0.05760814796647</v>
      </c>
    </row>
    <row r="201" customFormat="false" ht="15" hidden="false" customHeight="false" outlineLevel="0" collapsed="false">
      <c r="A201" s="24"/>
      <c r="B201" s="24"/>
      <c r="C201" s="24" t="s">
        <v>830</v>
      </c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24"/>
      <c r="DX201" s="24"/>
      <c r="DY201" s="24"/>
      <c r="DZ201" s="24"/>
      <c r="EA201" s="24"/>
      <c r="EB201" s="24"/>
      <c r="EC201" s="24"/>
      <c r="ED201" s="24"/>
      <c r="EE201" s="24"/>
      <c r="EF201" s="24"/>
      <c r="EG201" s="24"/>
      <c r="EH201" s="24"/>
      <c r="EI201" s="24"/>
      <c r="EJ201" s="24"/>
      <c r="EK201" s="24"/>
      <c r="EL201" s="24"/>
      <c r="EM201" s="24"/>
      <c r="EN201" s="24"/>
      <c r="EO201" s="24"/>
      <c r="EP201" s="24"/>
      <c r="EQ201" s="24"/>
      <c r="ER201" s="24"/>
      <c r="ES201" s="24"/>
      <c r="ET201" s="24"/>
      <c r="EU201" s="24"/>
      <c r="EV201" s="24"/>
      <c r="EW201" s="24"/>
      <c r="EX201" s="24"/>
      <c r="EY201" s="24"/>
      <c r="EZ201" s="24"/>
      <c r="FA201" s="24"/>
      <c r="FB201" s="24"/>
      <c r="FC201" s="24"/>
      <c r="FD201" s="24"/>
      <c r="FE201" s="24"/>
      <c r="FF201" s="24"/>
      <c r="FG201" s="24"/>
      <c r="FH201" s="24"/>
    </row>
    <row r="202" customFormat="false" ht="15" hidden="false" customHeight="false" outlineLevel="0" collapsed="false">
      <c r="C202" s="1" t="s">
        <v>831</v>
      </c>
      <c r="D202" s="12" t="s">
        <v>358</v>
      </c>
      <c r="I202" s="21" t="n">
        <f aca="false">SUM(J202:FH202)</f>
        <v>162302.466354878</v>
      </c>
      <c r="J202" s="21" t="n">
        <f aca="false">J26*(J101+J168+J120)</f>
        <v>0</v>
      </c>
      <c r="K202" s="21" t="n">
        <f aca="false">K26*(K101+K168+K120)</f>
        <v>0</v>
      </c>
      <c r="L202" s="21" t="n">
        <f aca="false">L26*(L101+L168+L120)</f>
        <v>0</v>
      </c>
      <c r="M202" s="21" t="n">
        <f aca="false">M26*(M101+M168+M120)</f>
        <v>0</v>
      </c>
      <c r="N202" s="21" t="n">
        <f aca="false">N26*(N101+N168+N120)</f>
        <v>0</v>
      </c>
      <c r="O202" s="21" t="n">
        <f aca="false">O26*(O101+O168+O120)</f>
        <v>0</v>
      </c>
      <c r="P202" s="21" t="n">
        <f aca="false">P26*(P101+P168+P120)</f>
        <v>0</v>
      </c>
      <c r="Q202" s="21" t="n">
        <f aca="false">Q26*(Q101+Q168+Q120)</f>
        <v>0</v>
      </c>
      <c r="R202" s="21" t="n">
        <f aca="false">R26*(R101+R168+R120)</f>
        <v>0</v>
      </c>
      <c r="S202" s="21" t="n">
        <f aca="false">S26*(S101+S168+S120)</f>
        <v>0</v>
      </c>
      <c r="T202" s="21" t="n">
        <f aca="false">T26*(T101+T168+T120)</f>
        <v>549.489564893418</v>
      </c>
      <c r="U202" s="21" t="n">
        <f aca="false">U26*(U101+U168+U120)</f>
        <v>554.937397968901</v>
      </c>
      <c r="V202" s="21" t="n">
        <f aca="false">V26*(V101+V168+V120)</f>
        <v>554.340844499029</v>
      </c>
      <c r="W202" s="21" t="n">
        <f aca="false">W26*(W101+W168+W120)</f>
        <v>533.614269119641</v>
      </c>
      <c r="X202" s="21" t="n">
        <f aca="false">X26*(X101+X168+X120)</f>
        <v>538.967985026555</v>
      </c>
      <c r="Y202" s="21" t="n">
        <f aca="false">Y26*(Y101+Y168+Y120)</f>
        <v>544.303031420114</v>
      </c>
      <c r="Z202" s="21" t="n">
        <f aca="false">Z26*(Z101+Z168+Z120)</f>
        <v>543.709342021779</v>
      </c>
      <c r="AA202" s="21" t="n">
        <f aca="false">AA26*(AA101+AA168+AA120)</f>
        <v>440.538541151334</v>
      </c>
      <c r="AB202" s="21" t="n">
        <f aca="false">AB26*(AB101+AB168+AB120)</f>
        <v>444.860869555297</v>
      </c>
      <c r="AC202" s="21" t="n">
        <f aca="false">AC26*(AC101+AC168+AC120)</f>
        <v>449.164618892266</v>
      </c>
      <c r="AD202" s="21" t="n">
        <f aca="false">AD26*(AD101+AD168+AD120)</f>
        <v>448.57380568276</v>
      </c>
      <c r="AE202" s="21" t="n">
        <f aca="false">AE26*(AE101+AE168+AE120)</f>
        <v>1565.9345429999</v>
      </c>
      <c r="AF202" s="21" t="n">
        <f aca="false">AF26*(AF101+AF168+AF120)</f>
        <v>1582.12039882587</v>
      </c>
      <c r="AG202" s="21" t="n">
        <f aca="false">AG26*(AG101+AG168+AG120)</f>
        <v>1598.26687926313</v>
      </c>
      <c r="AH202" s="21" t="n">
        <f aca="false">AH26*(AH101+AH168+AH120)</f>
        <v>1597.01474427812</v>
      </c>
      <c r="AI202" s="21" t="n">
        <f aca="false">AI26*(AI101+AI168+AI120)</f>
        <v>1579.99755638503</v>
      </c>
      <c r="AJ202" s="21" t="n">
        <f aca="false">AJ26*(AJ101+AJ168+AJ120)</f>
        <v>1578.83986840991</v>
      </c>
      <c r="AK202" s="21" t="n">
        <f aca="false">AK26*(AK101+AK168+AK120)</f>
        <v>1561.18254911471</v>
      </c>
      <c r="AL202" s="21" t="n">
        <f aca="false">AL26*(AL101+AL168+AL120)</f>
        <v>1560.0567264371</v>
      </c>
      <c r="AM202" s="21" t="n">
        <f aca="false">AM26*(AM101+AM168+AM120)</f>
        <v>1499.48117758955</v>
      </c>
      <c r="AN202" s="21" t="n">
        <f aca="false">AN26*(AN101+AN168+AN120)</f>
        <v>1515.04833102925</v>
      </c>
      <c r="AO202" s="21" t="n">
        <f aca="false">AO26*(AO101+AO168+AO120)</f>
        <v>1530.579992319</v>
      </c>
      <c r="AP202" s="21" t="n">
        <f aca="false">AP26*(AP101+AP168+AP120)</f>
        <v>1529.45134409189</v>
      </c>
      <c r="AQ202" s="21" t="n">
        <f aca="false">AQ26*(AQ101+AQ168+AQ120)</f>
        <v>1411.92772431925</v>
      </c>
      <c r="AR202" s="21" t="n">
        <f aca="false">AR26*(AR101+AR168+AR120)</f>
        <v>1426.57909346685</v>
      </c>
      <c r="AS202" s="21" t="n">
        <f aca="false">AS26*(AS101+AS168+AS120)</f>
        <v>1441.19682114873</v>
      </c>
      <c r="AT202" s="21" t="n">
        <f aca="false">AT26*(AT101+AT168+AT120)</f>
        <v>1440.12702456847</v>
      </c>
      <c r="AU202" s="21" t="n">
        <f aca="false">AU26*(AU101+AU168+AU120)</f>
        <v>1409.49102154798</v>
      </c>
      <c r="AV202" s="21" t="n">
        <f aca="false">AV26*(AV101+AV168+AV120)</f>
        <v>1424.12376018017</v>
      </c>
      <c r="AW202" s="21" t="n">
        <f aca="false">AW26*(AW101+AW168+AW120)</f>
        <v>1438.72313135321</v>
      </c>
      <c r="AX202" s="21" t="n">
        <f aca="false">AX26*(AX101+AX168+AX120)</f>
        <v>1437.66204816545</v>
      </c>
      <c r="AY202" s="21" t="n">
        <f aca="false">AY26*(AY101+AY168+AY120)</f>
        <v>1385.36947179182</v>
      </c>
      <c r="AZ202" s="21" t="n">
        <f aca="false">AZ26*(AZ101+AZ168+AZ120)</f>
        <v>1384.3316225952</v>
      </c>
      <c r="BA202" s="21" t="n">
        <f aca="false">BA26*(BA101+BA168+BA120)</f>
        <v>1398.49558954533</v>
      </c>
      <c r="BB202" s="21" t="n">
        <f aca="false">BB26*(BB101+BB168+BB120)</f>
        <v>1397.43639751851</v>
      </c>
      <c r="BC202" s="21" t="n">
        <f aca="false">BC26*(BC101+BC168+BC120)</f>
        <v>1417.28572011097</v>
      </c>
      <c r="BD202" s="21" t="n">
        <f aca="false">BD26*(BD101+BD168+BD120)</f>
        <v>1431.9546348856</v>
      </c>
      <c r="BE202" s="21" t="n">
        <f aca="false">BE26*(BE101+BE168+BE120)</f>
        <v>1446.58854569458</v>
      </c>
      <c r="BF202" s="21" t="n">
        <f aca="false">BF26*(BF101+BF168+BF120)</f>
        <v>1445.47542169851</v>
      </c>
      <c r="BG202" s="21" t="n">
        <f aca="false">BG26*(BG101+BG168+BG120)</f>
        <v>1406.56211119404</v>
      </c>
      <c r="BH202" s="21" t="n">
        <f aca="false">BH26*(BH101+BH168+BH120)</f>
        <v>1371.7660933864</v>
      </c>
      <c r="BI202" s="21" t="n">
        <f aca="false">BI26*(BI101+BI168+BI120)</f>
        <v>1385.72997871835</v>
      </c>
      <c r="BJ202" s="21" t="n">
        <f aca="false">BJ26*(BJ101+BJ168+BJ120)</f>
        <v>1384.60815369752</v>
      </c>
      <c r="BK202" s="21" t="n">
        <f aca="false">BK26*(BK101+BK168+BK120)</f>
        <v>1355.16583320642</v>
      </c>
      <c r="BL202" s="21" t="n">
        <f aca="false">BL26*(BL101+BL168+BL120)</f>
        <v>1369.14569659951</v>
      </c>
      <c r="BM202" s="21" t="n">
        <f aca="false">BM26*(BM101+BM168+BM120)</f>
        <v>1383.09059397996</v>
      </c>
      <c r="BN202" s="21" t="n">
        <f aca="false">BN26*(BN101+BN168+BN120)</f>
        <v>1381.97867688742</v>
      </c>
      <c r="BO202" s="21" t="n">
        <f aca="false">BO26*(BO101+BO168+BO120)</f>
        <v>1352.07544211311</v>
      </c>
      <c r="BP202" s="21" t="n">
        <f aca="false">BP26*(BP101+BP168+BP120)</f>
        <v>1351.01628460196</v>
      </c>
      <c r="BQ202" s="21" t="n">
        <f aca="false">BQ26*(BQ101+BQ168+BQ120)</f>
        <v>1364.7926225957</v>
      </c>
      <c r="BR202" s="21" t="n">
        <f aca="false">BR26*(BR101+BR168+BR120)</f>
        <v>1363.71168405992</v>
      </c>
      <c r="BS202" s="21" t="n">
        <f aca="false">BS26*(BS101+BS168+BS120)</f>
        <v>1288.13797867696</v>
      </c>
      <c r="BT202" s="21" t="n">
        <f aca="false">BT26*(BT101+BT168+BT120)</f>
        <v>1301.43235951738</v>
      </c>
      <c r="BU202" s="21" t="n">
        <f aca="false">BU26*(BU101+BU168+BU120)</f>
        <v>1314.69369770219</v>
      </c>
      <c r="BV202" s="21" t="n">
        <f aca="false">BV26*(BV101+BV168+BV120)</f>
        <v>1313.6429432474</v>
      </c>
      <c r="BW202" s="21" t="n">
        <f aca="false">BW26*(BW101+BW168+BW120)</f>
        <v>1322.26029866836</v>
      </c>
      <c r="BX202" s="21" t="n">
        <f aca="false">BX26*(BX101+BX168+BX120)</f>
        <v>1335.91417960553</v>
      </c>
      <c r="BY202" s="21" t="n">
        <f aca="false">BY26*(BY101+BY168+BY120)</f>
        <v>1349.53438067301</v>
      </c>
      <c r="BZ202" s="21" t="n">
        <f aca="false">BZ26*(BZ101+BZ168+BZ120)</f>
        <v>1348.46336284886</v>
      </c>
      <c r="CA202" s="21" t="n">
        <f aca="false">CA26*(CA101+CA168+CA120)</f>
        <v>1302.1167277431</v>
      </c>
      <c r="CB202" s="21" t="n">
        <f aca="false">CB26*(CB101+CB168+CB120)</f>
        <v>1315.53622333574</v>
      </c>
      <c r="CC202" s="21" t="n">
        <f aca="false">CC26*(CC101+CC168+CC120)</f>
        <v>1328.92169613057</v>
      </c>
      <c r="CD202" s="21" t="n">
        <f aca="false">CD26*(CD101+CD168+CD120)</f>
        <v>1327.83977321286</v>
      </c>
      <c r="CE202" s="21" t="n">
        <f aca="false">CE26*(CE101+CE168+CE120)</f>
        <v>1280.38668318705</v>
      </c>
      <c r="CF202" s="21" t="n">
        <f aca="false">CF26*(CF101+CF168+CF120)</f>
        <v>1279.331621731</v>
      </c>
      <c r="CG202" s="21" t="n">
        <f aca="false">CG26*(CG101+CG168+CG120)</f>
        <v>1292.32435414262</v>
      </c>
      <c r="CH202" s="21" t="n">
        <f aca="false">CH26*(CH101+CH168+CH120)</f>
        <v>1291.24759589519</v>
      </c>
      <c r="CI202" s="21" t="n">
        <f aca="false">CI26*(CI101+CI168+CI120)</f>
        <v>1320.2561596127</v>
      </c>
      <c r="CJ202" s="21" t="n">
        <f aca="false">CJ26*(CJ101+CJ168+CJ120)</f>
        <v>1333.83564206853</v>
      </c>
      <c r="CK202" s="21" t="n">
        <f aca="false">CK26*(CK101+CK168+CK120)</f>
        <v>1347.37975302695</v>
      </c>
      <c r="CL202" s="21" t="n">
        <f aca="false">CL26*(CL101+CL168+CL120)</f>
        <v>1346.25494154314</v>
      </c>
      <c r="CM202" s="21" t="n">
        <f aca="false">CM26*(CM101+CM168+CM120)</f>
        <v>1339.42717641814</v>
      </c>
      <c r="CN202" s="21" t="n">
        <f aca="false">CN26*(CN101+CN168+CN120)</f>
        <v>1353.20490037258</v>
      </c>
      <c r="CO202" s="21" t="n">
        <f aca="false">CO26*(CO101+CO168+CO120)</f>
        <v>1366.94677354948</v>
      </c>
      <c r="CP202" s="21" t="n">
        <f aca="false">CP26*(CP101+CP168+CP120)</f>
        <v>1365.80672098675</v>
      </c>
      <c r="CQ202" s="21" t="n">
        <f aca="false">CQ26*(CQ101+CQ168+CQ120)</f>
        <v>1337.16003324221</v>
      </c>
      <c r="CR202" s="21" t="n">
        <f aca="false">CR26*(CR101+CR168+CR120)</f>
        <v>1350.90066786993</v>
      </c>
      <c r="CS202" s="21" t="n">
        <f aca="false">CS26*(CS101+CS168+CS120)</f>
        <v>1364.60506560243</v>
      </c>
      <c r="CT202" s="21" t="n">
        <f aca="false">CT26*(CT101+CT168+CT120)</f>
        <v>1363.45273452033</v>
      </c>
      <c r="CU202" s="21" t="n">
        <f aca="false">CU26*(CU101+CU168+CU120)</f>
        <v>-33458.6448166096</v>
      </c>
      <c r="CV202" s="21" t="n">
        <f aca="false">CV26*(CV101+CV168+CV120)</f>
        <v>1344.2363203523</v>
      </c>
      <c r="CW202" s="21" t="n">
        <f aca="false">CW26*(CW101+CW168+CW120)</f>
        <v>1357.90310958995</v>
      </c>
      <c r="CX202" s="21" t="n">
        <f aca="false">CX26*(CX101+CX168+CX120)</f>
        <v>1356.78676897896</v>
      </c>
      <c r="CY202" s="21" t="n">
        <f aca="false">CY26*(CY101+CY168+CY120)</f>
        <v>1693.84238654737</v>
      </c>
      <c r="CZ202" s="21" t="n">
        <f aca="false">CZ26*(CZ101+CZ168+CZ120)</f>
        <v>1711.33461335431</v>
      </c>
      <c r="DA202" s="21" t="n">
        <f aca="false">DA26*(DA101+DA168+DA120)</f>
        <v>1728.78373862624</v>
      </c>
      <c r="DB202" s="21" t="n">
        <f aca="false">DB26*(DB101+DB168+DB120)</f>
        <v>1727.41311241333</v>
      </c>
      <c r="DC202" s="21" t="n">
        <f aca="false">DC26*(DC101+DC168+DC120)</f>
        <v>1631.29202928484</v>
      </c>
      <c r="DD202" s="21" t="n">
        <f aca="false">DD26*(DD101+DD168+DD120)</f>
        <v>1648.12156836014</v>
      </c>
      <c r="DE202" s="21" t="n">
        <f aca="false">DE26*(DE101+DE168+DE120)</f>
        <v>1664.90905456265</v>
      </c>
      <c r="DF202" s="21" t="n">
        <f aca="false">DF26*(DF101+DF168+DF120)</f>
        <v>1663.571775745</v>
      </c>
      <c r="DG202" s="21" t="n">
        <f aca="false">DG26*(DG101+DG168+DG120)</f>
        <v>1599.4597450549</v>
      </c>
      <c r="DH202" s="21" t="n">
        <f aca="false">DH26*(DH101+DH168+DH120)</f>
        <v>1615.94442094953</v>
      </c>
      <c r="DI202" s="21" t="n">
        <f aca="false">DI26*(DI101+DI168+DI120)</f>
        <v>1632.38733046816</v>
      </c>
      <c r="DJ202" s="21" t="n">
        <f aca="false">DJ26*(DJ101+DJ168+DJ120)</f>
        <v>1631.05916223126</v>
      </c>
      <c r="DK202" s="21" t="n">
        <f aca="false">DK26*(DK101+DK168+DK120)</f>
        <v>1553.67749556052</v>
      </c>
      <c r="DL202" s="21" t="n">
        <f aca="false">DL26*(DL101+DL168+DL120)</f>
        <v>1552.39610452396</v>
      </c>
      <c r="DM202" s="21" t="n">
        <f aca="false">DM26*(DM101+DM168+DM120)</f>
        <v>1568.16090015437</v>
      </c>
      <c r="DN202" s="21" t="n">
        <f aca="false">DN26*(DN101+DN168+DN120)</f>
        <v>1566.85315797604</v>
      </c>
      <c r="DO202" s="21" t="n">
        <f aca="false">DO26*(DO101+DO168+DO120)</f>
        <v>1569.66575257883</v>
      </c>
      <c r="DP202" s="21" t="n">
        <f aca="false">DP26*(DP101+DP168+DP120)</f>
        <v>1585.83969655981</v>
      </c>
      <c r="DQ202" s="21" t="n">
        <f aca="false">DQ26*(DQ101+DQ168+DQ120)</f>
        <v>1601.97253330388</v>
      </c>
      <c r="DR202" s="21" t="n">
        <f aca="false">DR26*(DR101+DR168+DR120)</f>
        <v>1600.66532565052</v>
      </c>
      <c r="DS202" s="21" t="n">
        <f aca="false">DS26*(DS101+DS168+DS120)</f>
        <v>1566.32073803774</v>
      </c>
      <c r="DT202" s="21" t="n">
        <f aca="false">DT26*(DT101+DT168+DT120)</f>
        <v>1582.46436404323</v>
      </c>
      <c r="DU202" s="21" t="n">
        <f aca="false">DU26*(DU101+DU168+DU120)</f>
        <v>1598.56710505714</v>
      </c>
      <c r="DV202" s="21" t="n">
        <f aca="false">DV26*(DV101+DV168+DV120)</f>
        <v>1597.26696479201</v>
      </c>
      <c r="DW202" s="21" t="n">
        <f aca="false">DW26*(DW101+DW168+DW120)</f>
        <v>1545.05752518611</v>
      </c>
      <c r="DX202" s="21" t="n">
        <f aca="false">DX26*(DX101+DX168+DX120)</f>
        <v>1560.96659839251</v>
      </c>
      <c r="DY202" s="21" t="n">
        <f aca="false">DY26*(DY101+DY168+DY120)</f>
        <v>1576.83484193856</v>
      </c>
      <c r="DZ202" s="21" t="n">
        <f aca="false">DZ26*(DZ101+DZ168+DZ120)</f>
        <v>1575.5364612025</v>
      </c>
      <c r="EA202" s="21" t="n">
        <f aca="false">EA26*(EA101+EA168+EA120)</f>
        <v>1543.18805135183</v>
      </c>
      <c r="EB202" s="21" t="n">
        <f aca="false">EB26*(EB101+EB168+EB120)</f>
        <v>1541.94140036877</v>
      </c>
      <c r="EC202" s="21" t="n">
        <f aca="false">EC26*(EC101+EC168+EC120)</f>
        <v>1557.62640465383</v>
      </c>
      <c r="ED202" s="21" t="n">
        <f aca="false">ED26*(ED101+ED168+ED120)</f>
        <v>1556.35411694018</v>
      </c>
      <c r="EE202" s="21" t="n">
        <f aca="false">EE26*(EE101+EE168+EE120)</f>
        <v>1563.93147038628</v>
      </c>
      <c r="EF202" s="21" t="n">
        <f aca="false">EF26*(EF101+EF168+EF120)</f>
        <v>1580.05834653424</v>
      </c>
      <c r="EG202" s="21" t="n">
        <f aca="false">EG26*(EG101+EG168+EG120)</f>
        <v>1596.14465562156</v>
      </c>
      <c r="EH202" s="21" t="n">
        <f aca="false">EH26*(EH101+EH168+EH120)</f>
        <v>1594.85462554109</v>
      </c>
      <c r="EI202" s="21" t="n">
        <f aca="false">EI26*(EI101+EI168+EI120)</f>
        <v>1637.26817397417</v>
      </c>
      <c r="EJ202" s="21" t="n">
        <f aca="false">EJ26*(EJ101+EJ168+EJ120)</f>
        <v>1547.60711657096</v>
      </c>
      <c r="EK202" s="21" t="n">
        <f aca="false">EK26*(EK101+EK168+EK120)</f>
        <v>1563.33770070361</v>
      </c>
      <c r="EL202" s="21" t="n">
        <f aca="false">EL26*(EL101+EL168+EL120)</f>
        <v>1562.04856161175</v>
      </c>
      <c r="EM202" s="21" t="n">
        <f aca="false">EM26*(EM101+EM168+EM120)</f>
        <v>1575.56831799768</v>
      </c>
      <c r="EN202" s="21" t="n">
        <f aca="false">EN26*(EN101+EN168+EN120)</f>
        <v>1591.80623421919</v>
      </c>
      <c r="EO202" s="21" t="n">
        <f aca="false">EO26*(EO101+EO168+EO120)</f>
        <v>1608.00299090023</v>
      </c>
      <c r="EP202" s="21" t="n">
        <f aca="false">EP26*(EP101+EP168+EP120)</f>
        <v>1606.69411999671</v>
      </c>
      <c r="EQ202" s="21" t="n">
        <f aca="false">EQ26*(EQ101+EQ168+EQ120)</f>
        <v>1555.25965166475</v>
      </c>
      <c r="ER202" s="21" t="n">
        <f aca="false">ER26*(ER101+ER168+ER120)</f>
        <v>1553.98518067453</v>
      </c>
      <c r="ES202" s="21" t="n">
        <f aca="false">ES26*(ES101+ES168+ES120)</f>
        <v>1569.77442953242</v>
      </c>
      <c r="ET202" s="21" t="n">
        <f aca="false">ET26*(ET101+ET168+ET120)</f>
        <v>1568.4737497076</v>
      </c>
      <c r="EU202" s="21" t="n">
        <f aca="false">EU26*(EU101+EU168+EU120)</f>
        <v>1563.76715439739</v>
      </c>
      <c r="EV202" s="21" t="n">
        <f aca="false">EV26*(EV101+EV168+EV120)</f>
        <v>1579.86053217271</v>
      </c>
      <c r="EW202" s="21" t="n">
        <f aca="false">EW26*(EW101+EW168+EW120)</f>
        <v>1595.91231510996</v>
      </c>
      <c r="EX202" s="21" t="n">
        <f aca="false">EX26*(EX101+EX168+EX120)</f>
        <v>1594.5896017689</v>
      </c>
      <c r="EY202" s="21" t="n">
        <f aca="false">EY26*(EY101+EY168+EY120)</f>
        <v>1589.80426389339</v>
      </c>
      <c r="EZ202" s="21" t="n">
        <f aca="false">EZ26*(EZ101+EZ168+EZ120)</f>
        <v>1606.16522897601</v>
      </c>
      <c r="FA202" s="21" t="n">
        <f aca="false">FA26*(FA101+FA168+FA120)</f>
        <v>1622.483894604</v>
      </c>
      <c r="FB202" s="21" t="n">
        <f aca="false">FB26*(FB101+FB168+FB120)</f>
        <v>1621.13877449895</v>
      </c>
      <c r="FC202" s="21" t="n">
        <f aca="false">FC26*(FC101+FC168+FC120)</f>
        <v>1616.27337990227</v>
      </c>
      <c r="FD202" s="21" t="n">
        <f aca="false">FD26*(FD101+FD168+FD120)</f>
        <v>0</v>
      </c>
      <c r="FE202" s="21" t="n">
        <f aca="false">FE26*(FE101+FE168+FE120)</f>
        <v>0</v>
      </c>
      <c r="FF202" s="21" t="n">
        <f aca="false">FF26*(FF101+FF168+FF120)</f>
        <v>0</v>
      </c>
      <c r="FG202" s="21" t="n">
        <f aca="false">FG26*(FG101+FG168+FG120)</f>
        <v>0</v>
      </c>
      <c r="FH202" s="21" t="n">
        <f aca="false">FH26*(FH101+FH168+FH120)</f>
        <v>0</v>
      </c>
    </row>
    <row r="203" customFormat="false" ht="15" hidden="false" customHeight="false" outlineLevel="0" collapsed="false">
      <c r="C203" s="28" t="s">
        <v>832</v>
      </c>
      <c r="D203" s="12" t="s">
        <v>27</v>
      </c>
      <c r="E203" s="63" t="n">
        <f aca="false">MAX(0,$F203)</f>
        <v>844.062152592604</v>
      </c>
      <c r="F203" s="63" t="n">
        <f aca="false">XNPV(In_Buyer_IRR_COD,INDEX($J202:$FH202,$E24):$FH$202,INDEX($J$4:$FH$4,$E24):$FH$4)/$E13</f>
        <v>844.062152592604</v>
      </c>
    </row>
    <row r="204" customFormat="false" ht="15" hidden="false" customHeight="false" outlineLevel="0" collapsed="false">
      <c r="C204" s="28" t="s">
        <v>833</v>
      </c>
      <c r="D204" s="12" t="s">
        <v>358</v>
      </c>
      <c r="E204" s="63" t="n">
        <f aca="false">IF(In_COD_Price&gt;0,In_COD_Price,$E203)*(1+In_Price_Step)</f>
        <v>844.062152592604</v>
      </c>
      <c r="F204" s="63" t="n">
        <f aca="false">$E204*$E13</f>
        <v>53175.9156133341</v>
      </c>
    </row>
    <row r="205" customFormat="false" ht="15" hidden="false" customHeight="false" outlineLevel="0" collapsed="false">
      <c r="C205" s="1" t="s">
        <v>834</v>
      </c>
      <c r="D205" s="12" t="s">
        <v>358</v>
      </c>
      <c r="I205" s="21" t="n">
        <f aca="false">SUM(J205:FH205)</f>
        <v>109126.550741544</v>
      </c>
      <c r="J205" s="21" t="n">
        <f aca="false">J202-$F204*J22</f>
        <v>0</v>
      </c>
      <c r="K205" s="21" t="n">
        <f aca="false">K202-$F204*K22</f>
        <v>0</v>
      </c>
      <c r="L205" s="21" t="n">
        <f aca="false">L202-$F204*L22</f>
        <v>0</v>
      </c>
      <c r="M205" s="21" t="n">
        <f aca="false">M202-$F204*M22</f>
        <v>0</v>
      </c>
      <c r="N205" s="21" t="n">
        <f aca="false">N202-$F204*N22</f>
        <v>0</v>
      </c>
      <c r="O205" s="21" t="n">
        <f aca="false">O202-$F204*O22</f>
        <v>0</v>
      </c>
      <c r="P205" s="21" t="n">
        <f aca="false">P202-$F204*P22</f>
        <v>0</v>
      </c>
      <c r="Q205" s="21" t="n">
        <f aca="false">Q202-$F204*Q22</f>
        <v>0</v>
      </c>
      <c r="R205" s="21" t="n">
        <f aca="false">R202-$F204*R22</f>
        <v>0</v>
      </c>
      <c r="S205" s="21" t="n">
        <f aca="false">S202-$F204*S22</f>
        <v>-53175.9156133341</v>
      </c>
      <c r="T205" s="21" t="n">
        <f aca="false">T202-$F204*T22</f>
        <v>549.489564893418</v>
      </c>
      <c r="U205" s="21" t="n">
        <f aca="false">U202-$F204*U22</f>
        <v>554.937397968901</v>
      </c>
      <c r="V205" s="21" t="n">
        <f aca="false">V202-$F204*V22</f>
        <v>554.340844499029</v>
      </c>
      <c r="W205" s="21" t="n">
        <f aca="false">W202-$F204*W22</f>
        <v>533.614269119641</v>
      </c>
      <c r="X205" s="21" t="n">
        <f aca="false">X202-$F204*X22</f>
        <v>538.967985026555</v>
      </c>
      <c r="Y205" s="21" t="n">
        <f aca="false">Y202-$F204*Y22</f>
        <v>544.303031420114</v>
      </c>
      <c r="Z205" s="21" t="n">
        <f aca="false">Z202-$F204*Z22</f>
        <v>543.709342021779</v>
      </c>
      <c r="AA205" s="21" t="n">
        <f aca="false">AA202-$F204*AA22</f>
        <v>440.538541151334</v>
      </c>
      <c r="AB205" s="21" t="n">
        <f aca="false">AB202-$F204*AB22</f>
        <v>444.860869555297</v>
      </c>
      <c r="AC205" s="21" t="n">
        <f aca="false">AC202-$F204*AC22</f>
        <v>449.164618892266</v>
      </c>
      <c r="AD205" s="21" t="n">
        <f aca="false">AD202-$F204*AD22</f>
        <v>448.57380568276</v>
      </c>
      <c r="AE205" s="21" t="n">
        <f aca="false">AE202-$F204*AE22</f>
        <v>1565.9345429999</v>
      </c>
      <c r="AF205" s="21" t="n">
        <f aca="false">AF202-$F204*AF22</f>
        <v>1582.12039882587</v>
      </c>
      <c r="AG205" s="21" t="n">
        <f aca="false">AG202-$F204*AG22</f>
        <v>1598.26687926313</v>
      </c>
      <c r="AH205" s="21" t="n">
        <f aca="false">AH202-$F204*AH22</f>
        <v>1597.01474427812</v>
      </c>
      <c r="AI205" s="21" t="n">
        <f aca="false">AI202-$F204*AI22</f>
        <v>1579.99755638503</v>
      </c>
      <c r="AJ205" s="21" t="n">
        <f aca="false">AJ202-$F204*AJ22</f>
        <v>1578.83986840991</v>
      </c>
      <c r="AK205" s="21" t="n">
        <f aca="false">AK202-$F204*AK22</f>
        <v>1561.18254911471</v>
      </c>
      <c r="AL205" s="21" t="n">
        <f aca="false">AL202-$F204*AL22</f>
        <v>1560.0567264371</v>
      </c>
      <c r="AM205" s="21" t="n">
        <f aca="false">AM202-$F204*AM22</f>
        <v>1499.48117758955</v>
      </c>
      <c r="AN205" s="21" t="n">
        <f aca="false">AN202-$F204*AN22</f>
        <v>1515.04833102925</v>
      </c>
      <c r="AO205" s="21" t="n">
        <f aca="false">AO202-$F204*AO22</f>
        <v>1530.579992319</v>
      </c>
      <c r="AP205" s="21" t="n">
        <f aca="false">AP202-$F204*AP22</f>
        <v>1529.45134409189</v>
      </c>
      <c r="AQ205" s="21" t="n">
        <f aca="false">AQ202-$F204*AQ22</f>
        <v>1411.92772431925</v>
      </c>
      <c r="AR205" s="21" t="n">
        <f aca="false">AR202-$F204*AR22</f>
        <v>1426.57909346685</v>
      </c>
      <c r="AS205" s="21" t="n">
        <f aca="false">AS202-$F204*AS22</f>
        <v>1441.19682114873</v>
      </c>
      <c r="AT205" s="21" t="n">
        <f aca="false">AT202-$F204*AT22</f>
        <v>1440.12702456847</v>
      </c>
      <c r="AU205" s="21" t="n">
        <f aca="false">AU202-$F204*AU22</f>
        <v>1409.49102154798</v>
      </c>
      <c r="AV205" s="21" t="n">
        <f aca="false">AV202-$F204*AV22</f>
        <v>1424.12376018017</v>
      </c>
      <c r="AW205" s="21" t="n">
        <f aca="false">AW202-$F204*AW22</f>
        <v>1438.72313135321</v>
      </c>
      <c r="AX205" s="21" t="n">
        <f aca="false">AX202-$F204*AX22</f>
        <v>1437.66204816545</v>
      </c>
      <c r="AY205" s="21" t="n">
        <f aca="false">AY202-$F204*AY22</f>
        <v>1385.36947179182</v>
      </c>
      <c r="AZ205" s="21" t="n">
        <f aca="false">AZ202-$F204*AZ22</f>
        <v>1384.3316225952</v>
      </c>
      <c r="BA205" s="21" t="n">
        <f aca="false">BA202-$F204*BA22</f>
        <v>1398.49558954533</v>
      </c>
      <c r="BB205" s="21" t="n">
        <f aca="false">BB202-$F204*BB22</f>
        <v>1397.43639751851</v>
      </c>
      <c r="BC205" s="21" t="n">
        <f aca="false">BC202-$F204*BC22</f>
        <v>1417.28572011097</v>
      </c>
      <c r="BD205" s="21" t="n">
        <f aca="false">BD202-$F204*BD22</f>
        <v>1431.9546348856</v>
      </c>
      <c r="BE205" s="21" t="n">
        <f aca="false">BE202-$F204*BE22</f>
        <v>1446.58854569458</v>
      </c>
      <c r="BF205" s="21" t="n">
        <f aca="false">BF202-$F204*BF22</f>
        <v>1445.47542169851</v>
      </c>
      <c r="BG205" s="21" t="n">
        <f aca="false">BG202-$F204*BG22</f>
        <v>1406.56211119404</v>
      </c>
      <c r="BH205" s="21" t="n">
        <f aca="false">BH202-$F204*BH22</f>
        <v>1371.7660933864</v>
      </c>
      <c r="BI205" s="21" t="n">
        <f aca="false">BI202-$F204*BI22</f>
        <v>1385.72997871835</v>
      </c>
      <c r="BJ205" s="21" t="n">
        <f aca="false">BJ202-$F204*BJ22</f>
        <v>1384.60815369752</v>
      </c>
      <c r="BK205" s="21" t="n">
        <f aca="false">BK202-$F204*BK22</f>
        <v>1355.16583320642</v>
      </c>
      <c r="BL205" s="21" t="n">
        <f aca="false">BL202-$F204*BL22</f>
        <v>1369.14569659951</v>
      </c>
      <c r="BM205" s="21" t="n">
        <f aca="false">BM202-$F204*BM22</f>
        <v>1383.09059397996</v>
      </c>
      <c r="BN205" s="21" t="n">
        <f aca="false">BN202-$F204*BN22</f>
        <v>1381.97867688742</v>
      </c>
      <c r="BO205" s="21" t="n">
        <f aca="false">BO202-$F204*BO22</f>
        <v>1352.07544211311</v>
      </c>
      <c r="BP205" s="21" t="n">
        <f aca="false">BP202-$F204*BP22</f>
        <v>1351.01628460196</v>
      </c>
      <c r="BQ205" s="21" t="n">
        <f aca="false">BQ202-$F204*BQ22</f>
        <v>1364.7926225957</v>
      </c>
      <c r="BR205" s="21" t="n">
        <f aca="false">BR202-$F204*BR22</f>
        <v>1363.71168405992</v>
      </c>
      <c r="BS205" s="21" t="n">
        <f aca="false">BS202-$F204*BS22</f>
        <v>1288.13797867696</v>
      </c>
      <c r="BT205" s="21" t="n">
        <f aca="false">BT202-$F204*BT22</f>
        <v>1301.43235951738</v>
      </c>
      <c r="BU205" s="21" t="n">
        <f aca="false">BU202-$F204*BU22</f>
        <v>1314.69369770219</v>
      </c>
      <c r="BV205" s="21" t="n">
        <f aca="false">BV202-$F204*BV22</f>
        <v>1313.6429432474</v>
      </c>
      <c r="BW205" s="21" t="n">
        <f aca="false">BW202-$F204*BW22</f>
        <v>1322.26029866836</v>
      </c>
      <c r="BX205" s="21" t="n">
        <f aca="false">BX202-$F204*BX22</f>
        <v>1335.91417960553</v>
      </c>
      <c r="BY205" s="21" t="n">
        <f aca="false">BY202-$F204*BY22</f>
        <v>1349.53438067301</v>
      </c>
      <c r="BZ205" s="21" t="n">
        <f aca="false">BZ202-$F204*BZ22</f>
        <v>1348.46336284886</v>
      </c>
      <c r="CA205" s="21" t="n">
        <f aca="false">CA202-$F204*CA22</f>
        <v>1302.1167277431</v>
      </c>
      <c r="CB205" s="21" t="n">
        <f aca="false">CB202-$F204*CB22</f>
        <v>1315.53622333574</v>
      </c>
      <c r="CC205" s="21" t="n">
        <f aca="false">CC202-$F204*CC22</f>
        <v>1328.92169613057</v>
      </c>
      <c r="CD205" s="21" t="n">
        <f aca="false">CD202-$F204*CD22</f>
        <v>1327.83977321286</v>
      </c>
      <c r="CE205" s="21" t="n">
        <f aca="false">CE202-$F204*CE22</f>
        <v>1280.38668318705</v>
      </c>
      <c r="CF205" s="21" t="n">
        <f aca="false">CF202-$F204*CF22</f>
        <v>1279.331621731</v>
      </c>
      <c r="CG205" s="21" t="n">
        <f aca="false">CG202-$F204*CG22</f>
        <v>1292.32435414262</v>
      </c>
      <c r="CH205" s="21" t="n">
        <f aca="false">CH202-$F204*CH22</f>
        <v>1291.24759589519</v>
      </c>
      <c r="CI205" s="21" t="n">
        <f aca="false">CI202-$F204*CI22</f>
        <v>1320.2561596127</v>
      </c>
      <c r="CJ205" s="21" t="n">
        <f aca="false">CJ202-$F204*CJ22</f>
        <v>1333.83564206853</v>
      </c>
      <c r="CK205" s="21" t="n">
        <f aca="false">CK202-$F204*CK22</f>
        <v>1347.37975302695</v>
      </c>
      <c r="CL205" s="21" t="n">
        <f aca="false">CL202-$F204*CL22</f>
        <v>1346.25494154314</v>
      </c>
      <c r="CM205" s="21" t="n">
        <f aca="false">CM202-$F204*CM22</f>
        <v>1339.42717641814</v>
      </c>
      <c r="CN205" s="21" t="n">
        <f aca="false">CN202-$F204*CN22</f>
        <v>1353.20490037258</v>
      </c>
      <c r="CO205" s="21" t="n">
        <f aca="false">CO202-$F204*CO22</f>
        <v>1366.94677354948</v>
      </c>
      <c r="CP205" s="21" t="n">
        <f aca="false">CP202-$F204*CP22</f>
        <v>1365.80672098675</v>
      </c>
      <c r="CQ205" s="21" t="n">
        <f aca="false">CQ202-$F204*CQ22</f>
        <v>1337.16003324221</v>
      </c>
      <c r="CR205" s="21" t="n">
        <f aca="false">CR202-$F204*CR22</f>
        <v>1350.90066786993</v>
      </c>
      <c r="CS205" s="21" t="n">
        <f aca="false">CS202-$F204*CS22</f>
        <v>1364.60506560243</v>
      </c>
      <c r="CT205" s="21" t="n">
        <f aca="false">CT202-$F204*CT22</f>
        <v>1363.45273452033</v>
      </c>
      <c r="CU205" s="21" t="n">
        <f aca="false">CU202-$F204*CU22</f>
        <v>-33458.6448166096</v>
      </c>
      <c r="CV205" s="21" t="n">
        <f aca="false">CV202-$F204*CV22</f>
        <v>1344.2363203523</v>
      </c>
      <c r="CW205" s="21" t="n">
        <f aca="false">CW202-$F204*CW22</f>
        <v>1357.90310958995</v>
      </c>
      <c r="CX205" s="21" t="n">
        <f aca="false">CX202-$F204*CX22</f>
        <v>1356.78676897896</v>
      </c>
      <c r="CY205" s="21" t="n">
        <f aca="false">CY202-$F204*CY22</f>
        <v>1693.84238654737</v>
      </c>
      <c r="CZ205" s="21" t="n">
        <f aca="false">CZ202-$F204*CZ22</f>
        <v>1711.33461335431</v>
      </c>
      <c r="DA205" s="21" t="n">
        <f aca="false">DA202-$F204*DA22</f>
        <v>1728.78373862624</v>
      </c>
      <c r="DB205" s="21" t="n">
        <f aca="false">DB202-$F204*DB22</f>
        <v>1727.41311241333</v>
      </c>
      <c r="DC205" s="21" t="n">
        <f aca="false">DC202-$F204*DC22</f>
        <v>1631.29202928484</v>
      </c>
      <c r="DD205" s="21" t="n">
        <f aca="false">DD202-$F204*DD22</f>
        <v>1648.12156836014</v>
      </c>
      <c r="DE205" s="21" t="n">
        <f aca="false">DE202-$F204*DE22</f>
        <v>1664.90905456265</v>
      </c>
      <c r="DF205" s="21" t="n">
        <f aca="false">DF202-$F204*DF22</f>
        <v>1663.571775745</v>
      </c>
      <c r="DG205" s="21" t="n">
        <f aca="false">DG202-$F204*DG22</f>
        <v>1599.4597450549</v>
      </c>
      <c r="DH205" s="21" t="n">
        <f aca="false">DH202-$F204*DH22</f>
        <v>1615.94442094953</v>
      </c>
      <c r="DI205" s="21" t="n">
        <f aca="false">DI202-$F204*DI22</f>
        <v>1632.38733046816</v>
      </c>
      <c r="DJ205" s="21" t="n">
        <f aca="false">DJ202-$F204*DJ22</f>
        <v>1631.05916223126</v>
      </c>
      <c r="DK205" s="21" t="n">
        <f aca="false">DK202-$F204*DK22</f>
        <v>1553.67749556052</v>
      </c>
      <c r="DL205" s="21" t="n">
        <f aca="false">DL202-$F204*DL22</f>
        <v>1552.39610452396</v>
      </c>
      <c r="DM205" s="21" t="n">
        <f aca="false">DM202-$F204*DM22</f>
        <v>1568.16090015437</v>
      </c>
      <c r="DN205" s="21" t="n">
        <f aca="false">DN202-$F204*DN22</f>
        <v>1566.85315797604</v>
      </c>
      <c r="DO205" s="21" t="n">
        <f aca="false">DO202-$F204*DO22</f>
        <v>1569.66575257883</v>
      </c>
      <c r="DP205" s="21" t="n">
        <f aca="false">DP202-$F204*DP22</f>
        <v>1585.83969655981</v>
      </c>
      <c r="DQ205" s="21" t="n">
        <f aca="false">DQ202-$F204*DQ22</f>
        <v>1601.97253330388</v>
      </c>
      <c r="DR205" s="21" t="n">
        <f aca="false">DR202-$F204*DR22</f>
        <v>1600.66532565052</v>
      </c>
      <c r="DS205" s="21" t="n">
        <f aca="false">DS202-$F204*DS22</f>
        <v>1566.32073803774</v>
      </c>
      <c r="DT205" s="21" t="n">
        <f aca="false">DT202-$F204*DT22</f>
        <v>1582.46436404323</v>
      </c>
      <c r="DU205" s="21" t="n">
        <f aca="false">DU202-$F204*DU22</f>
        <v>1598.56710505714</v>
      </c>
      <c r="DV205" s="21" t="n">
        <f aca="false">DV202-$F204*DV22</f>
        <v>1597.26696479201</v>
      </c>
      <c r="DW205" s="21" t="n">
        <f aca="false">DW202-$F204*DW22</f>
        <v>1545.05752518611</v>
      </c>
      <c r="DX205" s="21" t="n">
        <f aca="false">DX202-$F204*DX22</f>
        <v>1560.96659839251</v>
      </c>
      <c r="DY205" s="21" t="n">
        <f aca="false">DY202-$F204*DY22</f>
        <v>1576.83484193856</v>
      </c>
      <c r="DZ205" s="21" t="n">
        <f aca="false">DZ202-$F204*DZ22</f>
        <v>1575.5364612025</v>
      </c>
      <c r="EA205" s="21" t="n">
        <f aca="false">EA202-$F204*EA22</f>
        <v>1543.18805135183</v>
      </c>
      <c r="EB205" s="21" t="n">
        <f aca="false">EB202-$F204*EB22</f>
        <v>1541.94140036877</v>
      </c>
      <c r="EC205" s="21" t="n">
        <f aca="false">EC202-$F204*EC22</f>
        <v>1557.62640465383</v>
      </c>
      <c r="ED205" s="21" t="n">
        <f aca="false">ED202-$F204*ED22</f>
        <v>1556.35411694018</v>
      </c>
      <c r="EE205" s="21" t="n">
        <f aca="false">EE202-$F204*EE22</f>
        <v>1563.93147038628</v>
      </c>
      <c r="EF205" s="21" t="n">
        <f aca="false">EF202-$F204*EF22</f>
        <v>1580.05834653424</v>
      </c>
      <c r="EG205" s="21" t="n">
        <f aca="false">EG202-$F204*EG22</f>
        <v>1596.14465562156</v>
      </c>
      <c r="EH205" s="21" t="n">
        <f aca="false">EH202-$F204*EH22</f>
        <v>1594.85462554109</v>
      </c>
      <c r="EI205" s="21" t="n">
        <f aca="false">EI202-$F204*EI22</f>
        <v>1637.26817397417</v>
      </c>
      <c r="EJ205" s="21" t="n">
        <f aca="false">EJ202-$F204*EJ22</f>
        <v>1547.60711657096</v>
      </c>
      <c r="EK205" s="21" t="n">
        <f aca="false">EK202-$F204*EK22</f>
        <v>1563.33770070361</v>
      </c>
      <c r="EL205" s="21" t="n">
        <f aca="false">EL202-$F204*EL22</f>
        <v>1562.04856161175</v>
      </c>
      <c r="EM205" s="21" t="n">
        <f aca="false">EM202-$F204*EM22</f>
        <v>1575.56831799768</v>
      </c>
      <c r="EN205" s="21" t="n">
        <f aca="false">EN202-$F204*EN22</f>
        <v>1591.80623421919</v>
      </c>
      <c r="EO205" s="21" t="n">
        <f aca="false">EO202-$F204*EO22</f>
        <v>1608.00299090023</v>
      </c>
      <c r="EP205" s="21" t="n">
        <f aca="false">EP202-$F204*EP22</f>
        <v>1606.69411999671</v>
      </c>
      <c r="EQ205" s="21" t="n">
        <f aca="false">EQ202-$F204*EQ22</f>
        <v>1555.25965166475</v>
      </c>
      <c r="ER205" s="21" t="n">
        <f aca="false">ER202-$F204*ER22</f>
        <v>1553.98518067453</v>
      </c>
      <c r="ES205" s="21" t="n">
        <f aca="false">ES202-$F204*ES22</f>
        <v>1569.77442953242</v>
      </c>
      <c r="ET205" s="21" t="n">
        <f aca="false">ET202-$F204*ET22</f>
        <v>1568.4737497076</v>
      </c>
      <c r="EU205" s="21" t="n">
        <f aca="false">EU202-$F204*EU22</f>
        <v>1563.76715439739</v>
      </c>
      <c r="EV205" s="21" t="n">
        <f aca="false">EV202-$F204*EV22</f>
        <v>1579.86053217271</v>
      </c>
      <c r="EW205" s="21" t="n">
        <f aca="false">EW202-$F204*EW22</f>
        <v>1595.91231510996</v>
      </c>
      <c r="EX205" s="21" t="n">
        <f aca="false">EX202-$F204*EX22</f>
        <v>1594.5896017689</v>
      </c>
      <c r="EY205" s="21" t="n">
        <f aca="false">EY202-$F204*EY22</f>
        <v>1589.80426389339</v>
      </c>
      <c r="EZ205" s="21" t="n">
        <f aca="false">EZ202-$F204*EZ22</f>
        <v>1606.16522897601</v>
      </c>
      <c r="FA205" s="21" t="n">
        <f aca="false">FA202-$F204*FA22</f>
        <v>1622.483894604</v>
      </c>
      <c r="FB205" s="21" t="n">
        <f aca="false">FB202-$F204*FB22</f>
        <v>1621.13877449895</v>
      </c>
      <c r="FC205" s="21" t="n">
        <f aca="false">FC202-$F204*FC22</f>
        <v>1616.27337990227</v>
      </c>
      <c r="FD205" s="21" t="n">
        <f aca="false">FD202-$F204*FD22</f>
        <v>0</v>
      </c>
      <c r="FE205" s="21" t="n">
        <f aca="false">FE202-$F204*FE22</f>
        <v>0</v>
      </c>
      <c r="FF205" s="21" t="n">
        <f aca="false">FF202-$F204*FF22</f>
        <v>0</v>
      </c>
      <c r="FG205" s="21" t="n">
        <f aca="false">FG202-$F204*FG22</f>
        <v>0</v>
      </c>
      <c r="FH205" s="21" t="n">
        <f aca="false">FH202-$F204*FH22</f>
        <v>0</v>
      </c>
    </row>
    <row r="206" customFormat="false" ht="15" hidden="false" customHeight="false" outlineLevel="0" collapsed="false">
      <c r="C206" s="28" t="s">
        <v>835</v>
      </c>
      <c r="D206" s="12" t="s">
        <v>32</v>
      </c>
      <c r="E206" s="33" t="n">
        <f aca="false">XIRR(INDEX($J205:$FH205,$E24):$FH205,INDEX($J$4:$FH$4,$E24):$FH$4)</f>
        <v>0.0800000000000002</v>
      </c>
    </row>
    <row r="207" customFormat="false" ht="15" hidden="false" customHeight="false" outlineLevel="0" collapsed="false">
      <c r="C207" s="1" t="s">
        <v>836</v>
      </c>
      <c r="D207" s="12" t="s">
        <v>358</v>
      </c>
      <c r="I207" s="21" t="n">
        <f aca="false">SUM(J207:FH207)</f>
        <v>119372.905128826</v>
      </c>
      <c r="J207" s="21" t="n">
        <f aca="false">J205-J26*J168</f>
        <v>0</v>
      </c>
      <c r="K207" s="21" t="n">
        <f aca="false">K205-K26*K168</f>
        <v>0</v>
      </c>
      <c r="L207" s="21" t="n">
        <f aca="false">L205-L26*L168</f>
        <v>0</v>
      </c>
      <c r="M207" s="21" t="n">
        <f aca="false">M205-M26*M168</f>
        <v>0</v>
      </c>
      <c r="N207" s="21" t="n">
        <f aca="false">N205-N26*N168</f>
        <v>0</v>
      </c>
      <c r="O207" s="21" t="n">
        <f aca="false">O205-O26*O168</f>
        <v>0</v>
      </c>
      <c r="P207" s="21" t="n">
        <f aca="false">P205-P26*P168</f>
        <v>0</v>
      </c>
      <c r="Q207" s="21" t="n">
        <f aca="false">Q205-Q26*Q168</f>
        <v>0</v>
      </c>
      <c r="R207" s="21" t="n">
        <f aca="false">R205-R26*R168</f>
        <v>0</v>
      </c>
      <c r="S207" s="21" t="n">
        <f aca="false">S205-S26*S168</f>
        <v>-53175.9156133341</v>
      </c>
      <c r="T207" s="21" t="n">
        <f aca="false">T205-T26*T168</f>
        <v>549.489564893418</v>
      </c>
      <c r="U207" s="21" t="n">
        <f aca="false">U205-U26*U168</f>
        <v>554.937397968901</v>
      </c>
      <c r="V207" s="21" t="n">
        <f aca="false">V205-V26*V168</f>
        <v>554.340844499029</v>
      </c>
      <c r="W207" s="21" t="n">
        <f aca="false">W205-W26*W168</f>
        <v>533.614269119641</v>
      </c>
      <c r="X207" s="21" t="n">
        <f aca="false">X205-X26*X168</f>
        <v>538.967985026555</v>
      </c>
      <c r="Y207" s="21" t="n">
        <f aca="false">Y205-Y26*Y168</f>
        <v>544.303031420114</v>
      </c>
      <c r="Z207" s="21" t="n">
        <f aca="false">Z205-Z26*Z168</f>
        <v>543.709342021779</v>
      </c>
      <c r="AA207" s="21" t="n">
        <f aca="false">AA205-AA26*AA168</f>
        <v>440.538541151334</v>
      </c>
      <c r="AB207" s="21" t="n">
        <f aca="false">AB205-AB26*AB168</f>
        <v>444.860869555297</v>
      </c>
      <c r="AC207" s="21" t="n">
        <f aca="false">AC205-AC26*AC168</f>
        <v>449.164618892266</v>
      </c>
      <c r="AD207" s="21" t="n">
        <f aca="false">AD205-AD26*AD168</f>
        <v>448.57380568276</v>
      </c>
      <c r="AE207" s="21" t="n">
        <f aca="false">AE205-AE26*AE168</f>
        <v>1599.29995647523</v>
      </c>
      <c r="AF207" s="21" t="n">
        <f aca="false">AF205-AF26*AF168</f>
        <v>1615.79936240624</v>
      </c>
      <c r="AG207" s="21" t="n">
        <f aca="false">AG205-AG26*AG168</f>
        <v>1632.25753756375</v>
      </c>
      <c r="AH207" s="21" t="n">
        <f aca="false">AH205-AH26*AH168</f>
        <v>1630.94640145379</v>
      </c>
      <c r="AI207" s="21" t="n">
        <f aca="false">AI205-AI26*AI168</f>
        <v>1613.57649074044</v>
      </c>
      <c r="AJ207" s="21" t="n">
        <f aca="false">AJ205-AJ26*AJ168</f>
        <v>1612.36425202304</v>
      </c>
      <c r="AK207" s="21" t="n">
        <f aca="false">AK205-AK26*AK168</f>
        <v>1628.85789817056</v>
      </c>
      <c r="AL207" s="21" t="n">
        <f aca="false">AL205-AL26*AL168</f>
        <v>1627.62073039296</v>
      </c>
      <c r="AM207" s="21" t="n">
        <f aca="false">AM205-AM26*AM168</f>
        <v>1562.93956973343</v>
      </c>
      <c r="AN207" s="21" t="n">
        <f aca="false">AN205-AN26*AN168</f>
        <v>1579.10364348729</v>
      </c>
      <c r="AO207" s="21" t="n">
        <f aca="false">AO205-AO26*AO168</f>
        <v>1595.22871487856</v>
      </c>
      <c r="AP207" s="21" t="n">
        <f aca="false">AP205-AP26*AP168</f>
        <v>1593.98844210151</v>
      </c>
      <c r="AQ207" s="21" t="n">
        <f aca="false">AQ205-AQ26*AQ168</f>
        <v>1466.72698372211</v>
      </c>
      <c r="AR207" s="21" t="n">
        <f aca="false">AR205-AR26*AR168</f>
        <v>1481.88470111102</v>
      </c>
      <c r="AS207" s="21" t="n">
        <f aca="false">AS205-AS26*AS168</f>
        <v>1497.00544985629</v>
      </c>
      <c r="AT207" s="21" t="n">
        <f aca="false">AT205-AT26*AT168</f>
        <v>1495.82984921864</v>
      </c>
      <c r="AU207" s="21" t="n">
        <f aca="false">AU205-AU26*AU168</f>
        <v>1464.04928836907</v>
      </c>
      <c r="AV207" s="21" t="n">
        <f aca="false">AV205-AV26*AV168</f>
        <v>1479.18653266412</v>
      </c>
      <c r="AW207" s="21" t="n">
        <f aca="false">AW205-AW26*AW168</f>
        <v>1494.28710942165</v>
      </c>
      <c r="AX207" s="21" t="n">
        <f aca="false">AX205-AX26*AX168</f>
        <v>1493.1210839406</v>
      </c>
      <c r="AY207" s="21" t="n">
        <f aca="false">AY205-AY26*AY168</f>
        <v>1436.59940256704</v>
      </c>
      <c r="AZ207" s="21" t="n">
        <f aca="false">AZ205-AZ26*AZ168</f>
        <v>1435.45890894438</v>
      </c>
      <c r="BA207" s="21" t="n">
        <f aca="false">BA205-BA26*BA168</f>
        <v>1450.08101952288</v>
      </c>
      <c r="BB207" s="21" t="n">
        <f aca="false">BB205-BB26*BB168</f>
        <v>1448.91707224066</v>
      </c>
      <c r="BC207" s="21" t="n">
        <f aca="false">BC205-BC26*BC168</f>
        <v>1472.61489118554</v>
      </c>
      <c r="BD207" s="21" t="n">
        <f aca="false">BD205-BD26*BD168</f>
        <v>1487.79188948328</v>
      </c>
      <c r="BE207" s="21" t="n">
        <f aca="false">BE205-BE26*BE168</f>
        <v>1502.9304218847</v>
      </c>
      <c r="BF207" s="21" t="n">
        <f aca="false">BF205-BF26*BF168</f>
        <v>1501.7072087022</v>
      </c>
      <c r="BG207" s="21" t="n">
        <f aca="false">BG205-BG26*BG168</f>
        <v>1460.83070556254</v>
      </c>
      <c r="BH207" s="21" t="n">
        <f aca="false">BH205-BH26*BH168</f>
        <v>1475.86750255843</v>
      </c>
      <c r="BI207" s="21" t="n">
        <f aca="false">BI205-BI26*BI168</f>
        <v>1490.86553297926</v>
      </c>
      <c r="BJ207" s="21" t="n">
        <f aca="false">BJ205-BJ26*BJ168</f>
        <v>1489.6327582311</v>
      </c>
      <c r="BK207" s="21" t="n">
        <f aca="false">BK205-BK26*BK168</f>
        <v>1457.97235691998</v>
      </c>
      <c r="BL207" s="21" t="n">
        <f aca="false">BL205-BL26*BL168</f>
        <v>1472.98794564976</v>
      </c>
      <c r="BM207" s="21" t="n">
        <f aca="false">BM205-BM26*BM168</f>
        <v>1487.96511018982</v>
      </c>
      <c r="BN207" s="21" t="n">
        <f aca="false">BN205-BN26*BN168</f>
        <v>1486.74322327495</v>
      </c>
      <c r="BO207" s="21" t="n">
        <f aca="false">BO205-BO26*BO168</f>
        <v>1454.22942423614</v>
      </c>
      <c r="BP207" s="21" t="n">
        <f aca="false">BP205-BP26*BP168</f>
        <v>1453.06551488322</v>
      </c>
      <c r="BQ207" s="21" t="n">
        <f aca="false">BQ205-BQ26*BQ168</f>
        <v>1467.85744932801</v>
      </c>
      <c r="BR207" s="21" t="n">
        <f aca="false">BR205-BR26*BR168</f>
        <v>1466.66960478319</v>
      </c>
      <c r="BS207" s="21" t="n">
        <f aca="false">BS205-BS26*BS168</f>
        <v>1384.31537392058</v>
      </c>
      <c r="BT207" s="21" t="n">
        <f aca="false">BT205-BT26*BT168</f>
        <v>1398.57768511995</v>
      </c>
      <c r="BU207" s="21" t="n">
        <f aca="false">BU205-BU26*BU168</f>
        <v>1412.80368570876</v>
      </c>
      <c r="BV207" s="21" t="n">
        <f aca="false">BV205-BV26*BV168</f>
        <v>1411.64901048372</v>
      </c>
      <c r="BW207" s="21" t="n">
        <f aca="false">BW205-BW26*BW168</f>
        <v>1421.81242885618</v>
      </c>
      <c r="BX207" s="21" t="n">
        <f aca="false">BX205-BX26*BX168</f>
        <v>1436.46979510692</v>
      </c>
      <c r="BY207" s="21" t="n">
        <f aca="false">BY205-BY26*BY168</f>
        <v>1451.09015051186</v>
      </c>
      <c r="BZ207" s="21" t="n">
        <f aca="false">BZ205-BZ26*BZ168</f>
        <v>1449.91320784795</v>
      </c>
      <c r="CA207" s="21" t="n">
        <f aca="false">CA205-CA26*CA168</f>
        <v>1399.67663663062</v>
      </c>
      <c r="CB207" s="21" t="n">
        <f aca="false">CB205-CB26*CB168</f>
        <v>1414.07643656869</v>
      </c>
      <c r="CC207" s="21" t="n">
        <f aca="false">CC205-CC26*CC168</f>
        <v>1428.43884881687</v>
      </c>
      <c r="CD207" s="21" t="n">
        <f aca="false">CD205-CD26*CD168</f>
        <v>1427.24992253367</v>
      </c>
      <c r="CE207" s="21" t="n">
        <f aca="false">CE205-CE26*CE168</f>
        <v>1375.45056827343</v>
      </c>
      <c r="CF207" s="21" t="n">
        <f aca="false">CF205-CF26*CF168</f>
        <v>1374.29116007997</v>
      </c>
      <c r="CG207" s="21" t="n">
        <f aca="false">CG205-CG26*CG168</f>
        <v>1388.22198948945</v>
      </c>
      <c r="CH207" s="21" t="n">
        <f aca="false">CH205-CH26*CH168</f>
        <v>1387.03873866809</v>
      </c>
      <c r="CI207" s="21" t="n">
        <f aca="false">CI205-CI26*CI168</f>
        <v>1419.61007824556</v>
      </c>
      <c r="CJ207" s="21" t="n">
        <f aca="false">CJ205-CJ26*CJ168</f>
        <v>1434.18568792341</v>
      </c>
      <c r="CK207" s="21" t="n">
        <f aca="false">CK205-CK26*CK168</f>
        <v>1448.72242782388</v>
      </c>
      <c r="CL207" s="21" t="n">
        <f aca="false">CL205-CL26*CL168</f>
        <v>1447.48637124827</v>
      </c>
      <c r="CM207" s="21" t="n">
        <f aca="false">CM205-CM26*CM168</f>
        <v>1440.67712968012</v>
      </c>
      <c r="CN207" s="21" t="n">
        <f aca="false">CN205-CN26*CN168</f>
        <v>1455.47058715863</v>
      </c>
      <c r="CO207" s="21" t="n">
        <f aca="false">CO205-CO26*CO168</f>
        <v>1470.22464817831</v>
      </c>
      <c r="CP207" s="21" t="n">
        <f aca="false">CP205-CP26*CP168</f>
        <v>1468.97184316432</v>
      </c>
      <c r="CQ207" s="21" t="n">
        <f aca="false">CQ205-CQ26*CQ168</f>
        <v>1438.18576355271</v>
      </c>
      <c r="CR207" s="21" t="n">
        <f aca="false">CR205-CR26*CR168</f>
        <v>1452.93846352935</v>
      </c>
      <c r="CS207" s="21" t="n">
        <f aca="false">CS205-CS26*CS168</f>
        <v>1467.65134274199</v>
      </c>
      <c r="CT207" s="21" t="n">
        <f aca="false">CT205-CT26*CT168</f>
        <v>1466.38504484958</v>
      </c>
      <c r="CU207" s="21" t="n">
        <f aca="false">CU205-CU26*CU168</f>
        <v>-33364.8600688658</v>
      </c>
      <c r="CV207" s="21" t="n">
        <f aca="false">CV205-CV26*CV168</f>
        <v>1360.03590230912</v>
      </c>
      <c r="CW207" s="21" t="n">
        <f aca="false">CW205-CW26*CW168</f>
        <v>1373.76702380864</v>
      </c>
      <c r="CX207" s="21" t="n">
        <f aca="false">CX205-CX26*CX168</f>
        <v>1372.54027588448</v>
      </c>
      <c r="CY207" s="21" t="n">
        <f aca="false">CY205-CY26*CY168</f>
        <v>1745.50572084556</v>
      </c>
      <c r="CZ207" s="21" t="n">
        <f aca="false">CZ205-CZ26*CZ168</f>
        <v>1763.44061989375</v>
      </c>
      <c r="DA207" s="21" t="n">
        <f aca="false">DA205-DA26*DA168</f>
        <v>1781.32815461775</v>
      </c>
      <c r="DB207" s="21" t="n">
        <f aca="false">DB205-DB26*DB168</f>
        <v>1779.8219719662</v>
      </c>
      <c r="DC207" s="21" t="n">
        <f aca="false">DC205-DC26*DC168</f>
        <v>1676.76906451311</v>
      </c>
      <c r="DD207" s="21" t="n">
        <f aca="false">DD205-DD26*DD168</f>
        <v>1693.97573528477</v>
      </c>
      <c r="DE207" s="21" t="n">
        <f aca="false">DE205-DE26*DE168</f>
        <v>1711.13619410831</v>
      </c>
      <c r="DF207" s="21" t="n">
        <f aca="false">DF205-DF26*DF168</f>
        <v>1709.66665694606</v>
      </c>
      <c r="DG207" s="21" t="n">
        <f aca="false">DG205-DG26*DG168</f>
        <v>1641.78853239229</v>
      </c>
      <c r="DH207" s="21" t="n">
        <f aca="false">DH205-DH26*DH168</f>
        <v>1658.61623263574</v>
      </c>
      <c r="DI207" s="21" t="n">
        <f aca="false">DI205-DI26*DI168</f>
        <v>1675.39803576272</v>
      </c>
      <c r="DJ207" s="21" t="n">
        <f aca="false">DJ205-DJ26*DJ168</f>
        <v>1673.93851022766</v>
      </c>
      <c r="DK207" s="21" t="n">
        <f aca="false">DK205-DK26*DK168</f>
        <v>1590.19103990057</v>
      </c>
      <c r="DL207" s="21" t="n">
        <f aca="false">DL205-DL26*DL168</f>
        <v>1588.78291788238</v>
      </c>
      <c r="DM207" s="21" t="n">
        <f aca="false">DM205-DM26*DM168</f>
        <v>1604.8195409124</v>
      </c>
      <c r="DN207" s="21" t="n">
        <f aca="false">DN205-DN26*DN168</f>
        <v>1603.38246159556</v>
      </c>
      <c r="DO207" s="21" t="n">
        <f aca="false">DO205-DO26*DO168</f>
        <v>1609.0478813197</v>
      </c>
      <c r="DP207" s="21" t="n">
        <f aca="false">DP205-DP26*DP168</f>
        <v>1625.53411792177</v>
      </c>
      <c r="DQ207" s="21" t="n">
        <f aca="false">DQ205-DQ26*DQ168</f>
        <v>1641.97518173604</v>
      </c>
      <c r="DR207" s="21" t="n">
        <f aca="false">DR205-DR26*DR168</f>
        <v>1640.53868980927</v>
      </c>
      <c r="DS207" s="21" t="n">
        <f aca="false">DS205-DS26*DS168</f>
        <v>1605.37204116465</v>
      </c>
      <c r="DT207" s="21" t="n">
        <f aca="false">DT205-DT26*DT168</f>
        <v>1621.82496131014</v>
      </c>
      <c r="DU207" s="21" t="n">
        <f aca="false">DU205-DU26*DU168</f>
        <v>1638.23295289347</v>
      </c>
      <c r="DV207" s="21" t="n">
        <f aca="false">DV205-DV26*DV168</f>
        <v>1636.80422732738</v>
      </c>
      <c r="DW207" s="21" t="n">
        <f aca="false">DW205-DW26*DW168</f>
        <v>1582.00587319583</v>
      </c>
      <c r="DX207" s="21" t="n">
        <f aca="false">DX205-DX26*DX168</f>
        <v>1598.20104301265</v>
      </c>
      <c r="DY207" s="21" t="n">
        <f aca="false">DY205-DY26*DY168</f>
        <v>1614.35134507085</v>
      </c>
      <c r="DZ207" s="21" t="n">
        <f aca="false">DZ205-DZ26*DZ168</f>
        <v>1612.9245530532</v>
      </c>
      <c r="EA207" s="21" t="n">
        <f aca="false">EA205-EA26*EA168</f>
        <v>1578.66417813279</v>
      </c>
      <c r="EB207" s="21" t="n">
        <f aca="false">EB205-EB26*EB168</f>
        <v>1577.29423199755</v>
      </c>
      <c r="EC207" s="21" t="n">
        <f aca="false">EC205-EC26*EC168</f>
        <v>1593.24317223049</v>
      </c>
      <c r="ED207" s="21" t="n">
        <f aca="false">ED205-ED26*ED168</f>
        <v>1591.84505386384</v>
      </c>
      <c r="EE207" s="21" t="n">
        <f aca="false">EE205-EE26*EE168</f>
        <v>1602.74647231689</v>
      </c>
      <c r="EF207" s="21" t="n">
        <f aca="false">EF205-EF26*EF168</f>
        <v>1619.18098602554</v>
      </c>
      <c r="EG207" s="21" t="n">
        <f aca="false">EG205-EG26*EG168</f>
        <v>1635.57092054668</v>
      </c>
      <c r="EH207" s="21" t="n">
        <f aca="false">EH205-EH26*EH168</f>
        <v>1634.15330507363</v>
      </c>
      <c r="EI207" s="21" t="n">
        <f aca="false">EI205-EI26*EI168</f>
        <v>1683.33625647941</v>
      </c>
      <c r="EJ207" s="21" t="n">
        <f aca="false">EJ205-EJ26*EJ168</f>
        <v>1700.66716106699</v>
      </c>
      <c r="EK207" s="21" t="n">
        <f aca="false">EK205-EK26*EK168</f>
        <v>1717.95351725671</v>
      </c>
      <c r="EL207" s="21" t="n">
        <f aca="false">EL205-EL26*EL168</f>
        <v>1716.53688089203</v>
      </c>
      <c r="EM207" s="21" t="n">
        <f aca="false">EM205-EM26*EM168</f>
        <v>1731.39375604141</v>
      </c>
      <c r="EN207" s="21" t="n">
        <f aca="false">EN205-EN26*EN168</f>
        <v>1749.23762002109</v>
      </c>
      <c r="EO207" s="21" t="n">
        <f aca="false">EO205-EO26*EO168</f>
        <v>1767.03625373652</v>
      </c>
      <c r="EP207" s="21" t="n">
        <f aca="false">EP205-EP26*EP168</f>
        <v>1765.59793406232</v>
      </c>
      <c r="EQ207" s="21" t="n">
        <f aca="false">EQ205-EQ26*EQ168</f>
        <v>1709.07654029094</v>
      </c>
      <c r="ER207" s="21" t="n">
        <f aca="false">ER205-ER26*ER168</f>
        <v>1707.67602271926</v>
      </c>
      <c r="ES207" s="21" t="n">
        <f aca="false">ES205-ES26*ES168</f>
        <v>1725.02684564002</v>
      </c>
      <c r="ET207" s="21" t="n">
        <f aca="false">ET205-ET26*ET168</f>
        <v>1723.5975271512</v>
      </c>
      <c r="EU207" s="21" t="n">
        <f aca="false">EU205-EU26*EU168</f>
        <v>1718.42544439273</v>
      </c>
      <c r="EV207" s="21" t="n">
        <f aca="false">EV205-EV26*EV168</f>
        <v>1736.11047491506</v>
      </c>
      <c r="EW207" s="21" t="n">
        <f aca="false">EW205-EW26*EW168</f>
        <v>1753.74979682413</v>
      </c>
      <c r="EX207" s="21" t="n">
        <f aca="false">EX205-EX26*EX168</f>
        <v>1752.29626568011</v>
      </c>
      <c r="EY207" s="21" t="n">
        <f aca="false">EY205-EY26*EY168</f>
        <v>1747.0376526301</v>
      </c>
      <c r="EZ207" s="21" t="n">
        <f aca="false">EZ205-EZ26*EZ168</f>
        <v>1765.01673513847</v>
      </c>
      <c r="FA207" s="21" t="n">
        <f aca="false">FA205-FA26*FA168</f>
        <v>1782.94933472967</v>
      </c>
      <c r="FB207" s="21" t="n">
        <f aca="false">FB205-FB26*FB168</f>
        <v>1781.47118076808</v>
      </c>
      <c r="FC207" s="21" t="n">
        <f aca="false">FC205-FC26*FC168</f>
        <v>1776.1245932992</v>
      </c>
      <c r="FD207" s="21" t="n">
        <f aca="false">FD205-FD26*FD168</f>
        <v>0</v>
      </c>
      <c r="FE207" s="21" t="n">
        <f aca="false">FE205-FE26*FE168</f>
        <v>0</v>
      </c>
      <c r="FF207" s="21" t="n">
        <f aca="false">FF205-FF26*FF168</f>
        <v>0</v>
      </c>
      <c r="FG207" s="21" t="n">
        <f aca="false">FG205-FG26*FG168</f>
        <v>0</v>
      </c>
      <c r="FH207" s="21" t="n">
        <f aca="false">FH205-FH26*FH168</f>
        <v>0</v>
      </c>
    </row>
    <row r="208" customFormat="false" ht="15" hidden="false" customHeight="false" outlineLevel="0" collapsed="false">
      <c r="C208" s="28" t="s">
        <v>837</v>
      </c>
      <c r="D208" s="12" t="s">
        <v>32</v>
      </c>
      <c r="E208" s="33" t="n">
        <f aca="false">XIRR(INDEX($J207:$FH207,$E24):$FH207,INDEX($J$4:$FH$4,$E24):$FH$4)</f>
        <v>0.0849033993301522</v>
      </c>
    </row>
    <row r="209" customFormat="false" ht="15" hidden="false" customHeight="false" outlineLevel="0" collapsed="false">
      <c r="C209" s="1" t="s">
        <v>838</v>
      </c>
      <c r="D209" s="12" t="s">
        <v>358</v>
      </c>
      <c r="E209" s="21" t="n">
        <f aca="false">-SUMIF($J$4:$FH$4,"&lt;="&amp;$E22,$J209:$FH209)</f>
        <v>39011.9172268015</v>
      </c>
      <c r="I209" s="21" t="n">
        <f aca="false">SUM(J209:FH209)</f>
        <v>103142.471963409</v>
      </c>
      <c r="J209" s="21" t="n">
        <f aca="false">J205+J137+J145+$E142*J22+J26*(J159-J168)</f>
        <v>0</v>
      </c>
      <c r="K209" s="21" t="n">
        <f aca="false">K205+K137+K145+$E142*K22+K26*(K159-K168)</f>
        <v>0</v>
      </c>
      <c r="L209" s="21" t="n">
        <f aca="false">L205+L137+L145+$E142*L22+L26*(L159-L168)</f>
        <v>0</v>
      </c>
      <c r="M209" s="21" t="n">
        <f aca="false">M205+M137+M145+$E142*M22+M26*(M159-M168)</f>
        <v>0</v>
      </c>
      <c r="N209" s="21" t="n">
        <f aca="false">N205+N137+N145+$E142*N22+N26*(N159-N168)</f>
        <v>0</v>
      </c>
      <c r="O209" s="21" t="n">
        <f aca="false">O205+O137+O145+$E142*O22+O26*(O159-O168)</f>
        <v>0</v>
      </c>
      <c r="P209" s="21" t="n">
        <f aca="false">P205+P137+P145+$E142*P22+P26*(P159-P168)</f>
        <v>0</v>
      </c>
      <c r="Q209" s="21" t="n">
        <f aca="false">Q205+Q137+Q145+$E142*Q22+Q26*(Q159-Q168)</f>
        <v>0</v>
      </c>
      <c r="R209" s="21" t="n">
        <f aca="false">R205+R137+R145+$E142*R22+R26*(R159-R168)</f>
        <v>0</v>
      </c>
      <c r="S209" s="21" t="n">
        <f aca="false">S205+S137+S145+$E142*S22+S26*(S159-S168)</f>
        <v>-39011.9172268015</v>
      </c>
      <c r="T209" s="21" t="n">
        <f aca="false">T205+T137+T145+$E142*T22+T26*(T159-T168)</f>
        <v>195.695564464138</v>
      </c>
      <c r="U209" s="21" t="n">
        <f aca="false">U205+U137+U145+$E142*U22+U26*(U159-U168)</f>
        <v>201.14339753962</v>
      </c>
      <c r="V209" s="21" t="n">
        <f aca="false">V205+V137+V145+$E142*V22+V26*(V159-V168)</f>
        <v>200.546844069749</v>
      </c>
      <c r="W209" s="21" t="n">
        <f aca="false">W205+W137+W145+$E142*W22+W26*(W159-W168)</f>
        <v>179.820268690361</v>
      </c>
      <c r="X209" s="21" t="n">
        <f aca="false">X205+X137+X145+$E142*X22+X26*(X159-X168)</f>
        <v>185.173984597275</v>
      </c>
      <c r="Y209" s="21" t="n">
        <f aca="false">Y205+Y137+Y145+$E142*Y22+Y26*(Y159-Y168)</f>
        <v>190.509030990834</v>
      </c>
      <c r="Z209" s="21" t="n">
        <f aca="false">Z205+Z137+Z145+$E142*Z22+Z26*(Z159-Z168)</f>
        <v>189.915341592499</v>
      </c>
      <c r="AA209" s="21" t="n">
        <f aca="false">AA205+AA137+AA145+$E142*AA22+AA26*(AA159-AA168)</f>
        <v>86.7445407220539</v>
      </c>
      <c r="AB209" s="21" t="n">
        <f aca="false">AB205+AB137+AB145+$E142*AB22+AB26*(AB159-AB168)</f>
        <v>91.0668691260166</v>
      </c>
      <c r="AC209" s="21" t="n">
        <f aca="false">AC205+AC137+AC145+$E142*AC22+AC26*(AC159-AC168)</f>
        <v>95.370618462986</v>
      </c>
      <c r="AD209" s="21" t="n">
        <f aca="false">AD205+AD137+AD145+$E142*AD22+AD26*(AD159-AD168)</f>
        <v>94.7798052534797</v>
      </c>
      <c r="AE209" s="21" t="n">
        <f aca="false">AE205+AE137+AE145+$E142*AE22+AE26*(AE159-AE168)</f>
        <v>1219.4696216082</v>
      </c>
      <c r="AF209" s="21" t="n">
        <f aca="false">AF205+AF137+AF145+$E142*AF22+AF26*(AF159-AF168)</f>
        <v>1235.5479844158</v>
      </c>
      <c r="AG209" s="21" t="n">
        <f aca="false">AG205+AG137+AG145+$E142*AG22+AG26*(AG159-AG168)</f>
        <v>1251.58561843386</v>
      </c>
      <c r="AH209" s="21" t="n">
        <f aca="false">AH205+AH137+AH145+$E142*AH22+AH26*(AH159-AH168)</f>
        <v>1250.22248766256</v>
      </c>
      <c r="AI209" s="21" t="n">
        <f aca="false">AI205+AI137+AI145+$E142*AI22+AI26*(AI159-AI168)</f>
        <v>1233.09213748712</v>
      </c>
      <c r="AJ209" s="21" t="n">
        <f aca="false">AJ205+AJ137+AJ145+$E142*AJ22+AJ26*(AJ159-AJ168)</f>
        <v>1231.82066148797</v>
      </c>
      <c r="AK209" s="21" t="n">
        <f aca="false">AK205+AK137+AK145+$E142*AK22+AK26*(AK159-AK168)</f>
        <v>1220.7092730489</v>
      </c>
      <c r="AL209" s="21" t="n">
        <f aca="false">AL205+AL137+AL145+$E142*AL22+AL26*(AL159-AL168)</f>
        <v>1219.35014936325</v>
      </c>
      <c r="AM209" s="21" t="n">
        <f aca="false">AM205+AM137+AM145+$E142*AM22+AM26*(AM159-AM168)</f>
        <v>1158.53526705012</v>
      </c>
      <c r="AN209" s="21" t="n">
        <f aca="false">AN205+AN137+AN145+$E142*AN22+AN26*(AN159-AN168)</f>
        <v>1173.86480860077</v>
      </c>
      <c r="AO209" s="21" t="n">
        <f aca="false">AO205+AO137+AO145+$E142*AO22+AO26*(AO159-AO168)</f>
        <v>1189.15586837665</v>
      </c>
      <c r="AP209" s="21" t="n">
        <f aca="false">AP205+AP137+AP145+$E142*AP22+AP26*(AP159-AP168)</f>
        <v>1187.78203354304</v>
      </c>
      <c r="AQ209" s="21" t="n">
        <f aca="false">AQ205+AQ137+AQ145+$E142*AQ22+AQ26*(AQ159-AQ168)</f>
        <v>1070.00704613639</v>
      </c>
      <c r="AR209" s="21" t="n">
        <f aca="false">AR205+AR137+AR145+$E142*AR22+AR26*(AR159-AR168)</f>
        <v>1084.4086187994</v>
      </c>
      <c r="AS209" s="21" t="n">
        <f aca="false">AS205+AS137+AS145+$E142*AS22+AS26*(AS159-AS168)</f>
        <v>1098.77340806443</v>
      </c>
      <c r="AT209" s="21" t="n">
        <f aca="false">AT205+AT137+AT145+$E142*AT22+AT26*(AT159-AT168)</f>
        <v>1097.4459337634</v>
      </c>
      <c r="AU209" s="21" t="n">
        <f aca="false">AU205+AU137+AU145+$E142*AU22+AU26*(AU159-AU168)</f>
        <v>1066.54591585569</v>
      </c>
      <c r="AV209" s="21" t="n">
        <f aca="false">AV205+AV137+AV145+$E142*AV22+AV26*(AV159-AV168)</f>
        <v>1080.91605265942</v>
      </c>
      <c r="AW209" s="21" t="n">
        <f aca="false">AW205+AW137+AW145+$E142*AW22+AW26*(AW159-AW168)</f>
        <v>1095.24952000493</v>
      </c>
      <c r="AX209" s="21" t="n">
        <f aca="false">AX205+AX137+AX145+$E142*AX22+AX26*(AX159-AX168)</f>
        <v>1093.91763161811</v>
      </c>
      <c r="AY209" s="21" t="n">
        <f aca="false">AY205+AY137+AY145+$E142*AY22+AY26*(AY159-AY168)</f>
        <v>1041.34930688295</v>
      </c>
      <c r="AZ209" s="21" t="n">
        <f aca="false">AZ205+AZ137+AZ145+$E142*AZ22+AZ26*(AZ159-AZ168)</f>
        <v>1040.03384004398</v>
      </c>
      <c r="BA209" s="21" t="n">
        <f aca="false">BA205+BA137+BA145+$E142*BA22+BA26*(BA159-BA168)</f>
        <v>1053.91827722869</v>
      </c>
      <c r="BB209" s="21" t="n">
        <f aca="false">BB205+BB137+BB145+$E142*BB22+BB26*(BB159-BB168)</f>
        <v>1052.57448374071</v>
      </c>
      <c r="BC209" s="21" t="n">
        <f aca="false">BC205+BC137+BC145+$E142*BC22+BC26*(BC159-BC168)</f>
        <v>1072.13253115879</v>
      </c>
      <c r="BD209" s="21" t="n">
        <f aca="false">BD205+BD137+BD145+$E142*BD22+BD26*(BD159-BD168)</f>
        <v>1086.51124306422</v>
      </c>
      <c r="BE209" s="21" t="n">
        <f aca="false">BE205+BE137+BE145+$E142*BE22+BE26*(BE159-BE168)</f>
        <v>1100.85130399191</v>
      </c>
      <c r="BF209" s="21" t="n">
        <f aca="false">BF205+BF137+BF145+$E142*BF22+BF26*(BF159-BF168)</f>
        <v>1099.43907941735</v>
      </c>
      <c r="BG209" s="21" t="n">
        <f aca="false">BG205+BG137+BG145+$E142*BG22+BG26*(BG159-BG168)</f>
        <v>1060.2198133822</v>
      </c>
      <c r="BH209" s="21" t="n">
        <f aca="false">BH205+BH137+BH145+$E142*BH22+BH26*(BH159-BH168)</f>
        <v>1025.11872884461</v>
      </c>
      <c r="BI209" s="21" t="n">
        <f aca="false">BI205+BI137+BI145+$E142*BI22+BI26*(BI159-BI168)</f>
        <v>1038.77371463627</v>
      </c>
      <c r="BJ209" s="21" t="n">
        <f aca="false">BJ205+BJ137+BJ145+$E142*BJ22+BJ26*(BJ159-BJ168)</f>
        <v>1037.3375512572</v>
      </c>
      <c r="BK209" s="21" t="n">
        <f aca="false">BK205+BK137+BK145+$E142*BK22+BK26*(BK159-BK168)</f>
        <v>1007.57384698344</v>
      </c>
      <c r="BL209" s="21" t="n">
        <f aca="false">BL205+BL137+BL145+$E142*BL22+BL26*(BL159-BL168)</f>
        <v>1021.23302254144</v>
      </c>
      <c r="BM209" s="21" t="n">
        <f aca="false">BM205+BM137+BM145+$E142*BM22+BM26*(BM159-BM168)</f>
        <v>1034.85320401265</v>
      </c>
      <c r="BN209" s="21" t="n">
        <f aca="false">BN205+BN137+BN145+$E142*BN22+BN26*(BN159-BN168)</f>
        <v>1033.41093448831</v>
      </c>
      <c r="BO209" s="21" t="n">
        <f aca="false">BO205+BO137+BO145+$E142*BO22+BO26*(BO159-BO168)</f>
        <v>1003.17165977933</v>
      </c>
      <c r="BP209" s="21" t="n">
        <f aca="false">BP205+BP137+BP145+$E142*BP22+BP26*(BP159-BP168)</f>
        <v>1001.77383940801</v>
      </c>
      <c r="BQ209" s="21" t="n">
        <f aca="false">BQ205+BQ137+BQ145+$E142*BQ22+BQ26*(BQ159-BQ168)</f>
        <v>1015.20883935331</v>
      </c>
      <c r="BR209" s="21" t="n">
        <f aca="false">BR205+BR137+BR145+$E142*BR22+BR26*(BR159-BR168)</f>
        <v>1013.78071846979</v>
      </c>
      <c r="BS209" s="21" t="n">
        <f aca="false">BS205+BS137+BS145+$E142*BS22+BS26*(BS159-BS168)</f>
        <v>937.852374764794</v>
      </c>
      <c r="BT209" s="21" t="n">
        <f aca="false">BT205+BT137+BT145+$E142*BT22+BT26*(BT159-BT168)</f>
        <v>950.792397549008</v>
      </c>
      <c r="BU209" s="21" t="n">
        <f aca="false">BU205+BU137+BU145+$E142*BU22+BU26*(BU159-BU168)</f>
        <v>963.694928725696</v>
      </c>
      <c r="BV209" s="21" t="n">
        <f aca="false">BV205+BV137+BV145+$E142*BV22+BV26*(BV159-BV168)</f>
        <v>962.27930460149</v>
      </c>
      <c r="BW209" s="21" t="n">
        <f aca="false">BW205+BW137+BW145+$E142*BW22+BW26*(BW159-BW168)</f>
        <v>970.524113287213</v>
      </c>
      <c r="BX209" s="21" t="n">
        <f aca="false">BX205+BX137+BX145+$E142*BX22+BX26*(BX159-BX168)</f>
        <v>983.805503899818</v>
      </c>
      <c r="BY209" s="21" t="n">
        <f aca="false">BY205+BY137+BY145+$E142*BY22+BY26*(BY159-BY168)</f>
        <v>997.048539037458</v>
      </c>
      <c r="BZ209" s="21" t="n">
        <f aca="false">BZ205+BZ137+BZ145+$E142*BZ22+BZ26*(BZ159-BZ168)</f>
        <v>995.594063135652</v>
      </c>
      <c r="CA209" s="21" t="n">
        <f aca="false">CA205+CA137+CA145+$E142*CA22+CA26*(CA159-CA168)</f>
        <v>1656.44406138988</v>
      </c>
      <c r="CB209" s="21" t="n">
        <f aca="false">CB205+CB137+CB145+$E142*CB22+CB26*(CB159-CB168)</f>
        <v>1315.67801020579</v>
      </c>
      <c r="CC209" s="21" t="n">
        <f aca="false">CC205+CC137+CC145+$E142*CC22+CC26*(CC159-CC168)</f>
        <v>1329.0650410981</v>
      </c>
      <c r="CD209" s="21" t="n">
        <f aca="false">CD205+CD137+CD145+$E142*CD22+CD26*(CD159-CD168)</f>
        <v>1327.98311818038</v>
      </c>
      <c r="CE209" s="21" t="n">
        <f aca="false">CE205+CE137+CE145+$E142*CE22+CE26*(CE159-CE168)</f>
        <v>1280.52847005711</v>
      </c>
      <c r="CF209" s="21" t="n">
        <f aca="false">CF205+CF137+CF145+$E142*CF22+CF26*(CF159-CF168)</f>
        <v>1279.47340860105</v>
      </c>
      <c r="CG209" s="21" t="n">
        <f aca="false">CG205+CG137+CG145+$E142*CG22+CG26*(CG159-CG168)</f>
        <v>1292.46769911015</v>
      </c>
      <c r="CH209" s="21" t="n">
        <f aca="false">CH205+CH137+CH145+$E142*CH22+CH26*(CH159-CH168)</f>
        <v>1291.39094086271</v>
      </c>
      <c r="CI209" s="21" t="n">
        <f aca="false">CI205+CI137+CI145+$E142*CI22+CI26*(CI159-CI168)</f>
        <v>1320.39638838528</v>
      </c>
      <c r="CJ209" s="21" t="n">
        <f aca="false">CJ205+CJ137+CJ145+$E142*CJ22+CJ26*(CJ159-CJ168)</f>
        <v>1333.97742893859</v>
      </c>
      <c r="CK209" s="21" t="n">
        <f aca="false">CK205+CK137+CK145+$E142*CK22+CK26*(CK159-CK168)</f>
        <v>1347.52309799448</v>
      </c>
      <c r="CL209" s="21" t="n">
        <f aca="false">CL205+CL137+CL145+$E142*CL22+CL26*(CL159-CL168)</f>
        <v>1346.39828651067</v>
      </c>
      <c r="CM209" s="21" t="n">
        <f aca="false">CM205+CM137+CM145+$E142*CM22+CM26*(CM159-CM168)</f>
        <v>1339.56740519073</v>
      </c>
      <c r="CN209" s="21" t="n">
        <f aca="false">CN205+CN137+CN145+$E142*CN22+CN26*(CN159-CN168)</f>
        <v>1353.34668724264</v>
      </c>
      <c r="CO209" s="21" t="n">
        <f aca="false">CO205+CO137+CO145+$E142*CO22+CO26*(CO159-CO168)</f>
        <v>1367.09011851701</v>
      </c>
      <c r="CP209" s="21" t="n">
        <f aca="false">CP205+CP137+CP145+$E142*CP22+CP26*(CP159-CP168)</f>
        <v>1365.95006595427</v>
      </c>
      <c r="CQ209" s="21" t="n">
        <f aca="false">CQ205+CQ137+CQ145+$E142*CQ22+CQ26*(CQ159-CQ168)</f>
        <v>1337.30026201479</v>
      </c>
      <c r="CR209" s="21" t="n">
        <f aca="false">CR205+CR137+CR145+$E142*CR22+CR26*(CR159-CR168)</f>
        <v>1351.04245473999</v>
      </c>
      <c r="CS209" s="21" t="n">
        <f aca="false">CS205+CS137+CS145+$E142*CS22+CS26*(CS159-CS168)</f>
        <v>1364.74841056996</v>
      </c>
      <c r="CT209" s="21" t="n">
        <f aca="false">CT205+CT137+CT145+$E142*CT22+CT26*(CT159-CT168)</f>
        <v>1363.59607948786</v>
      </c>
      <c r="CU209" s="21" t="n">
        <f aca="false">CU205+CU137+CU145+$E142*CU22+CU26*(CU159-CU168)</f>
        <v>-33458.5030297396</v>
      </c>
      <c r="CV209" s="21" t="n">
        <f aca="false">CV205+CV137+CV145+$E142*CV22+CV26*(CV159-CV168)</f>
        <v>1344.37810722235</v>
      </c>
      <c r="CW209" s="21" t="n">
        <f aca="false">CW205+CW137+CW145+$E142*CW22+CW26*(CW159-CW168)</f>
        <v>1358.04645455748</v>
      </c>
      <c r="CX209" s="21" t="n">
        <f aca="false">CX205+CX137+CX145+$E142*CX22+CX26*(CX159-CX168)</f>
        <v>1356.93011394649</v>
      </c>
      <c r="CY209" s="21" t="n">
        <f aca="false">CY205+CY137+CY145+$E142*CY22+CY26*(CY159-CY168)</f>
        <v>1693.98261531995</v>
      </c>
      <c r="CZ209" s="21" t="n">
        <f aca="false">CZ205+CZ137+CZ145+$E142*CZ22+CZ26*(CZ159-CZ168)</f>
        <v>1711.47640022436</v>
      </c>
      <c r="DA209" s="21" t="n">
        <f aca="false">DA205+DA137+DA145+$E142*DA22+DA26*(DA159-DA168)</f>
        <v>1728.92708359376</v>
      </c>
      <c r="DB209" s="21" t="n">
        <f aca="false">DB205+DB137+DB145+$E142*DB22+DB26*(DB159-DB168)</f>
        <v>1727.55645738085</v>
      </c>
      <c r="DC209" s="21" t="n">
        <f aca="false">DC205+DC137+DC145+$E142*DC22+DC26*(DC159-DC168)</f>
        <v>1631.43225805742</v>
      </c>
      <c r="DD209" s="21" t="n">
        <f aca="false">DD205+DD137+DD145+$E142*DD22+DD26*(DD159-DD168)</f>
        <v>1648.26335523019</v>
      </c>
      <c r="DE209" s="21" t="n">
        <f aca="false">DE205+DE137+DE145+$E142*DE22+DE26*(DE159-DE168)</f>
        <v>1665.05239953017</v>
      </c>
      <c r="DF209" s="21" t="n">
        <f aca="false">DF205+DF137+DF145+$E142*DF22+DF26*(DF159-DF168)</f>
        <v>1663.71512071253</v>
      </c>
      <c r="DG209" s="21" t="n">
        <f aca="false">DG205+DG137+DG145+$E142*DG22+DG26*(DG159-DG168)</f>
        <v>1599.59997382748</v>
      </c>
      <c r="DH209" s="21" t="n">
        <f aca="false">DH205+DH137+DH145+$E142*DH22+DH26*(DH159-DH168)</f>
        <v>1616.08620781958</v>
      </c>
      <c r="DI209" s="21" t="n">
        <f aca="false">DI205+DI137+DI145+$E142*DI22+DI26*(DI159-DI168)</f>
        <v>1632.53067543568</v>
      </c>
      <c r="DJ209" s="21" t="n">
        <f aca="false">DJ205+DJ137+DJ145+$E142*DJ22+DJ26*(DJ159-DJ168)</f>
        <v>1631.20250719878</v>
      </c>
      <c r="DK209" s="21" t="n">
        <f aca="false">DK205+DK137+DK145+$E142*DK22+DK26*(DK159-DK168)</f>
        <v>1553.81928243057</v>
      </c>
      <c r="DL209" s="21" t="n">
        <f aca="false">DL205+DL137+DL145+$E142*DL22+DL26*(DL159-DL168)</f>
        <v>1552.53789139402</v>
      </c>
      <c r="DM209" s="21" t="n">
        <f aca="false">DM205+DM137+DM145+$E142*DM22+DM26*(DM159-DM168)</f>
        <v>1568.30424512189</v>
      </c>
      <c r="DN209" s="21" t="n">
        <f aca="false">DN205+DN137+DN145+$E142*DN22+DN26*(DN159-DN168)</f>
        <v>1566.99650294357</v>
      </c>
      <c r="DO209" s="21" t="n">
        <f aca="false">DO205+DO137+DO145+$E142*DO22+DO26*(DO159-DO168)</f>
        <v>1569.80598135141</v>
      </c>
      <c r="DP209" s="21" t="n">
        <f aca="false">DP205+DP137+DP145+$E142*DP22+DP26*(DP159-DP168)</f>
        <v>1585.98148342986</v>
      </c>
      <c r="DQ209" s="21" t="n">
        <f aca="false">DQ205+DQ137+DQ145+$E142*DQ22+DQ26*(DQ159-DQ168)</f>
        <v>1602.11587827141</v>
      </c>
      <c r="DR209" s="21" t="n">
        <f aca="false">DR205+DR137+DR145+$E142*DR22+DR26*(DR159-DR168)</f>
        <v>1600.80867061805</v>
      </c>
      <c r="DS209" s="21" t="n">
        <f aca="false">DS205+DS137+DS145+$E142*DS22+DS26*(DS159-DS168)</f>
        <v>1566.46096681033</v>
      </c>
      <c r="DT209" s="21" t="n">
        <f aca="false">DT205+DT137+DT145+$E142*DT22+DT26*(DT159-DT168)</f>
        <v>1582.60615091328</v>
      </c>
      <c r="DU209" s="21" t="n">
        <f aca="false">DU205+DU137+DU145+$E142*DU22+DU26*(DU159-DU168)</f>
        <v>1598.71045002467</v>
      </c>
      <c r="DV209" s="21" t="n">
        <f aca="false">DV205+DV137+DV145+$E142*DV22+DV26*(DV159-DV168)</f>
        <v>1597.41030975953</v>
      </c>
      <c r="DW209" s="21" t="n">
        <f aca="false">DW205+DW137+DW145+$E142*DW22+DW26*(DW159-DW168)</f>
        <v>1545.19775395869</v>
      </c>
      <c r="DX209" s="21" t="n">
        <f aca="false">DX205+DX137+DX145+$E142*DX22+DX26*(DX159-DX168)</f>
        <v>1561.10838526257</v>
      </c>
      <c r="DY209" s="21" t="n">
        <f aca="false">DY205+DY137+DY145+$E142*DY22+DY26*(DY159-DY168)</f>
        <v>1576.97818690609</v>
      </c>
      <c r="DZ209" s="21" t="n">
        <f aca="false">DZ205+DZ137+DZ145+$E142*DZ22+DZ26*(DZ159-DZ168)</f>
        <v>1575.67980617003</v>
      </c>
      <c r="EA209" s="21" t="n">
        <f aca="false">EA205+EA137+EA145+$E142*EA22+EA26*(EA159-EA168)</f>
        <v>1543.32983822189</v>
      </c>
      <c r="EB209" s="21" t="n">
        <f aca="false">EB205+EB137+EB145+$E142*EB22+EB26*(EB159-EB168)</f>
        <v>1542.08318723883</v>
      </c>
      <c r="EC209" s="21" t="n">
        <f aca="false">EC205+EC137+EC145+$E142*EC22+EC26*(EC159-EC168)</f>
        <v>1557.76974962136</v>
      </c>
      <c r="ED209" s="21" t="n">
        <f aca="false">ED205+ED137+ED145+$E142*ED22+ED26*(ED159-ED168)</f>
        <v>1556.49746190771</v>
      </c>
      <c r="EE209" s="21" t="n">
        <f aca="false">EE205+EE137+EE145+$E142*EE22+EE26*(EE159-EE168)</f>
        <v>1564.07169915887</v>
      </c>
      <c r="EF209" s="21" t="n">
        <f aca="false">EF205+EF137+EF145+$E142*EF22+EF26*(EF159-EF168)</f>
        <v>1580.20013340429</v>
      </c>
      <c r="EG209" s="21" t="n">
        <f aca="false">EG205+EG137+EG145+$E142*EG22+EG26*(EG159-EG168)</f>
        <v>1596.28800058909</v>
      </c>
      <c r="EH209" s="21" t="n">
        <f aca="false">EH205+EH137+EH145+$E142*EH22+EH26*(EH159-EH168)</f>
        <v>1594.99797050861</v>
      </c>
      <c r="EI209" s="21" t="n">
        <f aca="false">EI205+EI137+EI145+$E142*EI22+EI26*(EI159-EI168)</f>
        <v>1637.40840274675</v>
      </c>
      <c r="EJ209" s="21" t="n">
        <f aca="false">EJ205+EJ137+EJ145+$E142*EJ22+EJ26*(EJ159-EJ168)</f>
        <v>1547.60711657096</v>
      </c>
      <c r="EK209" s="21" t="n">
        <f aca="false">EK205+EK137+EK145+$E142*EK22+EK26*(EK159-EK168)</f>
        <v>1563.33770070361</v>
      </c>
      <c r="EL209" s="21" t="n">
        <f aca="false">EL205+EL137+EL145+$E142*EL22+EL26*(EL159-EL168)</f>
        <v>1562.04856161175</v>
      </c>
      <c r="EM209" s="21" t="n">
        <f aca="false">EM205+EM137+EM145+$E142*EM22+EM26*(EM159-EM168)</f>
        <v>1575.56831799768</v>
      </c>
      <c r="EN209" s="21" t="n">
        <f aca="false">EN205+EN137+EN145+$E142*EN22+EN26*(EN159-EN168)</f>
        <v>1591.80623421919</v>
      </c>
      <c r="EO209" s="21" t="n">
        <f aca="false">EO205+EO137+EO145+$E142*EO22+EO26*(EO159-EO168)</f>
        <v>1608.00299090023</v>
      </c>
      <c r="EP209" s="21" t="n">
        <f aca="false">EP205+EP137+EP145+$E142*EP22+EP26*(EP159-EP168)</f>
        <v>1606.69411999671</v>
      </c>
      <c r="EQ209" s="21" t="n">
        <f aca="false">EQ205+EQ137+EQ145+$E142*EQ22+EQ26*(EQ159-EQ168)</f>
        <v>1555.25965166475</v>
      </c>
      <c r="ER209" s="21" t="n">
        <f aca="false">ER205+ER137+ER145+$E142*ER22+ER26*(ER159-ER168)</f>
        <v>1553.98518067453</v>
      </c>
      <c r="ES209" s="21" t="n">
        <f aca="false">ES205+ES137+ES145+$E142*ES22+ES26*(ES159-ES168)</f>
        <v>1569.77442953242</v>
      </c>
      <c r="ET209" s="21" t="n">
        <f aca="false">ET205+ET137+ET145+$E142*ET22+ET26*(ET159-ET168)</f>
        <v>1568.4737497076</v>
      </c>
      <c r="EU209" s="21" t="n">
        <f aca="false">EU205+EU137+EU145+$E142*EU22+EU26*(EU159-EU168)</f>
        <v>1563.76715439739</v>
      </c>
      <c r="EV209" s="21" t="n">
        <f aca="false">EV205+EV137+EV145+$E142*EV22+EV26*(EV159-EV168)</f>
        <v>1579.86053217271</v>
      </c>
      <c r="EW209" s="21" t="n">
        <f aca="false">EW205+EW137+EW145+$E142*EW22+EW26*(EW159-EW168)</f>
        <v>1595.91231510996</v>
      </c>
      <c r="EX209" s="21" t="n">
        <f aca="false">EX205+EX137+EX145+$E142*EX22+EX26*(EX159-EX168)</f>
        <v>1594.5896017689</v>
      </c>
      <c r="EY209" s="21" t="n">
        <f aca="false">EY205+EY137+EY145+$E142*EY22+EY26*(EY159-EY168)</f>
        <v>1589.80426389339</v>
      </c>
      <c r="EZ209" s="21" t="n">
        <f aca="false">EZ205+EZ137+EZ145+$E142*EZ22+EZ26*(EZ159-EZ168)</f>
        <v>1606.16522897601</v>
      </c>
      <c r="FA209" s="21" t="n">
        <f aca="false">FA205+FA137+FA145+$E142*FA22+FA26*(FA159-FA168)</f>
        <v>1622.483894604</v>
      </c>
      <c r="FB209" s="21" t="n">
        <f aca="false">FB205+FB137+FB145+$E142*FB22+FB26*(FB159-FB168)</f>
        <v>1621.13877449895</v>
      </c>
      <c r="FC209" s="21" t="n">
        <f aca="false">FC205+FC137+FC145+$E142*FC22+FC26*(FC159-FC168)</f>
        <v>1616.27337990227</v>
      </c>
      <c r="FD209" s="21" t="n">
        <f aca="false">FD205+FD137+FD145+$E142*FD22+FD26*(FD159-FD168)</f>
        <v>0</v>
      </c>
      <c r="FE209" s="21" t="n">
        <f aca="false">FE205+FE137+FE145+$E142*FE22+FE26*(FE159-FE168)</f>
        <v>0</v>
      </c>
      <c r="FF209" s="21" t="n">
        <f aca="false">FF205+FF137+FF145+$E142*FF22+FF26*(FF159-FF168)</f>
        <v>0</v>
      </c>
      <c r="FG209" s="21" t="n">
        <f aca="false">FG205+FG137+FG145+$E142*FG22+FG26*(FG159-FG168)</f>
        <v>0</v>
      </c>
      <c r="FH209" s="21" t="n">
        <f aca="false">FH205+FH137+FH145+$E142*FH22+FH26*(FH159-FH168)</f>
        <v>0</v>
      </c>
    </row>
    <row r="210" customFormat="false" ht="15" hidden="false" customHeight="false" outlineLevel="0" collapsed="false">
      <c r="C210" s="28" t="s">
        <v>839</v>
      </c>
      <c r="D210" s="12" t="s">
        <v>32</v>
      </c>
      <c r="E210" s="33" t="n">
        <f aca="false">XIRR(INDEX($J209:$FH209,$E24):$FH209,INDEX($J$4:$FH$4,$E24):$FH$4)</f>
        <v>0.0847204412334771</v>
      </c>
    </row>
    <row r="212" customFormat="false" ht="15" hidden="false" customHeight="false" outlineLevel="0" collapsed="false">
      <c r="A212" s="10" t="s">
        <v>14</v>
      </c>
      <c r="B212" s="10"/>
      <c r="C212" s="10" t="s">
        <v>840</v>
      </c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</row>
    <row r="213" customFormat="false" ht="15" hidden="false" customHeight="false" outlineLevel="0" collapsed="false">
      <c r="C213" s="1" t="s">
        <v>841</v>
      </c>
      <c r="D213" s="12" t="s">
        <v>546</v>
      </c>
      <c r="E213" s="62" t="n">
        <f aca="false">(1+In_Loan_Rate/Months_In_Year)^Months_Per_Period-1</f>
        <v>0.0303010000000001</v>
      </c>
      <c r="J213" s="62" t="n">
        <f aca="false">IF(In_Fix_Interest=1,In_Loan_Rate*J$5/Days_In_Year,$E213)</f>
        <v>0.0302465753424658</v>
      </c>
      <c r="K213" s="62" t="n">
        <f aca="false">IF(In_Fix_Interest=1,In_Loan_Rate*K$5/Days_In_Year,$E213)</f>
        <v>0.0295890410958904</v>
      </c>
      <c r="L213" s="62" t="n">
        <f aca="false">IF(In_Fix_Interest=1,In_Loan_Rate*L$5/Days_In_Year,$E213)</f>
        <v>0.0299178082191781</v>
      </c>
      <c r="M213" s="62" t="n">
        <f aca="false">IF(In_Fix_Interest=1,In_Loan_Rate*M$5/Days_In_Year,$E213)</f>
        <v>0.0302465753424658</v>
      </c>
      <c r="N213" s="62" t="n">
        <f aca="false">IF(In_Fix_Interest=1,In_Loan_Rate*N$5/Days_In_Year,$E213)</f>
        <v>0.0302465753424658</v>
      </c>
      <c r="O213" s="62" t="n">
        <f aca="false">IF(In_Fix_Interest=1,In_Loan_Rate*O$5/Days_In_Year,$E213)</f>
        <v>0.0295890410958904</v>
      </c>
      <c r="P213" s="62" t="n">
        <f aca="false">IF(In_Fix_Interest=1,In_Loan_Rate*P$5/Days_In_Year,$E213)</f>
        <v>0.0299178082191781</v>
      </c>
      <c r="Q213" s="62" t="n">
        <f aca="false">IF(In_Fix_Interest=1,In_Loan_Rate*Q$5/Days_In_Year,$E213)</f>
        <v>0.0302465753424658</v>
      </c>
      <c r="R213" s="62" t="n">
        <f aca="false">IF(In_Fix_Interest=1,In_Loan_Rate*R$5/Days_In_Year,$E213)</f>
        <v>0.0302465753424658</v>
      </c>
      <c r="S213" s="62" t="n">
        <f aca="false">IF(In_Fix_Interest=1,In_Loan_Rate*S$5/Days_In_Year,$E213)</f>
        <v>0.0299178082191781</v>
      </c>
      <c r="T213" s="62" t="n">
        <f aca="false">IF(In_Fix_Interest=1,In_Loan_Rate*T$5/Days_In_Year,$E213)</f>
        <v>0.0299178082191781</v>
      </c>
      <c r="U213" s="62" t="n">
        <f aca="false">IF(In_Fix_Interest=1,In_Loan_Rate*U$5/Days_In_Year,$E213)</f>
        <v>0.0302465753424658</v>
      </c>
      <c r="V213" s="62" t="n">
        <f aca="false">IF(In_Fix_Interest=1,In_Loan_Rate*V$5/Days_In_Year,$E213)</f>
        <v>0.0302465753424658</v>
      </c>
      <c r="W213" s="62" t="n">
        <f aca="false">IF(In_Fix_Interest=1,In_Loan_Rate*W$5/Days_In_Year,$E213)</f>
        <v>0.0295890410958904</v>
      </c>
      <c r="X213" s="62" t="n">
        <f aca="false">IF(In_Fix_Interest=1,In_Loan_Rate*X$5/Days_In_Year,$E213)</f>
        <v>0.0299178082191781</v>
      </c>
      <c r="Y213" s="62" t="n">
        <f aca="false">IF(In_Fix_Interest=1,In_Loan_Rate*Y$5/Days_In_Year,$E213)</f>
        <v>0.0302465753424658</v>
      </c>
      <c r="Z213" s="62" t="n">
        <f aca="false">IF(In_Fix_Interest=1,In_Loan_Rate*Z$5/Days_In_Year,$E213)</f>
        <v>0.0302465753424658</v>
      </c>
      <c r="AA213" s="62" t="n">
        <f aca="false">IF(In_Fix_Interest=1,In_Loan_Rate*AA$5/Days_In_Year,$E213)</f>
        <v>0.0295890410958904</v>
      </c>
      <c r="AB213" s="62" t="n">
        <f aca="false">IF(In_Fix_Interest=1,In_Loan_Rate*AB$5/Days_In_Year,$E213)</f>
        <v>0.0299178082191781</v>
      </c>
      <c r="AC213" s="62" t="n">
        <f aca="false">IF(In_Fix_Interest=1,In_Loan_Rate*AC$5/Days_In_Year,$E213)</f>
        <v>0.0302465753424658</v>
      </c>
      <c r="AD213" s="62" t="n">
        <f aca="false">IF(In_Fix_Interest=1,In_Loan_Rate*AD$5/Days_In_Year,$E213)</f>
        <v>0.0302465753424658</v>
      </c>
      <c r="AE213" s="62" t="n">
        <f aca="false">IF(In_Fix_Interest=1,In_Loan_Rate*AE$5/Days_In_Year,$E213)</f>
        <v>0.0295890410958904</v>
      </c>
      <c r="AF213" s="62" t="n">
        <f aca="false">IF(In_Fix_Interest=1,In_Loan_Rate*AF$5/Days_In_Year,$E213)</f>
        <v>0.0299178082191781</v>
      </c>
      <c r="AG213" s="62" t="n">
        <f aca="false">IF(In_Fix_Interest=1,In_Loan_Rate*AG$5/Days_In_Year,$E213)</f>
        <v>0.0302465753424658</v>
      </c>
      <c r="AH213" s="62" t="n">
        <f aca="false">IF(In_Fix_Interest=1,In_Loan_Rate*AH$5/Days_In_Year,$E213)</f>
        <v>0.0302465753424658</v>
      </c>
      <c r="AI213" s="62" t="n">
        <f aca="false">IF(In_Fix_Interest=1,In_Loan_Rate*AI$5/Days_In_Year,$E213)</f>
        <v>0.0299178082191781</v>
      </c>
      <c r="AJ213" s="62" t="n">
        <f aca="false">IF(In_Fix_Interest=1,In_Loan_Rate*AJ$5/Days_In_Year,$E213)</f>
        <v>0.0299178082191781</v>
      </c>
      <c r="AK213" s="62" t="n">
        <f aca="false">IF(In_Fix_Interest=1,In_Loan_Rate*AK$5/Days_In_Year,$E213)</f>
        <v>0.0302465753424658</v>
      </c>
      <c r="AL213" s="62" t="n">
        <f aca="false">IF(In_Fix_Interest=1,In_Loan_Rate*AL$5/Days_In_Year,$E213)</f>
        <v>0.0302465753424658</v>
      </c>
      <c r="AM213" s="62" t="n">
        <f aca="false">IF(In_Fix_Interest=1,In_Loan_Rate*AM$5/Days_In_Year,$E213)</f>
        <v>0.0295890410958904</v>
      </c>
      <c r="AN213" s="62" t="n">
        <f aca="false">IF(In_Fix_Interest=1,In_Loan_Rate*AN$5/Days_In_Year,$E213)</f>
        <v>0.0299178082191781</v>
      </c>
      <c r="AO213" s="62" t="n">
        <f aca="false">IF(In_Fix_Interest=1,In_Loan_Rate*AO$5/Days_In_Year,$E213)</f>
        <v>0.0302465753424658</v>
      </c>
      <c r="AP213" s="62" t="n">
        <f aca="false">IF(In_Fix_Interest=1,In_Loan_Rate*AP$5/Days_In_Year,$E213)</f>
        <v>0.0302465753424658</v>
      </c>
      <c r="AQ213" s="62" t="n">
        <f aca="false">IF(In_Fix_Interest=1,In_Loan_Rate*AQ$5/Days_In_Year,$E213)</f>
        <v>0.0295890410958904</v>
      </c>
      <c r="AR213" s="62" t="n">
        <f aca="false">IF(In_Fix_Interest=1,In_Loan_Rate*AR$5/Days_In_Year,$E213)</f>
        <v>0.0299178082191781</v>
      </c>
      <c r="AS213" s="62" t="n">
        <f aca="false">IF(In_Fix_Interest=1,In_Loan_Rate*AS$5/Days_In_Year,$E213)</f>
        <v>0.0302465753424658</v>
      </c>
      <c r="AT213" s="62" t="n">
        <f aca="false">IF(In_Fix_Interest=1,In_Loan_Rate*AT$5/Days_In_Year,$E213)</f>
        <v>0.0302465753424658</v>
      </c>
      <c r="AU213" s="62" t="n">
        <f aca="false">IF(In_Fix_Interest=1,In_Loan_Rate*AU$5/Days_In_Year,$E213)</f>
        <v>0.0295890410958904</v>
      </c>
      <c r="AV213" s="62" t="n">
        <f aca="false">IF(In_Fix_Interest=1,In_Loan_Rate*AV$5/Days_In_Year,$E213)</f>
        <v>0.0299178082191781</v>
      </c>
      <c r="AW213" s="62" t="n">
        <f aca="false">IF(In_Fix_Interest=1,In_Loan_Rate*AW$5/Days_In_Year,$E213)</f>
        <v>0.0302465753424658</v>
      </c>
      <c r="AX213" s="62" t="n">
        <f aca="false">IF(In_Fix_Interest=1,In_Loan_Rate*AX$5/Days_In_Year,$E213)</f>
        <v>0.0302465753424658</v>
      </c>
      <c r="AY213" s="62" t="n">
        <f aca="false">IF(In_Fix_Interest=1,In_Loan_Rate*AY$5/Days_In_Year,$E213)</f>
        <v>0.0299178082191781</v>
      </c>
      <c r="AZ213" s="62" t="n">
        <f aca="false">IF(In_Fix_Interest=1,In_Loan_Rate*AZ$5/Days_In_Year,$E213)</f>
        <v>0.0299178082191781</v>
      </c>
      <c r="BA213" s="62" t="n">
        <f aca="false">IF(In_Fix_Interest=1,In_Loan_Rate*BA$5/Days_In_Year,$E213)</f>
        <v>0.0302465753424658</v>
      </c>
      <c r="BB213" s="62" t="n">
        <f aca="false">IF(In_Fix_Interest=1,In_Loan_Rate*BB$5/Days_In_Year,$E213)</f>
        <v>0.0302465753424658</v>
      </c>
      <c r="BC213" s="62" t="n">
        <f aca="false">IF(In_Fix_Interest=1,In_Loan_Rate*BC$5/Days_In_Year,$E213)</f>
        <v>0.0295890410958904</v>
      </c>
      <c r="BD213" s="62" t="n">
        <f aca="false">IF(In_Fix_Interest=1,In_Loan_Rate*BD$5/Days_In_Year,$E213)</f>
        <v>0.0299178082191781</v>
      </c>
      <c r="BE213" s="62" t="n">
        <f aca="false">IF(In_Fix_Interest=1,In_Loan_Rate*BE$5/Days_In_Year,$E213)</f>
        <v>0.0302465753424658</v>
      </c>
      <c r="BF213" s="62" t="n">
        <f aca="false">IF(In_Fix_Interest=1,In_Loan_Rate*BF$5/Days_In_Year,$E213)</f>
        <v>0.0302465753424658</v>
      </c>
      <c r="BG213" s="62" t="n">
        <f aca="false">IF(In_Fix_Interest=1,In_Loan_Rate*BG$5/Days_In_Year,$E213)</f>
        <v>0.0295890410958904</v>
      </c>
      <c r="BH213" s="62" t="n">
        <f aca="false">IF(In_Fix_Interest=1,In_Loan_Rate*BH$5/Days_In_Year,$E213)</f>
        <v>0.0299178082191781</v>
      </c>
      <c r="BI213" s="62" t="n">
        <f aca="false">IF(In_Fix_Interest=1,In_Loan_Rate*BI$5/Days_In_Year,$E213)</f>
        <v>0.0302465753424658</v>
      </c>
      <c r="BJ213" s="62" t="n">
        <f aca="false">IF(In_Fix_Interest=1,In_Loan_Rate*BJ$5/Days_In_Year,$E213)</f>
        <v>0.0302465753424658</v>
      </c>
      <c r="BK213" s="62" t="n">
        <f aca="false">IF(In_Fix_Interest=1,In_Loan_Rate*BK$5/Days_In_Year,$E213)</f>
        <v>0.0295890410958904</v>
      </c>
      <c r="BL213" s="62" t="n">
        <f aca="false">IF(In_Fix_Interest=1,In_Loan_Rate*BL$5/Days_In_Year,$E213)</f>
        <v>0.0299178082191781</v>
      </c>
      <c r="BM213" s="62" t="n">
        <f aca="false">IF(In_Fix_Interest=1,In_Loan_Rate*BM$5/Days_In_Year,$E213)</f>
        <v>0.0302465753424658</v>
      </c>
      <c r="BN213" s="62" t="n">
        <f aca="false">IF(In_Fix_Interest=1,In_Loan_Rate*BN$5/Days_In_Year,$E213)</f>
        <v>0.0302465753424658</v>
      </c>
      <c r="BO213" s="62" t="n">
        <f aca="false">IF(In_Fix_Interest=1,In_Loan_Rate*BO$5/Days_In_Year,$E213)</f>
        <v>0.0299178082191781</v>
      </c>
      <c r="BP213" s="62" t="n">
        <f aca="false">IF(In_Fix_Interest=1,In_Loan_Rate*BP$5/Days_In_Year,$E213)</f>
        <v>0.0299178082191781</v>
      </c>
      <c r="BQ213" s="62" t="n">
        <f aca="false">IF(In_Fix_Interest=1,In_Loan_Rate*BQ$5/Days_In_Year,$E213)</f>
        <v>0.0302465753424658</v>
      </c>
      <c r="BR213" s="62" t="n">
        <f aca="false">IF(In_Fix_Interest=1,In_Loan_Rate*BR$5/Days_In_Year,$E213)</f>
        <v>0.0302465753424658</v>
      </c>
      <c r="BS213" s="62" t="n">
        <f aca="false">IF(In_Fix_Interest=1,In_Loan_Rate*BS$5/Days_In_Year,$E213)</f>
        <v>0.0295890410958904</v>
      </c>
      <c r="BT213" s="62" t="n">
        <f aca="false">IF(In_Fix_Interest=1,In_Loan_Rate*BT$5/Days_In_Year,$E213)</f>
        <v>0.0299178082191781</v>
      </c>
      <c r="BU213" s="62" t="n">
        <f aca="false">IF(In_Fix_Interest=1,In_Loan_Rate*BU$5/Days_In_Year,$E213)</f>
        <v>0.0302465753424658</v>
      </c>
      <c r="BV213" s="62" t="n">
        <f aca="false">IF(In_Fix_Interest=1,In_Loan_Rate*BV$5/Days_In_Year,$E213)</f>
        <v>0.0302465753424658</v>
      </c>
      <c r="BW213" s="62" t="n">
        <f aca="false">IF(In_Fix_Interest=1,In_Loan_Rate*BW$5/Days_In_Year,$E213)</f>
        <v>0.0295890410958904</v>
      </c>
      <c r="BX213" s="62" t="n">
        <f aca="false">IF(In_Fix_Interest=1,In_Loan_Rate*BX$5/Days_In_Year,$E213)</f>
        <v>0.0299178082191781</v>
      </c>
      <c r="BY213" s="62" t="n">
        <f aca="false">IF(In_Fix_Interest=1,In_Loan_Rate*BY$5/Days_In_Year,$E213)</f>
        <v>0.0302465753424658</v>
      </c>
      <c r="BZ213" s="62" t="n">
        <f aca="false">IF(In_Fix_Interest=1,In_Loan_Rate*BZ$5/Days_In_Year,$E213)</f>
        <v>0.0302465753424658</v>
      </c>
      <c r="CA213" s="62" t="n">
        <f aca="false">IF(In_Fix_Interest=1,In_Loan_Rate*CA$5/Days_In_Year,$E213)</f>
        <v>0.0295890410958904</v>
      </c>
      <c r="CB213" s="62" t="n">
        <f aca="false">IF(In_Fix_Interest=1,In_Loan_Rate*CB$5/Days_In_Year,$E213)</f>
        <v>0.0299178082191781</v>
      </c>
      <c r="CC213" s="62" t="n">
        <f aca="false">IF(In_Fix_Interest=1,In_Loan_Rate*CC$5/Days_In_Year,$E213)</f>
        <v>0.0302465753424658</v>
      </c>
      <c r="CD213" s="62" t="n">
        <f aca="false">IF(In_Fix_Interest=1,In_Loan_Rate*CD$5/Days_In_Year,$E213)</f>
        <v>0.0302465753424658</v>
      </c>
      <c r="CE213" s="62" t="n">
        <f aca="false">IF(In_Fix_Interest=1,In_Loan_Rate*CE$5/Days_In_Year,$E213)</f>
        <v>0.0299178082191781</v>
      </c>
      <c r="CF213" s="62" t="n">
        <f aca="false">IF(In_Fix_Interest=1,In_Loan_Rate*CF$5/Days_In_Year,$E213)</f>
        <v>0.0299178082191781</v>
      </c>
      <c r="CG213" s="62" t="n">
        <f aca="false">IF(In_Fix_Interest=1,In_Loan_Rate*CG$5/Days_In_Year,$E213)</f>
        <v>0.0302465753424658</v>
      </c>
      <c r="CH213" s="62" t="n">
        <f aca="false">IF(In_Fix_Interest=1,In_Loan_Rate*CH$5/Days_In_Year,$E213)</f>
        <v>0.0302465753424658</v>
      </c>
      <c r="CI213" s="62" t="n">
        <f aca="false">IF(In_Fix_Interest=1,In_Loan_Rate*CI$5/Days_In_Year,$E213)</f>
        <v>0.0295890410958904</v>
      </c>
      <c r="CJ213" s="62" t="n">
        <f aca="false">IF(In_Fix_Interest=1,In_Loan_Rate*CJ$5/Days_In_Year,$E213)</f>
        <v>0.0299178082191781</v>
      </c>
      <c r="CK213" s="62" t="n">
        <f aca="false">IF(In_Fix_Interest=1,In_Loan_Rate*CK$5/Days_In_Year,$E213)</f>
        <v>0.0302465753424658</v>
      </c>
      <c r="CL213" s="62" t="n">
        <f aca="false">IF(In_Fix_Interest=1,In_Loan_Rate*CL$5/Days_In_Year,$E213)</f>
        <v>0.0302465753424658</v>
      </c>
      <c r="CM213" s="62" t="n">
        <f aca="false">IF(In_Fix_Interest=1,In_Loan_Rate*CM$5/Days_In_Year,$E213)</f>
        <v>0.0295890410958904</v>
      </c>
      <c r="CN213" s="62" t="n">
        <f aca="false">IF(In_Fix_Interest=1,In_Loan_Rate*CN$5/Days_In_Year,$E213)</f>
        <v>0.0299178082191781</v>
      </c>
      <c r="CO213" s="62" t="n">
        <f aca="false">IF(In_Fix_Interest=1,In_Loan_Rate*CO$5/Days_In_Year,$E213)</f>
        <v>0.0302465753424658</v>
      </c>
      <c r="CP213" s="62" t="n">
        <f aca="false">IF(In_Fix_Interest=1,In_Loan_Rate*CP$5/Days_In_Year,$E213)</f>
        <v>0.0302465753424658</v>
      </c>
      <c r="CQ213" s="62" t="n">
        <f aca="false">IF(In_Fix_Interest=1,In_Loan_Rate*CQ$5/Days_In_Year,$E213)</f>
        <v>0.0295890410958904</v>
      </c>
      <c r="CR213" s="62" t="n">
        <f aca="false">IF(In_Fix_Interest=1,In_Loan_Rate*CR$5/Days_In_Year,$E213)</f>
        <v>0.0299178082191781</v>
      </c>
      <c r="CS213" s="62" t="n">
        <f aca="false">IF(In_Fix_Interest=1,In_Loan_Rate*CS$5/Days_In_Year,$E213)</f>
        <v>0.0302465753424658</v>
      </c>
      <c r="CT213" s="62" t="n">
        <f aca="false">IF(In_Fix_Interest=1,In_Loan_Rate*CT$5/Days_In_Year,$E213)</f>
        <v>0.0302465753424658</v>
      </c>
      <c r="CU213" s="62" t="n">
        <f aca="false">IF(In_Fix_Interest=1,In_Loan_Rate*CU$5/Days_In_Year,$E213)</f>
        <v>0.0299178082191781</v>
      </c>
      <c r="CV213" s="62" t="n">
        <f aca="false">IF(In_Fix_Interest=1,In_Loan_Rate*CV$5/Days_In_Year,$E213)</f>
        <v>0.0299178082191781</v>
      </c>
      <c r="CW213" s="62" t="n">
        <f aca="false">IF(In_Fix_Interest=1,In_Loan_Rate*CW$5/Days_In_Year,$E213)</f>
        <v>0.0302465753424658</v>
      </c>
      <c r="CX213" s="62" t="n">
        <f aca="false">IF(In_Fix_Interest=1,In_Loan_Rate*CX$5/Days_In_Year,$E213)</f>
        <v>0.0302465753424658</v>
      </c>
      <c r="CY213" s="62" t="n">
        <f aca="false">IF(In_Fix_Interest=1,In_Loan_Rate*CY$5/Days_In_Year,$E213)</f>
        <v>0.0295890410958904</v>
      </c>
      <c r="CZ213" s="62" t="n">
        <f aca="false">IF(In_Fix_Interest=1,In_Loan_Rate*CZ$5/Days_In_Year,$E213)</f>
        <v>0.0299178082191781</v>
      </c>
      <c r="DA213" s="62" t="n">
        <f aca="false">IF(In_Fix_Interest=1,In_Loan_Rate*DA$5/Days_In_Year,$E213)</f>
        <v>0.0302465753424658</v>
      </c>
      <c r="DB213" s="62" t="n">
        <f aca="false">IF(In_Fix_Interest=1,In_Loan_Rate*DB$5/Days_In_Year,$E213)</f>
        <v>0.0302465753424658</v>
      </c>
      <c r="DC213" s="62" t="n">
        <f aca="false">IF(In_Fix_Interest=1,In_Loan_Rate*DC$5/Days_In_Year,$E213)</f>
        <v>0.0295890410958904</v>
      </c>
      <c r="DD213" s="62" t="n">
        <f aca="false">IF(In_Fix_Interest=1,In_Loan_Rate*DD$5/Days_In_Year,$E213)</f>
        <v>0.0299178082191781</v>
      </c>
      <c r="DE213" s="62" t="n">
        <f aca="false">IF(In_Fix_Interest=1,In_Loan_Rate*DE$5/Days_In_Year,$E213)</f>
        <v>0.0302465753424658</v>
      </c>
      <c r="DF213" s="62" t="n">
        <f aca="false">IF(In_Fix_Interest=1,In_Loan_Rate*DF$5/Days_In_Year,$E213)</f>
        <v>0.0302465753424658</v>
      </c>
      <c r="DG213" s="62" t="n">
        <f aca="false">IF(In_Fix_Interest=1,In_Loan_Rate*DG$5/Days_In_Year,$E213)</f>
        <v>0.0295890410958904</v>
      </c>
      <c r="DH213" s="62" t="n">
        <f aca="false">IF(In_Fix_Interest=1,In_Loan_Rate*DH$5/Days_In_Year,$E213)</f>
        <v>0.0299178082191781</v>
      </c>
      <c r="DI213" s="62" t="n">
        <f aca="false">IF(In_Fix_Interest=1,In_Loan_Rate*DI$5/Days_In_Year,$E213)</f>
        <v>0.0302465753424658</v>
      </c>
      <c r="DJ213" s="62" t="n">
        <f aca="false">IF(In_Fix_Interest=1,In_Loan_Rate*DJ$5/Days_In_Year,$E213)</f>
        <v>0.0302465753424658</v>
      </c>
      <c r="DK213" s="62" t="n">
        <f aca="false">IF(In_Fix_Interest=1,In_Loan_Rate*DK$5/Days_In_Year,$E213)</f>
        <v>0.0299178082191781</v>
      </c>
      <c r="DL213" s="62" t="n">
        <f aca="false">IF(In_Fix_Interest=1,In_Loan_Rate*DL$5/Days_In_Year,$E213)</f>
        <v>0.0299178082191781</v>
      </c>
      <c r="DM213" s="62" t="n">
        <f aca="false">IF(In_Fix_Interest=1,In_Loan_Rate*DM$5/Days_In_Year,$E213)</f>
        <v>0.0302465753424658</v>
      </c>
      <c r="DN213" s="62" t="n">
        <f aca="false">IF(In_Fix_Interest=1,In_Loan_Rate*DN$5/Days_In_Year,$E213)</f>
        <v>0.0302465753424658</v>
      </c>
      <c r="DO213" s="62" t="n">
        <f aca="false">IF(In_Fix_Interest=1,In_Loan_Rate*DO$5/Days_In_Year,$E213)</f>
        <v>0.0295890410958904</v>
      </c>
      <c r="DP213" s="62" t="n">
        <f aca="false">IF(In_Fix_Interest=1,In_Loan_Rate*DP$5/Days_In_Year,$E213)</f>
        <v>0.0299178082191781</v>
      </c>
      <c r="DQ213" s="62" t="n">
        <f aca="false">IF(In_Fix_Interest=1,In_Loan_Rate*DQ$5/Days_In_Year,$E213)</f>
        <v>0.0302465753424658</v>
      </c>
      <c r="DR213" s="62" t="n">
        <f aca="false">IF(In_Fix_Interest=1,In_Loan_Rate*DR$5/Days_In_Year,$E213)</f>
        <v>0.0302465753424658</v>
      </c>
      <c r="DS213" s="62" t="n">
        <f aca="false">IF(In_Fix_Interest=1,In_Loan_Rate*DS$5/Days_In_Year,$E213)</f>
        <v>0.0295890410958904</v>
      </c>
      <c r="DT213" s="62" t="n">
        <f aca="false">IF(In_Fix_Interest=1,In_Loan_Rate*DT$5/Days_In_Year,$E213)</f>
        <v>0.0299178082191781</v>
      </c>
      <c r="DU213" s="62" t="n">
        <f aca="false">IF(In_Fix_Interest=1,In_Loan_Rate*DU$5/Days_In_Year,$E213)</f>
        <v>0.0302465753424658</v>
      </c>
      <c r="DV213" s="62" t="n">
        <f aca="false">IF(In_Fix_Interest=1,In_Loan_Rate*DV$5/Days_In_Year,$E213)</f>
        <v>0.0302465753424658</v>
      </c>
      <c r="DW213" s="62" t="n">
        <f aca="false">IF(In_Fix_Interest=1,In_Loan_Rate*DW$5/Days_In_Year,$E213)</f>
        <v>0.0295890410958904</v>
      </c>
      <c r="DX213" s="62" t="n">
        <f aca="false">IF(In_Fix_Interest=1,In_Loan_Rate*DX$5/Days_In_Year,$E213)</f>
        <v>0.0299178082191781</v>
      </c>
      <c r="DY213" s="62" t="n">
        <f aca="false">IF(In_Fix_Interest=1,In_Loan_Rate*DY$5/Days_In_Year,$E213)</f>
        <v>0.0302465753424658</v>
      </c>
      <c r="DZ213" s="62" t="n">
        <f aca="false">IF(In_Fix_Interest=1,In_Loan_Rate*DZ$5/Days_In_Year,$E213)</f>
        <v>0.0302465753424658</v>
      </c>
      <c r="EA213" s="62" t="n">
        <f aca="false">IF(In_Fix_Interest=1,In_Loan_Rate*EA$5/Days_In_Year,$E213)</f>
        <v>0.0299178082191781</v>
      </c>
      <c r="EB213" s="62" t="n">
        <f aca="false">IF(In_Fix_Interest=1,In_Loan_Rate*EB$5/Days_In_Year,$E213)</f>
        <v>0.0299178082191781</v>
      </c>
      <c r="EC213" s="62" t="n">
        <f aca="false">IF(In_Fix_Interest=1,In_Loan_Rate*EC$5/Days_In_Year,$E213)</f>
        <v>0.0302465753424658</v>
      </c>
      <c r="ED213" s="62" t="n">
        <f aca="false">IF(In_Fix_Interest=1,In_Loan_Rate*ED$5/Days_In_Year,$E213)</f>
        <v>0.0302465753424658</v>
      </c>
      <c r="EE213" s="62" t="n">
        <f aca="false">IF(In_Fix_Interest=1,In_Loan_Rate*EE$5/Days_In_Year,$E213)</f>
        <v>0.0295890410958904</v>
      </c>
      <c r="EF213" s="62" t="n">
        <f aca="false">IF(In_Fix_Interest=1,In_Loan_Rate*EF$5/Days_In_Year,$E213)</f>
        <v>0.0299178082191781</v>
      </c>
      <c r="EG213" s="62" t="n">
        <f aca="false">IF(In_Fix_Interest=1,In_Loan_Rate*EG$5/Days_In_Year,$E213)</f>
        <v>0.0302465753424658</v>
      </c>
      <c r="EH213" s="62" t="n">
        <f aca="false">IF(In_Fix_Interest=1,In_Loan_Rate*EH$5/Days_In_Year,$E213)</f>
        <v>0.0302465753424658</v>
      </c>
      <c r="EI213" s="62" t="n">
        <f aca="false">IF(In_Fix_Interest=1,In_Loan_Rate*EI$5/Days_In_Year,$E213)</f>
        <v>0.0295890410958904</v>
      </c>
      <c r="EJ213" s="62" t="n">
        <f aca="false">IF(In_Fix_Interest=1,In_Loan_Rate*EJ$5/Days_In_Year,$E213)</f>
        <v>0.0299178082191781</v>
      </c>
      <c r="EK213" s="62" t="n">
        <f aca="false">IF(In_Fix_Interest=1,In_Loan_Rate*EK$5/Days_In_Year,$E213)</f>
        <v>0.0302465753424658</v>
      </c>
      <c r="EL213" s="62" t="n">
        <f aca="false">IF(In_Fix_Interest=1,In_Loan_Rate*EL$5/Days_In_Year,$E213)</f>
        <v>0.0302465753424658</v>
      </c>
      <c r="EM213" s="62" t="n">
        <f aca="false">IF(In_Fix_Interest=1,In_Loan_Rate*EM$5/Days_In_Year,$E213)</f>
        <v>0.0295890410958904</v>
      </c>
      <c r="EN213" s="62" t="n">
        <f aca="false">IF(In_Fix_Interest=1,In_Loan_Rate*EN$5/Days_In_Year,$E213)</f>
        <v>0.0299178082191781</v>
      </c>
      <c r="EO213" s="62" t="n">
        <f aca="false">IF(In_Fix_Interest=1,In_Loan_Rate*EO$5/Days_In_Year,$E213)</f>
        <v>0.0302465753424658</v>
      </c>
      <c r="EP213" s="62" t="n">
        <f aca="false">IF(In_Fix_Interest=1,In_Loan_Rate*EP$5/Days_In_Year,$E213)</f>
        <v>0.0302465753424658</v>
      </c>
      <c r="EQ213" s="62" t="n">
        <f aca="false">IF(In_Fix_Interest=1,In_Loan_Rate*EQ$5/Days_In_Year,$E213)</f>
        <v>0.0299178082191781</v>
      </c>
      <c r="ER213" s="62" t="n">
        <f aca="false">IF(In_Fix_Interest=1,In_Loan_Rate*ER$5/Days_In_Year,$E213)</f>
        <v>0.0299178082191781</v>
      </c>
      <c r="ES213" s="62" t="n">
        <f aca="false">IF(In_Fix_Interest=1,In_Loan_Rate*ES$5/Days_In_Year,$E213)</f>
        <v>0.0302465753424658</v>
      </c>
      <c r="ET213" s="62" t="n">
        <f aca="false">IF(In_Fix_Interest=1,In_Loan_Rate*ET$5/Days_In_Year,$E213)</f>
        <v>0.0302465753424658</v>
      </c>
      <c r="EU213" s="62" t="n">
        <f aca="false">IF(In_Fix_Interest=1,In_Loan_Rate*EU$5/Days_In_Year,$E213)</f>
        <v>0.0295890410958904</v>
      </c>
      <c r="EV213" s="62" t="n">
        <f aca="false">IF(In_Fix_Interest=1,In_Loan_Rate*EV$5/Days_In_Year,$E213)</f>
        <v>0.0299178082191781</v>
      </c>
      <c r="EW213" s="62" t="n">
        <f aca="false">IF(In_Fix_Interest=1,In_Loan_Rate*EW$5/Days_In_Year,$E213)</f>
        <v>0.0302465753424658</v>
      </c>
      <c r="EX213" s="62" t="n">
        <f aca="false">IF(In_Fix_Interest=1,In_Loan_Rate*EX$5/Days_In_Year,$E213)</f>
        <v>0.0302465753424658</v>
      </c>
      <c r="EY213" s="62" t="n">
        <f aca="false">IF(In_Fix_Interest=1,In_Loan_Rate*EY$5/Days_In_Year,$E213)</f>
        <v>0.0295890410958904</v>
      </c>
      <c r="EZ213" s="62" t="n">
        <f aca="false">IF(In_Fix_Interest=1,In_Loan_Rate*EZ$5/Days_In_Year,$E213)</f>
        <v>0.0299178082191781</v>
      </c>
      <c r="FA213" s="62" t="n">
        <f aca="false">IF(In_Fix_Interest=1,In_Loan_Rate*FA$5/Days_In_Year,$E213)</f>
        <v>0.0302465753424658</v>
      </c>
      <c r="FB213" s="62" t="n">
        <f aca="false">IF(In_Fix_Interest=1,In_Loan_Rate*FB$5/Days_In_Year,$E213)</f>
        <v>0.0302465753424658</v>
      </c>
      <c r="FC213" s="62" t="n">
        <f aca="false">IF(In_Fix_Interest=1,In_Loan_Rate*FC$5/Days_In_Year,$E213)</f>
        <v>0.0295890410958904</v>
      </c>
      <c r="FD213" s="62" t="n">
        <f aca="false">IF(In_Fix_Interest=1,In_Loan_Rate*FD$5/Days_In_Year,$E213)</f>
        <v>0.0299178082191781</v>
      </c>
      <c r="FE213" s="62" t="n">
        <f aca="false">IF(In_Fix_Interest=1,In_Loan_Rate*FE$5/Days_In_Year,$E213)</f>
        <v>0.0302465753424658</v>
      </c>
      <c r="FF213" s="62" t="n">
        <f aca="false">IF(In_Fix_Interest=1,In_Loan_Rate*FF$5/Days_In_Year,$E213)</f>
        <v>0.0302465753424658</v>
      </c>
      <c r="FG213" s="62" t="n">
        <f aca="false">IF(In_Fix_Interest=1,In_Loan_Rate*FG$5/Days_In_Year,$E213)</f>
        <v>0.0299178082191781</v>
      </c>
      <c r="FH213" s="62" t="n">
        <f aca="false">IF(In_Fix_Interest=1,In_Loan_Rate*FH$5/Days_In_Year,$E213)</f>
        <v>0.0299178082191781</v>
      </c>
    </row>
    <row r="214" customFormat="false" ht="15" hidden="false" customHeight="false" outlineLevel="0" collapsed="false">
      <c r="C214" s="1" t="s">
        <v>842</v>
      </c>
      <c r="D214" s="12" t="s">
        <v>358</v>
      </c>
      <c r="I214" s="21" t="n">
        <f aca="false">SUM(J214:FH214)</f>
        <v>2356.58750061644</v>
      </c>
      <c r="J214" s="21" t="n">
        <f aca="false">-(J106+In_EW_Interest*J107+J110+J111+J115+In_SPV_Interest*J104)</f>
        <v>2000.35227272727</v>
      </c>
      <c r="K214" s="21" t="n">
        <f aca="false">-(K106+In_EW_Interest*K107+K110+K111+K115+In_SPV_Interest*K104)</f>
        <v>-818.684731973848</v>
      </c>
      <c r="L214" s="21" t="n">
        <f aca="false">-(L106+In_EW_Interest*L107+L110+L111+L115+In_SPV_Interest*L104)</f>
        <v>684.462738443338</v>
      </c>
      <c r="M214" s="21" t="n">
        <f aca="false">-(M106+In_EW_Interest*M107+M110+M111+M115+In_SPV_Interest*M104)</f>
        <v>226.929361942715</v>
      </c>
      <c r="N214" s="21" t="n">
        <f aca="false">-(N106+In_EW_Interest*N107+N110+N111+N115+In_SPV_Interest*N104)</f>
        <v>226.929361942715</v>
      </c>
      <c r="O214" s="21" t="n">
        <f aca="false">-(O106+In_EW_Interest*O107+O110+O111+O115+In_SPV_Interest*O104)</f>
        <v>7.22338767123288</v>
      </c>
      <c r="P214" s="21" t="n">
        <f aca="false">-(P106+In_EW_Interest*P107+P110+P111+P115+In_SPV_Interest*P104)</f>
        <v>7.30364753424658</v>
      </c>
      <c r="Q214" s="21" t="n">
        <f aca="false">-(Q106+In_EW_Interest*Q107+Q110+Q111+Q115+In_SPV_Interest*Q104)</f>
        <v>7.38390739726027</v>
      </c>
      <c r="R214" s="21" t="n">
        <f aca="false">-(R106+In_EW_Interest*R107+R110+R111+R115+In_SPV_Interest*R104)</f>
        <v>7.38390739726027</v>
      </c>
      <c r="S214" s="21" t="n">
        <f aca="false">-(S106+In_EW_Interest*S107+S110+S111+S115+In_SPV_Interest*S104)</f>
        <v>7.30364753424658</v>
      </c>
      <c r="T214" s="21" t="n">
        <f aca="false">-(T106+In_EW_Interest*T107+T110+T111+T115+In_SPV_Interest*T104)</f>
        <v>-0</v>
      </c>
      <c r="U214" s="21" t="n">
        <f aca="false">-(U106+In_EW_Interest*U107+U110+U111+U115+In_SPV_Interest*U104)</f>
        <v>-0</v>
      </c>
      <c r="V214" s="21" t="n">
        <f aca="false">-(V106+In_EW_Interest*V107+V110+V111+V115+In_SPV_Interest*V104)</f>
        <v>-0</v>
      </c>
      <c r="W214" s="21" t="n">
        <f aca="false">-(W106+In_EW_Interest*W107+W110+W111+W115+In_SPV_Interest*W104)</f>
        <v>-0</v>
      </c>
      <c r="X214" s="21" t="n">
        <f aca="false">-(X106+In_EW_Interest*X107+X110+X111+X115+In_SPV_Interest*X104)</f>
        <v>-0</v>
      </c>
      <c r="Y214" s="21" t="n">
        <f aca="false">-(Y106+In_EW_Interest*Y107+Y110+Y111+Y115+In_SPV_Interest*Y104)</f>
        <v>-0</v>
      </c>
      <c r="Z214" s="21" t="n">
        <f aca="false">-(Z106+In_EW_Interest*Z107+Z110+Z111+Z115+In_SPV_Interest*Z104)</f>
        <v>-0</v>
      </c>
      <c r="AA214" s="21" t="n">
        <f aca="false">-(AA106+In_EW_Interest*AA107+AA110+AA111+AA115+In_SPV_Interest*AA104)</f>
        <v>-0</v>
      </c>
      <c r="AB214" s="21" t="n">
        <f aca="false">-(AB106+In_EW_Interest*AB107+AB110+AB111+AB115+In_SPV_Interest*AB104)</f>
        <v>-0</v>
      </c>
      <c r="AC214" s="21" t="n">
        <f aca="false">-(AC106+In_EW_Interest*AC107+AC110+AC111+AC115+In_SPV_Interest*AC104)</f>
        <v>-0</v>
      </c>
      <c r="AD214" s="21" t="n">
        <f aca="false">-(AD106+In_EW_Interest*AD107+AD110+AD111+AD115+In_SPV_Interest*AD104)</f>
        <v>-0</v>
      </c>
      <c r="AE214" s="21" t="n">
        <f aca="false">-(AE106+In_EW_Interest*AE107+AE110+AE111+AE115+In_SPV_Interest*AE104)</f>
        <v>-0</v>
      </c>
      <c r="AF214" s="21" t="n">
        <f aca="false">-(AF106+In_EW_Interest*AF107+AF110+AF111+AF115+In_SPV_Interest*AF104)</f>
        <v>-0</v>
      </c>
      <c r="AG214" s="21" t="n">
        <f aca="false">-(AG106+In_EW_Interest*AG107+AG110+AG111+AG115+In_SPV_Interest*AG104)</f>
        <v>-0</v>
      </c>
      <c r="AH214" s="21" t="n">
        <f aca="false">-(AH106+In_EW_Interest*AH107+AH110+AH111+AH115+In_SPV_Interest*AH104)</f>
        <v>-0</v>
      </c>
      <c r="AI214" s="21" t="n">
        <f aca="false">-(AI106+In_EW_Interest*AI107+AI110+AI111+AI115+In_SPV_Interest*AI104)</f>
        <v>-0</v>
      </c>
      <c r="AJ214" s="21" t="n">
        <f aca="false">-(AJ106+In_EW_Interest*AJ107+AJ110+AJ111+AJ115+In_SPV_Interest*AJ104)</f>
        <v>-0</v>
      </c>
      <c r="AK214" s="21" t="n">
        <f aca="false">-(AK106+In_EW_Interest*AK107+AK110+AK111+AK115+In_SPV_Interest*AK104)</f>
        <v>-0</v>
      </c>
      <c r="AL214" s="21" t="n">
        <f aca="false">-(AL106+In_EW_Interest*AL107+AL110+AL111+AL115+In_SPV_Interest*AL104)</f>
        <v>-0</v>
      </c>
      <c r="AM214" s="21" t="n">
        <f aca="false">-(AM106+In_EW_Interest*AM107+AM110+AM111+AM115+In_SPV_Interest*AM104)</f>
        <v>-0</v>
      </c>
      <c r="AN214" s="21" t="n">
        <f aca="false">-(AN106+In_EW_Interest*AN107+AN110+AN111+AN115+In_SPV_Interest*AN104)</f>
        <v>-0</v>
      </c>
      <c r="AO214" s="21" t="n">
        <f aca="false">-(AO106+In_EW_Interest*AO107+AO110+AO111+AO115+In_SPV_Interest*AO104)</f>
        <v>-0</v>
      </c>
      <c r="AP214" s="21" t="n">
        <f aca="false">-(AP106+In_EW_Interest*AP107+AP110+AP111+AP115+In_SPV_Interest*AP104)</f>
        <v>-0</v>
      </c>
      <c r="AQ214" s="21" t="n">
        <f aca="false">-(AQ106+In_EW_Interest*AQ107+AQ110+AQ111+AQ115+In_SPV_Interest*AQ104)</f>
        <v>-0</v>
      </c>
      <c r="AR214" s="21" t="n">
        <f aca="false">-(AR106+In_EW_Interest*AR107+AR110+AR111+AR115+In_SPV_Interest*AR104)</f>
        <v>-0</v>
      </c>
      <c r="AS214" s="21" t="n">
        <f aca="false">-(AS106+In_EW_Interest*AS107+AS110+AS111+AS115+In_SPV_Interest*AS104)</f>
        <v>-0</v>
      </c>
      <c r="AT214" s="21" t="n">
        <f aca="false">-(AT106+In_EW_Interest*AT107+AT110+AT111+AT115+In_SPV_Interest*AT104)</f>
        <v>-0</v>
      </c>
      <c r="AU214" s="21" t="n">
        <f aca="false">-(AU106+In_EW_Interest*AU107+AU110+AU111+AU115+In_SPV_Interest*AU104)</f>
        <v>-0</v>
      </c>
      <c r="AV214" s="21" t="n">
        <f aca="false">-(AV106+In_EW_Interest*AV107+AV110+AV111+AV115+In_SPV_Interest*AV104)</f>
        <v>-0</v>
      </c>
      <c r="AW214" s="21" t="n">
        <f aca="false">-(AW106+In_EW_Interest*AW107+AW110+AW111+AW115+In_SPV_Interest*AW104)</f>
        <v>-0</v>
      </c>
      <c r="AX214" s="21" t="n">
        <f aca="false">-(AX106+In_EW_Interest*AX107+AX110+AX111+AX115+In_SPV_Interest*AX104)</f>
        <v>-0</v>
      </c>
      <c r="AY214" s="21" t="n">
        <f aca="false">-(AY106+In_EW_Interest*AY107+AY110+AY111+AY115+In_SPV_Interest*AY104)</f>
        <v>-0</v>
      </c>
      <c r="AZ214" s="21" t="n">
        <f aca="false">-(AZ106+In_EW_Interest*AZ107+AZ110+AZ111+AZ115+In_SPV_Interest*AZ104)</f>
        <v>-0</v>
      </c>
      <c r="BA214" s="21" t="n">
        <f aca="false">-(BA106+In_EW_Interest*BA107+BA110+BA111+BA115+In_SPV_Interest*BA104)</f>
        <v>-0</v>
      </c>
      <c r="BB214" s="21" t="n">
        <f aca="false">-(BB106+In_EW_Interest*BB107+BB110+BB111+BB115+In_SPV_Interest*BB104)</f>
        <v>-0</v>
      </c>
      <c r="BC214" s="21" t="n">
        <f aca="false">-(BC106+In_EW_Interest*BC107+BC110+BC111+BC115+In_SPV_Interest*BC104)</f>
        <v>-0</v>
      </c>
      <c r="BD214" s="21" t="n">
        <f aca="false">-(BD106+In_EW_Interest*BD107+BD110+BD111+BD115+In_SPV_Interest*BD104)</f>
        <v>-0</v>
      </c>
      <c r="BE214" s="21" t="n">
        <f aca="false">-(BE106+In_EW_Interest*BE107+BE110+BE111+BE115+In_SPV_Interest*BE104)</f>
        <v>-0</v>
      </c>
      <c r="BF214" s="21" t="n">
        <f aca="false">-(BF106+In_EW_Interest*BF107+BF110+BF111+BF115+In_SPV_Interest*BF104)</f>
        <v>-0</v>
      </c>
      <c r="BG214" s="21" t="n">
        <f aca="false">-(BG106+In_EW_Interest*BG107+BG110+BG111+BG115+In_SPV_Interest*BG104)</f>
        <v>-0</v>
      </c>
      <c r="BH214" s="21" t="n">
        <f aca="false">-(BH106+In_EW_Interest*BH107+BH110+BH111+BH115+In_SPV_Interest*BH104)</f>
        <v>-0</v>
      </c>
      <c r="BI214" s="21" t="n">
        <f aca="false">-(BI106+In_EW_Interest*BI107+BI110+BI111+BI115+In_SPV_Interest*BI104)</f>
        <v>-0</v>
      </c>
      <c r="BJ214" s="21" t="n">
        <f aca="false">-(BJ106+In_EW_Interest*BJ107+BJ110+BJ111+BJ115+In_SPV_Interest*BJ104)</f>
        <v>-0</v>
      </c>
      <c r="BK214" s="21" t="n">
        <f aca="false">-(BK106+In_EW_Interest*BK107+BK110+BK111+BK115+In_SPV_Interest*BK104)</f>
        <v>-0</v>
      </c>
      <c r="BL214" s="21" t="n">
        <f aca="false">-(BL106+In_EW_Interest*BL107+BL110+BL111+BL115+In_SPV_Interest*BL104)</f>
        <v>-0</v>
      </c>
      <c r="BM214" s="21" t="n">
        <f aca="false">-(BM106+In_EW_Interest*BM107+BM110+BM111+BM115+In_SPV_Interest*BM104)</f>
        <v>-0</v>
      </c>
      <c r="BN214" s="21" t="n">
        <f aca="false">-(BN106+In_EW_Interest*BN107+BN110+BN111+BN115+In_SPV_Interest*BN104)</f>
        <v>-0</v>
      </c>
      <c r="BO214" s="21" t="n">
        <f aca="false">-(BO106+In_EW_Interest*BO107+BO110+BO111+BO115+In_SPV_Interest*BO104)</f>
        <v>-0</v>
      </c>
      <c r="BP214" s="21" t="n">
        <f aca="false">-(BP106+In_EW_Interest*BP107+BP110+BP111+BP115+In_SPV_Interest*BP104)</f>
        <v>-0</v>
      </c>
      <c r="BQ214" s="21" t="n">
        <f aca="false">-(BQ106+In_EW_Interest*BQ107+BQ110+BQ111+BQ115+In_SPV_Interest*BQ104)</f>
        <v>-0</v>
      </c>
      <c r="BR214" s="21" t="n">
        <f aca="false">-(BR106+In_EW_Interest*BR107+BR110+BR111+BR115+In_SPV_Interest*BR104)</f>
        <v>-0</v>
      </c>
      <c r="BS214" s="21" t="n">
        <f aca="false">-(BS106+In_EW_Interest*BS107+BS110+BS111+BS115+In_SPV_Interest*BS104)</f>
        <v>-0</v>
      </c>
      <c r="BT214" s="21" t="n">
        <f aca="false">-(BT106+In_EW_Interest*BT107+BT110+BT111+BT115+In_SPV_Interest*BT104)</f>
        <v>-0</v>
      </c>
      <c r="BU214" s="21" t="n">
        <f aca="false">-(BU106+In_EW_Interest*BU107+BU110+BU111+BU115+In_SPV_Interest*BU104)</f>
        <v>-0</v>
      </c>
      <c r="BV214" s="21" t="n">
        <f aca="false">-(BV106+In_EW_Interest*BV107+BV110+BV111+BV115+In_SPV_Interest*BV104)</f>
        <v>-0</v>
      </c>
      <c r="BW214" s="21" t="n">
        <f aca="false">-(BW106+In_EW_Interest*BW107+BW110+BW111+BW115+In_SPV_Interest*BW104)</f>
        <v>-0</v>
      </c>
      <c r="BX214" s="21" t="n">
        <f aca="false">-(BX106+In_EW_Interest*BX107+BX110+BX111+BX115+In_SPV_Interest*BX104)</f>
        <v>-0</v>
      </c>
      <c r="BY214" s="21" t="n">
        <f aca="false">-(BY106+In_EW_Interest*BY107+BY110+BY111+BY115+In_SPV_Interest*BY104)</f>
        <v>-0</v>
      </c>
      <c r="BZ214" s="21" t="n">
        <f aca="false">-(BZ106+In_EW_Interest*BZ107+BZ110+BZ111+BZ115+In_SPV_Interest*BZ104)</f>
        <v>-0</v>
      </c>
      <c r="CA214" s="21" t="n">
        <f aca="false">-(CA106+In_EW_Interest*CA107+CA110+CA111+CA115+In_SPV_Interest*CA104)</f>
        <v>-0</v>
      </c>
      <c r="CB214" s="21" t="n">
        <f aca="false">-(CB106+In_EW_Interest*CB107+CB110+CB111+CB115+In_SPV_Interest*CB104)</f>
        <v>-0</v>
      </c>
      <c r="CC214" s="21" t="n">
        <f aca="false">-(CC106+In_EW_Interest*CC107+CC110+CC111+CC115+In_SPV_Interest*CC104)</f>
        <v>-0</v>
      </c>
      <c r="CD214" s="21" t="n">
        <f aca="false">-(CD106+In_EW_Interest*CD107+CD110+CD111+CD115+In_SPV_Interest*CD104)</f>
        <v>-0</v>
      </c>
      <c r="CE214" s="21" t="n">
        <f aca="false">-(CE106+In_EW_Interest*CE107+CE110+CE111+CE115+In_SPV_Interest*CE104)</f>
        <v>-0</v>
      </c>
      <c r="CF214" s="21" t="n">
        <f aca="false">-(CF106+In_EW_Interest*CF107+CF110+CF111+CF115+In_SPV_Interest*CF104)</f>
        <v>-0</v>
      </c>
      <c r="CG214" s="21" t="n">
        <f aca="false">-(CG106+In_EW_Interest*CG107+CG110+CG111+CG115+In_SPV_Interest*CG104)</f>
        <v>-0</v>
      </c>
      <c r="CH214" s="21" t="n">
        <f aca="false">-(CH106+In_EW_Interest*CH107+CH110+CH111+CH115+In_SPV_Interest*CH104)</f>
        <v>-0</v>
      </c>
      <c r="CI214" s="21" t="n">
        <f aca="false">-(CI106+In_EW_Interest*CI107+CI110+CI111+CI115+In_SPV_Interest*CI104)</f>
        <v>-0</v>
      </c>
      <c r="CJ214" s="21" t="n">
        <f aca="false">-(CJ106+In_EW_Interest*CJ107+CJ110+CJ111+CJ115+In_SPV_Interest*CJ104)</f>
        <v>-0</v>
      </c>
      <c r="CK214" s="21" t="n">
        <f aca="false">-(CK106+In_EW_Interest*CK107+CK110+CK111+CK115+In_SPV_Interest*CK104)</f>
        <v>-0</v>
      </c>
      <c r="CL214" s="21" t="n">
        <f aca="false">-(CL106+In_EW_Interest*CL107+CL110+CL111+CL115+In_SPV_Interest*CL104)</f>
        <v>-0</v>
      </c>
      <c r="CM214" s="21" t="n">
        <f aca="false">-(CM106+In_EW_Interest*CM107+CM110+CM111+CM115+In_SPV_Interest*CM104)</f>
        <v>-0</v>
      </c>
      <c r="CN214" s="21" t="n">
        <f aca="false">-(CN106+In_EW_Interest*CN107+CN110+CN111+CN115+In_SPV_Interest*CN104)</f>
        <v>-0</v>
      </c>
      <c r="CO214" s="21" t="n">
        <f aca="false">-(CO106+In_EW_Interest*CO107+CO110+CO111+CO115+In_SPV_Interest*CO104)</f>
        <v>-0</v>
      </c>
      <c r="CP214" s="21" t="n">
        <f aca="false">-(CP106+In_EW_Interest*CP107+CP110+CP111+CP115+In_SPV_Interest*CP104)</f>
        <v>-0</v>
      </c>
      <c r="CQ214" s="21" t="n">
        <f aca="false">-(CQ106+In_EW_Interest*CQ107+CQ110+CQ111+CQ115+In_SPV_Interest*CQ104)</f>
        <v>-0</v>
      </c>
      <c r="CR214" s="21" t="n">
        <f aca="false">-(CR106+In_EW_Interest*CR107+CR110+CR111+CR115+In_SPV_Interest*CR104)</f>
        <v>-0</v>
      </c>
      <c r="CS214" s="21" t="n">
        <f aca="false">-(CS106+In_EW_Interest*CS107+CS110+CS111+CS115+In_SPV_Interest*CS104)</f>
        <v>-0</v>
      </c>
      <c r="CT214" s="21" t="n">
        <f aca="false">-(CT106+In_EW_Interest*CT107+CT110+CT111+CT115+In_SPV_Interest*CT104)</f>
        <v>-0</v>
      </c>
      <c r="CU214" s="21" t="n">
        <f aca="false">-(CU106+In_EW_Interest*CU107+CU110+CU111+CU115+In_SPV_Interest*CU104)</f>
        <v>-0</v>
      </c>
      <c r="CV214" s="21" t="n">
        <f aca="false">-(CV106+In_EW_Interest*CV107+CV110+CV111+CV115+In_SPV_Interest*CV104)</f>
        <v>-0</v>
      </c>
      <c r="CW214" s="21" t="n">
        <f aca="false">-(CW106+In_EW_Interest*CW107+CW110+CW111+CW115+In_SPV_Interest*CW104)</f>
        <v>-0</v>
      </c>
      <c r="CX214" s="21" t="n">
        <f aca="false">-(CX106+In_EW_Interest*CX107+CX110+CX111+CX115+In_SPV_Interest*CX104)</f>
        <v>-0</v>
      </c>
      <c r="CY214" s="21" t="n">
        <f aca="false">-(CY106+In_EW_Interest*CY107+CY110+CY111+CY115+In_SPV_Interest*CY104)</f>
        <v>-0</v>
      </c>
      <c r="CZ214" s="21" t="n">
        <f aca="false">-(CZ106+In_EW_Interest*CZ107+CZ110+CZ111+CZ115+In_SPV_Interest*CZ104)</f>
        <v>-0</v>
      </c>
      <c r="DA214" s="21" t="n">
        <f aca="false">-(DA106+In_EW_Interest*DA107+DA110+DA111+DA115+In_SPV_Interest*DA104)</f>
        <v>-0</v>
      </c>
      <c r="DB214" s="21" t="n">
        <f aca="false">-(DB106+In_EW_Interest*DB107+DB110+DB111+DB115+In_SPV_Interest*DB104)</f>
        <v>-0</v>
      </c>
      <c r="DC214" s="21" t="n">
        <f aca="false">-(DC106+In_EW_Interest*DC107+DC110+DC111+DC115+In_SPV_Interest*DC104)</f>
        <v>-0</v>
      </c>
      <c r="DD214" s="21" t="n">
        <f aca="false">-(DD106+In_EW_Interest*DD107+DD110+DD111+DD115+In_SPV_Interest*DD104)</f>
        <v>-0</v>
      </c>
      <c r="DE214" s="21" t="n">
        <f aca="false">-(DE106+In_EW_Interest*DE107+DE110+DE111+DE115+In_SPV_Interest*DE104)</f>
        <v>-0</v>
      </c>
      <c r="DF214" s="21" t="n">
        <f aca="false">-(DF106+In_EW_Interest*DF107+DF110+DF111+DF115+In_SPV_Interest*DF104)</f>
        <v>-0</v>
      </c>
      <c r="DG214" s="21" t="n">
        <f aca="false">-(DG106+In_EW_Interest*DG107+DG110+DG111+DG115+In_SPV_Interest*DG104)</f>
        <v>-0</v>
      </c>
      <c r="DH214" s="21" t="n">
        <f aca="false">-(DH106+In_EW_Interest*DH107+DH110+DH111+DH115+In_SPV_Interest*DH104)</f>
        <v>-0</v>
      </c>
      <c r="DI214" s="21" t="n">
        <f aca="false">-(DI106+In_EW_Interest*DI107+DI110+DI111+DI115+In_SPV_Interest*DI104)</f>
        <v>-0</v>
      </c>
      <c r="DJ214" s="21" t="n">
        <f aca="false">-(DJ106+In_EW_Interest*DJ107+DJ110+DJ111+DJ115+In_SPV_Interest*DJ104)</f>
        <v>-0</v>
      </c>
      <c r="DK214" s="21" t="n">
        <f aca="false">-(DK106+In_EW_Interest*DK107+DK110+DK111+DK115+In_SPV_Interest*DK104)</f>
        <v>-0</v>
      </c>
      <c r="DL214" s="21" t="n">
        <f aca="false">-(DL106+In_EW_Interest*DL107+DL110+DL111+DL115+In_SPV_Interest*DL104)</f>
        <v>-0</v>
      </c>
      <c r="DM214" s="21" t="n">
        <f aca="false">-(DM106+In_EW_Interest*DM107+DM110+DM111+DM115+In_SPV_Interest*DM104)</f>
        <v>-0</v>
      </c>
      <c r="DN214" s="21" t="n">
        <f aca="false">-(DN106+In_EW_Interest*DN107+DN110+DN111+DN115+In_SPV_Interest*DN104)</f>
        <v>-0</v>
      </c>
      <c r="DO214" s="21" t="n">
        <f aca="false">-(DO106+In_EW_Interest*DO107+DO110+DO111+DO115+In_SPV_Interest*DO104)</f>
        <v>-0</v>
      </c>
      <c r="DP214" s="21" t="n">
        <f aca="false">-(DP106+In_EW_Interest*DP107+DP110+DP111+DP115+In_SPV_Interest*DP104)</f>
        <v>-0</v>
      </c>
      <c r="DQ214" s="21" t="n">
        <f aca="false">-(DQ106+In_EW_Interest*DQ107+DQ110+DQ111+DQ115+In_SPV_Interest*DQ104)</f>
        <v>-0</v>
      </c>
      <c r="DR214" s="21" t="n">
        <f aca="false">-(DR106+In_EW_Interest*DR107+DR110+DR111+DR115+In_SPV_Interest*DR104)</f>
        <v>-0</v>
      </c>
      <c r="DS214" s="21" t="n">
        <f aca="false">-(DS106+In_EW_Interest*DS107+DS110+DS111+DS115+In_SPV_Interest*DS104)</f>
        <v>-0</v>
      </c>
      <c r="DT214" s="21" t="n">
        <f aca="false">-(DT106+In_EW_Interest*DT107+DT110+DT111+DT115+In_SPV_Interest*DT104)</f>
        <v>-0</v>
      </c>
      <c r="DU214" s="21" t="n">
        <f aca="false">-(DU106+In_EW_Interest*DU107+DU110+DU111+DU115+In_SPV_Interest*DU104)</f>
        <v>-0</v>
      </c>
      <c r="DV214" s="21" t="n">
        <f aca="false">-(DV106+In_EW_Interest*DV107+DV110+DV111+DV115+In_SPV_Interest*DV104)</f>
        <v>-0</v>
      </c>
      <c r="DW214" s="21" t="n">
        <f aca="false">-(DW106+In_EW_Interest*DW107+DW110+DW111+DW115+In_SPV_Interest*DW104)</f>
        <v>-0</v>
      </c>
      <c r="DX214" s="21" t="n">
        <f aca="false">-(DX106+In_EW_Interest*DX107+DX110+DX111+DX115+In_SPV_Interest*DX104)</f>
        <v>-0</v>
      </c>
      <c r="DY214" s="21" t="n">
        <f aca="false">-(DY106+In_EW_Interest*DY107+DY110+DY111+DY115+In_SPV_Interest*DY104)</f>
        <v>-0</v>
      </c>
      <c r="DZ214" s="21" t="n">
        <f aca="false">-(DZ106+In_EW_Interest*DZ107+DZ110+DZ111+DZ115+In_SPV_Interest*DZ104)</f>
        <v>-0</v>
      </c>
      <c r="EA214" s="21" t="n">
        <f aca="false">-(EA106+In_EW_Interest*EA107+EA110+EA111+EA115+In_SPV_Interest*EA104)</f>
        <v>-0</v>
      </c>
      <c r="EB214" s="21" t="n">
        <f aca="false">-(EB106+In_EW_Interest*EB107+EB110+EB111+EB115+In_SPV_Interest*EB104)</f>
        <v>-0</v>
      </c>
      <c r="EC214" s="21" t="n">
        <f aca="false">-(EC106+In_EW_Interest*EC107+EC110+EC111+EC115+In_SPV_Interest*EC104)</f>
        <v>-0</v>
      </c>
      <c r="ED214" s="21" t="n">
        <f aca="false">-(ED106+In_EW_Interest*ED107+ED110+ED111+ED115+In_SPV_Interest*ED104)</f>
        <v>-0</v>
      </c>
      <c r="EE214" s="21" t="n">
        <f aca="false">-(EE106+In_EW_Interest*EE107+EE110+EE111+EE115+In_SPV_Interest*EE104)</f>
        <v>-0</v>
      </c>
      <c r="EF214" s="21" t="n">
        <f aca="false">-(EF106+In_EW_Interest*EF107+EF110+EF111+EF115+In_SPV_Interest*EF104)</f>
        <v>-0</v>
      </c>
      <c r="EG214" s="21" t="n">
        <f aca="false">-(EG106+In_EW_Interest*EG107+EG110+EG111+EG115+In_SPV_Interest*EG104)</f>
        <v>-0</v>
      </c>
      <c r="EH214" s="21" t="n">
        <f aca="false">-(EH106+In_EW_Interest*EH107+EH110+EH111+EH115+In_SPV_Interest*EH104)</f>
        <v>-0</v>
      </c>
      <c r="EI214" s="21" t="n">
        <f aca="false">-(EI106+In_EW_Interest*EI107+EI110+EI111+EI115+In_SPV_Interest*EI104)</f>
        <v>-0</v>
      </c>
      <c r="EJ214" s="21" t="n">
        <f aca="false">-(EJ106+In_EW_Interest*EJ107+EJ110+EJ111+EJ115+In_SPV_Interest*EJ104)</f>
        <v>-0</v>
      </c>
      <c r="EK214" s="21" t="n">
        <f aca="false">-(EK106+In_EW_Interest*EK107+EK110+EK111+EK115+In_SPV_Interest*EK104)</f>
        <v>-0</v>
      </c>
      <c r="EL214" s="21" t="n">
        <f aca="false">-(EL106+In_EW_Interest*EL107+EL110+EL111+EL115+In_SPV_Interest*EL104)</f>
        <v>-0</v>
      </c>
      <c r="EM214" s="21" t="n">
        <f aca="false">-(EM106+In_EW_Interest*EM107+EM110+EM111+EM115+In_SPV_Interest*EM104)</f>
        <v>-0</v>
      </c>
      <c r="EN214" s="21" t="n">
        <f aca="false">-(EN106+In_EW_Interest*EN107+EN110+EN111+EN115+In_SPV_Interest*EN104)</f>
        <v>-0</v>
      </c>
      <c r="EO214" s="21" t="n">
        <f aca="false">-(EO106+In_EW_Interest*EO107+EO110+EO111+EO115+In_SPV_Interest*EO104)</f>
        <v>-0</v>
      </c>
      <c r="EP214" s="21" t="n">
        <f aca="false">-(EP106+In_EW_Interest*EP107+EP110+EP111+EP115+In_SPV_Interest*EP104)</f>
        <v>-0</v>
      </c>
      <c r="EQ214" s="21" t="n">
        <f aca="false">-(EQ106+In_EW_Interest*EQ107+EQ110+EQ111+EQ115+In_SPV_Interest*EQ104)</f>
        <v>-0</v>
      </c>
      <c r="ER214" s="21" t="n">
        <f aca="false">-(ER106+In_EW_Interest*ER107+ER110+ER111+ER115+In_SPV_Interest*ER104)</f>
        <v>-0</v>
      </c>
      <c r="ES214" s="21" t="n">
        <f aca="false">-(ES106+In_EW_Interest*ES107+ES110+ES111+ES115+In_SPV_Interest*ES104)</f>
        <v>-0</v>
      </c>
      <c r="ET214" s="21" t="n">
        <f aca="false">-(ET106+In_EW_Interest*ET107+ET110+ET111+ET115+In_SPV_Interest*ET104)</f>
        <v>-0</v>
      </c>
      <c r="EU214" s="21" t="n">
        <f aca="false">-(EU106+In_EW_Interest*EU107+EU110+EU111+EU115+In_SPV_Interest*EU104)</f>
        <v>-0</v>
      </c>
      <c r="EV214" s="21" t="n">
        <f aca="false">-(EV106+In_EW_Interest*EV107+EV110+EV111+EV115+In_SPV_Interest*EV104)</f>
        <v>-0</v>
      </c>
      <c r="EW214" s="21" t="n">
        <f aca="false">-(EW106+In_EW_Interest*EW107+EW110+EW111+EW115+In_SPV_Interest*EW104)</f>
        <v>-0</v>
      </c>
      <c r="EX214" s="21" t="n">
        <f aca="false">-(EX106+In_EW_Interest*EX107+EX110+EX111+EX115+In_SPV_Interest*EX104)</f>
        <v>-0</v>
      </c>
      <c r="EY214" s="21" t="n">
        <f aca="false">-(EY106+In_EW_Interest*EY107+EY110+EY111+EY115+In_SPV_Interest*EY104)</f>
        <v>-0</v>
      </c>
      <c r="EZ214" s="21" t="n">
        <f aca="false">-(EZ106+In_EW_Interest*EZ107+EZ110+EZ111+EZ115+In_SPV_Interest*EZ104)</f>
        <v>-0</v>
      </c>
      <c r="FA214" s="21" t="n">
        <f aca="false">-(FA106+In_EW_Interest*FA107+FA110+FA111+FA115+In_SPV_Interest*FA104)</f>
        <v>-0</v>
      </c>
      <c r="FB214" s="21" t="n">
        <f aca="false">-(FB106+In_EW_Interest*FB107+FB110+FB111+FB115+In_SPV_Interest*FB104)</f>
        <v>-0</v>
      </c>
      <c r="FC214" s="21" t="n">
        <f aca="false">-(FC106+In_EW_Interest*FC107+FC110+FC111+FC115+In_SPV_Interest*FC104)</f>
        <v>-0</v>
      </c>
      <c r="FD214" s="21" t="n">
        <f aca="false">-(FD106+In_EW_Interest*FD107+FD110+FD111+FD115+In_SPV_Interest*FD104)</f>
        <v>-0</v>
      </c>
      <c r="FE214" s="21" t="n">
        <f aca="false">-(FE106+In_EW_Interest*FE107+FE110+FE111+FE115+In_SPV_Interest*FE104)</f>
        <v>-0</v>
      </c>
      <c r="FF214" s="21" t="n">
        <f aca="false">-(FF106+In_EW_Interest*FF107+FF110+FF111+FF115+In_SPV_Interest*FF104)</f>
        <v>-0</v>
      </c>
      <c r="FG214" s="21" t="n">
        <f aca="false">-(FG106+In_EW_Interest*FG107+FG110+FG111+FG115+In_SPV_Interest*FG104)</f>
        <v>-0</v>
      </c>
      <c r="FH214" s="21" t="n">
        <f aca="false">-(FH106+In_EW_Interest*FH107+FH110+FH111+FH115+In_SPV_Interest*FH104)</f>
        <v>-0</v>
      </c>
    </row>
    <row r="215" customFormat="false" ht="15" hidden="false" customHeight="false" outlineLevel="0" collapsed="false">
      <c r="C215" s="1" t="s">
        <v>843</v>
      </c>
      <c r="D215" s="12" t="s">
        <v>358</v>
      </c>
      <c r="J215" s="22" t="n">
        <f aca="false">I218</f>
        <v>0</v>
      </c>
      <c r="K215" s="22" t="n">
        <f aca="false">J218</f>
        <v>2000.35227272727</v>
      </c>
      <c r="L215" s="22" t="n">
        <f aca="false">K218</f>
        <v>1181.66754075342</v>
      </c>
      <c r="M215" s="22" t="n">
        <f aca="false">L218</f>
        <v>1866.13027919676</v>
      </c>
      <c r="N215" s="22" t="n">
        <f aca="false">M218</f>
        <v>2093.05964113948</v>
      </c>
      <c r="O215" s="22" t="n">
        <f aca="false">N218</f>
        <v>2534.28234776985</v>
      </c>
      <c r="P215" s="22" t="n">
        <f aca="false">O218</f>
        <v>2541.50573544108</v>
      </c>
      <c r="Q215" s="22" t="n">
        <f aca="false">P218</f>
        <v>2548.80938297533</v>
      </c>
      <c r="R215" s="22" t="n">
        <f aca="false">Q218</f>
        <v>2556.19329037259</v>
      </c>
      <c r="S215" s="22" t="n">
        <f aca="false">R218</f>
        <v>2869.00931147037</v>
      </c>
      <c r="T215" s="22" t="n">
        <f aca="false">S218</f>
        <v>2876.31295900462</v>
      </c>
      <c r="U215" s="22" t="n">
        <f aca="false">T218</f>
        <v>2876.31295900462</v>
      </c>
      <c r="V215" s="22" t="n">
        <f aca="false">U218</f>
        <v>2876.31295900462</v>
      </c>
      <c r="W215" s="22" t="n">
        <f aca="false">V218</f>
        <v>2962.14742936423</v>
      </c>
      <c r="X215" s="22" t="n">
        <f aca="false">W218</f>
        <v>2962.14742936423</v>
      </c>
      <c r="Y215" s="22" t="n">
        <f aca="false">X218</f>
        <v>2962.14742936423</v>
      </c>
      <c r="Z215" s="22" t="n">
        <f aca="false">Y218</f>
        <v>2962.14742936423</v>
      </c>
      <c r="AA215" s="22" t="n">
        <f aca="false">Z218</f>
        <v>2962.14742936423</v>
      </c>
      <c r="AB215" s="22" t="n">
        <f aca="false">AA218</f>
        <v>2962.14742936423</v>
      </c>
      <c r="AC215" s="22" t="n">
        <f aca="false">AB218</f>
        <v>2962.14742936423</v>
      </c>
      <c r="AD215" s="22" t="n">
        <f aca="false">AC218</f>
        <v>2962.14742936423</v>
      </c>
      <c r="AE215" s="22" t="n">
        <f aca="false">AD218</f>
        <v>2962.14742936423</v>
      </c>
      <c r="AF215" s="22" t="n">
        <f aca="false">AE218</f>
        <v>2962.14742936423</v>
      </c>
      <c r="AG215" s="22" t="n">
        <f aca="false">AF218</f>
        <v>2962.14742936423</v>
      </c>
      <c r="AH215" s="22" t="n">
        <f aca="false">AG218</f>
        <v>2962.14742936423</v>
      </c>
      <c r="AI215" s="22" t="n">
        <f aca="false">AH218</f>
        <v>2962.14742936423</v>
      </c>
      <c r="AJ215" s="22" t="n">
        <f aca="false">AI218</f>
        <v>2962.14742936423</v>
      </c>
      <c r="AK215" s="22" t="n">
        <f aca="false">AJ218</f>
        <v>2962.14742936423</v>
      </c>
      <c r="AL215" s="22" t="n">
        <f aca="false">AK218</f>
        <v>2962.14742936423</v>
      </c>
      <c r="AM215" s="22" t="n">
        <f aca="false">AL218</f>
        <v>2962.14742936423</v>
      </c>
      <c r="AN215" s="22" t="n">
        <f aca="false">AM218</f>
        <v>2962.14742936423</v>
      </c>
      <c r="AO215" s="22" t="n">
        <f aca="false">AN218</f>
        <v>2962.14742936423</v>
      </c>
      <c r="AP215" s="22" t="n">
        <f aca="false">AO218</f>
        <v>2962.14742936423</v>
      </c>
      <c r="AQ215" s="22" t="n">
        <f aca="false">AP218</f>
        <v>2962.14742936423</v>
      </c>
      <c r="AR215" s="22" t="n">
        <f aca="false">AQ218</f>
        <v>2962.14742936423</v>
      </c>
      <c r="AS215" s="22" t="n">
        <f aca="false">AR218</f>
        <v>2962.14742936423</v>
      </c>
      <c r="AT215" s="22" t="n">
        <f aca="false">AS218</f>
        <v>2962.14742936423</v>
      </c>
      <c r="AU215" s="22" t="n">
        <f aca="false">AT218</f>
        <v>2962.14742936423</v>
      </c>
      <c r="AV215" s="22" t="n">
        <f aca="false">AU218</f>
        <v>2962.14742936423</v>
      </c>
      <c r="AW215" s="22" t="n">
        <f aca="false">AV218</f>
        <v>2962.14742936423</v>
      </c>
      <c r="AX215" s="22" t="n">
        <f aca="false">AW218</f>
        <v>2962.14742936423</v>
      </c>
      <c r="AY215" s="22" t="n">
        <f aca="false">AX218</f>
        <v>2962.14742936423</v>
      </c>
      <c r="AZ215" s="22" t="n">
        <f aca="false">AY218</f>
        <v>2962.14742936423</v>
      </c>
      <c r="BA215" s="22" t="n">
        <f aca="false">AZ218</f>
        <v>2962.14742936423</v>
      </c>
      <c r="BB215" s="22" t="n">
        <f aca="false">BA218</f>
        <v>2962.14742936423</v>
      </c>
      <c r="BC215" s="22" t="n">
        <f aca="false">BB218</f>
        <v>2962.14742936423</v>
      </c>
      <c r="BD215" s="22" t="n">
        <f aca="false">BC218</f>
        <v>2962.14742936423</v>
      </c>
      <c r="BE215" s="22" t="n">
        <f aca="false">BD218</f>
        <v>2962.14742936423</v>
      </c>
      <c r="BF215" s="22" t="n">
        <f aca="false">BE218</f>
        <v>2962.14742936423</v>
      </c>
      <c r="BG215" s="22" t="n">
        <f aca="false">BF218</f>
        <v>2962.14742936423</v>
      </c>
      <c r="BH215" s="22" t="n">
        <f aca="false">BG218</f>
        <v>2962.14742936423</v>
      </c>
      <c r="BI215" s="22" t="n">
        <f aca="false">BH218</f>
        <v>2962.14742936423</v>
      </c>
      <c r="BJ215" s="22" t="n">
        <f aca="false">BI218</f>
        <v>2962.14742936423</v>
      </c>
      <c r="BK215" s="22" t="n">
        <f aca="false">BJ218</f>
        <v>2962.14742936423</v>
      </c>
      <c r="BL215" s="22" t="n">
        <f aca="false">BK218</f>
        <v>2962.14742936423</v>
      </c>
      <c r="BM215" s="22" t="n">
        <f aca="false">BL218</f>
        <v>2962.14742936423</v>
      </c>
      <c r="BN215" s="22" t="n">
        <f aca="false">BM218</f>
        <v>2962.14742936423</v>
      </c>
      <c r="BO215" s="22" t="n">
        <f aca="false">BN218</f>
        <v>2962.14742936423</v>
      </c>
      <c r="BP215" s="22" t="n">
        <f aca="false">BO218</f>
        <v>2962.14742936423</v>
      </c>
      <c r="BQ215" s="22" t="n">
        <f aca="false">BP218</f>
        <v>2962.14742936423</v>
      </c>
      <c r="BR215" s="22" t="n">
        <f aca="false">BQ218</f>
        <v>2962.14742936423</v>
      </c>
      <c r="BS215" s="22" t="n">
        <f aca="false">BR218</f>
        <v>2962.14742936423</v>
      </c>
      <c r="BT215" s="22" t="n">
        <f aca="false">BS218</f>
        <v>2962.14742936423</v>
      </c>
      <c r="BU215" s="22" t="n">
        <f aca="false">BT218</f>
        <v>2962.14742936423</v>
      </c>
      <c r="BV215" s="22" t="n">
        <f aca="false">BU218</f>
        <v>2962.14742936423</v>
      </c>
      <c r="BW215" s="22" t="n">
        <f aca="false">BV218</f>
        <v>2962.14742936423</v>
      </c>
      <c r="BX215" s="22" t="n">
        <f aca="false">BW218</f>
        <v>2962.14742936423</v>
      </c>
      <c r="BY215" s="22" t="n">
        <f aca="false">BX218</f>
        <v>2962.14742936423</v>
      </c>
      <c r="BZ215" s="22" t="n">
        <f aca="false">BY218</f>
        <v>2962.14742936423</v>
      </c>
      <c r="CA215" s="22" t="n">
        <f aca="false">BZ218</f>
        <v>2962.14742936423</v>
      </c>
      <c r="CB215" s="22" t="n">
        <f aca="false">CA218</f>
        <v>2962.14742936423</v>
      </c>
      <c r="CC215" s="22" t="n">
        <f aca="false">CB218</f>
        <v>2962.14742936423</v>
      </c>
      <c r="CD215" s="22" t="n">
        <f aca="false">CC218</f>
        <v>2962.14742936423</v>
      </c>
      <c r="CE215" s="22" t="n">
        <f aca="false">CD218</f>
        <v>2962.14742936423</v>
      </c>
      <c r="CF215" s="22" t="n">
        <f aca="false">CE218</f>
        <v>2962.14742936423</v>
      </c>
      <c r="CG215" s="22" t="n">
        <f aca="false">CF218</f>
        <v>2962.14742936423</v>
      </c>
      <c r="CH215" s="22" t="n">
        <f aca="false">CG218</f>
        <v>2962.14742936423</v>
      </c>
      <c r="CI215" s="22" t="n">
        <f aca="false">CH218</f>
        <v>2962.14742936423</v>
      </c>
      <c r="CJ215" s="22" t="n">
        <f aca="false">CI218</f>
        <v>2962.14742936423</v>
      </c>
      <c r="CK215" s="22" t="n">
        <f aca="false">CJ218</f>
        <v>2962.14742936423</v>
      </c>
      <c r="CL215" s="22" t="n">
        <f aca="false">CK218</f>
        <v>2962.14742936423</v>
      </c>
      <c r="CM215" s="22" t="n">
        <f aca="false">CL218</f>
        <v>2962.14742936423</v>
      </c>
      <c r="CN215" s="22" t="n">
        <f aca="false">CM218</f>
        <v>2962.14742936423</v>
      </c>
      <c r="CO215" s="22" t="n">
        <f aca="false">CN218</f>
        <v>2962.14742936423</v>
      </c>
      <c r="CP215" s="22" t="n">
        <f aca="false">CO218</f>
        <v>2962.14742936423</v>
      </c>
      <c r="CQ215" s="22" t="n">
        <f aca="false">CP218</f>
        <v>2962.14742936423</v>
      </c>
      <c r="CR215" s="22" t="n">
        <f aca="false">CQ218</f>
        <v>2962.14742936423</v>
      </c>
      <c r="CS215" s="22" t="n">
        <f aca="false">CR218</f>
        <v>2962.14742936423</v>
      </c>
      <c r="CT215" s="22" t="n">
        <f aca="false">CS218</f>
        <v>2962.14742936423</v>
      </c>
      <c r="CU215" s="22" t="n">
        <f aca="false">CT218</f>
        <v>2962.14742936423</v>
      </c>
      <c r="CV215" s="22" t="n">
        <f aca="false">CU218</f>
        <v>2962.14742936423</v>
      </c>
      <c r="CW215" s="22" t="n">
        <f aca="false">CV218</f>
        <v>2962.14742936423</v>
      </c>
      <c r="CX215" s="22" t="n">
        <f aca="false">CW218</f>
        <v>2962.14742936423</v>
      </c>
      <c r="CY215" s="22" t="n">
        <f aca="false">CX218</f>
        <v>2962.14742936423</v>
      </c>
      <c r="CZ215" s="22" t="n">
        <f aca="false">CY218</f>
        <v>2962.14742936423</v>
      </c>
      <c r="DA215" s="22" t="n">
        <f aca="false">CZ218</f>
        <v>2962.14742936423</v>
      </c>
      <c r="DB215" s="22" t="n">
        <f aca="false">DA218</f>
        <v>2962.14742936423</v>
      </c>
      <c r="DC215" s="22" t="n">
        <f aca="false">DB218</f>
        <v>2962.14742936423</v>
      </c>
      <c r="DD215" s="22" t="n">
        <f aca="false">DC218</f>
        <v>2962.14742936423</v>
      </c>
      <c r="DE215" s="22" t="n">
        <f aca="false">DD218</f>
        <v>2962.14742936423</v>
      </c>
      <c r="DF215" s="22" t="n">
        <f aca="false">DE218</f>
        <v>2962.14742936423</v>
      </c>
      <c r="DG215" s="22" t="n">
        <f aca="false">DF218</f>
        <v>2962.14742936423</v>
      </c>
      <c r="DH215" s="22" t="n">
        <f aca="false">DG218</f>
        <v>2962.14742936423</v>
      </c>
      <c r="DI215" s="22" t="n">
        <f aca="false">DH218</f>
        <v>2962.14742936423</v>
      </c>
      <c r="DJ215" s="22" t="n">
        <f aca="false">DI218</f>
        <v>2962.14742936423</v>
      </c>
      <c r="DK215" s="22" t="n">
        <f aca="false">DJ218</f>
        <v>2962.14742936423</v>
      </c>
      <c r="DL215" s="22" t="n">
        <f aca="false">DK218</f>
        <v>2962.14742936423</v>
      </c>
      <c r="DM215" s="22" t="n">
        <f aca="false">DL218</f>
        <v>2962.14742936423</v>
      </c>
      <c r="DN215" s="22" t="n">
        <f aca="false">DM218</f>
        <v>2962.14742936423</v>
      </c>
      <c r="DO215" s="22" t="n">
        <f aca="false">DN218</f>
        <v>2962.14742936423</v>
      </c>
      <c r="DP215" s="22" t="n">
        <f aca="false">DO218</f>
        <v>2962.14742936423</v>
      </c>
      <c r="DQ215" s="22" t="n">
        <f aca="false">DP218</f>
        <v>2962.14742936423</v>
      </c>
      <c r="DR215" s="22" t="n">
        <f aca="false">DQ218</f>
        <v>2962.14742936423</v>
      </c>
      <c r="DS215" s="22" t="n">
        <f aca="false">DR218</f>
        <v>2962.14742936423</v>
      </c>
      <c r="DT215" s="22" t="n">
        <f aca="false">DS218</f>
        <v>2962.14742936423</v>
      </c>
      <c r="DU215" s="22" t="n">
        <f aca="false">DT218</f>
        <v>2962.14742936423</v>
      </c>
      <c r="DV215" s="22" t="n">
        <f aca="false">DU218</f>
        <v>2962.14742936423</v>
      </c>
      <c r="DW215" s="22" t="n">
        <f aca="false">DV218</f>
        <v>2962.14742936423</v>
      </c>
      <c r="DX215" s="22" t="n">
        <f aca="false">DW218</f>
        <v>2962.14742936423</v>
      </c>
      <c r="DY215" s="22" t="n">
        <f aca="false">DX218</f>
        <v>2962.14742936423</v>
      </c>
      <c r="DZ215" s="22" t="n">
        <f aca="false">DY218</f>
        <v>2962.14742936423</v>
      </c>
      <c r="EA215" s="22" t="n">
        <f aca="false">DZ218</f>
        <v>2962.14742936423</v>
      </c>
      <c r="EB215" s="22" t="n">
        <f aca="false">EA218</f>
        <v>2962.14742936423</v>
      </c>
      <c r="EC215" s="22" t="n">
        <f aca="false">EB218</f>
        <v>2962.14742936423</v>
      </c>
      <c r="ED215" s="22" t="n">
        <f aca="false">EC218</f>
        <v>2962.14742936423</v>
      </c>
      <c r="EE215" s="22" t="n">
        <f aca="false">ED218</f>
        <v>2962.14742936423</v>
      </c>
      <c r="EF215" s="22" t="n">
        <f aca="false">EE218</f>
        <v>2962.14742936423</v>
      </c>
      <c r="EG215" s="22" t="n">
        <f aca="false">EF218</f>
        <v>2962.14742936423</v>
      </c>
      <c r="EH215" s="22" t="n">
        <f aca="false">EG218</f>
        <v>2962.14742936423</v>
      </c>
      <c r="EI215" s="22" t="n">
        <f aca="false">EH218</f>
        <v>2962.14742936423</v>
      </c>
      <c r="EJ215" s="22" t="n">
        <f aca="false">EI218</f>
        <v>2962.14742936423</v>
      </c>
      <c r="EK215" s="22" t="n">
        <f aca="false">EJ218</f>
        <v>2962.14742936423</v>
      </c>
      <c r="EL215" s="22" t="n">
        <f aca="false">EK218</f>
        <v>2962.14742936423</v>
      </c>
      <c r="EM215" s="22" t="n">
        <f aca="false">EL218</f>
        <v>2962.14742936423</v>
      </c>
      <c r="EN215" s="22" t="n">
        <f aca="false">EM218</f>
        <v>2962.14742936423</v>
      </c>
      <c r="EO215" s="22" t="n">
        <f aca="false">EN218</f>
        <v>2962.14742936423</v>
      </c>
      <c r="EP215" s="22" t="n">
        <f aca="false">EO218</f>
        <v>2962.14742936423</v>
      </c>
      <c r="EQ215" s="22" t="n">
        <f aca="false">EP218</f>
        <v>2962.14742936423</v>
      </c>
      <c r="ER215" s="22" t="n">
        <f aca="false">EQ218</f>
        <v>2962.14742936423</v>
      </c>
      <c r="ES215" s="22" t="n">
        <f aca="false">ER218</f>
        <v>2962.14742936423</v>
      </c>
      <c r="ET215" s="22" t="n">
        <f aca="false">ES218</f>
        <v>2962.14742936423</v>
      </c>
      <c r="EU215" s="22" t="n">
        <f aca="false">ET218</f>
        <v>2962.14742936423</v>
      </c>
      <c r="EV215" s="22" t="n">
        <f aca="false">EU218</f>
        <v>2962.14742936423</v>
      </c>
      <c r="EW215" s="22" t="n">
        <f aca="false">EV218</f>
        <v>2962.14742936423</v>
      </c>
      <c r="EX215" s="22" t="n">
        <f aca="false">EW218</f>
        <v>2962.14742936423</v>
      </c>
      <c r="EY215" s="22" t="n">
        <f aca="false">EX218</f>
        <v>2962.14742936423</v>
      </c>
      <c r="EZ215" s="22" t="n">
        <f aca="false">EY218</f>
        <v>2962.14742936423</v>
      </c>
      <c r="FA215" s="22" t="n">
        <f aca="false">EZ218</f>
        <v>2962.14742936423</v>
      </c>
      <c r="FB215" s="22" t="n">
        <f aca="false">FA218</f>
        <v>2962.14742936423</v>
      </c>
      <c r="FC215" s="22" t="n">
        <f aca="false">FB218</f>
        <v>2962.14742936423</v>
      </c>
      <c r="FD215" s="22" t="n">
        <f aca="false">FC218</f>
        <v>2962.14742936423</v>
      </c>
      <c r="FE215" s="22" t="n">
        <f aca="false">FD218</f>
        <v>2962.14742936423</v>
      </c>
      <c r="FF215" s="22" t="n">
        <f aca="false">FE218</f>
        <v>2962.14742936423</v>
      </c>
      <c r="FG215" s="22" t="n">
        <f aca="false">FF218</f>
        <v>2962.14742936423</v>
      </c>
      <c r="FH215" s="22" t="n">
        <f aca="false">FG218</f>
        <v>2962.14742936423</v>
      </c>
    </row>
    <row r="216" customFormat="false" ht="15" hidden="false" customHeight="false" outlineLevel="0" collapsed="false">
      <c r="C216" s="1" t="s">
        <v>844</v>
      </c>
      <c r="D216" s="12" t="s">
        <v>358</v>
      </c>
      <c r="E216" s="21" t="n">
        <f aca="false">SUMIF($J$3:$FH$3,"&lt;="&amp;$E20,$J216:$FH216)</f>
        <v>289.280329224406</v>
      </c>
      <c r="F216" s="21" t="n">
        <f aca="false">SUMIF($J$4:$FH$4,"&lt;="&amp;$E22,$J216:$FH216)</f>
        <v>605.559928747787</v>
      </c>
      <c r="I216" s="21" t="n">
        <f aca="false">SUM(J216:FH216)</f>
        <v>605.559928747787</v>
      </c>
      <c r="J216" s="21" t="n">
        <f aca="false">J215*J213*(1-J26)</f>
        <v>0</v>
      </c>
      <c r="K216" s="21" t="n">
        <f aca="false">K215*K213*(1-K26)</f>
        <v>59.1885056039851</v>
      </c>
      <c r="L216" s="21" t="n">
        <f aca="false">L215*L213*(1-L26)</f>
        <v>35.3529028630888</v>
      </c>
      <c r="M216" s="21" t="n">
        <f aca="false">M215*M213*(1-M26)</f>
        <v>56.4440500885815</v>
      </c>
      <c r="N216" s="21" t="n">
        <f aca="false">N215*N213*(1-N26)</f>
        <v>63.3078861319995</v>
      </c>
      <c r="O216" s="21" t="n">
        <f aca="false">O215*O213*(1-O26)</f>
        <v>74.9869845367516</v>
      </c>
      <c r="P216" s="21" t="n">
        <f aca="false">P215*P213*(1-P26)</f>
        <v>76.0362811808674</v>
      </c>
      <c r="Q216" s="21" t="n">
        <f aca="false">Q215*Q213*(1-Q26)</f>
        <v>77.0927550357469</v>
      </c>
      <c r="R216" s="21" t="n">
        <f aca="false">R215*R213*(1-R26)</f>
        <v>77.3160929471599</v>
      </c>
      <c r="S216" s="21" t="n">
        <f aca="false">S215*S213*(1-S26)</f>
        <v>85.8344703596068</v>
      </c>
      <c r="T216" s="21" t="n">
        <f aca="false">T215*T213*(1-T26)</f>
        <v>0</v>
      </c>
      <c r="U216" s="21" t="n">
        <f aca="false">U215*U213*(1-U26)</f>
        <v>0</v>
      </c>
      <c r="V216" s="21" t="n">
        <f aca="false">V215*V213*(1-V26)</f>
        <v>0</v>
      </c>
      <c r="W216" s="21" t="n">
        <f aca="false">W215*W213*(1-W26)</f>
        <v>0</v>
      </c>
      <c r="X216" s="21" t="n">
        <f aca="false">X215*X213*(1-X26)</f>
        <v>0</v>
      </c>
      <c r="Y216" s="21" t="n">
        <f aca="false">Y215*Y213*(1-Y26)</f>
        <v>0</v>
      </c>
      <c r="Z216" s="21" t="n">
        <f aca="false">Z215*Z213*(1-Z26)</f>
        <v>0</v>
      </c>
      <c r="AA216" s="21" t="n">
        <f aca="false">AA215*AA213*(1-AA26)</f>
        <v>0</v>
      </c>
      <c r="AB216" s="21" t="n">
        <f aca="false">AB215*AB213*(1-AB26)</f>
        <v>0</v>
      </c>
      <c r="AC216" s="21" t="n">
        <f aca="false">AC215*AC213*(1-AC26)</f>
        <v>0</v>
      </c>
      <c r="AD216" s="21" t="n">
        <f aca="false">AD215*AD213*(1-AD26)</f>
        <v>0</v>
      </c>
      <c r="AE216" s="21" t="n">
        <f aca="false">AE215*AE213*(1-AE26)</f>
        <v>0</v>
      </c>
      <c r="AF216" s="21" t="n">
        <f aca="false">AF215*AF213*(1-AF26)</f>
        <v>0</v>
      </c>
      <c r="AG216" s="21" t="n">
        <f aca="false">AG215*AG213*(1-AG26)</f>
        <v>0</v>
      </c>
      <c r="AH216" s="21" t="n">
        <f aca="false">AH215*AH213*(1-AH26)</f>
        <v>0</v>
      </c>
      <c r="AI216" s="21" t="n">
        <f aca="false">AI215*AI213*(1-AI26)</f>
        <v>0</v>
      </c>
      <c r="AJ216" s="21" t="n">
        <f aca="false">AJ215*AJ213*(1-AJ26)</f>
        <v>0</v>
      </c>
      <c r="AK216" s="21" t="n">
        <f aca="false">AK215*AK213*(1-AK26)</f>
        <v>0</v>
      </c>
      <c r="AL216" s="21" t="n">
        <f aca="false">AL215*AL213*(1-AL26)</f>
        <v>0</v>
      </c>
      <c r="AM216" s="21" t="n">
        <f aca="false">AM215*AM213*(1-AM26)</f>
        <v>0</v>
      </c>
      <c r="AN216" s="21" t="n">
        <f aca="false">AN215*AN213*(1-AN26)</f>
        <v>0</v>
      </c>
      <c r="AO216" s="21" t="n">
        <f aca="false">AO215*AO213*(1-AO26)</f>
        <v>0</v>
      </c>
      <c r="AP216" s="21" t="n">
        <f aca="false">AP215*AP213*(1-AP26)</f>
        <v>0</v>
      </c>
      <c r="AQ216" s="21" t="n">
        <f aca="false">AQ215*AQ213*(1-AQ26)</f>
        <v>0</v>
      </c>
      <c r="AR216" s="21" t="n">
        <f aca="false">AR215*AR213*(1-AR26)</f>
        <v>0</v>
      </c>
      <c r="AS216" s="21" t="n">
        <f aca="false">AS215*AS213*(1-AS26)</f>
        <v>0</v>
      </c>
      <c r="AT216" s="21" t="n">
        <f aca="false">AT215*AT213*(1-AT26)</f>
        <v>0</v>
      </c>
      <c r="AU216" s="21" t="n">
        <f aca="false">AU215*AU213*(1-AU26)</f>
        <v>0</v>
      </c>
      <c r="AV216" s="21" t="n">
        <f aca="false">AV215*AV213*(1-AV26)</f>
        <v>0</v>
      </c>
      <c r="AW216" s="21" t="n">
        <f aca="false">AW215*AW213*(1-AW26)</f>
        <v>0</v>
      </c>
      <c r="AX216" s="21" t="n">
        <f aca="false">AX215*AX213*(1-AX26)</f>
        <v>0</v>
      </c>
      <c r="AY216" s="21" t="n">
        <f aca="false">AY215*AY213*(1-AY26)</f>
        <v>0</v>
      </c>
      <c r="AZ216" s="21" t="n">
        <f aca="false">AZ215*AZ213*(1-AZ26)</f>
        <v>0</v>
      </c>
      <c r="BA216" s="21" t="n">
        <f aca="false">BA215*BA213*(1-BA26)</f>
        <v>0</v>
      </c>
      <c r="BB216" s="21" t="n">
        <f aca="false">BB215*BB213*(1-BB26)</f>
        <v>0</v>
      </c>
      <c r="BC216" s="21" t="n">
        <f aca="false">BC215*BC213*(1-BC26)</f>
        <v>0</v>
      </c>
      <c r="BD216" s="21" t="n">
        <f aca="false">BD215*BD213*(1-BD26)</f>
        <v>0</v>
      </c>
      <c r="BE216" s="21" t="n">
        <f aca="false">BE215*BE213*(1-BE26)</f>
        <v>0</v>
      </c>
      <c r="BF216" s="21" t="n">
        <f aca="false">BF215*BF213*(1-BF26)</f>
        <v>0</v>
      </c>
      <c r="BG216" s="21" t="n">
        <f aca="false">BG215*BG213*(1-BG26)</f>
        <v>0</v>
      </c>
      <c r="BH216" s="21" t="n">
        <f aca="false">BH215*BH213*(1-BH26)</f>
        <v>0</v>
      </c>
      <c r="BI216" s="21" t="n">
        <f aca="false">BI215*BI213*(1-BI26)</f>
        <v>0</v>
      </c>
      <c r="BJ216" s="21" t="n">
        <f aca="false">BJ215*BJ213*(1-BJ26)</f>
        <v>0</v>
      </c>
      <c r="BK216" s="21" t="n">
        <f aca="false">BK215*BK213*(1-BK26)</f>
        <v>0</v>
      </c>
      <c r="BL216" s="21" t="n">
        <f aca="false">BL215*BL213*(1-BL26)</f>
        <v>0</v>
      </c>
      <c r="BM216" s="21" t="n">
        <f aca="false">BM215*BM213*(1-BM26)</f>
        <v>0</v>
      </c>
      <c r="BN216" s="21" t="n">
        <f aca="false">BN215*BN213*(1-BN26)</f>
        <v>0</v>
      </c>
      <c r="BO216" s="21" t="n">
        <f aca="false">BO215*BO213*(1-BO26)</f>
        <v>0</v>
      </c>
      <c r="BP216" s="21" t="n">
        <f aca="false">BP215*BP213*(1-BP26)</f>
        <v>0</v>
      </c>
      <c r="BQ216" s="21" t="n">
        <f aca="false">BQ215*BQ213*(1-BQ26)</f>
        <v>0</v>
      </c>
      <c r="BR216" s="21" t="n">
        <f aca="false">BR215*BR213*(1-BR26)</f>
        <v>0</v>
      </c>
      <c r="BS216" s="21" t="n">
        <f aca="false">BS215*BS213*(1-BS26)</f>
        <v>0</v>
      </c>
      <c r="BT216" s="21" t="n">
        <f aca="false">BT215*BT213*(1-BT26)</f>
        <v>0</v>
      </c>
      <c r="BU216" s="21" t="n">
        <f aca="false">BU215*BU213*(1-BU26)</f>
        <v>0</v>
      </c>
      <c r="BV216" s="21" t="n">
        <f aca="false">BV215*BV213*(1-BV26)</f>
        <v>0</v>
      </c>
      <c r="BW216" s="21" t="n">
        <f aca="false">BW215*BW213*(1-BW26)</f>
        <v>0</v>
      </c>
      <c r="BX216" s="21" t="n">
        <f aca="false">BX215*BX213*(1-BX26)</f>
        <v>0</v>
      </c>
      <c r="BY216" s="21" t="n">
        <f aca="false">BY215*BY213*(1-BY26)</f>
        <v>0</v>
      </c>
      <c r="BZ216" s="21" t="n">
        <f aca="false">BZ215*BZ213*(1-BZ26)</f>
        <v>0</v>
      </c>
      <c r="CA216" s="21" t="n">
        <f aca="false">CA215*CA213*(1-CA26)</f>
        <v>0</v>
      </c>
      <c r="CB216" s="21" t="n">
        <f aca="false">CB215*CB213*(1-CB26)</f>
        <v>0</v>
      </c>
      <c r="CC216" s="21" t="n">
        <f aca="false">CC215*CC213*(1-CC26)</f>
        <v>0</v>
      </c>
      <c r="CD216" s="21" t="n">
        <f aca="false">CD215*CD213*(1-CD26)</f>
        <v>0</v>
      </c>
      <c r="CE216" s="21" t="n">
        <f aca="false">CE215*CE213*(1-CE26)</f>
        <v>0</v>
      </c>
      <c r="CF216" s="21" t="n">
        <f aca="false">CF215*CF213*(1-CF26)</f>
        <v>0</v>
      </c>
      <c r="CG216" s="21" t="n">
        <f aca="false">CG215*CG213*(1-CG26)</f>
        <v>0</v>
      </c>
      <c r="CH216" s="21" t="n">
        <f aca="false">CH215*CH213*(1-CH26)</f>
        <v>0</v>
      </c>
      <c r="CI216" s="21" t="n">
        <f aca="false">CI215*CI213*(1-CI26)</f>
        <v>0</v>
      </c>
      <c r="CJ216" s="21" t="n">
        <f aca="false">CJ215*CJ213*(1-CJ26)</f>
        <v>0</v>
      </c>
      <c r="CK216" s="21" t="n">
        <f aca="false">CK215*CK213*(1-CK26)</f>
        <v>0</v>
      </c>
      <c r="CL216" s="21" t="n">
        <f aca="false">CL215*CL213*(1-CL26)</f>
        <v>0</v>
      </c>
      <c r="CM216" s="21" t="n">
        <f aca="false">CM215*CM213*(1-CM26)</f>
        <v>0</v>
      </c>
      <c r="CN216" s="21" t="n">
        <f aca="false">CN215*CN213*(1-CN26)</f>
        <v>0</v>
      </c>
      <c r="CO216" s="21" t="n">
        <f aca="false">CO215*CO213*(1-CO26)</f>
        <v>0</v>
      </c>
      <c r="CP216" s="21" t="n">
        <f aca="false">CP215*CP213*(1-CP26)</f>
        <v>0</v>
      </c>
      <c r="CQ216" s="21" t="n">
        <f aca="false">CQ215*CQ213*(1-CQ26)</f>
        <v>0</v>
      </c>
      <c r="CR216" s="21" t="n">
        <f aca="false">CR215*CR213*(1-CR26)</f>
        <v>0</v>
      </c>
      <c r="CS216" s="21" t="n">
        <f aca="false">CS215*CS213*(1-CS26)</f>
        <v>0</v>
      </c>
      <c r="CT216" s="21" t="n">
        <f aca="false">CT215*CT213*(1-CT26)</f>
        <v>0</v>
      </c>
      <c r="CU216" s="21" t="n">
        <f aca="false">CU215*CU213*(1-CU26)</f>
        <v>0</v>
      </c>
      <c r="CV216" s="21" t="n">
        <f aca="false">CV215*CV213*(1-CV26)</f>
        <v>0</v>
      </c>
      <c r="CW216" s="21" t="n">
        <f aca="false">CW215*CW213*(1-CW26)</f>
        <v>0</v>
      </c>
      <c r="CX216" s="21" t="n">
        <f aca="false">CX215*CX213*(1-CX26)</f>
        <v>0</v>
      </c>
      <c r="CY216" s="21" t="n">
        <f aca="false">CY215*CY213*(1-CY26)</f>
        <v>0</v>
      </c>
      <c r="CZ216" s="21" t="n">
        <f aca="false">CZ215*CZ213*(1-CZ26)</f>
        <v>0</v>
      </c>
      <c r="DA216" s="21" t="n">
        <f aca="false">DA215*DA213*(1-DA26)</f>
        <v>0</v>
      </c>
      <c r="DB216" s="21" t="n">
        <f aca="false">DB215*DB213*(1-DB26)</f>
        <v>0</v>
      </c>
      <c r="DC216" s="21" t="n">
        <f aca="false">DC215*DC213*(1-DC26)</f>
        <v>0</v>
      </c>
      <c r="DD216" s="21" t="n">
        <f aca="false">DD215*DD213*(1-DD26)</f>
        <v>0</v>
      </c>
      <c r="DE216" s="21" t="n">
        <f aca="false">DE215*DE213*(1-DE26)</f>
        <v>0</v>
      </c>
      <c r="DF216" s="21" t="n">
        <f aca="false">DF215*DF213*(1-DF26)</f>
        <v>0</v>
      </c>
      <c r="DG216" s="21" t="n">
        <f aca="false">DG215*DG213*(1-DG26)</f>
        <v>0</v>
      </c>
      <c r="DH216" s="21" t="n">
        <f aca="false">DH215*DH213*(1-DH26)</f>
        <v>0</v>
      </c>
      <c r="DI216" s="21" t="n">
        <f aca="false">DI215*DI213*(1-DI26)</f>
        <v>0</v>
      </c>
      <c r="DJ216" s="21" t="n">
        <f aca="false">DJ215*DJ213*(1-DJ26)</f>
        <v>0</v>
      </c>
      <c r="DK216" s="21" t="n">
        <f aca="false">DK215*DK213*(1-DK26)</f>
        <v>0</v>
      </c>
      <c r="DL216" s="21" t="n">
        <f aca="false">DL215*DL213*(1-DL26)</f>
        <v>0</v>
      </c>
      <c r="DM216" s="21" t="n">
        <f aca="false">DM215*DM213*(1-DM26)</f>
        <v>0</v>
      </c>
      <c r="DN216" s="21" t="n">
        <f aca="false">DN215*DN213*(1-DN26)</f>
        <v>0</v>
      </c>
      <c r="DO216" s="21" t="n">
        <f aca="false">DO215*DO213*(1-DO26)</f>
        <v>0</v>
      </c>
      <c r="DP216" s="21" t="n">
        <f aca="false">DP215*DP213*(1-DP26)</f>
        <v>0</v>
      </c>
      <c r="DQ216" s="21" t="n">
        <f aca="false">DQ215*DQ213*(1-DQ26)</f>
        <v>0</v>
      </c>
      <c r="DR216" s="21" t="n">
        <f aca="false">DR215*DR213*(1-DR26)</f>
        <v>0</v>
      </c>
      <c r="DS216" s="21" t="n">
        <f aca="false">DS215*DS213*(1-DS26)</f>
        <v>0</v>
      </c>
      <c r="DT216" s="21" t="n">
        <f aca="false">DT215*DT213*(1-DT26)</f>
        <v>0</v>
      </c>
      <c r="DU216" s="21" t="n">
        <f aca="false">DU215*DU213*(1-DU26)</f>
        <v>0</v>
      </c>
      <c r="DV216" s="21" t="n">
        <f aca="false">DV215*DV213*(1-DV26)</f>
        <v>0</v>
      </c>
      <c r="DW216" s="21" t="n">
        <f aca="false">DW215*DW213*(1-DW26)</f>
        <v>0</v>
      </c>
      <c r="DX216" s="21" t="n">
        <f aca="false">DX215*DX213*(1-DX26)</f>
        <v>0</v>
      </c>
      <c r="DY216" s="21" t="n">
        <f aca="false">DY215*DY213*(1-DY26)</f>
        <v>0</v>
      </c>
      <c r="DZ216" s="21" t="n">
        <f aca="false">DZ215*DZ213*(1-DZ26)</f>
        <v>0</v>
      </c>
      <c r="EA216" s="21" t="n">
        <f aca="false">EA215*EA213*(1-EA26)</f>
        <v>0</v>
      </c>
      <c r="EB216" s="21" t="n">
        <f aca="false">EB215*EB213*(1-EB26)</f>
        <v>0</v>
      </c>
      <c r="EC216" s="21" t="n">
        <f aca="false">EC215*EC213*(1-EC26)</f>
        <v>0</v>
      </c>
      <c r="ED216" s="21" t="n">
        <f aca="false">ED215*ED213*(1-ED26)</f>
        <v>0</v>
      </c>
      <c r="EE216" s="21" t="n">
        <f aca="false">EE215*EE213*(1-EE26)</f>
        <v>0</v>
      </c>
      <c r="EF216" s="21" t="n">
        <f aca="false">EF215*EF213*(1-EF26)</f>
        <v>0</v>
      </c>
      <c r="EG216" s="21" t="n">
        <f aca="false">EG215*EG213*(1-EG26)</f>
        <v>0</v>
      </c>
      <c r="EH216" s="21" t="n">
        <f aca="false">EH215*EH213*(1-EH26)</f>
        <v>0</v>
      </c>
      <c r="EI216" s="21" t="n">
        <f aca="false">EI215*EI213*(1-EI26)</f>
        <v>0</v>
      </c>
      <c r="EJ216" s="21" t="n">
        <f aca="false">EJ215*EJ213*(1-EJ26)</f>
        <v>0</v>
      </c>
      <c r="EK216" s="21" t="n">
        <f aca="false">EK215*EK213*(1-EK26)</f>
        <v>0</v>
      </c>
      <c r="EL216" s="21" t="n">
        <f aca="false">EL215*EL213*(1-EL26)</f>
        <v>0</v>
      </c>
      <c r="EM216" s="21" t="n">
        <f aca="false">EM215*EM213*(1-EM26)</f>
        <v>0</v>
      </c>
      <c r="EN216" s="21" t="n">
        <f aca="false">EN215*EN213*(1-EN26)</f>
        <v>0</v>
      </c>
      <c r="EO216" s="21" t="n">
        <f aca="false">EO215*EO213*(1-EO26)</f>
        <v>0</v>
      </c>
      <c r="EP216" s="21" t="n">
        <f aca="false">EP215*EP213*(1-EP26)</f>
        <v>0</v>
      </c>
      <c r="EQ216" s="21" t="n">
        <f aca="false">EQ215*EQ213*(1-EQ26)</f>
        <v>0</v>
      </c>
      <c r="ER216" s="21" t="n">
        <f aca="false">ER215*ER213*(1-ER26)</f>
        <v>0</v>
      </c>
      <c r="ES216" s="21" t="n">
        <f aca="false">ES215*ES213*(1-ES26)</f>
        <v>0</v>
      </c>
      <c r="ET216" s="21" t="n">
        <f aca="false">ET215*ET213*(1-ET26)</f>
        <v>0</v>
      </c>
      <c r="EU216" s="21" t="n">
        <f aca="false">EU215*EU213*(1-EU26)</f>
        <v>0</v>
      </c>
      <c r="EV216" s="21" t="n">
        <f aca="false">EV215*EV213*(1-EV26)</f>
        <v>0</v>
      </c>
      <c r="EW216" s="21" t="n">
        <f aca="false">EW215*EW213*(1-EW26)</f>
        <v>0</v>
      </c>
      <c r="EX216" s="21" t="n">
        <f aca="false">EX215*EX213*(1-EX26)</f>
        <v>0</v>
      </c>
      <c r="EY216" s="21" t="n">
        <f aca="false">EY215*EY213*(1-EY26)</f>
        <v>0</v>
      </c>
      <c r="EZ216" s="21" t="n">
        <f aca="false">EZ215*EZ213*(1-EZ26)</f>
        <v>0</v>
      </c>
      <c r="FA216" s="21" t="n">
        <f aca="false">FA215*FA213*(1-FA26)</f>
        <v>0</v>
      </c>
      <c r="FB216" s="21" t="n">
        <f aca="false">FB215*FB213*(1-FB26)</f>
        <v>0</v>
      </c>
      <c r="FC216" s="21" t="n">
        <f aca="false">FC215*FC213*(1-FC26)</f>
        <v>0</v>
      </c>
      <c r="FD216" s="21" t="n">
        <f aca="false">FD215*FD213*(1-FD26)</f>
        <v>0</v>
      </c>
      <c r="FE216" s="21" t="n">
        <f aca="false">FE215*FE213*(1-FE26)</f>
        <v>0</v>
      </c>
      <c r="FF216" s="21" t="n">
        <f aca="false">FF215*FF213*(1-FF26)</f>
        <v>0</v>
      </c>
      <c r="FG216" s="21" t="n">
        <f aca="false">FG215*FG213*(1-FG26)</f>
        <v>0</v>
      </c>
      <c r="FH216" s="21" t="n">
        <f aca="false">FH215*FH213*(1-FH26)</f>
        <v>0</v>
      </c>
    </row>
    <row r="217" customFormat="false" ht="15" hidden="false" customHeight="false" outlineLevel="0" collapsed="false">
      <c r="C217" s="1" t="s">
        <v>845</v>
      </c>
      <c r="D217" s="12" t="s">
        <v>358</v>
      </c>
      <c r="I217" s="21" t="n">
        <f aca="false">SUM(J217:FH217)</f>
        <v>605.559928747787</v>
      </c>
      <c r="J217" s="21" t="n">
        <f aca="false">IF(In_Fix_Interest=1,J37*SUMIF($J$7:J$7,J$7,$J216:J216),J216)</f>
        <v>0</v>
      </c>
      <c r="K217" s="21" t="n">
        <f aca="false">IF(In_Fix_Interest=1,K37*SUMIF($J$7:K$7,K$7,$J216:K216),K216)</f>
        <v>0</v>
      </c>
      <c r="L217" s="21" t="n">
        <f aca="false">IF(In_Fix_Interest=1,L37*SUMIF($J$7:L$7,L$7,$J216:L216),L216)</f>
        <v>0</v>
      </c>
      <c r="M217" s="21" t="n">
        <f aca="false">IF(In_Fix_Interest=1,M37*SUMIF($J$7:M$7,M$7,$J216:M216),M216)</f>
        <v>0</v>
      </c>
      <c r="N217" s="21" t="n">
        <f aca="false">IF(In_Fix_Interest=1,N37*SUMIF($J$7:N$7,N$7,$J216:N216),N216)</f>
        <v>214.293344687655</v>
      </c>
      <c r="O217" s="21" t="n">
        <f aca="false">IF(In_Fix_Interest=1,O37*SUMIF($J$7:O$7,O$7,$J216:O216),O216)</f>
        <v>0</v>
      </c>
      <c r="P217" s="21" t="n">
        <f aca="false">IF(In_Fix_Interest=1,P37*SUMIF($J$7:P$7,P$7,$J216:P216),P216)</f>
        <v>0</v>
      </c>
      <c r="Q217" s="21" t="n">
        <f aca="false">IF(In_Fix_Interest=1,Q37*SUMIF($J$7:Q$7,Q$7,$J216:Q216),Q216)</f>
        <v>0</v>
      </c>
      <c r="R217" s="21" t="n">
        <f aca="false">IF(In_Fix_Interest=1,R37*SUMIF($J$7:R$7,R$7,$J216:R216),R216)</f>
        <v>305.432113700526</v>
      </c>
      <c r="S217" s="21" t="n">
        <f aca="false">IF(In_Fix_Interest=1,S37*SUMIF($J$7:S$7,S$7,$J216:S216),S216)</f>
        <v>0</v>
      </c>
      <c r="T217" s="21" t="n">
        <f aca="false">IF(In_Fix_Interest=1,T37*SUMIF($J$7:T$7,T$7,$J216:T216),T216)</f>
        <v>0</v>
      </c>
      <c r="U217" s="21" t="n">
        <f aca="false">IF(In_Fix_Interest=1,U37*SUMIF($J$7:U$7,U$7,$J216:U216),U216)</f>
        <v>0</v>
      </c>
      <c r="V217" s="21" t="n">
        <f aca="false">IF(In_Fix_Interest=1,V37*SUMIF($J$7:V$7,V$7,$J216:V216),V216)</f>
        <v>85.8344703596068</v>
      </c>
      <c r="W217" s="21" t="n">
        <f aca="false">IF(In_Fix_Interest=1,W37*SUMIF($J$7:W$7,W$7,$J216:W216),W216)</f>
        <v>0</v>
      </c>
      <c r="X217" s="21" t="n">
        <f aca="false">IF(In_Fix_Interest=1,X37*SUMIF($J$7:X$7,X$7,$J216:X216),X216)</f>
        <v>0</v>
      </c>
      <c r="Y217" s="21" t="n">
        <f aca="false">IF(In_Fix_Interest=1,Y37*SUMIF($J$7:Y$7,Y$7,$J216:Y216),Y216)</f>
        <v>0</v>
      </c>
      <c r="Z217" s="21" t="n">
        <f aca="false">IF(In_Fix_Interest=1,Z37*SUMIF($J$7:Z$7,Z$7,$J216:Z216),Z216)</f>
        <v>0</v>
      </c>
      <c r="AA217" s="21" t="n">
        <f aca="false">IF(In_Fix_Interest=1,AA37*SUMIF($J$7:AA$7,AA$7,$J216:AA216),AA216)</f>
        <v>0</v>
      </c>
      <c r="AB217" s="21" t="n">
        <f aca="false">IF(In_Fix_Interest=1,AB37*SUMIF($J$7:AB$7,AB$7,$J216:AB216),AB216)</f>
        <v>0</v>
      </c>
      <c r="AC217" s="21" t="n">
        <f aca="false">IF(In_Fix_Interest=1,AC37*SUMIF($J$7:AC$7,AC$7,$J216:AC216),AC216)</f>
        <v>0</v>
      </c>
      <c r="AD217" s="21" t="n">
        <f aca="false">IF(In_Fix_Interest=1,AD37*SUMIF($J$7:AD$7,AD$7,$J216:AD216),AD216)</f>
        <v>0</v>
      </c>
      <c r="AE217" s="21" t="n">
        <f aca="false">IF(In_Fix_Interest=1,AE37*SUMIF($J$7:AE$7,AE$7,$J216:AE216),AE216)</f>
        <v>0</v>
      </c>
      <c r="AF217" s="21" t="n">
        <f aca="false">IF(In_Fix_Interest=1,AF37*SUMIF($J$7:AF$7,AF$7,$J216:AF216),AF216)</f>
        <v>0</v>
      </c>
      <c r="AG217" s="21" t="n">
        <f aca="false">IF(In_Fix_Interest=1,AG37*SUMIF($J$7:AG$7,AG$7,$J216:AG216),AG216)</f>
        <v>0</v>
      </c>
      <c r="AH217" s="21" t="n">
        <f aca="false">IF(In_Fix_Interest=1,AH37*SUMIF($J$7:AH$7,AH$7,$J216:AH216),AH216)</f>
        <v>0</v>
      </c>
      <c r="AI217" s="21" t="n">
        <f aca="false">IF(In_Fix_Interest=1,AI37*SUMIF($J$7:AI$7,AI$7,$J216:AI216),AI216)</f>
        <v>0</v>
      </c>
      <c r="AJ217" s="21" t="n">
        <f aca="false">IF(In_Fix_Interest=1,AJ37*SUMIF($J$7:AJ$7,AJ$7,$J216:AJ216),AJ216)</f>
        <v>0</v>
      </c>
      <c r="AK217" s="21" t="n">
        <f aca="false">IF(In_Fix_Interest=1,AK37*SUMIF($J$7:AK$7,AK$7,$J216:AK216),AK216)</f>
        <v>0</v>
      </c>
      <c r="AL217" s="21" t="n">
        <f aca="false">IF(In_Fix_Interest=1,AL37*SUMIF($J$7:AL$7,AL$7,$J216:AL216),AL216)</f>
        <v>0</v>
      </c>
      <c r="AM217" s="21" t="n">
        <f aca="false">IF(In_Fix_Interest=1,AM37*SUMIF($J$7:AM$7,AM$7,$J216:AM216),AM216)</f>
        <v>0</v>
      </c>
      <c r="AN217" s="21" t="n">
        <f aca="false">IF(In_Fix_Interest=1,AN37*SUMIF($J$7:AN$7,AN$7,$J216:AN216),AN216)</f>
        <v>0</v>
      </c>
      <c r="AO217" s="21" t="n">
        <f aca="false">IF(In_Fix_Interest=1,AO37*SUMIF($J$7:AO$7,AO$7,$J216:AO216),AO216)</f>
        <v>0</v>
      </c>
      <c r="AP217" s="21" t="n">
        <f aca="false">IF(In_Fix_Interest=1,AP37*SUMIF($J$7:AP$7,AP$7,$J216:AP216),AP216)</f>
        <v>0</v>
      </c>
      <c r="AQ217" s="21" t="n">
        <f aca="false">IF(In_Fix_Interest=1,AQ37*SUMIF($J$7:AQ$7,AQ$7,$J216:AQ216),AQ216)</f>
        <v>0</v>
      </c>
      <c r="AR217" s="21" t="n">
        <f aca="false">IF(In_Fix_Interest=1,AR37*SUMIF($J$7:AR$7,AR$7,$J216:AR216),AR216)</f>
        <v>0</v>
      </c>
      <c r="AS217" s="21" t="n">
        <f aca="false">IF(In_Fix_Interest=1,AS37*SUMIF($J$7:AS$7,AS$7,$J216:AS216),AS216)</f>
        <v>0</v>
      </c>
      <c r="AT217" s="21" t="n">
        <f aca="false">IF(In_Fix_Interest=1,AT37*SUMIF($J$7:AT$7,AT$7,$J216:AT216),AT216)</f>
        <v>0</v>
      </c>
      <c r="AU217" s="21" t="n">
        <f aca="false">IF(In_Fix_Interest=1,AU37*SUMIF($J$7:AU$7,AU$7,$J216:AU216),AU216)</f>
        <v>0</v>
      </c>
      <c r="AV217" s="21" t="n">
        <f aca="false">IF(In_Fix_Interest=1,AV37*SUMIF($J$7:AV$7,AV$7,$J216:AV216),AV216)</f>
        <v>0</v>
      </c>
      <c r="AW217" s="21" t="n">
        <f aca="false">IF(In_Fix_Interest=1,AW37*SUMIF($J$7:AW$7,AW$7,$J216:AW216),AW216)</f>
        <v>0</v>
      </c>
      <c r="AX217" s="21" t="n">
        <f aca="false">IF(In_Fix_Interest=1,AX37*SUMIF($J$7:AX$7,AX$7,$J216:AX216),AX216)</f>
        <v>0</v>
      </c>
      <c r="AY217" s="21" t="n">
        <f aca="false">IF(In_Fix_Interest=1,AY37*SUMIF($J$7:AY$7,AY$7,$J216:AY216),AY216)</f>
        <v>0</v>
      </c>
      <c r="AZ217" s="21" t="n">
        <f aca="false">IF(In_Fix_Interest=1,AZ37*SUMIF($J$7:AZ$7,AZ$7,$J216:AZ216),AZ216)</f>
        <v>0</v>
      </c>
      <c r="BA217" s="21" t="n">
        <f aca="false">IF(In_Fix_Interest=1,BA37*SUMIF($J$7:BA$7,BA$7,$J216:BA216),BA216)</f>
        <v>0</v>
      </c>
      <c r="BB217" s="21" t="n">
        <f aca="false">IF(In_Fix_Interest=1,BB37*SUMIF($J$7:BB$7,BB$7,$J216:BB216),BB216)</f>
        <v>0</v>
      </c>
      <c r="BC217" s="21" t="n">
        <f aca="false">IF(In_Fix_Interest=1,BC37*SUMIF($J$7:BC$7,BC$7,$J216:BC216),BC216)</f>
        <v>0</v>
      </c>
      <c r="BD217" s="21" t="n">
        <f aca="false">IF(In_Fix_Interest=1,BD37*SUMIF($J$7:BD$7,BD$7,$J216:BD216),BD216)</f>
        <v>0</v>
      </c>
      <c r="BE217" s="21" t="n">
        <f aca="false">IF(In_Fix_Interest=1,BE37*SUMIF($J$7:BE$7,BE$7,$J216:BE216),BE216)</f>
        <v>0</v>
      </c>
      <c r="BF217" s="21" t="n">
        <f aca="false">IF(In_Fix_Interest=1,BF37*SUMIF($J$7:BF$7,BF$7,$J216:BF216),BF216)</f>
        <v>0</v>
      </c>
      <c r="BG217" s="21" t="n">
        <f aca="false">IF(In_Fix_Interest=1,BG37*SUMIF($J$7:BG$7,BG$7,$J216:BG216),BG216)</f>
        <v>0</v>
      </c>
      <c r="BH217" s="21" t="n">
        <f aca="false">IF(In_Fix_Interest=1,BH37*SUMIF($J$7:BH$7,BH$7,$J216:BH216),BH216)</f>
        <v>0</v>
      </c>
      <c r="BI217" s="21" t="n">
        <f aca="false">IF(In_Fix_Interest=1,BI37*SUMIF($J$7:BI$7,BI$7,$J216:BI216),BI216)</f>
        <v>0</v>
      </c>
      <c r="BJ217" s="21" t="n">
        <f aca="false">IF(In_Fix_Interest=1,BJ37*SUMIF($J$7:BJ$7,BJ$7,$J216:BJ216),BJ216)</f>
        <v>0</v>
      </c>
      <c r="BK217" s="21" t="n">
        <f aca="false">IF(In_Fix_Interest=1,BK37*SUMIF($J$7:BK$7,BK$7,$J216:BK216),BK216)</f>
        <v>0</v>
      </c>
      <c r="BL217" s="21" t="n">
        <f aca="false">IF(In_Fix_Interest=1,BL37*SUMIF($J$7:BL$7,BL$7,$J216:BL216),BL216)</f>
        <v>0</v>
      </c>
      <c r="BM217" s="21" t="n">
        <f aca="false">IF(In_Fix_Interest=1,BM37*SUMIF($J$7:BM$7,BM$7,$J216:BM216),BM216)</f>
        <v>0</v>
      </c>
      <c r="BN217" s="21" t="n">
        <f aca="false">IF(In_Fix_Interest=1,BN37*SUMIF($J$7:BN$7,BN$7,$J216:BN216),BN216)</f>
        <v>0</v>
      </c>
      <c r="BO217" s="21" t="n">
        <f aca="false">IF(In_Fix_Interest=1,BO37*SUMIF($J$7:BO$7,BO$7,$J216:BO216),BO216)</f>
        <v>0</v>
      </c>
      <c r="BP217" s="21" t="n">
        <f aca="false">IF(In_Fix_Interest=1,BP37*SUMIF($J$7:BP$7,BP$7,$J216:BP216),BP216)</f>
        <v>0</v>
      </c>
      <c r="BQ217" s="21" t="n">
        <f aca="false">IF(In_Fix_Interest=1,BQ37*SUMIF($J$7:BQ$7,BQ$7,$J216:BQ216),BQ216)</f>
        <v>0</v>
      </c>
      <c r="BR217" s="21" t="n">
        <f aca="false">IF(In_Fix_Interest=1,BR37*SUMIF($J$7:BR$7,BR$7,$J216:BR216),BR216)</f>
        <v>0</v>
      </c>
      <c r="BS217" s="21" t="n">
        <f aca="false">IF(In_Fix_Interest=1,BS37*SUMIF($J$7:BS$7,BS$7,$J216:BS216),BS216)</f>
        <v>0</v>
      </c>
      <c r="BT217" s="21" t="n">
        <f aca="false">IF(In_Fix_Interest=1,BT37*SUMIF($J$7:BT$7,BT$7,$J216:BT216),BT216)</f>
        <v>0</v>
      </c>
      <c r="BU217" s="21" t="n">
        <f aca="false">IF(In_Fix_Interest=1,BU37*SUMIF($J$7:BU$7,BU$7,$J216:BU216),BU216)</f>
        <v>0</v>
      </c>
      <c r="BV217" s="21" t="n">
        <f aca="false">IF(In_Fix_Interest=1,BV37*SUMIF($J$7:BV$7,BV$7,$J216:BV216),BV216)</f>
        <v>0</v>
      </c>
      <c r="BW217" s="21" t="n">
        <f aca="false">IF(In_Fix_Interest=1,BW37*SUMIF($J$7:BW$7,BW$7,$J216:BW216),BW216)</f>
        <v>0</v>
      </c>
      <c r="BX217" s="21" t="n">
        <f aca="false">IF(In_Fix_Interest=1,BX37*SUMIF($J$7:BX$7,BX$7,$J216:BX216),BX216)</f>
        <v>0</v>
      </c>
      <c r="BY217" s="21" t="n">
        <f aca="false">IF(In_Fix_Interest=1,BY37*SUMIF($J$7:BY$7,BY$7,$J216:BY216),BY216)</f>
        <v>0</v>
      </c>
      <c r="BZ217" s="21" t="n">
        <f aca="false">IF(In_Fix_Interest=1,BZ37*SUMIF($J$7:BZ$7,BZ$7,$J216:BZ216),BZ216)</f>
        <v>0</v>
      </c>
      <c r="CA217" s="21" t="n">
        <f aca="false">IF(In_Fix_Interest=1,CA37*SUMIF($J$7:CA$7,CA$7,$J216:CA216),CA216)</f>
        <v>0</v>
      </c>
      <c r="CB217" s="21" t="n">
        <f aca="false">IF(In_Fix_Interest=1,CB37*SUMIF($J$7:CB$7,CB$7,$J216:CB216),CB216)</f>
        <v>0</v>
      </c>
      <c r="CC217" s="21" t="n">
        <f aca="false">IF(In_Fix_Interest=1,CC37*SUMIF($J$7:CC$7,CC$7,$J216:CC216),CC216)</f>
        <v>0</v>
      </c>
      <c r="CD217" s="21" t="n">
        <f aca="false">IF(In_Fix_Interest=1,CD37*SUMIF($J$7:CD$7,CD$7,$J216:CD216),CD216)</f>
        <v>0</v>
      </c>
      <c r="CE217" s="21" t="n">
        <f aca="false">IF(In_Fix_Interest=1,CE37*SUMIF($J$7:CE$7,CE$7,$J216:CE216),CE216)</f>
        <v>0</v>
      </c>
      <c r="CF217" s="21" t="n">
        <f aca="false">IF(In_Fix_Interest=1,CF37*SUMIF($J$7:CF$7,CF$7,$J216:CF216),CF216)</f>
        <v>0</v>
      </c>
      <c r="CG217" s="21" t="n">
        <f aca="false">IF(In_Fix_Interest=1,CG37*SUMIF($J$7:CG$7,CG$7,$J216:CG216),CG216)</f>
        <v>0</v>
      </c>
      <c r="CH217" s="21" t="n">
        <f aca="false">IF(In_Fix_Interest=1,CH37*SUMIF($J$7:CH$7,CH$7,$J216:CH216),CH216)</f>
        <v>0</v>
      </c>
      <c r="CI217" s="21" t="n">
        <f aca="false">IF(In_Fix_Interest=1,CI37*SUMIF($J$7:CI$7,CI$7,$J216:CI216),CI216)</f>
        <v>0</v>
      </c>
      <c r="CJ217" s="21" t="n">
        <f aca="false">IF(In_Fix_Interest=1,CJ37*SUMIF($J$7:CJ$7,CJ$7,$J216:CJ216),CJ216)</f>
        <v>0</v>
      </c>
      <c r="CK217" s="21" t="n">
        <f aca="false">IF(In_Fix_Interest=1,CK37*SUMIF($J$7:CK$7,CK$7,$J216:CK216),CK216)</f>
        <v>0</v>
      </c>
      <c r="CL217" s="21" t="n">
        <f aca="false">IF(In_Fix_Interest=1,CL37*SUMIF($J$7:CL$7,CL$7,$J216:CL216),CL216)</f>
        <v>0</v>
      </c>
      <c r="CM217" s="21" t="n">
        <f aca="false">IF(In_Fix_Interest=1,CM37*SUMIF($J$7:CM$7,CM$7,$J216:CM216),CM216)</f>
        <v>0</v>
      </c>
      <c r="CN217" s="21" t="n">
        <f aca="false">IF(In_Fix_Interest=1,CN37*SUMIF($J$7:CN$7,CN$7,$J216:CN216),CN216)</f>
        <v>0</v>
      </c>
      <c r="CO217" s="21" t="n">
        <f aca="false">IF(In_Fix_Interest=1,CO37*SUMIF($J$7:CO$7,CO$7,$J216:CO216),CO216)</f>
        <v>0</v>
      </c>
      <c r="CP217" s="21" t="n">
        <f aca="false">IF(In_Fix_Interest=1,CP37*SUMIF($J$7:CP$7,CP$7,$J216:CP216),CP216)</f>
        <v>0</v>
      </c>
      <c r="CQ217" s="21" t="n">
        <f aca="false">IF(In_Fix_Interest=1,CQ37*SUMIF($J$7:CQ$7,CQ$7,$J216:CQ216),CQ216)</f>
        <v>0</v>
      </c>
      <c r="CR217" s="21" t="n">
        <f aca="false">IF(In_Fix_Interest=1,CR37*SUMIF($J$7:CR$7,CR$7,$J216:CR216),CR216)</f>
        <v>0</v>
      </c>
      <c r="CS217" s="21" t="n">
        <f aca="false">IF(In_Fix_Interest=1,CS37*SUMIF($J$7:CS$7,CS$7,$J216:CS216),CS216)</f>
        <v>0</v>
      </c>
      <c r="CT217" s="21" t="n">
        <f aca="false">IF(In_Fix_Interest=1,CT37*SUMIF($J$7:CT$7,CT$7,$J216:CT216),CT216)</f>
        <v>0</v>
      </c>
      <c r="CU217" s="21" t="n">
        <f aca="false">IF(In_Fix_Interest=1,CU37*SUMIF($J$7:CU$7,CU$7,$J216:CU216),CU216)</f>
        <v>0</v>
      </c>
      <c r="CV217" s="21" t="n">
        <f aca="false">IF(In_Fix_Interest=1,CV37*SUMIF($J$7:CV$7,CV$7,$J216:CV216),CV216)</f>
        <v>0</v>
      </c>
      <c r="CW217" s="21" t="n">
        <f aca="false">IF(In_Fix_Interest=1,CW37*SUMIF($J$7:CW$7,CW$7,$J216:CW216),CW216)</f>
        <v>0</v>
      </c>
      <c r="CX217" s="21" t="n">
        <f aca="false">IF(In_Fix_Interest=1,CX37*SUMIF($J$7:CX$7,CX$7,$J216:CX216),CX216)</f>
        <v>0</v>
      </c>
      <c r="CY217" s="21" t="n">
        <f aca="false">IF(In_Fix_Interest=1,CY37*SUMIF($J$7:CY$7,CY$7,$J216:CY216),CY216)</f>
        <v>0</v>
      </c>
      <c r="CZ217" s="21" t="n">
        <f aca="false">IF(In_Fix_Interest=1,CZ37*SUMIF($J$7:CZ$7,CZ$7,$J216:CZ216),CZ216)</f>
        <v>0</v>
      </c>
      <c r="DA217" s="21" t="n">
        <f aca="false">IF(In_Fix_Interest=1,DA37*SUMIF($J$7:DA$7,DA$7,$J216:DA216),DA216)</f>
        <v>0</v>
      </c>
      <c r="DB217" s="21" t="n">
        <f aca="false">IF(In_Fix_Interest=1,DB37*SUMIF($J$7:DB$7,DB$7,$J216:DB216),DB216)</f>
        <v>0</v>
      </c>
      <c r="DC217" s="21" t="n">
        <f aca="false">IF(In_Fix_Interest=1,DC37*SUMIF($J$7:DC$7,DC$7,$J216:DC216),DC216)</f>
        <v>0</v>
      </c>
      <c r="DD217" s="21" t="n">
        <f aca="false">IF(In_Fix_Interest=1,DD37*SUMIF($J$7:DD$7,DD$7,$J216:DD216),DD216)</f>
        <v>0</v>
      </c>
      <c r="DE217" s="21" t="n">
        <f aca="false">IF(In_Fix_Interest=1,DE37*SUMIF($J$7:DE$7,DE$7,$J216:DE216),DE216)</f>
        <v>0</v>
      </c>
      <c r="DF217" s="21" t="n">
        <f aca="false">IF(In_Fix_Interest=1,DF37*SUMIF($J$7:DF$7,DF$7,$J216:DF216),DF216)</f>
        <v>0</v>
      </c>
      <c r="DG217" s="21" t="n">
        <f aca="false">IF(In_Fix_Interest=1,DG37*SUMIF($J$7:DG$7,DG$7,$J216:DG216),DG216)</f>
        <v>0</v>
      </c>
      <c r="DH217" s="21" t="n">
        <f aca="false">IF(In_Fix_Interest=1,DH37*SUMIF($J$7:DH$7,DH$7,$J216:DH216),DH216)</f>
        <v>0</v>
      </c>
      <c r="DI217" s="21" t="n">
        <f aca="false">IF(In_Fix_Interest=1,DI37*SUMIF($J$7:DI$7,DI$7,$J216:DI216),DI216)</f>
        <v>0</v>
      </c>
      <c r="DJ217" s="21" t="n">
        <f aca="false">IF(In_Fix_Interest=1,DJ37*SUMIF($J$7:DJ$7,DJ$7,$J216:DJ216),DJ216)</f>
        <v>0</v>
      </c>
      <c r="DK217" s="21" t="n">
        <f aca="false">IF(In_Fix_Interest=1,DK37*SUMIF($J$7:DK$7,DK$7,$J216:DK216),DK216)</f>
        <v>0</v>
      </c>
      <c r="DL217" s="21" t="n">
        <f aca="false">IF(In_Fix_Interest=1,DL37*SUMIF($J$7:DL$7,DL$7,$J216:DL216),DL216)</f>
        <v>0</v>
      </c>
      <c r="DM217" s="21" t="n">
        <f aca="false">IF(In_Fix_Interest=1,DM37*SUMIF($J$7:DM$7,DM$7,$J216:DM216),DM216)</f>
        <v>0</v>
      </c>
      <c r="DN217" s="21" t="n">
        <f aca="false">IF(In_Fix_Interest=1,DN37*SUMIF($J$7:DN$7,DN$7,$J216:DN216),DN216)</f>
        <v>0</v>
      </c>
      <c r="DO217" s="21" t="n">
        <f aca="false">IF(In_Fix_Interest=1,DO37*SUMIF($J$7:DO$7,DO$7,$J216:DO216),DO216)</f>
        <v>0</v>
      </c>
      <c r="DP217" s="21" t="n">
        <f aca="false">IF(In_Fix_Interest=1,DP37*SUMIF($J$7:DP$7,DP$7,$J216:DP216),DP216)</f>
        <v>0</v>
      </c>
      <c r="DQ217" s="21" t="n">
        <f aca="false">IF(In_Fix_Interest=1,DQ37*SUMIF($J$7:DQ$7,DQ$7,$J216:DQ216),DQ216)</f>
        <v>0</v>
      </c>
      <c r="DR217" s="21" t="n">
        <f aca="false">IF(In_Fix_Interest=1,DR37*SUMIF($J$7:DR$7,DR$7,$J216:DR216),DR216)</f>
        <v>0</v>
      </c>
      <c r="DS217" s="21" t="n">
        <f aca="false">IF(In_Fix_Interest=1,DS37*SUMIF($J$7:DS$7,DS$7,$J216:DS216),DS216)</f>
        <v>0</v>
      </c>
      <c r="DT217" s="21" t="n">
        <f aca="false">IF(In_Fix_Interest=1,DT37*SUMIF($J$7:DT$7,DT$7,$J216:DT216),DT216)</f>
        <v>0</v>
      </c>
      <c r="DU217" s="21" t="n">
        <f aca="false">IF(In_Fix_Interest=1,DU37*SUMIF($J$7:DU$7,DU$7,$J216:DU216),DU216)</f>
        <v>0</v>
      </c>
      <c r="DV217" s="21" t="n">
        <f aca="false">IF(In_Fix_Interest=1,DV37*SUMIF($J$7:DV$7,DV$7,$J216:DV216),DV216)</f>
        <v>0</v>
      </c>
      <c r="DW217" s="21" t="n">
        <f aca="false">IF(In_Fix_Interest=1,DW37*SUMIF($J$7:DW$7,DW$7,$J216:DW216),DW216)</f>
        <v>0</v>
      </c>
      <c r="DX217" s="21" t="n">
        <f aca="false">IF(In_Fix_Interest=1,DX37*SUMIF($J$7:DX$7,DX$7,$J216:DX216),DX216)</f>
        <v>0</v>
      </c>
      <c r="DY217" s="21" t="n">
        <f aca="false">IF(In_Fix_Interest=1,DY37*SUMIF($J$7:DY$7,DY$7,$J216:DY216),DY216)</f>
        <v>0</v>
      </c>
      <c r="DZ217" s="21" t="n">
        <f aca="false">IF(In_Fix_Interest=1,DZ37*SUMIF($J$7:DZ$7,DZ$7,$J216:DZ216),DZ216)</f>
        <v>0</v>
      </c>
      <c r="EA217" s="21" t="n">
        <f aca="false">IF(In_Fix_Interest=1,EA37*SUMIF($J$7:EA$7,EA$7,$J216:EA216),EA216)</f>
        <v>0</v>
      </c>
      <c r="EB217" s="21" t="n">
        <f aca="false">IF(In_Fix_Interest=1,EB37*SUMIF($J$7:EB$7,EB$7,$J216:EB216),EB216)</f>
        <v>0</v>
      </c>
      <c r="EC217" s="21" t="n">
        <f aca="false">IF(In_Fix_Interest=1,EC37*SUMIF($J$7:EC$7,EC$7,$J216:EC216),EC216)</f>
        <v>0</v>
      </c>
      <c r="ED217" s="21" t="n">
        <f aca="false">IF(In_Fix_Interest=1,ED37*SUMIF($J$7:ED$7,ED$7,$J216:ED216),ED216)</f>
        <v>0</v>
      </c>
      <c r="EE217" s="21" t="n">
        <f aca="false">IF(In_Fix_Interest=1,EE37*SUMIF($J$7:EE$7,EE$7,$J216:EE216),EE216)</f>
        <v>0</v>
      </c>
      <c r="EF217" s="21" t="n">
        <f aca="false">IF(In_Fix_Interest=1,EF37*SUMIF($J$7:EF$7,EF$7,$J216:EF216),EF216)</f>
        <v>0</v>
      </c>
      <c r="EG217" s="21" t="n">
        <f aca="false">IF(In_Fix_Interest=1,EG37*SUMIF($J$7:EG$7,EG$7,$J216:EG216),EG216)</f>
        <v>0</v>
      </c>
      <c r="EH217" s="21" t="n">
        <f aca="false">IF(In_Fix_Interest=1,EH37*SUMIF($J$7:EH$7,EH$7,$J216:EH216),EH216)</f>
        <v>0</v>
      </c>
      <c r="EI217" s="21" t="n">
        <f aca="false">IF(In_Fix_Interest=1,EI37*SUMIF($J$7:EI$7,EI$7,$J216:EI216),EI216)</f>
        <v>0</v>
      </c>
      <c r="EJ217" s="21" t="n">
        <f aca="false">IF(In_Fix_Interest=1,EJ37*SUMIF($J$7:EJ$7,EJ$7,$J216:EJ216),EJ216)</f>
        <v>0</v>
      </c>
      <c r="EK217" s="21" t="n">
        <f aca="false">IF(In_Fix_Interest=1,EK37*SUMIF($J$7:EK$7,EK$7,$J216:EK216),EK216)</f>
        <v>0</v>
      </c>
      <c r="EL217" s="21" t="n">
        <f aca="false">IF(In_Fix_Interest=1,EL37*SUMIF($J$7:EL$7,EL$7,$J216:EL216),EL216)</f>
        <v>0</v>
      </c>
      <c r="EM217" s="21" t="n">
        <f aca="false">IF(In_Fix_Interest=1,EM37*SUMIF($J$7:EM$7,EM$7,$J216:EM216),EM216)</f>
        <v>0</v>
      </c>
      <c r="EN217" s="21" t="n">
        <f aca="false">IF(In_Fix_Interest=1,EN37*SUMIF($J$7:EN$7,EN$7,$J216:EN216),EN216)</f>
        <v>0</v>
      </c>
      <c r="EO217" s="21" t="n">
        <f aca="false">IF(In_Fix_Interest=1,EO37*SUMIF($J$7:EO$7,EO$7,$J216:EO216),EO216)</f>
        <v>0</v>
      </c>
      <c r="EP217" s="21" t="n">
        <f aca="false">IF(In_Fix_Interest=1,EP37*SUMIF($J$7:EP$7,EP$7,$J216:EP216),EP216)</f>
        <v>0</v>
      </c>
      <c r="EQ217" s="21" t="n">
        <f aca="false">IF(In_Fix_Interest=1,EQ37*SUMIF($J$7:EQ$7,EQ$7,$J216:EQ216),EQ216)</f>
        <v>0</v>
      </c>
      <c r="ER217" s="21" t="n">
        <f aca="false">IF(In_Fix_Interest=1,ER37*SUMIF($J$7:ER$7,ER$7,$J216:ER216),ER216)</f>
        <v>0</v>
      </c>
      <c r="ES217" s="21" t="n">
        <f aca="false">IF(In_Fix_Interest=1,ES37*SUMIF($J$7:ES$7,ES$7,$J216:ES216),ES216)</f>
        <v>0</v>
      </c>
      <c r="ET217" s="21" t="n">
        <f aca="false">IF(In_Fix_Interest=1,ET37*SUMIF($J$7:ET$7,ET$7,$J216:ET216),ET216)</f>
        <v>0</v>
      </c>
      <c r="EU217" s="21" t="n">
        <f aca="false">IF(In_Fix_Interest=1,EU37*SUMIF($J$7:EU$7,EU$7,$J216:EU216),EU216)</f>
        <v>0</v>
      </c>
      <c r="EV217" s="21" t="n">
        <f aca="false">IF(In_Fix_Interest=1,EV37*SUMIF($J$7:EV$7,EV$7,$J216:EV216),EV216)</f>
        <v>0</v>
      </c>
      <c r="EW217" s="21" t="n">
        <f aca="false">IF(In_Fix_Interest=1,EW37*SUMIF($J$7:EW$7,EW$7,$J216:EW216),EW216)</f>
        <v>0</v>
      </c>
      <c r="EX217" s="21" t="n">
        <f aca="false">IF(In_Fix_Interest=1,EX37*SUMIF($J$7:EX$7,EX$7,$J216:EX216),EX216)</f>
        <v>0</v>
      </c>
      <c r="EY217" s="21" t="n">
        <f aca="false">IF(In_Fix_Interest=1,EY37*SUMIF($J$7:EY$7,EY$7,$J216:EY216),EY216)</f>
        <v>0</v>
      </c>
      <c r="EZ217" s="21" t="n">
        <f aca="false">IF(In_Fix_Interest=1,EZ37*SUMIF($J$7:EZ$7,EZ$7,$J216:EZ216),EZ216)</f>
        <v>0</v>
      </c>
      <c r="FA217" s="21" t="n">
        <f aca="false">IF(In_Fix_Interest=1,FA37*SUMIF($J$7:FA$7,FA$7,$J216:FA216),FA216)</f>
        <v>0</v>
      </c>
      <c r="FB217" s="21" t="n">
        <f aca="false">IF(In_Fix_Interest=1,FB37*SUMIF($J$7:FB$7,FB$7,$J216:FB216),FB216)</f>
        <v>0</v>
      </c>
      <c r="FC217" s="21" t="n">
        <f aca="false">IF(In_Fix_Interest=1,FC37*SUMIF($J$7:FC$7,FC$7,$J216:FC216),FC216)</f>
        <v>0</v>
      </c>
      <c r="FD217" s="21" t="n">
        <f aca="false">IF(In_Fix_Interest=1,FD37*SUMIF($J$7:FD$7,FD$7,$J216:FD216),FD216)</f>
        <v>0</v>
      </c>
      <c r="FE217" s="21" t="n">
        <f aca="false">IF(In_Fix_Interest=1,FE37*SUMIF($J$7:FE$7,FE$7,$J216:FE216),FE216)</f>
        <v>0</v>
      </c>
      <c r="FF217" s="21" t="n">
        <f aca="false">IF(In_Fix_Interest=1,FF37*SUMIF($J$7:FF$7,FF$7,$J216:FF216),FF216)</f>
        <v>0</v>
      </c>
      <c r="FG217" s="21" t="n">
        <f aca="false">IF(In_Fix_Interest=1,FG37*SUMIF($J$7:FG$7,FG$7,$J216:FG216),FG216)</f>
        <v>0</v>
      </c>
      <c r="FH217" s="21" t="n">
        <f aca="false">IF(In_Fix_Interest=1,FH37*SUMIF($J$7:FH$7,FH$7,$J216:FH216),FH216)</f>
        <v>0</v>
      </c>
    </row>
    <row r="218" customFormat="false" ht="15" hidden="false" customHeight="false" outlineLevel="0" collapsed="false">
      <c r="C218" s="1" t="s">
        <v>846</v>
      </c>
      <c r="D218" s="12" t="s">
        <v>358</v>
      </c>
      <c r="I218" s="65"/>
      <c r="J218" s="21" t="n">
        <f aca="false">J215+J214+J217</f>
        <v>2000.35227272727</v>
      </c>
      <c r="K218" s="21" t="n">
        <f aca="false">K215+K214+K217</f>
        <v>1181.66754075342</v>
      </c>
      <c r="L218" s="21" t="n">
        <f aca="false">L215+L214+L217</f>
        <v>1866.13027919676</v>
      </c>
      <c r="M218" s="21" t="n">
        <f aca="false">M215+M214+M217</f>
        <v>2093.05964113948</v>
      </c>
      <c r="N218" s="21" t="n">
        <f aca="false">N215+N214+N217</f>
        <v>2534.28234776985</v>
      </c>
      <c r="O218" s="21" t="n">
        <f aca="false">O215+O214+O217</f>
        <v>2541.50573544108</v>
      </c>
      <c r="P218" s="21" t="n">
        <f aca="false">P215+P214+P217</f>
        <v>2548.80938297533</v>
      </c>
      <c r="Q218" s="21" t="n">
        <f aca="false">Q215+Q214+Q217</f>
        <v>2556.19329037259</v>
      </c>
      <c r="R218" s="21" t="n">
        <f aca="false">R215+R214+R217</f>
        <v>2869.00931147037</v>
      </c>
      <c r="S218" s="21" t="n">
        <f aca="false">S215+S214+S217</f>
        <v>2876.31295900462</v>
      </c>
      <c r="T218" s="21" t="n">
        <f aca="false">T215+T214+T217</f>
        <v>2876.31295900462</v>
      </c>
      <c r="U218" s="21" t="n">
        <f aca="false">U215+U214+U217</f>
        <v>2876.31295900462</v>
      </c>
      <c r="V218" s="21" t="n">
        <f aca="false">V215+V214+V217</f>
        <v>2962.14742936423</v>
      </c>
      <c r="W218" s="21" t="n">
        <f aca="false">W215+W214+W217</f>
        <v>2962.14742936423</v>
      </c>
      <c r="X218" s="21" t="n">
        <f aca="false">X215+X214+X217</f>
        <v>2962.14742936423</v>
      </c>
      <c r="Y218" s="21" t="n">
        <f aca="false">Y215+Y214+Y217</f>
        <v>2962.14742936423</v>
      </c>
      <c r="Z218" s="21" t="n">
        <f aca="false">Z215+Z214+Z217</f>
        <v>2962.14742936423</v>
      </c>
      <c r="AA218" s="21" t="n">
        <f aca="false">AA215+AA214+AA217</f>
        <v>2962.14742936423</v>
      </c>
      <c r="AB218" s="21" t="n">
        <f aca="false">AB215+AB214+AB217</f>
        <v>2962.14742936423</v>
      </c>
      <c r="AC218" s="21" t="n">
        <f aca="false">AC215+AC214+AC217</f>
        <v>2962.14742936423</v>
      </c>
      <c r="AD218" s="21" t="n">
        <f aca="false">AD215+AD214+AD217</f>
        <v>2962.14742936423</v>
      </c>
      <c r="AE218" s="21" t="n">
        <f aca="false">AE215+AE214+AE217</f>
        <v>2962.14742936423</v>
      </c>
      <c r="AF218" s="21" t="n">
        <f aca="false">AF215+AF214+AF217</f>
        <v>2962.14742936423</v>
      </c>
      <c r="AG218" s="21" t="n">
        <f aca="false">AG215+AG214+AG217</f>
        <v>2962.14742936423</v>
      </c>
      <c r="AH218" s="21" t="n">
        <f aca="false">AH215+AH214+AH217</f>
        <v>2962.14742936423</v>
      </c>
      <c r="AI218" s="21" t="n">
        <f aca="false">AI215+AI214+AI217</f>
        <v>2962.14742936423</v>
      </c>
      <c r="AJ218" s="21" t="n">
        <f aca="false">AJ215+AJ214+AJ217</f>
        <v>2962.14742936423</v>
      </c>
      <c r="AK218" s="21" t="n">
        <f aca="false">AK215+AK214+AK217</f>
        <v>2962.14742936423</v>
      </c>
      <c r="AL218" s="21" t="n">
        <f aca="false">AL215+AL214+AL217</f>
        <v>2962.14742936423</v>
      </c>
      <c r="AM218" s="21" t="n">
        <f aca="false">AM215+AM214+AM217</f>
        <v>2962.14742936423</v>
      </c>
      <c r="AN218" s="21" t="n">
        <f aca="false">AN215+AN214+AN217</f>
        <v>2962.14742936423</v>
      </c>
      <c r="AO218" s="21" t="n">
        <f aca="false">AO215+AO214+AO217</f>
        <v>2962.14742936423</v>
      </c>
      <c r="AP218" s="21" t="n">
        <f aca="false">AP215+AP214+AP217</f>
        <v>2962.14742936423</v>
      </c>
      <c r="AQ218" s="21" t="n">
        <f aca="false">AQ215+AQ214+AQ217</f>
        <v>2962.14742936423</v>
      </c>
      <c r="AR218" s="21" t="n">
        <f aca="false">AR215+AR214+AR217</f>
        <v>2962.14742936423</v>
      </c>
      <c r="AS218" s="21" t="n">
        <f aca="false">AS215+AS214+AS217</f>
        <v>2962.14742936423</v>
      </c>
      <c r="AT218" s="21" t="n">
        <f aca="false">AT215+AT214+AT217</f>
        <v>2962.14742936423</v>
      </c>
      <c r="AU218" s="21" t="n">
        <f aca="false">AU215+AU214+AU217</f>
        <v>2962.14742936423</v>
      </c>
      <c r="AV218" s="21" t="n">
        <f aca="false">AV215+AV214+AV217</f>
        <v>2962.14742936423</v>
      </c>
      <c r="AW218" s="21" t="n">
        <f aca="false">AW215+AW214+AW217</f>
        <v>2962.14742936423</v>
      </c>
      <c r="AX218" s="21" t="n">
        <f aca="false">AX215+AX214+AX217</f>
        <v>2962.14742936423</v>
      </c>
      <c r="AY218" s="21" t="n">
        <f aca="false">AY215+AY214+AY217</f>
        <v>2962.14742936423</v>
      </c>
      <c r="AZ218" s="21" t="n">
        <f aca="false">AZ215+AZ214+AZ217</f>
        <v>2962.14742936423</v>
      </c>
      <c r="BA218" s="21" t="n">
        <f aca="false">BA215+BA214+BA217</f>
        <v>2962.14742936423</v>
      </c>
      <c r="BB218" s="21" t="n">
        <f aca="false">BB215+BB214+BB217</f>
        <v>2962.14742936423</v>
      </c>
      <c r="BC218" s="21" t="n">
        <f aca="false">BC215+BC214+BC217</f>
        <v>2962.14742936423</v>
      </c>
      <c r="BD218" s="21" t="n">
        <f aca="false">BD215+BD214+BD217</f>
        <v>2962.14742936423</v>
      </c>
      <c r="BE218" s="21" t="n">
        <f aca="false">BE215+BE214+BE217</f>
        <v>2962.14742936423</v>
      </c>
      <c r="BF218" s="21" t="n">
        <f aca="false">BF215+BF214+BF217</f>
        <v>2962.14742936423</v>
      </c>
      <c r="BG218" s="21" t="n">
        <f aca="false">BG215+BG214+BG217</f>
        <v>2962.14742936423</v>
      </c>
      <c r="BH218" s="21" t="n">
        <f aca="false">BH215+BH214+BH217</f>
        <v>2962.14742936423</v>
      </c>
      <c r="BI218" s="21" t="n">
        <f aca="false">BI215+BI214+BI217</f>
        <v>2962.14742936423</v>
      </c>
      <c r="BJ218" s="21" t="n">
        <f aca="false">BJ215+BJ214+BJ217</f>
        <v>2962.14742936423</v>
      </c>
      <c r="BK218" s="21" t="n">
        <f aca="false">BK215+BK214+BK217</f>
        <v>2962.14742936423</v>
      </c>
      <c r="BL218" s="21" t="n">
        <f aca="false">BL215+BL214+BL217</f>
        <v>2962.14742936423</v>
      </c>
      <c r="BM218" s="21" t="n">
        <f aca="false">BM215+BM214+BM217</f>
        <v>2962.14742936423</v>
      </c>
      <c r="BN218" s="21" t="n">
        <f aca="false">BN215+BN214+BN217</f>
        <v>2962.14742936423</v>
      </c>
      <c r="BO218" s="21" t="n">
        <f aca="false">BO215+BO214+BO217</f>
        <v>2962.14742936423</v>
      </c>
      <c r="BP218" s="21" t="n">
        <f aca="false">BP215+BP214+BP217</f>
        <v>2962.14742936423</v>
      </c>
      <c r="BQ218" s="21" t="n">
        <f aca="false">BQ215+BQ214+BQ217</f>
        <v>2962.14742936423</v>
      </c>
      <c r="BR218" s="21" t="n">
        <f aca="false">BR215+BR214+BR217</f>
        <v>2962.14742936423</v>
      </c>
      <c r="BS218" s="21" t="n">
        <f aca="false">BS215+BS214+BS217</f>
        <v>2962.14742936423</v>
      </c>
      <c r="BT218" s="21" t="n">
        <f aca="false">BT215+BT214+BT217</f>
        <v>2962.14742936423</v>
      </c>
      <c r="BU218" s="21" t="n">
        <f aca="false">BU215+BU214+BU217</f>
        <v>2962.14742936423</v>
      </c>
      <c r="BV218" s="21" t="n">
        <f aca="false">BV215+BV214+BV217</f>
        <v>2962.14742936423</v>
      </c>
      <c r="BW218" s="21" t="n">
        <f aca="false">BW215+BW214+BW217</f>
        <v>2962.14742936423</v>
      </c>
      <c r="BX218" s="21" t="n">
        <f aca="false">BX215+BX214+BX217</f>
        <v>2962.14742936423</v>
      </c>
      <c r="BY218" s="21" t="n">
        <f aca="false">BY215+BY214+BY217</f>
        <v>2962.14742936423</v>
      </c>
      <c r="BZ218" s="21" t="n">
        <f aca="false">BZ215+BZ214+BZ217</f>
        <v>2962.14742936423</v>
      </c>
      <c r="CA218" s="21" t="n">
        <f aca="false">CA215+CA214+CA217</f>
        <v>2962.14742936423</v>
      </c>
      <c r="CB218" s="21" t="n">
        <f aca="false">CB215+CB214+CB217</f>
        <v>2962.14742936423</v>
      </c>
      <c r="CC218" s="21" t="n">
        <f aca="false">CC215+CC214+CC217</f>
        <v>2962.14742936423</v>
      </c>
      <c r="CD218" s="21" t="n">
        <f aca="false">CD215+CD214+CD217</f>
        <v>2962.14742936423</v>
      </c>
      <c r="CE218" s="21" t="n">
        <f aca="false">CE215+CE214+CE217</f>
        <v>2962.14742936423</v>
      </c>
      <c r="CF218" s="21" t="n">
        <f aca="false">CF215+CF214+CF217</f>
        <v>2962.14742936423</v>
      </c>
      <c r="CG218" s="21" t="n">
        <f aca="false">CG215+CG214+CG217</f>
        <v>2962.14742936423</v>
      </c>
      <c r="CH218" s="21" t="n">
        <f aca="false">CH215+CH214+CH217</f>
        <v>2962.14742936423</v>
      </c>
      <c r="CI218" s="21" t="n">
        <f aca="false">CI215+CI214+CI217</f>
        <v>2962.14742936423</v>
      </c>
      <c r="CJ218" s="21" t="n">
        <f aca="false">CJ215+CJ214+CJ217</f>
        <v>2962.14742936423</v>
      </c>
      <c r="CK218" s="21" t="n">
        <f aca="false">CK215+CK214+CK217</f>
        <v>2962.14742936423</v>
      </c>
      <c r="CL218" s="21" t="n">
        <f aca="false">CL215+CL214+CL217</f>
        <v>2962.14742936423</v>
      </c>
      <c r="CM218" s="21" t="n">
        <f aca="false">CM215+CM214+CM217</f>
        <v>2962.14742936423</v>
      </c>
      <c r="CN218" s="21" t="n">
        <f aca="false">CN215+CN214+CN217</f>
        <v>2962.14742936423</v>
      </c>
      <c r="CO218" s="21" t="n">
        <f aca="false">CO215+CO214+CO217</f>
        <v>2962.14742936423</v>
      </c>
      <c r="CP218" s="21" t="n">
        <f aca="false">CP215+CP214+CP217</f>
        <v>2962.14742936423</v>
      </c>
      <c r="CQ218" s="21" t="n">
        <f aca="false">CQ215+CQ214+CQ217</f>
        <v>2962.14742936423</v>
      </c>
      <c r="CR218" s="21" t="n">
        <f aca="false">CR215+CR214+CR217</f>
        <v>2962.14742936423</v>
      </c>
      <c r="CS218" s="21" t="n">
        <f aca="false">CS215+CS214+CS217</f>
        <v>2962.14742936423</v>
      </c>
      <c r="CT218" s="21" t="n">
        <f aca="false">CT215+CT214+CT217</f>
        <v>2962.14742936423</v>
      </c>
      <c r="CU218" s="21" t="n">
        <f aca="false">CU215+CU214+CU217</f>
        <v>2962.14742936423</v>
      </c>
      <c r="CV218" s="21" t="n">
        <f aca="false">CV215+CV214+CV217</f>
        <v>2962.14742936423</v>
      </c>
      <c r="CW218" s="21" t="n">
        <f aca="false">CW215+CW214+CW217</f>
        <v>2962.14742936423</v>
      </c>
      <c r="CX218" s="21" t="n">
        <f aca="false">CX215+CX214+CX217</f>
        <v>2962.14742936423</v>
      </c>
      <c r="CY218" s="21" t="n">
        <f aca="false">CY215+CY214+CY217</f>
        <v>2962.14742936423</v>
      </c>
      <c r="CZ218" s="21" t="n">
        <f aca="false">CZ215+CZ214+CZ217</f>
        <v>2962.14742936423</v>
      </c>
      <c r="DA218" s="21" t="n">
        <f aca="false">DA215+DA214+DA217</f>
        <v>2962.14742936423</v>
      </c>
      <c r="DB218" s="21" t="n">
        <f aca="false">DB215+DB214+DB217</f>
        <v>2962.14742936423</v>
      </c>
      <c r="DC218" s="21" t="n">
        <f aca="false">DC215+DC214+DC217</f>
        <v>2962.14742936423</v>
      </c>
      <c r="DD218" s="21" t="n">
        <f aca="false">DD215+DD214+DD217</f>
        <v>2962.14742936423</v>
      </c>
      <c r="DE218" s="21" t="n">
        <f aca="false">DE215+DE214+DE217</f>
        <v>2962.14742936423</v>
      </c>
      <c r="DF218" s="21" t="n">
        <f aca="false">DF215+DF214+DF217</f>
        <v>2962.14742936423</v>
      </c>
      <c r="DG218" s="21" t="n">
        <f aca="false">DG215+DG214+DG217</f>
        <v>2962.14742936423</v>
      </c>
      <c r="DH218" s="21" t="n">
        <f aca="false">DH215+DH214+DH217</f>
        <v>2962.14742936423</v>
      </c>
      <c r="DI218" s="21" t="n">
        <f aca="false">DI215+DI214+DI217</f>
        <v>2962.14742936423</v>
      </c>
      <c r="DJ218" s="21" t="n">
        <f aca="false">DJ215+DJ214+DJ217</f>
        <v>2962.14742936423</v>
      </c>
      <c r="DK218" s="21" t="n">
        <f aca="false">DK215+DK214+DK217</f>
        <v>2962.14742936423</v>
      </c>
      <c r="DL218" s="21" t="n">
        <f aca="false">DL215+DL214+DL217</f>
        <v>2962.14742936423</v>
      </c>
      <c r="DM218" s="21" t="n">
        <f aca="false">DM215+DM214+DM217</f>
        <v>2962.14742936423</v>
      </c>
      <c r="DN218" s="21" t="n">
        <f aca="false">DN215+DN214+DN217</f>
        <v>2962.14742936423</v>
      </c>
      <c r="DO218" s="21" t="n">
        <f aca="false">DO215+DO214+DO217</f>
        <v>2962.14742936423</v>
      </c>
      <c r="DP218" s="21" t="n">
        <f aca="false">DP215+DP214+DP217</f>
        <v>2962.14742936423</v>
      </c>
      <c r="DQ218" s="21" t="n">
        <f aca="false">DQ215+DQ214+DQ217</f>
        <v>2962.14742936423</v>
      </c>
      <c r="DR218" s="21" t="n">
        <f aca="false">DR215+DR214+DR217</f>
        <v>2962.14742936423</v>
      </c>
      <c r="DS218" s="21" t="n">
        <f aca="false">DS215+DS214+DS217</f>
        <v>2962.14742936423</v>
      </c>
      <c r="DT218" s="21" t="n">
        <f aca="false">DT215+DT214+DT217</f>
        <v>2962.14742936423</v>
      </c>
      <c r="DU218" s="21" t="n">
        <f aca="false">DU215+DU214+DU217</f>
        <v>2962.14742936423</v>
      </c>
      <c r="DV218" s="21" t="n">
        <f aca="false">DV215+DV214+DV217</f>
        <v>2962.14742936423</v>
      </c>
      <c r="DW218" s="21" t="n">
        <f aca="false">DW215+DW214+DW217</f>
        <v>2962.14742936423</v>
      </c>
      <c r="DX218" s="21" t="n">
        <f aca="false">DX215+DX214+DX217</f>
        <v>2962.14742936423</v>
      </c>
      <c r="DY218" s="21" t="n">
        <f aca="false">DY215+DY214+DY217</f>
        <v>2962.14742936423</v>
      </c>
      <c r="DZ218" s="21" t="n">
        <f aca="false">DZ215+DZ214+DZ217</f>
        <v>2962.14742936423</v>
      </c>
      <c r="EA218" s="21" t="n">
        <f aca="false">EA215+EA214+EA217</f>
        <v>2962.14742936423</v>
      </c>
      <c r="EB218" s="21" t="n">
        <f aca="false">EB215+EB214+EB217</f>
        <v>2962.14742936423</v>
      </c>
      <c r="EC218" s="21" t="n">
        <f aca="false">EC215+EC214+EC217</f>
        <v>2962.14742936423</v>
      </c>
      <c r="ED218" s="21" t="n">
        <f aca="false">ED215+ED214+ED217</f>
        <v>2962.14742936423</v>
      </c>
      <c r="EE218" s="21" t="n">
        <f aca="false">EE215+EE214+EE217</f>
        <v>2962.14742936423</v>
      </c>
      <c r="EF218" s="21" t="n">
        <f aca="false">EF215+EF214+EF217</f>
        <v>2962.14742936423</v>
      </c>
      <c r="EG218" s="21" t="n">
        <f aca="false">EG215+EG214+EG217</f>
        <v>2962.14742936423</v>
      </c>
      <c r="EH218" s="21" t="n">
        <f aca="false">EH215+EH214+EH217</f>
        <v>2962.14742936423</v>
      </c>
      <c r="EI218" s="21" t="n">
        <f aca="false">EI215+EI214+EI217</f>
        <v>2962.14742936423</v>
      </c>
      <c r="EJ218" s="21" t="n">
        <f aca="false">EJ215+EJ214+EJ217</f>
        <v>2962.14742936423</v>
      </c>
      <c r="EK218" s="21" t="n">
        <f aca="false">EK215+EK214+EK217</f>
        <v>2962.14742936423</v>
      </c>
      <c r="EL218" s="21" t="n">
        <f aca="false">EL215+EL214+EL217</f>
        <v>2962.14742936423</v>
      </c>
      <c r="EM218" s="21" t="n">
        <f aca="false">EM215+EM214+EM217</f>
        <v>2962.14742936423</v>
      </c>
      <c r="EN218" s="21" t="n">
        <f aca="false">EN215+EN214+EN217</f>
        <v>2962.14742936423</v>
      </c>
      <c r="EO218" s="21" t="n">
        <f aca="false">EO215+EO214+EO217</f>
        <v>2962.14742936423</v>
      </c>
      <c r="EP218" s="21" t="n">
        <f aca="false">EP215+EP214+EP217</f>
        <v>2962.14742936423</v>
      </c>
      <c r="EQ218" s="21" t="n">
        <f aca="false">EQ215+EQ214+EQ217</f>
        <v>2962.14742936423</v>
      </c>
      <c r="ER218" s="21" t="n">
        <f aca="false">ER215+ER214+ER217</f>
        <v>2962.14742936423</v>
      </c>
      <c r="ES218" s="21" t="n">
        <f aca="false">ES215+ES214+ES217</f>
        <v>2962.14742936423</v>
      </c>
      <c r="ET218" s="21" t="n">
        <f aca="false">ET215+ET214+ET217</f>
        <v>2962.14742936423</v>
      </c>
      <c r="EU218" s="21" t="n">
        <f aca="false">EU215+EU214+EU217</f>
        <v>2962.14742936423</v>
      </c>
      <c r="EV218" s="21" t="n">
        <f aca="false">EV215+EV214+EV217</f>
        <v>2962.14742936423</v>
      </c>
      <c r="EW218" s="21" t="n">
        <f aca="false">EW215+EW214+EW217</f>
        <v>2962.14742936423</v>
      </c>
      <c r="EX218" s="21" t="n">
        <f aca="false">EX215+EX214+EX217</f>
        <v>2962.14742936423</v>
      </c>
      <c r="EY218" s="21" t="n">
        <f aca="false">EY215+EY214+EY217</f>
        <v>2962.14742936423</v>
      </c>
      <c r="EZ218" s="21" t="n">
        <f aca="false">EZ215+EZ214+EZ217</f>
        <v>2962.14742936423</v>
      </c>
      <c r="FA218" s="21" t="n">
        <f aca="false">FA215+FA214+FA217</f>
        <v>2962.14742936423</v>
      </c>
      <c r="FB218" s="21" t="n">
        <f aca="false">FB215+FB214+FB217</f>
        <v>2962.14742936423</v>
      </c>
      <c r="FC218" s="21" t="n">
        <f aca="false">FC215+FC214+FC217</f>
        <v>2962.14742936423</v>
      </c>
      <c r="FD218" s="21" t="n">
        <f aca="false">FD215+FD214+FD217</f>
        <v>2962.14742936423</v>
      </c>
      <c r="FE218" s="21" t="n">
        <f aca="false">FE215+FE214+FE217</f>
        <v>2962.14742936423</v>
      </c>
      <c r="FF218" s="21" t="n">
        <f aca="false">FF215+FF214+FF217</f>
        <v>2962.14742936423</v>
      </c>
      <c r="FG218" s="21" t="n">
        <f aca="false">FG215+FG214+FG217</f>
        <v>2962.14742936423</v>
      </c>
      <c r="FH218" s="21" t="n">
        <f aca="false">FH215+FH214+FH217</f>
        <v>2962.14742936423</v>
      </c>
    </row>
    <row r="219" customFormat="false" ht="15" hidden="false" customHeight="false" outlineLevel="0" collapsed="false">
      <c r="C219" s="1" t="s">
        <v>847</v>
      </c>
      <c r="D219" s="12" t="s">
        <v>358</v>
      </c>
      <c r="J219" s="22" t="n">
        <f aca="false">I222</f>
        <v>0</v>
      </c>
      <c r="K219" s="22" t="n">
        <f aca="false">J222</f>
        <v>150</v>
      </c>
      <c r="L219" s="22" t="n">
        <f aca="false">K222</f>
        <v>150</v>
      </c>
      <c r="M219" s="22" t="n">
        <f aca="false">L222</f>
        <v>150</v>
      </c>
      <c r="N219" s="22" t="n">
        <f aca="false">M222</f>
        <v>150</v>
      </c>
      <c r="O219" s="22" t="n">
        <f aca="false">N222</f>
        <v>168</v>
      </c>
      <c r="P219" s="22" t="n">
        <f aca="false">O222</f>
        <v>168</v>
      </c>
      <c r="Q219" s="22" t="n">
        <f aca="false">P222</f>
        <v>168</v>
      </c>
      <c r="R219" s="22" t="n">
        <f aca="false">Q222</f>
        <v>168</v>
      </c>
      <c r="S219" s="22" t="n">
        <f aca="false">R222</f>
        <v>188.16</v>
      </c>
      <c r="T219" s="22" t="n">
        <f aca="false">S222</f>
        <v>188.16</v>
      </c>
      <c r="U219" s="22" t="n">
        <f aca="false">T222</f>
        <v>188.16</v>
      </c>
      <c r="V219" s="22" t="n">
        <f aca="false">U222</f>
        <v>188.16</v>
      </c>
      <c r="W219" s="22" t="n">
        <f aca="false">V222</f>
        <v>193.789334794521</v>
      </c>
      <c r="X219" s="22" t="n">
        <f aca="false">W222</f>
        <v>193.789334794521</v>
      </c>
      <c r="Y219" s="22" t="n">
        <f aca="false">X222</f>
        <v>193.789334794521</v>
      </c>
      <c r="Z219" s="22" t="n">
        <f aca="false">Y222</f>
        <v>193.789334794521</v>
      </c>
      <c r="AA219" s="22" t="n">
        <f aca="false">Z222</f>
        <v>193.789334794521</v>
      </c>
      <c r="AB219" s="22" t="n">
        <f aca="false">AA222</f>
        <v>193.789334794521</v>
      </c>
      <c r="AC219" s="22" t="n">
        <f aca="false">AB222</f>
        <v>193.789334794521</v>
      </c>
      <c r="AD219" s="22" t="n">
        <f aca="false">AC222</f>
        <v>193.789334794521</v>
      </c>
      <c r="AE219" s="22" t="n">
        <f aca="false">AD222</f>
        <v>193.789334794521</v>
      </c>
      <c r="AF219" s="22" t="n">
        <f aca="false">AE222</f>
        <v>193.789334794521</v>
      </c>
      <c r="AG219" s="22" t="n">
        <f aca="false">AF222</f>
        <v>193.789334794521</v>
      </c>
      <c r="AH219" s="22" t="n">
        <f aca="false">AG222</f>
        <v>193.789334794521</v>
      </c>
      <c r="AI219" s="22" t="n">
        <f aca="false">AH222</f>
        <v>193.789334794521</v>
      </c>
      <c r="AJ219" s="22" t="n">
        <f aca="false">AI222</f>
        <v>193.789334794521</v>
      </c>
      <c r="AK219" s="22" t="n">
        <f aca="false">AJ222</f>
        <v>193.789334794521</v>
      </c>
      <c r="AL219" s="22" t="n">
        <f aca="false">AK222</f>
        <v>193.789334794521</v>
      </c>
      <c r="AM219" s="22" t="n">
        <f aca="false">AL222</f>
        <v>193.789334794521</v>
      </c>
      <c r="AN219" s="22" t="n">
        <f aca="false">AM222</f>
        <v>193.789334794521</v>
      </c>
      <c r="AO219" s="22" t="n">
        <f aca="false">AN222</f>
        <v>193.789334794521</v>
      </c>
      <c r="AP219" s="22" t="n">
        <f aca="false">AO222</f>
        <v>193.789334794521</v>
      </c>
      <c r="AQ219" s="22" t="n">
        <f aca="false">AP222</f>
        <v>193.789334794521</v>
      </c>
      <c r="AR219" s="22" t="n">
        <f aca="false">AQ222</f>
        <v>193.789334794521</v>
      </c>
      <c r="AS219" s="22" t="n">
        <f aca="false">AR222</f>
        <v>193.789334794521</v>
      </c>
      <c r="AT219" s="22" t="n">
        <f aca="false">AS222</f>
        <v>193.789334794521</v>
      </c>
      <c r="AU219" s="22" t="n">
        <f aca="false">AT222</f>
        <v>193.789334794521</v>
      </c>
      <c r="AV219" s="22" t="n">
        <f aca="false">AU222</f>
        <v>193.789334794521</v>
      </c>
      <c r="AW219" s="22" t="n">
        <f aca="false">AV222</f>
        <v>193.789334794521</v>
      </c>
      <c r="AX219" s="22" t="n">
        <f aca="false">AW222</f>
        <v>193.789334794521</v>
      </c>
      <c r="AY219" s="22" t="n">
        <f aca="false">AX222</f>
        <v>193.789334794521</v>
      </c>
      <c r="AZ219" s="22" t="n">
        <f aca="false">AY222</f>
        <v>193.789334794521</v>
      </c>
      <c r="BA219" s="22" t="n">
        <f aca="false">AZ222</f>
        <v>193.789334794521</v>
      </c>
      <c r="BB219" s="22" t="n">
        <f aca="false">BA222</f>
        <v>193.789334794521</v>
      </c>
      <c r="BC219" s="22" t="n">
        <f aca="false">BB222</f>
        <v>193.789334794521</v>
      </c>
      <c r="BD219" s="22" t="n">
        <f aca="false">BC222</f>
        <v>193.789334794521</v>
      </c>
      <c r="BE219" s="22" t="n">
        <f aca="false">BD222</f>
        <v>193.789334794521</v>
      </c>
      <c r="BF219" s="22" t="n">
        <f aca="false">BE222</f>
        <v>193.789334794521</v>
      </c>
      <c r="BG219" s="22" t="n">
        <f aca="false">BF222</f>
        <v>193.789334794521</v>
      </c>
      <c r="BH219" s="22" t="n">
        <f aca="false">BG222</f>
        <v>193.789334794521</v>
      </c>
      <c r="BI219" s="22" t="n">
        <f aca="false">BH222</f>
        <v>193.789334794521</v>
      </c>
      <c r="BJ219" s="22" t="n">
        <f aca="false">BI222</f>
        <v>193.789334794521</v>
      </c>
      <c r="BK219" s="22" t="n">
        <f aca="false">BJ222</f>
        <v>193.789334794521</v>
      </c>
      <c r="BL219" s="22" t="n">
        <f aca="false">BK222</f>
        <v>193.789334794521</v>
      </c>
      <c r="BM219" s="22" t="n">
        <f aca="false">BL222</f>
        <v>193.789334794521</v>
      </c>
      <c r="BN219" s="22" t="n">
        <f aca="false">BM222</f>
        <v>193.789334794521</v>
      </c>
      <c r="BO219" s="22" t="n">
        <f aca="false">BN222</f>
        <v>193.789334794521</v>
      </c>
      <c r="BP219" s="22" t="n">
        <f aca="false">BO222</f>
        <v>193.789334794521</v>
      </c>
      <c r="BQ219" s="22" t="n">
        <f aca="false">BP222</f>
        <v>193.789334794521</v>
      </c>
      <c r="BR219" s="22" t="n">
        <f aca="false">BQ222</f>
        <v>193.789334794521</v>
      </c>
      <c r="BS219" s="22" t="n">
        <f aca="false">BR222</f>
        <v>193.789334794521</v>
      </c>
      <c r="BT219" s="22" t="n">
        <f aca="false">BS222</f>
        <v>193.789334794521</v>
      </c>
      <c r="BU219" s="22" t="n">
        <f aca="false">BT222</f>
        <v>193.789334794521</v>
      </c>
      <c r="BV219" s="22" t="n">
        <f aca="false">BU222</f>
        <v>193.789334794521</v>
      </c>
      <c r="BW219" s="22" t="n">
        <f aca="false">BV222</f>
        <v>193.789334794521</v>
      </c>
      <c r="BX219" s="22" t="n">
        <f aca="false">BW222</f>
        <v>193.789334794521</v>
      </c>
      <c r="BY219" s="22" t="n">
        <f aca="false">BX222</f>
        <v>193.789334794521</v>
      </c>
      <c r="BZ219" s="22" t="n">
        <f aca="false">BY222</f>
        <v>193.789334794521</v>
      </c>
      <c r="CA219" s="22" t="n">
        <f aca="false">BZ222</f>
        <v>193.789334794521</v>
      </c>
      <c r="CB219" s="22" t="n">
        <f aca="false">CA222</f>
        <v>193.789334794521</v>
      </c>
      <c r="CC219" s="22" t="n">
        <f aca="false">CB222</f>
        <v>193.789334794521</v>
      </c>
      <c r="CD219" s="22" t="n">
        <f aca="false">CC222</f>
        <v>193.789334794521</v>
      </c>
      <c r="CE219" s="22" t="n">
        <f aca="false">CD222</f>
        <v>193.789334794521</v>
      </c>
      <c r="CF219" s="22" t="n">
        <f aca="false">CE222</f>
        <v>193.789334794521</v>
      </c>
      <c r="CG219" s="22" t="n">
        <f aca="false">CF222</f>
        <v>193.789334794521</v>
      </c>
      <c r="CH219" s="22" t="n">
        <f aca="false">CG222</f>
        <v>193.789334794521</v>
      </c>
      <c r="CI219" s="22" t="n">
        <f aca="false">CH222</f>
        <v>193.789334794521</v>
      </c>
      <c r="CJ219" s="22" t="n">
        <f aca="false">CI222</f>
        <v>193.789334794521</v>
      </c>
      <c r="CK219" s="22" t="n">
        <f aca="false">CJ222</f>
        <v>193.789334794521</v>
      </c>
      <c r="CL219" s="22" t="n">
        <f aca="false">CK222</f>
        <v>193.789334794521</v>
      </c>
      <c r="CM219" s="22" t="n">
        <f aca="false">CL222</f>
        <v>193.789334794521</v>
      </c>
      <c r="CN219" s="22" t="n">
        <f aca="false">CM222</f>
        <v>193.789334794521</v>
      </c>
      <c r="CO219" s="22" t="n">
        <f aca="false">CN222</f>
        <v>193.789334794521</v>
      </c>
      <c r="CP219" s="22" t="n">
        <f aca="false">CO222</f>
        <v>193.789334794521</v>
      </c>
      <c r="CQ219" s="22" t="n">
        <f aca="false">CP222</f>
        <v>193.789334794521</v>
      </c>
      <c r="CR219" s="22" t="n">
        <f aca="false">CQ222</f>
        <v>193.789334794521</v>
      </c>
      <c r="CS219" s="22" t="n">
        <f aca="false">CR222</f>
        <v>193.789334794521</v>
      </c>
      <c r="CT219" s="22" t="n">
        <f aca="false">CS222</f>
        <v>193.789334794521</v>
      </c>
      <c r="CU219" s="22" t="n">
        <f aca="false">CT222</f>
        <v>193.789334794521</v>
      </c>
      <c r="CV219" s="22" t="n">
        <f aca="false">CU222</f>
        <v>193.789334794521</v>
      </c>
      <c r="CW219" s="22" t="n">
        <f aca="false">CV222</f>
        <v>193.789334794521</v>
      </c>
      <c r="CX219" s="22" t="n">
        <f aca="false">CW222</f>
        <v>193.789334794521</v>
      </c>
      <c r="CY219" s="22" t="n">
        <f aca="false">CX222</f>
        <v>193.789334794521</v>
      </c>
      <c r="CZ219" s="22" t="n">
        <f aca="false">CY222</f>
        <v>193.789334794521</v>
      </c>
      <c r="DA219" s="22" t="n">
        <f aca="false">CZ222</f>
        <v>193.789334794521</v>
      </c>
      <c r="DB219" s="22" t="n">
        <f aca="false">DA222</f>
        <v>193.789334794521</v>
      </c>
      <c r="DC219" s="22" t="n">
        <f aca="false">DB222</f>
        <v>193.789334794521</v>
      </c>
      <c r="DD219" s="22" t="n">
        <f aca="false">DC222</f>
        <v>193.789334794521</v>
      </c>
      <c r="DE219" s="22" t="n">
        <f aca="false">DD222</f>
        <v>193.789334794521</v>
      </c>
      <c r="DF219" s="22" t="n">
        <f aca="false">DE222</f>
        <v>193.789334794521</v>
      </c>
      <c r="DG219" s="22" t="n">
        <f aca="false">DF222</f>
        <v>193.789334794521</v>
      </c>
      <c r="DH219" s="22" t="n">
        <f aca="false">DG222</f>
        <v>193.789334794521</v>
      </c>
      <c r="DI219" s="22" t="n">
        <f aca="false">DH222</f>
        <v>193.789334794521</v>
      </c>
      <c r="DJ219" s="22" t="n">
        <f aca="false">DI222</f>
        <v>193.789334794521</v>
      </c>
      <c r="DK219" s="22" t="n">
        <f aca="false">DJ222</f>
        <v>193.789334794521</v>
      </c>
      <c r="DL219" s="22" t="n">
        <f aca="false">DK222</f>
        <v>193.789334794521</v>
      </c>
      <c r="DM219" s="22" t="n">
        <f aca="false">DL222</f>
        <v>193.789334794521</v>
      </c>
      <c r="DN219" s="22" t="n">
        <f aca="false">DM222</f>
        <v>193.789334794521</v>
      </c>
      <c r="DO219" s="22" t="n">
        <f aca="false">DN222</f>
        <v>193.789334794521</v>
      </c>
      <c r="DP219" s="22" t="n">
        <f aca="false">DO222</f>
        <v>193.789334794521</v>
      </c>
      <c r="DQ219" s="22" t="n">
        <f aca="false">DP222</f>
        <v>193.789334794521</v>
      </c>
      <c r="DR219" s="22" t="n">
        <f aca="false">DQ222</f>
        <v>193.789334794521</v>
      </c>
      <c r="DS219" s="22" t="n">
        <f aca="false">DR222</f>
        <v>193.789334794521</v>
      </c>
      <c r="DT219" s="22" t="n">
        <f aca="false">DS222</f>
        <v>193.789334794521</v>
      </c>
      <c r="DU219" s="22" t="n">
        <f aca="false">DT222</f>
        <v>193.789334794521</v>
      </c>
      <c r="DV219" s="22" t="n">
        <f aca="false">DU222</f>
        <v>193.789334794521</v>
      </c>
      <c r="DW219" s="22" t="n">
        <f aca="false">DV222</f>
        <v>193.789334794521</v>
      </c>
      <c r="DX219" s="22" t="n">
        <f aca="false">DW222</f>
        <v>193.789334794521</v>
      </c>
      <c r="DY219" s="22" t="n">
        <f aca="false">DX222</f>
        <v>193.789334794521</v>
      </c>
      <c r="DZ219" s="22" t="n">
        <f aca="false">DY222</f>
        <v>193.789334794521</v>
      </c>
      <c r="EA219" s="22" t="n">
        <f aca="false">DZ222</f>
        <v>193.789334794521</v>
      </c>
      <c r="EB219" s="22" t="n">
        <f aca="false">EA222</f>
        <v>193.789334794521</v>
      </c>
      <c r="EC219" s="22" t="n">
        <f aca="false">EB222</f>
        <v>193.789334794521</v>
      </c>
      <c r="ED219" s="22" t="n">
        <f aca="false">EC222</f>
        <v>193.789334794521</v>
      </c>
      <c r="EE219" s="22" t="n">
        <f aca="false">ED222</f>
        <v>193.789334794521</v>
      </c>
      <c r="EF219" s="22" t="n">
        <f aca="false">EE222</f>
        <v>193.789334794521</v>
      </c>
      <c r="EG219" s="22" t="n">
        <f aca="false">EF222</f>
        <v>193.789334794521</v>
      </c>
      <c r="EH219" s="22" t="n">
        <f aca="false">EG222</f>
        <v>193.789334794521</v>
      </c>
      <c r="EI219" s="22" t="n">
        <f aca="false">EH222</f>
        <v>193.789334794521</v>
      </c>
      <c r="EJ219" s="22" t="n">
        <f aca="false">EI222</f>
        <v>193.789334794521</v>
      </c>
      <c r="EK219" s="22" t="n">
        <f aca="false">EJ222</f>
        <v>193.789334794521</v>
      </c>
      <c r="EL219" s="22" t="n">
        <f aca="false">EK222</f>
        <v>193.789334794521</v>
      </c>
      <c r="EM219" s="22" t="n">
        <f aca="false">EL222</f>
        <v>193.789334794521</v>
      </c>
      <c r="EN219" s="22" t="n">
        <f aca="false">EM222</f>
        <v>193.789334794521</v>
      </c>
      <c r="EO219" s="22" t="n">
        <f aca="false">EN222</f>
        <v>193.789334794521</v>
      </c>
      <c r="EP219" s="22" t="n">
        <f aca="false">EO222</f>
        <v>193.789334794521</v>
      </c>
      <c r="EQ219" s="22" t="n">
        <f aca="false">EP222</f>
        <v>193.789334794521</v>
      </c>
      <c r="ER219" s="22" t="n">
        <f aca="false">EQ222</f>
        <v>193.789334794521</v>
      </c>
      <c r="ES219" s="22" t="n">
        <f aca="false">ER222</f>
        <v>193.789334794521</v>
      </c>
      <c r="ET219" s="22" t="n">
        <f aca="false">ES222</f>
        <v>193.789334794521</v>
      </c>
      <c r="EU219" s="22" t="n">
        <f aca="false">ET222</f>
        <v>193.789334794521</v>
      </c>
      <c r="EV219" s="22" t="n">
        <f aca="false">EU222</f>
        <v>193.789334794521</v>
      </c>
      <c r="EW219" s="22" t="n">
        <f aca="false">EV222</f>
        <v>193.789334794521</v>
      </c>
      <c r="EX219" s="22" t="n">
        <f aca="false">EW222</f>
        <v>193.789334794521</v>
      </c>
      <c r="EY219" s="22" t="n">
        <f aca="false">EX222</f>
        <v>193.789334794521</v>
      </c>
      <c r="EZ219" s="22" t="n">
        <f aca="false">EY222</f>
        <v>193.789334794521</v>
      </c>
      <c r="FA219" s="22" t="n">
        <f aca="false">EZ222</f>
        <v>193.789334794521</v>
      </c>
      <c r="FB219" s="22" t="n">
        <f aca="false">FA222</f>
        <v>193.789334794521</v>
      </c>
      <c r="FC219" s="22" t="n">
        <f aca="false">FB222</f>
        <v>193.789334794521</v>
      </c>
      <c r="FD219" s="22" t="n">
        <f aca="false">FC222</f>
        <v>193.789334794521</v>
      </c>
      <c r="FE219" s="22" t="n">
        <f aca="false">FD222</f>
        <v>193.789334794521</v>
      </c>
      <c r="FF219" s="22" t="n">
        <f aca="false">FE222</f>
        <v>193.789334794521</v>
      </c>
      <c r="FG219" s="22" t="n">
        <f aca="false">FF222</f>
        <v>193.789334794521</v>
      </c>
      <c r="FH219" s="22" t="n">
        <f aca="false">FG222</f>
        <v>193.789334794521</v>
      </c>
    </row>
    <row r="220" customFormat="false" ht="15" hidden="false" customHeight="false" outlineLevel="0" collapsed="false">
      <c r="C220" s="1" t="s">
        <v>848</v>
      </c>
      <c r="D220" s="12" t="s">
        <v>358</v>
      </c>
      <c r="E220" s="21" t="n">
        <f aca="false">SUMIF($J$3:$FH$3,"&lt;="&amp;$E20,$J220:$FH220)</f>
        <v>22.9709589041096</v>
      </c>
      <c r="F220" s="21" t="n">
        <f aca="false">SUMIF($J$4:$FH$4,"&lt;="&amp;$E22,$J220:$FH220)</f>
        <v>43.7893347945205</v>
      </c>
      <c r="I220" s="21" t="n">
        <f aca="false">SUM(J220:FH220)</f>
        <v>43.7893347945205</v>
      </c>
      <c r="J220" s="21" t="n">
        <f aca="false">J219*J213*(1-J26)</f>
        <v>0</v>
      </c>
      <c r="K220" s="21" t="n">
        <f aca="false">K219*K213*(1-K26)</f>
        <v>4.43835616438356</v>
      </c>
      <c r="L220" s="21" t="n">
        <f aca="false">L219*L213*(1-L26)</f>
        <v>4.48767123287671</v>
      </c>
      <c r="M220" s="21" t="n">
        <f aca="false">M219*M213*(1-M26)</f>
        <v>4.53698630136986</v>
      </c>
      <c r="N220" s="21" t="n">
        <f aca="false">N219*N213*(1-N26)</f>
        <v>4.53698630136986</v>
      </c>
      <c r="O220" s="21" t="n">
        <f aca="false">O219*O213*(1-O26)</f>
        <v>4.97095890410959</v>
      </c>
      <c r="P220" s="21" t="n">
        <f aca="false">P219*P213*(1-P26)</f>
        <v>5.02619178082192</v>
      </c>
      <c r="Q220" s="21" t="n">
        <f aca="false">Q219*Q213*(1-Q26)</f>
        <v>5.08142465753425</v>
      </c>
      <c r="R220" s="21" t="n">
        <f aca="false">R219*R213*(1-R26)</f>
        <v>5.08142465753425</v>
      </c>
      <c r="S220" s="21" t="n">
        <f aca="false">S219*S213*(1-S26)</f>
        <v>5.62933479452055</v>
      </c>
      <c r="T220" s="21" t="n">
        <f aca="false">T219*T213*(1-T26)</f>
        <v>0</v>
      </c>
      <c r="U220" s="21" t="n">
        <f aca="false">U219*U213*(1-U26)</f>
        <v>0</v>
      </c>
      <c r="V220" s="21" t="n">
        <f aca="false">V219*V213*(1-V26)</f>
        <v>0</v>
      </c>
      <c r="W220" s="21" t="n">
        <f aca="false">W219*W213*(1-W26)</f>
        <v>0</v>
      </c>
      <c r="X220" s="21" t="n">
        <f aca="false">X219*X213*(1-X26)</f>
        <v>0</v>
      </c>
      <c r="Y220" s="21" t="n">
        <f aca="false">Y219*Y213*(1-Y26)</f>
        <v>0</v>
      </c>
      <c r="Z220" s="21" t="n">
        <f aca="false">Z219*Z213*(1-Z26)</f>
        <v>0</v>
      </c>
      <c r="AA220" s="21" t="n">
        <f aca="false">AA219*AA213*(1-AA26)</f>
        <v>0</v>
      </c>
      <c r="AB220" s="21" t="n">
        <f aca="false">AB219*AB213*(1-AB26)</f>
        <v>0</v>
      </c>
      <c r="AC220" s="21" t="n">
        <f aca="false">AC219*AC213*(1-AC26)</f>
        <v>0</v>
      </c>
      <c r="AD220" s="21" t="n">
        <f aca="false">AD219*AD213*(1-AD26)</f>
        <v>0</v>
      </c>
      <c r="AE220" s="21" t="n">
        <f aca="false">AE219*AE213*(1-AE26)</f>
        <v>0</v>
      </c>
      <c r="AF220" s="21" t="n">
        <f aca="false">AF219*AF213*(1-AF26)</f>
        <v>0</v>
      </c>
      <c r="AG220" s="21" t="n">
        <f aca="false">AG219*AG213*(1-AG26)</f>
        <v>0</v>
      </c>
      <c r="AH220" s="21" t="n">
        <f aca="false">AH219*AH213*(1-AH26)</f>
        <v>0</v>
      </c>
      <c r="AI220" s="21" t="n">
        <f aca="false">AI219*AI213*(1-AI26)</f>
        <v>0</v>
      </c>
      <c r="AJ220" s="21" t="n">
        <f aca="false">AJ219*AJ213*(1-AJ26)</f>
        <v>0</v>
      </c>
      <c r="AK220" s="21" t="n">
        <f aca="false">AK219*AK213*(1-AK26)</f>
        <v>0</v>
      </c>
      <c r="AL220" s="21" t="n">
        <f aca="false">AL219*AL213*(1-AL26)</f>
        <v>0</v>
      </c>
      <c r="AM220" s="21" t="n">
        <f aca="false">AM219*AM213*(1-AM26)</f>
        <v>0</v>
      </c>
      <c r="AN220" s="21" t="n">
        <f aca="false">AN219*AN213*(1-AN26)</f>
        <v>0</v>
      </c>
      <c r="AO220" s="21" t="n">
        <f aca="false">AO219*AO213*(1-AO26)</f>
        <v>0</v>
      </c>
      <c r="AP220" s="21" t="n">
        <f aca="false">AP219*AP213*(1-AP26)</f>
        <v>0</v>
      </c>
      <c r="AQ220" s="21" t="n">
        <f aca="false">AQ219*AQ213*(1-AQ26)</f>
        <v>0</v>
      </c>
      <c r="AR220" s="21" t="n">
        <f aca="false">AR219*AR213*(1-AR26)</f>
        <v>0</v>
      </c>
      <c r="AS220" s="21" t="n">
        <f aca="false">AS219*AS213*(1-AS26)</f>
        <v>0</v>
      </c>
      <c r="AT220" s="21" t="n">
        <f aca="false">AT219*AT213*(1-AT26)</f>
        <v>0</v>
      </c>
      <c r="AU220" s="21" t="n">
        <f aca="false">AU219*AU213*(1-AU26)</f>
        <v>0</v>
      </c>
      <c r="AV220" s="21" t="n">
        <f aca="false">AV219*AV213*(1-AV26)</f>
        <v>0</v>
      </c>
      <c r="AW220" s="21" t="n">
        <f aca="false">AW219*AW213*(1-AW26)</f>
        <v>0</v>
      </c>
      <c r="AX220" s="21" t="n">
        <f aca="false">AX219*AX213*(1-AX26)</f>
        <v>0</v>
      </c>
      <c r="AY220" s="21" t="n">
        <f aca="false">AY219*AY213*(1-AY26)</f>
        <v>0</v>
      </c>
      <c r="AZ220" s="21" t="n">
        <f aca="false">AZ219*AZ213*(1-AZ26)</f>
        <v>0</v>
      </c>
      <c r="BA220" s="21" t="n">
        <f aca="false">BA219*BA213*(1-BA26)</f>
        <v>0</v>
      </c>
      <c r="BB220" s="21" t="n">
        <f aca="false">BB219*BB213*(1-BB26)</f>
        <v>0</v>
      </c>
      <c r="BC220" s="21" t="n">
        <f aca="false">BC219*BC213*(1-BC26)</f>
        <v>0</v>
      </c>
      <c r="BD220" s="21" t="n">
        <f aca="false">BD219*BD213*(1-BD26)</f>
        <v>0</v>
      </c>
      <c r="BE220" s="21" t="n">
        <f aca="false">BE219*BE213*(1-BE26)</f>
        <v>0</v>
      </c>
      <c r="BF220" s="21" t="n">
        <f aca="false">BF219*BF213*(1-BF26)</f>
        <v>0</v>
      </c>
      <c r="BG220" s="21" t="n">
        <f aca="false">BG219*BG213*(1-BG26)</f>
        <v>0</v>
      </c>
      <c r="BH220" s="21" t="n">
        <f aca="false">BH219*BH213*(1-BH26)</f>
        <v>0</v>
      </c>
      <c r="BI220" s="21" t="n">
        <f aca="false">BI219*BI213*(1-BI26)</f>
        <v>0</v>
      </c>
      <c r="BJ220" s="21" t="n">
        <f aca="false">BJ219*BJ213*(1-BJ26)</f>
        <v>0</v>
      </c>
      <c r="BK220" s="21" t="n">
        <f aca="false">BK219*BK213*(1-BK26)</f>
        <v>0</v>
      </c>
      <c r="BL220" s="21" t="n">
        <f aca="false">BL219*BL213*(1-BL26)</f>
        <v>0</v>
      </c>
      <c r="BM220" s="21" t="n">
        <f aca="false">BM219*BM213*(1-BM26)</f>
        <v>0</v>
      </c>
      <c r="BN220" s="21" t="n">
        <f aca="false">BN219*BN213*(1-BN26)</f>
        <v>0</v>
      </c>
      <c r="BO220" s="21" t="n">
        <f aca="false">BO219*BO213*(1-BO26)</f>
        <v>0</v>
      </c>
      <c r="BP220" s="21" t="n">
        <f aca="false">BP219*BP213*(1-BP26)</f>
        <v>0</v>
      </c>
      <c r="BQ220" s="21" t="n">
        <f aca="false">BQ219*BQ213*(1-BQ26)</f>
        <v>0</v>
      </c>
      <c r="BR220" s="21" t="n">
        <f aca="false">BR219*BR213*(1-BR26)</f>
        <v>0</v>
      </c>
      <c r="BS220" s="21" t="n">
        <f aca="false">BS219*BS213*(1-BS26)</f>
        <v>0</v>
      </c>
      <c r="BT220" s="21" t="n">
        <f aca="false">BT219*BT213*(1-BT26)</f>
        <v>0</v>
      </c>
      <c r="BU220" s="21" t="n">
        <f aca="false">BU219*BU213*(1-BU26)</f>
        <v>0</v>
      </c>
      <c r="BV220" s="21" t="n">
        <f aca="false">BV219*BV213*(1-BV26)</f>
        <v>0</v>
      </c>
      <c r="BW220" s="21" t="n">
        <f aca="false">BW219*BW213*(1-BW26)</f>
        <v>0</v>
      </c>
      <c r="BX220" s="21" t="n">
        <f aca="false">BX219*BX213*(1-BX26)</f>
        <v>0</v>
      </c>
      <c r="BY220" s="21" t="n">
        <f aca="false">BY219*BY213*(1-BY26)</f>
        <v>0</v>
      </c>
      <c r="BZ220" s="21" t="n">
        <f aca="false">BZ219*BZ213*(1-BZ26)</f>
        <v>0</v>
      </c>
      <c r="CA220" s="21" t="n">
        <f aca="false">CA219*CA213*(1-CA26)</f>
        <v>0</v>
      </c>
      <c r="CB220" s="21" t="n">
        <f aca="false">CB219*CB213*(1-CB26)</f>
        <v>0</v>
      </c>
      <c r="CC220" s="21" t="n">
        <f aca="false">CC219*CC213*(1-CC26)</f>
        <v>0</v>
      </c>
      <c r="CD220" s="21" t="n">
        <f aca="false">CD219*CD213*(1-CD26)</f>
        <v>0</v>
      </c>
      <c r="CE220" s="21" t="n">
        <f aca="false">CE219*CE213*(1-CE26)</f>
        <v>0</v>
      </c>
      <c r="CF220" s="21" t="n">
        <f aca="false">CF219*CF213*(1-CF26)</f>
        <v>0</v>
      </c>
      <c r="CG220" s="21" t="n">
        <f aca="false">CG219*CG213*(1-CG26)</f>
        <v>0</v>
      </c>
      <c r="CH220" s="21" t="n">
        <f aca="false">CH219*CH213*(1-CH26)</f>
        <v>0</v>
      </c>
      <c r="CI220" s="21" t="n">
        <f aca="false">CI219*CI213*(1-CI26)</f>
        <v>0</v>
      </c>
      <c r="CJ220" s="21" t="n">
        <f aca="false">CJ219*CJ213*(1-CJ26)</f>
        <v>0</v>
      </c>
      <c r="CK220" s="21" t="n">
        <f aca="false">CK219*CK213*(1-CK26)</f>
        <v>0</v>
      </c>
      <c r="CL220" s="21" t="n">
        <f aca="false">CL219*CL213*(1-CL26)</f>
        <v>0</v>
      </c>
      <c r="CM220" s="21" t="n">
        <f aca="false">CM219*CM213*(1-CM26)</f>
        <v>0</v>
      </c>
      <c r="CN220" s="21" t="n">
        <f aca="false">CN219*CN213*(1-CN26)</f>
        <v>0</v>
      </c>
      <c r="CO220" s="21" t="n">
        <f aca="false">CO219*CO213*(1-CO26)</f>
        <v>0</v>
      </c>
      <c r="CP220" s="21" t="n">
        <f aca="false">CP219*CP213*(1-CP26)</f>
        <v>0</v>
      </c>
      <c r="CQ220" s="21" t="n">
        <f aca="false">CQ219*CQ213*(1-CQ26)</f>
        <v>0</v>
      </c>
      <c r="CR220" s="21" t="n">
        <f aca="false">CR219*CR213*(1-CR26)</f>
        <v>0</v>
      </c>
      <c r="CS220" s="21" t="n">
        <f aca="false">CS219*CS213*(1-CS26)</f>
        <v>0</v>
      </c>
      <c r="CT220" s="21" t="n">
        <f aca="false">CT219*CT213*(1-CT26)</f>
        <v>0</v>
      </c>
      <c r="CU220" s="21" t="n">
        <f aca="false">CU219*CU213*(1-CU26)</f>
        <v>0</v>
      </c>
      <c r="CV220" s="21" t="n">
        <f aca="false">CV219*CV213*(1-CV26)</f>
        <v>0</v>
      </c>
      <c r="CW220" s="21" t="n">
        <f aca="false">CW219*CW213*(1-CW26)</f>
        <v>0</v>
      </c>
      <c r="CX220" s="21" t="n">
        <f aca="false">CX219*CX213*(1-CX26)</f>
        <v>0</v>
      </c>
      <c r="CY220" s="21" t="n">
        <f aca="false">CY219*CY213*(1-CY26)</f>
        <v>0</v>
      </c>
      <c r="CZ220" s="21" t="n">
        <f aca="false">CZ219*CZ213*(1-CZ26)</f>
        <v>0</v>
      </c>
      <c r="DA220" s="21" t="n">
        <f aca="false">DA219*DA213*(1-DA26)</f>
        <v>0</v>
      </c>
      <c r="DB220" s="21" t="n">
        <f aca="false">DB219*DB213*(1-DB26)</f>
        <v>0</v>
      </c>
      <c r="DC220" s="21" t="n">
        <f aca="false">DC219*DC213*(1-DC26)</f>
        <v>0</v>
      </c>
      <c r="DD220" s="21" t="n">
        <f aca="false">DD219*DD213*(1-DD26)</f>
        <v>0</v>
      </c>
      <c r="DE220" s="21" t="n">
        <f aca="false">DE219*DE213*(1-DE26)</f>
        <v>0</v>
      </c>
      <c r="DF220" s="21" t="n">
        <f aca="false">DF219*DF213*(1-DF26)</f>
        <v>0</v>
      </c>
      <c r="DG220" s="21" t="n">
        <f aca="false">DG219*DG213*(1-DG26)</f>
        <v>0</v>
      </c>
      <c r="DH220" s="21" t="n">
        <f aca="false">DH219*DH213*(1-DH26)</f>
        <v>0</v>
      </c>
      <c r="DI220" s="21" t="n">
        <f aca="false">DI219*DI213*(1-DI26)</f>
        <v>0</v>
      </c>
      <c r="DJ220" s="21" t="n">
        <f aca="false">DJ219*DJ213*(1-DJ26)</f>
        <v>0</v>
      </c>
      <c r="DK220" s="21" t="n">
        <f aca="false">DK219*DK213*(1-DK26)</f>
        <v>0</v>
      </c>
      <c r="DL220" s="21" t="n">
        <f aca="false">DL219*DL213*(1-DL26)</f>
        <v>0</v>
      </c>
      <c r="DM220" s="21" t="n">
        <f aca="false">DM219*DM213*(1-DM26)</f>
        <v>0</v>
      </c>
      <c r="DN220" s="21" t="n">
        <f aca="false">DN219*DN213*(1-DN26)</f>
        <v>0</v>
      </c>
      <c r="DO220" s="21" t="n">
        <f aca="false">DO219*DO213*(1-DO26)</f>
        <v>0</v>
      </c>
      <c r="DP220" s="21" t="n">
        <f aca="false">DP219*DP213*(1-DP26)</f>
        <v>0</v>
      </c>
      <c r="DQ220" s="21" t="n">
        <f aca="false">DQ219*DQ213*(1-DQ26)</f>
        <v>0</v>
      </c>
      <c r="DR220" s="21" t="n">
        <f aca="false">DR219*DR213*(1-DR26)</f>
        <v>0</v>
      </c>
      <c r="DS220" s="21" t="n">
        <f aca="false">DS219*DS213*(1-DS26)</f>
        <v>0</v>
      </c>
      <c r="DT220" s="21" t="n">
        <f aca="false">DT219*DT213*(1-DT26)</f>
        <v>0</v>
      </c>
      <c r="DU220" s="21" t="n">
        <f aca="false">DU219*DU213*(1-DU26)</f>
        <v>0</v>
      </c>
      <c r="DV220" s="21" t="n">
        <f aca="false">DV219*DV213*(1-DV26)</f>
        <v>0</v>
      </c>
      <c r="DW220" s="21" t="n">
        <f aca="false">DW219*DW213*(1-DW26)</f>
        <v>0</v>
      </c>
      <c r="DX220" s="21" t="n">
        <f aca="false">DX219*DX213*(1-DX26)</f>
        <v>0</v>
      </c>
      <c r="DY220" s="21" t="n">
        <f aca="false">DY219*DY213*(1-DY26)</f>
        <v>0</v>
      </c>
      <c r="DZ220" s="21" t="n">
        <f aca="false">DZ219*DZ213*(1-DZ26)</f>
        <v>0</v>
      </c>
      <c r="EA220" s="21" t="n">
        <f aca="false">EA219*EA213*(1-EA26)</f>
        <v>0</v>
      </c>
      <c r="EB220" s="21" t="n">
        <f aca="false">EB219*EB213*(1-EB26)</f>
        <v>0</v>
      </c>
      <c r="EC220" s="21" t="n">
        <f aca="false">EC219*EC213*(1-EC26)</f>
        <v>0</v>
      </c>
      <c r="ED220" s="21" t="n">
        <f aca="false">ED219*ED213*(1-ED26)</f>
        <v>0</v>
      </c>
      <c r="EE220" s="21" t="n">
        <f aca="false">EE219*EE213*(1-EE26)</f>
        <v>0</v>
      </c>
      <c r="EF220" s="21" t="n">
        <f aca="false">EF219*EF213*(1-EF26)</f>
        <v>0</v>
      </c>
      <c r="EG220" s="21" t="n">
        <f aca="false">EG219*EG213*(1-EG26)</f>
        <v>0</v>
      </c>
      <c r="EH220" s="21" t="n">
        <f aca="false">EH219*EH213*(1-EH26)</f>
        <v>0</v>
      </c>
      <c r="EI220" s="21" t="n">
        <f aca="false">EI219*EI213*(1-EI26)</f>
        <v>0</v>
      </c>
      <c r="EJ220" s="21" t="n">
        <f aca="false">EJ219*EJ213*(1-EJ26)</f>
        <v>0</v>
      </c>
      <c r="EK220" s="21" t="n">
        <f aca="false">EK219*EK213*(1-EK26)</f>
        <v>0</v>
      </c>
      <c r="EL220" s="21" t="n">
        <f aca="false">EL219*EL213*(1-EL26)</f>
        <v>0</v>
      </c>
      <c r="EM220" s="21" t="n">
        <f aca="false">EM219*EM213*(1-EM26)</f>
        <v>0</v>
      </c>
      <c r="EN220" s="21" t="n">
        <f aca="false">EN219*EN213*(1-EN26)</f>
        <v>0</v>
      </c>
      <c r="EO220" s="21" t="n">
        <f aca="false">EO219*EO213*(1-EO26)</f>
        <v>0</v>
      </c>
      <c r="EP220" s="21" t="n">
        <f aca="false">EP219*EP213*(1-EP26)</f>
        <v>0</v>
      </c>
      <c r="EQ220" s="21" t="n">
        <f aca="false">EQ219*EQ213*(1-EQ26)</f>
        <v>0</v>
      </c>
      <c r="ER220" s="21" t="n">
        <f aca="false">ER219*ER213*(1-ER26)</f>
        <v>0</v>
      </c>
      <c r="ES220" s="21" t="n">
        <f aca="false">ES219*ES213*(1-ES26)</f>
        <v>0</v>
      </c>
      <c r="ET220" s="21" t="n">
        <f aca="false">ET219*ET213*(1-ET26)</f>
        <v>0</v>
      </c>
      <c r="EU220" s="21" t="n">
        <f aca="false">EU219*EU213*(1-EU26)</f>
        <v>0</v>
      </c>
      <c r="EV220" s="21" t="n">
        <f aca="false">EV219*EV213*(1-EV26)</f>
        <v>0</v>
      </c>
      <c r="EW220" s="21" t="n">
        <f aca="false">EW219*EW213*(1-EW26)</f>
        <v>0</v>
      </c>
      <c r="EX220" s="21" t="n">
        <f aca="false">EX219*EX213*(1-EX26)</f>
        <v>0</v>
      </c>
      <c r="EY220" s="21" t="n">
        <f aca="false">EY219*EY213*(1-EY26)</f>
        <v>0</v>
      </c>
      <c r="EZ220" s="21" t="n">
        <f aca="false">EZ219*EZ213*(1-EZ26)</f>
        <v>0</v>
      </c>
      <c r="FA220" s="21" t="n">
        <f aca="false">FA219*FA213*(1-FA26)</f>
        <v>0</v>
      </c>
      <c r="FB220" s="21" t="n">
        <f aca="false">FB219*FB213*(1-FB26)</f>
        <v>0</v>
      </c>
      <c r="FC220" s="21" t="n">
        <f aca="false">FC219*FC213*(1-FC26)</f>
        <v>0</v>
      </c>
      <c r="FD220" s="21" t="n">
        <f aca="false">FD219*FD213*(1-FD26)</f>
        <v>0</v>
      </c>
      <c r="FE220" s="21" t="n">
        <f aca="false">FE219*FE213*(1-FE26)</f>
        <v>0</v>
      </c>
      <c r="FF220" s="21" t="n">
        <f aca="false">FF219*FF213*(1-FF26)</f>
        <v>0</v>
      </c>
      <c r="FG220" s="21" t="n">
        <f aca="false">FG219*FG213*(1-FG26)</f>
        <v>0</v>
      </c>
      <c r="FH220" s="21" t="n">
        <f aca="false">FH219*FH213*(1-FH26)</f>
        <v>0</v>
      </c>
    </row>
    <row r="221" customFormat="false" ht="15" hidden="false" customHeight="false" outlineLevel="0" collapsed="false">
      <c r="C221" s="1" t="s">
        <v>849</v>
      </c>
      <c r="D221" s="12" t="s">
        <v>358</v>
      </c>
      <c r="I221" s="21" t="n">
        <f aca="false">SUM(J221:FH221)</f>
        <v>43.7893347945205</v>
      </c>
      <c r="J221" s="21" t="n">
        <f aca="false">IF(In_Fix_Interest=1,J37*SUMIF($J$7:J$7,J$7,$J220:J220),J220)</f>
        <v>0</v>
      </c>
      <c r="K221" s="21" t="n">
        <f aca="false">IF(In_Fix_Interest=1,K37*SUMIF($J$7:K$7,K$7,$J220:K220),K220)</f>
        <v>0</v>
      </c>
      <c r="L221" s="21" t="n">
        <f aca="false">IF(In_Fix_Interest=1,L37*SUMIF($J$7:L$7,L$7,$J220:L220),L220)</f>
        <v>0</v>
      </c>
      <c r="M221" s="21" t="n">
        <f aca="false">IF(In_Fix_Interest=1,M37*SUMIF($J$7:M$7,M$7,$J220:M220),M220)</f>
        <v>0</v>
      </c>
      <c r="N221" s="21" t="n">
        <f aca="false">IF(In_Fix_Interest=1,N37*SUMIF($J$7:N$7,N$7,$J220:N220),N220)</f>
        <v>18</v>
      </c>
      <c r="O221" s="21" t="n">
        <f aca="false">IF(In_Fix_Interest=1,O37*SUMIF($J$7:O$7,O$7,$J220:O220),O220)</f>
        <v>0</v>
      </c>
      <c r="P221" s="21" t="n">
        <f aca="false">IF(In_Fix_Interest=1,P37*SUMIF($J$7:P$7,P$7,$J220:P220),P220)</f>
        <v>0</v>
      </c>
      <c r="Q221" s="21" t="n">
        <f aca="false">IF(In_Fix_Interest=1,Q37*SUMIF($J$7:Q$7,Q$7,$J220:Q220),Q220)</f>
        <v>0</v>
      </c>
      <c r="R221" s="21" t="n">
        <f aca="false">IF(In_Fix_Interest=1,R37*SUMIF($J$7:R$7,R$7,$J220:R220),R220)</f>
        <v>20.16</v>
      </c>
      <c r="S221" s="21" t="n">
        <f aca="false">IF(In_Fix_Interest=1,S37*SUMIF($J$7:S$7,S$7,$J220:S220),S220)</f>
        <v>0</v>
      </c>
      <c r="T221" s="21" t="n">
        <f aca="false">IF(In_Fix_Interest=1,T37*SUMIF($J$7:T$7,T$7,$J220:T220),T220)</f>
        <v>0</v>
      </c>
      <c r="U221" s="21" t="n">
        <f aca="false">IF(In_Fix_Interest=1,U37*SUMIF($J$7:U$7,U$7,$J220:U220),U220)</f>
        <v>0</v>
      </c>
      <c r="V221" s="21" t="n">
        <f aca="false">IF(In_Fix_Interest=1,V37*SUMIF($J$7:V$7,V$7,$J220:V220),V220)</f>
        <v>5.62933479452055</v>
      </c>
      <c r="W221" s="21" t="n">
        <f aca="false">IF(In_Fix_Interest=1,W37*SUMIF($J$7:W$7,W$7,$J220:W220),W220)</f>
        <v>0</v>
      </c>
      <c r="X221" s="21" t="n">
        <f aca="false">IF(In_Fix_Interest=1,X37*SUMIF($J$7:X$7,X$7,$J220:X220),X220)</f>
        <v>0</v>
      </c>
      <c r="Y221" s="21" t="n">
        <f aca="false">IF(In_Fix_Interest=1,Y37*SUMIF($J$7:Y$7,Y$7,$J220:Y220),Y220)</f>
        <v>0</v>
      </c>
      <c r="Z221" s="21" t="n">
        <f aca="false">IF(In_Fix_Interest=1,Z37*SUMIF($J$7:Z$7,Z$7,$J220:Z220),Z220)</f>
        <v>0</v>
      </c>
      <c r="AA221" s="21" t="n">
        <f aca="false">IF(In_Fix_Interest=1,AA37*SUMIF($J$7:AA$7,AA$7,$J220:AA220),AA220)</f>
        <v>0</v>
      </c>
      <c r="AB221" s="21" t="n">
        <f aca="false">IF(In_Fix_Interest=1,AB37*SUMIF($J$7:AB$7,AB$7,$J220:AB220),AB220)</f>
        <v>0</v>
      </c>
      <c r="AC221" s="21" t="n">
        <f aca="false">IF(In_Fix_Interest=1,AC37*SUMIF($J$7:AC$7,AC$7,$J220:AC220),AC220)</f>
        <v>0</v>
      </c>
      <c r="AD221" s="21" t="n">
        <f aca="false">IF(In_Fix_Interest=1,AD37*SUMIF($J$7:AD$7,AD$7,$J220:AD220),AD220)</f>
        <v>0</v>
      </c>
      <c r="AE221" s="21" t="n">
        <f aca="false">IF(In_Fix_Interest=1,AE37*SUMIF($J$7:AE$7,AE$7,$J220:AE220),AE220)</f>
        <v>0</v>
      </c>
      <c r="AF221" s="21" t="n">
        <f aca="false">IF(In_Fix_Interest=1,AF37*SUMIF($J$7:AF$7,AF$7,$J220:AF220),AF220)</f>
        <v>0</v>
      </c>
      <c r="AG221" s="21" t="n">
        <f aca="false">IF(In_Fix_Interest=1,AG37*SUMIF($J$7:AG$7,AG$7,$J220:AG220),AG220)</f>
        <v>0</v>
      </c>
      <c r="AH221" s="21" t="n">
        <f aca="false">IF(In_Fix_Interest=1,AH37*SUMIF($J$7:AH$7,AH$7,$J220:AH220),AH220)</f>
        <v>0</v>
      </c>
      <c r="AI221" s="21" t="n">
        <f aca="false">IF(In_Fix_Interest=1,AI37*SUMIF($J$7:AI$7,AI$7,$J220:AI220),AI220)</f>
        <v>0</v>
      </c>
      <c r="AJ221" s="21" t="n">
        <f aca="false">IF(In_Fix_Interest=1,AJ37*SUMIF($J$7:AJ$7,AJ$7,$J220:AJ220),AJ220)</f>
        <v>0</v>
      </c>
      <c r="AK221" s="21" t="n">
        <f aca="false">IF(In_Fix_Interest=1,AK37*SUMIF($J$7:AK$7,AK$7,$J220:AK220),AK220)</f>
        <v>0</v>
      </c>
      <c r="AL221" s="21" t="n">
        <f aca="false">IF(In_Fix_Interest=1,AL37*SUMIF($J$7:AL$7,AL$7,$J220:AL220),AL220)</f>
        <v>0</v>
      </c>
      <c r="AM221" s="21" t="n">
        <f aca="false">IF(In_Fix_Interest=1,AM37*SUMIF($J$7:AM$7,AM$7,$J220:AM220),AM220)</f>
        <v>0</v>
      </c>
      <c r="AN221" s="21" t="n">
        <f aca="false">IF(In_Fix_Interest=1,AN37*SUMIF($J$7:AN$7,AN$7,$J220:AN220),AN220)</f>
        <v>0</v>
      </c>
      <c r="AO221" s="21" t="n">
        <f aca="false">IF(In_Fix_Interest=1,AO37*SUMIF($J$7:AO$7,AO$7,$J220:AO220),AO220)</f>
        <v>0</v>
      </c>
      <c r="AP221" s="21" t="n">
        <f aca="false">IF(In_Fix_Interest=1,AP37*SUMIF($J$7:AP$7,AP$7,$J220:AP220),AP220)</f>
        <v>0</v>
      </c>
      <c r="AQ221" s="21" t="n">
        <f aca="false">IF(In_Fix_Interest=1,AQ37*SUMIF($J$7:AQ$7,AQ$7,$J220:AQ220),AQ220)</f>
        <v>0</v>
      </c>
      <c r="AR221" s="21" t="n">
        <f aca="false">IF(In_Fix_Interest=1,AR37*SUMIF($J$7:AR$7,AR$7,$J220:AR220),AR220)</f>
        <v>0</v>
      </c>
      <c r="AS221" s="21" t="n">
        <f aca="false">IF(In_Fix_Interest=1,AS37*SUMIF($J$7:AS$7,AS$7,$J220:AS220),AS220)</f>
        <v>0</v>
      </c>
      <c r="AT221" s="21" t="n">
        <f aca="false">IF(In_Fix_Interest=1,AT37*SUMIF($J$7:AT$7,AT$7,$J220:AT220),AT220)</f>
        <v>0</v>
      </c>
      <c r="AU221" s="21" t="n">
        <f aca="false">IF(In_Fix_Interest=1,AU37*SUMIF($J$7:AU$7,AU$7,$J220:AU220),AU220)</f>
        <v>0</v>
      </c>
      <c r="AV221" s="21" t="n">
        <f aca="false">IF(In_Fix_Interest=1,AV37*SUMIF($J$7:AV$7,AV$7,$J220:AV220),AV220)</f>
        <v>0</v>
      </c>
      <c r="AW221" s="21" t="n">
        <f aca="false">IF(In_Fix_Interest=1,AW37*SUMIF($J$7:AW$7,AW$7,$J220:AW220),AW220)</f>
        <v>0</v>
      </c>
      <c r="AX221" s="21" t="n">
        <f aca="false">IF(In_Fix_Interest=1,AX37*SUMIF($J$7:AX$7,AX$7,$J220:AX220),AX220)</f>
        <v>0</v>
      </c>
      <c r="AY221" s="21" t="n">
        <f aca="false">IF(In_Fix_Interest=1,AY37*SUMIF($J$7:AY$7,AY$7,$J220:AY220),AY220)</f>
        <v>0</v>
      </c>
      <c r="AZ221" s="21" t="n">
        <f aca="false">IF(In_Fix_Interest=1,AZ37*SUMIF($J$7:AZ$7,AZ$7,$J220:AZ220),AZ220)</f>
        <v>0</v>
      </c>
      <c r="BA221" s="21" t="n">
        <f aca="false">IF(In_Fix_Interest=1,BA37*SUMIF($J$7:BA$7,BA$7,$J220:BA220),BA220)</f>
        <v>0</v>
      </c>
      <c r="BB221" s="21" t="n">
        <f aca="false">IF(In_Fix_Interest=1,BB37*SUMIF($J$7:BB$7,BB$7,$J220:BB220),BB220)</f>
        <v>0</v>
      </c>
      <c r="BC221" s="21" t="n">
        <f aca="false">IF(In_Fix_Interest=1,BC37*SUMIF($J$7:BC$7,BC$7,$J220:BC220),BC220)</f>
        <v>0</v>
      </c>
      <c r="BD221" s="21" t="n">
        <f aca="false">IF(In_Fix_Interest=1,BD37*SUMIF($J$7:BD$7,BD$7,$J220:BD220),BD220)</f>
        <v>0</v>
      </c>
      <c r="BE221" s="21" t="n">
        <f aca="false">IF(In_Fix_Interest=1,BE37*SUMIF($J$7:BE$7,BE$7,$J220:BE220),BE220)</f>
        <v>0</v>
      </c>
      <c r="BF221" s="21" t="n">
        <f aca="false">IF(In_Fix_Interest=1,BF37*SUMIF($J$7:BF$7,BF$7,$J220:BF220),BF220)</f>
        <v>0</v>
      </c>
      <c r="BG221" s="21" t="n">
        <f aca="false">IF(In_Fix_Interest=1,BG37*SUMIF($J$7:BG$7,BG$7,$J220:BG220),BG220)</f>
        <v>0</v>
      </c>
      <c r="BH221" s="21" t="n">
        <f aca="false">IF(In_Fix_Interest=1,BH37*SUMIF($J$7:BH$7,BH$7,$J220:BH220),BH220)</f>
        <v>0</v>
      </c>
      <c r="BI221" s="21" t="n">
        <f aca="false">IF(In_Fix_Interest=1,BI37*SUMIF($J$7:BI$7,BI$7,$J220:BI220),BI220)</f>
        <v>0</v>
      </c>
      <c r="BJ221" s="21" t="n">
        <f aca="false">IF(In_Fix_Interest=1,BJ37*SUMIF($J$7:BJ$7,BJ$7,$J220:BJ220),BJ220)</f>
        <v>0</v>
      </c>
      <c r="BK221" s="21" t="n">
        <f aca="false">IF(In_Fix_Interest=1,BK37*SUMIF($J$7:BK$7,BK$7,$J220:BK220),BK220)</f>
        <v>0</v>
      </c>
      <c r="BL221" s="21" t="n">
        <f aca="false">IF(In_Fix_Interest=1,BL37*SUMIF($J$7:BL$7,BL$7,$J220:BL220),BL220)</f>
        <v>0</v>
      </c>
      <c r="BM221" s="21" t="n">
        <f aca="false">IF(In_Fix_Interest=1,BM37*SUMIF($J$7:BM$7,BM$7,$J220:BM220),BM220)</f>
        <v>0</v>
      </c>
      <c r="BN221" s="21" t="n">
        <f aca="false">IF(In_Fix_Interest=1,BN37*SUMIF($J$7:BN$7,BN$7,$J220:BN220),BN220)</f>
        <v>0</v>
      </c>
      <c r="BO221" s="21" t="n">
        <f aca="false">IF(In_Fix_Interest=1,BO37*SUMIF($J$7:BO$7,BO$7,$J220:BO220),BO220)</f>
        <v>0</v>
      </c>
      <c r="BP221" s="21" t="n">
        <f aca="false">IF(In_Fix_Interest=1,BP37*SUMIF($J$7:BP$7,BP$7,$J220:BP220),BP220)</f>
        <v>0</v>
      </c>
      <c r="BQ221" s="21" t="n">
        <f aca="false">IF(In_Fix_Interest=1,BQ37*SUMIF($J$7:BQ$7,BQ$7,$J220:BQ220),BQ220)</f>
        <v>0</v>
      </c>
      <c r="BR221" s="21" t="n">
        <f aca="false">IF(In_Fix_Interest=1,BR37*SUMIF($J$7:BR$7,BR$7,$J220:BR220),BR220)</f>
        <v>0</v>
      </c>
      <c r="BS221" s="21" t="n">
        <f aca="false">IF(In_Fix_Interest=1,BS37*SUMIF($J$7:BS$7,BS$7,$J220:BS220),BS220)</f>
        <v>0</v>
      </c>
      <c r="BT221" s="21" t="n">
        <f aca="false">IF(In_Fix_Interest=1,BT37*SUMIF($J$7:BT$7,BT$7,$J220:BT220),BT220)</f>
        <v>0</v>
      </c>
      <c r="BU221" s="21" t="n">
        <f aca="false">IF(In_Fix_Interest=1,BU37*SUMIF($J$7:BU$7,BU$7,$J220:BU220),BU220)</f>
        <v>0</v>
      </c>
      <c r="BV221" s="21" t="n">
        <f aca="false">IF(In_Fix_Interest=1,BV37*SUMIF($J$7:BV$7,BV$7,$J220:BV220),BV220)</f>
        <v>0</v>
      </c>
      <c r="BW221" s="21" t="n">
        <f aca="false">IF(In_Fix_Interest=1,BW37*SUMIF($J$7:BW$7,BW$7,$J220:BW220),BW220)</f>
        <v>0</v>
      </c>
      <c r="BX221" s="21" t="n">
        <f aca="false">IF(In_Fix_Interest=1,BX37*SUMIF($J$7:BX$7,BX$7,$J220:BX220),BX220)</f>
        <v>0</v>
      </c>
      <c r="BY221" s="21" t="n">
        <f aca="false">IF(In_Fix_Interest=1,BY37*SUMIF($J$7:BY$7,BY$7,$J220:BY220),BY220)</f>
        <v>0</v>
      </c>
      <c r="BZ221" s="21" t="n">
        <f aca="false">IF(In_Fix_Interest=1,BZ37*SUMIF($J$7:BZ$7,BZ$7,$J220:BZ220),BZ220)</f>
        <v>0</v>
      </c>
      <c r="CA221" s="21" t="n">
        <f aca="false">IF(In_Fix_Interest=1,CA37*SUMIF($J$7:CA$7,CA$7,$J220:CA220),CA220)</f>
        <v>0</v>
      </c>
      <c r="CB221" s="21" t="n">
        <f aca="false">IF(In_Fix_Interest=1,CB37*SUMIF($J$7:CB$7,CB$7,$J220:CB220),CB220)</f>
        <v>0</v>
      </c>
      <c r="CC221" s="21" t="n">
        <f aca="false">IF(In_Fix_Interest=1,CC37*SUMIF($J$7:CC$7,CC$7,$J220:CC220),CC220)</f>
        <v>0</v>
      </c>
      <c r="CD221" s="21" t="n">
        <f aca="false">IF(In_Fix_Interest=1,CD37*SUMIF($J$7:CD$7,CD$7,$J220:CD220),CD220)</f>
        <v>0</v>
      </c>
      <c r="CE221" s="21" t="n">
        <f aca="false">IF(In_Fix_Interest=1,CE37*SUMIF($J$7:CE$7,CE$7,$J220:CE220),CE220)</f>
        <v>0</v>
      </c>
      <c r="CF221" s="21" t="n">
        <f aca="false">IF(In_Fix_Interest=1,CF37*SUMIF($J$7:CF$7,CF$7,$J220:CF220),CF220)</f>
        <v>0</v>
      </c>
      <c r="CG221" s="21" t="n">
        <f aca="false">IF(In_Fix_Interest=1,CG37*SUMIF($J$7:CG$7,CG$7,$J220:CG220),CG220)</f>
        <v>0</v>
      </c>
      <c r="CH221" s="21" t="n">
        <f aca="false">IF(In_Fix_Interest=1,CH37*SUMIF($J$7:CH$7,CH$7,$J220:CH220),CH220)</f>
        <v>0</v>
      </c>
      <c r="CI221" s="21" t="n">
        <f aca="false">IF(In_Fix_Interest=1,CI37*SUMIF($J$7:CI$7,CI$7,$J220:CI220),CI220)</f>
        <v>0</v>
      </c>
      <c r="CJ221" s="21" t="n">
        <f aca="false">IF(In_Fix_Interest=1,CJ37*SUMIF($J$7:CJ$7,CJ$7,$J220:CJ220),CJ220)</f>
        <v>0</v>
      </c>
      <c r="CK221" s="21" t="n">
        <f aca="false">IF(In_Fix_Interest=1,CK37*SUMIF($J$7:CK$7,CK$7,$J220:CK220),CK220)</f>
        <v>0</v>
      </c>
      <c r="CL221" s="21" t="n">
        <f aca="false">IF(In_Fix_Interest=1,CL37*SUMIF($J$7:CL$7,CL$7,$J220:CL220),CL220)</f>
        <v>0</v>
      </c>
      <c r="CM221" s="21" t="n">
        <f aca="false">IF(In_Fix_Interest=1,CM37*SUMIF($J$7:CM$7,CM$7,$J220:CM220),CM220)</f>
        <v>0</v>
      </c>
      <c r="CN221" s="21" t="n">
        <f aca="false">IF(In_Fix_Interest=1,CN37*SUMIF($J$7:CN$7,CN$7,$J220:CN220),CN220)</f>
        <v>0</v>
      </c>
      <c r="CO221" s="21" t="n">
        <f aca="false">IF(In_Fix_Interest=1,CO37*SUMIF($J$7:CO$7,CO$7,$J220:CO220),CO220)</f>
        <v>0</v>
      </c>
      <c r="CP221" s="21" t="n">
        <f aca="false">IF(In_Fix_Interest=1,CP37*SUMIF($J$7:CP$7,CP$7,$J220:CP220),CP220)</f>
        <v>0</v>
      </c>
      <c r="CQ221" s="21" t="n">
        <f aca="false">IF(In_Fix_Interest=1,CQ37*SUMIF($J$7:CQ$7,CQ$7,$J220:CQ220),CQ220)</f>
        <v>0</v>
      </c>
      <c r="CR221" s="21" t="n">
        <f aca="false">IF(In_Fix_Interest=1,CR37*SUMIF($J$7:CR$7,CR$7,$J220:CR220),CR220)</f>
        <v>0</v>
      </c>
      <c r="CS221" s="21" t="n">
        <f aca="false">IF(In_Fix_Interest=1,CS37*SUMIF($J$7:CS$7,CS$7,$J220:CS220),CS220)</f>
        <v>0</v>
      </c>
      <c r="CT221" s="21" t="n">
        <f aca="false">IF(In_Fix_Interest=1,CT37*SUMIF($J$7:CT$7,CT$7,$J220:CT220),CT220)</f>
        <v>0</v>
      </c>
      <c r="CU221" s="21" t="n">
        <f aca="false">IF(In_Fix_Interest=1,CU37*SUMIF($J$7:CU$7,CU$7,$J220:CU220),CU220)</f>
        <v>0</v>
      </c>
      <c r="CV221" s="21" t="n">
        <f aca="false">IF(In_Fix_Interest=1,CV37*SUMIF($J$7:CV$7,CV$7,$J220:CV220),CV220)</f>
        <v>0</v>
      </c>
      <c r="CW221" s="21" t="n">
        <f aca="false">IF(In_Fix_Interest=1,CW37*SUMIF($J$7:CW$7,CW$7,$J220:CW220),CW220)</f>
        <v>0</v>
      </c>
      <c r="CX221" s="21" t="n">
        <f aca="false">IF(In_Fix_Interest=1,CX37*SUMIF($J$7:CX$7,CX$7,$J220:CX220),CX220)</f>
        <v>0</v>
      </c>
      <c r="CY221" s="21" t="n">
        <f aca="false">IF(In_Fix_Interest=1,CY37*SUMIF($J$7:CY$7,CY$7,$J220:CY220),CY220)</f>
        <v>0</v>
      </c>
      <c r="CZ221" s="21" t="n">
        <f aca="false">IF(In_Fix_Interest=1,CZ37*SUMIF($J$7:CZ$7,CZ$7,$J220:CZ220),CZ220)</f>
        <v>0</v>
      </c>
      <c r="DA221" s="21" t="n">
        <f aca="false">IF(In_Fix_Interest=1,DA37*SUMIF($J$7:DA$7,DA$7,$J220:DA220),DA220)</f>
        <v>0</v>
      </c>
      <c r="DB221" s="21" t="n">
        <f aca="false">IF(In_Fix_Interest=1,DB37*SUMIF($J$7:DB$7,DB$7,$J220:DB220),DB220)</f>
        <v>0</v>
      </c>
      <c r="DC221" s="21" t="n">
        <f aca="false">IF(In_Fix_Interest=1,DC37*SUMIF($J$7:DC$7,DC$7,$J220:DC220),DC220)</f>
        <v>0</v>
      </c>
      <c r="DD221" s="21" t="n">
        <f aca="false">IF(In_Fix_Interest=1,DD37*SUMIF($J$7:DD$7,DD$7,$J220:DD220),DD220)</f>
        <v>0</v>
      </c>
      <c r="DE221" s="21" t="n">
        <f aca="false">IF(In_Fix_Interest=1,DE37*SUMIF($J$7:DE$7,DE$7,$J220:DE220),DE220)</f>
        <v>0</v>
      </c>
      <c r="DF221" s="21" t="n">
        <f aca="false">IF(In_Fix_Interest=1,DF37*SUMIF($J$7:DF$7,DF$7,$J220:DF220),DF220)</f>
        <v>0</v>
      </c>
      <c r="DG221" s="21" t="n">
        <f aca="false">IF(In_Fix_Interest=1,DG37*SUMIF($J$7:DG$7,DG$7,$J220:DG220),DG220)</f>
        <v>0</v>
      </c>
      <c r="DH221" s="21" t="n">
        <f aca="false">IF(In_Fix_Interest=1,DH37*SUMIF($J$7:DH$7,DH$7,$J220:DH220),DH220)</f>
        <v>0</v>
      </c>
      <c r="DI221" s="21" t="n">
        <f aca="false">IF(In_Fix_Interest=1,DI37*SUMIF($J$7:DI$7,DI$7,$J220:DI220),DI220)</f>
        <v>0</v>
      </c>
      <c r="DJ221" s="21" t="n">
        <f aca="false">IF(In_Fix_Interest=1,DJ37*SUMIF($J$7:DJ$7,DJ$7,$J220:DJ220),DJ220)</f>
        <v>0</v>
      </c>
      <c r="DK221" s="21" t="n">
        <f aca="false">IF(In_Fix_Interest=1,DK37*SUMIF($J$7:DK$7,DK$7,$J220:DK220),DK220)</f>
        <v>0</v>
      </c>
      <c r="DL221" s="21" t="n">
        <f aca="false">IF(In_Fix_Interest=1,DL37*SUMIF($J$7:DL$7,DL$7,$J220:DL220),DL220)</f>
        <v>0</v>
      </c>
      <c r="DM221" s="21" t="n">
        <f aca="false">IF(In_Fix_Interest=1,DM37*SUMIF($J$7:DM$7,DM$7,$J220:DM220),DM220)</f>
        <v>0</v>
      </c>
      <c r="DN221" s="21" t="n">
        <f aca="false">IF(In_Fix_Interest=1,DN37*SUMIF($J$7:DN$7,DN$7,$J220:DN220),DN220)</f>
        <v>0</v>
      </c>
      <c r="DO221" s="21" t="n">
        <f aca="false">IF(In_Fix_Interest=1,DO37*SUMIF($J$7:DO$7,DO$7,$J220:DO220),DO220)</f>
        <v>0</v>
      </c>
      <c r="DP221" s="21" t="n">
        <f aca="false">IF(In_Fix_Interest=1,DP37*SUMIF($J$7:DP$7,DP$7,$J220:DP220),DP220)</f>
        <v>0</v>
      </c>
      <c r="DQ221" s="21" t="n">
        <f aca="false">IF(In_Fix_Interest=1,DQ37*SUMIF($J$7:DQ$7,DQ$7,$J220:DQ220),DQ220)</f>
        <v>0</v>
      </c>
      <c r="DR221" s="21" t="n">
        <f aca="false">IF(In_Fix_Interest=1,DR37*SUMIF($J$7:DR$7,DR$7,$J220:DR220),DR220)</f>
        <v>0</v>
      </c>
      <c r="DS221" s="21" t="n">
        <f aca="false">IF(In_Fix_Interest=1,DS37*SUMIF($J$7:DS$7,DS$7,$J220:DS220),DS220)</f>
        <v>0</v>
      </c>
      <c r="DT221" s="21" t="n">
        <f aca="false">IF(In_Fix_Interest=1,DT37*SUMIF($J$7:DT$7,DT$7,$J220:DT220),DT220)</f>
        <v>0</v>
      </c>
      <c r="DU221" s="21" t="n">
        <f aca="false">IF(In_Fix_Interest=1,DU37*SUMIF($J$7:DU$7,DU$7,$J220:DU220),DU220)</f>
        <v>0</v>
      </c>
      <c r="DV221" s="21" t="n">
        <f aca="false">IF(In_Fix_Interest=1,DV37*SUMIF($J$7:DV$7,DV$7,$J220:DV220),DV220)</f>
        <v>0</v>
      </c>
      <c r="DW221" s="21" t="n">
        <f aca="false">IF(In_Fix_Interest=1,DW37*SUMIF($J$7:DW$7,DW$7,$J220:DW220),DW220)</f>
        <v>0</v>
      </c>
      <c r="DX221" s="21" t="n">
        <f aca="false">IF(In_Fix_Interest=1,DX37*SUMIF($J$7:DX$7,DX$7,$J220:DX220),DX220)</f>
        <v>0</v>
      </c>
      <c r="DY221" s="21" t="n">
        <f aca="false">IF(In_Fix_Interest=1,DY37*SUMIF($J$7:DY$7,DY$7,$J220:DY220),DY220)</f>
        <v>0</v>
      </c>
      <c r="DZ221" s="21" t="n">
        <f aca="false">IF(In_Fix_Interest=1,DZ37*SUMIF($J$7:DZ$7,DZ$7,$J220:DZ220),DZ220)</f>
        <v>0</v>
      </c>
      <c r="EA221" s="21" t="n">
        <f aca="false">IF(In_Fix_Interest=1,EA37*SUMIF($J$7:EA$7,EA$7,$J220:EA220),EA220)</f>
        <v>0</v>
      </c>
      <c r="EB221" s="21" t="n">
        <f aca="false">IF(In_Fix_Interest=1,EB37*SUMIF($J$7:EB$7,EB$7,$J220:EB220),EB220)</f>
        <v>0</v>
      </c>
      <c r="EC221" s="21" t="n">
        <f aca="false">IF(In_Fix_Interest=1,EC37*SUMIF($J$7:EC$7,EC$7,$J220:EC220),EC220)</f>
        <v>0</v>
      </c>
      <c r="ED221" s="21" t="n">
        <f aca="false">IF(In_Fix_Interest=1,ED37*SUMIF($J$7:ED$7,ED$7,$J220:ED220),ED220)</f>
        <v>0</v>
      </c>
      <c r="EE221" s="21" t="n">
        <f aca="false">IF(In_Fix_Interest=1,EE37*SUMIF($J$7:EE$7,EE$7,$J220:EE220),EE220)</f>
        <v>0</v>
      </c>
      <c r="EF221" s="21" t="n">
        <f aca="false">IF(In_Fix_Interest=1,EF37*SUMIF($J$7:EF$7,EF$7,$J220:EF220),EF220)</f>
        <v>0</v>
      </c>
      <c r="EG221" s="21" t="n">
        <f aca="false">IF(In_Fix_Interest=1,EG37*SUMIF($J$7:EG$7,EG$7,$J220:EG220),EG220)</f>
        <v>0</v>
      </c>
      <c r="EH221" s="21" t="n">
        <f aca="false">IF(In_Fix_Interest=1,EH37*SUMIF($J$7:EH$7,EH$7,$J220:EH220),EH220)</f>
        <v>0</v>
      </c>
      <c r="EI221" s="21" t="n">
        <f aca="false">IF(In_Fix_Interest=1,EI37*SUMIF($J$7:EI$7,EI$7,$J220:EI220),EI220)</f>
        <v>0</v>
      </c>
      <c r="EJ221" s="21" t="n">
        <f aca="false">IF(In_Fix_Interest=1,EJ37*SUMIF($J$7:EJ$7,EJ$7,$J220:EJ220),EJ220)</f>
        <v>0</v>
      </c>
      <c r="EK221" s="21" t="n">
        <f aca="false">IF(In_Fix_Interest=1,EK37*SUMIF($J$7:EK$7,EK$7,$J220:EK220),EK220)</f>
        <v>0</v>
      </c>
      <c r="EL221" s="21" t="n">
        <f aca="false">IF(In_Fix_Interest=1,EL37*SUMIF($J$7:EL$7,EL$7,$J220:EL220),EL220)</f>
        <v>0</v>
      </c>
      <c r="EM221" s="21" t="n">
        <f aca="false">IF(In_Fix_Interest=1,EM37*SUMIF($J$7:EM$7,EM$7,$J220:EM220),EM220)</f>
        <v>0</v>
      </c>
      <c r="EN221" s="21" t="n">
        <f aca="false">IF(In_Fix_Interest=1,EN37*SUMIF($J$7:EN$7,EN$7,$J220:EN220),EN220)</f>
        <v>0</v>
      </c>
      <c r="EO221" s="21" t="n">
        <f aca="false">IF(In_Fix_Interest=1,EO37*SUMIF($J$7:EO$7,EO$7,$J220:EO220),EO220)</f>
        <v>0</v>
      </c>
      <c r="EP221" s="21" t="n">
        <f aca="false">IF(In_Fix_Interest=1,EP37*SUMIF($J$7:EP$7,EP$7,$J220:EP220),EP220)</f>
        <v>0</v>
      </c>
      <c r="EQ221" s="21" t="n">
        <f aca="false">IF(In_Fix_Interest=1,EQ37*SUMIF($J$7:EQ$7,EQ$7,$J220:EQ220),EQ220)</f>
        <v>0</v>
      </c>
      <c r="ER221" s="21" t="n">
        <f aca="false">IF(In_Fix_Interest=1,ER37*SUMIF($J$7:ER$7,ER$7,$J220:ER220),ER220)</f>
        <v>0</v>
      </c>
      <c r="ES221" s="21" t="n">
        <f aca="false">IF(In_Fix_Interest=1,ES37*SUMIF($J$7:ES$7,ES$7,$J220:ES220),ES220)</f>
        <v>0</v>
      </c>
      <c r="ET221" s="21" t="n">
        <f aca="false">IF(In_Fix_Interest=1,ET37*SUMIF($J$7:ET$7,ET$7,$J220:ET220),ET220)</f>
        <v>0</v>
      </c>
      <c r="EU221" s="21" t="n">
        <f aca="false">IF(In_Fix_Interest=1,EU37*SUMIF($J$7:EU$7,EU$7,$J220:EU220),EU220)</f>
        <v>0</v>
      </c>
      <c r="EV221" s="21" t="n">
        <f aca="false">IF(In_Fix_Interest=1,EV37*SUMIF($J$7:EV$7,EV$7,$J220:EV220),EV220)</f>
        <v>0</v>
      </c>
      <c r="EW221" s="21" t="n">
        <f aca="false">IF(In_Fix_Interest=1,EW37*SUMIF($J$7:EW$7,EW$7,$J220:EW220),EW220)</f>
        <v>0</v>
      </c>
      <c r="EX221" s="21" t="n">
        <f aca="false">IF(In_Fix_Interest=1,EX37*SUMIF($J$7:EX$7,EX$7,$J220:EX220),EX220)</f>
        <v>0</v>
      </c>
      <c r="EY221" s="21" t="n">
        <f aca="false">IF(In_Fix_Interest=1,EY37*SUMIF($J$7:EY$7,EY$7,$J220:EY220),EY220)</f>
        <v>0</v>
      </c>
      <c r="EZ221" s="21" t="n">
        <f aca="false">IF(In_Fix_Interest=1,EZ37*SUMIF($J$7:EZ$7,EZ$7,$J220:EZ220),EZ220)</f>
        <v>0</v>
      </c>
      <c r="FA221" s="21" t="n">
        <f aca="false">IF(In_Fix_Interest=1,FA37*SUMIF($J$7:FA$7,FA$7,$J220:FA220),FA220)</f>
        <v>0</v>
      </c>
      <c r="FB221" s="21" t="n">
        <f aca="false">IF(In_Fix_Interest=1,FB37*SUMIF($J$7:FB$7,FB$7,$J220:FB220),FB220)</f>
        <v>0</v>
      </c>
      <c r="FC221" s="21" t="n">
        <f aca="false">IF(In_Fix_Interest=1,FC37*SUMIF($J$7:FC$7,FC$7,$J220:FC220),FC220)</f>
        <v>0</v>
      </c>
      <c r="FD221" s="21" t="n">
        <f aca="false">IF(In_Fix_Interest=1,FD37*SUMIF($J$7:FD$7,FD$7,$J220:FD220),FD220)</f>
        <v>0</v>
      </c>
      <c r="FE221" s="21" t="n">
        <f aca="false">IF(In_Fix_Interest=1,FE37*SUMIF($J$7:FE$7,FE$7,$J220:FE220),FE220)</f>
        <v>0</v>
      </c>
      <c r="FF221" s="21" t="n">
        <f aca="false">IF(In_Fix_Interest=1,FF37*SUMIF($J$7:FF$7,FF$7,$J220:FF220),FF220)</f>
        <v>0</v>
      </c>
      <c r="FG221" s="21" t="n">
        <f aca="false">IF(In_Fix_Interest=1,FG37*SUMIF($J$7:FG$7,FG$7,$J220:FG220),FG220)</f>
        <v>0</v>
      </c>
      <c r="FH221" s="21" t="n">
        <f aca="false">IF(In_Fix_Interest=1,FH37*SUMIF($J$7:FH$7,FH$7,$J220:FH220),FH220)</f>
        <v>0</v>
      </c>
    </row>
    <row r="222" customFormat="false" ht="15" hidden="false" customHeight="false" outlineLevel="0" collapsed="false">
      <c r="C222" s="1" t="s">
        <v>850</v>
      </c>
      <c r="D222" s="12" t="s">
        <v>358</v>
      </c>
      <c r="I222" s="65"/>
      <c r="J222" s="21" t="n">
        <f aca="false">J219+In_PSH_Land*J19+J221</f>
        <v>150</v>
      </c>
      <c r="K222" s="21" t="n">
        <f aca="false">K219+In_PSH_Land*K19+K221</f>
        <v>150</v>
      </c>
      <c r="L222" s="21" t="n">
        <f aca="false">L219+In_PSH_Land*L19+L221</f>
        <v>150</v>
      </c>
      <c r="M222" s="21" t="n">
        <f aca="false">M219+In_PSH_Land*M19+M221</f>
        <v>150</v>
      </c>
      <c r="N222" s="21" t="n">
        <f aca="false">N219+In_PSH_Land*N19+N221</f>
        <v>168</v>
      </c>
      <c r="O222" s="21" t="n">
        <f aca="false">O219+In_PSH_Land*O19+O221</f>
        <v>168</v>
      </c>
      <c r="P222" s="21" t="n">
        <f aca="false">P219+In_PSH_Land*P19+P221</f>
        <v>168</v>
      </c>
      <c r="Q222" s="21" t="n">
        <f aca="false">Q219+In_PSH_Land*Q19+Q221</f>
        <v>168</v>
      </c>
      <c r="R222" s="21" t="n">
        <f aca="false">R219+In_PSH_Land*R19+R221</f>
        <v>188.16</v>
      </c>
      <c r="S222" s="21" t="n">
        <f aca="false">S219+In_PSH_Land*S19+S221</f>
        <v>188.16</v>
      </c>
      <c r="T222" s="21" t="n">
        <f aca="false">T219+In_PSH_Land*T19+T221</f>
        <v>188.16</v>
      </c>
      <c r="U222" s="21" t="n">
        <f aca="false">U219+In_PSH_Land*U19+U221</f>
        <v>188.16</v>
      </c>
      <c r="V222" s="21" t="n">
        <f aca="false">V219+In_PSH_Land*V19+V221</f>
        <v>193.789334794521</v>
      </c>
      <c r="W222" s="21" t="n">
        <f aca="false">W219+In_PSH_Land*W19+W221</f>
        <v>193.789334794521</v>
      </c>
      <c r="X222" s="21" t="n">
        <f aca="false">X219+In_PSH_Land*X19+X221</f>
        <v>193.789334794521</v>
      </c>
      <c r="Y222" s="21" t="n">
        <f aca="false">Y219+In_PSH_Land*Y19+Y221</f>
        <v>193.789334794521</v>
      </c>
      <c r="Z222" s="21" t="n">
        <f aca="false">Z219+In_PSH_Land*Z19+Z221</f>
        <v>193.789334794521</v>
      </c>
      <c r="AA222" s="21" t="n">
        <f aca="false">AA219+In_PSH_Land*AA19+AA221</f>
        <v>193.789334794521</v>
      </c>
      <c r="AB222" s="21" t="n">
        <f aca="false">AB219+In_PSH_Land*AB19+AB221</f>
        <v>193.789334794521</v>
      </c>
      <c r="AC222" s="21" t="n">
        <f aca="false">AC219+In_PSH_Land*AC19+AC221</f>
        <v>193.789334794521</v>
      </c>
      <c r="AD222" s="21" t="n">
        <f aca="false">AD219+In_PSH_Land*AD19+AD221</f>
        <v>193.789334794521</v>
      </c>
      <c r="AE222" s="21" t="n">
        <f aca="false">AE219+In_PSH_Land*AE19+AE221</f>
        <v>193.789334794521</v>
      </c>
      <c r="AF222" s="21" t="n">
        <f aca="false">AF219+In_PSH_Land*AF19+AF221</f>
        <v>193.789334794521</v>
      </c>
      <c r="AG222" s="21" t="n">
        <f aca="false">AG219+In_PSH_Land*AG19+AG221</f>
        <v>193.789334794521</v>
      </c>
      <c r="AH222" s="21" t="n">
        <f aca="false">AH219+In_PSH_Land*AH19+AH221</f>
        <v>193.789334794521</v>
      </c>
      <c r="AI222" s="21" t="n">
        <f aca="false">AI219+In_PSH_Land*AI19+AI221</f>
        <v>193.789334794521</v>
      </c>
      <c r="AJ222" s="21" t="n">
        <f aca="false">AJ219+In_PSH_Land*AJ19+AJ221</f>
        <v>193.789334794521</v>
      </c>
      <c r="AK222" s="21" t="n">
        <f aca="false">AK219+In_PSH_Land*AK19+AK221</f>
        <v>193.789334794521</v>
      </c>
      <c r="AL222" s="21" t="n">
        <f aca="false">AL219+In_PSH_Land*AL19+AL221</f>
        <v>193.789334794521</v>
      </c>
      <c r="AM222" s="21" t="n">
        <f aca="false">AM219+In_PSH_Land*AM19+AM221</f>
        <v>193.789334794521</v>
      </c>
      <c r="AN222" s="21" t="n">
        <f aca="false">AN219+In_PSH_Land*AN19+AN221</f>
        <v>193.789334794521</v>
      </c>
      <c r="AO222" s="21" t="n">
        <f aca="false">AO219+In_PSH_Land*AO19+AO221</f>
        <v>193.789334794521</v>
      </c>
      <c r="AP222" s="21" t="n">
        <f aca="false">AP219+In_PSH_Land*AP19+AP221</f>
        <v>193.789334794521</v>
      </c>
      <c r="AQ222" s="21" t="n">
        <f aca="false">AQ219+In_PSH_Land*AQ19+AQ221</f>
        <v>193.789334794521</v>
      </c>
      <c r="AR222" s="21" t="n">
        <f aca="false">AR219+In_PSH_Land*AR19+AR221</f>
        <v>193.789334794521</v>
      </c>
      <c r="AS222" s="21" t="n">
        <f aca="false">AS219+In_PSH_Land*AS19+AS221</f>
        <v>193.789334794521</v>
      </c>
      <c r="AT222" s="21" t="n">
        <f aca="false">AT219+In_PSH_Land*AT19+AT221</f>
        <v>193.789334794521</v>
      </c>
      <c r="AU222" s="21" t="n">
        <f aca="false">AU219+In_PSH_Land*AU19+AU221</f>
        <v>193.789334794521</v>
      </c>
      <c r="AV222" s="21" t="n">
        <f aca="false">AV219+In_PSH_Land*AV19+AV221</f>
        <v>193.789334794521</v>
      </c>
      <c r="AW222" s="21" t="n">
        <f aca="false">AW219+In_PSH_Land*AW19+AW221</f>
        <v>193.789334794521</v>
      </c>
      <c r="AX222" s="21" t="n">
        <f aca="false">AX219+In_PSH_Land*AX19+AX221</f>
        <v>193.789334794521</v>
      </c>
      <c r="AY222" s="21" t="n">
        <f aca="false">AY219+In_PSH_Land*AY19+AY221</f>
        <v>193.789334794521</v>
      </c>
      <c r="AZ222" s="21" t="n">
        <f aca="false">AZ219+In_PSH_Land*AZ19+AZ221</f>
        <v>193.789334794521</v>
      </c>
      <c r="BA222" s="21" t="n">
        <f aca="false">BA219+In_PSH_Land*BA19+BA221</f>
        <v>193.789334794521</v>
      </c>
      <c r="BB222" s="21" t="n">
        <f aca="false">BB219+In_PSH_Land*BB19+BB221</f>
        <v>193.789334794521</v>
      </c>
      <c r="BC222" s="21" t="n">
        <f aca="false">BC219+In_PSH_Land*BC19+BC221</f>
        <v>193.789334794521</v>
      </c>
      <c r="BD222" s="21" t="n">
        <f aca="false">BD219+In_PSH_Land*BD19+BD221</f>
        <v>193.789334794521</v>
      </c>
      <c r="BE222" s="21" t="n">
        <f aca="false">BE219+In_PSH_Land*BE19+BE221</f>
        <v>193.789334794521</v>
      </c>
      <c r="BF222" s="21" t="n">
        <f aca="false">BF219+In_PSH_Land*BF19+BF221</f>
        <v>193.789334794521</v>
      </c>
      <c r="BG222" s="21" t="n">
        <f aca="false">BG219+In_PSH_Land*BG19+BG221</f>
        <v>193.789334794521</v>
      </c>
      <c r="BH222" s="21" t="n">
        <f aca="false">BH219+In_PSH_Land*BH19+BH221</f>
        <v>193.789334794521</v>
      </c>
      <c r="BI222" s="21" t="n">
        <f aca="false">BI219+In_PSH_Land*BI19+BI221</f>
        <v>193.789334794521</v>
      </c>
      <c r="BJ222" s="21" t="n">
        <f aca="false">BJ219+In_PSH_Land*BJ19+BJ221</f>
        <v>193.789334794521</v>
      </c>
      <c r="BK222" s="21" t="n">
        <f aca="false">BK219+In_PSH_Land*BK19+BK221</f>
        <v>193.789334794521</v>
      </c>
      <c r="BL222" s="21" t="n">
        <f aca="false">BL219+In_PSH_Land*BL19+BL221</f>
        <v>193.789334794521</v>
      </c>
      <c r="BM222" s="21" t="n">
        <f aca="false">BM219+In_PSH_Land*BM19+BM221</f>
        <v>193.789334794521</v>
      </c>
      <c r="BN222" s="21" t="n">
        <f aca="false">BN219+In_PSH_Land*BN19+BN221</f>
        <v>193.789334794521</v>
      </c>
      <c r="BO222" s="21" t="n">
        <f aca="false">BO219+In_PSH_Land*BO19+BO221</f>
        <v>193.789334794521</v>
      </c>
      <c r="BP222" s="21" t="n">
        <f aca="false">BP219+In_PSH_Land*BP19+BP221</f>
        <v>193.789334794521</v>
      </c>
      <c r="BQ222" s="21" t="n">
        <f aca="false">BQ219+In_PSH_Land*BQ19+BQ221</f>
        <v>193.789334794521</v>
      </c>
      <c r="BR222" s="21" t="n">
        <f aca="false">BR219+In_PSH_Land*BR19+BR221</f>
        <v>193.789334794521</v>
      </c>
      <c r="BS222" s="21" t="n">
        <f aca="false">BS219+In_PSH_Land*BS19+BS221</f>
        <v>193.789334794521</v>
      </c>
      <c r="BT222" s="21" t="n">
        <f aca="false">BT219+In_PSH_Land*BT19+BT221</f>
        <v>193.789334794521</v>
      </c>
      <c r="BU222" s="21" t="n">
        <f aca="false">BU219+In_PSH_Land*BU19+BU221</f>
        <v>193.789334794521</v>
      </c>
      <c r="BV222" s="21" t="n">
        <f aca="false">BV219+In_PSH_Land*BV19+BV221</f>
        <v>193.789334794521</v>
      </c>
      <c r="BW222" s="21" t="n">
        <f aca="false">BW219+In_PSH_Land*BW19+BW221</f>
        <v>193.789334794521</v>
      </c>
      <c r="BX222" s="21" t="n">
        <f aca="false">BX219+In_PSH_Land*BX19+BX221</f>
        <v>193.789334794521</v>
      </c>
      <c r="BY222" s="21" t="n">
        <f aca="false">BY219+In_PSH_Land*BY19+BY221</f>
        <v>193.789334794521</v>
      </c>
      <c r="BZ222" s="21" t="n">
        <f aca="false">BZ219+In_PSH_Land*BZ19+BZ221</f>
        <v>193.789334794521</v>
      </c>
      <c r="CA222" s="21" t="n">
        <f aca="false">CA219+In_PSH_Land*CA19+CA221</f>
        <v>193.789334794521</v>
      </c>
      <c r="CB222" s="21" t="n">
        <f aca="false">CB219+In_PSH_Land*CB19+CB221</f>
        <v>193.789334794521</v>
      </c>
      <c r="CC222" s="21" t="n">
        <f aca="false">CC219+In_PSH_Land*CC19+CC221</f>
        <v>193.789334794521</v>
      </c>
      <c r="CD222" s="21" t="n">
        <f aca="false">CD219+In_PSH_Land*CD19+CD221</f>
        <v>193.789334794521</v>
      </c>
      <c r="CE222" s="21" t="n">
        <f aca="false">CE219+In_PSH_Land*CE19+CE221</f>
        <v>193.789334794521</v>
      </c>
      <c r="CF222" s="21" t="n">
        <f aca="false">CF219+In_PSH_Land*CF19+CF221</f>
        <v>193.789334794521</v>
      </c>
      <c r="CG222" s="21" t="n">
        <f aca="false">CG219+In_PSH_Land*CG19+CG221</f>
        <v>193.789334794521</v>
      </c>
      <c r="CH222" s="21" t="n">
        <f aca="false">CH219+In_PSH_Land*CH19+CH221</f>
        <v>193.789334794521</v>
      </c>
      <c r="CI222" s="21" t="n">
        <f aca="false">CI219+In_PSH_Land*CI19+CI221</f>
        <v>193.789334794521</v>
      </c>
      <c r="CJ222" s="21" t="n">
        <f aca="false">CJ219+In_PSH_Land*CJ19+CJ221</f>
        <v>193.789334794521</v>
      </c>
      <c r="CK222" s="21" t="n">
        <f aca="false">CK219+In_PSH_Land*CK19+CK221</f>
        <v>193.789334794521</v>
      </c>
      <c r="CL222" s="21" t="n">
        <f aca="false">CL219+In_PSH_Land*CL19+CL221</f>
        <v>193.789334794521</v>
      </c>
      <c r="CM222" s="21" t="n">
        <f aca="false">CM219+In_PSH_Land*CM19+CM221</f>
        <v>193.789334794521</v>
      </c>
      <c r="CN222" s="21" t="n">
        <f aca="false">CN219+In_PSH_Land*CN19+CN221</f>
        <v>193.789334794521</v>
      </c>
      <c r="CO222" s="21" t="n">
        <f aca="false">CO219+In_PSH_Land*CO19+CO221</f>
        <v>193.789334794521</v>
      </c>
      <c r="CP222" s="21" t="n">
        <f aca="false">CP219+In_PSH_Land*CP19+CP221</f>
        <v>193.789334794521</v>
      </c>
      <c r="CQ222" s="21" t="n">
        <f aca="false">CQ219+In_PSH_Land*CQ19+CQ221</f>
        <v>193.789334794521</v>
      </c>
      <c r="CR222" s="21" t="n">
        <f aca="false">CR219+In_PSH_Land*CR19+CR221</f>
        <v>193.789334794521</v>
      </c>
      <c r="CS222" s="21" t="n">
        <f aca="false">CS219+In_PSH_Land*CS19+CS221</f>
        <v>193.789334794521</v>
      </c>
      <c r="CT222" s="21" t="n">
        <f aca="false">CT219+In_PSH_Land*CT19+CT221</f>
        <v>193.789334794521</v>
      </c>
      <c r="CU222" s="21" t="n">
        <f aca="false">CU219+In_PSH_Land*CU19+CU221</f>
        <v>193.789334794521</v>
      </c>
      <c r="CV222" s="21" t="n">
        <f aca="false">CV219+In_PSH_Land*CV19+CV221</f>
        <v>193.789334794521</v>
      </c>
      <c r="CW222" s="21" t="n">
        <f aca="false">CW219+In_PSH_Land*CW19+CW221</f>
        <v>193.789334794521</v>
      </c>
      <c r="CX222" s="21" t="n">
        <f aca="false">CX219+In_PSH_Land*CX19+CX221</f>
        <v>193.789334794521</v>
      </c>
      <c r="CY222" s="21" t="n">
        <f aca="false">CY219+In_PSH_Land*CY19+CY221</f>
        <v>193.789334794521</v>
      </c>
      <c r="CZ222" s="21" t="n">
        <f aca="false">CZ219+In_PSH_Land*CZ19+CZ221</f>
        <v>193.789334794521</v>
      </c>
      <c r="DA222" s="21" t="n">
        <f aca="false">DA219+In_PSH_Land*DA19+DA221</f>
        <v>193.789334794521</v>
      </c>
      <c r="DB222" s="21" t="n">
        <f aca="false">DB219+In_PSH_Land*DB19+DB221</f>
        <v>193.789334794521</v>
      </c>
      <c r="DC222" s="21" t="n">
        <f aca="false">DC219+In_PSH_Land*DC19+DC221</f>
        <v>193.789334794521</v>
      </c>
      <c r="DD222" s="21" t="n">
        <f aca="false">DD219+In_PSH_Land*DD19+DD221</f>
        <v>193.789334794521</v>
      </c>
      <c r="DE222" s="21" t="n">
        <f aca="false">DE219+In_PSH_Land*DE19+DE221</f>
        <v>193.789334794521</v>
      </c>
      <c r="DF222" s="21" t="n">
        <f aca="false">DF219+In_PSH_Land*DF19+DF221</f>
        <v>193.789334794521</v>
      </c>
      <c r="DG222" s="21" t="n">
        <f aca="false">DG219+In_PSH_Land*DG19+DG221</f>
        <v>193.789334794521</v>
      </c>
      <c r="DH222" s="21" t="n">
        <f aca="false">DH219+In_PSH_Land*DH19+DH221</f>
        <v>193.789334794521</v>
      </c>
      <c r="DI222" s="21" t="n">
        <f aca="false">DI219+In_PSH_Land*DI19+DI221</f>
        <v>193.789334794521</v>
      </c>
      <c r="DJ222" s="21" t="n">
        <f aca="false">DJ219+In_PSH_Land*DJ19+DJ221</f>
        <v>193.789334794521</v>
      </c>
      <c r="DK222" s="21" t="n">
        <f aca="false">DK219+In_PSH_Land*DK19+DK221</f>
        <v>193.789334794521</v>
      </c>
      <c r="DL222" s="21" t="n">
        <f aca="false">DL219+In_PSH_Land*DL19+DL221</f>
        <v>193.789334794521</v>
      </c>
      <c r="DM222" s="21" t="n">
        <f aca="false">DM219+In_PSH_Land*DM19+DM221</f>
        <v>193.789334794521</v>
      </c>
      <c r="DN222" s="21" t="n">
        <f aca="false">DN219+In_PSH_Land*DN19+DN221</f>
        <v>193.789334794521</v>
      </c>
      <c r="DO222" s="21" t="n">
        <f aca="false">DO219+In_PSH_Land*DO19+DO221</f>
        <v>193.789334794521</v>
      </c>
      <c r="DP222" s="21" t="n">
        <f aca="false">DP219+In_PSH_Land*DP19+DP221</f>
        <v>193.789334794521</v>
      </c>
      <c r="DQ222" s="21" t="n">
        <f aca="false">DQ219+In_PSH_Land*DQ19+DQ221</f>
        <v>193.789334794521</v>
      </c>
      <c r="DR222" s="21" t="n">
        <f aca="false">DR219+In_PSH_Land*DR19+DR221</f>
        <v>193.789334794521</v>
      </c>
      <c r="DS222" s="21" t="n">
        <f aca="false">DS219+In_PSH_Land*DS19+DS221</f>
        <v>193.789334794521</v>
      </c>
      <c r="DT222" s="21" t="n">
        <f aca="false">DT219+In_PSH_Land*DT19+DT221</f>
        <v>193.789334794521</v>
      </c>
      <c r="DU222" s="21" t="n">
        <f aca="false">DU219+In_PSH_Land*DU19+DU221</f>
        <v>193.789334794521</v>
      </c>
      <c r="DV222" s="21" t="n">
        <f aca="false">DV219+In_PSH_Land*DV19+DV221</f>
        <v>193.789334794521</v>
      </c>
      <c r="DW222" s="21" t="n">
        <f aca="false">DW219+In_PSH_Land*DW19+DW221</f>
        <v>193.789334794521</v>
      </c>
      <c r="DX222" s="21" t="n">
        <f aca="false">DX219+In_PSH_Land*DX19+DX221</f>
        <v>193.789334794521</v>
      </c>
      <c r="DY222" s="21" t="n">
        <f aca="false">DY219+In_PSH_Land*DY19+DY221</f>
        <v>193.789334794521</v>
      </c>
      <c r="DZ222" s="21" t="n">
        <f aca="false">DZ219+In_PSH_Land*DZ19+DZ221</f>
        <v>193.789334794521</v>
      </c>
      <c r="EA222" s="21" t="n">
        <f aca="false">EA219+In_PSH_Land*EA19+EA221</f>
        <v>193.789334794521</v>
      </c>
      <c r="EB222" s="21" t="n">
        <f aca="false">EB219+In_PSH_Land*EB19+EB221</f>
        <v>193.789334794521</v>
      </c>
      <c r="EC222" s="21" t="n">
        <f aca="false">EC219+In_PSH_Land*EC19+EC221</f>
        <v>193.789334794521</v>
      </c>
      <c r="ED222" s="21" t="n">
        <f aca="false">ED219+In_PSH_Land*ED19+ED221</f>
        <v>193.789334794521</v>
      </c>
      <c r="EE222" s="21" t="n">
        <f aca="false">EE219+In_PSH_Land*EE19+EE221</f>
        <v>193.789334794521</v>
      </c>
      <c r="EF222" s="21" t="n">
        <f aca="false">EF219+In_PSH_Land*EF19+EF221</f>
        <v>193.789334794521</v>
      </c>
      <c r="EG222" s="21" t="n">
        <f aca="false">EG219+In_PSH_Land*EG19+EG221</f>
        <v>193.789334794521</v>
      </c>
      <c r="EH222" s="21" t="n">
        <f aca="false">EH219+In_PSH_Land*EH19+EH221</f>
        <v>193.789334794521</v>
      </c>
      <c r="EI222" s="21" t="n">
        <f aca="false">EI219+In_PSH_Land*EI19+EI221</f>
        <v>193.789334794521</v>
      </c>
      <c r="EJ222" s="21" t="n">
        <f aca="false">EJ219+In_PSH_Land*EJ19+EJ221</f>
        <v>193.789334794521</v>
      </c>
      <c r="EK222" s="21" t="n">
        <f aca="false">EK219+In_PSH_Land*EK19+EK221</f>
        <v>193.789334794521</v>
      </c>
      <c r="EL222" s="21" t="n">
        <f aca="false">EL219+In_PSH_Land*EL19+EL221</f>
        <v>193.789334794521</v>
      </c>
      <c r="EM222" s="21" t="n">
        <f aca="false">EM219+In_PSH_Land*EM19+EM221</f>
        <v>193.789334794521</v>
      </c>
      <c r="EN222" s="21" t="n">
        <f aca="false">EN219+In_PSH_Land*EN19+EN221</f>
        <v>193.789334794521</v>
      </c>
      <c r="EO222" s="21" t="n">
        <f aca="false">EO219+In_PSH_Land*EO19+EO221</f>
        <v>193.789334794521</v>
      </c>
      <c r="EP222" s="21" t="n">
        <f aca="false">EP219+In_PSH_Land*EP19+EP221</f>
        <v>193.789334794521</v>
      </c>
      <c r="EQ222" s="21" t="n">
        <f aca="false">EQ219+In_PSH_Land*EQ19+EQ221</f>
        <v>193.789334794521</v>
      </c>
      <c r="ER222" s="21" t="n">
        <f aca="false">ER219+In_PSH_Land*ER19+ER221</f>
        <v>193.789334794521</v>
      </c>
      <c r="ES222" s="21" t="n">
        <f aca="false">ES219+In_PSH_Land*ES19+ES221</f>
        <v>193.789334794521</v>
      </c>
      <c r="ET222" s="21" t="n">
        <f aca="false">ET219+In_PSH_Land*ET19+ET221</f>
        <v>193.789334794521</v>
      </c>
      <c r="EU222" s="21" t="n">
        <f aca="false">EU219+In_PSH_Land*EU19+EU221</f>
        <v>193.789334794521</v>
      </c>
      <c r="EV222" s="21" t="n">
        <f aca="false">EV219+In_PSH_Land*EV19+EV221</f>
        <v>193.789334794521</v>
      </c>
      <c r="EW222" s="21" t="n">
        <f aca="false">EW219+In_PSH_Land*EW19+EW221</f>
        <v>193.789334794521</v>
      </c>
      <c r="EX222" s="21" t="n">
        <f aca="false">EX219+In_PSH_Land*EX19+EX221</f>
        <v>193.789334794521</v>
      </c>
      <c r="EY222" s="21" t="n">
        <f aca="false">EY219+In_PSH_Land*EY19+EY221</f>
        <v>193.789334794521</v>
      </c>
      <c r="EZ222" s="21" t="n">
        <f aca="false">EZ219+In_PSH_Land*EZ19+EZ221</f>
        <v>193.789334794521</v>
      </c>
      <c r="FA222" s="21" t="n">
        <f aca="false">FA219+In_PSH_Land*FA19+FA221</f>
        <v>193.789334794521</v>
      </c>
      <c r="FB222" s="21" t="n">
        <f aca="false">FB219+In_PSH_Land*FB19+FB221</f>
        <v>193.789334794521</v>
      </c>
      <c r="FC222" s="21" t="n">
        <f aca="false">FC219+In_PSH_Land*FC19+FC221</f>
        <v>193.789334794521</v>
      </c>
      <c r="FD222" s="21" t="n">
        <f aca="false">FD219+In_PSH_Land*FD19+FD221</f>
        <v>193.789334794521</v>
      </c>
      <c r="FE222" s="21" t="n">
        <f aca="false">FE219+In_PSH_Land*FE19+FE221</f>
        <v>193.789334794521</v>
      </c>
      <c r="FF222" s="21" t="n">
        <f aca="false">FF219+In_PSH_Land*FF19+FF221</f>
        <v>193.789334794521</v>
      </c>
      <c r="FG222" s="21" t="n">
        <f aca="false">FG219+In_PSH_Land*FG19+FG221</f>
        <v>193.789334794521</v>
      </c>
      <c r="FH222" s="21" t="n">
        <f aca="false">FH219+In_PSH_Land*FH19+FH221</f>
        <v>193.789334794521</v>
      </c>
    </row>
    <row r="224" customFormat="false" ht="15" hidden="false" customHeight="false" outlineLevel="0" collapsed="false">
      <c r="A224" s="10" t="s">
        <v>14</v>
      </c>
      <c r="B224" s="10"/>
      <c r="C224" s="10" t="s">
        <v>851</v>
      </c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0"/>
      <c r="EW224" s="10"/>
      <c r="EX224" s="10"/>
      <c r="EY224" s="10"/>
      <c r="EZ224" s="10"/>
      <c r="FA224" s="10"/>
      <c r="FB224" s="10"/>
      <c r="FC224" s="10"/>
      <c r="FD224" s="10"/>
      <c r="FE224" s="10"/>
      <c r="FF224" s="10"/>
      <c r="FG224" s="10"/>
      <c r="FH224" s="10"/>
    </row>
    <row r="225" customFormat="false" ht="15" hidden="false" customHeight="false" outlineLevel="0" collapsed="false">
      <c r="C225" s="1" t="s">
        <v>852</v>
      </c>
      <c r="D225" s="12" t="s">
        <v>32</v>
      </c>
      <c r="E225" s="23" t="n">
        <f aca="false">In_FEP_Share_Low-In_FEP_Share_High</f>
        <v>0.1</v>
      </c>
      <c r="F225" s="19" t="n">
        <f aca="false">In_Share_Slide_End-In_Share_Threshold</f>
        <v>10</v>
      </c>
    </row>
    <row r="226" customFormat="false" ht="15" hidden="false" customHeight="false" outlineLevel="0" collapsed="false">
      <c r="C226" s="1" t="s">
        <v>853</v>
      </c>
      <c r="D226" s="12" t="s">
        <v>32</v>
      </c>
      <c r="E226" s="23" t="n">
        <f aca="false">IF($E194&lt;=In_Share_Threshold,In_FEP_Share_Low,In_FEP_Share_High)</f>
        <v>0.6</v>
      </c>
      <c r="F226" s="23" t="n">
        <f aca="false">In_FEP_Share_Low-$E225*MIN(1,MAX(0,($E194-In_Share_Threshold)/$F225))</f>
        <v>0.6</v>
      </c>
    </row>
    <row r="227" customFormat="false" ht="15" hidden="false" customHeight="false" outlineLevel="0" collapsed="false">
      <c r="C227" s="28" t="s">
        <v>854</v>
      </c>
      <c r="D227" s="12" t="s">
        <v>32</v>
      </c>
      <c r="E227" s="33" t="n">
        <f aca="false">IF(In_Share_Rule=1,$E226,$F226)</f>
        <v>0.6</v>
      </c>
      <c r="F227" s="33" t="n">
        <f aca="false">1-$E227</f>
        <v>0.4</v>
      </c>
    </row>
    <row r="228" customFormat="false" ht="15" hidden="false" customHeight="false" outlineLevel="0" collapsed="false">
      <c r="A228" s="24"/>
      <c r="B228" s="24"/>
      <c r="C228" s="24" t="s">
        <v>855</v>
      </c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  <c r="DH228" s="24"/>
      <c r="DI228" s="24"/>
      <c r="DJ228" s="24"/>
      <c r="DK228" s="24"/>
      <c r="DL228" s="24"/>
      <c r="DM228" s="24"/>
      <c r="DN228" s="24"/>
      <c r="DO228" s="24"/>
      <c r="DP228" s="24"/>
      <c r="DQ228" s="24"/>
      <c r="DR228" s="24"/>
      <c r="DS228" s="24"/>
      <c r="DT228" s="24"/>
      <c r="DU228" s="24"/>
      <c r="DV228" s="24"/>
      <c r="DW228" s="24"/>
      <c r="DX228" s="24"/>
      <c r="DY228" s="24"/>
      <c r="DZ228" s="24"/>
      <c r="EA228" s="24"/>
      <c r="EB228" s="24"/>
      <c r="EC228" s="24"/>
      <c r="ED228" s="24"/>
      <c r="EE228" s="24"/>
      <c r="EF228" s="24"/>
      <c r="EG228" s="24"/>
      <c r="EH228" s="24"/>
      <c r="EI228" s="24"/>
      <c r="EJ228" s="24"/>
      <c r="EK228" s="24"/>
      <c r="EL228" s="24"/>
      <c r="EM228" s="24"/>
      <c r="EN228" s="24"/>
      <c r="EO228" s="24"/>
      <c r="EP228" s="24"/>
      <c r="EQ228" s="24"/>
      <c r="ER228" s="24"/>
      <c r="ES228" s="24"/>
      <c r="ET228" s="24"/>
      <c r="EU228" s="24"/>
      <c r="EV228" s="24"/>
      <c r="EW228" s="24"/>
      <c r="EX228" s="24"/>
      <c r="EY228" s="24"/>
      <c r="EZ228" s="24"/>
      <c r="FA228" s="24"/>
      <c r="FB228" s="24"/>
      <c r="FC228" s="24"/>
      <c r="FD228" s="24"/>
      <c r="FE228" s="24"/>
      <c r="FF228" s="24"/>
      <c r="FG228" s="24"/>
      <c r="FH228" s="24"/>
    </row>
    <row r="229" customFormat="false" ht="15" hidden="false" customHeight="false" outlineLevel="0" collapsed="false">
      <c r="C229" s="1" t="s">
        <v>856</v>
      </c>
      <c r="D229" s="12" t="s">
        <v>358</v>
      </c>
      <c r="E229" s="21" t="n">
        <f aca="false">$E194*$E13</f>
        <v>5670</v>
      </c>
      <c r="F229" s="21" t="n">
        <f aca="false">$E229</f>
        <v>5670</v>
      </c>
    </row>
    <row r="230" customFormat="false" ht="15" hidden="false" customHeight="false" outlineLevel="0" collapsed="false">
      <c r="C230" s="1" t="s">
        <v>857</v>
      </c>
      <c r="D230" s="12" t="s">
        <v>358</v>
      </c>
      <c r="E230" s="22" t="n">
        <f aca="false">In_Sale_Costs_RtB</f>
        <v>0</v>
      </c>
      <c r="F230" s="21" t="n">
        <f aca="false">MIN($E230,$F229)</f>
        <v>0</v>
      </c>
    </row>
    <row r="231" customFormat="false" ht="15" hidden="false" customHeight="false" outlineLevel="0" collapsed="false">
      <c r="C231" s="1" t="s">
        <v>749</v>
      </c>
      <c r="D231" s="12" t="s">
        <v>358</v>
      </c>
      <c r="E231" s="22" t="n">
        <f aca="false">In_SPV_Price</f>
        <v>549</v>
      </c>
      <c r="F231" s="21" t="n">
        <f aca="false">MIN($E231,$F229-SUM($F230:$F230))</f>
        <v>549</v>
      </c>
    </row>
    <row r="232" customFormat="false" ht="15" hidden="false" customHeight="false" outlineLevel="0" collapsed="false">
      <c r="C232" s="1" t="s">
        <v>858</v>
      </c>
      <c r="D232" s="12" t="s">
        <v>358</v>
      </c>
      <c r="E232" s="21" t="n">
        <f aca="false">-$I106</f>
        <v>945</v>
      </c>
      <c r="F232" s="21" t="n">
        <f aca="false">MIN($E232,$F229-SUM($F230:$F231))</f>
        <v>945</v>
      </c>
    </row>
    <row r="233" customFormat="false" ht="15" hidden="false" customHeight="false" outlineLevel="0" collapsed="false">
      <c r="C233" s="1" t="s">
        <v>859</v>
      </c>
      <c r="D233" s="12" t="s">
        <v>358</v>
      </c>
      <c r="E233" s="21" t="n">
        <f aca="false">$E216</f>
        <v>289.280329224406</v>
      </c>
      <c r="F233" s="21" t="n">
        <f aca="false">MIN($E233,$F229-SUM($F230:$F232))</f>
        <v>289.280329224406</v>
      </c>
    </row>
    <row r="234" customFormat="false" ht="15" hidden="false" customHeight="false" outlineLevel="0" collapsed="false">
      <c r="C234" s="1" t="s">
        <v>860</v>
      </c>
      <c r="D234" s="12" t="s">
        <v>358</v>
      </c>
      <c r="E234" s="21" t="n">
        <f aca="false">-$I116</f>
        <v>34.7123907534247</v>
      </c>
      <c r="F234" s="21" t="n">
        <f aca="false">MIN($E234,$F229-SUM($F230:$F233))</f>
        <v>34.7123907534247</v>
      </c>
    </row>
    <row r="235" customFormat="false" ht="15" hidden="false" customHeight="false" outlineLevel="0" collapsed="false">
      <c r="C235" s="1" t="s">
        <v>861</v>
      </c>
      <c r="D235" s="12" t="s">
        <v>358</v>
      </c>
      <c r="E235" s="21" t="n">
        <f aca="false">In_PSH_Land_Step*(In_PSH_Land+$E220)</f>
        <v>0</v>
      </c>
      <c r="F235" s="21" t="n">
        <f aca="false">MIN($E235,$F229-SUM($F230:$F234))</f>
        <v>0</v>
      </c>
    </row>
    <row r="236" customFormat="false" ht="15" hidden="false" customHeight="false" outlineLevel="0" collapsed="false">
      <c r="C236" s="28" t="s">
        <v>172</v>
      </c>
      <c r="D236" s="12" t="s">
        <v>358</v>
      </c>
      <c r="F236" s="63" t="n">
        <f aca="false">MAX(0,$F229-SUM($F230:$F235))</f>
        <v>3852.00728002217</v>
      </c>
    </row>
    <row r="237" customFormat="false" ht="15" hidden="false" customHeight="false" outlineLevel="0" collapsed="false">
      <c r="C237" s="1" t="s">
        <v>862</v>
      </c>
      <c r="D237" s="12" t="s">
        <v>358</v>
      </c>
      <c r="E237" s="21" t="n">
        <f aca="false">SUM($F230:$F235)+$F236-$F229</f>
        <v>0</v>
      </c>
      <c r="F237" s="21" t="n">
        <f aca="false">SUMPRODUCT(--($F230:$F235&gt;$E230:$E235+Tolerance))</f>
        <v>0</v>
      </c>
    </row>
    <row r="238" customFormat="false" ht="15" hidden="false" customHeight="false" outlineLevel="0" collapsed="false">
      <c r="C238" s="28" t="s">
        <v>173</v>
      </c>
      <c r="D238" s="12" t="s">
        <v>358</v>
      </c>
      <c r="F238" s="63" t="n">
        <f aca="false">SUM($F231:$F234)+$E227*$F236</f>
        <v>4129.19708799113</v>
      </c>
    </row>
    <row r="239" customFormat="false" ht="15" hidden="false" customHeight="false" outlineLevel="0" collapsed="false">
      <c r="C239" s="1" t="s">
        <v>174</v>
      </c>
      <c r="D239" s="12" t="s">
        <v>358</v>
      </c>
      <c r="F239" s="21" t="n">
        <f aca="false">$F235+$F227*$F236</f>
        <v>1540.80291200887</v>
      </c>
    </row>
    <row r="240" customFormat="false" ht="15" hidden="false" customHeight="false" outlineLevel="0" collapsed="false">
      <c r="A240" s="24"/>
      <c r="B240" s="24"/>
      <c r="C240" s="24" t="s">
        <v>863</v>
      </c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24"/>
      <c r="DI240" s="24"/>
      <c r="DJ240" s="24"/>
      <c r="DK240" s="24"/>
      <c r="DL240" s="24"/>
      <c r="DM240" s="24"/>
      <c r="DN240" s="24"/>
      <c r="DO240" s="24"/>
      <c r="DP240" s="24"/>
      <c r="DQ240" s="24"/>
      <c r="DR240" s="24"/>
      <c r="DS240" s="24"/>
      <c r="DT240" s="24"/>
      <c r="DU240" s="24"/>
      <c r="DV240" s="24"/>
      <c r="DW240" s="24"/>
      <c r="DX240" s="24"/>
      <c r="DY240" s="24"/>
      <c r="DZ240" s="24"/>
      <c r="EA240" s="24"/>
      <c r="EB240" s="24"/>
      <c r="EC240" s="24"/>
      <c r="ED240" s="24"/>
      <c r="EE240" s="24"/>
      <c r="EF240" s="24"/>
      <c r="EG240" s="24"/>
      <c r="EH240" s="24"/>
      <c r="EI240" s="24"/>
      <c r="EJ240" s="24"/>
      <c r="EK240" s="24"/>
      <c r="EL240" s="24"/>
      <c r="EM240" s="24"/>
      <c r="EN240" s="24"/>
      <c r="EO240" s="24"/>
      <c r="EP240" s="24"/>
      <c r="EQ240" s="24"/>
      <c r="ER240" s="24"/>
      <c r="ES240" s="24"/>
      <c r="ET240" s="24"/>
      <c r="EU240" s="24"/>
      <c r="EV240" s="24"/>
      <c r="EW240" s="24"/>
      <c r="EX240" s="24"/>
      <c r="EY240" s="24"/>
      <c r="EZ240" s="24"/>
      <c r="FA240" s="24"/>
      <c r="FB240" s="24"/>
      <c r="FC240" s="24"/>
      <c r="FD240" s="24"/>
      <c r="FE240" s="24"/>
      <c r="FF240" s="24"/>
      <c r="FG240" s="24"/>
      <c r="FH240" s="24"/>
    </row>
    <row r="241" customFormat="false" ht="15" hidden="false" customHeight="false" outlineLevel="0" collapsed="false">
      <c r="C241" s="1" t="s">
        <v>864</v>
      </c>
      <c r="D241" s="12" t="s">
        <v>358</v>
      </c>
      <c r="I241" s="21" t="n">
        <f aca="false">SUM(J241:FH241)</f>
        <v>-7472.08739075342</v>
      </c>
      <c r="J241" s="21" t="n">
        <f aca="false">(J104+J105+J106+J107+J110)*(1-J25)+J116+J109</f>
        <v>-2749.35227272727</v>
      </c>
      <c r="K241" s="21" t="n">
        <f aca="false">(K104+K105+K106+K107+K110)*(1-K25)+K116+K109</f>
        <v>-395.190268026152</v>
      </c>
      <c r="L241" s="21" t="n">
        <f aca="false">(L104+L105+L106+L107+L110)*(1-L25)+L116+L109</f>
        <v>-684.462738443338</v>
      </c>
      <c r="M241" s="21" t="n">
        <f aca="false">(M104+M105+M106+M107+M110)*(1-M25)+M116+M109</f>
        <v>-226.929361942715</v>
      </c>
      <c r="N241" s="21" t="n">
        <f aca="false">(N104+N105+N106+N107+N110)*(1-N25)+N116+N109</f>
        <v>-1835.41287842623</v>
      </c>
      <c r="O241" s="21" t="n">
        <f aca="false">(O104+O105+O106+O107+O110)*(1-O25)+O116+O109</f>
        <v>-1580.73987118772</v>
      </c>
      <c r="P241" s="21" t="n">
        <f aca="false">(P104+P105+P106+P107+P110)*(1-P25)+P116+P109</f>
        <v>-0</v>
      </c>
      <c r="Q241" s="21" t="n">
        <f aca="false">(Q104+Q105+Q106+Q107+Q110)*(1-Q25)+Q116+Q109</f>
        <v>-0</v>
      </c>
      <c r="R241" s="21" t="n">
        <f aca="false">(R104+R105+R106+R107+R110)*(1-R25)+R116+R109</f>
        <v>-0</v>
      </c>
      <c r="S241" s="21" t="n">
        <f aca="false">(S104+S105+S106+S107+S110)*(1-S25)+S116+S109</f>
        <v>-0</v>
      </c>
      <c r="T241" s="21" t="n">
        <f aca="false">(T104+T105+T106+T107+T110)*(1-T25)+T116+T109</f>
        <v>-0</v>
      </c>
      <c r="U241" s="21" t="n">
        <f aca="false">(U104+U105+U106+U107+U110)*(1-U25)+U116+U109</f>
        <v>-0</v>
      </c>
      <c r="V241" s="21" t="n">
        <f aca="false">(V104+V105+V106+V107+V110)*(1-V25)+V116+V109</f>
        <v>-0</v>
      </c>
      <c r="W241" s="21" t="n">
        <f aca="false">(W104+W105+W106+W107+W110)*(1-W25)+W116+W109</f>
        <v>-0</v>
      </c>
      <c r="X241" s="21" t="n">
        <f aca="false">(X104+X105+X106+X107+X110)*(1-X25)+X116+X109</f>
        <v>-0</v>
      </c>
      <c r="Y241" s="21" t="n">
        <f aca="false">(Y104+Y105+Y106+Y107+Y110)*(1-Y25)+Y116+Y109</f>
        <v>-0</v>
      </c>
      <c r="Z241" s="21" t="n">
        <f aca="false">(Z104+Z105+Z106+Z107+Z110)*(1-Z25)+Z116+Z109</f>
        <v>-0</v>
      </c>
      <c r="AA241" s="21" t="n">
        <f aca="false">(AA104+AA105+AA106+AA107+AA110)*(1-AA25)+AA116+AA109</f>
        <v>-0</v>
      </c>
      <c r="AB241" s="21" t="n">
        <f aca="false">(AB104+AB105+AB106+AB107+AB110)*(1-AB25)+AB116+AB109</f>
        <v>-0</v>
      </c>
      <c r="AC241" s="21" t="n">
        <f aca="false">(AC104+AC105+AC106+AC107+AC110)*(1-AC25)+AC116+AC109</f>
        <v>-0</v>
      </c>
      <c r="AD241" s="21" t="n">
        <f aca="false">(AD104+AD105+AD106+AD107+AD110)*(1-AD25)+AD116+AD109</f>
        <v>-0</v>
      </c>
      <c r="AE241" s="21" t="n">
        <f aca="false">(AE104+AE105+AE106+AE107+AE110)*(1-AE25)+AE116+AE109</f>
        <v>-0</v>
      </c>
      <c r="AF241" s="21" t="n">
        <f aca="false">(AF104+AF105+AF106+AF107+AF110)*(1-AF25)+AF116+AF109</f>
        <v>-0</v>
      </c>
      <c r="AG241" s="21" t="n">
        <f aca="false">(AG104+AG105+AG106+AG107+AG110)*(1-AG25)+AG116+AG109</f>
        <v>-0</v>
      </c>
      <c r="AH241" s="21" t="n">
        <f aca="false">(AH104+AH105+AH106+AH107+AH110)*(1-AH25)+AH116+AH109</f>
        <v>-0</v>
      </c>
      <c r="AI241" s="21" t="n">
        <f aca="false">(AI104+AI105+AI106+AI107+AI110)*(1-AI25)+AI116+AI109</f>
        <v>-0</v>
      </c>
      <c r="AJ241" s="21" t="n">
        <f aca="false">(AJ104+AJ105+AJ106+AJ107+AJ110)*(1-AJ25)+AJ116+AJ109</f>
        <v>-0</v>
      </c>
      <c r="AK241" s="21" t="n">
        <f aca="false">(AK104+AK105+AK106+AK107+AK110)*(1-AK25)+AK116+AK109</f>
        <v>-0</v>
      </c>
      <c r="AL241" s="21" t="n">
        <f aca="false">(AL104+AL105+AL106+AL107+AL110)*(1-AL25)+AL116+AL109</f>
        <v>-0</v>
      </c>
      <c r="AM241" s="21" t="n">
        <f aca="false">(AM104+AM105+AM106+AM107+AM110)*(1-AM25)+AM116+AM109</f>
        <v>-0</v>
      </c>
      <c r="AN241" s="21" t="n">
        <f aca="false">(AN104+AN105+AN106+AN107+AN110)*(1-AN25)+AN116+AN109</f>
        <v>-0</v>
      </c>
      <c r="AO241" s="21" t="n">
        <f aca="false">(AO104+AO105+AO106+AO107+AO110)*(1-AO25)+AO116+AO109</f>
        <v>-0</v>
      </c>
      <c r="AP241" s="21" t="n">
        <f aca="false">(AP104+AP105+AP106+AP107+AP110)*(1-AP25)+AP116+AP109</f>
        <v>-0</v>
      </c>
      <c r="AQ241" s="21" t="n">
        <f aca="false">(AQ104+AQ105+AQ106+AQ107+AQ110)*(1-AQ25)+AQ116+AQ109</f>
        <v>-0</v>
      </c>
      <c r="AR241" s="21" t="n">
        <f aca="false">(AR104+AR105+AR106+AR107+AR110)*(1-AR25)+AR116+AR109</f>
        <v>-0</v>
      </c>
      <c r="AS241" s="21" t="n">
        <f aca="false">(AS104+AS105+AS106+AS107+AS110)*(1-AS25)+AS116+AS109</f>
        <v>-0</v>
      </c>
      <c r="AT241" s="21" t="n">
        <f aca="false">(AT104+AT105+AT106+AT107+AT110)*(1-AT25)+AT116+AT109</f>
        <v>-0</v>
      </c>
      <c r="AU241" s="21" t="n">
        <f aca="false">(AU104+AU105+AU106+AU107+AU110)*(1-AU25)+AU116+AU109</f>
        <v>-0</v>
      </c>
      <c r="AV241" s="21" t="n">
        <f aca="false">(AV104+AV105+AV106+AV107+AV110)*(1-AV25)+AV116+AV109</f>
        <v>-0</v>
      </c>
      <c r="AW241" s="21" t="n">
        <f aca="false">(AW104+AW105+AW106+AW107+AW110)*(1-AW25)+AW116+AW109</f>
        <v>-0</v>
      </c>
      <c r="AX241" s="21" t="n">
        <f aca="false">(AX104+AX105+AX106+AX107+AX110)*(1-AX25)+AX116+AX109</f>
        <v>-0</v>
      </c>
      <c r="AY241" s="21" t="n">
        <f aca="false">(AY104+AY105+AY106+AY107+AY110)*(1-AY25)+AY116+AY109</f>
        <v>-0</v>
      </c>
      <c r="AZ241" s="21" t="n">
        <f aca="false">(AZ104+AZ105+AZ106+AZ107+AZ110)*(1-AZ25)+AZ116+AZ109</f>
        <v>-0</v>
      </c>
      <c r="BA241" s="21" t="n">
        <f aca="false">(BA104+BA105+BA106+BA107+BA110)*(1-BA25)+BA116+BA109</f>
        <v>-0</v>
      </c>
      <c r="BB241" s="21" t="n">
        <f aca="false">(BB104+BB105+BB106+BB107+BB110)*(1-BB25)+BB116+BB109</f>
        <v>-0</v>
      </c>
      <c r="BC241" s="21" t="n">
        <f aca="false">(BC104+BC105+BC106+BC107+BC110)*(1-BC25)+BC116+BC109</f>
        <v>-0</v>
      </c>
      <c r="BD241" s="21" t="n">
        <f aca="false">(BD104+BD105+BD106+BD107+BD110)*(1-BD25)+BD116+BD109</f>
        <v>-0</v>
      </c>
      <c r="BE241" s="21" t="n">
        <f aca="false">(BE104+BE105+BE106+BE107+BE110)*(1-BE25)+BE116+BE109</f>
        <v>-0</v>
      </c>
      <c r="BF241" s="21" t="n">
        <f aca="false">(BF104+BF105+BF106+BF107+BF110)*(1-BF25)+BF116+BF109</f>
        <v>-0</v>
      </c>
      <c r="BG241" s="21" t="n">
        <f aca="false">(BG104+BG105+BG106+BG107+BG110)*(1-BG25)+BG116+BG109</f>
        <v>-0</v>
      </c>
      <c r="BH241" s="21" t="n">
        <f aca="false">(BH104+BH105+BH106+BH107+BH110)*(1-BH25)+BH116+BH109</f>
        <v>-0</v>
      </c>
      <c r="BI241" s="21" t="n">
        <f aca="false">(BI104+BI105+BI106+BI107+BI110)*(1-BI25)+BI116+BI109</f>
        <v>-0</v>
      </c>
      <c r="BJ241" s="21" t="n">
        <f aca="false">(BJ104+BJ105+BJ106+BJ107+BJ110)*(1-BJ25)+BJ116+BJ109</f>
        <v>-0</v>
      </c>
      <c r="BK241" s="21" t="n">
        <f aca="false">(BK104+BK105+BK106+BK107+BK110)*(1-BK25)+BK116+BK109</f>
        <v>-0</v>
      </c>
      <c r="BL241" s="21" t="n">
        <f aca="false">(BL104+BL105+BL106+BL107+BL110)*(1-BL25)+BL116+BL109</f>
        <v>-0</v>
      </c>
      <c r="BM241" s="21" t="n">
        <f aca="false">(BM104+BM105+BM106+BM107+BM110)*(1-BM25)+BM116+BM109</f>
        <v>-0</v>
      </c>
      <c r="BN241" s="21" t="n">
        <f aca="false">(BN104+BN105+BN106+BN107+BN110)*(1-BN25)+BN116+BN109</f>
        <v>-0</v>
      </c>
      <c r="BO241" s="21" t="n">
        <f aca="false">(BO104+BO105+BO106+BO107+BO110)*(1-BO25)+BO116+BO109</f>
        <v>-0</v>
      </c>
      <c r="BP241" s="21" t="n">
        <f aca="false">(BP104+BP105+BP106+BP107+BP110)*(1-BP25)+BP116+BP109</f>
        <v>-0</v>
      </c>
      <c r="BQ241" s="21" t="n">
        <f aca="false">(BQ104+BQ105+BQ106+BQ107+BQ110)*(1-BQ25)+BQ116+BQ109</f>
        <v>-0</v>
      </c>
      <c r="BR241" s="21" t="n">
        <f aca="false">(BR104+BR105+BR106+BR107+BR110)*(1-BR25)+BR116+BR109</f>
        <v>-0</v>
      </c>
      <c r="BS241" s="21" t="n">
        <f aca="false">(BS104+BS105+BS106+BS107+BS110)*(1-BS25)+BS116+BS109</f>
        <v>-0</v>
      </c>
      <c r="BT241" s="21" t="n">
        <f aca="false">(BT104+BT105+BT106+BT107+BT110)*(1-BT25)+BT116+BT109</f>
        <v>-0</v>
      </c>
      <c r="BU241" s="21" t="n">
        <f aca="false">(BU104+BU105+BU106+BU107+BU110)*(1-BU25)+BU116+BU109</f>
        <v>-0</v>
      </c>
      <c r="BV241" s="21" t="n">
        <f aca="false">(BV104+BV105+BV106+BV107+BV110)*(1-BV25)+BV116+BV109</f>
        <v>-0</v>
      </c>
      <c r="BW241" s="21" t="n">
        <f aca="false">(BW104+BW105+BW106+BW107+BW110)*(1-BW25)+BW116+BW109</f>
        <v>-0</v>
      </c>
      <c r="BX241" s="21" t="n">
        <f aca="false">(BX104+BX105+BX106+BX107+BX110)*(1-BX25)+BX116+BX109</f>
        <v>-0</v>
      </c>
      <c r="BY241" s="21" t="n">
        <f aca="false">(BY104+BY105+BY106+BY107+BY110)*(1-BY25)+BY116+BY109</f>
        <v>-0</v>
      </c>
      <c r="BZ241" s="21" t="n">
        <f aca="false">(BZ104+BZ105+BZ106+BZ107+BZ110)*(1-BZ25)+BZ116+BZ109</f>
        <v>-0</v>
      </c>
      <c r="CA241" s="21" t="n">
        <f aca="false">(CA104+CA105+CA106+CA107+CA110)*(1-CA25)+CA116+CA109</f>
        <v>-0</v>
      </c>
      <c r="CB241" s="21" t="n">
        <f aca="false">(CB104+CB105+CB106+CB107+CB110)*(1-CB25)+CB116+CB109</f>
        <v>-0</v>
      </c>
      <c r="CC241" s="21" t="n">
        <f aca="false">(CC104+CC105+CC106+CC107+CC110)*(1-CC25)+CC116+CC109</f>
        <v>-0</v>
      </c>
      <c r="CD241" s="21" t="n">
        <f aca="false">(CD104+CD105+CD106+CD107+CD110)*(1-CD25)+CD116+CD109</f>
        <v>-0</v>
      </c>
      <c r="CE241" s="21" t="n">
        <f aca="false">(CE104+CE105+CE106+CE107+CE110)*(1-CE25)+CE116+CE109</f>
        <v>-0</v>
      </c>
      <c r="CF241" s="21" t="n">
        <f aca="false">(CF104+CF105+CF106+CF107+CF110)*(1-CF25)+CF116+CF109</f>
        <v>-0</v>
      </c>
      <c r="CG241" s="21" t="n">
        <f aca="false">(CG104+CG105+CG106+CG107+CG110)*(1-CG25)+CG116+CG109</f>
        <v>-0</v>
      </c>
      <c r="CH241" s="21" t="n">
        <f aca="false">(CH104+CH105+CH106+CH107+CH110)*(1-CH25)+CH116+CH109</f>
        <v>-0</v>
      </c>
      <c r="CI241" s="21" t="n">
        <f aca="false">(CI104+CI105+CI106+CI107+CI110)*(1-CI25)+CI116+CI109</f>
        <v>-0</v>
      </c>
      <c r="CJ241" s="21" t="n">
        <f aca="false">(CJ104+CJ105+CJ106+CJ107+CJ110)*(1-CJ25)+CJ116+CJ109</f>
        <v>-0</v>
      </c>
      <c r="CK241" s="21" t="n">
        <f aca="false">(CK104+CK105+CK106+CK107+CK110)*(1-CK25)+CK116+CK109</f>
        <v>-0</v>
      </c>
      <c r="CL241" s="21" t="n">
        <f aca="false">(CL104+CL105+CL106+CL107+CL110)*(1-CL25)+CL116+CL109</f>
        <v>-0</v>
      </c>
      <c r="CM241" s="21" t="n">
        <f aca="false">(CM104+CM105+CM106+CM107+CM110)*(1-CM25)+CM116+CM109</f>
        <v>-0</v>
      </c>
      <c r="CN241" s="21" t="n">
        <f aca="false">(CN104+CN105+CN106+CN107+CN110)*(1-CN25)+CN116+CN109</f>
        <v>-0</v>
      </c>
      <c r="CO241" s="21" t="n">
        <f aca="false">(CO104+CO105+CO106+CO107+CO110)*(1-CO25)+CO116+CO109</f>
        <v>-0</v>
      </c>
      <c r="CP241" s="21" t="n">
        <f aca="false">(CP104+CP105+CP106+CP107+CP110)*(1-CP25)+CP116+CP109</f>
        <v>-0</v>
      </c>
      <c r="CQ241" s="21" t="n">
        <f aca="false">(CQ104+CQ105+CQ106+CQ107+CQ110)*(1-CQ25)+CQ116+CQ109</f>
        <v>-0</v>
      </c>
      <c r="CR241" s="21" t="n">
        <f aca="false">(CR104+CR105+CR106+CR107+CR110)*(1-CR25)+CR116+CR109</f>
        <v>-0</v>
      </c>
      <c r="CS241" s="21" t="n">
        <f aca="false">(CS104+CS105+CS106+CS107+CS110)*(1-CS25)+CS116+CS109</f>
        <v>-0</v>
      </c>
      <c r="CT241" s="21" t="n">
        <f aca="false">(CT104+CT105+CT106+CT107+CT110)*(1-CT25)+CT116+CT109</f>
        <v>-0</v>
      </c>
      <c r="CU241" s="21" t="n">
        <f aca="false">(CU104+CU105+CU106+CU107+CU110)*(1-CU25)+CU116+CU109</f>
        <v>-0</v>
      </c>
      <c r="CV241" s="21" t="n">
        <f aca="false">(CV104+CV105+CV106+CV107+CV110)*(1-CV25)+CV116+CV109</f>
        <v>-0</v>
      </c>
      <c r="CW241" s="21" t="n">
        <f aca="false">(CW104+CW105+CW106+CW107+CW110)*(1-CW25)+CW116+CW109</f>
        <v>-0</v>
      </c>
      <c r="CX241" s="21" t="n">
        <f aca="false">(CX104+CX105+CX106+CX107+CX110)*(1-CX25)+CX116+CX109</f>
        <v>-0</v>
      </c>
      <c r="CY241" s="21" t="n">
        <f aca="false">(CY104+CY105+CY106+CY107+CY110)*(1-CY25)+CY116+CY109</f>
        <v>-0</v>
      </c>
      <c r="CZ241" s="21" t="n">
        <f aca="false">(CZ104+CZ105+CZ106+CZ107+CZ110)*(1-CZ25)+CZ116+CZ109</f>
        <v>-0</v>
      </c>
      <c r="DA241" s="21" t="n">
        <f aca="false">(DA104+DA105+DA106+DA107+DA110)*(1-DA25)+DA116+DA109</f>
        <v>-0</v>
      </c>
      <c r="DB241" s="21" t="n">
        <f aca="false">(DB104+DB105+DB106+DB107+DB110)*(1-DB25)+DB116+DB109</f>
        <v>-0</v>
      </c>
      <c r="DC241" s="21" t="n">
        <f aca="false">(DC104+DC105+DC106+DC107+DC110)*(1-DC25)+DC116+DC109</f>
        <v>-0</v>
      </c>
      <c r="DD241" s="21" t="n">
        <f aca="false">(DD104+DD105+DD106+DD107+DD110)*(1-DD25)+DD116+DD109</f>
        <v>-0</v>
      </c>
      <c r="DE241" s="21" t="n">
        <f aca="false">(DE104+DE105+DE106+DE107+DE110)*(1-DE25)+DE116+DE109</f>
        <v>-0</v>
      </c>
      <c r="DF241" s="21" t="n">
        <f aca="false">(DF104+DF105+DF106+DF107+DF110)*(1-DF25)+DF116+DF109</f>
        <v>-0</v>
      </c>
      <c r="DG241" s="21" t="n">
        <f aca="false">(DG104+DG105+DG106+DG107+DG110)*(1-DG25)+DG116+DG109</f>
        <v>-0</v>
      </c>
      <c r="DH241" s="21" t="n">
        <f aca="false">(DH104+DH105+DH106+DH107+DH110)*(1-DH25)+DH116+DH109</f>
        <v>-0</v>
      </c>
      <c r="DI241" s="21" t="n">
        <f aca="false">(DI104+DI105+DI106+DI107+DI110)*(1-DI25)+DI116+DI109</f>
        <v>-0</v>
      </c>
      <c r="DJ241" s="21" t="n">
        <f aca="false">(DJ104+DJ105+DJ106+DJ107+DJ110)*(1-DJ25)+DJ116+DJ109</f>
        <v>-0</v>
      </c>
      <c r="DK241" s="21" t="n">
        <f aca="false">(DK104+DK105+DK106+DK107+DK110)*(1-DK25)+DK116+DK109</f>
        <v>-0</v>
      </c>
      <c r="DL241" s="21" t="n">
        <f aca="false">(DL104+DL105+DL106+DL107+DL110)*(1-DL25)+DL116+DL109</f>
        <v>-0</v>
      </c>
      <c r="DM241" s="21" t="n">
        <f aca="false">(DM104+DM105+DM106+DM107+DM110)*(1-DM25)+DM116+DM109</f>
        <v>-0</v>
      </c>
      <c r="DN241" s="21" t="n">
        <f aca="false">(DN104+DN105+DN106+DN107+DN110)*(1-DN25)+DN116+DN109</f>
        <v>-0</v>
      </c>
      <c r="DO241" s="21" t="n">
        <f aca="false">(DO104+DO105+DO106+DO107+DO110)*(1-DO25)+DO116+DO109</f>
        <v>-0</v>
      </c>
      <c r="DP241" s="21" t="n">
        <f aca="false">(DP104+DP105+DP106+DP107+DP110)*(1-DP25)+DP116+DP109</f>
        <v>-0</v>
      </c>
      <c r="DQ241" s="21" t="n">
        <f aca="false">(DQ104+DQ105+DQ106+DQ107+DQ110)*(1-DQ25)+DQ116+DQ109</f>
        <v>-0</v>
      </c>
      <c r="DR241" s="21" t="n">
        <f aca="false">(DR104+DR105+DR106+DR107+DR110)*(1-DR25)+DR116+DR109</f>
        <v>-0</v>
      </c>
      <c r="DS241" s="21" t="n">
        <f aca="false">(DS104+DS105+DS106+DS107+DS110)*(1-DS25)+DS116+DS109</f>
        <v>-0</v>
      </c>
      <c r="DT241" s="21" t="n">
        <f aca="false">(DT104+DT105+DT106+DT107+DT110)*(1-DT25)+DT116+DT109</f>
        <v>-0</v>
      </c>
      <c r="DU241" s="21" t="n">
        <f aca="false">(DU104+DU105+DU106+DU107+DU110)*(1-DU25)+DU116+DU109</f>
        <v>-0</v>
      </c>
      <c r="DV241" s="21" t="n">
        <f aca="false">(DV104+DV105+DV106+DV107+DV110)*(1-DV25)+DV116+DV109</f>
        <v>-0</v>
      </c>
      <c r="DW241" s="21" t="n">
        <f aca="false">(DW104+DW105+DW106+DW107+DW110)*(1-DW25)+DW116+DW109</f>
        <v>-0</v>
      </c>
      <c r="DX241" s="21" t="n">
        <f aca="false">(DX104+DX105+DX106+DX107+DX110)*(1-DX25)+DX116+DX109</f>
        <v>-0</v>
      </c>
      <c r="DY241" s="21" t="n">
        <f aca="false">(DY104+DY105+DY106+DY107+DY110)*(1-DY25)+DY116+DY109</f>
        <v>-0</v>
      </c>
      <c r="DZ241" s="21" t="n">
        <f aca="false">(DZ104+DZ105+DZ106+DZ107+DZ110)*(1-DZ25)+DZ116+DZ109</f>
        <v>-0</v>
      </c>
      <c r="EA241" s="21" t="n">
        <f aca="false">(EA104+EA105+EA106+EA107+EA110)*(1-EA25)+EA116+EA109</f>
        <v>-0</v>
      </c>
      <c r="EB241" s="21" t="n">
        <f aca="false">(EB104+EB105+EB106+EB107+EB110)*(1-EB25)+EB116+EB109</f>
        <v>-0</v>
      </c>
      <c r="EC241" s="21" t="n">
        <f aca="false">(EC104+EC105+EC106+EC107+EC110)*(1-EC25)+EC116+EC109</f>
        <v>-0</v>
      </c>
      <c r="ED241" s="21" t="n">
        <f aca="false">(ED104+ED105+ED106+ED107+ED110)*(1-ED25)+ED116+ED109</f>
        <v>-0</v>
      </c>
      <c r="EE241" s="21" t="n">
        <f aca="false">(EE104+EE105+EE106+EE107+EE110)*(1-EE25)+EE116+EE109</f>
        <v>-0</v>
      </c>
      <c r="EF241" s="21" t="n">
        <f aca="false">(EF104+EF105+EF106+EF107+EF110)*(1-EF25)+EF116+EF109</f>
        <v>-0</v>
      </c>
      <c r="EG241" s="21" t="n">
        <f aca="false">(EG104+EG105+EG106+EG107+EG110)*(1-EG25)+EG116+EG109</f>
        <v>-0</v>
      </c>
      <c r="EH241" s="21" t="n">
        <f aca="false">(EH104+EH105+EH106+EH107+EH110)*(1-EH25)+EH116+EH109</f>
        <v>-0</v>
      </c>
      <c r="EI241" s="21" t="n">
        <f aca="false">(EI104+EI105+EI106+EI107+EI110)*(1-EI25)+EI116+EI109</f>
        <v>-0</v>
      </c>
      <c r="EJ241" s="21" t="n">
        <f aca="false">(EJ104+EJ105+EJ106+EJ107+EJ110)*(1-EJ25)+EJ116+EJ109</f>
        <v>-0</v>
      </c>
      <c r="EK241" s="21" t="n">
        <f aca="false">(EK104+EK105+EK106+EK107+EK110)*(1-EK25)+EK116+EK109</f>
        <v>-0</v>
      </c>
      <c r="EL241" s="21" t="n">
        <f aca="false">(EL104+EL105+EL106+EL107+EL110)*(1-EL25)+EL116+EL109</f>
        <v>-0</v>
      </c>
      <c r="EM241" s="21" t="n">
        <f aca="false">(EM104+EM105+EM106+EM107+EM110)*(1-EM25)+EM116+EM109</f>
        <v>-0</v>
      </c>
      <c r="EN241" s="21" t="n">
        <f aca="false">(EN104+EN105+EN106+EN107+EN110)*(1-EN25)+EN116+EN109</f>
        <v>-0</v>
      </c>
      <c r="EO241" s="21" t="n">
        <f aca="false">(EO104+EO105+EO106+EO107+EO110)*(1-EO25)+EO116+EO109</f>
        <v>-0</v>
      </c>
      <c r="EP241" s="21" t="n">
        <f aca="false">(EP104+EP105+EP106+EP107+EP110)*(1-EP25)+EP116+EP109</f>
        <v>-0</v>
      </c>
      <c r="EQ241" s="21" t="n">
        <f aca="false">(EQ104+EQ105+EQ106+EQ107+EQ110)*(1-EQ25)+EQ116+EQ109</f>
        <v>-0</v>
      </c>
      <c r="ER241" s="21" t="n">
        <f aca="false">(ER104+ER105+ER106+ER107+ER110)*(1-ER25)+ER116+ER109</f>
        <v>-0</v>
      </c>
      <c r="ES241" s="21" t="n">
        <f aca="false">(ES104+ES105+ES106+ES107+ES110)*(1-ES25)+ES116+ES109</f>
        <v>-0</v>
      </c>
      <c r="ET241" s="21" t="n">
        <f aca="false">(ET104+ET105+ET106+ET107+ET110)*(1-ET25)+ET116+ET109</f>
        <v>-0</v>
      </c>
      <c r="EU241" s="21" t="n">
        <f aca="false">(EU104+EU105+EU106+EU107+EU110)*(1-EU25)+EU116+EU109</f>
        <v>-0</v>
      </c>
      <c r="EV241" s="21" t="n">
        <f aca="false">(EV104+EV105+EV106+EV107+EV110)*(1-EV25)+EV116+EV109</f>
        <v>-0</v>
      </c>
      <c r="EW241" s="21" t="n">
        <f aca="false">(EW104+EW105+EW106+EW107+EW110)*(1-EW25)+EW116+EW109</f>
        <v>-0</v>
      </c>
      <c r="EX241" s="21" t="n">
        <f aca="false">(EX104+EX105+EX106+EX107+EX110)*(1-EX25)+EX116+EX109</f>
        <v>-0</v>
      </c>
      <c r="EY241" s="21" t="n">
        <f aca="false">(EY104+EY105+EY106+EY107+EY110)*(1-EY25)+EY116+EY109</f>
        <v>-0</v>
      </c>
      <c r="EZ241" s="21" t="n">
        <f aca="false">(EZ104+EZ105+EZ106+EZ107+EZ110)*(1-EZ25)+EZ116+EZ109</f>
        <v>-0</v>
      </c>
      <c r="FA241" s="21" t="n">
        <f aca="false">(FA104+FA105+FA106+FA107+FA110)*(1-FA25)+FA116+FA109</f>
        <v>-0</v>
      </c>
      <c r="FB241" s="21" t="n">
        <f aca="false">(FB104+FB105+FB106+FB107+FB110)*(1-FB25)+FB116+FB109</f>
        <v>-0</v>
      </c>
      <c r="FC241" s="21" t="n">
        <f aca="false">(FC104+FC105+FC106+FC107+FC110)*(1-FC25)+FC116+FC109</f>
        <v>-0</v>
      </c>
      <c r="FD241" s="21" t="n">
        <f aca="false">(FD104+FD105+FD106+FD107+FD110)*(1-FD25)+FD116+FD109</f>
        <v>-0</v>
      </c>
      <c r="FE241" s="21" t="n">
        <f aca="false">(FE104+FE105+FE106+FE107+FE110)*(1-FE25)+FE116+FE109</f>
        <v>-0</v>
      </c>
      <c r="FF241" s="21" t="n">
        <f aca="false">(FF104+FF105+FF106+FF107+FF110)*(1-FF25)+FF116+FF109</f>
        <v>-0</v>
      </c>
      <c r="FG241" s="21" t="n">
        <f aca="false">(FG104+FG105+FG106+FG107+FG110)*(1-FG25)+FG116+FG109</f>
        <v>-0</v>
      </c>
      <c r="FH241" s="21" t="n">
        <f aca="false">(FH104+FH105+FH106+FH107+FH110)*(1-FH25)+FH116+FH109</f>
        <v>-0</v>
      </c>
    </row>
    <row r="242" customFormat="false" ht="15" hidden="false" customHeight="false" outlineLevel="0" collapsed="false">
      <c r="C242" s="1" t="s">
        <v>865</v>
      </c>
      <c r="D242" s="12" t="s">
        <v>358</v>
      </c>
      <c r="I242" s="21" t="n">
        <f aca="false">SUM(J242:FH242)</f>
        <v>9872.57208799113</v>
      </c>
      <c r="J242" s="21" t="n">
        <f aca="false">J111*(1-J25)+J189+J190+$F238*J20</f>
        <v>0</v>
      </c>
      <c r="K242" s="21" t="n">
        <f aca="false">K111*(1-K25)+K189+K190+$F238*K20</f>
        <v>1213.875</v>
      </c>
      <c r="L242" s="21" t="n">
        <f aca="false">L111*(1-L25)+L189+L190+$F238*L20</f>
        <v>0</v>
      </c>
      <c r="M242" s="21" t="n">
        <f aca="false">M111*(1-M25)+M189+M190+$F238*M20</f>
        <v>0</v>
      </c>
      <c r="N242" s="21" t="n">
        <f aca="false">N111*(1-N25)+N189+N190+$F238*N20</f>
        <v>0</v>
      </c>
      <c r="O242" s="21" t="n">
        <f aca="false">O111*(1-O25)+O189+O190+$F238*O20</f>
        <v>8658.69708799113</v>
      </c>
      <c r="P242" s="21" t="n">
        <f aca="false">P111*(1-P25)+P189+P190+$F238*P20</f>
        <v>0</v>
      </c>
      <c r="Q242" s="21" t="n">
        <f aca="false">Q111*(1-Q25)+Q189+Q190+$F238*Q20</f>
        <v>0</v>
      </c>
      <c r="R242" s="21" t="n">
        <f aca="false">R111*(1-R25)+R189+R190+$F238*R20</f>
        <v>0</v>
      </c>
      <c r="S242" s="21" t="n">
        <f aca="false">S111*(1-S25)+S189+S190+$F238*S20</f>
        <v>0</v>
      </c>
      <c r="T242" s="21" t="n">
        <f aca="false">T111*(1-T25)+T189+T190+$F238*T20</f>
        <v>0</v>
      </c>
      <c r="U242" s="21" t="n">
        <f aca="false">U111*(1-U25)+U189+U190+$F238*U20</f>
        <v>0</v>
      </c>
      <c r="V242" s="21" t="n">
        <f aca="false">V111*(1-V25)+V189+V190+$F238*V20</f>
        <v>0</v>
      </c>
      <c r="W242" s="21" t="n">
        <f aca="false">W111*(1-W25)+W189+W190+$F238*W20</f>
        <v>0</v>
      </c>
      <c r="X242" s="21" t="n">
        <f aca="false">X111*(1-X25)+X189+X190+$F238*X20</f>
        <v>0</v>
      </c>
      <c r="Y242" s="21" t="n">
        <f aca="false">Y111*(1-Y25)+Y189+Y190+$F238*Y20</f>
        <v>0</v>
      </c>
      <c r="Z242" s="21" t="n">
        <f aca="false">Z111*(1-Z25)+Z189+Z190+$F238*Z20</f>
        <v>0</v>
      </c>
      <c r="AA242" s="21" t="n">
        <f aca="false">AA111*(1-AA25)+AA189+AA190+$F238*AA20</f>
        <v>0</v>
      </c>
      <c r="AB242" s="21" t="n">
        <f aca="false">AB111*(1-AB25)+AB189+AB190+$F238*AB20</f>
        <v>0</v>
      </c>
      <c r="AC242" s="21" t="n">
        <f aca="false">AC111*(1-AC25)+AC189+AC190+$F238*AC20</f>
        <v>0</v>
      </c>
      <c r="AD242" s="21" t="n">
        <f aca="false">AD111*(1-AD25)+AD189+AD190+$F238*AD20</f>
        <v>0</v>
      </c>
      <c r="AE242" s="21" t="n">
        <f aca="false">AE111*(1-AE25)+AE189+AE190+$F238*AE20</f>
        <v>0</v>
      </c>
      <c r="AF242" s="21" t="n">
        <f aca="false">AF111*(1-AF25)+AF189+AF190+$F238*AF20</f>
        <v>0</v>
      </c>
      <c r="AG242" s="21" t="n">
        <f aca="false">AG111*(1-AG25)+AG189+AG190+$F238*AG20</f>
        <v>0</v>
      </c>
      <c r="AH242" s="21" t="n">
        <f aca="false">AH111*(1-AH25)+AH189+AH190+$F238*AH20</f>
        <v>0</v>
      </c>
      <c r="AI242" s="21" t="n">
        <f aca="false">AI111*(1-AI25)+AI189+AI190+$F238*AI20</f>
        <v>0</v>
      </c>
      <c r="AJ242" s="21" t="n">
        <f aca="false">AJ111*(1-AJ25)+AJ189+AJ190+$F238*AJ20</f>
        <v>0</v>
      </c>
      <c r="AK242" s="21" t="n">
        <f aca="false">AK111*(1-AK25)+AK189+AK190+$F238*AK20</f>
        <v>0</v>
      </c>
      <c r="AL242" s="21" t="n">
        <f aca="false">AL111*(1-AL25)+AL189+AL190+$F238*AL20</f>
        <v>0</v>
      </c>
      <c r="AM242" s="21" t="n">
        <f aca="false">AM111*(1-AM25)+AM189+AM190+$F238*AM20</f>
        <v>0</v>
      </c>
      <c r="AN242" s="21" t="n">
        <f aca="false">AN111*(1-AN25)+AN189+AN190+$F238*AN20</f>
        <v>0</v>
      </c>
      <c r="AO242" s="21" t="n">
        <f aca="false">AO111*(1-AO25)+AO189+AO190+$F238*AO20</f>
        <v>0</v>
      </c>
      <c r="AP242" s="21" t="n">
        <f aca="false">AP111*(1-AP25)+AP189+AP190+$F238*AP20</f>
        <v>0</v>
      </c>
      <c r="AQ242" s="21" t="n">
        <f aca="false">AQ111*(1-AQ25)+AQ189+AQ190+$F238*AQ20</f>
        <v>0</v>
      </c>
      <c r="AR242" s="21" t="n">
        <f aca="false">AR111*(1-AR25)+AR189+AR190+$F238*AR20</f>
        <v>0</v>
      </c>
      <c r="AS242" s="21" t="n">
        <f aca="false">AS111*(1-AS25)+AS189+AS190+$F238*AS20</f>
        <v>0</v>
      </c>
      <c r="AT242" s="21" t="n">
        <f aca="false">AT111*(1-AT25)+AT189+AT190+$F238*AT20</f>
        <v>0</v>
      </c>
      <c r="AU242" s="21" t="n">
        <f aca="false">AU111*(1-AU25)+AU189+AU190+$F238*AU20</f>
        <v>0</v>
      </c>
      <c r="AV242" s="21" t="n">
        <f aca="false">AV111*(1-AV25)+AV189+AV190+$F238*AV20</f>
        <v>0</v>
      </c>
      <c r="AW242" s="21" t="n">
        <f aca="false">AW111*(1-AW25)+AW189+AW190+$F238*AW20</f>
        <v>0</v>
      </c>
      <c r="AX242" s="21" t="n">
        <f aca="false">AX111*(1-AX25)+AX189+AX190+$F238*AX20</f>
        <v>0</v>
      </c>
      <c r="AY242" s="21" t="n">
        <f aca="false">AY111*(1-AY25)+AY189+AY190+$F238*AY20</f>
        <v>0</v>
      </c>
      <c r="AZ242" s="21" t="n">
        <f aca="false">AZ111*(1-AZ25)+AZ189+AZ190+$F238*AZ20</f>
        <v>0</v>
      </c>
      <c r="BA242" s="21" t="n">
        <f aca="false">BA111*(1-BA25)+BA189+BA190+$F238*BA20</f>
        <v>0</v>
      </c>
      <c r="BB242" s="21" t="n">
        <f aca="false">BB111*(1-BB25)+BB189+BB190+$F238*BB20</f>
        <v>0</v>
      </c>
      <c r="BC242" s="21" t="n">
        <f aca="false">BC111*(1-BC25)+BC189+BC190+$F238*BC20</f>
        <v>0</v>
      </c>
      <c r="BD242" s="21" t="n">
        <f aca="false">BD111*(1-BD25)+BD189+BD190+$F238*BD20</f>
        <v>0</v>
      </c>
      <c r="BE242" s="21" t="n">
        <f aca="false">BE111*(1-BE25)+BE189+BE190+$F238*BE20</f>
        <v>0</v>
      </c>
      <c r="BF242" s="21" t="n">
        <f aca="false">BF111*(1-BF25)+BF189+BF190+$F238*BF20</f>
        <v>0</v>
      </c>
      <c r="BG242" s="21" t="n">
        <f aca="false">BG111*(1-BG25)+BG189+BG190+$F238*BG20</f>
        <v>0</v>
      </c>
      <c r="BH242" s="21" t="n">
        <f aca="false">BH111*(1-BH25)+BH189+BH190+$F238*BH20</f>
        <v>0</v>
      </c>
      <c r="BI242" s="21" t="n">
        <f aca="false">BI111*(1-BI25)+BI189+BI190+$F238*BI20</f>
        <v>0</v>
      </c>
      <c r="BJ242" s="21" t="n">
        <f aca="false">BJ111*(1-BJ25)+BJ189+BJ190+$F238*BJ20</f>
        <v>0</v>
      </c>
      <c r="BK242" s="21" t="n">
        <f aca="false">BK111*(1-BK25)+BK189+BK190+$F238*BK20</f>
        <v>0</v>
      </c>
      <c r="BL242" s="21" t="n">
        <f aca="false">BL111*(1-BL25)+BL189+BL190+$F238*BL20</f>
        <v>0</v>
      </c>
      <c r="BM242" s="21" t="n">
        <f aca="false">BM111*(1-BM25)+BM189+BM190+$F238*BM20</f>
        <v>0</v>
      </c>
      <c r="BN242" s="21" t="n">
        <f aca="false">BN111*(1-BN25)+BN189+BN190+$F238*BN20</f>
        <v>0</v>
      </c>
      <c r="BO242" s="21" t="n">
        <f aca="false">BO111*(1-BO25)+BO189+BO190+$F238*BO20</f>
        <v>0</v>
      </c>
      <c r="BP242" s="21" t="n">
        <f aca="false">BP111*(1-BP25)+BP189+BP190+$F238*BP20</f>
        <v>0</v>
      </c>
      <c r="BQ242" s="21" t="n">
        <f aca="false">BQ111*(1-BQ25)+BQ189+BQ190+$F238*BQ20</f>
        <v>0</v>
      </c>
      <c r="BR242" s="21" t="n">
        <f aca="false">BR111*(1-BR25)+BR189+BR190+$F238*BR20</f>
        <v>0</v>
      </c>
      <c r="BS242" s="21" t="n">
        <f aca="false">BS111*(1-BS25)+BS189+BS190+$F238*BS20</f>
        <v>0</v>
      </c>
      <c r="BT242" s="21" t="n">
        <f aca="false">BT111*(1-BT25)+BT189+BT190+$F238*BT20</f>
        <v>0</v>
      </c>
      <c r="BU242" s="21" t="n">
        <f aca="false">BU111*(1-BU25)+BU189+BU190+$F238*BU20</f>
        <v>0</v>
      </c>
      <c r="BV242" s="21" t="n">
        <f aca="false">BV111*(1-BV25)+BV189+BV190+$F238*BV20</f>
        <v>0</v>
      </c>
      <c r="BW242" s="21" t="n">
        <f aca="false">BW111*(1-BW25)+BW189+BW190+$F238*BW20</f>
        <v>0</v>
      </c>
      <c r="BX242" s="21" t="n">
        <f aca="false">BX111*(1-BX25)+BX189+BX190+$F238*BX20</f>
        <v>0</v>
      </c>
      <c r="BY242" s="21" t="n">
        <f aca="false">BY111*(1-BY25)+BY189+BY190+$F238*BY20</f>
        <v>0</v>
      </c>
      <c r="BZ242" s="21" t="n">
        <f aca="false">BZ111*(1-BZ25)+BZ189+BZ190+$F238*BZ20</f>
        <v>0</v>
      </c>
      <c r="CA242" s="21" t="n">
        <f aca="false">CA111*(1-CA25)+CA189+CA190+$F238*CA20</f>
        <v>0</v>
      </c>
      <c r="CB242" s="21" t="n">
        <f aca="false">CB111*(1-CB25)+CB189+CB190+$F238*CB20</f>
        <v>0</v>
      </c>
      <c r="CC242" s="21" t="n">
        <f aca="false">CC111*(1-CC25)+CC189+CC190+$F238*CC20</f>
        <v>0</v>
      </c>
      <c r="CD242" s="21" t="n">
        <f aca="false">CD111*(1-CD25)+CD189+CD190+$F238*CD20</f>
        <v>0</v>
      </c>
      <c r="CE242" s="21" t="n">
        <f aca="false">CE111*(1-CE25)+CE189+CE190+$F238*CE20</f>
        <v>0</v>
      </c>
      <c r="CF242" s="21" t="n">
        <f aca="false">CF111*(1-CF25)+CF189+CF190+$F238*CF20</f>
        <v>0</v>
      </c>
      <c r="CG242" s="21" t="n">
        <f aca="false">CG111*(1-CG25)+CG189+CG190+$F238*CG20</f>
        <v>0</v>
      </c>
      <c r="CH242" s="21" t="n">
        <f aca="false">CH111*(1-CH25)+CH189+CH190+$F238*CH20</f>
        <v>0</v>
      </c>
      <c r="CI242" s="21" t="n">
        <f aca="false">CI111*(1-CI25)+CI189+CI190+$F238*CI20</f>
        <v>0</v>
      </c>
      <c r="CJ242" s="21" t="n">
        <f aca="false">CJ111*(1-CJ25)+CJ189+CJ190+$F238*CJ20</f>
        <v>0</v>
      </c>
      <c r="CK242" s="21" t="n">
        <f aca="false">CK111*(1-CK25)+CK189+CK190+$F238*CK20</f>
        <v>0</v>
      </c>
      <c r="CL242" s="21" t="n">
        <f aca="false">CL111*(1-CL25)+CL189+CL190+$F238*CL20</f>
        <v>0</v>
      </c>
      <c r="CM242" s="21" t="n">
        <f aca="false">CM111*(1-CM25)+CM189+CM190+$F238*CM20</f>
        <v>0</v>
      </c>
      <c r="CN242" s="21" t="n">
        <f aca="false">CN111*(1-CN25)+CN189+CN190+$F238*CN20</f>
        <v>0</v>
      </c>
      <c r="CO242" s="21" t="n">
        <f aca="false">CO111*(1-CO25)+CO189+CO190+$F238*CO20</f>
        <v>0</v>
      </c>
      <c r="CP242" s="21" t="n">
        <f aca="false">CP111*(1-CP25)+CP189+CP190+$F238*CP20</f>
        <v>0</v>
      </c>
      <c r="CQ242" s="21" t="n">
        <f aca="false">CQ111*(1-CQ25)+CQ189+CQ190+$F238*CQ20</f>
        <v>0</v>
      </c>
      <c r="CR242" s="21" t="n">
        <f aca="false">CR111*(1-CR25)+CR189+CR190+$F238*CR20</f>
        <v>0</v>
      </c>
      <c r="CS242" s="21" t="n">
        <f aca="false">CS111*(1-CS25)+CS189+CS190+$F238*CS20</f>
        <v>0</v>
      </c>
      <c r="CT242" s="21" t="n">
        <f aca="false">CT111*(1-CT25)+CT189+CT190+$F238*CT20</f>
        <v>0</v>
      </c>
      <c r="CU242" s="21" t="n">
        <f aca="false">CU111*(1-CU25)+CU189+CU190+$F238*CU20</f>
        <v>0</v>
      </c>
      <c r="CV242" s="21" t="n">
        <f aca="false">CV111*(1-CV25)+CV189+CV190+$F238*CV20</f>
        <v>0</v>
      </c>
      <c r="CW242" s="21" t="n">
        <f aca="false">CW111*(1-CW25)+CW189+CW190+$F238*CW20</f>
        <v>0</v>
      </c>
      <c r="CX242" s="21" t="n">
        <f aca="false">CX111*(1-CX25)+CX189+CX190+$F238*CX20</f>
        <v>0</v>
      </c>
      <c r="CY242" s="21" t="n">
        <f aca="false">CY111*(1-CY25)+CY189+CY190+$F238*CY20</f>
        <v>0</v>
      </c>
      <c r="CZ242" s="21" t="n">
        <f aca="false">CZ111*(1-CZ25)+CZ189+CZ190+$F238*CZ20</f>
        <v>0</v>
      </c>
      <c r="DA242" s="21" t="n">
        <f aca="false">DA111*(1-DA25)+DA189+DA190+$F238*DA20</f>
        <v>0</v>
      </c>
      <c r="DB242" s="21" t="n">
        <f aca="false">DB111*(1-DB25)+DB189+DB190+$F238*DB20</f>
        <v>0</v>
      </c>
      <c r="DC242" s="21" t="n">
        <f aca="false">DC111*(1-DC25)+DC189+DC190+$F238*DC20</f>
        <v>0</v>
      </c>
      <c r="DD242" s="21" t="n">
        <f aca="false">DD111*(1-DD25)+DD189+DD190+$F238*DD20</f>
        <v>0</v>
      </c>
      <c r="DE242" s="21" t="n">
        <f aca="false">DE111*(1-DE25)+DE189+DE190+$F238*DE20</f>
        <v>0</v>
      </c>
      <c r="DF242" s="21" t="n">
        <f aca="false">DF111*(1-DF25)+DF189+DF190+$F238*DF20</f>
        <v>0</v>
      </c>
      <c r="DG242" s="21" t="n">
        <f aca="false">DG111*(1-DG25)+DG189+DG190+$F238*DG20</f>
        <v>0</v>
      </c>
      <c r="DH242" s="21" t="n">
        <f aca="false">DH111*(1-DH25)+DH189+DH190+$F238*DH20</f>
        <v>0</v>
      </c>
      <c r="DI242" s="21" t="n">
        <f aca="false">DI111*(1-DI25)+DI189+DI190+$F238*DI20</f>
        <v>0</v>
      </c>
      <c r="DJ242" s="21" t="n">
        <f aca="false">DJ111*(1-DJ25)+DJ189+DJ190+$F238*DJ20</f>
        <v>0</v>
      </c>
      <c r="DK242" s="21" t="n">
        <f aca="false">DK111*(1-DK25)+DK189+DK190+$F238*DK20</f>
        <v>0</v>
      </c>
      <c r="DL242" s="21" t="n">
        <f aca="false">DL111*(1-DL25)+DL189+DL190+$F238*DL20</f>
        <v>0</v>
      </c>
      <c r="DM242" s="21" t="n">
        <f aca="false">DM111*(1-DM25)+DM189+DM190+$F238*DM20</f>
        <v>0</v>
      </c>
      <c r="DN242" s="21" t="n">
        <f aca="false">DN111*(1-DN25)+DN189+DN190+$F238*DN20</f>
        <v>0</v>
      </c>
      <c r="DO242" s="21" t="n">
        <f aca="false">DO111*(1-DO25)+DO189+DO190+$F238*DO20</f>
        <v>0</v>
      </c>
      <c r="DP242" s="21" t="n">
        <f aca="false">DP111*(1-DP25)+DP189+DP190+$F238*DP20</f>
        <v>0</v>
      </c>
      <c r="DQ242" s="21" t="n">
        <f aca="false">DQ111*(1-DQ25)+DQ189+DQ190+$F238*DQ20</f>
        <v>0</v>
      </c>
      <c r="DR242" s="21" t="n">
        <f aca="false">DR111*(1-DR25)+DR189+DR190+$F238*DR20</f>
        <v>0</v>
      </c>
      <c r="DS242" s="21" t="n">
        <f aca="false">DS111*(1-DS25)+DS189+DS190+$F238*DS20</f>
        <v>0</v>
      </c>
      <c r="DT242" s="21" t="n">
        <f aca="false">DT111*(1-DT25)+DT189+DT190+$F238*DT20</f>
        <v>0</v>
      </c>
      <c r="DU242" s="21" t="n">
        <f aca="false">DU111*(1-DU25)+DU189+DU190+$F238*DU20</f>
        <v>0</v>
      </c>
      <c r="DV242" s="21" t="n">
        <f aca="false">DV111*(1-DV25)+DV189+DV190+$F238*DV20</f>
        <v>0</v>
      </c>
      <c r="DW242" s="21" t="n">
        <f aca="false">DW111*(1-DW25)+DW189+DW190+$F238*DW20</f>
        <v>0</v>
      </c>
      <c r="DX242" s="21" t="n">
        <f aca="false">DX111*(1-DX25)+DX189+DX190+$F238*DX20</f>
        <v>0</v>
      </c>
      <c r="DY242" s="21" t="n">
        <f aca="false">DY111*(1-DY25)+DY189+DY190+$F238*DY20</f>
        <v>0</v>
      </c>
      <c r="DZ242" s="21" t="n">
        <f aca="false">DZ111*(1-DZ25)+DZ189+DZ190+$F238*DZ20</f>
        <v>0</v>
      </c>
      <c r="EA242" s="21" t="n">
        <f aca="false">EA111*(1-EA25)+EA189+EA190+$F238*EA20</f>
        <v>0</v>
      </c>
      <c r="EB242" s="21" t="n">
        <f aca="false">EB111*(1-EB25)+EB189+EB190+$F238*EB20</f>
        <v>0</v>
      </c>
      <c r="EC242" s="21" t="n">
        <f aca="false">EC111*(1-EC25)+EC189+EC190+$F238*EC20</f>
        <v>0</v>
      </c>
      <c r="ED242" s="21" t="n">
        <f aca="false">ED111*(1-ED25)+ED189+ED190+$F238*ED20</f>
        <v>0</v>
      </c>
      <c r="EE242" s="21" t="n">
        <f aca="false">EE111*(1-EE25)+EE189+EE190+$F238*EE20</f>
        <v>0</v>
      </c>
      <c r="EF242" s="21" t="n">
        <f aca="false">EF111*(1-EF25)+EF189+EF190+$F238*EF20</f>
        <v>0</v>
      </c>
      <c r="EG242" s="21" t="n">
        <f aca="false">EG111*(1-EG25)+EG189+EG190+$F238*EG20</f>
        <v>0</v>
      </c>
      <c r="EH242" s="21" t="n">
        <f aca="false">EH111*(1-EH25)+EH189+EH190+$F238*EH20</f>
        <v>0</v>
      </c>
      <c r="EI242" s="21" t="n">
        <f aca="false">EI111*(1-EI25)+EI189+EI190+$F238*EI20</f>
        <v>0</v>
      </c>
      <c r="EJ242" s="21" t="n">
        <f aca="false">EJ111*(1-EJ25)+EJ189+EJ190+$F238*EJ20</f>
        <v>0</v>
      </c>
      <c r="EK242" s="21" t="n">
        <f aca="false">EK111*(1-EK25)+EK189+EK190+$F238*EK20</f>
        <v>0</v>
      </c>
      <c r="EL242" s="21" t="n">
        <f aca="false">EL111*(1-EL25)+EL189+EL190+$F238*EL20</f>
        <v>0</v>
      </c>
      <c r="EM242" s="21" t="n">
        <f aca="false">EM111*(1-EM25)+EM189+EM190+$F238*EM20</f>
        <v>0</v>
      </c>
      <c r="EN242" s="21" t="n">
        <f aca="false">EN111*(1-EN25)+EN189+EN190+$F238*EN20</f>
        <v>0</v>
      </c>
      <c r="EO242" s="21" t="n">
        <f aca="false">EO111*(1-EO25)+EO189+EO190+$F238*EO20</f>
        <v>0</v>
      </c>
      <c r="EP242" s="21" t="n">
        <f aca="false">EP111*(1-EP25)+EP189+EP190+$F238*EP20</f>
        <v>0</v>
      </c>
      <c r="EQ242" s="21" t="n">
        <f aca="false">EQ111*(1-EQ25)+EQ189+EQ190+$F238*EQ20</f>
        <v>0</v>
      </c>
      <c r="ER242" s="21" t="n">
        <f aca="false">ER111*(1-ER25)+ER189+ER190+$F238*ER20</f>
        <v>0</v>
      </c>
      <c r="ES242" s="21" t="n">
        <f aca="false">ES111*(1-ES25)+ES189+ES190+$F238*ES20</f>
        <v>0</v>
      </c>
      <c r="ET242" s="21" t="n">
        <f aca="false">ET111*(1-ET25)+ET189+ET190+$F238*ET20</f>
        <v>0</v>
      </c>
      <c r="EU242" s="21" t="n">
        <f aca="false">EU111*(1-EU25)+EU189+EU190+$F238*EU20</f>
        <v>0</v>
      </c>
      <c r="EV242" s="21" t="n">
        <f aca="false">EV111*(1-EV25)+EV189+EV190+$F238*EV20</f>
        <v>0</v>
      </c>
      <c r="EW242" s="21" t="n">
        <f aca="false">EW111*(1-EW25)+EW189+EW190+$F238*EW20</f>
        <v>0</v>
      </c>
      <c r="EX242" s="21" t="n">
        <f aca="false">EX111*(1-EX25)+EX189+EX190+$F238*EX20</f>
        <v>0</v>
      </c>
      <c r="EY242" s="21" t="n">
        <f aca="false">EY111*(1-EY25)+EY189+EY190+$F238*EY20</f>
        <v>0</v>
      </c>
      <c r="EZ242" s="21" t="n">
        <f aca="false">EZ111*(1-EZ25)+EZ189+EZ190+$F238*EZ20</f>
        <v>0</v>
      </c>
      <c r="FA242" s="21" t="n">
        <f aca="false">FA111*(1-FA25)+FA189+FA190+$F238*FA20</f>
        <v>0</v>
      </c>
      <c r="FB242" s="21" t="n">
        <f aca="false">FB111*(1-FB25)+FB189+FB190+$F238*FB20</f>
        <v>0</v>
      </c>
      <c r="FC242" s="21" t="n">
        <f aca="false">FC111*(1-FC25)+FC189+FC190+$F238*FC20</f>
        <v>0</v>
      </c>
      <c r="FD242" s="21" t="n">
        <f aca="false">FD111*(1-FD25)+FD189+FD190+$F238*FD20</f>
        <v>0</v>
      </c>
      <c r="FE242" s="21" t="n">
        <f aca="false">FE111*(1-FE25)+FE189+FE190+$F238*FE20</f>
        <v>0</v>
      </c>
      <c r="FF242" s="21" t="n">
        <f aca="false">FF111*(1-FF25)+FF189+FF190+$F238*FF20</f>
        <v>0</v>
      </c>
      <c r="FG242" s="21" t="n">
        <f aca="false">FG111*(1-FG25)+FG189+FG190+$F238*FG20</f>
        <v>0</v>
      </c>
      <c r="FH242" s="21" t="n">
        <f aca="false">FH111*(1-FH25)+FH189+FH190+$F238*FH20</f>
        <v>0</v>
      </c>
    </row>
    <row r="243" customFormat="false" ht="15" hidden="false" customHeight="false" outlineLevel="0" collapsed="false">
      <c r="C243" s="1" t="s">
        <v>866</v>
      </c>
      <c r="D243" s="12" t="s">
        <v>358</v>
      </c>
      <c r="I243" s="21" t="n">
        <f aca="false">SUM(J243:FH243)</f>
        <v>2400.48469723771</v>
      </c>
      <c r="J243" s="21" t="n">
        <f aca="false">J241+J242</f>
        <v>-2749.35227272727</v>
      </c>
      <c r="K243" s="21" t="n">
        <f aca="false">K241+K242</f>
        <v>818.684731973848</v>
      </c>
      <c r="L243" s="21" t="n">
        <f aca="false">L241+L242</f>
        <v>-684.462738443338</v>
      </c>
      <c r="M243" s="21" t="n">
        <f aca="false">M241+M242</f>
        <v>-226.929361942715</v>
      </c>
      <c r="N243" s="21" t="n">
        <f aca="false">N241+N242</f>
        <v>-1835.41287842623</v>
      </c>
      <c r="O243" s="21" t="n">
        <f aca="false">O241+O242</f>
        <v>7077.95721680342</v>
      </c>
      <c r="P243" s="21" t="n">
        <f aca="false">P241+P242</f>
        <v>0</v>
      </c>
      <c r="Q243" s="21" t="n">
        <f aca="false">Q241+Q242</f>
        <v>0</v>
      </c>
      <c r="R243" s="21" t="n">
        <f aca="false">R241+R242</f>
        <v>0</v>
      </c>
      <c r="S243" s="21" t="n">
        <f aca="false">S241+S242</f>
        <v>0</v>
      </c>
      <c r="T243" s="21" t="n">
        <f aca="false">T241+T242</f>
        <v>0</v>
      </c>
      <c r="U243" s="21" t="n">
        <f aca="false">U241+U242</f>
        <v>0</v>
      </c>
      <c r="V243" s="21" t="n">
        <f aca="false">V241+V242</f>
        <v>0</v>
      </c>
      <c r="W243" s="21" t="n">
        <f aca="false">W241+W242</f>
        <v>0</v>
      </c>
      <c r="X243" s="21" t="n">
        <f aca="false">X241+X242</f>
        <v>0</v>
      </c>
      <c r="Y243" s="21" t="n">
        <f aca="false">Y241+Y242</f>
        <v>0</v>
      </c>
      <c r="Z243" s="21" t="n">
        <f aca="false">Z241+Z242</f>
        <v>0</v>
      </c>
      <c r="AA243" s="21" t="n">
        <f aca="false">AA241+AA242</f>
        <v>0</v>
      </c>
      <c r="AB243" s="21" t="n">
        <f aca="false">AB241+AB242</f>
        <v>0</v>
      </c>
      <c r="AC243" s="21" t="n">
        <f aca="false">AC241+AC242</f>
        <v>0</v>
      </c>
      <c r="AD243" s="21" t="n">
        <f aca="false">AD241+AD242</f>
        <v>0</v>
      </c>
      <c r="AE243" s="21" t="n">
        <f aca="false">AE241+AE242</f>
        <v>0</v>
      </c>
      <c r="AF243" s="21" t="n">
        <f aca="false">AF241+AF242</f>
        <v>0</v>
      </c>
      <c r="AG243" s="21" t="n">
        <f aca="false">AG241+AG242</f>
        <v>0</v>
      </c>
      <c r="AH243" s="21" t="n">
        <f aca="false">AH241+AH242</f>
        <v>0</v>
      </c>
      <c r="AI243" s="21" t="n">
        <f aca="false">AI241+AI242</f>
        <v>0</v>
      </c>
      <c r="AJ243" s="21" t="n">
        <f aca="false">AJ241+AJ242</f>
        <v>0</v>
      </c>
      <c r="AK243" s="21" t="n">
        <f aca="false">AK241+AK242</f>
        <v>0</v>
      </c>
      <c r="AL243" s="21" t="n">
        <f aca="false">AL241+AL242</f>
        <v>0</v>
      </c>
      <c r="AM243" s="21" t="n">
        <f aca="false">AM241+AM242</f>
        <v>0</v>
      </c>
      <c r="AN243" s="21" t="n">
        <f aca="false">AN241+AN242</f>
        <v>0</v>
      </c>
      <c r="AO243" s="21" t="n">
        <f aca="false">AO241+AO242</f>
        <v>0</v>
      </c>
      <c r="AP243" s="21" t="n">
        <f aca="false">AP241+AP242</f>
        <v>0</v>
      </c>
      <c r="AQ243" s="21" t="n">
        <f aca="false">AQ241+AQ242</f>
        <v>0</v>
      </c>
      <c r="AR243" s="21" t="n">
        <f aca="false">AR241+AR242</f>
        <v>0</v>
      </c>
      <c r="AS243" s="21" t="n">
        <f aca="false">AS241+AS242</f>
        <v>0</v>
      </c>
      <c r="AT243" s="21" t="n">
        <f aca="false">AT241+AT242</f>
        <v>0</v>
      </c>
      <c r="AU243" s="21" t="n">
        <f aca="false">AU241+AU242</f>
        <v>0</v>
      </c>
      <c r="AV243" s="21" t="n">
        <f aca="false">AV241+AV242</f>
        <v>0</v>
      </c>
      <c r="AW243" s="21" t="n">
        <f aca="false">AW241+AW242</f>
        <v>0</v>
      </c>
      <c r="AX243" s="21" t="n">
        <f aca="false">AX241+AX242</f>
        <v>0</v>
      </c>
      <c r="AY243" s="21" t="n">
        <f aca="false">AY241+AY242</f>
        <v>0</v>
      </c>
      <c r="AZ243" s="21" t="n">
        <f aca="false">AZ241+AZ242</f>
        <v>0</v>
      </c>
      <c r="BA243" s="21" t="n">
        <f aca="false">BA241+BA242</f>
        <v>0</v>
      </c>
      <c r="BB243" s="21" t="n">
        <f aca="false">BB241+BB242</f>
        <v>0</v>
      </c>
      <c r="BC243" s="21" t="n">
        <f aca="false">BC241+BC242</f>
        <v>0</v>
      </c>
      <c r="BD243" s="21" t="n">
        <f aca="false">BD241+BD242</f>
        <v>0</v>
      </c>
      <c r="BE243" s="21" t="n">
        <f aca="false">BE241+BE242</f>
        <v>0</v>
      </c>
      <c r="BF243" s="21" t="n">
        <f aca="false">BF241+BF242</f>
        <v>0</v>
      </c>
      <c r="BG243" s="21" t="n">
        <f aca="false">BG241+BG242</f>
        <v>0</v>
      </c>
      <c r="BH243" s="21" t="n">
        <f aca="false">BH241+BH242</f>
        <v>0</v>
      </c>
      <c r="BI243" s="21" t="n">
        <f aca="false">BI241+BI242</f>
        <v>0</v>
      </c>
      <c r="BJ243" s="21" t="n">
        <f aca="false">BJ241+BJ242</f>
        <v>0</v>
      </c>
      <c r="BK243" s="21" t="n">
        <f aca="false">BK241+BK242</f>
        <v>0</v>
      </c>
      <c r="BL243" s="21" t="n">
        <f aca="false">BL241+BL242</f>
        <v>0</v>
      </c>
      <c r="BM243" s="21" t="n">
        <f aca="false">BM241+BM242</f>
        <v>0</v>
      </c>
      <c r="BN243" s="21" t="n">
        <f aca="false">BN241+BN242</f>
        <v>0</v>
      </c>
      <c r="BO243" s="21" t="n">
        <f aca="false">BO241+BO242</f>
        <v>0</v>
      </c>
      <c r="BP243" s="21" t="n">
        <f aca="false">BP241+BP242</f>
        <v>0</v>
      </c>
      <c r="BQ243" s="21" t="n">
        <f aca="false">BQ241+BQ242</f>
        <v>0</v>
      </c>
      <c r="BR243" s="21" t="n">
        <f aca="false">BR241+BR242</f>
        <v>0</v>
      </c>
      <c r="BS243" s="21" t="n">
        <f aca="false">BS241+BS242</f>
        <v>0</v>
      </c>
      <c r="BT243" s="21" t="n">
        <f aca="false">BT241+BT242</f>
        <v>0</v>
      </c>
      <c r="BU243" s="21" t="n">
        <f aca="false">BU241+BU242</f>
        <v>0</v>
      </c>
      <c r="BV243" s="21" t="n">
        <f aca="false">BV241+BV242</f>
        <v>0</v>
      </c>
      <c r="BW243" s="21" t="n">
        <f aca="false">BW241+BW242</f>
        <v>0</v>
      </c>
      <c r="BX243" s="21" t="n">
        <f aca="false">BX241+BX242</f>
        <v>0</v>
      </c>
      <c r="BY243" s="21" t="n">
        <f aca="false">BY241+BY242</f>
        <v>0</v>
      </c>
      <c r="BZ243" s="21" t="n">
        <f aca="false">BZ241+BZ242</f>
        <v>0</v>
      </c>
      <c r="CA243" s="21" t="n">
        <f aca="false">CA241+CA242</f>
        <v>0</v>
      </c>
      <c r="CB243" s="21" t="n">
        <f aca="false">CB241+CB242</f>
        <v>0</v>
      </c>
      <c r="CC243" s="21" t="n">
        <f aca="false">CC241+CC242</f>
        <v>0</v>
      </c>
      <c r="CD243" s="21" t="n">
        <f aca="false">CD241+CD242</f>
        <v>0</v>
      </c>
      <c r="CE243" s="21" t="n">
        <f aca="false">CE241+CE242</f>
        <v>0</v>
      </c>
      <c r="CF243" s="21" t="n">
        <f aca="false">CF241+CF242</f>
        <v>0</v>
      </c>
      <c r="CG243" s="21" t="n">
        <f aca="false">CG241+CG242</f>
        <v>0</v>
      </c>
      <c r="CH243" s="21" t="n">
        <f aca="false">CH241+CH242</f>
        <v>0</v>
      </c>
      <c r="CI243" s="21" t="n">
        <f aca="false">CI241+CI242</f>
        <v>0</v>
      </c>
      <c r="CJ243" s="21" t="n">
        <f aca="false">CJ241+CJ242</f>
        <v>0</v>
      </c>
      <c r="CK243" s="21" t="n">
        <f aca="false">CK241+CK242</f>
        <v>0</v>
      </c>
      <c r="CL243" s="21" t="n">
        <f aca="false">CL241+CL242</f>
        <v>0</v>
      </c>
      <c r="CM243" s="21" t="n">
        <f aca="false">CM241+CM242</f>
        <v>0</v>
      </c>
      <c r="CN243" s="21" t="n">
        <f aca="false">CN241+CN242</f>
        <v>0</v>
      </c>
      <c r="CO243" s="21" t="n">
        <f aca="false">CO241+CO242</f>
        <v>0</v>
      </c>
      <c r="CP243" s="21" t="n">
        <f aca="false">CP241+CP242</f>
        <v>0</v>
      </c>
      <c r="CQ243" s="21" t="n">
        <f aca="false">CQ241+CQ242</f>
        <v>0</v>
      </c>
      <c r="CR243" s="21" t="n">
        <f aca="false">CR241+CR242</f>
        <v>0</v>
      </c>
      <c r="CS243" s="21" t="n">
        <f aca="false">CS241+CS242</f>
        <v>0</v>
      </c>
      <c r="CT243" s="21" t="n">
        <f aca="false">CT241+CT242</f>
        <v>0</v>
      </c>
      <c r="CU243" s="21" t="n">
        <f aca="false">CU241+CU242</f>
        <v>0</v>
      </c>
      <c r="CV243" s="21" t="n">
        <f aca="false">CV241+CV242</f>
        <v>0</v>
      </c>
      <c r="CW243" s="21" t="n">
        <f aca="false">CW241+CW242</f>
        <v>0</v>
      </c>
      <c r="CX243" s="21" t="n">
        <f aca="false">CX241+CX242</f>
        <v>0</v>
      </c>
      <c r="CY243" s="21" t="n">
        <f aca="false">CY241+CY242</f>
        <v>0</v>
      </c>
      <c r="CZ243" s="21" t="n">
        <f aca="false">CZ241+CZ242</f>
        <v>0</v>
      </c>
      <c r="DA243" s="21" t="n">
        <f aca="false">DA241+DA242</f>
        <v>0</v>
      </c>
      <c r="DB243" s="21" t="n">
        <f aca="false">DB241+DB242</f>
        <v>0</v>
      </c>
      <c r="DC243" s="21" t="n">
        <f aca="false">DC241+DC242</f>
        <v>0</v>
      </c>
      <c r="DD243" s="21" t="n">
        <f aca="false">DD241+DD242</f>
        <v>0</v>
      </c>
      <c r="DE243" s="21" t="n">
        <f aca="false">DE241+DE242</f>
        <v>0</v>
      </c>
      <c r="DF243" s="21" t="n">
        <f aca="false">DF241+DF242</f>
        <v>0</v>
      </c>
      <c r="DG243" s="21" t="n">
        <f aca="false">DG241+DG242</f>
        <v>0</v>
      </c>
      <c r="DH243" s="21" t="n">
        <f aca="false">DH241+DH242</f>
        <v>0</v>
      </c>
      <c r="DI243" s="21" t="n">
        <f aca="false">DI241+DI242</f>
        <v>0</v>
      </c>
      <c r="DJ243" s="21" t="n">
        <f aca="false">DJ241+DJ242</f>
        <v>0</v>
      </c>
      <c r="DK243" s="21" t="n">
        <f aca="false">DK241+DK242</f>
        <v>0</v>
      </c>
      <c r="DL243" s="21" t="n">
        <f aca="false">DL241+DL242</f>
        <v>0</v>
      </c>
      <c r="DM243" s="21" t="n">
        <f aca="false">DM241+DM242</f>
        <v>0</v>
      </c>
      <c r="DN243" s="21" t="n">
        <f aca="false">DN241+DN242</f>
        <v>0</v>
      </c>
      <c r="DO243" s="21" t="n">
        <f aca="false">DO241+DO242</f>
        <v>0</v>
      </c>
      <c r="DP243" s="21" t="n">
        <f aca="false">DP241+DP242</f>
        <v>0</v>
      </c>
      <c r="DQ243" s="21" t="n">
        <f aca="false">DQ241+DQ242</f>
        <v>0</v>
      </c>
      <c r="DR243" s="21" t="n">
        <f aca="false">DR241+DR242</f>
        <v>0</v>
      </c>
      <c r="DS243" s="21" t="n">
        <f aca="false">DS241+DS242</f>
        <v>0</v>
      </c>
      <c r="DT243" s="21" t="n">
        <f aca="false">DT241+DT242</f>
        <v>0</v>
      </c>
      <c r="DU243" s="21" t="n">
        <f aca="false">DU241+DU242</f>
        <v>0</v>
      </c>
      <c r="DV243" s="21" t="n">
        <f aca="false">DV241+DV242</f>
        <v>0</v>
      </c>
      <c r="DW243" s="21" t="n">
        <f aca="false">DW241+DW242</f>
        <v>0</v>
      </c>
      <c r="DX243" s="21" t="n">
        <f aca="false">DX241+DX242</f>
        <v>0</v>
      </c>
      <c r="DY243" s="21" t="n">
        <f aca="false">DY241+DY242</f>
        <v>0</v>
      </c>
      <c r="DZ243" s="21" t="n">
        <f aca="false">DZ241+DZ242</f>
        <v>0</v>
      </c>
      <c r="EA243" s="21" t="n">
        <f aca="false">EA241+EA242</f>
        <v>0</v>
      </c>
      <c r="EB243" s="21" t="n">
        <f aca="false">EB241+EB242</f>
        <v>0</v>
      </c>
      <c r="EC243" s="21" t="n">
        <f aca="false">EC241+EC242</f>
        <v>0</v>
      </c>
      <c r="ED243" s="21" t="n">
        <f aca="false">ED241+ED242</f>
        <v>0</v>
      </c>
      <c r="EE243" s="21" t="n">
        <f aca="false">EE241+EE242</f>
        <v>0</v>
      </c>
      <c r="EF243" s="21" t="n">
        <f aca="false">EF241+EF242</f>
        <v>0</v>
      </c>
      <c r="EG243" s="21" t="n">
        <f aca="false">EG241+EG242</f>
        <v>0</v>
      </c>
      <c r="EH243" s="21" t="n">
        <f aca="false">EH241+EH242</f>
        <v>0</v>
      </c>
      <c r="EI243" s="21" t="n">
        <f aca="false">EI241+EI242</f>
        <v>0</v>
      </c>
      <c r="EJ243" s="21" t="n">
        <f aca="false">EJ241+EJ242</f>
        <v>0</v>
      </c>
      <c r="EK243" s="21" t="n">
        <f aca="false">EK241+EK242</f>
        <v>0</v>
      </c>
      <c r="EL243" s="21" t="n">
        <f aca="false">EL241+EL242</f>
        <v>0</v>
      </c>
      <c r="EM243" s="21" t="n">
        <f aca="false">EM241+EM242</f>
        <v>0</v>
      </c>
      <c r="EN243" s="21" t="n">
        <f aca="false">EN241+EN242</f>
        <v>0</v>
      </c>
      <c r="EO243" s="21" t="n">
        <f aca="false">EO241+EO242</f>
        <v>0</v>
      </c>
      <c r="EP243" s="21" t="n">
        <f aca="false">EP241+EP242</f>
        <v>0</v>
      </c>
      <c r="EQ243" s="21" t="n">
        <f aca="false">EQ241+EQ242</f>
        <v>0</v>
      </c>
      <c r="ER243" s="21" t="n">
        <f aca="false">ER241+ER242</f>
        <v>0</v>
      </c>
      <c r="ES243" s="21" t="n">
        <f aca="false">ES241+ES242</f>
        <v>0</v>
      </c>
      <c r="ET243" s="21" t="n">
        <f aca="false">ET241+ET242</f>
        <v>0</v>
      </c>
      <c r="EU243" s="21" t="n">
        <f aca="false">EU241+EU242</f>
        <v>0</v>
      </c>
      <c r="EV243" s="21" t="n">
        <f aca="false">EV241+EV242</f>
        <v>0</v>
      </c>
      <c r="EW243" s="21" t="n">
        <f aca="false">EW241+EW242</f>
        <v>0</v>
      </c>
      <c r="EX243" s="21" t="n">
        <f aca="false">EX241+EX242</f>
        <v>0</v>
      </c>
      <c r="EY243" s="21" t="n">
        <f aca="false">EY241+EY242</f>
        <v>0</v>
      </c>
      <c r="EZ243" s="21" t="n">
        <f aca="false">EZ241+EZ242</f>
        <v>0</v>
      </c>
      <c r="FA243" s="21" t="n">
        <f aca="false">FA241+FA242</f>
        <v>0</v>
      </c>
      <c r="FB243" s="21" t="n">
        <f aca="false">FB241+FB242</f>
        <v>0</v>
      </c>
      <c r="FC243" s="21" t="n">
        <f aca="false">FC241+FC242</f>
        <v>0</v>
      </c>
      <c r="FD243" s="21" t="n">
        <f aca="false">FD241+FD242</f>
        <v>0</v>
      </c>
      <c r="FE243" s="21" t="n">
        <f aca="false">FE241+FE242</f>
        <v>0</v>
      </c>
      <c r="FF243" s="21" t="n">
        <f aca="false">FF241+FF242</f>
        <v>0</v>
      </c>
      <c r="FG243" s="21" t="n">
        <f aca="false">FG241+FG242</f>
        <v>0</v>
      </c>
      <c r="FH243" s="21" t="n">
        <f aca="false">FH241+FH242</f>
        <v>0</v>
      </c>
    </row>
    <row r="244" customFormat="false" ht="15" hidden="false" customHeight="false" outlineLevel="0" collapsed="false">
      <c r="C244" s="1" t="s">
        <v>867</v>
      </c>
      <c r="D244" s="12" t="s">
        <v>358</v>
      </c>
      <c r="E244" s="21" t="n">
        <f aca="false">-In_CIT*($F233+MAX(In_Sale_Form,In_Sale_Gain_Taxed)*MAX(0,$I243-$F233))</f>
        <v>-26.0352296301966</v>
      </c>
      <c r="I244" s="21" t="n">
        <f aca="false">SUM(J244:FH244)</f>
        <v>-26.0352296301966</v>
      </c>
      <c r="J244" s="21" t="n">
        <f aca="false">$E244*J20</f>
        <v>-0</v>
      </c>
      <c r="K244" s="21" t="n">
        <f aca="false">$E244*K20</f>
        <v>-0</v>
      </c>
      <c r="L244" s="21" t="n">
        <f aca="false">$E244*L20</f>
        <v>-0</v>
      </c>
      <c r="M244" s="21" t="n">
        <f aca="false">$E244*M20</f>
        <v>-0</v>
      </c>
      <c r="N244" s="21" t="n">
        <f aca="false">$E244*N20</f>
        <v>-0</v>
      </c>
      <c r="O244" s="21" t="n">
        <f aca="false">$E244*O20</f>
        <v>-26.0352296301966</v>
      </c>
      <c r="P244" s="21" t="n">
        <f aca="false">$E244*P20</f>
        <v>-0</v>
      </c>
      <c r="Q244" s="21" t="n">
        <f aca="false">$E244*Q20</f>
        <v>-0</v>
      </c>
      <c r="R244" s="21" t="n">
        <f aca="false">$E244*R20</f>
        <v>-0</v>
      </c>
      <c r="S244" s="21" t="n">
        <f aca="false">$E244*S20</f>
        <v>-0</v>
      </c>
      <c r="T244" s="21" t="n">
        <f aca="false">$E244*T20</f>
        <v>-0</v>
      </c>
      <c r="U244" s="21" t="n">
        <f aca="false">$E244*U20</f>
        <v>-0</v>
      </c>
      <c r="V244" s="21" t="n">
        <f aca="false">$E244*V20</f>
        <v>-0</v>
      </c>
      <c r="W244" s="21" t="n">
        <f aca="false">$E244*W20</f>
        <v>-0</v>
      </c>
      <c r="X244" s="21" t="n">
        <f aca="false">$E244*X20</f>
        <v>-0</v>
      </c>
      <c r="Y244" s="21" t="n">
        <f aca="false">$E244*Y20</f>
        <v>-0</v>
      </c>
      <c r="Z244" s="21" t="n">
        <f aca="false">$E244*Z20</f>
        <v>-0</v>
      </c>
      <c r="AA244" s="21" t="n">
        <f aca="false">$E244*AA20</f>
        <v>-0</v>
      </c>
      <c r="AB244" s="21" t="n">
        <f aca="false">$E244*AB20</f>
        <v>-0</v>
      </c>
      <c r="AC244" s="21" t="n">
        <f aca="false">$E244*AC20</f>
        <v>-0</v>
      </c>
      <c r="AD244" s="21" t="n">
        <f aca="false">$E244*AD20</f>
        <v>-0</v>
      </c>
      <c r="AE244" s="21" t="n">
        <f aca="false">$E244*AE20</f>
        <v>-0</v>
      </c>
      <c r="AF244" s="21" t="n">
        <f aca="false">$E244*AF20</f>
        <v>-0</v>
      </c>
      <c r="AG244" s="21" t="n">
        <f aca="false">$E244*AG20</f>
        <v>-0</v>
      </c>
      <c r="AH244" s="21" t="n">
        <f aca="false">$E244*AH20</f>
        <v>-0</v>
      </c>
      <c r="AI244" s="21" t="n">
        <f aca="false">$E244*AI20</f>
        <v>-0</v>
      </c>
      <c r="AJ244" s="21" t="n">
        <f aca="false">$E244*AJ20</f>
        <v>-0</v>
      </c>
      <c r="AK244" s="21" t="n">
        <f aca="false">$E244*AK20</f>
        <v>-0</v>
      </c>
      <c r="AL244" s="21" t="n">
        <f aca="false">$E244*AL20</f>
        <v>-0</v>
      </c>
      <c r="AM244" s="21" t="n">
        <f aca="false">$E244*AM20</f>
        <v>-0</v>
      </c>
      <c r="AN244" s="21" t="n">
        <f aca="false">$E244*AN20</f>
        <v>-0</v>
      </c>
      <c r="AO244" s="21" t="n">
        <f aca="false">$E244*AO20</f>
        <v>-0</v>
      </c>
      <c r="AP244" s="21" t="n">
        <f aca="false">$E244*AP20</f>
        <v>-0</v>
      </c>
      <c r="AQ244" s="21" t="n">
        <f aca="false">$E244*AQ20</f>
        <v>-0</v>
      </c>
      <c r="AR244" s="21" t="n">
        <f aca="false">$E244*AR20</f>
        <v>-0</v>
      </c>
      <c r="AS244" s="21" t="n">
        <f aca="false">$E244*AS20</f>
        <v>-0</v>
      </c>
      <c r="AT244" s="21" t="n">
        <f aca="false">$E244*AT20</f>
        <v>-0</v>
      </c>
      <c r="AU244" s="21" t="n">
        <f aca="false">$E244*AU20</f>
        <v>-0</v>
      </c>
      <c r="AV244" s="21" t="n">
        <f aca="false">$E244*AV20</f>
        <v>-0</v>
      </c>
      <c r="AW244" s="21" t="n">
        <f aca="false">$E244*AW20</f>
        <v>-0</v>
      </c>
      <c r="AX244" s="21" t="n">
        <f aca="false">$E244*AX20</f>
        <v>-0</v>
      </c>
      <c r="AY244" s="21" t="n">
        <f aca="false">$E244*AY20</f>
        <v>-0</v>
      </c>
      <c r="AZ244" s="21" t="n">
        <f aca="false">$E244*AZ20</f>
        <v>-0</v>
      </c>
      <c r="BA244" s="21" t="n">
        <f aca="false">$E244*BA20</f>
        <v>-0</v>
      </c>
      <c r="BB244" s="21" t="n">
        <f aca="false">$E244*BB20</f>
        <v>-0</v>
      </c>
      <c r="BC244" s="21" t="n">
        <f aca="false">$E244*BC20</f>
        <v>-0</v>
      </c>
      <c r="BD244" s="21" t="n">
        <f aca="false">$E244*BD20</f>
        <v>-0</v>
      </c>
      <c r="BE244" s="21" t="n">
        <f aca="false">$E244*BE20</f>
        <v>-0</v>
      </c>
      <c r="BF244" s="21" t="n">
        <f aca="false">$E244*BF20</f>
        <v>-0</v>
      </c>
      <c r="BG244" s="21" t="n">
        <f aca="false">$E244*BG20</f>
        <v>-0</v>
      </c>
      <c r="BH244" s="21" t="n">
        <f aca="false">$E244*BH20</f>
        <v>-0</v>
      </c>
      <c r="BI244" s="21" t="n">
        <f aca="false">$E244*BI20</f>
        <v>-0</v>
      </c>
      <c r="BJ244" s="21" t="n">
        <f aca="false">$E244*BJ20</f>
        <v>-0</v>
      </c>
      <c r="BK244" s="21" t="n">
        <f aca="false">$E244*BK20</f>
        <v>-0</v>
      </c>
      <c r="BL244" s="21" t="n">
        <f aca="false">$E244*BL20</f>
        <v>-0</v>
      </c>
      <c r="BM244" s="21" t="n">
        <f aca="false">$E244*BM20</f>
        <v>-0</v>
      </c>
      <c r="BN244" s="21" t="n">
        <f aca="false">$E244*BN20</f>
        <v>-0</v>
      </c>
      <c r="BO244" s="21" t="n">
        <f aca="false">$E244*BO20</f>
        <v>-0</v>
      </c>
      <c r="BP244" s="21" t="n">
        <f aca="false">$E244*BP20</f>
        <v>-0</v>
      </c>
      <c r="BQ244" s="21" t="n">
        <f aca="false">$E244*BQ20</f>
        <v>-0</v>
      </c>
      <c r="BR244" s="21" t="n">
        <f aca="false">$E244*BR20</f>
        <v>-0</v>
      </c>
      <c r="BS244" s="21" t="n">
        <f aca="false">$E244*BS20</f>
        <v>-0</v>
      </c>
      <c r="BT244" s="21" t="n">
        <f aca="false">$E244*BT20</f>
        <v>-0</v>
      </c>
      <c r="BU244" s="21" t="n">
        <f aca="false">$E244*BU20</f>
        <v>-0</v>
      </c>
      <c r="BV244" s="21" t="n">
        <f aca="false">$E244*BV20</f>
        <v>-0</v>
      </c>
      <c r="BW244" s="21" t="n">
        <f aca="false">$E244*BW20</f>
        <v>-0</v>
      </c>
      <c r="BX244" s="21" t="n">
        <f aca="false">$E244*BX20</f>
        <v>-0</v>
      </c>
      <c r="BY244" s="21" t="n">
        <f aca="false">$E244*BY20</f>
        <v>-0</v>
      </c>
      <c r="BZ244" s="21" t="n">
        <f aca="false">$E244*BZ20</f>
        <v>-0</v>
      </c>
      <c r="CA244" s="21" t="n">
        <f aca="false">$E244*CA20</f>
        <v>-0</v>
      </c>
      <c r="CB244" s="21" t="n">
        <f aca="false">$E244*CB20</f>
        <v>-0</v>
      </c>
      <c r="CC244" s="21" t="n">
        <f aca="false">$E244*CC20</f>
        <v>-0</v>
      </c>
      <c r="CD244" s="21" t="n">
        <f aca="false">$E244*CD20</f>
        <v>-0</v>
      </c>
      <c r="CE244" s="21" t="n">
        <f aca="false">$E244*CE20</f>
        <v>-0</v>
      </c>
      <c r="CF244" s="21" t="n">
        <f aca="false">$E244*CF20</f>
        <v>-0</v>
      </c>
      <c r="CG244" s="21" t="n">
        <f aca="false">$E244*CG20</f>
        <v>-0</v>
      </c>
      <c r="CH244" s="21" t="n">
        <f aca="false">$E244*CH20</f>
        <v>-0</v>
      </c>
      <c r="CI244" s="21" t="n">
        <f aca="false">$E244*CI20</f>
        <v>-0</v>
      </c>
      <c r="CJ244" s="21" t="n">
        <f aca="false">$E244*CJ20</f>
        <v>-0</v>
      </c>
      <c r="CK244" s="21" t="n">
        <f aca="false">$E244*CK20</f>
        <v>-0</v>
      </c>
      <c r="CL244" s="21" t="n">
        <f aca="false">$E244*CL20</f>
        <v>-0</v>
      </c>
      <c r="CM244" s="21" t="n">
        <f aca="false">$E244*CM20</f>
        <v>-0</v>
      </c>
      <c r="CN244" s="21" t="n">
        <f aca="false">$E244*CN20</f>
        <v>-0</v>
      </c>
      <c r="CO244" s="21" t="n">
        <f aca="false">$E244*CO20</f>
        <v>-0</v>
      </c>
      <c r="CP244" s="21" t="n">
        <f aca="false">$E244*CP20</f>
        <v>-0</v>
      </c>
      <c r="CQ244" s="21" t="n">
        <f aca="false">$E244*CQ20</f>
        <v>-0</v>
      </c>
      <c r="CR244" s="21" t="n">
        <f aca="false">$E244*CR20</f>
        <v>-0</v>
      </c>
      <c r="CS244" s="21" t="n">
        <f aca="false">$E244*CS20</f>
        <v>-0</v>
      </c>
      <c r="CT244" s="21" t="n">
        <f aca="false">$E244*CT20</f>
        <v>-0</v>
      </c>
      <c r="CU244" s="21" t="n">
        <f aca="false">$E244*CU20</f>
        <v>-0</v>
      </c>
      <c r="CV244" s="21" t="n">
        <f aca="false">$E244*CV20</f>
        <v>-0</v>
      </c>
      <c r="CW244" s="21" t="n">
        <f aca="false">$E244*CW20</f>
        <v>-0</v>
      </c>
      <c r="CX244" s="21" t="n">
        <f aca="false">$E244*CX20</f>
        <v>-0</v>
      </c>
      <c r="CY244" s="21" t="n">
        <f aca="false">$E244*CY20</f>
        <v>-0</v>
      </c>
      <c r="CZ244" s="21" t="n">
        <f aca="false">$E244*CZ20</f>
        <v>-0</v>
      </c>
      <c r="DA244" s="21" t="n">
        <f aca="false">$E244*DA20</f>
        <v>-0</v>
      </c>
      <c r="DB244" s="21" t="n">
        <f aca="false">$E244*DB20</f>
        <v>-0</v>
      </c>
      <c r="DC244" s="21" t="n">
        <f aca="false">$E244*DC20</f>
        <v>-0</v>
      </c>
      <c r="DD244" s="21" t="n">
        <f aca="false">$E244*DD20</f>
        <v>-0</v>
      </c>
      <c r="DE244" s="21" t="n">
        <f aca="false">$E244*DE20</f>
        <v>-0</v>
      </c>
      <c r="DF244" s="21" t="n">
        <f aca="false">$E244*DF20</f>
        <v>-0</v>
      </c>
      <c r="DG244" s="21" t="n">
        <f aca="false">$E244*DG20</f>
        <v>-0</v>
      </c>
      <c r="DH244" s="21" t="n">
        <f aca="false">$E244*DH20</f>
        <v>-0</v>
      </c>
      <c r="DI244" s="21" t="n">
        <f aca="false">$E244*DI20</f>
        <v>-0</v>
      </c>
      <c r="DJ244" s="21" t="n">
        <f aca="false">$E244*DJ20</f>
        <v>-0</v>
      </c>
      <c r="DK244" s="21" t="n">
        <f aca="false">$E244*DK20</f>
        <v>-0</v>
      </c>
      <c r="DL244" s="21" t="n">
        <f aca="false">$E244*DL20</f>
        <v>-0</v>
      </c>
      <c r="DM244" s="21" t="n">
        <f aca="false">$E244*DM20</f>
        <v>-0</v>
      </c>
      <c r="DN244" s="21" t="n">
        <f aca="false">$E244*DN20</f>
        <v>-0</v>
      </c>
      <c r="DO244" s="21" t="n">
        <f aca="false">$E244*DO20</f>
        <v>-0</v>
      </c>
      <c r="DP244" s="21" t="n">
        <f aca="false">$E244*DP20</f>
        <v>-0</v>
      </c>
      <c r="DQ244" s="21" t="n">
        <f aca="false">$E244*DQ20</f>
        <v>-0</v>
      </c>
      <c r="DR244" s="21" t="n">
        <f aca="false">$E244*DR20</f>
        <v>-0</v>
      </c>
      <c r="DS244" s="21" t="n">
        <f aca="false">$E244*DS20</f>
        <v>-0</v>
      </c>
      <c r="DT244" s="21" t="n">
        <f aca="false">$E244*DT20</f>
        <v>-0</v>
      </c>
      <c r="DU244" s="21" t="n">
        <f aca="false">$E244*DU20</f>
        <v>-0</v>
      </c>
      <c r="DV244" s="21" t="n">
        <f aca="false">$E244*DV20</f>
        <v>-0</v>
      </c>
      <c r="DW244" s="21" t="n">
        <f aca="false">$E244*DW20</f>
        <v>-0</v>
      </c>
      <c r="DX244" s="21" t="n">
        <f aca="false">$E244*DX20</f>
        <v>-0</v>
      </c>
      <c r="DY244" s="21" t="n">
        <f aca="false">$E244*DY20</f>
        <v>-0</v>
      </c>
      <c r="DZ244" s="21" t="n">
        <f aca="false">$E244*DZ20</f>
        <v>-0</v>
      </c>
      <c r="EA244" s="21" t="n">
        <f aca="false">$E244*EA20</f>
        <v>-0</v>
      </c>
      <c r="EB244" s="21" t="n">
        <f aca="false">$E244*EB20</f>
        <v>-0</v>
      </c>
      <c r="EC244" s="21" t="n">
        <f aca="false">$E244*EC20</f>
        <v>-0</v>
      </c>
      <c r="ED244" s="21" t="n">
        <f aca="false">$E244*ED20</f>
        <v>-0</v>
      </c>
      <c r="EE244" s="21" t="n">
        <f aca="false">$E244*EE20</f>
        <v>-0</v>
      </c>
      <c r="EF244" s="21" t="n">
        <f aca="false">$E244*EF20</f>
        <v>-0</v>
      </c>
      <c r="EG244" s="21" t="n">
        <f aca="false">$E244*EG20</f>
        <v>-0</v>
      </c>
      <c r="EH244" s="21" t="n">
        <f aca="false">$E244*EH20</f>
        <v>-0</v>
      </c>
      <c r="EI244" s="21" t="n">
        <f aca="false">$E244*EI20</f>
        <v>-0</v>
      </c>
      <c r="EJ244" s="21" t="n">
        <f aca="false">$E244*EJ20</f>
        <v>-0</v>
      </c>
      <c r="EK244" s="21" t="n">
        <f aca="false">$E244*EK20</f>
        <v>-0</v>
      </c>
      <c r="EL244" s="21" t="n">
        <f aca="false">$E244*EL20</f>
        <v>-0</v>
      </c>
      <c r="EM244" s="21" t="n">
        <f aca="false">$E244*EM20</f>
        <v>-0</v>
      </c>
      <c r="EN244" s="21" t="n">
        <f aca="false">$E244*EN20</f>
        <v>-0</v>
      </c>
      <c r="EO244" s="21" t="n">
        <f aca="false">$E244*EO20</f>
        <v>-0</v>
      </c>
      <c r="EP244" s="21" t="n">
        <f aca="false">$E244*EP20</f>
        <v>-0</v>
      </c>
      <c r="EQ244" s="21" t="n">
        <f aca="false">$E244*EQ20</f>
        <v>-0</v>
      </c>
      <c r="ER244" s="21" t="n">
        <f aca="false">$E244*ER20</f>
        <v>-0</v>
      </c>
      <c r="ES244" s="21" t="n">
        <f aca="false">$E244*ES20</f>
        <v>-0</v>
      </c>
      <c r="ET244" s="21" t="n">
        <f aca="false">$E244*ET20</f>
        <v>-0</v>
      </c>
      <c r="EU244" s="21" t="n">
        <f aca="false">$E244*EU20</f>
        <v>-0</v>
      </c>
      <c r="EV244" s="21" t="n">
        <f aca="false">$E244*EV20</f>
        <v>-0</v>
      </c>
      <c r="EW244" s="21" t="n">
        <f aca="false">$E244*EW20</f>
        <v>-0</v>
      </c>
      <c r="EX244" s="21" t="n">
        <f aca="false">$E244*EX20</f>
        <v>-0</v>
      </c>
      <c r="EY244" s="21" t="n">
        <f aca="false">$E244*EY20</f>
        <v>-0</v>
      </c>
      <c r="EZ244" s="21" t="n">
        <f aca="false">$E244*EZ20</f>
        <v>-0</v>
      </c>
      <c r="FA244" s="21" t="n">
        <f aca="false">$E244*FA20</f>
        <v>-0</v>
      </c>
      <c r="FB244" s="21" t="n">
        <f aca="false">$E244*FB20</f>
        <v>-0</v>
      </c>
      <c r="FC244" s="21" t="n">
        <f aca="false">$E244*FC20</f>
        <v>-0</v>
      </c>
      <c r="FD244" s="21" t="n">
        <f aca="false">$E244*FD20</f>
        <v>-0</v>
      </c>
      <c r="FE244" s="21" t="n">
        <f aca="false">$E244*FE20</f>
        <v>-0</v>
      </c>
      <c r="FF244" s="21" t="n">
        <f aca="false">$E244*FF20</f>
        <v>-0</v>
      </c>
      <c r="FG244" s="21" t="n">
        <f aca="false">$E244*FG20</f>
        <v>-0</v>
      </c>
      <c r="FH244" s="21" t="n">
        <f aca="false">$E244*FH20</f>
        <v>-0</v>
      </c>
    </row>
    <row r="245" customFormat="false" ht="15" hidden="false" customHeight="false" outlineLevel="0" collapsed="false">
      <c r="C245" s="28" t="s">
        <v>868</v>
      </c>
      <c r="D245" s="12" t="s">
        <v>358</v>
      </c>
      <c r="I245" s="63" t="n">
        <f aca="false">SUM(J245:FH245)</f>
        <v>2374.44946760751</v>
      </c>
      <c r="J245" s="63" t="n">
        <f aca="false">J243+J244</f>
        <v>-2749.35227272727</v>
      </c>
      <c r="K245" s="63" t="n">
        <f aca="false">K243+K244</f>
        <v>818.684731973848</v>
      </c>
      <c r="L245" s="63" t="n">
        <f aca="false">L243+L244</f>
        <v>-684.462738443338</v>
      </c>
      <c r="M245" s="63" t="n">
        <f aca="false">M243+M244</f>
        <v>-226.929361942715</v>
      </c>
      <c r="N245" s="63" t="n">
        <f aca="false">N243+N244</f>
        <v>-1835.41287842623</v>
      </c>
      <c r="O245" s="63" t="n">
        <f aca="false">O243+O244</f>
        <v>7051.92198717322</v>
      </c>
      <c r="P245" s="63" t="n">
        <f aca="false">P243+P244</f>
        <v>0</v>
      </c>
      <c r="Q245" s="63" t="n">
        <f aca="false">Q243+Q244</f>
        <v>0</v>
      </c>
      <c r="R245" s="63" t="n">
        <f aca="false">R243+R244</f>
        <v>0</v>
      </c>
      <c r="S245" s="63" t="n">
        <f aca="false">S243+S244</f>
        <v>0</v>
      </c>
      <c r="T245" s="63" t="n">
        <f aca="false">T243+T244</f>
        <v>0</v>
      </c>
      <c r="U245" s="63" t="n">
        <f aca="false">U243+U244</f>
        <v>0</v>
      </c>
      <c r="V245" s="63" t="n">
        <f aca="false">V243+V244</f>
        <v>0</v>
      </c>
      <c r="W245" s="63" t="n">
        <f aca="false">W243+W244</f>
        <v>0</v>
      </c>
      <c r="X245" s="63" t="n">
        <f aca="false">X243+X244</f>
        <v>0</v>
      </c>
      <c r="Y245" s="63" t="n">
        <f aca="false">Y243+Y244</f>
        <v>0</v>
      </c>
      <c r="Z245" s="63" t="n">
        <f aca="false">Z243+Z244</f>
        <v>0</v>
      </c>
      <c r="AA245" s="63" t="n">
        <f aca="false">AA243+AA244</f>
        <v>0</v>
      </c>
      <c r="AB245" s="63" t="n">
        <f aca="false">AB243+AB244</f>
        <v>0</v>
      </c>
      <c r="AC245" s="63" t="n">
        <f aca="false">AC243+AC244</f>
        <v>0</v>
      </c>
      <c r="AD245" s="63" t="n">
        <f aca="false">AD243+AD244</f>
        <v>0</v>
      </c>
      <c r="AE245" s="63" t="n">
        <f aca="false">AE243+AE244</f>
        <v>0</v>
      </c>
      <c r="AF245" s="63" t="n">
        <f aca="false">AF243+AF244</f>
        <v>0</v>
      </c>
      <c r="AG245" s="63" t="n">
        <f aca="false">AG243+AG244</f>
        <v>0</v>
      </c>
      <c r="AH245" s="63" t="n">
        <f aca="false">AH243+AH244</f>
        <v>0</v>
      </c>
      <c r="AI245" s="63" t="n">
        <f aca="false">AI243+AI244</f>
        <v>0</v>
      </c>
      <c r="AJ245" s="63" t="n">
        <f aca="false">AJ243+AJ244</f>
        <v>0</v>
      </c>
      <c r="AK245" s="63" t="n">
        <f aca="false">AK243+AK244</f>
        <v>0</v>
      </c>
      <c r="AL245" s="63" t="n">
        <f aca="false">AL243+AL244</f>
        <v>0</v>
      </c>
      <c r="AM245" s="63" t="n">
        <f aca="false">AM243+AM244</f>
        <v>0</v>
      </c>
      <c r="AN245" s="63" t="n">
        <f aca="false">AN243+AN244</f>
        <v>0</v>
      </c>
      <c r="AO245" s="63" t="n">
        <f aca="false">AO243+AO244</f>
        <v>0</v>
      </c>
      <c r="AP245" s="63" t="n">
        <f aca="false">AP243+AP244</f>
        <v>0</v>
      </c>
      <c r="AQ245" s="63" t="n">
        <f aca="false">AQ243+AQ244</f>
        <v>0</v>
      </c>
      <c r="AR245" s="63" t="n">
        <f aca="false">AR243+AR244</f>
        <v>0</v>
      </c>
      <c r="AS245" s="63" t="n">
        <f aca="false">AS243+AS244</f>
        <v>0</v>
      </c>
      <c r="AT245" s="63" t="n">
        <f aca="false">AT243+AT244</f>
        <v>0</v>
      </c>
      <c r="AU245" s="63" t="n">
        <f aca="false">AU243+AU244</f>
        <v>0</v>
      </c>
      <c r="AV245" s="63" t="n">
        <f aca="false">AV243+AV244</f>
        <v>0</v>
      </c>
      <c r="AW245" s="63" t="n">
        <f aca="false">AW243+AW244</f>
        <v>0</v>
      </c>
      <c r="AX245" s="63" t="n">
        <f aca="false">AX243+AX244</f>
        <v>0</v>
      </c>
      <c r="AY245" s="63" t="n">
        <f aca="false">AY243+AY244</f>
        <v>0</v>
      </c>
      <c r="AZ245" s="63" t="n">
        <f aca="false">AZ243+AZ244</f>
        <v>0</v>
      </c>
      <c r="BA245" s="63" t="n">
        <f aca="false">BA243+BA244</f>
        <v>0</v>
      </c>
      <c r="BB245" s="63" t="n">
        <f aca="false">BB243+BB244</f>
        <v>0</v>
      </c>
      <c r="BC245" s="63" t="n">
        <f aca="false">BC243+BC244</f>
        <v>0</v>
      </c>
      <c r="BD245" s="63" t="n">
        <f aca="false">BD243+BD244</f>
        <v>0</v>
      </c>
      <c r="BE245" s="63" t="n">
        <f aca="false">BE243+BE244</f>
        <v>0</v>
      </c>
      <c r="BF245" s="63" t="n">
        <f aca="false">BF243+BF244</f>
        <v>0</v>
      </c>
      <c r="BG245" s="63" t="n">
        <f aca="false">BG243+BG244</f>
        <v>0</v>
      </c>
      <c r="BH245" s="63" t="n">
        <f aca="false">BH243+BH244</f>
        <v>0</v>
      </c>
      <c r="BI245" s="63" t="n">
        <f aca="false">BI243+BI244</f>
        <v>0</v>
      </c>
      <c r="BJ245" s="63" t="n">
        <f aca="false">BJ243+BJ244</f>
        <v>0</v>
      </c>
      <c r="BK245" s="63" t="n">
        <f aca="false">BK243+BK244</f>
        <v>0</v>
      </c>
      <c r="BL245" s="63" t="n">
        <f aca="false">BL243+BL244</f>
        <v>0</v>
      </c>
      <c r="BM245" s="63" t="n">
        <f aca="false">BM243+BM244</f>
        <v>0</v>
      </c>
      <c r="BN245" s="63" t="n">
        <f aca="false">BN243+BN244</f>
        <v>0</v>
      </c>
      <c r="BO245" s="63" t="n">
        <f aca="false">BO243+BO244</f>
        <v>0</v>
      </c>
      <c r="BP245" s="63" t="n">
        <f aca="false">BP243+BP244</f>
        <v>0</v>
      </c>
      <c r="BQ245" s="63" t="n">
        <f aca="false">BQ243+BQ244</f>
        <v>0</v>
      </c>
      <c r="BR245" s="63" t="n">
        <f aca="false">BR243+BR244</f>
        <v>0</v>
      </c>
      <c r="BS245" s="63" t="n">
        <f aca="false">BS243+BS244</f>
        <v>0</v>
      </c>
      <c r="BT245" s="63" t="n">
        <f aca="false">BT243+BT244</f>
        <v>0</v>
      </c>
      <c r="BU245" s="63" t="n">
        <f aca="false">BU243+BU244</f>
        <v>0</v>
      </c>
      <c r="BV245" s="63" t="n">
        <f aca="false">BV243+BV244</f>
        <v>0</v>
      </c>
      <c r="BW245" s="63" t="n">
        <f aca="false">BW243+BW244</f>
        <v>0</v>
      </c>
      <c r="BX245" s="63" t="n">
        <f aca="false">BX243+BX244</f>
        <v>0</v>
      </c>
      <c r="BY245" s="63" t="n">
        <f aca="false">BY243+BY244</f>
        <v>0</v>
      </c>
      <c r="BZ245" s="63" t="n">
        <f aca="false">BZ243+BZ244</f>
        <v>0</v>
      </c>
      <c r="CA245" s="63" t="n">
        <f aca="false">CA243+CA244</f>
        <v>0</v>
      </c>
      <c r="CB245" s="63" t="n">
        <f aca="false">CB243+CB244</f>
        <v>0</v>
      </c>
      <c r="CC245" s="63" t="n">
        <f aca="false">CC243+CC244</f>
        <v>0</v>
      </c>
      <c r="CD245" s="63" t="n">
        <f aca="false">CD243+CD244</f>
        <v>0</v>
      </c>
      <c r="CE245" s="63" t="n">
        <f aca="false">CE243+CE244</f>
        <v>0</v>
      </c>
      <c r="CF245" s="63" t="n">
        <f aca="false">CF243+CF244</f>
        <v>0</v>
      </c>
      <c r="CG245" s="63" t="n">
        <f aca="false">CG243+CG244</f>
        <v>0</v>
      </c>
      <c r="CH245" s="63" t="n">
        <f aca="false">CH243+CH244</f>
        <v>0</v>
      </c>
      <c r="CI245" s="63" t="n">
        <f aca="false">CI243+CI244</f>
        <v>0</v>
      </c>
      <c r="CJ245" s="63" t="n">
        <f aca="false">CJ243+CJ244</f>
        <v>0</v>
      </c>
      <c r="CK245" s="63" t="n">
        <f aca="false">CK243+CK244</f>
        <v>0</v>
      </c>
      <c r="CL245" s="63" t="n">
        <f aca="false">CL243+CL244</f>
        <v>0</v>
      </c>
      <c r="CM245" s="63" t="n">
        <f aca="false">CM243+CM244</f>
        <v>0</v>
      </c>
      <c r="CN245" s="63" t="n">
        <f aca="false">CN243+CN244</f>
        <v>0</v>
      </c>
      <c r="CO245" s="63" t="n">
        <f aca="false">CO243+CO244</f>
        <v>0</v>
      </c>
      <c r="CP245" s="63" t="n">
        <f aca="false">CP243+CP244</f>
        <v>0</v>
      </c>
      <c r="CQ245" s="63" t="n">
        <f aca="false">CQ243+CQ244</f>
        <v>0</v>
      </c>
      <c r="CR245" s="63" t="n">
        <f aca="false">CR243+CR244</f>
        <v>0</v>
      </c>
      <c r="CS245" s="63" t="n">
        <f aca="false">CS243+CS244</f>
        <v>0</v>
      </c>
      <c r="CT245" s="63" t="n">
        <f aca="false">CT243+CT244</f>
        <v>0</v>
      </c>
      <c r="CU245" s="63" t="n">
        <f aca="false">CU243+CU244</f>
        <v>0</v>
      </c>
      <c r="CV245" s="63" t="n">
        <f aca="false">CV243+CV244</f>
        <v>0</v>
      </c>
      <c r="CW245" s="63" t="n">
        <f aca="false">CW243+CW244</f>
        <v>0</v>
      </c>
      <c r="CX245" s="63" t="n">
        <f aca="false">CX243+CX244</f>
        <v>0</v>
      </c>
      <c r="CY245" s="63" t="n">
        <f aca="false">CY243+CY244</f>
        <v>0</v>
      </c>
      <c r="CZ245" s="63" t="n">
        <f aca="false">CZ243+CZ244</f>
        <v>0</v>
      </c>
      <c r="DA245" s="63" t="n">
        <f aca="false">DA243+DA244</f>
        <v>0</v>
      </c>
      <c r="DB245" s="63" t="n">
        <f aca="false">DB243+DB244</f>
        <v>0</v>
      </c>
      <c r="DC245" s="63" t="n">
        <f aca="false">DC243+DC244</f>
        <v>0</v>
      </c>
      <c r="DD245" s="63" t="n">
        <f aca="false">DD243+DD244</f>
        <v>0</v>
      </c>
      <c r="DE245" s="63" t="n">
        <f aca="false">DE243+DE244</f>
        <v>0</v>
      </c>
      <c r="DF245" s="63" t="n">
        <f aca="false">DF243+DF244</f>
        <v>0</v>
      </c>
      <c r="DG245" s="63" t="n">
        <f aca="false">DG243+DG244</f>
        <v>0</v>
      </c>
      <c r="DH245" s="63" t="n">
        <f aca="false">DH243+DH244</f>
        <v>0</v>
      </c>
      <c r="DI245" s="63" t="n">
        <f aca="false">DI243+DI244</f>
        <v>0</v>
      </c>
      <c r="DJ245" s="63" t="n">
        <f aca="false">DJ243+DJ244</f>
        <v>0</v>
      </c>
      <c r="DK245" s="63" t="n">
        <f aca="false">DK243+DK244</f>
        <v>0</v>
      </c>
      <c r="DL245" s="63" t="n">
        <f aca="false">DL243+DL244</f>
        <v>0</v>
      </c>
      <c r="DM245" s="63" t="n">
        <f aca="false">DM243+DM244</f>
        <v>0</v>
      </c>
      <c r="DN245" s="63" t="n">
        <f aca="false">DN243+DN244</f>
        <v>0</v>
      </c>
      <c r="DO245" s="63" t="n">
        <f aca="false">DO243+DO244</f>
        <v>0</v>
      </c>
      <c r="DP245" s="63" t="n">
        <f aca="false">DP243+DP244</f>
        <v>0</v>
      </c>
      <c r="DQ245" s="63" t="n">
        <f aca="false">DQ243+DQ244</f>
        <v>0</v>
      </c>
      <c r="DR245" s="63" t="n">
        <f aca="false">DR243+DR244</f>
        <v>0</v>
      </c>
      <c r="DS245" s="63" t="n">
        <f aca="false">DS243+DS244</f>
        <v>0</v>
      </c>
      <c r="DT245" s="63" t="n">
        <f aca="false">DT243+DT244</f>
        <v>0</v>
      </c>
      <c r="DU245" s="63" t="n">
        <f aca="false">DU243+DU244</f>
        <v>0</v>
      </c>
      <c r="DV245" s="63" t="n">
        <f aca="false">DV243+DV244</f>
        <v>0</v>
      </c>
      <c r="DW245" s="63" t="n">
        <f aca="false">DW243+DW244</f>
        <v>0</v>
      </c>
      <c r="DX245" s="63" t="n">
        <f aca="false">DX243+DX244</f>
        <v>0</v>
      </c>
      <c r="DY245" s="63" t="n">
        <f aca="false">DY243+DY244</f>
        <v>0</v>
      </c>
      <c r="DZ245" s="63" t="n">
        <f aca="false">DZ243+DZ244</f>
        <v>0</v>
      </c>
      <c r="EA245" s="63" t="n">
        <f aca="false">EA243+EA244</f>
        <v>0</v>
      </c>
      <c r="EB245" s="63" t="n">
        <f aca="false">EB243+EB244</f>
        <v>0</v>
      </c>
      <c r="EC245" s="63" t="n">
        <f aca="false">EC243+EC244</f>
        <v>0</v>
      </c>
      <c r="ED245" s="63" t="n">
        <f aca="false">ED243+ED244</f>
        <v>0</v>
      </c>
      <c r="EE245" s="63" t="n">
        <f aca="false">EE243+EE244</f>
        <v>0</v>
      </c>
      <c r="EF245" s="63" t="n">
        <f aca="false">EF243+EF244</f>
        <v>0</v>
      </c>
      <c r="EG245" s="63" t="n">
        <f aca="false">EG243+EG244</f>
        <v>0</v>
      </c>
      <c r="EH245" s="63" t="n">
        <f aca="false">EH243+EH244</f>
        <v>0</v>
      </c>
      <c r="EI245" s="63" t="n">
        <f aca="false">EI243+EI244</f>
        <v>0</v>
      </c>
      <c r="EJ245" s="63" t="n">
        <f aca="false">EJ243+EJ244</f>
        <v>0</v>
      </c>
      <c r="EK245" s="63" t="n">
        <f aca="false">EK243+EK244</f>
        <v>0</v>
      </c>
      <c r="EL245" s="63" t="n">
        <f aca="false">EL243+EL244</f>
        <v>0</v>
      </c>
      <c r="EM245" s="63" t="n">
        <f aca="false">EM243+EM244</f>
        <v>0</v>
      </c>
      <c r="EN245" s="63" t="n">
        <f aca="false">EN243+EN244</f>
        <v>0</v>
      </c>
      <c r="EO245" s="63" t="n">
        <f aca="false">EO243+EO244</f>
        <v>0</v>
      </c>
      <c r="EP245" s="63" t="n">
        <f aca="false">EP243+EP244</f>
        <v>0</v>
      </c>
      <c r="EQ245" s="63" t="n">
        <f aca="false">EQ243+EQ244</f>
        <v>0</v>
      </c>
      <c r="ER245" s="63" t="n">
        <f aca="false">ER243+ER244</f>
        <v>0</v>
      </c>
      <c r="ES245" s="63" t="n">
        <f aca="false">ES243+ES244</f>
        <v>0</v>
      </c>
      <c r="ET245" s="63" t="n">
        <f aca="false">ET243+ET244</f>
        <v>0</v>
      </c>
      <c r="EU245" s="63" t="n">
        <f aca="false">EU243+EU244</f>
        <v>0</v>
      </c>
      <c r="EV245" s="63" t="n">
        <f aca="false">EV243+EV244</f>
        <v>0</v>
      </c>
      <c r="EW245" s="63" t="n">
        <f aca="false">EW243+EW244</f>
        <v>0</v>
      </c>
      <c r="EX245" s="63" t="n">
        <f aca="false">EX243+EX244</f>
        <v>0</v>
      </c>
      <c r="EY245" s="63" t="n">
        <f aca="false">EY243+EY244</f>
        <v>0</v>
      </c>
      <c r="EZ245" s="63" t="n">
        <f aca="false">EZ243+EZ244</f>
        <v>0</v>
      </c>
      <c r="FA245" s="63" t="n">
        <f aca="false">FA243+FA244</f>
        <v>0</v>
      </c>
      <c r="FB245" s="63" t="n">
        <f aca="false">FB243+FB244</f>
        <v>0</v>
      </c>
      <c r="FC245" s="63" t="n">
        <f aca="false">FC243+FC244</f>
        <v>0</v>
      </c>
      <c r="FD245" s="63" t="n">
        <f aca="false">FD243+FD244</f>
        <v>0</v>
      </c>
      <c r="FE245" s="63" t="n">
        <f aca="false">FE243+FE244</f>
        <v>0</v>
      </c>
      <c r="FF245" s="63" t="n">
        <f aca="false">FF243+FF244</f>
        <v>0</v>
      </c>
      <c r="FG245" s="63" t="n">
        <f aca="false">FG243+FG244</f>
        <v>0</v>
      </c>
      <c r="FH245" s="63" t="n">
        <f aca="false">FH243+FH244</f>
        <v>0</v>
      </c>
    </row>
    <row r="246" customFormat="false" ht="15" hidden="false" customHeight="false" outlineLevel="0" collapsed="false">
      <c r="C246" s="28" t="s">
        <v>869</v>
      </c>
      <c r="D246" s="12" t="s">
        <v>32</v>
      </c>
      <c r="E246" s="33" t="n">
        <f aca="false">XIRR($J245:$FH245,$J$4:$FH$4)</f>
        <v>0.625779468780036</v>
      </c>
    </row>
    <row r="247" customFormat="false" ht="15" hidden="false" customHeight="false" outlineLevel="0" collapsed="false">
      <c r="C247" s="28" t="s">
        <v>870</v>
      </c>
      <c r="D247" s="12" t="s">
        <v>32</v>
      </c>
      <c r="E247" s="33" t="n">
        <f aca="false">XIRR($J243:$FH243,$J$4:$FH$4)</f>
        <v>0.632448788106442</v>
      </c>
    </row>
    <row r="248" customFormat="false" ht="15" hidden="false" customHeight="false" outlineLevel="0" collapsed="false">
      <c r="C248" s="28" t="s">
        <v>871</v>
      </c>
      <c r="D248" s="12" t="s">
        <v>14</v>
      </c>
      <c r="E248" s="66" t="n">
        <f aca="false">($I242+$I244)/-$I241</f>
        <v>1.31777592303669</v>
      </c>
    </row>
    <row r="249" customFormat="false" ht="15" hidden="false" customHeight="false" outlineLevel="0" collapsed="false">
      <c r="C249" s="28" t="s">
        <v>872</v>
      </c>
      <c r="D249" s="12" t="s">
        <v>358</v>
      </c>
      <c r="E249" s="63" t="n">
        <f aca="false">XNPV(In_Discount_Rate,$J245:$FH245,$J$4:$FH$4)</f>
        <v>1888.23443538213</v>
      </c>
    </row>
    <row r="250" customFormat="false" ht="15" hidden="false" customHeight="false" outlineLevel="0" collapsed="false">
      <c r="C250" s="1" t="s">
        <v>873</v>
      </c>
      <c r="D250" s="12" t="s">
        <v>358</v>
      </c>
      <c r="I250" s="21" t="n">
        <f aca="false">SUM(J250:FH250)</f>
        <v>1390.80291200887</v>
      </c>
      <c r="J250" s="21" t="n">
        <f aca="false">-In_PSH_Land*J19-In_PSH_Devex*$E13*J30-J106-In_EW_To_PSH*J107+$F239*J20</f>
        <v>-150</v>
      </c>
      <c r="K250" s="21" t="n">
        <f aca="false">-In_PSH_Land*K19-In_PSH_Devex*$E13*K30-K106-In_EW_To_PSH*K107+$F239*K20</f>
        <v>0</v>
      </c>
      <c r="L250" s="21" t="n">
        <f aca="false">-In_PSH_Land*L19-In_PSH_Devex*$E13*L30-L106-In_EW_To_PSH*L107+$F239*L20</f>
        <v>0</v>
      </c>
      <c r="M250" s="21" t="n">
        <f aca="false">-In_PSH_Land*M19-In_PSH_Devex*$E13*M30-M106-In_EW_To_PSH*M107+$F239*M20</f>
        <v>0</v>
      </c>
      <c r="N250" s="21" t="n">
        <f aca="false">-In_PSH_Land*N19-In_PSH_Devex*$E13*N30-N106-In_EW_To_PSH*N107+$F239*N20</f>
        <v>0</v>
      </c>
      <c r="O250" s="21" t="n">
        <f aca="false">-In_PSH_Land*O19-In_PSH_Devex*$E13*O30-O106-In_EW_To_PSH*O107+$F239*O20</f>
        <v>1540.80291200887</v>
      </c>
      <c r="P250" s="21" t="n">
        <f aca="false">-In_PSH_Land*P19-In_PSH_Devex*$E13*P30-P106-In_EW_To_PSH*P107+$F239*P20</f>
        <v>0</v>
      </c>
      <c r="Q250" s="21" t="n">
        <f aca="false">-In_PSH_Land*Q19-In_PSH_Devex*$E13*Q30-Q106-In_EW_To_PSH*Q107+$F239*Q20</f>
        <v>0</v>
      </c>
      <c r="R250" s="21" t="n">
        <f aca="false">-In_PSH_Land*R19-In_PSH_Devex*$E13*R30-R106-In_EW_To_PSH*R107+$F239*R20</f>
        <v>0</v>
      </c>
      <c r="S250" s="21" t="n">
        <f aca="false">-In_PSH_Land*S19-In_PSH_Devex*$E13*S30-S106-In_EW_To_PSH*S107+$F239*S20</f>
        <v>0</v>
      </c>
      <c r="T250" s="21" t="n">
        <f aca="false">-In_PSH_Land*T19-In_PSH_Devex*$E13*T30-T106-In_EW_To_PSH*T107+$F239*T20</f>
        <v>0</v>
      </c>
      <c r="U250" s="21" t="n">
        <f aca="false">-In_PSH_Land*U19-In_PSH_Devex*$E13*U30-U106-In_EW_To_PSH*U107+$F239*U20</f>
        <v>0</v>
      </c>
      <c r="V250" s="21" t="n">
        <f aca="false">-In_PSH_Land*V19-In_PSH_Devex*$E13*V30-V106-In_EW_To_PSH*V107+$F239*V20</f>
        <v>0</v>
      </c>
      <c r="W250" s="21" t="n">
        <f aca="false">-In_PSH_Land*W19-In_PSH_Devex*$E13*W30-W106-In_EW_To_PSH*W107+$F239*W20</f>
        <v>0</v>
      </c>
      <c r="X250" s="21" t="n">
        <f aca="false">-In_PSH_Land*X19-In_PSH_Devex*$E13*X30-X106-In_EW_To_PSH*X107+$F239*X20</f>
        <v>0</v>
      </c>
      <c r="Y250" s="21" t="n">
        <f aca="false">-In_PSH_Land*Y19-In_PSH_Devex*$E13*Y30-Y106-In_EW_To_PSH*Y107+$F239*Y20</f>
        <v>0</v>
      </c>
      <c r="Z250" s="21" t="n">
        <f aca="false">-In_PSH_Land*Z19-In_PSH_Devex*$E13*Z30-Z106-In_EW_To_PSH*Z107+$F239*Z20</f>
        <v>0</v>
      </c>
      <c r="AA250" s="21" t="n">
        <f aca="false">-In_PSH_Land*AA19-In_PSH_Devex*$E13*AA30-AA106-In_EW_To_PSH*AA107+$F239*AA20</f>
        <v>0</v>
      </c>
      <c r="AB250" s="21" t="n">
        <f aca="false">-In_PSH_Land*AB19-In_PSH_Devex*$E13*AB30-AB106-In_EW_To_PSH*AB107+$F239*AB20</f>
        <v>0</v>
      </c>
      <c r="AC250" s="21" t="n">
        <f aca="false">-In_PSH_Land*AC19-In_PSH_Devex*$E13*AC30-AC106-In_EW_To_PSH*AC107+$F239*AC20</f>
        <v>0</v>
      </c>
      <c r="AD250" s="21" t="n">
        <f aca="false">-In_PSH_Land*AD19-In_PSH_Devex*$E13*AD30-AD106-In_EW_To_PSH*AD107+$F239*AD20</f>
        <v>0</v>
      </c>
      <c r="AE250" s="21" t="n">
        <f aca="false">-In_PSH_Land*AE19-In_PSH_Devex*$E13*AE30-AE106-In_EW_To_PSH*AE107+$F239*AE20</f>
        <v>0</v>
      </c>
      <c r="AF250" s="21" t="n">
        <f aca="false">-In_PSH_Land*AF19-In_PSH_Devex*$E13*AF30-AF106-In_EW_To_PSH*AF107+$F239*AF20</f>
        <v>0</v>
      </c>
      <c r="AG250" s="21" t="n">
        <f aca="false">-In_PSH_Land*AG19-In_PSH_Devex*$E13*AG30-AG106-In_EW_To_PSH*AG107+$F239*AG20</f>
        <v>0</v>
      </c>
      <c r="AH250" s="21" t="n">
        <f aca="false">-In_PSH_Land*AH19-In_PSH_Devex*$E13*AH30-AH106-In_EW_To_PSH*AH107+$F239*AH20</f>
        <v>0</v>
      </c>
      <c r="AI250" s="21" t="n">
        <f aca="false">-In_PSH_Land*AI19-In_PSH_Devex*$E13*AI30-AI106-In_EW_To_PSH*AI107+$F239*AI20</f>
        <v>0</v>
      </c>
      <c r="AJ250" s="21" t="n">
        <f aca="false">-In_PSH_Land*AJ19-In_PSH_Devex*$E13*AJ30-AJ106-In_EW_To_PSH*AJ107+$F239*AJ20</f>
        <v>0</v>
      </c>
      <c r="AK250" s="21" t="n">
        <f aca="false">-In_PSH_Land*AK19-In_PSH_Devex*$E13*AK30-AK106-In_EW_To_PSH*AK107+$F239*AK20</f>
        <v>0</v>
      </c>
      <c r="AL250" s="21" t="n">
        <f aca="false">-In_PSH_Land*AL19-In_PSH_Devex*$E13*AL30-AL106-In_EW_To_PSH*AL107+$F239*AL20</f>
        <v>0</v>
      </c>
      <c r="AM250" s="21" t="n">
        <f aca="false">-In_PSH_Land*AM19-In_PSH_Devex*$E13*AM30-AM106-In_EW_To_PSH*AM107+$F239*AM20</f>
        <v>0</v>
      </c>
      <c r="AN250" s="21" t="n">
        <f aca="false">-In_PSH_Land*AN19-In_PSH_Devex*$E13*AN30-AN106-In_EW_To_PSH*AN107+$F239*AN20</f>
        <v>0</v>
      </c>
      <c r="AO250" s="21" t="n">
        <f aca="false">-In_PSH_Land*AO19-In_PSH_Devex*$E13*AO30-AO106-In_EW_To_PSH*AO107+$F239*AO20</f>
        <v>0</v>
      </c>
      <c r="AP250" s="21" t="n">
        <f aca="false">-In_PSH_Land*AP19-In_PSH_Devex*$E13*AP30-AP106-In_EW_To_PSH*AP107+$F239*AP20</f>
        <v>0</v>
      </c>
      <c r="AQ250" s="21" t="n">
        <f aca="false">-In_PSH_Land*AQ19-In_PSH_Devex*$E13*AQ30-AQ106-In_EW_To_PSH*AQ107+$F239*AQ20</f>
        <v>0</v>
      </c>
      <c r="AR250" s="21" t="n">
        <f aca="false">-In_PSH_Land*AR19-In_PSH_Devex*$E13*AR30-AR106-In_EW_To_PSH*AR107+$F239*AR20</f>
        <v>0</v>
      </c>
      <c r="AS250" s="21" t="n">
        <f aca="false">-In_PSH_Land*AS19-In_PSH_Devex*$E13*AS30-AS106-In_EW_To_PSH*AS107+$F239*AS20</f>
        <v>0</v>
      </c>
      <c r="AT250" s="21" t="n">
        <f aca="false">-In_PSH_Land*AT19-In_PSH_Devex*$E13*AT30-AT106-In_EW_To_PSH*AT107+$F239*AT20</f>
        <v>0</v>
      </c>
      <c r="AU250" s="21" t="n">
        <f aca="false">-In_PSH_Land*AU19-In_PSH_Devex*$E13*AU30-AU106-In_EW_To_PSH*AU107+$F239*AU20</f>
        <v>0</v>
      </c>
      <c r="AV250" s="21" t="n">
        <f aca="false">-In_PSH_Land*AV19-In_PSH_Devex*$E13*AV30-AV106-In_EW_To_PSH*AV107+$F239*AV20</f>
        <v>0</v>
      </c>
      <c r="AW250" s="21" t="n">
        <f aca="false">-In_PSH_Land*AW19-In_PSH_Devex*$E13*AW30-AW106-In_EW_To_PSH*AW107+$F239*AW20</f>
        <v>0</v>
      </c>
      <c r="AX250" s="21" t="n">
        <f aca="false">-In_PSH_Land*AX19-In_PSH_Devex*$E13*AX30-AX106-In_EW_To_PSH*AX107+$F239*AX20</f>
        <v>0</v>
      </c>
      <c r="AY250" s="21" t="n">
        <f aca="false">-In_PSH_Land*AY19-In_PSH_Devex*$E13*AY30-AY106-In_EW_To_PSH*AY107+$F239*AY20</f>
        <v>0</v>
      </c>
      <c r="AZ250" s="21" t="n">
        <f aca="false">-In_PSH_Land*AZ19-In_PSH_Devex*$E13*AZ30-AZ106-In_EW_To_PSH*AZ107+$F239*AZ20</f>
        <v>0</v>
      </c>
      <c r="BA250" s="21" t="n">
        <f aca="false">-In_PSH_Land*BA19-In_PSH_Devex*$E13*BA30-BA106-In_EW_To_PSH*BA107+$F239*BA20</f>
        <v>0</v>
      </c>
      <c r="BB250" s="21" t="n">
        <f aca="false">-In_PSH_Land*BB19-In_PSH_Devex*$E13*BB30-BB106-In_EW_To_PSH*BB107+$F239*BB20</f>
        <v>0</v>
      </c>
      <c r="BC250" s="21" t="n">
        <f aca="false">-In_PSH_Land*BC19-In_PSH_Devex*$E13*BC30-BC106-In_EW_To_PSH*BC107+$F239*BC20</f>
        <v>0</v>
      </c>
      <c r="BD250" s="21" t="n">
        <f aca="false">-In_PSH_Land*BD19-In_PSH_Devex*$E13*BD30-BD106-In_EW_To_PSH*BD107+$F239*BD20</f>
        <v>0</v>
      </c>
      <c r="BE250" s="21" t="n">
        <f aca="false">-In_PSH_Land*BE19-In_PSH_Devex*$E13*BE30-BE106-In_EW_To_PSH*BE107+$F239*BE20</f>
        <v>0</v>
      </c>
      <c r="BF250" s="21" t="n">
        <f aca="false">-In_PSH_Land*BF19-In_PSH_Devex*$E13*BF30-BF106-In_EW_To_PSH*BF107+$F239*BF20</f>
        <v>0</v>
      </c>
      <c r="BG250" s="21" t="n">
        <f aca="false">-In_PSH_Land*BG19-In_PSH_Devex*$E13*BG30-BG106-In_EW_To_PSH*BG107+$F239*BG20</f>
        <v>0</v>
      </c>
      <c r="BH250" s="21" t="n">
        <f aca="false">-In_PSH_Land*BH19-In_PSH_Devex*$E13*BH30-BH106-In_EW_To_PSH*BH107+$F239*BH20</f>
        <v>0</v>
      </c>
      <c r="BI250" s="21" t="n">
        <f aca="false">-In_PSH_Land*BI19-In_PSH_Devex*$E13*BI30-BI106-In_EW_To_PSH*BI107+$F239*BI20</f>
        <v>0</v>
      </c>
      <c r="BJ250" s="21" t="n">
        <f aca="false">-In_PSH_Land*BJ19-In_PSH_Devex*$E13*BJ30-BJ106-In_EW_To_PSH*BJ107+$F239*BJ20</f>
        <v>0</v>
      </c>
      <c r="BK250" s="21" t="n">
        <f aca="false">-In_PSH_Land*BK19-In_PSH_Devex*$E13*BK30-BK106-In_EW_To_PSH*BK107+$F239*BK20</f>
        <v>0</v>
      </c>
      <c r="BL250" s="21" t="n">
        <f aca="false">-In_PSH_Land*BL19-In_PSH_Devex*$E13*BL30-BL106-In_EW_To_PSH*BL107+$F239*BL20</f>
        <v>0</v>
      </c>
      <c r="BM250" s="21" t="n">
        <f aca="false">-In_PSH_Land*BM19-In_PSH_Devex*$E13*BM30-BM106-In_EW_To_PSH*BM107+$F239*BM20</f>
        <v>0</v>
      </c>
      <c r="BN250" s="21" t="n">
        <f aca="false">-In_PSH_Land*BN19-In_PSH_Devex*$E13*BN30-BN106-In_EW_To_PSH*BN107+$F239*BN20</f>
        <v>0</v>
      </c>
      <c r="BO250" s="21" t="n">
        <f aca="false">-In_PSH_Land*BO19-In_PSH_Devex*$E13*BO30-BO106-In_EW_To_PSH*BO107+$F239*BO20</f>
        <v>0</v>
      </c>
      <c r="BP250" s="21" t="n">
        <f aca="false">-In_PSH_Land*BP19-In_PSH_Devex*$E13*BP30-BP106-In_EW_To_PSH*BP107+$F239*BP20</f>
        <v>0</v>
      </c>
      <c r="BQ250" s="21" t="n">
        <f aca="false">-In_PSH_Land*BQ19-In_PSH_Devex*$E13*BQ30-BQ106-In_EW_To_PSH*BQ107+$F239*BQ20</f>
        <v>0</v>
      </c>
      <c r="BR250" s="21" t="n">
        <f aca="false">-In_PSH_Land*BR19-In_PSH_Devex*$E13*BR30-BR106-In_EW_To_PSH*BR107+$F239*BR20</f>
        <v>0</v>
      </c>
      <c r="BS250" s="21" t="n">
        <f aca="false">-In_PSH_Land*BS19-In_PSH_Devex*$E13*BS30-BS106-In_EW_To_PSH*BS107+$F239*BS20</f>
        <v>0</v>
      </c>
      <c r="BT250" s="21" t="n">
        <f aca="false">-In_PSH_Land*BT19-In_PSH_Devex*$E13*BT30-BT106-In_EW_To_PSH*BT107+$F239*BT20</f>
        <v>0</v>
      </c>
      <c r="BU250" s="21" t="n">
        <f aca="false">-In_PSH_Land*BU19-In_PSH_Devex*$E13*BU30-BU106-In_EW_To_PSH*BU107+$F239*BU20</f>
        <v>0</v>
      </c>
      <c r="BV250" s="21" t="n">
        <f aca="false">-In_PSH_Land*BV19-In_PSH_Devex*$E13*BV30-BV106-In_EW_To_PSH*BV107+$F239*BV20</f>
        <v>0</v>
      </c>
      <c r="BW250" s="21" t="n">
        <f aca="false">-In_PSH_Land*BW19-In_PSH_Devex*$E13*BW30-BW106-In_EW_To_PSH*BW107+$F239*BW20</f>
        <v>0</v>
      </c>
      <c r="BX250" s="21" t="n">
        <f aca="false">-In_PSH_Land*BX19-In_PSH_Devex*$E13*BX30-BX106-In_EW_To_PSH*BX107+$F239*BX20</f>
        <v>0</v>
      </c>
      <c r="BY250" s="21" t="n">
        <f aca="false">-In_PSH_Land*BY19-In_PSH_Devex*$E13*BY30-BY106-In_EW_To_PSH*BY107+$F239*BY20</f>
        <v>0</v>
      </c>
      <c r="BZ250" s="21" t="n">
        <f aca="false">-In_PSH_Land*BZ19-In_PSH_Devex*$E13*BZ30-BZ106-In_EW_To_PSH*BZ107+$F239*BZ20</f>
        <v>0</v>
      </c>
      <c r="CA250" s="21" t="n">
        <f aca="false">-In_PSH_Land*CA19-In_PSH_Devex*$E13*CA30-CA106-In_EW_To_PSH*CA107+$F239*CA20</f>
        <v>0</v>
      </c>
      <c r="CB250" s="21" t="n">
        <f aca="false">-In_PSH_Land*CB19-In_PSH_Devex*$E13*CB30-CB106-In_EW_To_PSH*CB107+$F239*CB20</f>
        <v>0</v>
      </c>
      <c r="CC250" s="21" t="n">
        <f aca="false">-In_PSH_Land*CC19-In_PSH_Devex*$E13*CC30-CC106-In_EW_To_PSH*CC107+$F239*CC20</f>
        <v>0</v>
      </c>
      <c r="CD250" s="21" t="n">
        <f aca="false">-In_PSH_Land*CD19-In_PSH_Devex*$E13*CD30-CD106-In_EW_To_PSH*CD107+$F239*CD20</f>
        <v>0</v>
      </c>
      <c r="CE250" s="21" t="n">
        <f aca="false">-In_PSH_Land*CE19-In_PSH_Devex*$E13*CE30-CE106-In_EW_To_PSH*CE107+$F239*CE20</f>
        <v>0</v>
      </c>
      <c r="CF250" s="21" t="n">
        <f aca="false">-In_PSH_Land*CF19-In_PSH_Devex*$E13*CF30-CF106-In_EW_To_PSH*CF107+$F239*CF20</f>
        <v>0</v>
      </c>
      <c r="CG250" s="21" t="n">
        <f aca="false">-In_PSH_Land*CG19-In_PSH_Devex*$E13*CG30-CG106-In_EW_To_PSH*CG107+$F239*CG20</f>
        <v>0</v>
      </c>
      <c r="CH250" s="21" t="n">
        <f aca="false">-In_PSH_Land*CH19-In_PSH_Devex*$E13*CH30-CH106-In_EW_To_PSH*CH107+$F239*CH20</f>
        <v>0</v>
      </c>
      <c r="CI250" s="21" t="n">
        <f aca="false">-In_PSH_Land*CI19-In_PSH_Devex*$E13*CI30-CI106-In_EW_To_PSH*CI107+$F239*CI20</f>
        <v>0</v>
      </c>
      <c r="CJ250" s="21" t="n">
        <f aca="false">-In_PSH_Land*CJ19-In_PSH_Devex*$E13*CJ30-CJ106-In_EW_To_PSH*CJ107+$F239*CJ20</f>
        <v>0</v>
      </c>
      <c r="CK250" s="21" t="n">
        <f aca="false">-In_PSH_Land*CK19-In_PSH_Devex*$E13*CK30-CK106-In_EW_To_PSH*CK107+$F239*CK20</f>
        <v>0</v>
      </c>
      <c r="CL250" s="21" t="n">
        <f aca="false">-In_PSH_Land*CL19-In_PSH_Devex*$E13*CL30-CL106-In_EW_To_PSH*CL107+$F239*CL20</f>
        <v>0</v>
      </c>
      <c r="CM250" s="21" t="n">
        <f aca="false">-In_PSH_Land*CM19-In_PSH_Devex*$E13*CM30-CM106-In_EW_To_PSH*CM107+$F239*CM20</f>
        <v>0</v>
      </c>
      <c r="CN250" s="21" t="n">
        <f aca="false">-In_PSH_Land*CN19-In_PSH_Devex*$E13*CN30-CN106-In_EW_To_PSH*CN107+$F239*CN20</f>
        <v>0</v>
      </c>
      <c r="CO250" s="21" t="n">
        <f aca="false">-In_PSH_Land*CO19-In_PSH_Devex*$E13*CO30-CO106-In_EW_To_PSH*CO107+$F239*CO20</f>
        <v>0</v>
      </c>
      <c r="CP250" s="21" t="n">
        <f aca="false">-In_PSH_Land*CP19-In_PSH_Devex*$E13*CP30-CP106-In_EW_To_PSH*CP107+$F239*CP20</f>
        <v>0</v>
      </c>
      <c r="CQ250" s="21" t="n">
        <f aca="false">-In_PSH_Land*CQ19-In_PSH_Devex*$E13*CQ30-CQ106-In_EW_To_PSH*CQ107+$F239*CQ20</f>
        <v>0</v>
      </c>
      <c r="CR250" s="21" t="n">
        <f aca="false">-In_PSH_Land*CR19-In_PSH_Devex*$E13*CR30-CR106-In_EW_To_PSH*CR107+$F239*CR20</f>
        <v>0</v>
      </c>
      <c r="CS250" s="21" t="n">
        <f aca="false">-In_PSH_Land*CS19-In_PSH_Devex*$E13*CS30-CS106-In_EW_To_PSH*CS107+$F239*CS20</f>
        <v>0</v>
      </c>
      <c r="CT250" s="21" t="n">
        <f aca="false">-In_PSH_Land*CT19-In_PSH_Devex*$E13*CT30-CT106-In_EW_To_PSH*CT107+$F239*CT20</f>
        <v>0</v>
      </c>
      <c r="CU250" s="21" t="n">
        <f aca="false">-In_PSH_Land*CU19-In_PSH_Devex*$E13*CU30-CU106-In_EW_To_PSH*CU107+$F239*CU20</f>
        <v>0</v>
      </c>
      <c r="CV250" s="21" t="n">
        <f aca="false">-In_PSH_Land*CV19-In_PSH_Devex*$E13*CV30-CV106-In_EW_To_PSH*CV107+$F239*CV20</f>
        <v>0</v>
      </c>
      <c r="CW250" s="21" t="n">
        <f aca="false">-In_PSH_Land*CW19-In_PSH_Devex*$E13*CW30-CW106-In_EW_To_PSH*CW107+$F239*CW20</f>
        <v>0</v>
      </c>
      <c r="CX250" s="21" t="n">
        <f aca="false">-In_PSH_Land*CX19-In_PSH_Devex*$E13*CX30-CX106-In_EW_To_PSH*CX107+$F239*CX20</f>
        <v>0</v>
      </c>
      <c r="CY250" s="21" t="n">
        <f aca="false">-In_PSH_Land*CY19-In_PSH_Devex*$E13*CY30-CY106-In_EW_To_PSH*CY107+$F239*CY20</f>
        <v>0</v>
      </c>
      <c r="CZ250" s="21" t="n">
        <f aca="false">-In_PSH_Land*CZ19-In_PSH_Devex*$E13*CZ30-CZ106-In_EW_To_PSH*CZ107+$F239*CZ20</f>
        <v>0</v>
      </c>
      <c r="DA250" s="21" t="n">
        <f aca="false">-In_PSH_Land*DA19-In_PSH_Devex*$E13*DA30-DA106-In_EW_To_PSH*DA107+$F239*DA20</f>
        <v>0</v>
      </c>
      <c r="DB250" s="21" t="n">
        <f aca="false">-In_PSH_Land*DB19-In_PSH_Devex*$E13*DB30-DB106-In_EW_To_PSH*DB107+$F239*DB20</f>
        <v>0</v>
      </c>
      <c r="DC250" s="21" t="n">
        <f aca="false">-In_PSH_Land*DC19-In_PSH_Devex*$E13*DC30-DC106-In_EW_To_PSH*DC107+$F239*DC20</f>
        <v>0</v>
      </c>
      <c r="DD250" s="21" t="n">
        <f aca="false">-In_PSH_Land*DD19-In_PSH_Devex*$E13*DD30-DD106-In_EW_To_PSH*DD107+$F239*DD20</f>
        <v>0</v>
      </c>
      <c r="DE250" s="21" t="n">
        <f aca="false">-In_PSH_Land*DE19-In_PSH_Devex*$E13*DE30-DE106-In_EW_To_PSH*DE107+$F239*DE20</f>
        <v>0</v>
      </c>
      <c r="DF250" s="21" t="n">
        <f aca="false">-In_PSH_Land*DF19-In_PSH_Devex*$E13*DF30-DF106-In_EW_To_PSH*DF107+$F239*DF20</f>
        <v>0</v>
      </c>
      <c r="DG250" s="21" t="n">
        <f aca="false">-In_PSH_Land*DG19-In_PSH_Devex*$E13*DG30-DG106-In_EW_To_PSH*DG107+$F239*DG20</f>
        <v>0</v>
      </c>
      <c r="DH250" s="21" t="n">
        <f aca="false">-In_PSH_Land*DH19-In_PSH_Devex*$E13*DH30-DH106-In_EW_To_PSH*DH107+$F239*DH20</f>
        <v>0</v>
      </c>
      <c r="DI250" s="21" t="n">
        <f aca="false">-In_PSH_Land*DI19-In_PSH_Devex*$E13*DI30-DI106-In_EW_To_PSH*DI107+$F239*DI20</f>
        <v>0</v>
      </c>
      <c r="DJ250" s="21" t="n">
        <f aca="false">-In_PSH_Land*DJ19-In_PSH_Devex*$E13*DJ30-DJ106-In_EW_To_PSH*DJ107+$F239*DJ20</f>
        <v>0</v>
      </c>
      <c r="DK250" s="21" t="n">
        <f aca="false">-In_PSH_Land*DK19-In_PSH_Devex*$E13*DK30-DK106-In_EW_To_PSH*DK107+$F239*DK20</f>
        <v>0</v>
      </c>
      <c r="DL250" s="21" t="n">
        <f aca="false">-In_PSH_Land*DL19-In_PSH_Devex*$E13*DL30-DL106-In_EW_To_PSH*DL107+$F239*DL20</f>
        <v>0</v>
      </c>
      <c r="DM250" s="21" t="n">
        <f aca="false">-In_PSH_Land*DM19-In_PSH_Devex*$E13*DM30-DM106-In_EW_To_PSH*DM107+$F239*DM20</f>
        <v>0</v>
      </c>
      <c r="DN250" s="21" t="n">
        <f aca="false">-In_PSH_Land*DN19-In_PSH_Devex*$E13*DN30-DN106-In_EW_To_PSH*DN107+$F239*DN20</f>
        <v>0</v>
      </c>
      <c r="DO250" s="21" t="n">
        <f aca="false">-In_PSH_Land*DO19-In_PSH_Devex*$E13*DO30-DO106-In_EW_To_PSH*DO107+$F239*DO20</f>
        <v>0</v>
      </c>
      <c r="DP250" s="21" t="n">
        <f aca="false">-In_PSH_Land*DP19-In_PSH_Devex*$E13*DP30-DP106-In_EW_To_PSH*DP107+$F239*DP20</f>
        <v>0</v>
      </c>
      <c r="DQ250" s="21" t="n">
        <f aca="false">-In_PSH_Land*DQ19-In_PSH_Devex*$E13*DQ30-DQ106-In_EW_To_PSH*DQ107+$F239*DQ20</f>
        <v>0</v>
      </c>
      <c r="DR250" s="21" t="n">
        <f aca="false">-In_PSH_Land*DR19-In_PSH_Devex*$E13*DR30-DR106-In_EW_To_PSH*DR107+$F239*DR20</f>
        <v>0</v>
      </c>
      <c r="DS250" s="21" t="n">
        <f aca="false">-In_PSH_Land*DS19-In_PSH_Devex*$E13*DS30-DS106-In_EW_To_PSH*DS107+$F239*DS20</f>
        <v>0</v>
      </c>
      <c r="DT250" s="21" t="n">
        <f aca="false">-In_PSH_Land*DT19-In_PSH_Devex*$E13*DT30-DT106-In_EW_To_PSH*DT107+$F239*DT20</f>
        <v>0</v>
      </c>
      <c r="DU250" s="21" t="n">
        <f aca="false">-In_PSH_Land*DU19-In_PSH_Devex*$E13*DU30-DU106-In_EW_To_PSH*DU107+$F239*DU20</f>
        <v>0</v>
      </c>
      <c r="DV250" s="21" t="n">
        <f aca="false">-In_PSH_Land*DV19-In_PSH_Devex*$E13*DV30-DV106-In_EW_To_PSH*DV107+$F239*DV20</f>
        <v>0</v>
      </c>
      <c r="DW250" s="21" t="n">
        <f aca="false">-In_PSH_Land*DW19-In_PSH_Devex*$E13*DW30-DW106-In_EW_To_PSH*DW107+$F239*DW20</f>
        <v>0</v>
      </c>
      <c r="DX250" s="21" t="n">
        <f aca="false">-In_PSH_Land*DX19-In_PSH_Devex*$E13*DX30-DX106-In_EW_To_PSH*DX107+$F239*DX20</f>
        <v>0</v>
      </c>
      <c r="DY250" s="21" t="n">
        <f aca="false">-In_PSH_Land*DY19-In_PSH_Devex*$E13*DY30-DY106-In_EW_To_PSH*DY107+$F239*DY20</f>
        <v>0</v>
      </c>
      <c r="DZ250" s="21" t="n">
        <f aca="false">-In_PSH_Land*DZ19-In_PSH_Devex*$E13*DZ30-DZ106-In_EW_To_PSH*DZ107+$F239*DZ20</f>
        <v>0</v>
      </c>
      <c r="EA250" s="21" t="n">
        <f aca="false">-In_PSH_Land*EA19-In_PSH_Devex*$E13*EA30-EA106-In_EW_To_PSH*EA107+$F239*EA20</f>
        <v>0</v>
      </c>
      <c r="EB250" s="21" t="n">
        <f aca="false">-In_PSH_Land*EB19-In_PSH_Devex*$E13*EB30-EB106-In_EW_To_PSH*EB107+$F239*EB20</f>
        <v>0</v>
      </c>
      <c r="EC250" s="21" t="n">
        <f aca="false">-In_PSH_Land*EC19-In_PSH_Devex*$E13*EC30-EC106-In_EW_To_PSH*EC107+$F239*EC20</f>
        <v>0</v>
      </c>
      <c r="ED250" s="21" t="n">
        <f aca="false">-In_PSH_Land*ED19-In_PSH_Devex*$E13*ED30-ED106-In_EW_To_PSH*ED107+$F239*ED20</f>
        <v>0</v>
      </c>
      <c r="EE250" s="21" t="n">
        <f aca="false">-In_PSH_Land*EE19-In_PSH_Devex*$E13*EE30-EE106-In_EW_To_PSH*EE107+$F239*EE20</f>
        <v>0</v>
      </c>
      <c r="EF250" s="21" t="n">
        <f aca="false">-In_PSH_Land*EF19-In_PSH_Devex*$E13*EF30-EF106-In_EW_To_PSH*EF107+$F239*EF20</f>
        <v>0</v>
      </c>
      <c r="EG250" s="21" t="n">
        <f aca="false">-In_PSH_Land*EG19-In_PSH_Devex*$E13*EG30-EG106-In_EW_To_PSH*EG107+$F239*EG20</f>
        <v>0</v>
      </c>
      <c r="EH250" s="21" t="n">
        <f aca="false">-In_PSH_Land*EH19-In_PSH_Devex*$E13*EH30-EH106-In_EW_To_PSH*EH107+$F239*EH20</f>
        <v>0</v>
      </c>
      <c r="EI250" s="21" t="n">
        <f aca="false">-In_PSH_Land*EI19-In_PSH_Devex*$E13*EI30-EI106-In_EW_To_PSH*EI107+$F239*EI20</f>
        <v>0</v>
      </c>
      <c r="EJ250" s="21" t="n">
        <f aca="false">-In_PSH_Land*EJ19-In_PSH_Devex*$E13*EJ30-EJ106-In_EW_To_PSH*EJ107+$F239*EJ20</f>
        <v>0</v>
      </c>
      <c r="EK250" s="21" t="n">
        <f aca="false">-In_PSH_Land*EK19-In_PSH_Devex*$E13*EK30-EK106-In_EW_To_PSH*EK107+$F239*EK20</f>
        <v>0</v>
      </c>
      <c r="EL250" s="21" t="n">
        <f aca="false">-In_PSH_Land*EL19-In_PSH_Devex*$E13*EL30-EL106-In_EW_To_PSH*EL107+$F239*EL20</f>
        <v>0</v>
      </c>
      <c r="EM250" s="21" t="n">
        <f aca="false">-In_PSH_Land*EM19-In_PSH_Devex*$E13*EM30-EM106-In_EW_To_PSH*EM107+$F239*EM20</f>
        <v>0</v>
      </c>
      <c r="EN250" s="21" t="n">
        <f aca="false">-In_PSH_Land*EN19-In_PSH_Devex*$E13*EN30-EN106-In_EW_To_PSH*EN107+$F239*EN20</f>
        <v>0</v>
      </c>
      <c r="EO250" s="21" t="n">
        <f aca="false">-In_PSH_Land*EO19-In_PSH_Devex*$E13*EO30-EO106-In_EW_To_PSH*EO107+$F239*EO20</f>
        <v>0</v>
      </c>
      <c r="EP250" s="21" t="n">
        <f aca="false">-In_PSH_Land*EP19-In_PSH_Devex*$E13*EP30-EP106-In_EW_To_PSH*EP107+$F239*EP20</f>
        <v>0</v>
      </c>
      <c r="EQ250" s="21" t="n">
        <f aca="false">-In_PSH_Land*EQ19-In_PSH_Devex*$E13*EQ30-EQ106-In_EW_To_PSH*EQ107+$F239*EQ20</f>
        <v>0</v>
      </c>
      <c r="ER250" s="21" t="n">
        <f aca="false">-In_PSH_Land*ER19-In_PSH_Devex*$E13*ER30-ER106-In_EW_To_PSH*ER107+$F239*ER20</f>
        <v>0</v>
      </c>
      <c r="ES250" s="21" t="n">
        <f aca="false">-In_PSH_Land*ES19-In_PSH_Devex*$E13*ES30-ES106-In_EW_To_PSH*ES107+$F239*ES20</f>
        <v>0</v>
      </c>
      <c r="ET250" s="21" t="n">
        <f aca="false">-In_PSH_Land*ET19-In_PSH_Devex*$E13*ET30-ET106-In_EW_To_PSH*ET107+$F239*ET20</f>
        <v>0</v>
      </c>
      <c r="EU250" s="21" t="n">
        <f aca="false">-In_PSH_Land*EU19-In_PSH_Devex*$E13*EU30-EU106-In_EW_To_PSH*EU107+$F239*EU20</f>
        <v>0</v>
      </c>
      <c r="EV250" s="21" t="n">
        <f aca="false">-In_PSH_Land*EV19-In_PSH_Devex*$E13*EV30-EV106-In_EW_To_PSH*EV107+$F239*EV20</f>
        <v>0</v>
      </c>
      <c r="EW250" s="21" t="n">
        <f aca="false">-In_PSH_Land*EW19-In_PSH_Devex*$E13*EW30-EW106-In_EW_To_PSH*EW107+$F239*EW20</f>
        <v>0</v>
      </c>
      <c r="EX250" s="21" t="n">
        <f aca="false">-In_PSH_Land*EX19-In_PSH_Devex*$E13*EX30-EX106-In_EW_To_PSH*EX107+$F239*EX20</f>
        <v>0</v>
      </c>
      <c r="EY250" s="21" t="n">
        <f aca="false">-In_PSH_Land*EY19-In_PSH_Devex*$E13*EY30-EY106-In_EW_To_PSH*EY107+$F239*EY20</f>
        <v>0</v>
      </c>
      <c r="EZ250" s="21" t="n">
        <f aca="false">-In_PSH_Land*EZ19-In_PSH_Devex*$E13*EZ30-EZ106-In_EW_To_PSH*EZ107+$F239*EZ20</f>
        <v>0</v>
      </c>
      <c r="FA250" s="21" t="n">
        <f aca="false">-In_PSH_Land*FA19-In_PSH_Devex*$E13*FA30-FA106-In_EW_To_PSH*FA107+$F239*FA20</f>
        <v>0</v>
      </c>
      <c r="FB250" s="21" t="n">
        <f aca="false">-In_PSH_Land*FB19-In_PSH_Devex*$E13*FB30-FB106-In_EW_To_PSH*FB107+$F239*FB20</f>
        <v>0</v>
      </c>
      <c r="FC250" s="21" t="n">
        <f aca="false">-In_PSH_Land*FC19-In_PSH_Devex*$E13*FC30-FC106-In_EW_To_PSH*FC107+$F239*FC20</f>
        <v>0</v>
      </c>
      <c r="FD250" s="21" t="n">
        <f aca="false">-In_PSH_Land*FD19-In_PSH_Devex*$E13*FD30-FD106-In_EW_To_PSH*FD107+$F239*FD20</f>
        <v>0</v>
      </c>
      <c r="FE250" s="21" t="n">
        <f aca="false">-In_PSH_Land*FE19-In_PSH_Devex*$E13*FE30-FE106-In_EW_To_PSH*FE107+$F239*FE20</f>
        <v>0</v>
      </c>
      <c r="FF250" s="21" t="n">
        <f aca="false">-In_PSH_Land*FF19-In_PSH_Devex*$E13*FF30-FF106-In_EW_To_PSH*FF107+$F239*FF20</f>
        <v>0</v>
      </c>
      <c r="FG250" s="21" t="n">
        <f aca="false">-In_PSH_Land*FG19-In_PSH_Devex*$E13*FG30-FG106-In_EW_To_PSH*FG107+$F239*FG20</f>
        <v>0</v>
      </c>
      <c r="FH250" s="21" t="n">
        <f aca="false">-In_PSH_Land*FH19-In_PSH_Devex*$E13*FH30-FH106-In_EW_To_PSH*FH107+$F239*FH20</f>
        <v>0</v>
      </c>
    </row>
    <row r="251" customFormat="false" ht="15" hidden="false" customHeight="false" outlineLevel="0" collapsed="false">
      <c r="C251" s="28" t="s">
        <v>874</v>
      </c>
      <c r="D251" s="12" t="s">
        <v>32</v>
      </c>
      <c r="E251" s="33" t="n">
        <f aca="false">IFERROR(XIRR($J250:$FH250,$J$4:$FH$4),"n/a")</f>
        <v>5.47959832714897</v>
      </c>
    </row>
    <row r="252" customFormat="false" ht="15" hidden="false" customHeight="false" outlineLevel="0" collapsed="false">
      <c r="C252" s="28" t="s">
        <v>875</v>
      </c>
      <c r="D252" s="12" t="s">
        <v>14</v>
      </c>
      <c r="E252" s="66" t="n">
        <f aca="false">SUMIF($J250:$FH250,"&gt;0")/-SUMIF($J250:$FH250,"&lt;0")</f>
        <v>10.2720194133925</v>
      </c>
    </row>
    <row r="254" customFormat="false" ht="15" hidden="false" customHeight="false" outlineLevel="0" collapsed="false">
      <c r="A254" s="10" t="s">
        <v>14</v>
      </c>
      <c r="B254" s="10"/>
      <c r="C254" s="10" t="s">
        <v>876</v>
      </c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10"/>
      <c r="EK254" s="10"/>
      <c r="EL254" s="10"/>
      <c r="EM254" s="10"/>
      <c r="EN254" s="10"/>
      <c r="EO254" s="10"/>
      <c r="EP254" s="10"/>
      <c r="EQ254" s="10"/>
      <c r="ER254" s="10"/>
      <c r="ES254" s="10"/>
      <c r="ET254" s="10"/>
      <c r="EU254" s="10"/>
      <c r="EV254" s="10"/>
      <c r="EW254" s="10"/>
      <c r="EX254" s="10"/>
      <c r="EY254" s="10"/>
      <c r="EZ254" s="10"/>
      <c r="FA254" s="10"/>
      <c r="FB254" s="10"/>
      <c r="FC254" s="10"/>
      <c r="FD254" s="10"/>
      <c r="FE254" s="10"/>
      <c r="FF254" s="10"/>
      <c r="FG254" s="10"/>
      <c r="FH254" s="10"/>
    </row>
    <row r="255" customFormat="false" ht="15" hidden="false" customHeight="false" outlineLevel="0" collapsed="false">
      <c r="C255" s="1" t="s">
        <v>877</v>
      </c>
      <c r="D255" s="12" t="s">
        <v>32</v>
      </c>
      <c r="E255" s="23" t="n">
        <f aca="false">IF(In_COD_Share_Basis=1,In_COD_Share,$E227)</f>
        <v>0.6</v>
      </c>
      <c r="F255" s="23" t="n">
        <f aca="false">1-$E255</f>
        <v>0.4</v>
      </c>
    </row>
    <row r="256" customFormat="false" ht="15" hidden="false" customHeight="false" outlineLevel="0" collapsed="false">
      <c r="C256" s="1" t="s">
        <v>878</v>
      </c>
      <c r="D256" s="12" t="s">
        <v>358</v>
      </c>
      <c r="I256" s="21" t="n">
        <f aca="false">SUM(J256:FH256)</f>
        <v>-49724.0593126067</v>
      </c>
      <c r="J256" s="21" t="n">
        <f aca="false">J177*(1-J26)-J112</f>
        <v>-2749.35227272727</v>
      </c>
      <c r="K256" s="21" t="n">
        <f aca="false">K177*(1-K26)-K112</f>
        <v>818.684731973848</v>
      </c>
      <c r="L256" s="21" t="n">
        <f aca="false">L177*(1-L26)-L112</f>
        <v>-684.462738443338</v>
      </c>
      <c r="M256" s="21" t="n">
        <f aca="false">M177*(1-M26)-M112</f>
        <v>-226.929361942715</v>
      </c>
      <c r="N256" s="21" t="n">
        <f aca="false">N177*(1-N26)-N112</f>
        <v>-1835.41287842623</v>
      </c>
      <c r="O256" s="21" t="n">
        <f aca="false">O177*(1-O26)-O112</f>
        <v>-1580.73987118772</v>
      </c>
      <c r="P256" s="21" t="n">
        <f aca="false">P177*(1-P26)-P112</f>
        <v>-806.09104905786</v>
      </c>
      <c r="Q256" s="21" t="n">
        <f aca="false">Q177*(1-Q26)-Q112</f>
        <v>-14045.8678538319</v>
      </c>
      <c r="R256" s="21" t="n">
        <f aca="false">R177*(1-R26)-R112</f>
        <v>-14034.8670670232</v>
      </c>
      <c r="S256" s="21" t="n">
        <f aca="false">S177*(1-S26)-S112</f>
        <v>-14579.0209519404</v>
      </c>
      <c r="T256" s="21" t="n">
        <f aca="false">T177*(1-T26)-T112</f>
        <v>0</v>
      </c>
      <c r="U256" s="21" t="n">
        <f aca="false">U177*(1-U26)-U112</f>
        <v>0</v>
      </c>
      <c r="V256" s="21" t="n">
        <f aca="false">V177*(1-V26)-V112</f>
        <v>0</v>
      </c>
      <c r="W256" s="21" t="n">
        <f aca="false">W177*(1-W26)-W112</f>
        <v>0</v>
      </c>
      <c r="X256" s="21" t="n">
        <f aca="false">X177*(1-X26)-X112</f>
        <v>0</v>
      </c>
      <c r="Y256" s="21" t="n">
        <f aca="false">Y177*(1-Y26)-Y112</f>
        <v>0</v>
      </c>
      <c r="Z256" s="21" t="n">
        <f aca="false">Z177*(1-Z26)-Z112</f>
        <v>0</v>
      </c>
      <c r="AA256" s="21" t="n">
        <f aca="false">AA177*(1-AA26)-AA112</f>
        <v>0</v>
      </c>
      <c r="AB256" s="21" t="n">
        <f aca="false">AB177*(1-AB26)-AB112</f>
        <v>0</v>
      </c>
      <c r="AC256" s="21" t="n">
        <f aca="false">AC177*(1-AC26)-AC112</f>
        <v>0</v>
      </c>
      <c r="AD256" s="21" t="n">
        <f aca="false">AD177*(1-AD26)-AD112</f>
        <v>0</v>
      </c>
      <c r="AE256" s="21" t="n">
        <f aca="false">AE177*(1-AE26)-AE112</f>
        <v>0</v>
      </c>
      <c r="AF256" s="21" t="n">
        <f aca="false">AF177*(1-AF26)-AF112</f>
        <v>0</v>
      </c>
      <c r="AG256" s="21" t="n">
        <f aca="false">AG177*(1-AG26)-AG112</f>
        <v>0</v>
      </c>
      <c r="AH256" s="21" t="n">
        <f aca="false">AH177*(1-AH26)-AH112</f>
        <v>0</v>
      </c>
      <c r="AI256" s="21" t="n">
        <f aca="false">AI177*(1-AI26)-AI112</f>
        <v>0</v>
      </c>
      <c r="AJ256" s="21" t="n">
        <f aca="false">AJ177*(1-AJ26)-AJ112</f>
        <v>0</v>
      </c>
      <c r="AK256" s="21" t="n">
        <f aca="false">AK177*(1-AK26)-AK112</f>
        <v>0</v>
      </c>
      <c r="AL256" s="21" t="n">
        <f aca="false">AL177*(1-AL26)-AL112</f>
        <v>0</v>
      </c>
      <c r="AM256" s="21" t="n">
        <f aca="false">AM177*(1-AM26)-AM112</f>
        <v>0</v>
      </c>
      <c r="AN256" s="21" t="n">
        <f aca="false">AN177*(1-AN26)-AN112</f>
        <v>0</v>
      </c>
      <c r="AO256" s="21" t="n">
        <f aca="false">AO177*(1-AO26)-AO112</f>
        <v>0</v>
      </c>
      <c r="AP256" s="21" t="n">
        <f aca="false">AP177*(1-AP26)-AP112</f>
        <v>0</v>
      </c>
      <c r="AQ256" s="21" t="n">
        <f aca="false">AQ177*(1-AQ26)-AQ112</f>
        <v>0</v>
      </c>
      <c r="AR256" s="21" t="n">
        <f aca="false">AR177*(1-AR26)-AR112</f>
        <v>0</v>
      </c>
      <c r="AS256" s="21" t="n">
        <f aca="false">AS177*(1-AS26)-AS112</f>
        <v>0</v>
      </c>
      <c r="AT256" s="21" t="n">
        <f aca="false">AT177*(1-AT26)-AT112</f>
        <v>0</v>
      </c>
      <c r="AU256" s="21" t="n">
        <f aca="false">AU177*(1-AU26)-AU112</f>
        <v>0</v>
      </c>
      <c r="AV256" s="21" t="n">
        <f aca="false">AV177*(1-AV26)-AV112</f>
        <v>0</v>
      </c>
      <c r="AW256" s="21" t="n">
        <f aca="false">AW177*(1-AW26)-AW112</f>
        <v>0</v>
      </c>
      <c r="AX256" s="21" t="n">
        <f aca="false">AX177*(1-AX26)-AX112</f>
        <v>0</v>
      </c>
      <c r="AY256" s="21" t="n">
        <f aca="false">AY177*(1-AY26)-AY112</f>
        <v>0</v>
      </c>
      <c r="AZ256" s="21" t="n">
        <f aca="false">AZ177*(1-AZ26)-AZ112</f>
        <v>0</v>
      </c>
      <c r="BA256" s="21" t="n">
        <f aca="false">BA177*(1-BA26)-BA112</f>
        <v>0</v>
      </c>
      <c r="BB256" s="21" t="n">
        <f aca="false">BB177*(1-BB26)-BB112</f>
        <v>0</v>
      </c>
      <c r="BC256" s="21" t="n">
        <f aca="false">BC177*(1-BC26)-BC112</f>
        <v>0</v>
      </c>
      <c r="BD256" s="21" t="n">
        <f aca="false">BD177*(1-BD26)-BD112</f>
        <v>0</v>
      </c>
      <c r="BE256" s="21" t="n">
        <f aca="false">BE177*(1-BE26)-BE112</f>
        <v>0</v>
      </c>
      <c r="BF256" s="21" t="n">
        <f aca="false">BF177*(1-BF26)-BF112</f>
        <v>0</v>
      </c>
      <c r="BG256" s="21" t="n">
        <f aca="false">BG177*(1-BG26)-BG112</f>
        <v>0</v>
      </c>
      <c r="BH256" s="21" t="n">
        <f aca="false">BH177*(1-BH26)-BH112</f>
        <v>0</v>
      </c>
      <c r="BI256" s="21" t="n">
        <f aca="false">BI177*(1-BI26)-BI112</f>
        <v>0</v>
      </c>
      <c r="BJ256" s="21" t="n">
        <f aca="false">BJ177*(1-BJ26)-BJ112</f>
        <v>0</v>
      </c>
      <c r="BK256" s="21" t="n">
        <f aca="false">BK177*(1-BK26)-BK112</f>
        <v>0</v>
      </c>
      <c r="BL256" s="21" t="n">
        <f aca="false">BL177*(1-BL26)-BL112</f>
        <v>0</v>
      </c>
      <c r="BM256" s="21" t="n">
        <f aca="false">BM177*(1-BM26)-BM112</f>
        <v>0</v>
      </c>
      <c r="BN256" s="21" t="n">
        <f aca="false">BN177*(1-BN26)-BN112</f>
        <v>0</v>
      </c>
      <c r="BO256" s="21" t="n">
        <f aca="false">BO177*(1-BO26)-BO112</f>
        <v>0</v>
      </c>
      <c r="BP256" s="21" t="n">
        <f aca="false">BP177*(1-BP26)-BP112</f>
        <v>0</v>
      </c>
      <c r="BQ256" s="21" t="n">
        <f aca="false">BQ177*(1-BQ26)-BQ112</f>
        <v>0</v>
      </c>
      <c r="BR256" s="21" t="n">
        <f aca="false">BR177*(1-BR26)-BR112</f>
        <v>0</v>
      </c>
      <c r="BS256" s="21" t="n">
        <f aca="false">BS177*(1-BS26)-BS112</f>
        <v>0</v>
      </c>
      <c r="BT256" s="21" t="n">
        <f aca="false">BT177*(1-BT26)-BT112</f>
        <v>0</v>
      </c>
      <c r="BU256" s="21" t="n">
        <f aca="false">BU177*(1-BU26)-BU112</f>
        <v>0</v>
      </c>
      <c r="BV256" s="21" t="n">
        <f aca="false">BV177*(1-BV26)-BV112</f>
        <v>0</v>
      </c>
      <c r="BW256" s="21" t="n">
        <f aca="false">BW177*(1-BW26)-BW112</f>
        <v>0</v>
      </c>
      <c r="BX256" s="21" t="n">
        <f aca="false">BX177*(1-BX26)-BX112</f>
        <v>0</v>
      </c>
      <c r="BY256" s="21" t="n">
        <f aca="false">BY177*(1-BY26)-BY112</f>
        <v>0</v>
      </c>
      <c r="BZ256" s="21" t="n">
        <f aca="false">BZ177*(1-BZ26)-BZ112</f>
        <v>0</v>
      </c>
      <c r="CA256" s="21" t="n">
        <f aca="false">CA177*(1-CA26)-CA112</f>
        <v>0</v>
      </c>
      <c r="CB256" s="21" t="n">
        <f aca="false">CB177*(1-CB26)-CB112</f>
        <v>0</v>
      </c>
      <c r="CC256" s="21" t="n">
        <f aca="false">CC177*(1-CC26)-CC112</f>
        <v>0</v>
      </c>
      <c r="CD256" s="21" t="n">
        <f aca="false">CD177*(1-CD26)-CD112</f>
        <v>0</v>
      </c>
      <c r="CE256" s="21" t="n">
        <f aca="false">CE177*(1-CE26)-CE112</f>
        <v>0</v>
      </c>
      <c r="CF256" s="21" t="n">
        <f aca="false">CF177*(1-CF26)-CF112</f>
        <v>0</v>
      </c>
      <c r="CG256" s="21" t="n">
        <f aca="false">CG177*(1-CG26)-CG112</f>
        <v>0</v>
      </c>
      <c r="CH256" s="21" t="n">
        <f aca="false">CH177*(1-CH26)-CH112</f>
        <v>0</v>
      </c>
      <c r="CI256" s="21" t="n">
        <f aca="false">CI177*(1-CI26)-CI112</f>
        <v>0</v>
      </c>
      <c r="CJ256" s="21" t="n">
        <f aca="false">CJ177*(1-CJ26)-CJ112</f>
        <v>0</v>
      </c>
      <c r="CK256" s="21" t="n">
        <f aca="false">CK177*(1-CK26)-CK112</f>
        <v>0</v>
      </c>
      <c r="CL256" s="21" t="n">
        <f aca="false">CL177*(1-CL26)-CL112</f>
        <v>0</v>
      </c>
      <c r="CM256" s="21" t="n">
        <f aca="false">CM177*(1-CM26)-CM112</f>
        <v>0</v>
      </c>
      <c r="CN256" s="21" t="n">
        <f aca="false">CN177*(1-CN26)-CN112</f>
        <v>0</v>
      </c>
      <c r="CO256" s="21" t="n">
        <f aca="false">CO177*(1-CO26)-CO112</f>
        <v>0</v>
      </c>
      <c r="CP256" s="21" t="n">
        <f aca="false">CP177*(1-CP26)-CP112</f>
        <v>0</v>
      </c>
      <c r="CQ256" s="21" t="n">
        <f aca="false">CQ177*(1-CQ26)-CQ112</f>
        <v>0</v>
      </c>
      <c r="CR256" s="21" t="n">
        <f aca="false">CR177*(1-CR26)-CR112</f>
        <v>0</v>
      </c>
      <c r="CS256" s="21" t="n">
        <f aca="false">CS177*(1-CS26)-CS112</f>
        <v>0</v>
      </c>
      <c r="CT256" s="21" t="n">
        <f aca="false">CT177*(1-CT26)-CT112</f>
        <v>0</v>
      </c>
      <c r="CU256" s="21" t="n">
        <f aca="false">CU177*(1-CU26)-CU112</f>
        <v>-0</v>
      </c>
      <c r="CV256" s="21" t="n">
        <f aca="false">CV177*(1-CV26)-CV112</f>
        <v>0</v>
      </c>
      <c r="CW256" s="21" t="n">
        <f aca="false">CW177*(1-CW26)-CW112</f>
        <v>0</v>
      </c>
      <c r="CX256" s="21" t="n">
        <f aca="false">CX177*(1-CX26)-CX112</f>
        <v>0</v>
      </c>
      <c r="CY256" s="21" t="n">
        <f aca="false">CY177*(1-CY26)-CY112</f>
        <v>0</v>
      </c>
      <c r="CZ256" s="21" t="n">
        <f aca="false">CZ177*(1-CZ26)-CZ112</f>
        <v>0</v>
      </c>
      <c r="DA256" s="21" t="n">
        <f aca="false">DA177*(1-DA26)-DA112</f>
        <v>0</v>
      </c>
      <c r="DB256" s="21" t="n">
        <f aca="false">DB177*(1-DB26)-DB112</f>
        <v>0</v>
      </c>
      <c r="DC256" s="21" t="n">
        <f aca="false">DC177*(1-DC26)-DC112</f>
        <v>0</v>
      </c>
      <c r="DD256" s="21" t="n">
        <f aca="false">DD177*(1-DD26)-DD112</f>
        <v>0</v>
      </c>
      <c r="DE256" s="21" t="n">
        <f aca="false">DE177*(1-DE26)-DE112</f>
        <v>0</v>
      </c>
      <c r="DF256" s="21" t="n">
        <f aca="false">DF177*(1-DF26)-DF112</f>
        <v>0</v>
      </c>
      <c r="DG256" s="21" t="n">
        <f aca="false">DG177*(1-DG26)-DG112</f>
        <v>0</v>
      </c>
      <c r="DH256" s="21" t="n">
        <f aca="false">DH177*(1-DH26)-DH112</f>
        <v>0</v>
      </c>
      <c r="DI256" s="21" t="n">
        <f aca="false">DI177*(1-DI26)-DI112</f>
        <v>0</v>
      </c>
      <c r="DJ256" s="21" t="n">
        <f aca="false">DJ177*(1-DJ26)-DJ112</f>
        <v>0</v>
      </c>
      <c r="DK256" s="21" t="n">
        <f aca="false">DK177*(1-DK26)-DK112</f>
        <v>0</v>
      </c>
      <c r="DL256" s="21" t="n">
        <f aca="false">DL177*(1-DL26)-DL112</f>
        <v>0</v>
      </c>
      <c r="DM256" s="21" t="n">
        <f aca="false">DM177*(1-DM26)-DM112</f>
        <v>0</v>
      </c>
      <c r="DN256" s="21" t="n">
        <f aca="false">DN177*(1-DN26)-DN112</f>
        <v>0</v>
      </c>
      <c r="DO256" s="21" t="n">
        <f aca="false">DO177*(1-DO26)-DO112</f>
        <v>0</v>
      </c>
      <c r="DP256" s="21" t="n">
        <f aca="false">DP177*(1-DP26)-DP112</f>
        <v>0</v>
      </c>
      <c r="DQ256" s="21" t="n">
        <f aca="false">DQ177*(1-DQ26)-DQ112</f>
        <v>0</v>
      </c>
      <c r="DR256" s="21" t="n">
        <f aca="false">DR177*(1-DR26)-DR112</f>
        <v>0</v>
      </c>
      <c r="DS256" s="21" t="n">
        <f aca="false">DS177*(1-DS26)-DS112</f>
        <v>0</v>
      </c>
      <c r="DT256" s="21" t="n">
        <f aca="false">DT177*(1-DT26)-DT112</f>
        <v>0</v>
      </c>
      <c r="DU256" s="21" t="n">
        <f aca="false">DU177*(1-DU26)-DU112</f>
        <v>0</v>
      </c>
      <c r="DV256" s="21" t="n">
        <f aca="false">DV177*(1-DV26)-DV112</f>
        <v>0</v>
      </c>
      <c r="DW256" s="21" t="n">
        <f aca="false">DW177*(1-DW26)-DW112</f>
        <v>0</v>
      </c>
      <c r="DX256" s="21" t="n">
        <f aca="false">DX177*(1-DX26)-DX112</f>
        <v>0</v>
      </c>
      <c r="DY256" s="21" t="n">
        <f aca="false">DY177*(1-DY26)-DY112</f>
        <v>0</v>
      </c>
      <c r="DZ256" s="21" t="n">
        <f aca="false">DZ177*(1-DZ26)-DZ112</f>
        <v>0</v>
      </c>
      <c r="EA256" s="21" t="n">
        <f aca="false">EA177*(1-EA26)-EA112</f>
        <v>0</v>
      </c>
      <c r="EB256" s="21" t="n">
        <f aca="false">EB177*(1-EB26)-EB112</f>
        <v>0</v>
      </c>
      <c r="EC256" s="21" t="n">
        <f aca="false">EC177*(1-EC26)-EC112</f>
        <v>0</v>
      </c>
      <c r="ED256" s="21" t="n">
        <f aca="false">ED177*(1-ED26)-ED112</f>
        <v>0</v>
      </c>
      <c r="EE256" s="21" t="n">
        <f aca="false">EE177*(1-EE26)-EE112</f>
        <v>0</v>
      </c>
      <c r="EF256" s="21" t="n">
        <f aca="false">EF177*(1-EF26)-EF112</f>
        <v>0</v>
      </c>
      <c r="EG256" s="21" t="n">
        <f aca="false">EG177*(1-EG26)-EG112</f>
        <v>0</v>
      </c>
      <c r="EH256" s="21" t="n">
        <f aca="false">EH177*(1-EH26)-EH112</f>
        <v>0</v>
      </c>
      <c r="EI256" s="21" t="n">
        <f aca="false">EI177*(1-EI26)-EI112</f>
        <v>0</v>
      </c>
      <c r="EJ256" s="21" t="n">
        <f aca="false">EJ177*(1-EJ26)-EJ112</f>
        <v>0</v>
      </c>
      <c r="EK256" s="21" t="n">
        <f aca="false">EK177*(1-EK26)-EK112</f>
        <v>0</v>
      </c>
      <c r="EL256" s="21" t="n">
        <f aca="false">EL177*(1-EL26)-EL112</f>
        <v>0</v>
      </c>
      <c r="EM256" s="21" t="n">
        <f aca="false">EM177*(1-EM26)-EM112</f>
        <v>0</v>
      </c>
      <c r="EN256" s="21" t="n">
        <f aca="false">EN177*(1-EN26)-EN112</f>
        <v>0</v>
      </c>
      <c r="EO256" s="21" t="n">
        <f aca="false">EO177*(1-EO26)-EO112</f>
        <v>0</v>
      </c>
      <c r="EP256" s="21" t="n">
        <f aca="false">EP177*(1-EP26)-EP112</f>
        <v>0</v>
      </c>
      <c r="EQ256" s="21" t="n">
        <f aca="false">EQ177*(1-EQ26)-EQ112</f>
        <v>0</v>
      </c>
      <c r="ER256" s="21" t="n">
        <f aca="false">ER177*(1-ER26)-ER112</f>
        <v>0</v>
      </c>
      <c r="ES256" s="21" t="n">
        <f aca="false">ES177*(1-ES26)-ES112</f>
        <v>0</v>
      </c>
      <c r="ET256" s="21" t="n">
        <f aca="false">ET177*(1-ET26)-ET112</f>
        <v>0</v>
      </c>
      <c r="EU256" s="21" t="n">
        <f aca="false">EU177*(1-EU26)-EU112</f>
        <v>0</v>
      </c>
      <c r="EV256" s="21" t="n">
        <f aca="false">EV177*(1-EV26)-EV112</f>
        <v>0</v>
      </c>
      <c r="EW256" s="21" t="n">
        <f aca="false">EW177*(1-EW26)-EW112</f>
        <v>0</v>
      </c>
      <c r="EX256" s="21" t="n">
        <f aca="false">EX177*(1-EX26)-EX112</f>
        <v>0</v>
      </c>
      <c r="EY256" s="21" t="n">
        <f aca="false">EY177*(1-EY26)-EY112</f>
        <v>0</v>
      </c>
      <c r="EZ256" s="21" t="n">
        <f aca="false">EZ177*(1-EZ26)-EZ112</f>
        <v>0</v>
      </c>
      <c r="FA256" s="21" t="n">
        <f aca="false">FA177*(1-FA26)-FA112</f>
        <v>0</v>
      </c>
      <c r="FB256" s="21" t="n">
        <f aca="false">FB177*(1-FB26)-FB112</f>
        <v>0</v>
      </c>
      <c r="FC256" s="21" t="n">
        <f aca="false">FC177*(1-FC26)-FC112</f>
        <v>0</v>
      </c>
      <c r="FD256" s="21" t="n">
        <f aca="false">FD177*(1-FD26)-FD112</f>
        <v>0</v>
      </c>
      <c r="FE256" s="21" t="n">
        <f aca="false">FE177*(1-FE26)-FE112</f>
        <v>0</v>
      </c>
      <c r="FF256" s="21" t="n">
        <f aca="false">FF177*(1-FF26)-FF112</f>
        <v>0</v>
      </c>
      <c r="FG256" s="21" t="n">
        <f aca="false">FG177*(1-FG26)-FG112</f>
        <v>0</v>
      </c>
      <c r="FH256" s="21" t="n">
        <f aca="false">FH177*(1-FH26)-FH112</f>
        <v>0</v>
      </c>
    </row>
    <row r="257" customFormat="false" ht="15" hidden="false" customHeight="false" outlineLevel="0" collapsed="false">
      <c r="C257" s="1" t="s">
        <v>879</v>
      </c>
      <c r="D257" s="12" t="s">
        <v>358</v>
      </c>
      <c r="E257" s="21" t="n">
        <f aca="false">$E142</f>
        <v>14871.5863873912</v>
      </c>
      <c r="F257" s="21" t="n">
        <f aca="false">MAX(0,$F204-$E257+$E145)</f>
        <v>39011.9172268015</v>
      </c>
    </row>
    <row r="258" customFormat="false" ht="15" hidden="false" customHeight="false" outlineLevel="0" collapsed="false">
      <c r="C258" s="1" t="s">
        <v>857</v>
      </c>
      <c r="D258" s="12" t="s">
        <v>358</v>
      </c>
      <c r="E258" s="22" t="n">
        <f aca="false">In_Sale_Costs_COD</f>
        <v>0</v>
      </c>
      <c r="F258" s="21" t="n">
        <f aca="false">MIN($E258,$F257)</f>
        <v>0</v>
      </c>
    </row>
    <row r="259" customFormat="false" ht="15" hidden="false" customHeight="false" outlineLevel="0" collapsed="false">
      <c r="C259" s="1" t="s">
        <v>880</v>
      </c>
      <c r="D259" s="12" t="s">
        <v>358</v>
      </c>
      <c r="E259" s="21" t="n">
        <f aca="false">-$I256</f>
        <v>49724.0593126067</v>
      </c>
      <c r="F259" s="21" t="n">
        <f aca="false">MIN($E259,$F257-SUM($F258:$F258))</f>
        <v>39011.9172268015</v>
      </c>
    </row>
    <row r="260" customFormat="false" ht="15" hidden="false" customHeight="false" outlineLevel="0" collapsed="false">
      <c r="C260" s="1" t="s">
        <v>881</v>
      </c>
      <c r="D260" s="12" t="s">
        <v>358</v>
      </c>
      <c r="E260" s="21" t="n">
        <f aca="false">$F216</f>
        <v>605.559928747787</v>
      </c>
      <c r="F260" s="21" t="n">
        <f aca="false">MIN($E260,$F257-SUM($F258:$F259))</f>
        <v>0</v>
      </c>
    </row>
    <row r="261" customFormat="false" ht="15" hidden="false" customHeight="false" outlineLevel="0" collapsed="false">
      <c r="C261" s="1" t="s">
        <v>861</v>
      </c>
      <c r="D261" s="12" t="s">
        <v>358</v>
      </c>
      <c r="E261" s="21" t="n">
        <f aca="false">In_PSH_Land_Step*(In_PSH_Land+$F220)</f>
        <v>0</v>
      </c>
      <c r="F261" s="21" t="n">
        <f aca="false">MIN($E261,$F257-SUM($F258:$F260))</f>
        <v>0</v>
      </c>
    </row>
    <row r="262" customFormat="false" ht="15" hidden="false" customHeight="false" outlineLevel="0" collapsed="false">
      <c r="C262" s="28" t="s">
        <v>172</v>
      </c>
      <c r="D262" s="12" t="s">
        <v>358</v>
      </c>
      <c r="F262" s="63" t="n">
        <f aca="false">MAX(0,$F257-SUM($F258:$F261))</f>
        <v>0</v>
      </c>
    </row>
    <row r="263" customFormat="false" ht="15" hidden="false" customHeight="false" outlineLevel="0" collapsed="false">
      <c r="C263" s="1" t="s">
        <v>862</v>
      </c>
      <c r="D263" s="12" t="s">
        <v>358</v>
      </c>
      <c r="E263" s="21" t="n">
        <f aca="false">SUM($F258:$F261)+$F262-$F257</f>
        <v>0</v>
      </c>
      <c r="F263" s="21" t="n">
        <f aca="false">SUMPRODUCT(--($F258:$F261&gt;$E258:$E261+Tolerance))</f>
        <v>0</v>
      </c>
    </row>
    <row r="264" customFormat="false" ht="15" hidden="false" customHeight="false" outlineLevel="0" collapsed="false">
      <c r="C264" s="28" t="s">
        <v>182</v>
      </c>
      <c r="D264" s="12" t="s">
        <v>358</v>
      </c>
      <c r="F264" s="63" t="n">
        <f aca="false">$F259+$F260+$E255*$F262</f>
        <v>39011.9172268015</v>
      </c>
    </row>
    <row r="265" customFormat="false" ht="15" hidden="false" customHeight="false" outlineLevel="0" collapsed="false">
      <c r="C265" s="1" t="s">
        <v>183</v>
      </c>
      <c r="D265" s="12" t="s">
        <v>358</v>
      </c>
      <c r="F265" s="21" t="n">
        <f aca="false">$F261+$F255*$F262</f>
        <v>0</v>
      </c>
    </row>
    <row r="266" customFormat="false" ht="15" hidden="false" customHeight="false" outlineLevel="0" collapsed="false">
      <c r="C266" s="1" t="s">
        <v>882</v>
      </c>
      <c r="D266" s="12" t="s">
        <v>358</v>
      </c>
      <c r="I266" s="21" t="n">
        <f aca="false">SUM(J266:FH266)</f>
        <v>-10149.6420858053</v>
      </c>
      <c r="J266" s="21" t="n">
        <f aca="false">J256+$F264*J22+J112</f>
        <v>-2749.35227272727</v>
      </c>
      <c r="K266" s="21" t="n">
        <f aca="false">K256+$F264*K22+K112</f>
        <v>818.684731973848</v>
      </c>
      <c r="L266" s="21" t="n">
        <f aca="false">L256+$F264*L22+L112</f>
        <v>-684.462738443338</v>
      </c>
      <c r="M266" s="21" t="n">
        <f aca="false">M256+$F264*M22+M112</f>
        <v>-226.929361942715</v>
      </c>
      <c r="N266" s="21" t="n">
        <f aca="false">N256+$F264*N22+N112</f>
        <v>-1835.41287842623</v>
      </c>
      <c r="O266" s="21" t="n">
        <f aca="false">O256+$F264*O22+O112</f>
        <v>-1580.73987118772</v>
      </c>
      <c r="P266" s="21" t="n">
        <f aca="false">P256+$F264*P22+P112</f>
        <v>-806.09104905786</v>
      </c>
      <c r="Q266" s="21" t="n">
        <f aca="false">Q256+$F264*Q22+Q112</f>
        <v>-14045.8678538319</v>
      </c>
      <c r="R266" s="21" t="n">
        <f aca="false">R256+$F264*R22+R112</f>
        <v>-14034.8670670232</v>
      </c>
      <c r="S266" s="21" t="n">
        <f aca="false">S256+$F264*S22+S112</f>
        <v>24995.3962748611</v>
      </c>
      <c r="T266" s="21" t="n">
        <f aca="false">T256+$F264*T22+T112</f>
        <v>0</v>
      </c>
      <c r="U266" s="21" t="n">
        <f aca="false">U256+$F264*U22+U112</f>
        <v>0</v>
      </c>
      <c r="V266" s="21" t="n">
        <f aca="false">V256+$F264*V22+V112</f>
        <v>0</v>
      </c>
      <c r="W266" s="21" t="n">
        <f aca="false">W256+$F264*W22+W112</f>
        <v>0</v>
      </c>
      <c r="X266" s="21" t="n">
        <f aca="false">X256+$F264*X22+X112</f>
        <v>0</v>
      </c>
      <c r="Y266" s="21" t="n">
        <f aca="false">Y256+$F264*Y22+Y112</f>
        <v>0</v>
      </c>
      <c r="Z266" s="21" t="n">
        <f aca="false">Z256+$F264*Z22+Z112</f>
        <v>0</v>
      </c>
      <c r="AA266" s="21" t="n">
        <f aca="false">AA256+$F264*AA22+AA112</f>
        <v>0</v>
      </c>
      <c r="AB266" s="21" t="n">
        <f aca="false">AB256+$F264*AB22+AB112</f>
        <v>0</v>
      </c>
      <c r="AC266" s="21" t="n">
        <f aca="false">AC256+$F264*AC22+AC112</f>
        <v>0</v>
      </c>
      <c r="AD266" s="21" t="n">
        <f aca="false">AD256+$F264*AD22+AD112</f>
        <v>0</v>
      </c>
      <c r="AE266" s="21" t="n">
        <f aca="false">AE256+$F264*AE22+AE112</f>
        <v>0</v>
      </c>
      <c r="AF266" s="21" t="n">
        <f aca="false">AF256+$F264*AF22+AF112</f>
        <v>0</v>
      </c>
      <c r="AG266" s="21" t="n">
        <f aca="false">AG256+$F264*AG22+AG112</f>
        <v>0</v>
      </c>
      <c r="AH266" s="21" t="n">
        <f aca="false">AH256+$F264*AH22+AH112</f>
        <v>0</v>
      </c>
      <c r="AI266" s="21" t="n">
        <f aca="false">AI256+$F264*AI22+AI112</f>
        <v>0</v>
      </c>
      <c r="AJ266" s="21" t="n">
        <f aca="false">AJ256+$F264*AJ22+AJ112</f>
        <v>0</v>
      </c>
      <c r="AK266" s="21" t="n">
        <f aca="false">AK256+$F264*AK22+AK112</f>
        <v>0</v>
      </c>
      <c r="AL266" s="21" t="n">
        <f aca="false">AL256+$F264*AL22+AL112</f>
        <v>0</v>
      </c>
      <c r="AM266" s="21" t="n">
        <f aca="false">AM256+$F264*AM22+AM112</f>
        <v>0</v>
      </c>
      <c r="AN266" s="21" t="n">
        <f aca="false">AN256+$F264*AN22+AN112</f>
        <v>0</v>
      </c>
      <c r="AO266" s="21" t="n">
        <f aca="false">AO256+$F264*AO22+AO112</f>
        <v>0</v>
      </c>
      <c r="AP266" s="21" t="n">
        <f aca="false">AP256+$F264*AP22+AP112</f>
        <v>0</v>
      </c>
      <c r="AQ266" s="21" t="n">
        <f aca="false">AQ256+$F264*AQ22+AQ112</f>
        <v>0</v>
      </c>
      <c r="AR266" s="21" t="n">
        <f aca="false">AR256+$F264*AR22+AR112</f>
        <v>0</v>
      </c>
      <c r="AS266" s="21" t="n">
        <f aca="false">AS256+$F264*AS22+AS112</f>
        <v>0</v>
      </c>
      <c r="AT266" s="21" t="n">
        <f aca="false">AT256+$F264*AT22+AT112</f>
        <v>0</v>
      </c>
      <c r="AU266" s="21" t="n">
        <f aca="false">AU256+$F264*AU22+AU112</f>
        <v>0</v>
      </c>
      <c r="AV266" s="21" t="n">
        <f aca="false">AV256+$F264*AV22+AV112</f>
        <v>0</v>
      </c>
      <c r="AW266" s="21" t="n">
        <f aca="false">AW256+$F264*AW22+AW112</f>
        <v>0</v>
      </c>
      <c r="AX266" s="21" t="n">
        <f aca="false">AX256+$F264*AX22+AX112</f>
        <v>0</v>
      </c>
      <c r="AY266" s="21" t="n">
        <f aca="false">AY256+$F264*AY22+AY112</f>
        <v>0</v>
      </c>
      <c r="AZ266" s="21" t="n">
        <f aca="false">AZ256+$F264*AZ22+AZ112</f>
        <v>0</v>
      </c>
      <c r="BA266" s="21" t="n">
        <f aca="false">BA256+$F264*BA22+BA112</f>
        <v>0</v>
      </c>
      <c r="BB266" s="21" t="n">
        <f aca="false">BB256+$F264*BB22+BB112</f>
        <v>0</v>
      </c>
      <c r="BC266" s="21" t="n">
        <f aca="false">BC256+$F264*BC22+BC112</f>
        <v>0</v>
      </c>
      <c r="BD266" s="21" t="n">
        <f aca="false">BD256+$F264*BD22+BD112</f>
        <v>0</v>
      </c>
      <c r="BE266" s="21" t="n">
        <f aca="false">BE256+$F264*BE22+BE112</f>
        <v>0</v>
      </c>
      <c r="BF266" s="21" t="n">
        <f aca="false">BF256+$F264*BF22+BF112</f>
        <v>0</v>
      </c>
      <c r="BG266" s="21" t="n">
        <f aca="false">BG256+$F264*BG22+BG112</f>
        <v>0</v>
      </c>
      <c r="BH266" s="21" t="n">
        <f aca="false">BH256+$F264*BH22+BH112</f>
        <v>0</v>
      </c>
      <c r="BI266" s="21" t="n">
        <f aca="false">BI256+$F264*BI22+BI112</f>
        <v>0</v>
      </c>
      <c r="BJ266" s="21" t="n">
        <f aca="false">BJ256+$F264*BJ22+BJ112</f>
        <v>0</v>
      </c>
      <c r="BK266" s="21" t="n">
        <f aca="false">BK256+$F264*BK22+BK112</f>
        <v>0</v>
      </c>
      <c r="BL266" s="21" t="n">
        <f aca="false">BL256+$F264*BL22+BL112</f>
        <v>0</v>
      </c>
      <c r="BM266" s="21" t="n">
        <f aca="false">BM256+$F264*BM22+BM112</f>
        <v>0</v>
      </c>
      <c r="BN266" s="21" t="n">
        <f aca="false">BN256+$F264*BN22+BN112</f>
        <v>0</v>
      </c>
      <c r="BO266" s="21" t="n">
        <f aca="false">BO256+$F264*BO22+BO112</f>
        <v>0</v>
      </c>
      <c r="BP266" s="21" t="n">
        <f aca="false">BP256+$F264*BP22+BP112</f>
        <v>0</v>
      </c>
      <c r="BQ266" s="21" t="n">
        <f aca="false">BQ256+$F264*BQ22+BQ112</f>
        <v>0</v>
      </c>
      <c r="BR266" s="21" t="n">
        <f aca="false">BR256+$F264*BR22+BR112</f>
        <v>0</v>
      </c>
      <c r="BS266" s="21" t="n">
        <f aca="false">BS256+$F264*BS22+BS112</f>
        <v>0</v>
      </c>
      <c r="BT266" s="21" t="n">
        <f aca="false">BT256+$F264*BT22+BT112</f>
        <v>0</v>
      </c>
      <c r="BU266" s="21" t="n">
        <f aca="false">BU256+$F264*BU22+BU112</f>
        <v>0</v>
      </c>
      <c r="BV266" s="21" t="n">
        <f aca="false">BV256+$F264*BV22+BV112</f>
        <v>0</v>
      </c>
      <c r="BW266" s="21" t="n">
        <f aca="false">BW256+$F264*BW22+BW112</f>
        <v>0</v>
      </c>
      <c r="BX266" s="21" t="n">
        <f aca="false">BX256+$F264*BX22+BX112</f>
        <v>0</v>
      </c>
      <c r="BY266" s="21" t="n">
        <f aca="false">BY256+$F264*BY22+BY112</f>
        <v>0</v>
      </c>
      <c r="BZ266" s="21" t="n">
        <f aca="false">BZ256+$F264*BZ22+BZ112</f>
        <v>0</v>
      </c>
      <c r="CA266" s="21" t="n">
        <f aca="false">CA256+$F264*CA22+CA112</f>
        <v>0</v>
      </c>
      <c r="CB266" s="21" t="n">
        <f aca="false">CB256+$F264*CB22+CB112</f>
        <v>0</v>
      </c>
      <c r="CC266" s="21" t="n">
        <f aca="false">CC256+$F264*CC22+CC112</f>
        <v>0</v>
      </c>
      <c r="CD266" s="21" t="n">
        <f aca="false">CD256+$F264*CD22+CD112</f>
        <v>0</v>
      </c>
      <c r="CE266" s="21" t="n">
        <f aca="false">CE256+$F264*CE22+CE112</f>
        <v>0</v>
      </c>
      <c r="CF266" s="21" t="n">
        <f aca="false">CF256+$F264*CF22+CF112</f>
        <v>0</v>
      </c>
      <c r="CG266" s="21" t="n">
        <f aca="false">CG256+$F264*CG22+CG112</f>
        <v>0</v>
      </c>
      <c r="CH266" s="21" t="n">
        <f aca="false">CH256+$F264*CH22+CH112</f>
        <v>0</v>
      </c>
      <c r="CI266" s="21" t="n">
        <f aca="false">CI256+$F264*CI22+CI112</f>
        <v>0</v>
      </c>
      <c r="CJ266" s="21" t="n">
        <f aca="false">CJ256+$F264*CJ22+CJ112</f>
        <v>0</v>
      </c>
      <c r="CK266" s="21" t="n">
        <f aca="false">CK256+$F264*CK22+CK112</f>
        <v>0</v>
      </c>
      <c r="CL266" s="21" t="n">
        <f aca="false">CL256+$F264*CL22+CL112</f>
        <v>0</v>
      </c>
      <c r="CM266" s="21" t="n">
        <f aca="false">CM256+$F264*CM22+CM112</f>
        <v>0</v>
      </c>
      <c r="CN266" s="21" t="n">
        <f aca="false">CN256+$F264*CN22+CN112</f>
        <v>0</v>
      </c>
      <c r="CO266" s="21" t="n">
        <f aca="false">CO256+$F264*CO22+CO112</f>
        <v>0</v>
      </c>
      <c r="CP266" s="21" t="n">
        <f aca="false">CP256+$F264*CP22+CP112</f>
        <v>0</v>
      </c>
      <c r="CQ266" s="21" t="n">
        <f aca="false">CQ256+$F264*CQ22+CQ112</f>
        <v>0</v>
      </c>
      <c r="CR266" s="21" t="n">
        <f aca="false">CR256+$F264*CR22+CR112</f>
        <v>0</v>
      </c>
      <c r="CS266" s="21" t="n">
        <f aca="false">CS256+$F264*CS22+CS112</f>
        <v>0</v>
      </c>
      <c r="CT266" s="21" t="n">
        <f aca="false">CT256+$F264*CT22+CT112</f>
        <v>0</v>
      </c>
      <c r="CU266" s="21" t="n">
        <f aca="false">CU256+$F264*CU22+CU112</f>
        <v>0</v>
      </c>
      <c r="CV266" s="21" t="n">
        <f aca="false">CV256+$F264*CV22+CV112</f>
        <v>0</v>
      </c>
      <c r="CW266" s="21" t="n">
        <f aca="false">CW256+$F264*CW22+CW112</f>
        <v>0</v>
      </c>
      <c r="CX266" s="21" t="n">
        <f aca="false">CX256+$F264*CX22+CX112</f>
        <v>0</v>
      </c>
      <c r="CY266" s="21" t="n">
        <f aca="false">CY256+$F264*CY22+CY112</f>
        <v>0</v>
      </c>
      <c r="CZ266" s="21" t="n">
        <f aca="false">CZ256+$F264*CZ22+CZ112</f>
        <v>0</v>
      </c>
      <c r="DA266" s="21" t="n">
        <f aca="false">DA256+$F264*DA22+DA112</f>
        <v>0</v>
      </c>
      <c r="DB266" s="21" t="n">
        <f aca="false">DB256+$F264*DB22+DB112</f>
        <v>0</v>
      </c>
      <c r="DC266" s="21" t="n">
        <f aca="false">DC256+$F264*DC22+DC112</f>
        <v>0</v>
      </c>
      <c r="DD266" s="21" t="n">
        <f aca="false">DD256+$F264*DD22+DD112</f>
        <v>0</v>
      </c>
      <c r="DE266" s="21" t="n">
        <f aca="false">DE256+$F264*DE22+DE112</f>
        <v>0</v>
      </c>
      <c r="DF266" s="21" t="n">
        <f aca="false">DF256+$F264*DF22+DF112</f>
        <v>0</v>
      </c>
      <c r="DG266" s="21" t="n">
        <f aca="false">DG256+$F264*DG22+DG112</f>
        <v>0</v>
      </c>
      <c r="DH266" s="21" t="n">
        <f aca="false">DH256+$F264*DH22+DH112</f>
        <v>0</v>
      </c>
      <c r="DI266" s="21" t="n">
        <f aca="false">DI256+$F264*DI22+DI112</f>
        <v>0</v>
      </c>
      <c r="DJ266" s="21" t="n">
        <f aca="false">DJ256+$F264*DJ22+DJ112</f>
        <v>0</v>
      </c>
      <c r="DK266" s="21" t="n">
        <f aca="false">DK256+$F264*DK22+DK112</f>
        <v>0</v>
      </c>
      <c r="DL266" s="21" t="n">
        <f aca="false">DL256+$F264*DL22+DL112</f>
        <v>0</v>
      </c>
      <c r="DM266" s="21" t="n">
        <f aca="false">DM256+$F264*DM22+DM112</f>
        <v>0</v>
      </c>
      <c r="DN266" s="21" t="n">
        <f aca="false">DN256+$F264*DN22+DN112</f>
        <v>0</v>
      </c>
      <c r="DO266" s="21" t="n">
        <f aca="false">DO256+$F264*DO22+DO112</f>
        <v>0</v>
      </c>
      <c r="DP266" s="21" t="n">
        <f aca="false">DP256+$F264*DP22+DP112</f>
        <v>0</v>
      </c>
      <c r="DQ266" s="21" t="n">
        <f aca="false">DQ256+$F264*DQ22+DQ112</f>
        <v>0</v>
      </c>
      <c r="DR266" s="21" t="n">
        <f aca="false">DR256+$F264*DR22+DR112</f>
        <v>0</v>
      </c>
      <c r="DS266" s="21" t="n">
        <f aca="false">DS256+$F264*DS22+DS112</f>
        <v>0</v>
      </c>
      <c r="DT266" s="21" t="n">
        <f aca="false">DT256+$F264*DT22+DT112</f>
        <v>0</v>
      </c>
      <c r="DU266" s="21" t="n">
        <f aca="false">DU256+$F264*DU22+DU112</f>
        <v>0</v>
      </c>
      <c r="DV266" s="21" t="n">
        <f aca="false">DV256+$F264*DV22+DV112</f>
        <v>0</v>
      </c>
      <c r="DW266" s="21" t="n">
        <f aca="false">DW256+$F264*DW22+DW112</f>
        <v>0</v>
      </c>
      <c r="DX266" s="21" t="n">
        <f aca="false">DX256+$F264*DX22+DX112</f>
        <v>0</v>
      </c>
      <c r="DY266" s="21" t="n">
        <f aca="false">DY256+$F264*DY22+DY112</f>
        <v>0</v>
      </c>
      <c r="DZ266" s="21" t="n">
        <f aca="false">DZ256+$F264*DZ22+DZ112</f>
        <v>0</v>
      </c>
      <c r="EA266" s="21" t="n">
        <f aca="false">EA256+$F264*EA22+EA112</f>
        <v>0</v>
      </c>
      <c r="EB266" s="21" t="n">
        <f aca="false">EB256+$F264*EB22+EB112</f>
        <v>0</v>
      </c>
      <c r="EC266" s="21" t="n">
        <f aca="false">EC256+$F264*EC22+EC112</f>
        <v>0</v>
      </c>
      <c r="ED266" s="21" t="n">
        <f aca="false">ED256+$F264*ED22+ED112</f>
        <v>0</v>
      </c>
      <c r="EE266" s="21" t="n">
        <f aca="false">EE256+$F264*EE22+EE112</f>
        <v>0</v>
      </c>
      <c r="EF266" s="21" t="n">
        <f aca="false">EF256+$F264*EF22+EF112</f>
        <v>0</v>
      </c>
      <c r="EG266" s="21" t="n">
        <f aca="false">EG256+$F264*EG22+EG112</f>
        <v>0</v>
      </c>
      <c r="EH266" s="21" t="n">
        <f aca="false">EH256+$F264*EH22+EH112</f>
        <v>0</v>
      </c>
      <c r="EI266" s="21" t="n">
        <f aca="false">EI256+$F264*EI22+EI112</f>
        <v>0</v>
      </c>
      <c r="EJ266" s="21" t="n">
        <f aca="false">EJ256+$F264*EJ22+EJ112</f>
        <v>0</v>
      </c>
      <c r="EK266" s="21" t="n">
        <f aca="false">EK256+$F264*EK22+EK112</f>
        <v>0</v>
      </c>
      <c r="EL266" s="21" t="n">
        <f aca="false">EL256+$F264*EL22+EL112</f>
        <v>0</v>
      </c>
      <c r="EM266" s="21" t="n">
        <f aca="false">EM256+$F264*EM22+EM112</f>
        <v>0</v>
      </c>
      <c r="EN266" s="21" t="n">
        <f aca="false">EN256+$F264*EN22+EN112</f>
        <v>0</v>
      </c>
      <c r="EO266" s="21" t="n">
        <f aca="false">EO256+$F264*EO22+EO112</f>
        <v>0</v>
      </c>
      <c r="EP266" s="21" t="n">
        <f aca="false">EP256+$F264*EP22+EP112</f>
        <v>0</v>
      </c>
      <c r="EQ266" s="21" t="n">
        <f aca="false">EQ256+$F264*EQ22+EQ112</f>
        <v>0</v>
      </c>
      <c r="ER266" s="21" t="n">
        <f aca="false">ER256+$F264*ER22+ER112</f>
        <v>0</v>
      </c>
      <c r="ES266" s="21" t="n">
        <f aca="false">ES256+$F264*ES22+ES112</f>
        <v>0</v>
      </c>
      <c r="ET266" s="21" t="n">
        <f aca="false">ET256+$F264*ET22+ET112</f>
        <v>0</v>
      </c>
      <c r="EU266" s="21" t="n">
        <f aca="false">EU256+$F264*EU22+EU112</f>
        <v>0</v>
      </c>
      <c r="EV266" s="21" t="n">
        <f aca="false">EV256+$F264*EV22+EV112</f>
        <v>0</v>
      </c>
      <c r="EW266" s="21" t="n">
        <f aca="false">EW256+$F264*EW22+EW112</f>
        <v>0</v>
      </c>
      <c r="EX266" s="21" t="n">
        <f aca="false">EX256+$F264*EX22+EX112</f>
        <v>0</v>
      </c>
      <c r="EY266" s="21" t="n">
        <f aca="false">EY256+$F264*EY22+EY112</f>
        <v>0</v>
      </c>
      <c r="EZ266" s="21" t="n">
        <f aca="false">EZ256+$F264*EZ22+EZ112</f>
        <v>0</v>
      </c>
      <c r="FA266" s="21" t="n">
        <f aca="false">FA256+$F264*FA22+FA112</f>
        <v>0</v>
      </c>
      <c r="FB266" s="21" t="n">
        <f aca="false">FB256+$F264*FB22+FB112</f>
        <v>0</v>
      </c>
      <c r="FC266" s="21" t="n">
        <f aca="false">FC256+$F264*FC22+FC112</f>
        <v>0</v>
      </c>
      <c r="FD266" s="21" t="n">
        <f aca="false">FD256+$F264*FD22+FD112</f>
        <v>0</v>
      </c>
      <c r="FE266" s="21" t="n">
        <f aca="false">FE256+$F264*FE22+FE112</f>
        <v>0</v>
      </c>
      <c r="FF266" s="21" t="n">
        <f aca="false">FF256+$F264*FF22+FF112</f>
        <v>0</v>
      </c>
      <c r="FG266" s="21" t="n">
        <f aca="false">FG256+$F264*FG22+FG112</f>
        <v>0</v>
      </c>
      <c r="FH266" s="21" t="n">
        <f aca="false">FH256+$F264*FH22+FH112</f>
        <v>0</v>
      </c>
    </row>
    <row r="267" customFormat="false" ht="15" hidden="false" customHeight="false" outlineLevel="0" collapsed="false">
      <c r="C267" s="1" t="s">
        <v>867</v>
      </c>
      <c r="D267" s="12" t="s">
        <v>358</v>
      </c>
      <c r="E267" s="21" t="n">
        <f aca="false">-In_CIT*($F260+MAX(In_Sale_Form,In_Sale_Gain_Taxed)*MAX(0,$I266-$F260))</f>
        <v>-0</v>
      </c>
      <c r="I267" s="21" t="n">
        <f aca="false">SUM(J267:FH267)</f>
        <v>0</v>
      </c>
      <c r="J267" s="21" t="n">
        <f aca="false">$E267*J22</f>
        <v>-0</v>
      </c>
      <c r="K267" s="21" t="n">
        <f aca="false">$E267*K22</f>
        <v>-0</v>
      </c>
      <c r="L267" s="21" t="n">
        <f aca="false">$E267*L22</f>
        <v>-0</v>
      </c>
      <c r="M267" s="21" t="n">
        <f aca="false">$E267*M22</f>
        <v>-0</v>
      </c>
      <c r="N267" s="21" t="n">
        <f aca="false">$E267*N22</f>
        <v>-0</v>
      </c>
      <c r="O267" s="21" t="n">
        <f aca="false">$E267*O22</f>
        <v>-0</v>
      </c>
      <c r="P267" s="21" t="n">
        <f aca="false">$E267*P22</f>
        <v>-0</v>
      </c>
      <c r="Q267" s="21" t="n">
        <f aca="false">$E267*Q22</f>
        <v>-0</v>
      </c>
      <c r="R267" s="21" t="n">
        <f aca="false">$E267*R22</f>
        <v>-0</v>
      </c>
      <c r="S267" s="21" t="n">
        <f aca="false">$E267*S22</f>
        <v>-0</v>
      </c>
      <c r="T267" s="21" t="n">
        <f aca="false">$E267*T22</f>
        <v>-0</v>
      </c>
      <c r="U267" s="21" t="n">
        <f aca="false">$E267*U22</f>
        <v>-0</v>
      </c>
      <c r="V267" s="21" t="n">
        <f aca="false">$E267*V22</f>
        <v>-0</v>
      </c>
      <c r="W267" s="21" t="n">
        <f aca="false">$E267*W22</f>
        <v>-0</v>
      </c>
      <c r="X267" s="21" t="n">
        <f aca="false">$E267*X22</f>
        <v>-0</v>
      </c>
      <c r="Y267" s="21" t="n">
        <f aca="false">$E267*Y22</f>
        <v>-0</v>
      </c>
      <c r="Z267" s="21" t="n">
        <f aca="false">$E267*Z22</f>
        <v>-0</v>
      </c>
      <c r="AA267" s="21" t="n">
        <f aca="false">$E267*AA22</f>
        <v>-0</v>
      </c>
      <c r="AB267" s="21" t="n">
        <f aca="false">$E267*AB22</f>
        <v>-0</v>
      </c>
      <c r="AC267" s="21" t="n">
        <f aca="false">$E267*AC22</f>
        <v>-0</v>
      </c>
      <c r="AD267" s="21" t="n">
        <f aca="false">$E267*AD22</f>
        <v>-0</v>
      </c>
      <c r="AE267" s="21" t="n">
        <f aca="false">$E267*AE22</f>
        <v>-0</v>
      </c>
      <c r="AF267" s="21" t="n">
        <f aca="false">$E267*AF22</f>
        <v>-0</v>
      </c>
      <c r="AG267" s="21" t="n">
        <f aca="false">$E267*AG22</f>
        <v>-0</v>
      </c>
      <c r="AH267" s="21" t="n">
        <f aca="false">$E267*AH22</f>
        <v>-0</v>
      </c>
      <c r="AI267" s="21" t="n">
        <f aca="false">$E267*AI22</f>
        <v>-0</v>
      </c>
      <c r="AJ267" s="21" t="n">
        <f aca="false">$E267*AJ22</f>
        <v>-0</v>
      </c>
      <c r="AK267" s="21" t="n">
        <f aca="false">$E267*AK22</f>
        <v>-0</v>
      </c>
      <c r="AL267" s="21" t="n">
        <f aca="false">$E267*AL22</f>
        <v>-0</v>
      </c>
      <c r="AM267" s="21" t="n">
        <f aca="false">$E267*AM22</f>
        <v>-0</v>
      </c>
      <c r="AN267" s="21" t="n">
        <f aca="false">$E267*AN22</f>
        <v>-0</v>
      </c>
      <c r="AO267" s="21" t="n">
        <f aca="false">$E267*AO22</f>
        <v>-0</v>
      </c>
      <c r="AP267" s="21" t="n">
        <f aca="false">$E267*AP22</f>
        <v>-0</v>
      </c>
      <c r="AQ267" s="21" t="n">
        <f aca="false">$E267*AQ22</f>
        <v>-0</v>
      </c>
      <c r="AR267" s="21" t="n">
        <f aca="false">$E267*AR22</f>
        <v>-0</v>
      </c>
      <c r="AS267" s="21" t="n">
        <f aca="false">$E267*AS22</f>
        <v>-0</v>
      </c>
      <c r="AT267" s="21" t="n">
        <f aca="false">$E267*AT22</f>
        <v>-0</v>
      </c>
      <c r="AU267" s="21" t="n">
        <f aca="false">$E267*AU22</f>
        <v>-0</v>
      </c>
      <c r="AV267" s="21" t="n">
        <f aca="false">$E267*AV22</f>
        <v>-0</v>
      </c>
      <c r="AW267" s="21" t="n">
        <f aca="false">$E267*AW22</f>
        <v>-0</v>
      </c>
      <c r="AX267" s="21" t="n">
        <f aca="false">$E267*AX22</f>
        <v>-0</v>
      </c>
      <c r="AY267" s="21" t="n">
        <f aca="false">$E267*AY22</f>
        <v>-0</v>
      </c>
      <c r="AZ267" s="21" t="n">
        <f aca="false">$E267*AZ22</f>
        <v>-0</v>
      </c>
      <c r="BA267" s="21" t="n">
        <f aca="false">$E267*BA22</f>
        <v>-0</v>
      </c>
      <c r="BB267" s="21" t="n">
        <f aca="false">$E267*BB22</f>
        <v>-0</v>
      </c>
      <c r="BC267" s="21" t="n">
        <f aca="false">$E267*BC22</f>
        <v>-0</v>
      </c>
      <c r="BD267" s="21" t="n">
        <f aca="false">$E267*BD22</f>
        <v>-0</v>
      </c>
      <c r="BE267" s="21" t="n">
        <f aca="false">$E267*BE22</f>
        <v>-0</v>
      </c>
      <c r="BF267" s="21" t="n">
        <f aca="false">$E267*BF22</f>
        <v>-0</v>
      </c>
      <c r="BG267" s="21" t="n">
        <f aca="false">$E267*BG22</f>
        <v>-0</v>
      </c>
      <c r="BH267" s="21" t="n">
        <f aca="false">$E267*BH22</f>
        <v>-0</v>
      </c>
      <c r="BI267" s="21" t="n">
        <f aca="false">$E267*BI22</f>
        <v>-0</v>
      </c>
      <c r="BJ267" s="21" t="n">
        <f aca="false">$E267*BJ22</f>
        <v>-0</v>
      </c>
      <c r="BK267" s="21" t="n">
        <f aca="false">$E267*BK22</f>
        <v>-0</v>
      </c>
      <c r="BL267" s="21" t="n">
        <f aca="false">$E267*BL22</f>
        <v>-0</v>
      </c>
      <c r="BM267" s="21" t="n">
        <f aca="false">$E267*BM22</f>
        <v>-0</v>
      </c>
      <c r="BN267" s="21" t="n">
        <f aca="false">$E267*BN22</f>
        <v>-0</v>
      </c>
      <c r="BO267" s="21" t="n">
        <f aca="false">$E267*BO22</f>
        <v>-0</v>
      </c>
      <c r="BP267" s="21" t="n">
        <f aca="false">$E267*BP22</f>
        <v>-0</v>
      </c>
      <c r="BQ267" s="21" t="n">
        <f aca="false">$E267*BQ22</f>
        <v>-0</v>
      </c>
      <c r="BR267" s="21" t="n">
        <f aca="false">$E267*BR22</f>
        <v>-0</v>
      </c>
      <c r="BS267" s="21" t="n">
        <f aca="false">$E267*BS22</f>
        <v>-0</v>
      </c>
      <c r="BT267" s="21" t="n">
        <f aca="false">$E267*BT22</f>
        <v>-0</v>
      </c>
      <c r="BU267" s="21" t="n">
        <f aca="false">$E267*BU22</f>
        <v>-0</v>
      </c>
      <c r="BV267" s="21" t="n">
        <f aca="false">$E267*BV22</f>
        <v>-0</v>
      </c>
      <c r="BW267" s="21" t="n">
        <f aca="false">$E267*BW22</f>
        <v>-0</v>
      </c>
      <c r="BX267" s="21" t="n">
        <f aca="false">$E267*BX22</f>
        <v>-0</v>
      </c>
      <c r="BY267" s="21" t="n">
        <f aca="false">$E267*BY22</f>
        <v>-0</v>
      </c>
      <c r="BZ267" s="21" t="n">
        <f aca="false">$E267*BZ22</f>
        <v>-0</v>
      </c>
      <c r="CA267" s="21" t="n">
        <f aca="false">$E267*CA22</f>
        <v>-0</v>
      </c>
      <c r="CB267" s="21" t="n">
        <f aca="false">$E267*CB22</f>
        <v>-0</v>
      </c>
      <c r="CC267" s="21" t="n">
        <f aca="false">$E267*CC22</f>
        <v>-0</v>
      </c>
      <c r="CD267" s="21" t="n">
        <f aca="false">$E267*CD22</f>
        <v>-0</v>
      </c>
      <c r="CE267" s="21" t="n">
        <f aca="false">$E267*CE22</f>
        <v>-0</v>
      </c>
      <c r="CF267" s="21" t="n">
        <f aca="false">$E267*CF22</f>
        <v>-0</v>
      </c>
      <c r="CG267" s="21" t="n">
        <f aca="false">$E267*CG22</f>
        <v>-0</v>
      </c>
      <c r="CH267" s="21" t="n">
        <f aca="false">$E267*CH22</f>
        <v>-0</v>
      </c>
      <c r="CI267" s="21" t="n">
        <f aca="false">$E267*CI22</f>
        <v>-0</v>
      </c>
      <c r="CJ267" s="21" t="n">
        <f aca="false">$E267*CJ22</f>
        <v>-0</v>
      </c>
      <c r="CK267" s="21" t="n">
        <f aca="false">$E267*CK22</f>
        <v>-0</v>
      </c>
      <c r="CL267" s="21" t="n">
        <f aca="false">$E267*CL22</f>
        <v>-0</v>
      </c>
      <c r="CM267" s="21" t="n">
        <f aca="false">$E267*CM22</f>
        <v>-0</v>
      </c>
      <c r="CN267" s="21" t="n">
        <f aca="false">$E267*CN22</f>
        <v>-0</v>
      </c>
      <c r="CO267" s="21" t="n">
        <f aca="false">$E267*CO22</f>
        <v>-0</v>
      </c>
      <c r="CP267" s="21" t="n">
        <f aca="false">$E267*CP22</f>
        <v>-0</v>
      </c>
      <c r="CQ267" s="21" t="n">
        <f aca="false">$E267*CQ22</f>
        <v>-0</v>
      </c>
      <c r="CR267" s="21" t="n">
        <f aca="false">$E267*CR22</f>
        <v>-0</v>
      </c>
      <c r="CS267" s="21" t="n">
        <f aca="false">$E267*CS22</f>
        <v>-0</v>
      </c>
      <c r="CT267" s="21" t="n">
        <f aca="false">$E267*CT22</f>
        <v>-0</v>
      </c>
      <c r="CU267" s="21" t="n">
        <f aca="false">$E267*CU22</f>
        <v>-0</v>
      </c>
      <c r="CV267" s="21" t="n">
        <f aca="false">$E267*CV22</f>
        <v>-0</v>
      </c>
      <c r="CW267" s="21" t="n">
        <f aca="false">$E267*CW22</f>
        <v>-0</v>
      </c>
      <c r="CX267" s="21" t="n">
        <f aca="false">$E267*CX22</f>
        <v>-0</v>
      </c>
      <c r="CY267" s="21" t="n">
        <f aca="false">$E267*CY22</f>
        <v>-0</v>
      </c>
      <c r="CZ267" s="21" t="n">
        <f aca="false">$E267*CZ22</f>
        <v>-0</v>
      </c>
      <c r="DA267" s="21" t="n">
        <f aca="false">$E267*DA22</f>
        <v>-0</v>
      </c>
      <c r="DB267" s="21" t="n">
        <f aca="false">$E267*DB22</f>
        <v>-0</v>
      </c>
      <c r="DC267" s="21" t="n">
        <f aca="false">$E267*DC22</f>
        <v>-0</v>
      </c>
      <c r="DD267" s="21" t="n">
        <f aca="false">$E267*DD22</f>
        <v>-0</v>
      </c>
      <c r="DE267" s="21" t="n">
        <f aca="false">$E267*DE22</f>
        <v>-0</v>
      </c>
      <c r="DF267" s="21" t="n">
        <f aca="false">$E267*DF22</f>
        <v>-0</v>
      </c>
      <c r="DG267" s="21" t="n">
        <f aca="false">$E267*DG22</f>
        <v>-0</v>
      </c>
      <c r="DH267" s="21" t="n">
        <f aca="false">$E267*DH22</f>
        <v>-0</v>
      </c>
      <c r="DI267" s="21" t="n">
        <f aca="false">$E267*DI22</f>
        <v>-0</v>
      </c>
      <c r="DJ267" s="21" t="n">
        <f aca="false">$E267*DJ22</f>
        <v>-0</v>
      </c>
      <c r="DK267" s="21" t="n">
        <f aca="false">$E267*DK22</f>
        <v>-0</v>
      </c>
      <c r="DL267" s="21" t="n">
        <f aca="false">$E267*DL22</f>
        <v>-0</v>
      </c>
      <c r="DM267" s="21" t="n">
        <f aca="false">$E267*DM22</f>
        <v>-0</v>
      </c>
      <c r="DN267" s="21" t="n">
        <f aca="false">$E267*DN22</f>
        <v>-0</v>
      </c>
      <c r="DO267" s="21" t="n">
        <f aca="false">$E267*DO22</f>
        <v>-0</v>
      </c>
      <c r="DP267" s="21" t="n">
        <f aca="false">$E267*DP22</f>
        <v>-0</v>
      </c>
      <c r="DQ267" s="21" t="n">
        <f aca="false">$E267*DQ22</f>
        <v>-0</v>
      </c>
      <c r="DR267" s="21" t="n">
        <f aca="false">$E267*DR22</f>
        <v>-0</v>
      </c>
      <c r="DS267" s="21" t="n">
        <f aca="false">$E267*DS22</f>
        <v>-0</v>
      </c>
      <c r="DT267" s="21" t="n">
        <f aca="false">$E267*DT22</f>
        <v>-0</v>
      </c>
      <c r="DU267" s="21" t="n">
        <f aca="false">$E267*DU22</f>
        <v>-0</v>
      </c>
      <c r="DV267" s="21" t="n">
        <f aca="false">$E267*DV22</f>
        <v>-0</v>
      </c>
      <c r="DW267" s="21" t="n">
        <f aca="false">$E267*DW22</f>
        <v>-0</v>
      </c>
      <c r="DX267" s="21" t="n">
        <f aca="false">$E267*DX22</f>
        <v>-0</v>
      </c>
      <c r="DY267" s="21" t="n">
        <f aca="false">$E267*DY22</f>
        <v>-0</v>
      </c>
      <c r="DZ267" s="21" t="n">
        <f aca="false">$E267*DZ22</f>
        <v>-0</v>
      </c>
      <c r="EA267" s="21" t="n">
        <f aca="false">$E267*EA22</f>
        <v>-0</v>
      </c>
      <c r="EB267" s="21" t="n">
        <f aca="false">$E267*EB22</f>
        <v>-0</v>
      </c>
      <c r="EC267" s="21" t="n">
        <f aca="false">$E267*EC22</f>
        <v>-0</v>
      </c>
      <c r="ED267" s="21" t="n">
        <f aca="false">$E267*ED22</f>
        <v>-0</v>
      </c>
      <c r="EE267" s="21" t="n">
        <f aca="false">$E267*EE22</f>
        <v>-0</v>
      </c>
      <c r="EF267" s="21" t="n">
        <f aca="false">$E267*EF22</f>
        <v>-0</v>
      </c>
      <c r="EG267" s="21" t="n">
        <f aca="false">$E267*EG22</f>
        <v>-0</v>
      </c>
      <c r="EH267" s="21" t="n">
        <f aca="false">$E267*EH22</f>
        <v>-0</v>
      </c>
      <c r="EI267" s="21" t="n">
        <f aca="false">$E267*EI22</f>
        <v>-0</v>
      </c>
      <c r="EJ267" s="21" t="n">
        <f aca="false">$E267*EJ22</f>
        <v>-0</v>
      </c>
      <c r="EK267" s="21" t="n">
        <f aca="false">$E267*EK22</f>
        <v>-0</v>
      </c>
      <c r="EL267" s="21" t="n">
        <f aca="false">$E267*EL22</f>
        <v>-0</v>
      </c>
      <c r="EM267" s="21" t="n">
        <f aca="false">$E267*EM22</f>
        <v>-0</v>
      </c>
      <c r="EN267" s="21" t="n">
        <f aca="false">$E267*EN22</f>
        <v>-0</v>
      </c>
      <c r="EO267" s="21" t="n">
        <f aca="false">$E267*EO22</f>
        <v>-0</v>
      </c>
      <c r="EP267" s="21" t="n">
        <f aca="false">$E267*EP22</f>
        <v>-0</v>
      </c>
      <c r="EQ267" s="21" t="n">
        <f aca="false">$E267*EQ22</f>
        <v>-0</v>
      </c>
      <c r="ER267" s="21" t="n">
        <f aca="false">$E267*ER22</f>
        <v>-0</v>
      </c>
      <c r="ES267" s="21" t="n">
        <f aca="false">$E267*ES22</f>
        <v>-0</v>
      </c>
      <c r="ET267" s="21" t="n">
        <f aca="false">$E267*ET22</f>
        <v>-0</v>
      </c>
      <c r="EU267" s="21" t="n">
        <f aca="false">$E267*EU22</f>
        <v>-0</v>
      </c>
      <c r="EV267" s="21" t="n">
        <f aca="false">$E267*EV22</f>
        <v>-0</v>
      </c>
      <c r="EW267" s="21" t="n">
        <f aca="false">$E267*EW22</f>
        <v>-0</v>
      </c>
      <c r="EX267" s="21" t="n">
        <f aca="false">$E267*EX22</f>
        <v>-0</v>
      </c>
      <c r="EY267" s="21" t="n">
        <f aca="false">$E267*EY22</f>
        <v>-0</v>
      </c>
      <c r="EZ267" s="21" t="n">
        <f aca="false">$E267*EZ22</f>
        <v>-0</v>
      </c>
      <c r="FA267" s="21" t="n">
        <f aca="false">$E267*FA22</f>
        <v>-0</v>
      </c>
      <c r="FB267" s="21" t="n">
        <f aca="false">$E267*FB22</f>
        <v>-0</v>
      </c>
      <c r="FC267" s="21" t="n">
        <f aca="false">$E267*FC22</f>
        <v>-0</v>
      </c>
      <c r="FD267" s="21" t="n">
        <f aca="false">$E267*FD22</f>
        <v>-0</v>
      </c>
      <c r="FE267" s="21" t="n">
        <f aca="false">$E267*FE22</f>
        <v>-0</v>
      </c>
      <c r="FF267" s="21" t="n">
        <f aca="false">$E267*FF22</f>
        <v>-0</v>
      </c>
      <c r="FG267" s="21" t="n">
        <f aca="false">$E267*FG22</f>
        <v>-0</v>
      </c>
      <c r="FH267" s="21" t="n">
        <f aca="false">$E267*FH22</f>
        <v>-0</v>
      </c>
    </row>
    <row r="268" customFormat="false" ht="15" hidden="false" customHeight="false" outlineLevel="0" collapsed="false">
      <c r="C268" s="28" t="s">
        <v>883</v>
      </c>
      <c r="D268" s="12" t="s">
        <v>358</v>
      </c>
      <c r="I268" s="63" t="n">
        <f aca="false">SUM(J268:FH268)</f>
        <v>-10149.6420858053</v>
      </c>
      <c r="J268" s="63" t="n">
        <f aca="false">J266+J267</f>
        <v>-2749.35227272727</v>
      </c>
      <c r="K268" s="63" t="n">
        <f aca="false">K266+K267</f>
        <v>818.684731973848</v>
      </c>
      <c r="L268" s="63" t="n">
        <f aca="false">L266+L267</f>
        <v>-684.462738443338</v>
      </c>
      <c r="M268" s="63" t="n">
        <f aca="false">M266+M267</f>
        <v>-226.929361942715</v>
      </c>
      <c r="N268" s="63" t="n">
        <f aca="false">N266+N267</f>
        <v>-1835.41287842623</v>
      </c>
      <c r="O268" s="63" t="n">
        <f aca="false">O266+O267</f>
        <v>-1580.73987118772</v>
      </c>
      <c r="P268" s="63" t="n">
        <f aca="false">P266+P267</f>
        <v>-806.09104905786</v>
      </c>
      <c r="Q268" s="63" t="n">
        <f aca="false">Q266+Q267</f>
        <v>-14045.8678538319</v>
      </c>
      <c r="R268" s="63" t="n">
        <f aca="false">R266+R267</f>
        <v>-14034.8670670232</v>
      </c>
      <c r="S268" s="63" t="n">
        <f aca="false">S266+S267</f>
        <v>24995.3962748611</v>
      </c>
      <c r="T268" s="63" t="n">
        <f aca="false">T266+T267</f>
        <v>0</v>
      </c>
      <c r="U268" s="63" t="n">
        <f aca="false">U266+U267</f>
        <v>0</v>
      </c>
      <c r="V268" s="63" t="n">
        <f aca="false">V266+V267</f>
        <v>0</v>
      </c>
      <c r="W268" s="63" t="n">
        <f aca="false">W266+W267</f>
        <v>0</v>
      </c>
      <c r="X268" s="63" t="n">
        <f aca="false">X266+X267</f>
        <v>0</v>
      </c>
      <c r="Y268" s="63" t="n">
        <f aca="false">Y266+Y267</f>
        <v>0</v>
      </c>
      <c r="Z268" s="63" t="n">
        <f aca="false">Z266+Z267</f>
        <v>0</v>
      </c>
      <c r="AA268" s="63" t="n">
        <f aca="false">AA266+AA267</f>
        <v>0</v>
      </c>
      <c r="AB268" s="63" t="n">
        <f aca="false">AB266+AB267</f>
        <v>0</v>
      </c>
      <c r="AC268" s="63" t="n">
        <f aca="false">AC266+AC267</f>
        <v>0</v>
      </c>
      <c r="AD268" s="63" t="n">
        <f aca="false">AD266+AD267</f>
        <v>0</v>
      </c>
      <c r="AE268" s="63" t="n">
        <f aca="false">AE266+AE267</f>
        <v>0</v>
      </c>
      <c r="AF268" s="63" t="n">
        <f aca="false">AF266+AF267</f>
        <v>0</v>
      </c>
      <c r="AG268" s="63" t="n">
        <f aca="false">AG266+AG267</f>
        <v>0</v>
      </c>
      <c r="AH268" s="63" t="n">
        <f aca="false">AH266+AH267</f>
        <v>0</v>
      </c>
      <c r="AI268" s="63" t="n">
        <f aca="false">AI266+AI267</f>
        <v>0</v>
      </c>
      <c r="AJ268" s="63" t="n">
        <f aca="false">AJ266+AJ267</f>
        <v>0</v>
      </c>
      <c r="AK268" s="63" t="n">
        <f aca="false">AK266+AK267</f>
        <v>0</v>
      </c>
      <c r="AL268" s="63" t="n">
        <f aca="false">AL266+AL267</f>
        <v>0</v>
      </c>
      <c r="AM268" s="63" t="n">
        <f aca="false">AM266+AM267</f>
        <v>0</v>
      </c>
      <c r="AN268" s="63" t="n">
        <f aca="false">AN266+AN267</f>
        <v>0</v>
      </c>
      <c r="AO268" s="63" t="n">
        <f aca="false">AO266+AO267</f>
        <v>0</v>
      </c>
      <c r="AP268" s="63" t="n">
        <f aca="false">AP266+AP267</f>
        <v>0</v>
      </c>
      <c r="AQ268" s="63" t="n">
        <f aca="false">AQ266+AQ267</f>
        <v>0</v>
      </c>
      <c r="AR268" s="63" t="n">
        <f aca="false">AR266+AR267</f>
        <v>0</v>
      </c>
      <c r="AS268" s="63" t="n">
        <f aca="false">AS266+AS267</f>
        <v>0</v>
      </c>
      <c r="AT268" s="63" t="n">
        <f aca="false">AT266+AT267</f>
        <v>0</v>
      </c>
      <c r="AU268" s="63" t="n">
        <f aca="false">AU266+AU267</f>
        <v>0</v>
      </c>
      <c r="AV268" s="63" t="n">
        <f aca="false">AV266+AV267</f>
        <v>0</v>
      </c>
      <c r="AW268" s="63" t="n">
        <f aca="false">AW266+AW267</f>
        <v>0</v>
      </c>
      <c r="AX268" s="63" t="n">
        <f aca="false">AX266+AX267</f>
        <v>0</v>
      </c>
      <c r="AY268" s="63" t="n">
        <f aca="false">AY266+AY267</f>
        <v>0</v>
      </c>
      <c r="AZ268" s="63" t="n">
        <f aca="false">AZ266+AZ267</f>
        <v>0</v>
      </c>
      <c r="BA268" s="63" t="n">
        <f aca="false">BA266+BA267</f>
        <v>0</v>
      </c>
      <c r="BB268" s="63" t="n">
        <f aca="false">BB266+BB267</f>
        <v>0</v>
      </c>
      <c r="BC268" s="63" t="n">
        <f aca="false">BC266+BC267</f>
        <v>0</v>
      </c>
      <c r="BD268" s="63" t="n">
        <f aca="false">BD266+BD267</f>
        <v>0</v>
      </c>
      <c r="BE268" s="63" t="n">
        <f aca="false">BE266+BE267</f>
        <v>0</v>
      </c>
      <c r="BF268" s="63" t="n">
        <f aca="false">BF266+BF267</f>
        <v>0</v>
      </c>
      <c r="BG268" s="63" t="n">
        <f aca="false">BG266+BG267</f>
        <v>0</v>
      </c>
      <c r="BH268" s="63" t="n">
        <f aca="false">BH266+BH267</f>
        <v>0</v>
      </c>
      <c r="BI268" s="63" t="n">
        <f aca="false">BI266+BI267</f>
        <v>0</v>
      </c>
      <c r="BJ268" s="63" t="n">
        <f aca="false">BJ266+BJ267</f>
        <v>0</v>
      </c>
      <c r="BK268" s="63" t="n">
        <f aca="false">BK266+BK267</f>
        <v>0</v>
      </c>
      <c r="BL268" s="63" t="n">
        <f aca="false">BL266+BL267</f>
        <v>0</v>
      </c>
      <c r="BM268" s="63" t="n">
        <f aca="false">BM266+BM267</f>
        <v>0</v>
      </c>
      <c r="BN268" s="63" t="n">
        <f aca="false">BN266+BN267</f>
        <v>0</v>
      </c>
      <c r="BO268" s="63" t="n">
        <f aca="false">BO266+BO267</f>
        <v>0</v>
      </c>
      <c r="BP268" s="63" t="n">
        <f aca="false">BP266+BP267</f>
        <v>0</v>
      </c>
      <c r="BQ268" s="63" t="n">
        <f aca="false">BQ266+BQ267</f>
        <v>0</v>
      </c>
      <c r="BR268" s="63" t="n">
        <f aca="false">BR266+BR267</f>
        <v>0</v>
      </c>
      <c r="BS268" s="63" t="n">
        <f aca="false">BS266+BS267</f>
        <v>0</v>
      </c>
      <c r="BT268" s="63" t="n">
        <f aca="false">BT266+BT267</f>
        <v>0</v>
      </c>
      <c r="BU268" s="63" t="n">
        <f aca="false">BU266+BU267</f>
        <v>0</v>
      </c>
      <c r="BV268" s="63" t="n">
        <f aca="false">BV266+BV267</f>
        <v>0</v>
      </c>
      <c r="BW268" s="63" t="n">
        <f aca="false">BW266+BW267</f>
        <v>0</v>
      </c>
      <c r="BX268" s="63" t="n">
        <f aca="false">BX266+BX267</f>
        <v>0</v>
      </c>
      <c r="BY268" s="63" t="n">
        <f aca="false">BY266+BY267</f>
        <v>0</v>
      </c>
      <c r="BZ268" s="63" t="n">
        <f aca="false">BZ266+BZ267</f>
        <v>0</v>
      </c>
      <c r="CA268" s="63" t="n">
        <f aca="false">CA266+CA267</f>
        <v>0</v>
      </c>
      <c r="CB268" s="63" t="n">
        <f aca="false">CB266+CB267</f>
        <v>0</v>
      </c>
      <c r="CC268" s="63" t="n">
        <f aca="false">CC266+CC267</f>
        <v>0</v>
      </c>
      <c r="CD268" s="63" t="n">
        <f aca="false">CD266+CD267</f>
        <v>0</v>
      </c>
      <c r="CE268" s="63" t="n">
        <f aca="false">CE266+CE267</f>
        <v>0</v>
      </c>
      <c r="CF268" s="63" t="n">
        <f aca="false">CF266+CF267</f>
        <v>0</v>
      </c>
      <c r="CG268" s="63" t="n">
        <f aca="false">CG266+CG267</f>
        <v>0</v>
      </c>
      <c r="CH268" s="63" t="n">
        <f aca="false">CH266+CH267</f>
        <v>0</v>
      </c>
      <c r="CI268" s="63" t="n">
        <f aca="false">CI266+CI267</f>
        <v>0</v>
      </c>
      <c r="CJ268" s="63" t="n">
        <f aca="false">CJ266+CJ267</f>
        <v>0</v>
      </c>
      <c r="CK268" s="63" t="n">
        <f aca="false">CK266+CK267</f>
        <v>0</v>
      </c>
      <c r="CL268" s="63" t="n">
        <f aca="false">CL266+CL267</f>
        <v>0</v>
      </c>
      <c r="CM268" s="63" t="n">
        <f aca="false">CM266+CM267</f>
        <v>0</v>
      </c>
      <c r="CN268" s="63" t="n">
        <f aca="false">CN266+CN267</f>
        <v>0</v>
      </c>
      <c r="CO268" s="63" t="n">
        <f aca="false">CO266+CO267</f>
        <v>0</v>
      </c>
      <c r="CP268" s="63" t="n">
        <f aca="false">CP266+CP267</f>
        <v>0</v>
      </c>
      <c r="CQ268" s="63" t="n">
        <f aca="false">CQ266+CQ267</f>
        <v>0</v>
      </c>
      <c r="CR268" s="63" t="n">
        <f aca="false">CR266+CR267</f>
        <v>0</v>
      </c>
      <c r="CS268" s="63" t="n">
        <f aca="false">CS266+CS267</f>
        <v>0</v>
      </c>
      <c r="CT268" s="63" t="n">
        <f aca="false">CT266+CT267</f>
        <v>0</v>
      </c>
      <c r="CU268" s="63" t="n">
        <f aca="false">CU266+CU267</f>
        <v>0</v>
      </c>
      <c r="CV268" s="63" t="n">
        <f aca="false">CV266+CV267</f>
        <v>0</v>
      </c>
      <c r="CW268" s="63" t="n">
        <f aca="false">CW266+CW267</f>
        <v>0</v>
      </c>
      <c r="CX268" s="63" t="n">
        <f aca="false">CX266+CX267</f>
        <v>0</v>
      </c>
      <c r="CY268" s="63" t="n">
        <f aca="false">CY266+CY267</f>
        <v>0</v>
      </c>
      <c r="CZ268" s="63" t="n">
        <f aca="false">CZ266+CZ267</f>
        <v>0</v>
      </c>
      <c r="DA268" s="63" t="n">
        <f aca="false">DA266+DA267</f>
        <v>0</v>
      </c>
      <c r="DB268" s="63" t="n">
        <f aca="false">DB266+DB267</f>
        <v>0</v>
      </c>
      <c r="DC268" s="63" t="n">
        <f aca="false">DC266+DC267</f>
        <v>0</v>
      </c>
      <c r="DD268" s="63" t="n">
        <f aca="false">DD266+DD267</f>
        <v>0</v>
      </c>
      <c r="DE268" s="63" t="n">
        <f aca="false">DE266+DE267</f>
        <v>0</v>
      </c>
      <c r="DF268" s="63" t="n">
        <f aca="false">DF266+DF267</f>
        <v>0</v>
      </c>
      <c r="DG268" s="63" t="n">
        <f aca="false">DG266+DG267</f>
        <v>0</v>
      </c>
      <c r="DH268" s="63" t="n">
        <f aca="false">DH266+DH267</f>
        <v>0</v>
      </c>
      <c r="DI268" s="63" t="n">
        <f aca="false">DI266+DI267</f>
        <v>0</v>
      </c>
      <c r="DJ268" s="63" t="n">
        <f aca="false">DJ266+DJ267</f>
        <v>0</v>
      </c>
      <c r="DK268" s="63" t="n">
        <f aca="false">DK266+DK267</f>
        <v>0</v>
      </c>
      <c r="DL268" s="63" t="n">
        <f aca="false">DL266+DL267</f>
        <v>0</v>
      </c>
      <c r="DM268" s="63" t="n">
        <f aca="false">DM266+DM267</f>
        <v>0</v>
      </c>
      <c r="DN268" s="63" t="n">
        <f aca="false">DN266+DN267</f>
        <v>0</v>
      </c>
      <c r="DO268" s="63" t="n">
        <f aca="false">DO266+DO267</f>
        <v>0</v>
      </c>
      <c r="DP268" s="63" t="n">
        <f aca="false">DP266+DP267</f>
        <v>0</v>
      </c>
      <c r="DQ268" s="63" t="n">
        <f aca="false">DQ266+DQ267</f>
        <v>0</v>
      </c>
      <c r="DR268" s="63" t="n">
        <f aca="false">DR266+DR267</f>
        <v>0</v>
      </c>
      <c r="DS268" s="63" t="n">
        <f aca="false">DS266+DS267</f>
        <v>0</v>
      </c>
      <c r="DT268" s="63" t="n">
        <f aca="false">DT266+DT267</f>
        <v>0</v>
      </c>
      <c r="DU268" s="63" t="n">
        <f aca="false">DU266+DU267</f>
        <v>0</v>
      </c>
      <c r="DV268" s="63" t="n">
        <f aca="false">DV266+DV267</f>
        <v>0</v>
      </c>
      <c r="DW268" s="63" t="n">
        <f aca="false">DW266+DW267</f>
        <v>0</v>
      </c>
      <c r="DX268" s="63" t="n">
        <f aca="false">DX266+DX267</f>
        <v>0</v>
      </c>
      <c r="DY268" s="63" t="n">
        <f aca="false">DY266+DY267</f>
        <v>0</v>
      </c>
      <c r="DZ268" s="63" t="n">
        <f aca="false">DZ266+DZ267</f>
        <v>0</v>
      </c>
      <c r="EA268" s="63" t="n">
        <f aca="false">EA266+EA267</f>
        <v>0</v>
      </c>
      <c r="EB268" s="63" t="n">
        <f aca="false">EB266+EB267</f>
        <v>0</v>
      </c>
      <c r="EC268" s="63" t="n">
        <f aca="false">EC266+EC267</f>
        <v>0</v>
      </c>
      <c r="ED268" s="63" t="n">
        <f aca="false">ED266+ED267</f>
        <v>0</v>
      </c>
      <c r="EE268" s="63" t="n">
        <f aca="false">EE266+EE267</f>
        <v>0</v>
      </c>
      <c r="EF268" s="63" t="n">
        <f aca="false">EF266+EF267</f>
        <v>0</v>
      </c>
      <c r="EG268" s="63" t="n">
        <f aca="false">EG266+EG267</f>
        <v>0</v>
      </c>
      <c r="EH268" s="63" t="n">
        <f aca="false">EH266+EH267</f>
        <v>0</v>
      </c>
      <c r="EI268" s="63" t="n">
        <f aca="false">EI266+EI267</f>
        <v>0</v>
      </c>
      <c r="EJ268" s="63" t="n">
        <f aca="false">EJ266+EJ267</f>
        <v>0</v>
      </c>
      <c r="EK268" s="63" t="n">
        <f aca="false">EK266+EK267</f>
        <v>0</v>
      </c>
      <c r="EL268" s="63" t="n">
        <f aca="false">EL266+EL267</f>
        <v>0</v>
      </c>
      <c r="EM268" s="63" t="n">
        <f aca="false">EM266+EM267</f>
        <v>0</v>
      </c>
      <c r="EN268" s="63" t="n">
        <f aca="false">EN266+EN267</f>
        <v>0</v>
      </c>
      <c r="EO268" s="63" t="n">
        <f aca="false">EO266+EO267</f>
        <v>0</v>
      </c>
      <c r="EP268" s="63" t="n">
        <f aca="false">EP266+EP267</f>
        <v>0</v>
      </c>
      <c r="EQ268" s="63" t="n">
        <f aca="false">EQ266+EQ267</f>
        <v>0</v>
      </c>
      <c r="ER268" s="63" t="n">
        <f aca="false">ER266+ER267</f>
        <v>0</v>
      </c>
      <c r="ES268" s="63" t="n">
        <f aca="false">ES266+ES267</f>
        <v>0</v>
      </c>
      <c r="ET268" s="63" t="n">
        <f aca="false">ET266+ET267</f>
        <v>0</v>
      </c>
      <c r="EU268" s="63" t="n">
        <f aca="false">EU266+EU267</f>
        <v>0</v>
      </c>
      <c r="EV268" s="63" t="n">
        <f aca="false">EV266+EV267</f>
        <v>0</v>
      </c>
      <c r="EW268" s="63" t="n">
        <f aca="false">EW266+EW267</f>
        <v>0</v>
      </c>
      <c r="EX268" s="63" t="n">
        <f aca="false">EX266+EX267</f>
        <v>0</v>
      </c>
      <c r="EY268" s="63" t="n">
        <f aca="false">EY266+EY267</f>
        <v>0</v>
      </c>
      <c r="EZ268" s="63" t="n">
        <f aca="false">EZ266+EZ267</f>
        <v>0</v>
      </c>
      <c r="FA268" s="63" t="n">
        <f aca="false">FA266+FA267</f>
        <v>0</v>
      </c>
      <c r="FB268" s="63" t="n">
        <f aca="false">FB266+FB267</f>
        <v>0</v>
      </c>
      <c r="FC268" s="63" t="n">
        <f aca="false">FC266+FC267</f>
        <v>0</v>
      </c>
      <c r="FD268" s="63" t="n">
        <f aca="false">FD266+FD267</f>
        <v>0</v>
      </c>
      <c r="FE268" s="63" t="n">
        <f aca="false">FE266+FE267</f>
        <v>0</v>
      </c>
      <c r="FF268" s="63" t="n">
        <f aca="false">FF266+FF267</f>
        <v>0</v>
      </c>
      <c r="FG268" s="63" t="n">
        <f aca="false">FG266+FG267</f>
        <v>0</v>
      </c>
      <c r="FH268" s="63" t="n">
        <f aca="false">FH266+FH267</f>
        <v>0</v>
      </c>
    </row>
    <row r="269" customFormat="false" ht="15" hidden="false" customHeight="false" outlineLevel="0" collapsed="false">
      <c r="C269" s="28" t="s">
        <v>884</v>
      </c>
      <c r="D269" s="12" t="s">
        <v>14</v>
      </c>
      <c r="E269" s="66" t="n">
        <f aca="false">SUMIF($J268:$FH268,"&gt;0")/-SUMIF($J268:$FH268,"&lt;0")</f>
        <v>0.717781107933113</v>
      </c>
    </row>
    <row r="270" customFormat="false" ht="15" hidden="false" customHeight="false" outlineLevel="0" collapsed="false">
      <c r="C270" s="28" t="s">
        <v>885</v>
      </c>
      <c r="D270" s="12" t="s">
        <v>32</v>
      </c>
      <c r="E270" s="33" t="n">
        <f aca="false">IFERROR(XIRR($J268:$FH268,$J$4:$FH$4),"n/a")</f>
        <v>-0.474882351017646</v>
      </c>
    </row>
    <row r="271" customFormat="false" ht="15" hidden="false" customHeight="false" outlineLevel="0" collapsed="false">
      <c r="C271" s="28" t="s">
        <v>886</v>
      </c>
      <c r="D271" s="12" t="s">
        <v>32</v>
      </c>
      <c r="E271" s="33" t="n">
        <f aca="false">IFERROR(XIRR($J266:$FH266,$J$4:$FH$4),"n/a")</f>
        <v>-0.474882351017646</v>
      </c>
    </row>
    <row r="272" customFormat="false" ht="15" hidden="false" customHeight="false" outlineLevel="0" collapsed="false">
      <c r="C272" s="28" t="s">
        <v>887</v>
      </c>
      <c r="D272" s="12" t="s">
        <v>358</v>
      </c>
      <c r="E272" s="63" t="n">
        <f aca="false">XNPV(In_Discount_Rate,$J268:$FH268,$J$4:$FH$4)</f>
        <v>-9961.46699605792</v>
      </c>
    </row>
    <row r="273" customFormat="false" ht="15" hidden="false" customHeight="false" outlineLevel="0" collapsed="false">
      <c r="C273" s="1" t="s">
        <v>888</v>
      </c>
      <c r="D273" s="12" t="s">
        <v>358</v>
      </c>
      <c r="I273" s="21" t="n">
        <f aca="false">SUM(J273:FH273)</f>
        <v>-9634.17188728237</v>
      </c>
      <c r="J273" s="21" t="n">
        <f aca="false">J173*(1-J26)+($F204-In_Sale_Costs_COD)*J22</f>
        <v>-2749.35227272727</v>
      </c>
      <c r="K273" s="21" t="n">
        <f aca="false">K173*(1-K26)+($F204-In_Sale_Costs_COD)*K22</f>
        <v>818.684731973848</v>
      </c>
      <c r="L273" s="21" t="n">
        <f aca="false">L173*(1-L26)+($F204-In_Sale_Costs_COD)*L22</f>
        <v>-684.462738443338</v>
      </c>
      <c r="M273" s="21" t="n">
        <f aca="false">M173*(1-M26)+($F204-In_Sale_Costs_COD)*M22</f>
        <v>-226.929361942715</v>
      </c>
      <c r="N273" s="21" t="n">
        <f aca="false">N173*(1-N26)+($F204-In_Sale_Costs_COD)*N22</f>
        <v>-1835.41287842623</v>
      </c>
      <c r="O273" s="21" t="n">
        <f aca="false">O173*(1-O26)+($F204-In_Sale_Costs_COD)*O22</f>
        <v>-1580.73987118772</v>
      </c>
      <c r="P273" s="21" t="n">
        <f aca="false">P173*(1-P26)+($F204-In_Sale_Costs_COD)*P22</f>
        <v>-732.303647534247</v>
      </c>
      <c r="Q273" s="21" t="n">
        <f aca="false">Q173*(1-Q26)+($F204-In_Sale_Costs_COD)*Q22</f>
        <v>-18862.3657255791</v>
      </c>
      <c r="R273" s="21" t="n">
        <f aca="false">R173*(1-R26)+($F204-In_Sale_Costs_COD)*R22</f>
        <v>-18862.3657255791</v>
      </c>
      <c r="S273" s="21" t="n">
        <f aca="false">S173*(1-S26)+($F204-In_Sale_Costs_COD)*S22</f>
        <v>35081.0756021635</v>
      </c>
      <c r="T273" s="21" t="n">
        <f aca="false">T173*(1-T26)+($F204-In_Sale_Costs_COD)*T22</f>
        <v>0</v>
      </c>
      <c r="U273" s="21" t="n">
        <f aca="false">U173*(1-U26)+($F204-In_Sale_Costs_COD)*U22</f>
        <v>0</v>
      </c>
      <c r="V273" s="21" t="n">
        <f aca="false">V173*(1-V26)+($F204-In_Sale_Costs_COD)*V22</f>
        <v>0</v>
      </c>
      <c r="W273" s="21" t="n">
        <f aca="false">W173*(1-W26)+($F204-In_Sale_Costs_COD)*W22</f>
        <v>0</v>
      </c>
      <c r="X273" s="21" t="n">
        <f aca="false">X173*(1-X26)+($F204-In_Sale_Costs_COD)*X22</f>
        <v>0</v>
      </c>
      <c r="Y273" s="21" t="n">
        <f aca="false">Y173*(1-Y26)+($F204-In_Sale_Costs_COD)*Y22</f>
        <v>0</v>
      </c>
      <c r="Z273" s="21" t="n">
        <f aca="false">Z173*(1-Z26)+($F204-In_Sale_Costs_COD)*Z22</f>
        <v>0</v>
      </c>
      <c r="AA273" s="21" t="n">
        <f aca="false">AA173*(1-AA26)+($F204-In_Sale_Costs_COD)*AA22</f>
        <v>0</v>
      </c>
      <c r="AB273" s="21" t="n">
        <f aca="false">AB173*(1-AB26)+($F204-In_Sale_Costs_COD)*AB22</f>
        <v>0</v>
      </c>
      <c r="AC273" s="21" t="n">
        <f aca="false">AC173*(1-AC26)+($F204-In_Sale_Costs_COD)*AC22</f>
        <v>0</v>
      </c>
      <c r="AD273" s="21" t="n">
        <f aca="false">AD173*(1-AD26)+($F204-In_Sale_Costs_COD)*AD22</f>
        <v>0</v>
      </c>
      <c r="AE273" s="21" t="n">
        <f aca="false">AE173*(1-AE26)+($F204-In_Sale_Costs_COD)*AE22</f>
        <v>0</v>
      </c>
      <c r="AF273" s="21" t="n">
        <f aca="false">AF173*(1-AF26)+($F204-In_Sale_Costs_COD)*AF22</f>
        <v>0</v>
      </c>
      <c r="AG273" s="21" t="n">
        <f aca="false">AG173*(1-AG26)+($F204-In_Sale_Costs_COD)*AG22</f>
        <v>0</v>
      </c>
      <c r="AH273" s="21" t="n">
        <f aca="false">AH173*(1-AH26)+($F204-In_Sale_Costs_COD)*AH22</f>
        <v>0</v>
      </c>
      <c r="AI273" s="21" t="n">
        <f aca="false">AI173*(1-AI26)+($F204-In_Sale_Costs_COD)*AI22</f>
        <v>0</v>
      </c>
      <c r="AJ273" s="21" t="n">
        <f aca="false">AJ173*(1-AJ26)+($F204-In_Sale_Costs_COD)*AJ22</f>
        <v>0</v>
      </c>
      <c r="AK273" s="21" t="n">
        <f aca="false">AK173*(1-AK26)+($F204-In_Sale_Costs_COD)*AK22</f>
        <v>0</v>
      </c>
      <c r="AL273" s="21" t="n">
        <f aca="false">AL173*(1-AL26)+($F204-In_Sale_Costs_COD)*AL22</f>
        <v>0</v>
      </c>
      <c r="AM273" s="21" t="n">
        <f aca="false">AM173*(1-AM26)+($F204-In_Sale_Costs_COD)*AM22</f>
        <v>0</v>
      </c>
      <c r="AN273" s="21" t="n">
        <f aca="false">AN173*(1-AN26)+($F204-In_Sale_Costs_COD)*AN22</f>
        <v>0</v>
      </c>
      <c r="AO273" s="21" t="n">
        <f aca="false">AO173*(1-AO26)+($F204-In_Sale_Costs_COD)*AO22</f>
        <v>0</v>
      </c>
      <c r="AP273" s="21" t="n">
        <f aca="false">AP173*(1-AP26)+($F204-In_Sale_Costs_COD)*AP22</f>
        <v>0</v>
      </c>
      <c r="AQ273" s="21" t="n">
        <f aca="false">AQ173*(1-AQ26)+($F204-In_Sale_Costs_COD)*AQ22</f>
        <v>0</v>
      </c>
      <c r="AR273" s="21" t="n">
        <f aca="false">AR173*(1-AR26)+($F204-In_Sale_Costs_COD)*AR22</f>
        <v>0</v>
      </c>
      <c r="AS273" s="21" t="n">
        <f aca="false">AS173*(1-AS26)+($F204-In_Sale_Costs_COD)*AS22</f>
        <v>0</v>
      </c>
      <c r="AT273" s="21" t="n">
        <f aca="false">AT173*(1-AT26)+($F204-In_Sale_Costs_COD)*AT22</f>
        <v>0</v>
      </c>
      <c r="AU273" s="21" t="n">
        <f aca="false">AU173*(1-AU26)+($F204-In_Sale_Costs_COD)*AU22</f>
        <v>0</v>
      </c>
      <c r="AV273" s="21" t="n">
        <f aca="false">AV173*(1-AV26)+($F204-In_Sale_Costs_COD)*AV22</f>
        <v>0</v>
      </c>
      <c r="AW273" s="21" t="n">
        <f aca="false">AW173*(1-AW26)+($F204-In_Sale_Costs_COD)*AW22</f>
        <v>0</v>
      </c>
      <c r="AX273" s="21" t="n">
        <f aca="false">AX173*(1-AX26)+($F204-In_Sale_Costs_COD)*AX22</f>
        <v>0</v>
      </c>
      <c r="AY273" s="21" t="n">
        <f aca="false">AY173*(1-AY26)+($F204-In_Sale_Costs_COD)*AY22</f>
        <v>0</v>
      </c>
      <c r="AZ273" s="21" t="n">
        <f aca="false">AZ173*(1-AZ26)+($F204-In_Sale_Costs_COD)*AZ22</f>
        <v>0</v>
      </c>
      <c r="BA273" s="21" t="n">
        <f aca="false">BA173*(1-BA26)+($F204-In_Sale_Costs_COD)*BA22</f>
        <v>0</v>
      </c>
      <c r="BB273" s="21" t="n">
        <f aca="false">BB173*(1-BB26)+($F204-In_Sale_Costs_COD)*BB22</f>
        <v>0</v>
      </c>
      <c r="BC273" s="21" t="n">
        <f aca="false">BC173*(1-BC26)+($F204-In_Sale_Costs_COD)*BC22</f>
        <v>0</v>
      </c>
      <c r="BD273" s="21" t="n">
        <f aca="false">BD173*(1-BD26)+($F204-In_Sale_Costs_COD)*BD22</f>
        <v>0</v>
      </c>
      <c r="BE273" s="21" t="n">
        <f aca="false">BE173*(1-BE26)+($F204-In_Sale_Costs_COD)*BE22</f>
        <v>0</v>
      </c>
      <c r="BF273" s="21" t="n">
        <f aca="false">BF173*(1-BF26)+($F204-In_Sale_Costs_COD)*BF22</f>
        <v>0</v>
      </c>
      <c r="BG273" s="21" t="n">
        <f aca="false">BG173*(1-BG26)+($F204-In_Sale_Costs_COD)*BG22</f>
        <v>0</v>
      </c>
      <c r="BH273" s="21" t="n">
        <f aca="false">BH173*(1-BH26)+($F204-In_Sale_Costs_COD)*BH22</f>
        <v>0</v>
      </c>
      <c r="BI273" s="21" t="n">
        <f aca="false">BI173*(1-BI26)+($F204-In_Sale_Costs_COD)*BI22</f>
        <v>0</v>
      </c>
      <c r="BJ273" s="21" t="n">
        <f aca="false">BJ173*(1-BJ26)+($F204-In_Sale_Costs_COD)*BJ22</f>
        <v>0</v>
      </c>
      <c r="BK273" s="21" t="n">
        <f aca="false">BK173*(1-BK26)+($F204-In_Sale_Costs_COD)*BK22</f>
        <v>0</v>
      </c>
      <c r="BL273" s="21" t="n">
        <f aca="false">BL173*(1-BL26)+($F204-In_Sale_Costs_COD)*BL22</f>
        <v>0</v>
      </c>
      <c r="BM273" s="21" t="n">
        <f aca="false">BM173*(1-BM26)+($F204-In_Sale_Costs_COD)*BM22</f>
        <v>0</v>
      </c>
      <c r="BN273" s="21" t="n">
        <f aca="false">BN173*(1-BN26)+($F204-In_Sale_Costs_COD)*BN22</f>
        <v>0</v>
      </c>
      <c r="BO273" s="21" t="n">
        <f aca="false">BO173*(1-BO26)+($F204-In_Sale_Costs_COD)*BO22</f>
        <v>0</v>
      </c>
      <c r="BP273" s="21" t="n">
        <f aca="false">BP173*(1-BP26)+($F204-In_Sale_Costs_COD)*BP22</f>
        <v>0</v>
      </c>
      <c r="BQ273" s="21" t="n">
        <f aca="false">BQ173*(1-BQ26)+($F204-In_Sale_Costs_COD)*BQ22</f>
        <v>0</v>
      </c>
      <c r="BR273" s="21" t="n">
        <f aca="false">BR173*(1-BR26)+($F204-In_Sale_Costs_COD)*BR22</f>
        <v>0</v>
      </c>
      <c r="BS273" s="21" t="n">
        <f aca="false">BS173*(1-BS26)+($F204-In_Sale_Costs_COD)*BS22</f>
        <v>0</v>
      </c>
      <c r="BT273" s="21" t="n">
        <f aca="false">BT173*(1-BT26)+($F204-In_Sale_Costs_COD)*BT22</f>
        <v>0</v>
      </c>
      <c r="BU273" s="21" t="n">
        <f aca="false">BU173*(1-BU26)+($F204-In_Sale_Costs_COD)*BU22</f>
        <v>0</v>
      </c>
      <c r="BV273" s="21" t="n">
        <f aca="false">BV173*(1-BV26)+($F204-In_Sale_Costs_COD)*BV22</f>
        <v>0</v>
      </c>
      <c r="BW273" s="21" t="n">
        <f aca="false">BW173*(1-BW26)+($F204-In_Sale_Costs_COD)*BW22</f>
        <v>0</v>
      </c>
      <c r="BX273" s="21" t="n">
        <f aca="false">BX173*(1-BX26)+($F204-In_Sale_Costs_COD)*BX22</f>
        <v>0</v>
      </c>
      <c r="BY273" s="21" t="n">
        <f aca="false">BY173*(1-BY26)+($F204-In_Sale_Costs_COD)*BY22</f>
        <v>0</v>
      </c>
      <c r="BZ273" s="21" t="n">
        <f aca="false">BZ173*(1-BZ26)+($F204-In_Sale_Costs_COD)*BZ22</f>
        <v>0</v>
      </c>
      <c r="CA273" s="21" t="n">
        <f aca="false">CA173*(1-CA26)+($F204-In_Sale_Costs_COD)*CA22</f>
        <v>0</v>
      </c>
      <c r="CB273" s="21" t="n">
        <f aca="false">CB173*(1-CB26)+($F204-In_Sale_Costs_COD)*CB22</f>
        <v>0</v>
      </c>
      <c r="CC273" s="21" t="n">
        <f aca="false">CC173*(1-CC26)+($F204-In_Sale_Costs_COD)*CC22</f>
        <v>0</v>
      </c>
      <c r="CD273" s="21" t="n">
        <f aca="false">CD173*(1-CD26)+($F204-In_Sale_Costs_COD)*CD22</f>
        <v>0</v>
      </c>
      <c r="CE273" s="21" t="n">
        <f aca="false">CE173*(1-CE26)+($F204-In_Sale_Costs_COD)*CE22</f>
        <v>0</v>
      </c>
      <c r="CF273" s="21" t="n">
        <f aca="false">CF173*(1-CF26)+($F204-In_Sale_Costs_COD)*CF22</f>
        <v>0</v>
      </c>
      <c r="CG273" s="21" t="n">
        <f aca="false">CG173*(1-CG26)+($F204-In_Sale_Costs_COD)*CG22</f>
        <v>0</v>
      </c>
      <c r="CH273" s="21" t="n">
        <f aca="false">CH173*(1-CH26)+($F204-In_Sale_Costs_COD)*CH22</f>
        <v>0</v>
      </c>
      <c r="CI273" s="21" t="n">
        <f aca="false">CI173*(1-CI26)+($F204-In_Sale_Costs_COD)*CI22</f>
        <v>0</v>
      </c>
      <c r="CJ273" s="21" t="n">
        <f aca="false">CJ173*(1-CJ26)+($F204-In_Sale_Costs_COD)*CJ22</f>
        <v>0</v>
      </c>
      <c r="CK273" s="21" t="n">
        <f aca="false">CK173*(1-CK26)+($F204-In_Sale_Costs_COD)*CK22</f>
        <v>0</v>
      </c>
      <c r="CL273" s="21" t="n">
        <f aca="false">CL173*(1-CL26)+($F204-In_Sale_Costs_COD)*CL22</f>
        <v>0</v>
      </c>
      <c r="CM273" s="21" t="n">
        <f aca="false">CM173*(1-CM26)+($F204-In_Sale_Costs_COD)*CM22</f>
        <v>0</v>
      </c>
      <c r="CN273" s="21" t="n">
        <f aca="false">CN173*(1-CN26)+($F204-In_Sale_Costs_COD)*CN22</f>
        <v>0</v>
      </c>
      <c r="CO273" s="21" t="n">
        <f aca="false">CO173*(1-CO26)+($F204-In_Sale_Costs_COD)*CO22</f>
        <v>0</v>
      </c>
      <c r="CP273" s="21" t="n">
        <f aca="false">CP173*(1-CP26)+($F204-In_Sale_Costs_COD)*CP22</f>
        <v>0</v>
      </c>
      <c r="CQ273" s="21" t="n">
        <f aca="false">CQ173*(1-CQ26)+($F204-In_Sale_Costs_COD)*CQ22</f>
        <v>0</v>
      </c>
      <c r="CR273" s="21" t="n">
        <f aca="false">CR173*(1-CR26)+($F204-In_Sale_Costs_COD)*CR22</f>
        <v>0</v>
      </c>
      <c r="CS273" s="21" t="n">
        <f aca="false">CS173*(1-CS26)+($F204-In_Sale_Costs_COD)*CS22</f>
        <v>0</v>
      </c>
      <c r="CT273" s="21" t="n">
        <f aca="false">CT173*(1-CT26)+($F204-In_Sale_Costs_COD)*CT22</f>
        <v>0</v>
      </c>
      <c r="CU273" s="21" t="n">
        <f aca="false">CU173*(1-CU26)+($F204-In_Sale_Costs_COD)*CU22</f>
        <v>0</v>
      </c>
      <c r="CV273" s="21" t="n">
        <f aca="false">CV173*(1-CV26)+($F204-In_Sale_Costs_COD)*CV22</f>
        <v>0</v>
      </c>
      <c r="CW273" s="21" t="n">
        <f aca="false">CW173*(1-CW26)+($F204-In_Sale_Costs_COD)*CW22</f>
        <v>0</v>
      </c>
      <c r="CX273" s="21" t="n">
        <f aca="false">CX173*(1-CX26)+($F204-In_Sale_Costs_COD)*CX22</f>
        <v>0</v>
      </c>
      <c r="CY273" s="21" t="n">
        <f aca="false">CY173*(1-CY26)+($F204-In_Sale_Costs_COD)*CY22</f>
        <v>0</v>
      </c>
      <c r="CZ273" s="21" t="n">
        <f aca="false">CZ173*(1-CZ26)+($F204-In_Sale_Costs_COD)*CZ22</f>
        <v>0</v>
      </c>
      <c r="DA273" s="21" t="n">
        <f aca="false">DA173*(1-DA26)+($F204-In_Sale_Costs_COD)*DA22</f>
        <v>0</v>
      </c>
      <c r="DB273" s="21" t="n">
        <f aca="false">DB173*(1-DB26)+($F204-In_Sale_Costs_COD)*DB22</f>
        <v>0</v>
      </c>
      <c r="DC273" s="21" t="n">
        <f aca="false">DC173*(1-DC26)+($F204-In_Sale_Costs_COD)*DC22</f>
        <v>0</v>
      </c>
      <c r="DD273" s="21" t="n">
        <f aca="false">DD173*(1-DD26)+($F204-In_Sale_Costs_COD)*DD22</f>
        <v>0</v>
      </c>
      <c r="DE273" s="21" t="n">
        <f aca="false">DE173*(1-DE26)+($F204-In_Sale_Costs_COD)*DE22</f>
        <v>0</v>
      </c>
      <c r="DF273" s="21" t="n">
        <f aca="false">DF173*(1-DF26)+($F204-In_Sale_Costs_COD)*DF22</f>
        <v>0</v>
      </c>
      <c r="DG273" s="21" t="n">
        <f aca="false">DG173*(1-DG26)+($F204-In_Sale_Costs_COD)*DG22</f>
        <v>0</v>
      </c>
      <c r="DH273" s="21" t="n">
        <f aca="false">DH173*(1-DH26)+($F204-In_Sale_Costs_COD)*DH22</f>
        <v>0</v>
      </c>
      <c r="DI273" s="21" t="n">
        <f aca="false">DI173*(1-DI26)+($F204-In_Sale_Costs_COD)*DI22</f>
        <v>0</v>
      </c>
      <c r="DJ273" s="21" t="n">
        <f aca="false">DJ173*(1-DJ26)+($F204-In_Sale_Costs_COD)*DJ22</f>
        <v>0</v>
      </c>
      <c r="DK273" s="21" t="n">
        <f aca="false">DK173*(1-DK26)+($F204-In_Sale_Costs_COD)*DK22</f>
        <v>0</v>
      </c>
      <c r="DL273" s="21" t="n">
        <f aca="false">DL173*(1-DL26)+($F204-In_Sale_Costs_COD)*DL22</f>
        <v>0</v>
      </c>
      <c r="DM273" s="21" t="n">
        <f aca="false">DM173*(1-DM26)+($F204-In_Sale_Costs_COD)*DM22</f>
        <v>0</v>
      </c>
      <c r="DN273" s="21" t="n">
        <f aca="false">DN173*(1-DN26)+($F204-In_Sale_Costs_COD)*DN22</f>
        <v>0</v>
      </c>
      <c r="DO273" s="21" t="n">
        <f aca="false">DO173*(1-DO26)+($F204-In_Sale_Costs_COD)*DO22</f>
        <v>0</v>
      </c>
      <c r="DP273" s="21" t="n">
        <f aca="false">DP173*(1-DP26)+($F204-In_Sale_Costs_COD)*DP22</f>
        <v>0</v>
      </c>
      <c r="DQ273" s="21" t="n">
        <f aca="false">DQ173*(1-DQ26)+($F204-In_Sale_Costs_COD)*DQ22</f>
        <v>0</v>
      </c>
      <c r="DR273" s="21" t="n">
        <f aca="false">DR173*(1-DR26)+($F204-In_Sale_Costs_COD)*DR22</f>
        <v>0</v>
      </c>
      <c r="DS273" s="21" t="n">
        <f aca="false">DS173*(1-DS26)+($F204-In_Sale_Costs_COD)*DS22</f>
        <v>0</v>
      </c>
      <c r="DT273" s="21" t="n">
        <f aca="false">DT173*(1-DT26)+($F204-In_Sale_Costs_COD)*DT22</f>
        <v>0</v>
      </c>
      <c r="DU273" s="21" t="n">
        <f aca="false">DU173*(1-DU26)+($F204-In_Sale_Costs_COD)*DU22</f>
        <v>0</v>
      </c>
      <c r="DV273" s="21" t="n">
        <f aca="false">DV173*(1-DV26)+($F204-In_Sale_Costs_COD)*DV22</f>
        <v>0</v>
      </c>
      <c r="DW273" s="21" t="n">
        <f aca="false">DW173*(1-DW26)+($F204-In_Sale_Costs_COD)*DW22</f>
        <v>0</v>
      </c>
      <c r="DX273" s="21" t="n">
        <f aca="false">DX173*(1-DX26)+($F204-In_Sale_Costs_COD)*DX22</f>
        <v>0</v>
      </c>
      <c r="DY273" s="21" t="n">
        <f aca="false">DY173*(1-DY26)+($F204-In_Sale_Costs_COD)*DY22</f>
        <v>0</v>
      </c>
      <c r="DZ273" s="21" t="n">
        <f aca="false">DZ173*(1-DZ26)+($F204-In_Sale_Costs_COD)*DZ22</f>
        <v>0</v>
      </c>
      <c r="EA273" s="21" t="n">
        <f aca="false">EA173*(1-EA26)+($F204-In_Sale_Costs_COD)*EA22</f>
        <v>0</v>
      </c>
      <c r="EB273" s="21" t="n">
        <f aca="false">EB173*(1-EB26)+($F204-In_Sale_Costs_COD)*EB22</f>
        <v>0</v>
      </c>
      <c r="EC273" s="21" t="n">
        <f aca="false">EC173*(1-EC26)+($F204-In_Sale_Costs_COD)*EC22</f>
        <v>0</v>
      </c>
      <c r="ED273" s="21" t="n">
        <f aca="false">ED173*(1-ED26)+($F204-In_Sale_Costs_COD)*ED22</f>
        <v>0</v>
      </c>
      <c r="EE273" s="21" t="n">
        <f aca="false">EE173*(1-EE26)+($F204-In_Sale_Costs_COD)*EE22</f>
        <v>0</v>
      </c>
      <c r="EF273" s="21" t="n">
        <f aca="false">EF173*(1-EF26)+($F204-In_Sale_Costs_COD)*EF22</f>
        <v>0</v>
      </c>
      <c r="EG273" s="21" t="n">
        <f aca="false">EG173*(1-EG26)+($F204-In_Sale_Costs_COD)*EG22</f>
        <v>0</v>
      </c>
      <c r="EH273" s="21" t="n">
        <f aca="false">EH173*(1-EH26)+($F204-In_Sale_Costs_COD)*EH22</f>
        <v>0</v>
      </c>
      <c r="EI273" s="21" t="n">
        <f aca="false">EI173*(1-EI26)+($F204-In_Sale_Costs_COD)*EI22</f>
        <v>0</v>
      </c>
      <c r="EJ273" s="21" t="n">
        <f aca="false">EJ173*(1-EJ26)+($F204-In_Sale_Costs_COD)*EJ22</f>
        <v>0</v>
      </c>
      <c r="EK273" s="21" t="n">
        <f aca="false">EK173*(1-EK26)+($F204-In_Sale_Costs_COD)*EK22</f>
        <v>0</v>
      </c>
      <c r="EL273" s="21" t="n">
        <f aca="false">EL173*(1-EL26)+($F204-In_Sale_Costs_COD)*EL22</f>
        <v>0</v>
      </c>
      <c r="EM273" s="21" t="n">
        <f aca="false">EM173*(1-EM26)+($F204-In_Sale_Costs_COD)*EM22</f>
        <v>0</v>
      </c>
      <c r="EN273" s="21" t="n">
        <f aca="false">EN173*(1-EN26)+($F204-In_Sale_Costs_COD)*EN22</f>
        <v>0</v>
      </c>
      <c r="EO273" s="21" t="n">
        <f aca="false">EO173*(1-EO26)+($F204-In_Sale_Costs_COD)*EO22</f>
        <v>0</v>
      </c>
      <c r="EP273" s="21" t="n">
        <f aca="false">EP173*(1-EP26)+($F204-In_Sale_Costs_COD)*EP22</f>
        <v>0</v>
      </c>
      <c r="EQ273" s="21" t="n">
        <f aca="false">EQ173*(1-EQ26)+($F204-In_Sale_Costs_COD)*EQ22</f>
        <v>0</v>
      </c>
      <c r="ER273" s="21" t="n">
        <f aca="false">ER173*(1-ER26)+($F204-In_Sale_Costs_COD)*ER22</f>
        <v>0</v>
      </c>
      <c r="ES273" s="21" t="n">
        <f aca="false">ES173*(1-ES26)+($F204-In_Sale_Costs_COD)*ES22</f>
        <v>0</v>
      </c>
      <c r="ET273" s="21" t="n">
        <f aca="false">ET173*(1-ET26)+($F204-In_Sale_Costs_COD)*ET22</f>
        <v>0</v>
      </c>
      <c r="EU273" s="21" t="n">
        <f aca="false">EU173*(1-EU26)+($F204-In_Sale_Costs_COD)*EU22</f>
        <v>0</v>
      </c>
      <c r="EV273" s="21" t="n">
        <f aca="false">EV173*(1-EV26)+($F204-In_Sale_Costs_COD)*EV22</f>
        <v>0</v>
      </c>
      <c r="EW273" s="21" t="n">
        <f aca="false">EW173*(1-EW26)+($F204-In_Sale_Costs_COD)*EW22</f>
        <v>0</v>
      </c>
      <c r="EX273" s="21" t="n">
        <f aca="false">EX173*(1-EX26)+($F204-In_Sale_Costs_COD)*EX22</f>
        <v>0</v>
      </c>
      <c r="EY273" s="21" t="n">
        <f aca="false">EY173*(1-EY26)+($F204-In_Sale_Costs_COD)*EY22</f>
        <v>0</v>
      </c>
      <c r="EZ273" s="21" t="n">
        <f aca="false">EZ173*(1-EZ26)+($F204-In_Sale_Costs_COD)*EZ22</f>
        <v>0</v>
      </c>
      <c r="FA273" s="21" t="n">
        <f aca="false">FA173*(1-FA26)+($F204-In_Sale_Costs_COD)*FA22</f>
        <v>0</v>
      </c>
      <c r="FB273" s="21" t="n">
        <f aca="false">FB173*(1-FB26)+($F204-In_Sale_Costs_COD)*FB22</f>
        <v>0</v>
      </c>
      <c r="FC273" s="21" t="n">
        <f aca="false">FC173*(1-FC26)+($F204-In_Sale_Costs_COD)*FC22</f>
        <v>0</v>
      </c>
      <c r="FD273" s="21" t="n">
        <f aca="false">FD173*(1-FD26)+($F204-In_Sale_Costs_COD)*FD22</f>
        <v>0</v>
      </c>
      <c r="FE273" s="21" t="n">
        <f aca="false">FE173*(1-FE26)+($F204-In_Sale_Costs_COD)*FE22</f>
        <v>0</v>
      </c>
      <c r="FF273" s="21" t="n">
        <f aca="false">FF173*(1-FF26)+($F204-In_Sale_Costs_COD)*FF22</f>
        <v>0</v>
      </c>
      <c r="FG273" s="21" t="n">
        <f aca="false">FG173*(1-FG26)+($F204-In_Sale_Costs_COD)*FG22</f>
        <v>0</v>
      </c>
      <c r="FH273" s="21" t="n">
        <f aca="false">FH173*(1-FH26)+($F204-In_Sale_Costs_COD)*FH22</f>
        <v>0</v>
      </c>
    </row>
    <row r="274" customFormat="false" ht="15" hidden="false" customHeight="false" outlineLevel="0" collapsed="false">
      <c r="C274" s="28" t="s">
        <v>889</v>
      </c>
      <c r="D274" s="12" t="s">
        <v>32</v>
      </c>
      <c r="E274" s="33" t="n">
        <f aca="false">IFERROR(XIRR($J273:$FH273,$J$4:$FH$4),"n/a")</f>
        <v>-0.381315157625984</v>
      </c>
    </row>
    <row r="275" customFormat="false" ht="15" hidden="false" customHeight="false" outlineLevel="0" collapsed="false">
      <c r="C275" s="1" t="s">
        <v>890</v>
      </c>
      <c r="D275" s="12" t="s">
        <v>358</v>
      </c>
      <c r="I275" s="21" t="n">
        <f aca="false">SUM(J275:FH275)</f>
        <v>-9634.17188728237</v>
      </c>
      <c r="J275" s="21" t="n">
        <f aca="false">J273-J168*(1-J26)</f>
        <v>-2749.35227272727</v>
      </c>
      <c r="K275" s="21" t="n">
        <f aca="false">K273-K168*(1-K26)</f>
        <v>818.684731973848</v>
      </c>
      <c r="L275" s="21" t="n">
        <f aca="false">L273-L168*(1-L26)</f>
        <v>-684.462738443338</v>
      </c>
      <c r="M275" s="21" t="n">
        <f aca="false">M273-M168*(1-M26)</f>
        <v>-226.929361942715</v>
      </c>
      <c r="N275" s="21" t="n">
        <f aca="false">N273-N168*(1-N26)</f>
        <v>-1835.41287842623</v>
      </c>
      <c r="O275" s="21" t="n">
        <f aca="false">O273-O168*(1-O26)</f>
        <v>-1580.73987118772</v>
      </c>
      <c r="P275" s="21" t="n">
        <f aca="false">P273-P168*(1-P26)</f>
        <v>-732.303647534247</v>
      </c>
      <c r="Q275" s="21" t="n">
        <f aca="false">Q273-Q168*(1-Q26)</f>
        <v>-18862.3657255791</v>
      </c>
      <c r="R275" s="21" t="n">
        <f aca="false">R273-R168*(1-R26)</f>
        <v>-18862.3657255791</v>
      </c>
      <c r="S275" s="21" t="n">
        <f aca="false">S273-S168*(1-S26)</f>
        <v>35081.0756021635</v>
      </c>
      <c r="T275" s="21" t="n">
        <f aca="false">T273-T168*(1-T26)</f>
        <v>0</v>
      </c>
      <c r="U275" s="21" t="n">
        <f aca="false">U273-U168*(1-U26)</f>
        <v>0</v>
      </c>
      <c r="V275" s="21" t="n">
        <f aca="false">V273-V168*(1-V26)</f>
        <v>0</v>
      </c>
      <c r="W275" s="21" t="n">
        <f aca="false">W273-W168*(1-W26)</f>
        <v>0</v>
      </c>
      <c r="X275" s="21" t="n">
        <f aca="false">X273-X168*(1-X26)</f>
        <v>0</v>
      </c>
      <c r="Y275" s="21" t="n">
        <f aca="false">Y273-Y168*(1-Y26)</f>
        <v>0</v>
      </c>
      <c r="Z275" s="21" t="n">
        <f aca="false">Z273-Z168*(1-Z26)</f>
        <v>0</v>
      </c>
      <c r="AA275" s="21" t="n">
        <f aca="false">AA273-AA168*(1-AA26)</f>
        <v>0</v>
      </c>
      <c r="AB275" s="21" t="n">
        <f aca="false">AB273-AB168*(1-AB26)</f>
        <v>0</v>
      </c>
      <c r="AC275" s="21" t="n">
        <f aca="false">AC273-AC168*(1-AC26)</f>
        <v>0</v>
      </c>
      <c r="AD275" s="21" t="n">
        <f aca="false">AD273-AD168*(1-AD26)</f>
        <v>0</v>
      </c>
      <c r="AE275" s="21" t="n">
        <f aca="false">AE273-AE168*(1-AE26)</f>
        <v>0</v>
      </c>
      <c r="AF275" s="21" t="n">
        <f aca="false">AF273-AF168*(1-AF26)</f>
        <v>0</v>
      </c>
      <c r="AG275" s="21" t="n">
        <f aca="false">AG273-AG168*(1-AG26)</f>
        <v>0</v>
      </c>
      <c r="AH275" s="21" t="n">
        <f aca="false">AH273-AH168*(1-AH26)</f>
        <v>0</v>
      </c>
      <c r="AI275" s="21" t="n">
        <f aca="false">AI273-AI168*(1-AI26)</f>
        <v>0</v>
      </c>
      <c r="AJ275" s="21" t="n">
        <f aca="false">AJ273-AJ168*(1-AJ26)</f>
        <v>0</v>
      </c>
      <c r="AK275" s="21" t="n">
        <f aca="false">AK273-AK168*(1-AK26)</f>
        <v>0</v>
      </c>
      <c r="AL275" s="21" t="n">
        <f aca="false">AL273-AL168*(1-AL26)</f>
        <v>0</v>
      </c>
      <c r="AM275" s="21" t="n">
        <f aca="false">AM273-AM168*(1-AM26)</f>
        <v>0</v>
      </c>
      <c r="AN275" s="21" t="n">
        <f aca="false">AN273-AN168*(1-AN26)</f>
        <v>0</v>
      </c>
      <c r="AO275" s="21" t="n">
        <f aca="false">AO273-AO168*(1-AO26)</f>
        <v>0</v>
      </c>
      <c r="AP275" s="21" t="n">
        <f aca="false">AP273-AP168*(1-AP26)</f>
        <v>0</v>
      </c>
      <c r="AQ275" s="21" t="n">
        <f aca="false">AQ273-AQ168*(1-AQ26)</f>
        <v>0</v>
      </c>
      <c r="AR275" s="21" t="n">
        <f aca="false">AR273-AR168*(1-AR26)</f>
        <v>0</v>
      </c>
      <c r="AS275" s="21" t="n">
        <f aca="false">AS273-AS168*(1-AS26)</f>
        <v>0</v>
      </c>
      <c r="AT275" s="21" t="n">
        <f aca="false">AT273-AT168*(1-AT26)</f>
        <v>0</v>
      </c>
      <c r="AU275" s="21" t="n">
        <f aca="false">AU273-AU168*(1-AU26)</f>
        <v>0</v>
      </c>
      <c r="AV275" s="21" t="n">
        <f aca="false">AV273-AV168*(1-AV26)</f>
        <v>0</v>
      </c>
      <c r="AW275" s="21" t="n">
        <f aca="false">AW273-AW168*(1-AW26)</f>
        <v>0</v>
      </c>
      <c r="AX275" s="21" t="n">
        <f aca="false">AX273-AX168*(1-AX26)</f>
        <v>0</v>
      </c>
      <c r="AY275" s="21" t="n">
        <f aca="false">AY273-AY168*(1-AY26)</f>
        <v>0</v>
      </c>
      <c r="AZ275" s="21" t="n">
        <f aca="false">AZ273-AZ168*(1-AZ26)</f>
        <v>0</v>
      </c>
      <c r="BA275" s="21" t="n">
        <f aca="false">BA273-BA168*(1-BA26)</f>
        <v>0</v>
      </c>
      <c r="BB275" s="21" t="n">
        <f aca="false">BB273-BB168*(1-BB26)</f>
        <v>0</v>
      </c>
      <c r="BC275" s="21" t="n">
        <f aca="false">BC273-BC168*(1-BC26)</f>
        <v>0</v>
      </c>
      <c r="BD275" s="21" t="n">
        <f aca="false">BD273-BD168*(1-BD26)</f>
        <v>0</v>
      </c>
      <c r="BE275" s="21" t="n">
        <f aca="false">BE273-BE168*(1-BE26)</f>
        <v>0</v>
      </c>
      <c r="BF275" s="21" t="n">
        <f aca="false">BF273-BF168*(1-BF26)</f>
        <v>0</v>
      </c>
      <c r="BG275" s="21" t="n">
        <f aca="false">BG273-BG168*(1-BG26)</f>
        <v>0</v>
      </c>
      <c r="BH275" s="21" t="n">
        <f aca="false">BH273-BH168*(1-BH26)</f>
        <v>0</v>
      </c>
      <c r="BI275" s="21" t="n">
        <f aca="false">BI273-BI168*(1-BI26)</f>
        <v>0</v>
      </c>
      <c r="BJ275" s="21" t="n">
        <f aca="false">BJ273-BJ168*(1-BJ26)</f>
        <v>0</v>
      </c>
      <c r="BK275" s="21" t="n">
        <f aca="false">BK273-BK168*(1-BK26)</f>
        <v>0</v>
      </c>
      <c r="BL275" s="21" t="n">
        <f aca="false">BL273-BL168*(1-BL26)</f>
        <v>0</v>
      </c>
      <c r="BM275" s="21" t="n">
        <f aca="false">BM273-BM168*(1-BM26)</f>
        <v>0</v>
      </c>
      <c r="BN275" s="21" t="n">
        <f aca="false">BN273-BN168*(1-BN26)</f>
        <v>0</v>
      </c>
      <c r="BO275" s="21" t="n">
        <f aca="false">BO273-BO168*(1-BO26)</f>
        <v>0</v>
      </c>
      <c r="BP275" s="21" t="n">
        <f aca="false">BP273-BP168*(1-BP26)</f>
        <v>0</v>
      </c>
      <c r="BQ275" s="21" t="n">
        <f aca="false">BQ273-BQ168*(1-BQ26)</f>
        <v>0</v>
      </c>
      <c r="BR275" s="21" t="n">
        <f aca="false">BR273-BR168*(1-BR26)</f>
        <v>0</v>
      </c>
      <c r="BS275" s="21" t="n">
        <f aca="false">BS273-BS168*(1-BS26)</f>
        <v>0</v>
      </c>
      <c r="BT275" s="21" t="n">
        <f aca="false">BT273-BT168*(1-BT26)</f>
        <v>0</v>
      </c>
      <c r="BU275" s="21" t="n">
        <f aca="false">BU273-BU168*(1-BU26)</f>
        <v>0</v>
      </c>
      <c r="BV275" s="21" t="n">
        <f aca="false">BV273-BV168*(1-BV26)</f>
        <v>0</v>
      </c>
      <c r="BW275" s="21" t="n">
        <f aca="false">BW273-BW168*(1-BW26)</f>
        <v>0</v>
      </c>
      <c r="BX275" s="21" t="n">
        <f aca="false">BX273-BX168*(1-BX26)</f>
        <v>0</v>
      </c>
      <c r="BY275" s="21" t="n">
        <f aca="false">BY273-BY168*(1-BY26)</f>
        <v>0</v>
      </c>
      <c r="BZ275" s="21" t="n">
        <f aca="false">BZ273-BZ168*(1-BZ26)</f>
        <v>0</v>
      </c>
      <c r="CA275" s="21" t="n">
        <f aca="false">CA273-CA168*(1-CA26)</f>
        <v>0</v>
      </c>
      <c r="CB275" s="21" t="n">
        <f aca="false">CB273-CB168*(1-CB26)</f>
        <v>0</v>
      </c>
      <c r="CC275" s="21" t="n">
        <f aca="false">CC273-CC168*(1-CC26)</f>
        <v>0</v>
      </c>
      <c r="CD275" s="21" t="n">
        <f aca="false">CD273-CD168*(1-CD26)</f>
        <v>0</v>
      </c>
      <c r="CE275" s="21" t="n">
        <f aca="false">CE273-CE168*(1-CE26)</f>
        <v>0</v>
      </c>
      <c r="CF275" s="21" t="n">
        <f aca="false">CF273-CF168*(1-CF26)</f>
        <v>0</v>
      </c>
      <c r="CG275" s="21" t="n">
        <f aca="false">CG273-CG168*(1-CG26)</f>
        <v>0</v>
      </c>
      <c r="CH275" s="21" t="n">
        <f aca="false">CH273-CH168*(1-CH26)</f>
        <v>0</v>
      </c>
      <c r="CI275" s="21" t="n">
        <f aca="false">CI273-CI168*(1-CI26)</f>
        <v>0</v>
      </c>
      <c r="CJ275" s="21" t="n">
        <f aca="false">CJ273-CJ168*(1-CJ26)</f>
        <v>0</v>
      </c>
      <c r="CK275" s="21" t="n">
        <f aca="false">CK273-CK168*(1-CK26)</f>
        <v>0</v>
      </c>
      <c r="CL275" s="21" t="n">
        <f aca="false">CL273-CL168*(1-CL26)</f>
        <v>0</v>
      </c>
      <c r="CM275" s="21" t="n">
        <f aca="false">CM273-CM168*(1-CM26)</f>
        <v>0</v>
      </c>
      <c r="CN275" s="21" t="n">
        <f aca="false">CN273-CN168*(1-CN26)</f>
        <v>0</v>
      </c>
      <c r="CO275" s="21" t="n">
        <f aca="false">CO273-CO168*(1-CO26)</f>
        <v>0</v>
      </c>
      <c r="CP275" s="21" t="n">
        <f aca="false">CP273-CP168*(1-CP26)</f>
        <v>0</v>
      </c>
      <c r="CQ275" s="21" t="n">
        <f aca="false">CQ273-CQ168*(1-CQ26)</f>
        <v>0</v>
      </c>
      <c r="CR275" s="21" t="n">
        <f aca="false">CR273-CR168*(1-CR26)</f>
        <v>0</v>
      </c>
      <c r="CS275" s="21" t="n">
        <f aca="false">CS273-CS168*(1-CS26)</f>
        <v>0</v>
      </c>
      <c r="CT275" s="21" t="n">
        <f aca="false">CT273-CT168*(1-CT26)</f>
        <v>0</v>
      </c>
      <c r="CU275" s="21" t="n">
        <f aca="false">CU273-CU168*(1-CU26)</f>
        <v>0</v>
      </c>
      <c r="CV275" s="21" t="n">
        <f aca="false">CV273-CV168*(1-CV26)</f>
        <v>0</v>
      </c>
      <c r="CW275" s="21" t="n">
        <f aca="false">CW273-CW168*(1-CW26)</f>
        <v>0</v>
      </c>
      <c r="CX275" s="21" t="n">
        <f aca="false">CX273-CX168*(1-CX26)</f>
        <v>0</v>
      </c>
      <c r="CY275" s="21" t="n">
        <f aca="false">CY273-CY168*(1-CY26)</f>
        <v>0</v>
      </c>
      <c r="CZ275" s="21" t="n">
        <f aca="false">CZ273-CZ168*(1-CZ26)</f>
        <v>0</v>
      </c>
      <c r="DA275" s="21" t="n">
        <f aca="false">DA273-DA168*(1-DA26)</f>
        <v>0</v>
      </c>
      <c r="DB275" s="21" t="n">
        <f aca="false">DB273-DB168*(1-DB26)</f>
        <v>0</v>
      </c>
      <c r="DC275" s="21" t="n">
        <f aca="false">DC273-DC168*(1-DC26)</f>
        <v>0</v>
      </c>
      <c r="DD275" s="21" t="n">
        <f aca="false">DD273-DD168*(1-DD26)</f>
        <v>0</v>
      </c>
      <c r="DE275" s="21" t="n">
        <f aca="false">DE273-DE168*(1-DE26)</f>
        <v>0</v>
      </c>
      <c r="DF275" s="21" t="n">
        <f aca="false">DF273-DF168*(1-DF26)</f>
        <v>0</v>
      </c>
      <c r="DG275" s="21" t="n">
        <f aca="false">DG273-DG168*(1-DG26)</f>
        <v>0</v>
      </c>
      <c r="DH275" s="21" t="n">
        <f aca="false">DH273-DH168*(1-DH26)</f>
        <v>0</v>
      </c>
      <c r="DI275" s="21" t="n">
        <f aca="false">DI273-DI168*(1-DI26)</f>
        <v>0</v>
      </c>
      <c r="DJ275" s="21" t="n">
        <f aca="false">DJ273-DJ168*(1-DJ26)</f>
        <v>0</v>
      </c>
      <c r="DK275" s="21" t="n">
        <f aca="false">DK273-DK168*(1-DK26)</f>
        <v>0</v>
      </c>
      <c r="DL275" s="21" t="n">
        <f aca="false">DL273-DL168*(1-DL26)</f>
        <v>0</v>
      </c>
      <c r="DM275" s="21" t="n">
        <f aca="false">DM273-DM168*(1-DM26)</f>
        <v>0</v>
      </c>
      <c r="DN275" s="21" t="n">
        <f aca="false">DN273-DN168*(1-DN26)</f>
        <v>0</v>
      </c>
      <c r="DO275" s="21" t="n">
        <f aca="false">DO273-DO168*(1-DO26)</f>
        <v>0</v>
      </c>
      <c r="DP275" s="21" t="n">
        <f aca="false">DP273-DP168*(1-DP26)</f>
        <v>0</v>
      </c>
      <c r="DQ275" s="21" t="n">
        <f aca="false">DQ273-DQ168*(1-DQ26)</f>
        <v>0</v>
      </c>
      <c r="DR275" s="21" t="n">
        <f aca="false">DR273-DR168*(1-DR26)</f>
        <v>0</v>
      </c>
      <c r="DS275" s="21" t="n">
        <f aca="false">DS273-DS168*(1-DS26)</f>
        <v>0</v>
      </c>
      <c r="DT275" s="21" t="n">
        <f aca="false">DT273-DT168*(1-DT26)</f>
        <v>0</v>
      </c>
      <c r="DU275" s="21" t="n">
        <f aca="false">DU273-DU168*(1-DU26)</f>
        <v>0</v>
      </c>
      <c r="DV275" s="21" t="n">
        <f aca="false">DV273-DV168*(1-DV26)</f>
        <v>0</v>
      </c>
      <c r="DW275" s="21" t="n">
        <f aca="false">DW273-DW168*(1-DW26)</f>
        <v>0</v>
      </c>
      <c r="DX275" s="21" t="n">
        <f aca="false">DX273-DX168*(1-DX26)</f>
        <v>0</v>
      </c>
      <c r="DY275" s="21" t="n">
        <f aca="false">DY273-DY168*(1-DY26)</f>
        <v>0</v>
      </c>
      <c r="DZ275" s="21" t="n">
        <f aca="false">DZ273-DZ168*(1-DZ26)</f>
        <v>0</v>
      </c>
      <c r="EA275" s="21" t="n">
        <f aca="false">EA273-EA168*(1-EA26)</f>
        <v>0</v>
      </c>
      <c r="EB275" s="21" t="n">
        <f aca="false">EB273-EB168*(1-EB26)</f>
        <v>0</v>
      </c>
      <c r="EC275" s="21" t="n">
        <f aca="false">EC273-EC168*(1-EC26)</f>
        <v>0</v>
      </c>
      <c r="ED275" s="21" t="n">
        <f aca="false">ED273-ED168*(1-ED26)</f>
        <v>0</v>
      </c>
      <c r="EE275" s="21" t="n">
        <f aca="false">EE273-EE168*(1-EE26)</f>
        <v>0</v>
      </c>
      <c r="EF275" s="21" t="n">
        <f aca="false">EF273-EF168*(1-EF26)</f>
        <v>0</v>
      </c>
      <c r="EG275" s="21" t="n">
        <f aca="false">EG273-EG168*(1-EG26)</f>
        <v>0</v>
      </c>
      <c r="EH275" s="21" t="n">
        <f aca="false">EH273-EH168*(1-EH26)</f>
        <v>0</v>
      </c>
      <c r="EI275" s="21" t="n">
        <f aca="false">EI273-EI168*(1-EI26)</f>
        <v>0</v>
      </c>
      <c r="EJ275" s="21" t="n">
        <f aca="false">EJ273-EJ168*(1-EJ26)</f>
        <v>0</v>
      </c>
      <c r="EK275" s="21" t="n">
        <f aca="false">EK273-EK168*(1-EK26)</f>
        <v>0</v>
      </c>
      <c r="EL275" s="21" t="n">
        <f aca="false">EL273-EL168*(1-EL26)</f>
        <v>0</v>
      </c>
      <c r="EM275" s="21" t="n">
        <f aca="false">EM273-EM168*(1-EM26)</f>
        <v>0</v>
      </c>
      <c r="EN275" s="21" t="n">
        <f aca="false">EN273-EN168*(1-EN26)</f>
        <v>0</v>
      </c>
      <c r="EO275" s="21" t="n">
        <f aca="false">EO273-EO168*(1-EO26)</f>
        <v>0</v>
      </c>
      <c r="EP275" s="21" t="n">
        <f aca="false">EP273-EP168*(1-EP26)</f>
        <v>0</v>
      </c>
      <c r="EQ275" s="21" t="n">
        <f aca="false">EQ273-EQ168*(1-EQ26)</f>
        <v>0</v>
      </c>
      <c r="ER275" s="21" t="n">
        <f aca="false">ER273-ER168*(1-ER26)</f>
        <v>0</v>
      </c>
      <c r="ES275" s="21" t="n">
        <f aca="false">ES273-ES168*(1-ES26)</f>
        <v>0</v>
      </c>
      <c r="ET275" s="21" t="n">
        <f aca="false">ET273-ET168*(1-ET26)</f>
        <v>0</v>
      </c>
      <c r="EU275" s="21" t="n">
        <f aca="false">EU273-EU168*(1-EU26)</f>
        <v>0</v>
      </c>
      <c r="EV275" s="21" t="n">
        <f aca="false">EV273-EV168*(1-EV26)</f>
        <v>0</v>
      </c>
      <c r="EW275" s="21" t="n">
        <f aca="false">EW273-EW168*(1-EW26)</f>
        <v>0</v>
      </c>
      <c r="EX275" s="21" t="n">
        <f aca="false">EX273-EX168*(1-EX26)</f>
        <v>0</v>
      </c>
      <c r="EY275" s="21" t="n">
        <f aca="false">EY273-EY168*(1-EY26)</f>
        <v>0</v>
      </c>
      <c r="EZ275" s="21" t="n">
        <f aca="false">EZ273-EZ168*(1-EZ26)</f>
        <v>0</v>
      </c>
      <c r="FA275" s="21" t="n">
        <f aca="false">FA273-FA168*(1-FA26)</f>
        <v>0</v>
      </c>
      <c r="FB275" s="21" t="n">
        <f aca="false">FB273-FB168*(1-FB26)</f>
        <v>0</v>
      </c>
      <c r="FC275" s="21" t="n">
        <f aca="false">FC273-FC168*(1-FC26)</f>
        <v>0</v>
      </c>
      <c r="FD275" s="21" t="n">
        <f aca="false">FD273-FD168*(1-FD26)</f>
        <v>0</v>
      </c>
      <c r="FE275" s="21" t="n">
        <f aca="false">FE273-FE168*(1-FE26)</f>
        <v>0</v>
      </c>
      <c r="FF275" s="21" t="n">
        <f aca="false">FF273-FF168*(1-FF26)</f>
        <v>0</v>
      </c>
      <c r="FG275" s="21" t="n">
        <f aca="false">FG273-FG168*(1-FG26)</f>
        <v>0</v>
      </c>
      <c r="FH275" s="21" t="n">
        <f aca="false">FH273-FH168*(1-FH26)</f>
        <v>0</v>
      </c>
    </row>
    <row r="276" customFormat="false" ht="15" hidden="false" customHeight="false" outlineLevel="0" collapsed="false">
      <c r="C276" s="28" t="s">
        <v>891</v>
      </c>
      <c r="D276" s="12" t="s">
        <v>32</v>
      </c>
      <c r="E276" s="33" t="n">
        <f aca="false">IFERROR(XIRR($J275:$FH275,$J$4:$FH$4),"n/a")</f>
        <v>-0.381315157625984</v>
      </c>
    </row>
    <row r="277" customFormat="false" ht="15" hidden="false" customHeight="false" outlineLevel="0" collapsed="false">
      <c r="C277" s="1" t="s">
        <v>892</v>
      </c>
      <c r="D277" s="12" t="s">
        <v>358</v>
      </c>
      <c r="I277" s="21" t="n">
        <f aca="false">SUM(J277:FH277)</f>
        <v>-150</v>
      </c>
      <c r="J277" s="21" t="n">
        <f aca="false">-In_PSH_Land*J19-In_PSH_Devex*$E13*J30-J106-In_EW_To_PSH*J107+$F265*J22</f>
        <v>-150</v>
      </c>
      <c r="K277" s="21" t="n">
        <f aca="false">-In_PSH_Land*K19-In_PSH_Devex*$E13*K30-K106-In_EW_To_PSH*K107+$F265*K22</f>
        <v>0</v>
      </c>
      <c r="L277" s="21" t="n">
        <f aca="false">-In_PSH_Land*L19-In_PSH_Devex*$E13*L30-L106-In_EW_To_PSH*L107+$F265*L22</f>
        <v>0</v>
      </c>
      <c r="M277" s="21" t="n">
        <f aca="false">-In_PSH_Land*M19-In_PSH_Devex*$E13*M30-M106-In_EW_To_PSH*M107+$F265*M22</f>
        <v>0</v>
      </c>
      <c r="N277" s="21" t="n">
        <f aca="false">-In_PSH_Land*N19-In_PSH_Devex*$E13*N30-N106-In_EW_To_PSH*N107+$F265*N22</f>
        <v>0</v>
      </c>
      <c r="O277" s="21" t="n">
        <f aca="false">-In_PSH_Land*O19-In_PSH_Devex*$E13*O30-O106-In_EW_To_PSH*O107+$F265*O22</f>
        <v>0</v>
      </c>
      <c r="P277" s="21" t="n">
        <f aca="false">-In_PSH_Land*P19-In_PSH_Devex*$E13*P30-P106-In_EW_To_PSH*P107+$F265*P22</f>
        <v>0</v>
      </c>
      <c r="Q277" s="21" t="n">
        <f aca="false">-In_PSH_Land*Q19-In_PSH_Devex*$E13*Q30-Q106-In_EW_To_PSH*Q107+$F265*Q22</f>
        <v>0</v>
      </c>
      <c r="R277" s="21" t="n">
        <f aca="false">-In_PSH_Land*R19-In_PSH_Devex*$E13*R30-R106-In_EW_To_PSH*R107+$F265*R22</f>
        <v>0</v>
      </c>
      <c r="S277" s="21" t="n">
        <f aca="false">-In_PSH_Land*S19-In_PSH_Devex*$E13*S30-S106-In_EW_To_PSH*S107+$F265*S22</f>
        <v>0</v>
      </c>
      <c r="T277" s="21" t="n">
        <f aca="false">-In_PSH_Land*T19-In_PSH_Devex*$E13*T30-T106-In_EW_To_PSH*T107+$F265*T22</f>
        <v>0</v>
      </c>
      <c r="U277" s="21" t="n">
        <f aca="false">-In_PSH_Land*U19-In_PSH_Devex*$E13*U30-U106-In_EW_To_PSH*U107+$F265*U22</f>
        <v>0</v>
      </c>
      <c r="V277" s="21" t="n">
        <f aca="false">-In_PSH_Land*V19-In_PSH_Devex*$E13*V30-V106-In_EW_To_PSH*V107+$F265*V22</f>
        <v>0</v>
      </c>
      <c r="W277" s="21" t="n">
        <f aca="false">-In_PSH_Land*W19-In_PSH_Devex*$E13*W30-W106-In_EW_To_PSH*W107+$F265*W22</f>
        <v>0</v>
      </c>
      <c r="X277" s="21" t="n">
        <f aca="false">-In_PSH_Land*X19-In_PSH_Devex*$E13*X30-X106-In_EW_To_PSH*X107+$F265*X22</f>
        <v>0</v>
      </c>
      <c r="Y277" s="21" t="n">
        <f aca="false">-In_PSH_Land*Y19-In_PSH_Devex*$E13*Y30-Y106-In_EW_To_PSH*Y107+$F265*Y22</f>
        <v>0</v>
      </c>
      <c r="Z277" s="21" t="n">
        <f aca="false">-In_PSH_Land*Z19-In_PSH_Devex*$E13*Z30-Z106-In_EW_To_PSH*Z107+$F265*Z22</f>
        <v>0</v>
      </c>
      <c r="AA277" s="21" t="n">
        <f aca="false">-In_PSH_Land*AA19-In_PSH_Devex*$E13*AA30-AA106-In_EW_To_PSH*AA107+$F265*AA22</f>
        <v>0</v>
      </c>
      <c r="AB277" s="21" t="n">
        <f aca="false">-In_PSH_Land*AB19-In_PSH_Devex*$E13*AB30-AB106-In_EW_To_PSH*AB107+$F265*AB22</f>
        <v>0</v>
      </c>
      <c r="AC277" s="21" t="n">
        <f aca="false">-In_PSH_Land*AC19-In_PSH_Devex*$E13*AC30-AC106-In_EW_To_PSH*AC107+$F265*AC22</f>
        <v>0</v>
      </c>
      <c r="AD277" s="21" t="n">
        <f aca="false">-In_PSH_Land*AD19-In_PSH_Devex*$E13*AD30-AD106-In_EW_To_PSH*AD107+$F265*AD22</f>
        <v>0</v>
      </c>
      <c r="AE277" s="21" t="n">
        <f aca="false">-In_PSH_Land*AE19-In_PSH_Devex*$E13*AE30-AE106-In_EW_To_PSH*AE107+$F265*AE22</f>
        <v>0</v>
      </c>
      <c r="AF277" s="21" t="n">
        <f aca="false">-In_PSH_Land*AF19-In_PSH_Devex*$E13*AF30-AF106-In_EW_To_PSH*AF107+$F265*AF22</f>
        <v>0</v>
      </c>
      <c r="AG277" s="21" t="n">
        <f aca="false">-In_PSH_Land*AG19-In_PSH_Devex*$E13*AG30-AG106-In_EW_To_PSH*AG107+$F265*AG22</f>
        <v>0</v>
      </c>
      <c r="AH277" s="21" t="n">
        <f aca="false">-In_PSH_Land*AH19-In_PSH_Devex*$E13*AH30-AH106-In_EW_To_PSH*AH107+$F265*AH22</f>
        <v>0</v>
      </c>
      <c r="AI277" s="21" t="n">
        <f aca="false">-In_PSH_Land*AI19-In_PSH_Devex*$E13*AI30-AI106-In_EW_To_PSH*AI107+$F265*AI22</f>
        <v>0</v>
      </c>
      <c r="AJ277" s="21" t="n">
        <f aca="false">-In_PSH_Land*AJ19-In_PSH_Devex*$E13*AJ30-AJ106-In_EW_To_PSH*AJ107+$F265*AJ22</f>
        <v>0</v>
      </c>
      <c r="AK277" s="21" t="n">
        <f aca="false">-In_PSH_Land*AK19-In_PSH_Devex*$E13*AK30-AK106-In_EW_To_PSH*AK107+$F265*AK22</f>
        <v>0</v>
      </c>
      <c r="AL277" s="21" t="n">
        <f aca="false">-In_PSH_Land*AL19-In_PSH_Devex*$E13*AL30-AL106-In_EW_To_PSH*AL107+$F265*AL22</f>
        <v>0</v>
      </c>
      <c r="AM277" s="21" t="n">
        <f aca="false">-In_PSH_Land*AM19-In_PSH_Devex*$E13*AM30-AM106-In_EW_To_PSH*AM107+$F265*AM22</f>
        <v>0</v>
      </c>
      <c r="AN277" s="21" t="n">
        <f aca="false">-In_PSH_Land*AN19-In_PSH_Devex*$E13*AN30-AN106-In_EW_To_PSH*AN107+$F265*AN22</f>
        <v>0</v>
      </c>
      <c r="AO277" s="21" t="n">
        <f aca="false">-In_PSH_Land*AO19-In_PSH_Devex*$E13*AO30-AO106-In_EW_To_PSH*AO107+$F265*AO22</f>
        <v>0</v>
      </c>
      <c r="AP277" s="21" t="n">
        <f aca="false">-In_PSH_Land*AP19-In_PSH_Devex*$E13*AP30-AP106-In_EW_To_PSH*AP107+$F265*AP22</f>
        <v>0</v>
      </c>
      <c r="AQ277" s="21" t="n">
        <f aca="false">-In_PSH_Land*AQ19-In_PSH_Devex*$E13*AQ30-AQ106-In_EW_To_PSH*AQ107+$F265*AQ22</f>
        <v>0</v>
      </c>
      <c r="AR277" s="21" t="n">
        <f aca="false">-In_PSH_Land*AR19-In_PSH_Devex*$E13*AR30-AR106-In_EW_To_PSH*AR107+$F265*AR22</f>
        <v>0</v>
      </c>
      <c r="AS277" s="21" t="n">
        <f aca="false">-In_PSH_Land*AS19-In_PSH_Devex*$E13*AS30-AS106-In_EW_To_PSH*AS107+$F265*AS22</f>
        <v>0</v>
      </c>
      <c r="AT277" s="21" t="n">
        <f aca="false">-In_PSH_Land*AT19-In_PSH_Devex*$E13*AT30-AT106-In_EW_To_PSH*AT107+$F265*AT22</f>
        <v>0</v>
      </c>
      <c r="AU277" s="21" t="n">
        <f aca="false">-In_PSH_Land*AU19-In_PSH_Devex*$E13*AU30-AU106-In_EW_To_PSH*AU107+$F265*AU22</f>
        <v>0</v>
      </c>
      <c r="AV277" s="21" t="n">
        <f aca="false">-In_PSH_Land*AV19-In_PSH_Devex*$E13*AV30-AV106-In_EW_To_PSH*AV107+$F265*AV22</f>
        <v>0</v>
      </c>
      <c r="AW277" s="21" t="n">
        <f aca="false">-In_PSH_Land*AW19-In_PSH_Devex*$E13*AW30-AW106-In_EW_To_PSH*AW107+$F265*AW22</f>
        <v>0</v>
      </c>
      <c r="AX277" s="21" t="n">
        <f aca="false">-In_PSH_Land*AX19-In_PSH_Devex*$E13*AX30-AX106-In_EW_To_PSH*AX107+$F265*AX22</f>
        <v>0</v>
      </c>
      <c r="AY277" s="21" t="n">
        <f aca="false">-In_PSH_Land*AY19-In_PSH_Devex*$E13*AY30-AY106-In_EW_To_PSH*AY107+$F265*AY22</f>
        <v>0</v>
      </c>
      <c r="AZ277" s="21" t="n">
        <f aca="false">-In_PSH_Land*AZ19-In_PSH_Devex*$E13*AZ30-AZ106-In_EW_To_PSH*AZ107+$F265*AZ22</f>
        <v>0</v>
      </c>
      <c r="BA277" s="21" t="n">
        <f aca="false">-In_PSH_Land*BA19-In_PSH_Devex*$E13*BA30-BA106-In_EW_To_PSH*BA107+$F265*BA22</f>
        <v>0</v>
      </c>
      <c r="BB277" s="21" t="n">
        <f aca="false">-In_PSH_Land*BB19-In_PSH_Devex*$E13*BB30-BB106-In_EW_To_PSH*BB107+$F265*BB22</f>
        <v>0</v>
      </c>
      <c r="BC277" s="21" t="n">
        <f aca="false">-In_PSH_Land*BC19-In_PSH_Devex*$E13*BC30-BC106-In_EW_To_PSH*BC107+$F265*BC22</f>
        <v>0</v>
      </c>
      <c r="BD277" s="21" t="n">
        <f aca="false">-In_PSH_Land*BD19-In_PSH_Devex*$E13*BD30-BD106-In_EW_To_PSH*BD107+$F265*BD22</f>
        <v>0</v>
      </c>
      <c r="BE277" s="21" t="n">
        <f aca="false">-In_PSH_Land*BE19-In_PSH_Devex*$E13*BE30-BE106-In_EW_To_PSH*BE107+$F265*BE22</f>
        <v>0</v>
      </c>
      <c r="BF277" s="21" t="n">
        <f aca="false">-In_PSH_Land*BF19-In_PSH_Devex*$E13*BF30-BF106-In_EW_To_PSH*BF107+$F265*BF22</f>
        <v>0</v>
      </c>
      <c r="BG277" s="21" t="n">
        <f aca="false">-In_PSH_Land*BG19-In_PSH_Devex*$E13*BG30-BG106-In_EW_To_PSH*BG107+$F265*BG22</f>
        <v>0</v>
      </c>
      <c r="BH277" s="21" t="n">
        <f aca="false">-In_PSH_Land*BH19-In_PSH_Devex*$E13*BH30-BH106-In_EW_To_PSH*BH107+$F265*BH22</f>
        <v>0</v>
      </c>
      <c r="BI277" s="21" t="n">
        <f aca="false">-In_PSH_Land*BI19-In_PSH_Devex*$E13*BI30-BI106-In_EW_To_PSH*BI107+$F265*BI22</f>
        <v>0</v>
      </c>
      <c r="BJ277" s="21" t="n">
        <f aca="false">-In_PSH_Land*BJ19-In_PSH_Devex*$E13*BJ30-BJ106-In_EW_To_PSH*BJ107+$F265*BJ22</f>
        <v>0</v>
      </c>
      <c r="BK277" s="21" t="n">
        <f aca="false">-In_PSH_Land*BK19-In_PSH_Devex*$E13*BK30-BK106-In_EW_To_PSH*BK107+$F265*BK22</f>
        <v>0</v>
      </c>
      <c r="BL277" s="21" t="n">
        <f aca="false">-In_PSH_Land*BL19-In_PSH_Devex*$E13*BL30-BL106-In_EW_To_PSH*BL107+$F265*BL22</f>
        <v>0</v>
      </c>
      <c r="BM277" s="21" t="n">
        <f aca="false">-In_PSH_Land*BM19-In_PSH_Devex*$E13*BM30-BM106-In_EW_To_PSH*BM107+$F265*BM22</f>
        <v>0</v>
      </c>
      <c r="BN277" s="21" t="n">
        <f aca="false">-In_PSH_Land*BN19-In_PSH_Devex*$E13*BN30-BN106-In_EW_To_PSH*BN107+$F265*BN22</f>
        <v>0</v>
      </c>
      <c r="BO277" s="21" t="n">
        <f aca="false">-In_PSH_Land*BO19-In_PSH_Devex*$E13*BO30-BO106-In_EW_To_PSH*BO107+$F265*BO22</f>
        <v>0</v>
      </c>
      <c r="BP277" s="21" t="n">
        <f aca="false">-In_PSH_Land*BP19-In_PSH_Devex*$E13*BP30-BP106-In_EW_To_PSH*BP107+$F265*BP22</f>
        <v>0</v>
      </c>
      <c r="BQ277" s="21" t="n">
        <f aca="false">-In_PSH_Land*BQ19-In_PSH_Devex*$E13*BQ30-BQ106-In_EW_To_PSH*BQ107+$F265*BQ22</f>
        <v>0</v>
      </c>
      <c r="BR277" s="21" t="n">
        <f aca="false">-In_PSH_Land*BR19-In_PSH_Devex*$E13*BR30-BR106-In_EW_To_PSH*BR107+$F265*BR22</f>
        <v>0</v>
      </c>
      <c r="BS277" s="21" t="n">
        <f aca="false">-In_PSH_Land*BS19-In_PSH_Devex*$E13*BS30-BS106-In_EW_To_PSH*BS107+$F265*BS22</f>
        <v>0</v>
      </c>
      <c r="BT277" s="21" t="n">
        <f aca="false">-In_PSH_Land*BT19-In_PSH_Devex*$E13*BT30-BT106-In_EW_To_PSH*BT107+$F265*BT22</f>
        <v>0</v>
      </c>
      <c r="BU277" s="21" t="n">
        <f aca="false">-In_PSH_Land*BU19-In_PSH_Devex*$E13*BU30-BU106-In_EW_To_PSH*BU107+$F265*BU22</f>
        <v>0</v>
      </c>
      <c r="BV277" s="21" t="n">
        <f aca="false">-In_PSH_Land*BV19-In_PSH_Devex*$E13*BV30-BV106-In_EW_To_PSH*BV107+$F265*BV22</f>
        <v>0</v>
      </c>
      <c r="BW277" s="21" t="n">
        <f aca="false">-In_PSH_Land*BW19-In_PSH_Devex*$E13*BW30-BW106-In_EW_To_PSH*BW107+$F265*BW22</f>
        <v>0</v>
      </c>
      <c r="BX277" s="21" t="n">
        <f aca="false">-In_PSH_Land*BX19-In_PSH_Devex*$E13*BX30-BX106-In_EW_To_PSH*BX107+$F265*BX22</f>
        <v>0</v>
      </c>
      <c r="BY277" s="21" t="n">
        <f aca="false">-In_PSH_Land*BY19-In_PSH_Devex*$E13*BY30-BY106-In_EW_To_PSH*BY107+$F265*BY22</f>
        <v>0</v>
      </c>
      <c r="BZ277" s="21" t="n">
        <f aca="false">-In_PSH_Land*BZ19-In_PSH_Devex*$E13*BZ30-BZ106-In_EW_To_PSH*BZ107+$F265*BZ22</f>
        <v>0</v>
      </c>
      <c r="CA277" s="21" t="n">
        <f aca="false">-In_PSH_Land*CA19-In_PSH_Devex*$E13*CA30-CA106-In_EW_To_PSH*CA107+$F265*CA22</f>
        <v>0</v>
      </c>
      <c r="CB277" s="21" t="n">
        <f aca="false">-In_PSH_Land*CB19-In_PSH_Devex*$E13*CB30-CB106-In_EW_To_PSH*CB107+$F265*CB22</f>
        <v>0</v>
      </c>
      <c r="CC277" s="21" t="n">
        <f aca="false">-In_PSH_Land*CC19-In_PSH_Devex*$E13*CC30-CC106-In_EW_To_PSH*CC107+$F265*CC22</f>
        <v>0</v>
      </c>
      <c r="CD277" s="21" t="n">
        <f aca="false">-In_PSH_Land*CD19-In_PSH_Devex*$E13*CD30-CD106-In_EW_To_PSH*CD107+$F265*CD22</f>
        <v>0</v>
      </c>
      <c r="CE277" s="21" t="n">
        <f aca="false">-In_PSH_Land*CE19-In_PSH_Devex*$E13*CE30-CE106-In_EW_To_PSH*CE107+$F265*CE22</f>
        <v>0</v>
      </c>
      <c r="CF277" s="21" t="n">
        <f aca="false">-In_PSH_Land*CF19-In_PSH_Devex*$E13*CF30-CF106-In_EW_To_PSH*CF107+$F265*CF22</f>
        <v>0</v>
      </c>
      <c r="CG277" s="21" t="n">
        <f aca="false">-In_PSH_Land*CG19-In_PSH_Devex*$E13*CG30-CG106-In_EW_To_PSH*CG107+$F265*CG22</f>
        <v>0</v>
      </c>
      <c r="CH277" s="21" t="n">
        <f aca="false">-In_PSH_Land*CH19-In_PSH_Devex*$E13*CH30-CH106-In_EW_To_PSH*CH107+$F265*CH22</f>
        <v>0</v>
      </c>
      <c r="CI277" s="21" t="n">
        <f aca="false">-In_PSH_Land*CI19-In_PSH_Devex*$E13*CI30-CI106-In_EW_To_PSH*CI107+$F265*CI22</f>
        <v>0</v>
      </c>
      <c r="CJ277" s="21" t="n">
        <f aca="false">-In_PSH_Land*CJ19-In_PSH_Devex*$E13*CJ30-CJ106-In_EW_To_PSH*CJ107+$F265*CJ22</f>
        <v>0</v>
      </c>
      <c r="CK277" s="21" t="n">
        <f aca="false">-In_PSH_Land*CK19-In_PSH_Devex*$E13*CK30-CK106-In_EW_To_PSH*CK107+$F265*CK22</f>
        <v>0</v>
      </c>
      <c r="CL277" s="21" t="n">
        <f aca="false">-In_PSH_Land*CL19-In_PSH_Devex*$E13*CL30-CL106-In_EW_To_PSH*CL107+$F265*CL22</f>
        <v>0</v>
      </c>
      <c r="CM277" s="21" t="n">
        <f aca="false">-In_PSH_Land*CM19-In_PSH_Devex*$E13*CM30-CM106-In_EW_To_PSH*CM107+$F265*CM22</f>
        <v>0</v>
      </c>
      <c r="CN277" s="21" t="n">
        <f aca="false">-In_PSH_Land*CN19-In_PSH_Devex*$E13*CN30-CN106-In_EW_To_PSH*CN107+$F265*CN22</f>
        <v>0</v>
      </c>
      <c r="CO277" s="21" t="n">
        <f aca="false">-In_PSH_Land*CO19-In_PSH_Devex*$E13*CO30-CO106-In_EW_To_PSH*CO107+$F265*CO22</f>
        <v>0</v>
      </c>
      <c r="CP277" s="21" t="n">
        <f aca="false">-In_PSH_Land*CP19-In_PSH_Devex*$E13*CP30-CP106-In_EW_To_PSH*CP107+$F265*CP22</f>
        <v>0</v>
      </c>
      <c r="CQ277" s="21" t="n">
        <f aca="false">-In_PSH_Land*CQ19-In_PSH_Devex*$E13*CQ30-CQ106-In_EW_To_PSH*CQ107+$F265*CQ22</f>
        <v>0</v>
      </c>
      <c r="CR277" s="21" t="n">
        <f aca="false">-In_PSH_Land*CR19-In_PSH_Devex*$E13*CR30-CR106-In_EW_To_PSH*CR107+$F265*CR22</f>
        <v>0</v>
      </c>
      <c r="CS277" s="21" t="n">
        <f aca="false">-In_PSH_Land*CS19-In_PSH_Devex*$E13*CS30-CS106-In_EW_To_PSH*CS107+$F265*CS22</f>
        <v>0</v>
      </c>
      <c r="CT277" s="21" t="n">
        <f aca="false">-In_PSH_Land*CT19-In_PSH_Devex*$E13*CT30-CT106-In_EW_To_PSH*CT107+$F265*CT22</f>
        <v>0</v>
      </c>
      <c r="CU277" s="21" t="n">
        <f aca="false">-In_PSH_Land*CU19-In_PSH_Devex*$E13*CU30-CU106-In_EW_To_PSH*CU107+$F265*CU22</f>
        <v>0</v>
      </c>
      <c r="CV277" s="21" t="n">
        <f aca="false">-In_PSH_Land*CV19-In_PSH_Devex*$E13*CV30-CV106-In_EW_To_PSH*CV107+$F265*CV22</f>
        <v>0</v>
      </c>
      <c r="CW277" s="21" t="n">
        <f aca="false">-In_PSH_Land*CW19-In_PSH_Devex*$E13*CW30-CW106-In_EW_To_PSH*CW107+$F265*CW22</f>
        <v>0</v>
      </c>
      <c r="CX277" s="21" t="n">
        <f aca="false">-In_PSH_Land*CX19-In_PSH_Devex*$E13*CX30-CX106-In_EW_To_PSH*CX107+$F265*CX22</f>
        <v>0</v>
      </c>
      <c r="CY277" s="21" t="n">
        <f aca="false">-In_PSH_Land*CY19-In_PSH_Devex*$E13*CY30-CY106-In_EW_To_PSH*CY107+$F265*CY22</f>
        <v>0</v>
      </c>
      <c r="CZ277" s="21" t="n">
        <f aca="false">-In_PSH_Land*CZ19-In_PSH_Devex*$E13*CZ30-CZ106-In_EW_To_PSH*CZ107+$F265*CZ22</f>
        <v>0</v>
      </c>
      <c r="DA277" s="21" t="n">
        <f aca="false">-In_PSH_Land*DA19-In_PSH_Devex*$E13*DA30-DA106-In_EW_To_PSH*DA107+$F265*DA22</f>
        <v>0</v>
      </c>
      <c r="DB277" s="21" t="n">
        <f aca="false">-In_PSH_Land*DB19-In_PSH_Devex*$E13*DB30-DB106-In_EW_To_PSH*DB107+$F265*DB22</f>
        <v>0</v>
      </c>
      <c r="DC277" s="21" t="n">
        <f aca="false">-In_PSH_Land*DC19-In_PSH_Devex*$E13*DC30-DC106-In_EW_To_PSH*DC107+$F265*DC22</f>
        <v>0</v>
      </c>
      <c r="DD277" s="21" t="n">
        <f aca="false">-In_PSH_Land*DD19-In_PSH_Devex*$E13*DD30-DD106-In_EW_To_PSH*DD107+$F265*DD22</f>
        <v>0</v>
      </c>
      <c r="DE277" s="21" t="n">
        <f aca="false">-In_PSH_Land*DE19-In_PSH_Devex*$E13*DE30-DE106-In_EW_To_PSH*DE107+$F265*DE22</f>
        <v>0</v>
      </c>
      <c r="DF277" s="21" t="n">
        <f aca="false">-In_PSH_Land*DF19-In_PSH_Devex*$E13*DF30-DF106-In_EW_To_PSH*DF107+$F265*DF22</f>
        <v>0</v>
      </c>
      <c r="DG277" s="21" t="n">
        <f aca="false">-In_PSH_Land*DG19-In_PSH_Devex*$E13*DG30-DG106-In_EW_To_PSH*DG107+$F265*DG22</f>
        <v>0</v>
      </c>
      <c r="DH277" s="21" t="n">
        <f aca="false">-In_PSH_Land*DH19-In_PSH_Devex*$E13*DH30-DH106-In_EW_To_PSH*DH107+$F265*DH22</f>
        <v>0</v>
      </c>
      <c r="DI277" s="21" t="n">
        <f aca="false">-In_PSH_Land*DI19-In_PSH_Devex*$E13*DI30-DI106-In_EW_To_PSH*DI107+$F265*DI22</f>
        <v>0</v>
      </c>
      <c r="DJ277" s="21" t="n">
        <f aca="false">-In_PSH_Land*DJ19-In_PSH_Devex*$E13*DJ30-DJ106-In_EW_To_PSH*DJ107+$F265*DJ22</f>
        <v>0</v>
      </c>
      <c r="DK277" s="21" t="n">
        <f aca="false">-In_PSH_Land*DK19-In_PSH_Devex*$E13*DK30-DK106-In_EW_To_PSH*DK107+$F265*DK22</f>
        <v>0</v>
      </c>
      <c r="DL277" s="21" t="n">
        <f aca="false">-In_PSH_Land*DL19-In_PSH_Devex*$E13*DL30-DL106-In_EW_To_PSH*DL107+$F265*DL22</f>
        <v>0</v>
      </c>
      <c r="DM277" s="21" t="n">
        <f aca="false">-In_PSH_Land*DM19-In_PSH_Devex*$E13*DM30-DM106-In_EW_To_PSH*DM107+$F265*DM22</f>
        <v>0</v>
      </c>
      <c r="DN277" s="21" t="n">
        <f aca="false">-In_PSH_Land*DN19-In_PSH_Devex*$E13*DN30-DN106-In_EW_To_PSH*DN107+$F265*DN22</f>
        <v>0</v>
      </c>
      <c r="DO277" s="21" t="n">
        <f aca="false">-In_PSH_Land*DO19-In_PSH_Devex*$E13*DO30-DO106-In_EW_To_PSH*DO107+$F265*DO22</f>
        <v>0</v>
      </c>
      <c r="DP277" s="21" t="n">
        <f aca="false">-In_PSH_Land*DP19-In_PSH_Devex*$E13*DP30-DP106-In_EW_To_PSH*DP107+$F265*DP22</f>
        <v>0</v>
      </c>
      <c r="DQ277" s="21" t="n">
        <f aca="false">-In_PSH_Land*DQ19-In_PSH_Devex*$E13*DQ30-DQ106-In_EW_To_PSH*DQ107+$F265*DQ22</f>
        <v>0</v>
      </c>
      <c r="DR277" s="21" t="n">
        <f aca="false">-In_PSH_Land*DR19-In_PSH_Devex*$E13*DR30-DR106-In_EW_To_PSH*DR107+$F265*DR22</f>
        <v>0</v>
      </c>
      <c r="DS277" s="21" t="n">
        <f aca="false">-In_PSH_Land*DS19-In_PSH_Devex*$E13*DS30-DS106-In_EW_To_PSH*DS107+$F265*DS22</f>
        <v>0</v>
      </c>
      <c r="DT277" s="21" t="n">
        <f aca="false">-In_PSH_Land*DT19-In_PSH_Devex*$E13*DT30-DT106-In_EW_To_PSH*DT107+$F265*DT22</f>
        <v>0</v>
      </c>
      <c r="DU277" s="21" t="n">
        <f aca="false">-In_PSH_Land*DU19-In_PSH_Devex*$E13*DU30-DU106-In_EW_To_PSH*DU107+$F265*DU22</f>
        <v>0</v>
      </c>
      <c r="DV277" s="21" t="n">
        <f aca="false">-In_PSH_Land*DV19-In_PSH_Devex*$E13*DV30-DV106-In_EW_To_PSH*DV107+$F265*DV22</f>
        <v>0</v>
      </c>
      <c r="DW277" s="21" t="n">
        <f aca="false">-In_PSH_Land*DW19-In_PSH_Devex*$E13*DW30-DW106-In_EW_To_PSH*DW107+$F265*DW22</f>
        <v>0</v>
      </c>
      <c r="DX277" s="21" t="n">
        <f aca="false">-In_PSH_Land*DX19-In_PSH_Devex*$E13*DX30-DX106-In_EW_To_PSH*DX107+$F265*DX22</f>
        <v>0</v>
      </c>
      <c r="DY277" s="21" t="n">
        <f aca="false">-In_PSH_Land*DY19-In_PSH_Devex*$E13*DY30-DY106-In_EW_To_PSH*DY107+$F265*DY22</f>
        <v>0</v>
      </c>
      <c r="DZ277" s="21" t="n">
        <f aca="false">-In_PSH_Land*DZ19-In_PSH_Devex*$E13*DZ30-DZ106-In_EW_To_PSH*DZ107+$F265*DZ22</f>
        <v>0</v>
      </c>
      <c r="EA277" s="21" t="n">
        <f aca="false">-In_PSH_Land*EA19-In_PSH_Devex*$E13*EA30-EA106-In_EW_To_PSH*EA107+$F265*EA22</f>
        <v>0</v>
      </c>
      <c r="EB277" s="21" t="n">
        <f aca="false">-In_PSH_Land*EB19-In_PSH_Devex*$E13*EB30-EB106-In_EW_To_PSH*EB107+$F265*EB22</f>
        <v>0</v>
      </c>
      <c r="EC277" s="21" t="n">
        <f aca="false">-In_PSH_Land*EC19-In_PSH_Devex*$E13*EC30-EC106-In_EW_To_PSH*EC107+$F265*EC22</f>
        <v>0</v>
      </c>
      <c r="ED277" s="21" t="n">
        <f aca="false">-In_PSH_Land*ED19-In_PSH_Devex*$E13*ED30-ED106-In_EW_To_PSH*ED107+$F265*ED22</f>
        <v>0</v>
      </c>
      <c r="EE277" s="21" t="n">
        <f aca="false">-In_PSH_Land*EE19-In_PSH_Devex*$E13*EE30-EE106-In_EW_To_PSH*EE107+$F265*EE22</f>
        <v>0</v>
      </c>
      <c r="EF277" s="21" t="n">
        <f aca="false">-In_PSH_Land*EF19-In_PSH_Devex*$E13*EF30-EF106-In_EW_To_PSH*EF107+$F265*EF22</f>
        <v>0</v>
      </c>
      <c r="EG277" s="21" t="n">
        <f aca="false">-In_PSH_Land*EG19-In_PSH_Devex*$E13*EG30-EG106-In_EW_To_PSH*EG107+$F265*EG22</f>
        <v>0</v>
      </c>
      <c r="EH277" s="21" t="n">
        <f aca="false">-In_PSH_Land*EH19-In_PSH_Devex*$E13*EH30-EH106-In_EW_To_PSH*EH107+$F265*EH22</f>
        <v>0</v>
      </c>
      <c r="EI277" s="21" t="n">
        <f aca="false">-In_PSH_Land*EI19-In_PSH_Devex*$E13*EI30-EI106-In_EW_To_PSH*EI107+$F265*EI22</f>
        <v>0</v>
      </c>
      <c r="EJ277" s="21" t="n">
        <f aca="false">-In_PSH_Land*EJ19-In_PSH_Devex*$E13*EJ30-EJ106-In_EW_To_PSH*EJ107+$F265*EJ22</f>
        <v>0</v>
      </c>
      <c r="EK277" s="21" t="n">
        <f aca="false">-In_PSH_Land*EK19-In_PSH_Devex*$E13*EK30-EK106-In_EW_To_PSH*EK107+$F265*EK22</f>
        <v>0</v>
      </c>
      <c r="EL277" s="21" t="n">
        <f aca="false">-In_PSH_Land*EL19-In_PSH_Devex*$E13*EL30-EL106-In_EW_To_PSH*EL107+$F265*EL22</f>
        <v>0</v>
      </c>
      <c r="EM277" s="21" t="n">
        <f aca="false">-In_PSH_Land*EM19-In_PSH_Devex*$E13*EM30-EM106-In_EW_To_PSH*EM107+$F265*EM22</f>
        <v>0</v>
      </c>
      <c r="EN277" s="21" t="n">
        <f aca="false">-In_PSH_Land*EN19-In_PSH_Devex*$E13*EN30-EN106-In_EW_To_PSH*EN107+$F265*EN22</f>
        <v>0</v>
      </c>
      <c r="EO277" s="21" t="n">
        <f aca="false">-In_PSH_Land*EO19-In_PSH_Devex*$E13*EO30-EO106-In_EW_To_PSH*EO107+$F265*EO22</f>
        <v>0</v>
      </c>
      <c r="EP277" s="21" t="n">
        <f aca="false">-In_PSH_Land*EP19-In_PSH_Devex*$E13*EP30-EP106-In_EW_To_PSH*EP107+$F265*EP22</f>
        <v>0</v>
      </c>
      <c r="EQ277" s="21" t="n">
        <f aca="false">-In_PSH_Land*EQ19-In_PSH_Devex*$E13*EQ30-EQ106-In_EW_To_PSH*EQ107+$F265*EQ22</f>
        <v>0</v>
      </c>
      <c r="ER277" s="21" t="n">
        <f aca="false">-In_PSH_Land*ER19-In_PSH_Devex*$E13*ER30-ER106-In_EW_To_PSH*ER107+$F265*ER22</f>
        <v>0</v>
      </c>
      <c r="ES277" s="21" t="n">
        <f aca="false">-In_PSH_Land*ES19-In_PSH_Devex*$E13*ES30-ES106-In_EW_To_PSH*ES107+$F265*ES22</f>
        <v>0</v>
      </c>
      <c r="ET277" s="21" t="n">
        <f aca="false">-In_PSH_Land*ET19-In_PSH_Devex*$E13*ET30-ET106-In_EW_To_PSH*ET107+$F265*ET22</f>
        <v>0</v>
      </c>
      <c r="EU277" s="21" t="n">
        <f aca="false">-In_PSH_Land*EU19-In_PSH_Devex*$E13*EU30-EU106-In_EW_To_PSH*EU107+$F265*EU22</f>
        <v>0</v>
      </c>
      <c r="EV277" s="21" t="n">
        <f aca="false">-In_PSH_Land*EV19-In_PSH_Devex*$E13*EV30-EV106-In_EW_To_PSH*EV107+$F265*EV22</f>
        <v>0</v>
      </c>
      <c r="EW277" s="21" t="n">
        <f aca="false">-In_PSH_Land*EW19-In_PSH_Devex*$E13*EW30-EW106-In_EW_To_PSH*EW107+$F265*EW22</f>
        <v>0</v>
      </c>
      <c r="EX277" s="21" t="n">
        <f aca="false">-In_PSH_Land*EX19-In_PSH_Devex*$E13*EX30-EX106-In_EW_To_PSH*EX107+$F265*EX22</f>
        <v>0</v>
      </c>
      <c r="EY277" s="21" t="n">
        <f aca="false">-In_PSH_Land*EY19-In_PSH_Devex*$E13*EY30-EY106-In_EW_To_PSH*EY107+$F265*EY22</f>
        <v>0</v>
      </c>
      <c r="EZ277" s="21" t="n">
        <f aca="false">-In_PSH_Land*EZ19-In_PSH_Devex*$E13*EZ30-EZ106-In_EW_To_PSH*EZ107+$F265*EZ22</f>
        <v>0</v>
      </c>
      <c r="FA277" s="21" t="n">
        <f aca="false">-In_PSH_Land*FA19-In_PSH_Devex*$E13*FA30-FA106-In_EW_To_PSH*FA107+$F265*FA22</f>
        <v>0</v>
      </c>
      <c r="FB277" s="21" t="n">
        <f aca="false">-In_PSH_Land*FB19-In_PSH_Devex*$E13*FB30-FB106-In_EW_To_PSH*FB107+$F265*FB22</f>
        <v>0</v>
      </c>
      <c r="FC277" s="21" t="n">
        <f aca="false">-In_PSH_Land*FC19-In_PSH_Devex*$E13*FC30-FC106-In_EW_To_PSH*FC107+$F265*FC22</f>
        <v>0</v>
      </c>
      <c r="FD277" s="21" t="n">
        <f aca="false">-In_PSH_Land*FD19-In_PSH_Devex*$E13*FD30-FD106-In_EW_To_PSH*FD107+$F265*FD22</f>
        <v>0</v>
      </c>
      <c r="FE277" s="21" t="n">
        <f aca="false">-In_PSH_Land*FE19-In_PSH_Devex*$E13*FE30-FE106-In_EW_To_PSH*FE107+$F265*FE22</f>
        <v>0</v>
      </c>
      <c r="FF277" s="21" t="n">
        <f aca="false">-In_PSH_Land*FF19-In_PSH_Devex*$E13*FF30-FF106-In_EW_To_PSH*FF107+$F265*FF22</f>
        <v>0</v>
      </c>
      <c r="FG277" s="21" t="n">
        <f aca="false">-In_PSH_Land*FG19-In_PSH_Devex*$E13*FG30-FG106-In_EW_To_PSH*FG107+$F265*FG22</f>
        <v>0</v>
      </c>
      <c r="FH277" s="21" t="n">
        <f aca="false">-In_PSH_Land*FH19-In_PSH_Devex*$E13*FH30-FH106-In_EW_To_PSH*FH107+$F265*FH22</f>
        <v>0</v>
      </c>
    </row>
    <row r="278" customFormat="false" ht="15" hidden="false" customHeight="false" outlineLevel="0" collapsed="false">
      <c r="C278" s="28" t="s">
        <v>893</v>
      </c>
      <c r="D278" s="12" t="s">
        <v>32</v>
      </c>
      <c r="E278" s="33" t="str">
        <f aca="false">IFERROR(XIRR($J277:$FH277,$J$4:$FH$4),"n/a")</f>
        <v>n/a</v>
      </c>
    </row>
    <row r="280" customFormat="false" ht="15" hidden="false" customHeight="false" outlineLevel="0" collapsed="false">
      <c r="A280" s="10" t="s">
        <v>14</v>
      </c>
      <c r="B280" s="10"/>
      <c r="C280" s="10" t="s">
        <v>894</v>
      </c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/>
      <c r="EI280" s="10"/>
      <c r="EJ280" s="10"/>
      <c r="EK280" s="10"/>
      <c r="EL280" s="10"/>
      <c r="EM280" s="10"/>
      <c r="EN280" s="10"/>
      <c r="EO280" s="10"/>
      <c r="EP280" s="10"/>
      <c r="EQ280" s="10"/>
      <c r="ER280" s="10"/>
      <c r="ES280" s="10"/>
      <c r="ET280" s="10"/>
      <c r="EU280" s="10"/>
      <c r="EV280" s="10"/>
      <c r="EW280" s="10"/>
      <c r="EX280" s="10"/>
      <c r="EY280" s="10"/>
      <c r="EZ280" s="10"/>
      <c r="FA280" s="10"/>
      <c r="FB280" s="10"/>
      <c r="FC280" s="10"/>
      <c r="FD280" s="10"/>
      <c r="FE280" s="10"/>
      <c r="FF280" s="10"/>
      <c r="FG280" s="10"/>
      <c r="FH280" s="10"/>
    </row>
    <row r="281" customFormat="false" ht="15" hidden="false" customHeight="false" outlineLevel="0" collapsed="false">
      <c r="C281" s="1" t="s">
        <v>895</v>
      </c>
      <c r="D281" s="12" t="s">
        <v>32</v>
      </c>
      <c r="E281" s="23" t="n">
        <f aca="false">1-In_PSH_Stays*$F227</f>
        <v>1</v>
      </c>
      <c r="F281" s="21" t="n">
        <f aca="false">(1-In_PSH_Stays)*$F239</f>
        <v>1540.80291200887</v>
      </c>
    </row>
    <row r="282" customFormat="false" ht="15" hidden="false" customHeight="false" outlineLevel="0" collapsed="false">
      <c r="C282" s="1" t="s">
        <v>896</v>
      </c>
      <c r="D282" s="12" t="s">
        <v>32</v>
      </c>
      <c r="J282" s="23" t="n">
        <f aca="false">1-J25*(1-$E281)</f>
        <v>1</v>
      </c>
      <c r="K282" s="23" t="n">
        <f aca="false">1-K25*(1-$E281)</f>
        <v>1</v>
      </c>
      <c r="L282" s="23" t="n">
        <f aca="false">1-L25*(1-$E281)</f>
        <v>1</v>
      </c>
      <c r="M282" s="23" t="n">
        <f aca="false">1-M25*(1-$E281)</f>
        <v>1</v>
      </c>
      <c r="N282" s="23" t="n">
        <f aca="false">1-N25*(1-$E281)</f>
        <v>1</v>
      </c>
      <c r="O282" s="23" t="n">
        <f aca="false">1-O25*(1-$E281)</f>
        <v>1</v>
      </c>
      <c r="P282" s="23" t="n">
        <f aca="false">1-P25*(1-$E281)</f>
        <v>1</v>
      </c>
      <c r="Q282" s="23" t="n">
        <f aca="false">1-Q25*(1-$E281)</f>
        <v>1</v>
      </c>
      <c r="R282" s="23" t="n">
        <f aca="false">1-R25*(1-$E281)</f>
        <v>1</v>
      </c>
      <c r="S282" s="23" t="n">
        <f aca="false">1-S25*(1-$E281)</f>
        <v>1</v>
      </c>
      <c r="T282" s="23" t="n">
        <f aca="false">1-T25*(1-$E281)</f>
        <v>1</v>
      </c>
      <c r="U282" s="23" t="n">
        <f aca="false">1-U25*(1-$E281)</f>
        <v>1</v>
      </c>
      <c r="V282" s="23" t="n">
        <f aca="false">1-V25*(1-$E281)</f>
        <v>1</v>
      </c>
      <c r="W282" s="23" t="n">
        <f aca="false">1-W25*(1-$E281)</f>
        <v>1</v>
      </c>
      <c r="X282" s="23" t="n">
        <f aca="false">1-X25*(1-$E281)</f>
        <v>1</v>
      </c>
      <c r="Y282" s="23" t="n">
        <f aca="false">1-Y25*(1-$E281)</f>
        <v>1</v>
      </c>
      <c r="Z282" s="23" t="n">
        <f aca="false">1-Z25*(1-$E281)</f>
        <v>1</v>
      </c>
      <c r="AA282" s="23" t="n">
        <f aca="false">1-AA25*(1-$E281)</f>
        <v>1</v>
      </c>
      <c r="AB282" s="23" t="n">
        <f aca="false">1-AB25*(1-$E281)</f>
        <v>1</v>
      </c>
      <c r="AC282" s="23" t="n">
        <f aca="false">1-AC25*(1-$E281)</f>
        <v>1</v>
      </c>
      <c r="AD282" s="23" t="n">
        <f aca="false">1-AD25*(1-$E281)</f>
        <v>1</v>
      </c>
      <c r="AE282" s="23" t="n">
        <f aca="false">1-AE25*(1-$E281)</f>
        <v>1</v>
      </c>
      <c r="AF282" s="23" t="n">
        <f aca="false">1-AF25*(1-$E281)</f>
        <v>1</v>
      </c>
      <c r="AG282" s="23" t="n">
        <f aca="false">1-AG25*(1-$E281)</f>
        <v>1</v>
      </c>
      <c r="AH282" s="23" t="n">
        <f aca="false">1-AH25*(1-$E281)</f>
        <v>1</v>
      </c>
      <c r="AI282" s="23" t="n">
        <f aca="false">1-AI25*(1-$E281)</f>
        <v>1</v>
      </c>
      <c r="AJ282" s="23" t="n">
        <f aca="false">1-AJ25*(1-$E281)</f>
        <v>1</v>
      </c>
      <c r="AK282" s="23" t="n">
        <f aca="false">1-AK25*(1-$E281)</f>
        <v>1</v>
      </c>
      <c r="AL282" s="23" t="n">
        <f aca="false">1-AL25*(1-$E281)</f>
        <v>1</v>
      </c>
      <c r="AM282" s="23" t="n">
        <f aca="false">1-AM25*(1-$E281)</f>
        <v>1</v>
      </c>
      <c r="AN282" s="23" t="n">
        <f aca="false">1-AN25*(1-$E281)</f>
        <v>1</v>
      </c>
      <c r="AO282" s="23" t="n">
        <f aca="false">1-AO25*(1-$E281)</f>
        <v>1</v>
      </c>
      <c r="AP282" s="23" t="n">
        <f aca="false">1-AP25*(1-$E281)</f>
        <v>1</v>
      </c>
      <c r="AQ282" s="23" t="n">
        <f aca="false">1-AQ25*(1-$E281)</f>
        <v>1</v>
      </c>
      <c r="AR282" s="23" t="n">
        <f aca="false">1-AR25*(1-$E281)</f>
        <v>1</v>
      </c>
      <c r="AS282" s="23" t="n">
        <f aca="false">1-AS25*(1-$E281)</f>
        <v>1</v>
      </c>
      <c r="AT282" s="23" t="n">
        <f aca="false">1-AT25*(1-$E281)</f>
        <v>1</v>
      </c>
      <c r="AU282" s="23" t="n">
        <f aca="false">1-AU25*(1-$E281)</f>
        <v>1</v>
      </c>
      <c r="AV282" s="23" t="n">
        <f aca="false">1-AV25*(1-$E281)</f>
        <v>1</v>
      </c>
      <c r="AW282" s="23" t="n">
        <f aca="false">1-AW25*(1-$E281)</f>
        <v>1</v>
      </c>
      <c r="AX282" s="23" t="n">
        <f aca="false">1-AX25*(1-$E281)</f>
        <v>1</v>
      </c>
      <c r="AY282" s="23" t="n">
        <f aca="false">1-AY25*(1-$E281)</f>
        <v>1</v>
      </c>
      <c r="AZ282" s="23" t="n">
        <f aca="false">1-AZ25*(1-$E281)</f>
        <v>1</v>
      </c>
      <c r="BA282" s="23" t="n">
        <f aca="false">1-BA25*(1-$E281)</f>
        <v>1</v>
      </c>
      <c r="BB282" s="23" t="n">
        <f aca="false">1-BB25*(1-$E281)</f>
        <v>1</v>
      </c>
      <c r="BC282" s="23" t="n">
        <f aca="false">1-BC25*(1-$E281)</f>
        <v>1</v>
      </c>
      <c r="BD282" s="23" t="n">
        <f aca="false">1-BD25*(1-$E281)</f>
        <v>1</v>
      </c>
      <c r="BE282" s="23" t="n">
        <f aca="false">1-BE25*(1-$E281)</f>
        <v>1</v>
      </c>
      <c r="BF282" s="23" t="n">
        <f aca="false">1-BF25*(1-$E281)</f>
        <v>1</v>
      </c>
      <c r="BG282" s="23" t="n">
        <f aca="false">1-BG25*(1-$E281)</f>
        <v>1</v>
      </c>
      <c r="BH282" s="23" t="n">
        <f aca="false">1-BH25*(1-$E281)</f>
        <v>1</v>
      </c>
      <c r="BI282" s="23" t="n">
        <f aca="false">1-BI25*(1-$E281)</f>
        <v>1</v>
      </c>
      <c r="BJ282" s="23" t="n">
        <f aca="false">1-BJ25*(1-$E281)</f>
        <v>1</v>
      </c>
      <c r="BK282" s="23" t="n">
        <f aca="false">1-BK25*(1-$E281)</f>
        <v>1</v>
      </c>
      <c r="BL282" s="23" t="n">
        <f aca="false">1-BL25*(1-$E281)</f>
        <v>1</v>
      </c>
      <c r="BM282" s="23" t="n">
        <f aca="false">1-BM25*(1-$E281)</f>
        <v>1</v>
      </c>
      <c r="BN282" s="23" t="n">
        <f aca="false">1-BN25*(1-$E281)</f>
        <v>1</v>
      </c>
      <c r="BO282" s="23" t="n">
        <f aca="false">1-BO25*(1-$E281)</f>
        <v>1</v>
      </c>
      <c r="BP282" s="23" t="n">
        <f aca="false">1-BP25*(1-$E281)</f>
        <v>1</v>
      </c>
      <c r="BQ282" s="23" t="n">
        <f aca="false">1-BQ25*(1-$E281)</f>
        <v>1</v>
      </c>
      <c r="BR282" s="23" t="n">
        <f aca="false">1-BR25*(1-$E281)</f>
        <v>1</v>
      </c>
      <c r="BS282" s="23" t="n">
        <f aca="false">1-BS25*(1-$E281)</f>
        <v>1</v>
      </c>
      <c r="BT282" s="23" t="n">
        <f aca="false">1-BT25*(1-$E281)</f>
        <v>1</v>
      </c>
      <c r="BU282" s="23" t="n">
        <f aca="false">1-BU25*(1-$E281)</f>
        <v>1</v>
      </c>
      <c r="BV282" s="23" t="n">
        <f aca="false">1-BV25*(1-$E281)</f>
        <v>1</v>
      </c>
      <c r="BW282" s="23" t="n">
        <f aca="false">1-BW25*(1-$E281)</f>
        <v>1</v>
      </c>
      <c r="BX282" s="23" t="n">
        <f aca="false">1-BX25*(1-$E281)</f>
        <v>1</v>
      </c>
      <c r="BY282" s="23" t="n">
        <f aca="false">1-BY25*(1-$E281)</f>
        <v>1</v>
      </c>
      <c r="BZ282" s="23" t="n">
        <f aca="false">1-BZ25*(1-$E281)</f>
        <v>1</v>
      </c>
      <c r="CA282" s="23" t="n">
        <f aca="false">1-CA25*(1-$E281)</f>
        <v>1</v>
      </c>
      <c r="CB282" s="23" t="n">
        <f aca="false">1-CB25*(1-$E281)</f>
        <v>1</v>
      </c>
      <c r="CC282" s="23" t="n">
        <f aca="false">1-CC25*(1-$E281)</f>
        <v>1</v>
      </c>
      <c r="CD282" s="23" t="n">
        <f aca="false">1-CD25*(1-$E281)</f>
        <v>1</v>
      </c>
      <c r="CE282" s="23" t="n">
        <f aca="false">1-CE25*(1-$E281)</f>
        <v>1</v>
      </c>
      <c r="CF282" s="23" t="n">
        <f aca="false">1-CF25*(1-$E281)</f>
        <v>1</v>
      </c>
      <c r="CG282" s="23" t="n">
        <f aca="false">1-CG25*(1-$E281)</f>
        <v>1</v>
      </c>
      <c r="CH282" s="23" t="n">
        <f aca="false">1-CH25*(1-$E281)</f>
        <v>1</v>
      </c>
      <c r="CI282" s="23" t="n">
        <f aca="false">1-CI25*(1-$E281)</f>
        <v>1</v>
      </c>
      <c r="CJ282" s="23" t="n">
        <f aca="false">1-CJ25*(1-$E281)</f>
        <v>1</v>
      </c>
      <c r="CK282" s="23" t="n">
        <f aca="false">1-CK25*(1-$E281)</f>
        <v>1</v>
      </c>
      <c r="CL282" s="23" t="n">
        <f aca="false">1-CL25*(1-$E281)</f>
        <v>1</v>
      </c>
      <c r="CM282" s="23" t="n">
        <f aca="false">1-CM25*(1-$E281)</f>
        <v>1</v>
      </c>
      <c r="CN282" s="23" t="n">
        <f aca="false">1-CN25*(1-$E281)</f>
        <v>1</v>
      </c>
      <c r="CO282" s="23" t="n">
        <f aca="false">1-CO25*(1-$E281)</f>
        <v>1</v>
      </c>
      <c r="CP282" s="23" t="n">
        <f aca="false">1-CP25*(1-$E281)</f>
        <v>1</v>
      </c>
      <c r="CQ282" s="23" t="n">
        <f aca="false">1-CQ25*(1-$E281)</f>
        <v>1</v>
      </c>
      <c r="CR282" s="23" t="n">
        <f aca="false">1-CR25*(1-$E281)</f>
        <v>1</v>
      </c>
      <c r="CS282" s="23" t="n">
        <f aca="false">1-CS25*(1-$E281)</f>
        <v>1</v>
      </c>
      <c r="CT282" s="23" t="n">
        <f aca="false">1-CT25*(1-$E281)</f>
        <v>1</v>
      </c>
      <c r="CU282" s="23" t="n">
        <f aca="false">1-CU25*(1-$E281)</f>
        <v>1</v>
      </c>
      <c r="CV282" s="23" t="n">
        <f aca="false">1-CV25*(1-$E281)</f>
        <v>1</v>
      </c>
      <c r="CW282" s="23" t="n">
        <f aca="false">1-CW25*(1-$E281)</f>
        <v>1</v>
      </c>
      <c r="CX282" s="23" t="n">
        <f aca="false">1-CX25*(1-$E281)</f>
        <v>1</v>
      </c>
      <c r="CY282" s="23" t="n">
        <f aca="false">1-CY25*(1-$E281)</f>
        <v>1</v>
      </c>
      <c r="CZ282" s="23" t="n">
        <f aca="false">1-CZ25*(1-$E281)</f>
        <v>1</v>
      </c>
      <c r="DA282" s="23" t="n">
        <f aca="false">1-DA25*(1-$E281)</f>
        <v>1</v>
      </c>
      <c r="DB282" s="23" t="n">
        <f aca="false">1-DB25*(1-$E281)</f>
        <v>1</v>
      </c>
      <c r="DC282" s="23" t="n">
        <f aca="false">1-DC25*(1-$E281)</f>
        <v>1</v>
      </c>
      <c r="DD282" s="23" t="n">
        <f aca="false">1-DD25*(1-$E281)</f>
        <v>1</v>
      </c>
      <c r="DE282" s="23" t="n">
        <f aca="false">1-DE25*(1-$E281)</f>
        <v>1</v>
      </c>
      <c r="DF282" s="23" t="n">
        <f aca="false">1-DF25*(1-$E281)</f>
        <v>1</v>
      </c>
      <c r="DG282" s="23" t="n">
        <f aca="false">1-DG25*(1-$E281)</f>
        <v>1</v>
      </c>
      <c r="DH282" s="23" t="n">
        <f aca="false">1-DH25*(1-$E281)</f>
        <v>1</v>
      </c>
      <c r="DI282" s="23" t="n">
        <f aca="false">1-DI25*(1-$E281)</f>
        <v>1</v>
      </c>
      <c r="DJ282" s="23" t="n">
        <f aca="false">1-DJ25*(1-$E281)</f>
        <v>1</v>
      </c>
      <c r="DK282" s="23" t="n">
        <f aca="false">1-DK25*(1-$E281)</f>
        <v>1</v>
      </c>
      <c r="DL282" s="23" t="n">
        <f aca="false">1-DL25*(1-$E281)</f>
        <v>1</v>
      </c>
      <c r="DM282" s="23" t="n">
        <f aca="false">1-DM25*(1-$E281)</f>
        <v>1</v>
      </c>
      <c r="DN282" s="23" t="n">
        <f aca="false">1-DN25*(1-$E281)</f>
        <v>1</v>
      </c>
      <c r="DO282" s="23" t="n">
        <f aca="false">1-DO25*(1-$E281)</f>
        <v>1</v>
      </c>
      <c r="DP282" s="23" t="n">
        <f aca="false">1-DP25*(1-$E281)</f>
        <v>1</v>
      </c>
      <c r="DQ282" s="23" t="n">
        <f aca="false">1-DQ25*(1-$E281)</f>
        <v>1</v>
      </c>
      <c r="DR282" s="23" t="n">
        <f aca="false">1-DR25*(1-$E281)</f>
        <v>1</v>
      </c>
      <c r="DS282" s="23" t="n">
        <f aca="false">1-DS25*(1-$E281)</f>
        <v>1</v>
      </c>
      <c r="DT282" s="23" t="n">
        <f aca="false">1-DT25*(1-$E281)</f>
        <v>1</v>
      </c>
      <c r="DU282" s="23" t="n">
        <f aca="false">1-DU25*(1-$E281)</f>
        <v>1</v>
      </c>
      <c r="DV282" s="23" t="n">
        <f aca="false">1-DV25*(1-$E281)</f>
        <v>1</v>
      </c>
      <c r="DW282" s="23" t="n">
        <f aca="false">1-DW25*(1-$E281)</f>
        <v>1</v>
      </c>
      <c r="DX282" s="23" t="n">
        <f aca="false">1-DX25*(1-$E281)</f>
        <v>1</v>
      </c>
      <c r="DY282" s="23" t="n">
        <f aca="false">1-DY25*(1-$E281)</f>
        <v>1</v>
      </c>
      <c r="DZ282" s="23" t="n">
        <f aca="false">1-DZ25*(1-$E281)</f>
        <v>1</v>
      </c>
      <c r="EA282" s="23" t="n">
        <f aca="false">1-EA25*(1-$E281)</f>
        <v>1</v>
      </c>
      <c r="EB282" s="23" t="n">
        <f aca="false">1-EB25*(1-$E281)</f>
        <v>1</v>
      </c>
      <c r="EC282" s="23" t="n">
        <f aca="false">1-EC25*(1-$E281)</f>
        <v>1</v>
      </c>
      <c r="ED282" s="23" t="n">
        <f aca="false">1-ED25*(1-$E281)</f>
        <v>1</v>
      </c>
      <c r="EE282" s="23" t="n">
        <f aca="false">1-EE25*(1-$E281)</f>
        <v>1</v>
      </c>
      <c r="EF282" s="23" t="n">
        <f aca="false">1-EF25*(1-$E281)</f>
        <v>1</v>
      </c>
      <c r="EG282" s="23" t="n">
        <f aca="false">1-EG25*(1-$E281)</f>
        <v>1</v>
      </c>
      <c r="EH282" s="23" t="n">
        <f aca="false">1-EH25*(1-$E281)</f>
        <v>1</v>
      </c>
      <c r="EI282" s="23" t="n">
        <f aca="false">1-EI25*(1-$E281)</f>
        <v>1</v>
      </c>
      <c r="EJ282" s="23" t="n">
        <f aca="false">1-EJ25*(1-$E281)</f>
        <v>1</v>
      </c>
      <c r="EK282" s="23" t="n">
        <f aca="false">1-EK25*(1-$E281)</f>
        <v>1</v>
      </c>
      <c r="EL282" s="23" t="n">
        <f aca="false">1-EL25*(1-$E281)</f>
        <v>1</v>
      </c>
      <c r="EM282" s="23" t="n">
        <f aca="false">1-EM25*(1-$E281)</f>
        <v>1</v>
      </c>
      <c r="EN282" s="23" t="n">
        <f aca="false">1-EN25*(1-$E281)</f>
        <v>1</v>
      </c>
      <c r="EO282" s="23" t="n">
        <f aca="false">1-EO25*(1-$E281)</f>
        <v>1</v>
      </c>
      <c r="EP282" s="23" t="n">
        <f aca="false">1-EP25*(1-$E281)</f>
        <v>1</v>
      </c>
      <c r="EQ282" s="23" t="n">
        <f aca="false">1-EQ25*(1-$E281)</f>
        <v>1</v>
      </c>
      <c r="ER282" s="23" t="n">
        <f aca="false">1-ER25*(1-$E281)</f>
        <v>1</v>
      </c>
      <c r="ES282" s="23" t="n">
        <f aca="false">1-ES25*(1-$E281)</f>
        <v>1</v>
      </c>
      <c r="ET282" s="23" t="n">
        <f aca="false">1-ET25*(1-$E281)</f>
        <v>1</v>
      </c>
      <c r="EU282" s="23" t="n">
        <f aca="false">1-EU25*(1-$E281)</f>
        <v>1</v>
      </c>
      <c r="EV282" s="23" t="n">
        <f aca="false">1-EV25*(1-$E281)</f>
        <v>1</v>
      </c>
      <c r="EW282" s="23" t="n">
        <f aca="false">1-EW25*(1-$E281)</f>
        <v>1</v>
      </c>
      <c r="EX282" s="23" t="n">
        <f aca="false">1-EX25*(1-$E281)</f>
        <v>1</v>
      </c>
      <c r="EY282" s="23" t="n">
        <f aca="false">1-EY25*(1-$E281)</f>
        <v>1</v>
      </c>
      <c r="EZ282" s="23" t="n">
        <f aca="false">1-EZ25*(1-$E281)</f>
        <v>1</v>
      </c>
      <c r="FA282" s="23" t="n">
        <f aca="false">1-FA25*(1-$E281)</f>
        <v>1</v>
      </c>
      <c r="FB282" s="23" t="n">
        <f aca="false">1-FB25*(1-$E281)</f>
        <v>1</v>
      </c>
      <c r="FC282" s="23" t="n">
        <f aca="false">1-FC25*(1-$E281)</f>
        <v>1</v>
      </c>
      <c r="FD282" s="23" t="n">
        <f aca="false">1-FD25*(1-$E281)</f>
        <v>1</v>
      </c>
      <c r="FE282" s="23" t="n">
        <f aca="false">1-FE25*(1-$E281)</f>
        <v>1</v>
      </c>
      <c r="FF282" s="23" t="n">
        <f aca="false">1-FF25*(1-$E281)</f>
        <v>1</v>
      </c>
      <c r="FG282" s="23" t="n">
        <f aca="false">1-FG25*(1-$E281)</f>
        <v>1</v>
      </c>
      <c r="FH282" s="23" t="n">
        <f aca="false">1-FH25*(1-$E281)</f>
        <v>1</v>
      </c>
    </row>
    <row r="283" customFormat="false" ht="15" hidden="false" customHeight="false" outlineLevel="0" collapsed="false">
      <c r="C283" s="28" t="s">
        <v>897</v>
      </c>
      <c r="D283" s="12" t="s">
        <v>358</v>
      </c>
      <c r="I283" s="63" t="n">
        <f aca="false">SUM(J283:FH283)</f>
        <v>91452.026965595</v>
      </c>
      <c r="J283" s="63" t="n">
        <f aca="false">J177*J282-$F281*J20</f>
        <v>-2749.35227272727</v>
      </c>
      <c r="K283" s="63" t="n">
        <f aca="false">K177*K282-$F281*K20</f>
        <v>818.684731973848</v>
      </c>
      <c r="L283" s="63" t="n">
        <f aca="false">L177*L282-$F281*L20</f>
        <v>-684.462738443338</v>
      </c>
      <c r="M283" s="63" t="n">
        <f aca="false">M177*M282-$F281*M20</f>
        <v>-226.929361942715</v>
      </c>
      <c r="N283" s="63" t="n">
        <f aca="false">N177*N282-$F281*N20</f>
        <v>-1835.41287842623</v>
      </c>
      <c r="O283" s="63" t="n">
        <f aca="false">O177*O282-$F281*O20</f>
        <v>-3121.54278319658</v>
      </c>
      <c r="P283" s="63" t="n">
        <f aca="false">P177*P282-$F281*P20</f>
        <v>-806.09104905786</v>
      </c>
      <c r="Q283" s="63" t="n">
        <f aca="false">Q177*Q282-$F281*Q20</f>
        <v>-14045.8678538319</v>
      </c>
      <c r="R283" s="63" t="n">
        <f aca="false">R177*R282-$F281*R20</f>
        <v>-14034.8670670232</v>
      </c>
      <c r="S283" s="63" t="n">
        <f aca="false">S177*S282-$F281*S20</f>
        <v>-14016.5209519404</v>
      </c>
      <c r="T283" s="63" t="n">
        <f aca="false">T177*T282-$F281*T20</f>
        <v>195.695564464138</v>
      </c>
      <c r="U283" s="63" t="n">
        <f aca="false">U177*U282-$F281*U20</f>
        <v>201.14339753962</v>
      </c>
      <c r="V283" s="63" t="n">
        <f aca="false">V177*V282-$F281*V20</f>
        <v>200.546844069749</v>
      </c>
      <c r="W283" s="63" t="n">
        <f aca="false">W177*W282-$F281*W20</f>
        <v>179.820268690361</v>
      </c>
      <c r="X283" s="63" t="n">
        <f aca="false">X177*X282-$F281*X20</f>
        <v>185.173984597275</v>
      </c>
      <c r="Y283" s="63" t="n">
        <f aca="false">Y177*Y282-$F281*Y20</f>
        <v>190.509030990834</v>
      </c>
      <c r="Z283" s="63" t="n">
        <f aca="false">Z177*Z282-$F281*Z20</f>
        <v>189.915341592499</v>
      </c>
      <c r="AA283" s="63" t="n">
        <f aca="false">AA177*AA282-$F281*AA20</f>
        <v>86.7445407220539</v>
      </c>
      <c r="AB283" s="63" t="n">
        <f aca="false">AB177*AB282-$F281*AB20</f>
        <v>91.0668691260166</v>
      </c>
      <c r="AC283" s="63" t="n">
        <f aca="false">AC177*AC282-$F281*AC20</f>
        <v>95.370618462986</v>
      </c>
      <c r="AD283" s="63" t="n">
        <f aca="false">AD177*AD282-$F281*AD20</f>
        <v>94.7798052534797</v>
      </c>
      <c r="AE283" s="63" t="n">
        <f aca="false">AE177*AE282-$F281*AE20</f>
        <v>1219.4696216082</v>
      </c>
      <c r="AF283" s="63" t="n">
        <f aca="false">AF177*AF282-$F281*AF20</f>
        <v>1235.5479844158</v>
      </c>
      <c r="AG283" s="63" t="n">
        <f aca="false">AG177*AG282-$F281*AG20</f>
        <v>1251.58561843386</v>
      </c>
      <c r="AH283" s="63" t="n">
        <f aca="false">AH177*AH282-$F281*AH20</f>
        <v>1250.22248766256</v>
      </c>
      <c r="AI283" s="63" t="n">
        <f aca="false">AI177*AI282-$F281*AI20</f>
        <v>1233.09213748712</v>
      </c>
      <c r="AJ283" s="63" t="n">
        <f aca="false">AJ177*AJ282-$F281*AJ20</f>
        <v>1231.82066148797</v>
      </c>
      <c r="AK283" s="63" t="n">
        <f aca="false">AK177*AK282-$F281*AK20</f>
        <v>1220.7092730489</v>
      </c>
      <c r="AL283" s="63" t="n">
        <f aca="false">AL177*AL282-$F281*AL20</f>
        <v>1219.35014936325</v>
      </c>
      <c r="AM283" s="63" t="n">
        <f aca="false">AM177*AM282-$F281*AM20</f>
        <v>1158.53526705012</v>
      </c>
      <c r="AN283" s="63" t="n">
        <f aca="false">AN177*AN282-$F281*AN20</f>
        <v>1173.86480860077</v>
      </c>
      <c r="AO283" s="63" t="n">
        <f aca="false">AO177*AO282-$F281*AO20</f>
        <v>1189.15586837665</v>
      </c>
      <c r="AP283" s="63" t="n">
        <f aca="false">AP177*AP282-$F281*AP20</f>
        <v>1187.78203354304</v>
      </c>
      <c r="AQ283" s="63" t="n">
        <f aca="false">AQ177*AQ282-$F281*AQ20</f>
        <v>1070.00704613639</v>
      </c>
      <c r="AR283" s="63" t="n">
        <f aca="false">AR177*AR282-$F281*AR20</f>
        <v>1084.4086187994</v>
      </c>
      <c r="AS283" s="63" t="n">
        <f aca="false">AS177*AS282-$F281*AS20</f>
        <v>1098.77340806443</v>
      </c>
      <c r="AT283" s="63" t="n">
        <f aca="false">AT177*AT282-$F281*AT20</f>
        <v>1097.4459337634</v>
      </c>
      <c r="AU283" s="63" t="n">
        <f aca="false">AU177*AU282-$F281*AU20</f>
        <v>1066.54591585569</v>
      </c>
      <c r="AV283" s="63" t="n">
        <f aca="false">AV177*AV282-$F281*AV20</f>
        <v>1080.91605265942</v>
      </c>
      <c r="AW283" s="63" t="n">
        <f aca="false">AW177*AW282-$F281*AW20</f>
        <v>1095.24952000493</v>
      </c>
      <c r="AX283" s="63" t="n">
        <f aca="false">AX177*AX282-$F281*AX20</f>
        <v>1093.91763161811</v>
      </c>
      <c r="AY283" s="63" t="n">
        <f aca="false">AY177*AY282-$F281*AY20</f>
        <v>1041.34930688295</v>
      </c>
      <c r="AZ283" s="63" t="n">
        <f aca="false">AZ177*AZ282-$F281*AZ20</f>
        <v>1040.03384004398</v>
      </c>
      <c r="BA283" s="63" t="n">
        <f aca="false">BA177*BA282-$F281*BA20</f>
        <v>1053.91827722869</v>
      </c>
      <c r="BB283" s="63" t="n">
        <f aca="false">BB177*BB282-$F281*BB20</f>
        <v>1052.57448374071</v>
      </c>
      <c r="BC283" s="63" t="n">
        <f aca="false">BC177*BC282-$F281*BC20</f>
        <v>1072.13253115879</v>
      </c>
      <c r="BD283" s="63" t="n">
        <f aca="false">BD177*BD282-$F281*BD20</f>
        <v>1086.51124306422</v>
      </c>
      <c r="BE283" s="63" t="n">
        <f aca="false">BE177*BE282-$F281*BE20</f>
        <v>1100.85130399191</v>
      </c>
      <c r="BF283" s="63" t="n">
        <f aca="false">BF177*BF282-$F281*BF20</f>
        <v>1099.43907941735</v>
      </c>
      <c r="BG283" s="63" t="n">
        <f aca="false">BG177*BG282-$F281*BG20</f>
        <v>1060.2198133822</v>
      </c>
      <c r="BH283" s="63" t="n">
        <f aca="false">BH177*BH282-$F281*BH20</f>
        <v>1025.11872884461</v>
      </c>
      <c r="BI283" s="63" t="n">
        <f aca="false">BI177*BI282-$F281*BI20</f>
        <v>1038.77371463627</v>
      </c>
      <c r="BJ283" s="63" t="n">
        <f aca="false">BJ177*BJ282-$F281*BJ20</f>
        <v>1037.3375512572</v>
      </c>
      <c r="BK283" s="63" t="n">
        <f aca="false">BK177*BK282-$F281*BK20</f>
        <v>1007.57384698344</v>
      </c>
      <c r="BL283" s="63" t="n">
        <f aca="false">BL177*BL282-$F281*BL20</f>
        <v>1021.23302254144</v>
      </c>
      <c r="BM283" s="63" t="n">
        <f aca="false">BM177*BM282-$F281*BM20</f>
        <v>1034.85320401265</v>
      </c>
      <c r="BN283" s="63" t="n">
        <f aca="false">BN177*BN282-$F281*BN20</f>
        <v>1033.41093448831</v>
      </c>
      <c r="BO283" s="63" t="n">
        <f aca="false">BO177*BO282-$F281*BO20</f>
        <v>1003.17165977933</v>
      </c>
      <c r="BP283" s="63" t="n">
        <f aca="false">BP177*BP282-$F281*BP20</f>
        <v>1001.77383940801</v>
      </c>
      <c r="BQ283" s="63" t="n">
        <f aca="false">BQ177*BQ282-$F281*BQ20</f>
        <v>1015.20883935331</v>
      </c>
      <c r="BR283" s="63" t="n">
        <f aca="false">BR177*BR282-$F281*BR20</f>
        <v>1013.78071846979</v>
      </c>
      <c r="BS283" s="63" t="n">
        <f aca="false">BS177*BS282-$F281*BS20</f>
        <v>937.852374764794</v>
      </c>
      <c r="BT283" s="63" t="n">
        <f aca="false">BT177*BT282-$F281*BT20</f>
        <v>950.792397549008</v>
      </c>
      <c r="BU283" s="63" t="n">
        <f aca="false">BU177*BU282-$F281*BU20</f>
        <v>963.694928725695</v>
      </c>
      <c r="BV283" s="63" t="n">
        <f aca="false">BV177*BV282-$F281*BV20</f>
        <v>962.27930460149</v>
      </c>
      <c r="BW283" s="63" t="n">
        <f aca="false">BW177*BW282-$F281*BW20</f>
        <v>970.524113287213</v>
      </c>
      <c r="BX283" s="63" t="n">
        <f aca="false">BX177*BX282-$F281*BX20</f>
        <v>983.805503899818</v>
      </c>
      <c r="BY283" s="63" t="n">
        <f aca="false">BY177*BY282-$F281*BY20</f>
        <v>997.048539037458</v>
      </c>
      <c r="BZ283" s="63" t="n">
        <f aca="false">BZ177*BZ282-$F281*BZ20</f>
        <v>995.594063135652</v>
      </c>
      <c r="CA283" s="63" t="n">
        <f aca="false">CA177*CA282-$F281*CA20</f>
        <v>1656.44406138988</v>
      </c>
      <c r="CB283" s="63" t="n">
        <f aca="false">CB177*CB282-$F281*CB20</f>
        <v>1315.67801020579</v>
      </c>
      <c r="CC283" s="63" t="n">
        <f aca="false">CC177*CC282-$F281*CC20</f>
        <v>1329.0650410981</v>
      </c>
      <c r="CD283" s="63" t="n">
        <f aca="false">CD177*CD282-$F281*CD20</f>
        <v>1327.98311818038</v>
      </c>
      <c r="CE283" s="63" t="n">
        <f aca="false">CE177*CE282-$F281*CE20</f>
        <v>1280.52847005711</v>
      </c>
      <c r="CF283" s="63" t="n">
        <f aca="false">CF177*CF282-$F281*CF20</f>
        <v>1279.47340860105</v>
      </c>
      <c r="CG283" s="63" t="n">
        <f aca="false">CG177*CG282-$F281*CG20</f>
        <v>1292.46769911015</v>
      </c>
      <c r="CH283" s="63" t="n">
        <f aca="false">CH177*CH282-$F281*CH20</f>
        <v>1291.39094086271</v>
      </c>
      <c r="CI283" s="63" t="n">
        <f aca="false">CI177*CI282-$F281*CI20</f>
        <v>1320.39638838528</v>
      </c>
      <c r="CJ283" s="63" t="n">
        <f aca="false">CJ177*CJ282-$F281*CJ20</f>
        <v>1333.97742893859</v>
      </c>
      <c r="CK283" s="63" t="n">
        <f aca="false">CK177*CK282-$F281*CK20</f>
        <v>1347.52309799448</v>
      </c>
      <c r="CL283" s="63" t="n">
        <f aca="false">CL177*CL282-$F281*CL20</f>
        <v>1346.39828651067</v>
      </c>
      <c r="CM283" s="63" t="n">
        <f aca="false">CM177*CM282-$F281*CM20</f>
        <v>1339.56740519073</v>
      </c>
      <c r="CN283" s="63" t="n">
        <f aca="false">CN177*CN282-$F281*CN20</f>
        <v>1353.34668724264</v>
      </c>
      <c r="CO283" s="63" t="n">
        <f aca="false">CO177*CO282-$F281*CO20</f>
        <v>1367.09011851701</v>
      </c>
      <c r="CP283" s="63" t="n">
        <f aca="false">CP177*CP282-$F281*CP20</f>
        <v>1365.95006595427</v>
      </c>
      <c r="CQ283" s="63" t="n">
        <f aca="false">CQ177*CQ282-$F281*CQ20</f>
        <v>1337.30026201479</v>
      </c>
      <c r="CR283" s="63" t="n">
        <f aca="false">CR177*CR282-$F281*CR20</f>
        <v>1351.04245473999</v>
      </c>
      <c r="CS283" s="63" t="n">
        <f aca="false">CS177*CS282-$F281*CS20</f>
        <v>1364.74841056996</v>
      </c>
      <c r="CT283" s="63" t="n">
        <f aca="false">CT177*CT282-$F281*CT20</f>
        <v>1363.59607948786</v>
      </c>
      <c r="CU283" s="63" t="n">
        <f aca="false">CU177*CU282-$F281*CU20</f>
        <v>-33458.5030297396</v>
      </c>
      <c r="CV283" s="63" t="n">
        <f aca="false">CV177*CV282-$F281*CV20</f>
        <v>1344.37810722235</v>
      </c>
      <c r="CW283" s="63" t="n">
        <f aca="false">CW177*CW282-$F281*CW20</f>
        <v>1358.04645455748</v>
      </c>
      <c r="CX283" s="63" t="n">
        <f aca="false">CX177*CX282-$F281*CX20</f>
        <v>1356.93011394649</v>
      </c>
      <c r="CY283" s="63" t="n">
        <f aca="false">CY177*CY282-$F281*CY20</f>
        <v>1693.98261531995</v>
      </c>
      <c r="CZ283" s="63" t="n">
        <f aca="false">CZ177*CZ282-$F281*CZ20</f>
        <v>1711.47640022436</v>
      </c>
      <c r="DA283" s="63" t="n">
        <f aca="false">DA177*DA282-$F281*DA20</f>
        <v>1728.92708359376</v>
      </c>
      <c r="DB283" s="63" t="n">
        <f aca="false">DB177*DB282-$F281*DB20</f>
        <v>1727.55645738085</v>
      </c>
      <c r="DC283" s="63" t="n">
        <f aca="false">DC177*DC282-$F281*DC20</f>
        <v>1631.43225805742</v>
      </c>
      <c r="DD283" s="63" t="n">
        <f aca="false">DD177*DD282-$F281*DD20</f>
        <v>1648.26335523019</v>
      </c>
      <c r="DE283" s="63" t="n">
        <f aca="false">DE177*DE282-$F281*DE20</f>
        <v>1665.05239953017</v>
      </c>
      <c r="DF283" s="63" t="n">
        <f aca="false">DF177*DF282-$F281*DF20</f>
        <v>1663.71512071253</v>
      </c>
      <c r="DG283" s="63" t="n">
        <f aca="false">DG177*DG282-$F281*DG20</f>
        <v>1599.59997382748</v>
      </c>
      <c r="DH283" s="63" t="n">
        <f aca="false">DH177*DH282-$F281*DH20</f>
        <v>1616.08620781958</v>
      </c>
      <c r="DI283" s="63" t="n">
        <f aca="false">DI177*DI282-$F281*DI20</f>
        <v>1632.53067543568</v>
      </c>
      <c r="DJ283" s="63" t="n">
        <f aca="false">DJ177*DJ282-$F281*DJ20</f>
        <v>1631.20250719878</v>
      </c>
      <c r="DK283" s="63" t="n">
        <f aca="false">DK177*DK282-$F281*DK20</f>
        <v>1553.81928243057</v>
      </c>
      <c r="DL283" s="63" t="n">
        <f aca="false">DL177*DL282-$F281*DL20</f>
        <v>1552.53789139402</v>
      </c>
      <c r="DM283" s="63" t="n">
        <f aca="false">DM177*DM282-$F281*DM20</f>
        <v>1568.30424512189</v>
      </c>
      <c r="DN283" s="63" t="n">
        <f aca="false">DN177*DN282-$F281*DN20</f>
        <v>1566.99650294357</v>
      </c>
      <c r="DO283" s="63" t="n">
        <f aca="false">DO177*DO282-$F281*DO20</f>
        <v>1569.80598135141</v>
      </c>
      <c r="DP283" s="63" t="n">
        <f aca="false">DP177*DP282-$F281*DP20</f>
        <v>1585.98148342986</v>
      </c>
      <c r="DQ283" s="63" t="n">
        <f aca="false">DQ177*DQ282-$F281*DQ20</f>
        <v>1602.11587827141</v>
      </c>
      <c r="DR283" s="63" t="n">
        <f aca="false">DR177*DR282-$F281*DR20</f>
        <v>1600.80867061805</v>
      </c>
      <c r="DS283" s="63" t="n">
        <f aca="false">DS177*DS282-$F281*DS20</f>
        <v>1566.46096681033</v>
      </c>
      <c r="DT283" s="63" t="n">
        <f aca="false">DT177*DT282-$F281*DT20</f>
        <v>1582.60615091328</v>
      </c>
      <c r="DU283" s="63" t="n">
        <f aca="false">DU177*DU282-$F281*DU20</f>
        <v>1598.71045002467</v>
      </c>
      <c r="DV283" s="63" t="n">
        <f aca="false">DV177*DV282-$F281*DV20</f>
        <v>1597.41030975953</v>
      </c>
      <c r="DW283" s="63" t="n">
        <f aca="false">DW177*DW282-$F281*DW20</f>
        <v>1545.19775395869</v>
      </c>
      <c r="DX283" s="63" t="n">
        <f aca="false">DX177*DX282-$F281*DX20</f>
        <v>1561.10838526257</v>
      </c>
      <c r="DY283" s="63" t="n">
        <f aca="false">DY177*DY282-$F281*DY20</f>
        <v>1576.97818690609</v>
      </c>
      <c r="DZ283" s="63" t="n">
        <f aca="false">DZ177*DZ282-$F281*DZ20</f>
        <v>1575.67980617003</v>
      </c>
      <c r="EA283" s="63" t="n">
        <f aca="false">EA177*EA282-$F281*EA20</f>
        <v>1543.32983822189</v>
      </c>
      <c r="EB283" s="63" t="n">
        <f aca="false">EB177*EB282-$F281*EB20</f>
        <v>1542.08318723883</v>
      </c>
      <c r="EC283" s="63" t="n">
        <f aca="false">EC177*EC282-$F281*EC20</f>
        <v>1557.76974962136</v>
      </c>
      <c r="ED283" s="63" t="n">
        <f aca="false">ED177*ED282-$F281*ED20</f>
        <v>1556.49746190771</v>
      </c>
      <c r="EE283" s="63" t="n">
        <f aca="false">EE177*EE282-$F281*EE20</f>
        <v>1564.07169915887</v>
      </c>
      <c r="EF283" s="63" t="n">
        <f aca="false">EF177*EF282-$F281*EF20</f>
        <v>1580.20013340429</v>
      </c>
      <c r="EG283" s="63" t="n">
        <f aca="false">EG177*EG282-$F281*EG20</f>
        <v>1596.28800058909</v>
      </c>
      <c r="EH283" s="63" t="n">
        <f aca="false">EH177*EH282-$F281*EH20</f>
        <v>1594.99797050861</v>
      </c>
      <c r="EI283" s="63" t="n">
        <f aca="false">EI177*EI282-$F281*EI20</f>
        <v>1637.40840274675</v>
      </c>
      <c r="EJ283" s="63" t="n">
        <f aca="false">EJ177*EJ282-$F281*EJ20</f>
        <v>1547.60711657096</v>
      </c>
      <c r="EK283" s="63" t="n">
        <f aca="false">EK177*EK282-$F281*EK20</f>
        <v>1563.33770070361</v>
      </c>
      <c r="EL283" s="63" t="n">
        <f aca="false">EL177*EL282-$F281*EL20</f>
        <v>1562.04856161175</v>
      </c>
      <c r="EM283" s="63" t="n">
        <f aca="false">EM177*EM282-$F281*EM20</f>
        <v>1575.56831799768</v>
      </c>
      <c r="EN283" s="63" t="n">
        <f aca="false">EN177*EN282-$F281*EN20</f>
        <v>1591.80623421919</v>
      </c>
      <c r="EO283" s="63" t="n">
        <f aca="false">EO177*EO282-$F281*EO20</f>
        <v>1608.00299090023</v>
      </c>
      <c r="EP283" s="63" t="n">
        <f aca="false">EP177*EP282-$F281*EP20</f>
        <v>1606.69411999671</v>
      </c>
      <c r="EQ283" s="63" t="n">
        <f aca="false">EQ177*EQ282-$F281*EQ20</f>
        <v>1555.25965166475</v>
      </c>
      <c r="ER283" s="63" t="n">
        <f aca="false">ER177*ER282-$F281*ER20</f>
        <v>1553.98518067453</v>
      </c>
      <c r="ES283" s="63" t="n">
        <f aca="false">ES177*ES282-$F281*ES20</f>
        <v>1569.77442953242</v>
      </c>
      <c r="ET283" s="63" t="n">
        <f aca="false">ET177*ET282-$F281*ET20</f>
        <v>1568.4737497076</v>
      </c>
      <c r="EU283" s="63" t="n">
        <f aca="false">EU177*EU282-$F281*EU20</f>
        <v>1563.76715439739</v>
      </c>
      <c r="EV283" s="63" t="n">
        <f aca="false">EV177*EV282-$F281*EV20</f>
        <v>1579.86053217271</v>
      </c>
      <c r="EW283" s="63" t="n">
        <f aca="false">EW177*EW282-$F281*EW20</f>
        <v>1595.91231510996</v>
      </c>
      <c r="EX283" s="63" t="n">
        <f aca="false">EX177*EX282-$F281*EX20</f>
        <v>1594.5896017689</v>
      </c>
      <c r="EY283" s="63" t="n">
        <f aca="false">EY177*EY282-$F281*EY20</f>
        <v>1589.80426389339</v>
      </c>
      <c r="EZ283" s="63" t="n">
        <f aca="false">EZ177*EZ282-$F281*EZ20</f>
        <v>1606.16522897601</v>
      </c>
      <c r="FA283" s="63" t="n">
        <f aca="false">FA177*FA282-$F281*FA20</f>
        <v>1622.483894604</v>
      </c>
      <c r="FB283" s="63" t="n">
        <f aca="false">FB177*FB282-$F281*FB20</f>
        <v>1621.13877449895</v>
      </c>
      <c r="FC283" s="63" t="n">
        <f aca="false">FC177*FC282-$F281*FC20</f>
        <v>1616.27337990227</v>
      </c>
      <c r="FD283" s="63" t="n">
        <f aca="false">FD177*FD282-$F281*FD20</f>
        <v>0</v>
      </c>
      <c r="FE283" s="63" t="n">
        <f aca="false">FE177*FE282-$F281*FE20</f>
        <v>0</v>
      </c>
      <c r="FF283" s="63" t="n">
        <f aca="false">FF177*FF282-$F281*FF20</f>
        <v>0</v>
      </c>
      <c r="FG283" s="63" t="n">
        <f aca="false">FG177*FG282-$F281*FG20</f>
        <v>0</v>
      </c>
      <c r="FH283" s="63" t="n">
        <f aca="false">FH177*FH282-$F281*FH20</f>
        <v>0</v>
      </c>
    </row>
    <row r="284" customFormat="false" ht="15" hidden="false" customHeight="false" outlineLevel="0" collapsed="false">
      <c r="C284" s="28" t="s">
        <v>898</v>
      </c>
      <c r="D284" s="12" t="s">
        <v>32</v>
      </c>
      <c r="E284" s="33" t="n">
        <f aca="false">XIRR($J283:$FH283,$J$4:$FH$4)</f>
        <v>0.0607763312469158</v>
      </c>
    </row>
    <row r="285" customFormat="false" ht="15" hidden="false" customHeight="false" outlineLevel="0" collapsed="false">
      <c r="C285" s="1" t="s">
        <v>899</v>
      </c>
      <c r="D285" s="12" t="s">
        <v>358</v>
      </c>
      <c r="I285" s="21" t="n">
        <f aca="false">SUM(J285:FH285)</f>
        <v>101326.406492647</v>
      </c>
      <c r="J285" s="21" t="n">
        <f aca="false">J283-J159*J282</f>
        <v>-2749.35227272727</v>
      </c>
      <c r="K285" s="21" t="n">
        <f aca="false">K283-K159*K282</f>
        <v>818.684731973848</v>
      </c>
      <c r="L285" s="21" t="n">
        <f aca="false">L283-L159*L282</f>
        <v>-684.462738443338</v>
      </c>
      <c r="M285" s="21" t="n">
        <f aca="false">M283-M159*M282</f>
        <v>-226.929361942715</v>
      </c>
      <c r="N285" s="21" t="n">
        <f aca="false">N283-N159*N282</f>
        <v>-1835.41287842623</v>
      </c>
      <c r="O285" s="21" t="n">
        <f aca="false">O283-O159*O282</f>
        <v>-3121.54278319658</v>
      </c>
      <c r="P285" s="21" t="n">
        <f aca="false">P283-P159*P282</f>
        <v>-806.09104905786</v>
      </c>
      <c r="Q285" s="21" t="n">
        <f aca="false">Q283-Q159*Q282</f>
        <v>-14045.8678538319</v>
      </c>
      <c r="R285" s="21" t="n">
        <f aca="false">R283-R159*R282</f>
        <v>-14034.8670670232</v>
      </c>
      <c r="S285" s="21" t="n">
        <f aca="false">S283-S159*S282</f>
        <v>-14016.5209519404</v>
      </c>
      <c r="T285" s="21" t="n">
        <f aca="false">T283-T159*T282</f>
        <v>195.695564464138</v>
      </c>
      <c r="U285" s="21" t="n">
        <f aca="false">U283-U159*U282</f>
        <v>201.14339753962</v>
      </c>
      <c r="V285" s="21" t="n">
        <f aca="false">V283-V159*V282</f>
        <v>200.546844069749</v>
      </c>
      <c r="W285" s="21" t="n">
        <f aca="false">W283-W159*W282</f>
        <v>179.820268690361</v>
      </c>
      <c r="X285" s="21" t="n">
        <f aca="false">X283-X159*X282</f>
        <v>185.173984597275</v>
      </c>
      <c r="Y285" s="21" t="n">
        <f aca="false">Y283-Y159*Y282</f>
        <v>190.509030990834</v>
      </c>
      <c r="Z285" s="21" t="n">
        <f aca="false">Z283-Z159*Z282</f>
        <v>189.915341592499</v>
      </c>
      <c r="AA285" s="21" t="n">
        <f aca="false">AA283-AA159*AA282</f>
        <v>86.7445407220539</v>
      </c>
      <c r="AB285" s="21" t="n">
        <f aca="false">AB283-AB159*AB282</f>
        <v>91.0668691260166</v>
      </c>
      <c r="AC285" s="21" t="n">
        <f aca="false">AC283-AC159*AC282</f>
        <v>95.370618462986</v>
      </c>
      <c r="AD285" s="21" t="n">
        <f aca="false">AD283-AD159*AD282</f>
        <v>94.7798052534797</v>
      </c>
      <c r="AE285" s="21" t="n">
        <f aca="false">AE283-AE159*AE282</f>
        <v>1245.50595604595</v>
      </c>
      <c r="AF285" s="21" t="n">
        <f aca="false">AF283-AF159*AF282</f>
        <v>1262.00536197696</v>
      </c>
      <c r="AG285" s="21" t="n">
        <f aca="false">AG283-AG159*AG282</f>
        <v>1278.46353713447</v>
      </c>
      <c r="AH285" s="21" t="n">
        <f aca="false">AH283-AH159*AH282</f>
        <v>1277.15240102451</v>
      </c>
      <c r="AI285" s="21" t="n">
        <f aca="false">AI283-AI159*AI282</f>
        <v>1259.78249031116</v>
      </c>
      <c r="AJ285" s="21" t="n">
        <f aca="false">AJ283-AJ159*AJ282</f>
        <v>1258.57025159376</v>
      </c>
      <c r="AK285" s="21" t="n">
        <f aca="false">AK283-AK159*AK282</f>
        <v>1275.06389774128</v>
      </c>
      <c r="AL285" s="21" t="n">
        <f aca="false">AL283-AL159*AL282</f>
        <v>1273.82672996368</v>
      </c>
      <c r="AM285" s="21" t="n">
        <f aca="false">AM283-AM159*AM282</f>
        <v>1209.14556930415</v>
      </c>
      <c r="AN285" s="21" t="n">
        <f aca="false">AN283-AN159*AN282</f>
        <v>1225.30964305801</v>
      </c>
      <c r="AO285" s="21" t="n">
        <f aca="false">AO283-AO159*AO282</f>
        <v>1241.43471444928</v>
      </c>
      <c r="AP285" s="21" t="n">
        <f aca="false">AP283-AP159*AP282</f>
        <v>1240.19444167223</v>
      </c>
      <c r="AQ285" s="21" t="n">
        <f aca="false">AQ283-AQ159*AQ282</f>
        <v>1112.93298329283</v>
      </c>
      <c r="AR285" s="21" t="n">
        <f aca="false">AR283-AR159*AR282</f>
        <v>1128.09070068174</v>
      </c>
      <c r="AS285" s="21" t="n">
        <f aca="false">AS283-AS159*AS282</f>
        <v>1143.21144942701</v>
      </c>
      <c r="AT285" s="21" t="n">
        <f aca="false">AT283-AT159*AT282</f>
        <v>1142.03584878936</v>
      </c>
      <c r="AU285" s="21" t="n">
        <f aca="false">AU283-AU159*AU282</f>
        <v>1110.25528793979</v>
      </c>
      <c r="AV285" s="21" t="n">
        <f aca="false">AV283-AV159*AV282</f>
        <v>1125.39253223484</v>
      </c>
      <c r="AW285" s="21" t="n">
        <f aca="false">AW283-AW159*AW282</f>
        <v>1140.49310899237</v>
      </c>
      <c r="AX285" s="21" t="n">
        <f aca="false">AX283-AX159*AX282</f>
        <v>1139.32708351132</v>
      </c>
      <c r="AY285" s="21" t="n">
        <f aca="false">AY283-AY159*AY282</f>
        <v>1082.80540213776</v>
      </c>
      <c r="AZ285" s="21" t="n">
        <f aca="false">AZ283-AZ159*AZ282</f>
        <v>1081.6649085151</v>
      </c>
      <c r="BA285" s="21" t="n">
        <f aca="false">BA283-BA159*BA282</f>
        <v>1096.2870190936</v>
      </c>
      <c r="BB285" s="21" t="n">
        <f aca="false">BB283-BB159*BB282</f>
        <v>1095.12307181138</v>
      </c>
      <c r="BC285" s="21" t="n">
        <f aca="false">BC283-BC159*BC282</f>
        <v>1118.82089075626</v>
      </c>
      <c r="BD285" s="21" t="n">
        <f aca="false">BD283-BD159*BD282</f>
        <v>1133.997889054</v>
      </c>
      <c r="BE285" s="21" t="n">
        <f aca="false">BE283-BE159*BE282</f>
        <v>1149.13642145542</v>
      </c>
      <c r="BF285" s="21" t="n">
        <f aca="false">BF283-BF159*BF282</f>
        <v>1147.91320827292</v>
      </c>
      <c r="BG285" s="21" t="n">
        <f aca="false">BG283-BG159*BG282</f>
        <v>1107.03670513326</v>
      </c>
      <c r="BH285" s="21" t="n">
        <f aca="false">BH283-BH159*BH282</f>
        <v>1122.07350212915</v>
      </c>
      <c r="BI285" s="21" t="n">
        <f aca="false">BI283-BI159*BI282</f>
        <v>1137.07153254998</v>
      </c>
      <c r="BJ285" s="21" t="n">
        <f aca="false">BJ283-BJ159*BJ282</f>
        <v>1135.83875780182</v>
      </c>
      <c r="BK285" s="21" t="n">
        <f aca="false">BK283-BK159*BK282</f>
        <v>1104.1783564907</v>
      </c>
      <c r="BL285" s="21" t="n">
        <f aca="false">BL283-BL159*BL282</f>
        <v>1119.19394522048</v>
      </c>
      <c r="BM285" s="21" t="n">
        <f aca="false">BM283-BM159*BM282</f>
        <v>1134.17110976054</v>
      </c>
      <c r="BN285" s="21" t="n">
        <f aca="false">BN283-BN159*BN282</f>
        <v>1132.94922284567</v>
      </c>
      <c r="BO285" s="21" t="n">
        <f aca="false">BO283-BO159*BO282</f>
        <v>1100.43542380686</v>
      </c>
      <c r="BP285" s="21" t="n">
        <f aca="false">BP283-BP159*BP282</f>
        <v>1099.27151445394</v>
      </c>
      <c r="BQ285" s="21" t="n">
        <f aca="false">BQ283-BQ159*BQ282</f>
        <v>1114.06344889872</v>
      </c>
      <c r="BR285" s="21" t="n">
        <f aca="false">BR283-BR159*BR282</f>
        <v>1112.87560435391</v>
      </c>
      <c r="BS285" s="21" t="n">
        <f aca="false">BS283-BS159*BS282</f>
        <v>1030.5213734913</v>
      </c>
      <c r="BT285" s="21" t="n">
        <f aca="false">BT283-BT159*BT282</f>
        <v>1044.78368469067</v>
      </c>
      <c r="BU285" s="21" t="n">
        <f aca="false">BU283-BU159*BU282</f>
        <v>1059.00968527948</v>
      </c>
      <c r="BV285" s="21" t="n">
        <f aca="false">BV283-BV159*BV282</f>
        <v>1057.85501005444</v>
      </c>
      <c r="BW285" s="21" t="n">
        <f aca="false">BW283-BW159*BW282</f>
        <v>1068.0184284269</v>
      </c>
      <c r="BX285" s="21" t="n">
        <f aca="false">BX283-BX159*BX282</f>
        <v>1082.67579467764</v>
      </c>
      <c r="BY285" s="21" t="n">
        <f aca="false">BY283-BY159*BY282</f>
        <v>1097.29615008258</v>
      </c>
      <c r="BZ285" s="21" t="n">
        <f aca="false">BZ283-BZ159*BZ282</f>
        <v>1096.11920741867</v>
      </c>
      <c r="CA285" s="21" t="n">
        <f aca="false">CA283-CA159*CA282</f>
        <v>1753.4706370599</v>
      </c>
      <c r="CB285" s="21" t="n">
        <f aca="false">CB283-CB159*CB282</f>
        <v>1414.07643656869</v>
      </c>
      <c r="CC285" s="21" t="n">
        <f aca="false">CC283-CC159*CC282</f>
        <v>1428.43884881687</v>
      </c>
      <c r="CD285" s="21" t="n">
        <f aca="false">CD283-CD159*CD282</f>
        <v>1427.24992253367</v>
      </c>
      <c r="CE285" s="21" t="n">
        <f aca="false">CE283-CE159*CE282</f>
        <v>1375.45056827343</v>
      </c>
      <c r="CF285" s="21" t="n">
        <f aca="false">CF283-CF159*CF282</f>
        <v>1374.29116007997</v>
      </c>
      <c r="CG285" s="21" t="n">
        <f aca="false">CG283-CG159*CG282</f>
        <v>1388.22198948945</v>
      </c>
      <c r="CH285" s="21" t="n">
        <f aca="false">CH283-CH159*CH282</f>
        <v>1387.03873866809</v>
      </c>
      <c r="CI285" s="21" t="n">
        <f aca="false">CI283-CI159*CI282</f>
        <v>1419.61007824556</v>
      </c>
      <c r="CJ285" s="21" t="n">
        <f aca="false">CJ283-CJ159*CJ282</f>
        <v>1434.18568792341</v>
      </c>
      <c r="CK285" s="21" t="n">
        <f aca="false">CK283-CK159*CK282</f>
        <v>1448.72242782388</v>
      </c>
      <c r="CL285" s="21" t="n">
        <f aca="false">CL283-CL159*CL282</f>
        <v>1447.48637124827</v>
      </c>
      <c r="CM285" s="21" t="n">
        <f aca="false">CM283-CM159*CM282</f>
        <v>1440.67712968012</v>
      </c>
      <c r="CN285" s="21" t="n">
        <f aca="false">CN283-CN159*CN282</f>
        <v>1455.47058715863</v>
      </c>
      <c r="CO285" s="21" t="n">
        <f aca="false">CO283-CO159*CO282</f>
        <v>1470.22464817831</v>
      </c>
      <c r="CP285" s="21" t="n">
        <f aca="false">CP283-CP159*CP282</f>
        <v>1468.97184316432</v>
      </c>
      <c r="CQ285" s="21" t="n">
        <f aca="false">CQ283-CQ159*CQ282</f>
        <v>1438.18576355271</v>
      </c>
      <c r="CR285" s="21" t="n">
        <f aca="false">CR283-CR159*CR282</f>
        <v>1452.93846352935</v>
      </c>
      <c r="CS285" s="21" t="n">
        <f aca="false">CS283-CS159*CS282</f>
        <v>1467.65134274199</v>
      </c>
      <c r="CT285" s="21" t="n">
        <f aca="false">CT283-CT159*CT282</f>
        <v>1466.38504484958</v>
      </c>
      <c r="CU285" s="21" t="n">
        <f aca="false">CU283-CU159*CU282</f>
        <v>-33364.8600688658</v>
      </c>
      <c r="CV285" s="21" t="n">
        <f aca="false">CV283-CV159*CV282</f>
        <v>1360.03590230912</v>
      </c>
      <c r="CW285" s="21" t="n">
        <f aca="false">CW283-CW159*CW282</f>
        <v>1373.76702380864</v>
      </c>
      <c r="CX285" s="21" t="n">
        <f aca="false">CX283-CX159*CX282</f>
        <v>1372.54027588448</v>
      </c>
      <c r="CY285" s="21" t="n">
        <f aca="false">CY283-CY159*CY282</f>
        <v>1745.50572084556</v>
      </c>
      <c r="CZ285" s="21" t="n">
        <f aca="false">CZ283-CZ159*CZ282</f>
        <v>1763.44061989375</v>
      </c>
      <c r="DA285" s="21" t="n">
        <f aca="false">DA283-DA159*DA282</f>
        <v>1781.32815461775</v>
      </c>
      <c r="DB285" s="21" t="n">
        <f aca="false">DB283-DB159*DB282</f>
        <v>1779.8219719662</v>
      </c>
      <c r="DC285" s="21" t="n">
        <f aca="false">DC283-DC159*DC282</f>
        <v>1676.76906451311</v>
      </c>
      <c r="DD285" s="21" t="n">
        <f aca="false">DD283-DD159*DD282</f>
        <v>1693.97573528477</v>
      </c>
      <c r="DE285" s="21" t="n">
        <f aca="false">DE283-DE159*DE282</f>
        <v>1711.13619410831</v>
      </c>
      <c r="DF285" s="21" t="n">
        <f aca="false">DF283-DF159*DF282</f>
        <v>1709.66665694606</v>
      </c>
      <c r="DG285" s="21" t="n">
        <f aca="false">DG283-DG159*DG282</f>
        <v>1641.78853239229</v>
      </c>
      <c r="DH285" s="21" t="n">
        <f aca="false">DH283-DH159*DH282</f>
        <v>1658.61623263574</v>
      </c>
      <c r="DI285" s="21" t="n">
        <f aca="false">DI283-DI159*DI282</f>
        <v>1675.39803576272</v>
      </c>
      <c r="DJ285" s="21" t="n">
        <f aca="false">DJ283-DJ159*DJ282</f>
        <v>1673.93851022766</v>
      </c>
      <c r="DK285" s="21" t="n">
        <f aca="false">DK283-DK159*DK282</f>
        <v>1590.19103990057</v>
      </c>
      <c r="DL285" s="21" t="n">
        <f aca="false">DL283-DL159*DL282</f>
        <v>1588.78291788238</v>
      </c>
      <c r="DM285" s="21" t="n">
        <f aca="false">DM283-DM159*DM282</f>
        <v>1604.8195409124</v>
      </c>
      <c r="DN285" s="21" t="n">
        <f aca="false">DN283-DN159*DN282</f>
        <v>1603.38246159556</v>
      </c>
      <c r="DO285" s="21" t="n">
        <f aca="false">DO283-DO159*DO282</f>
        <v>1609.0478813197</v>
      </c>
      <c r="DP285" s="21" t="n">
        <f aca="false">DP283-DP159*DP282</f>
        <v>1625.53411792177</v>
      </c>
      <c r="DQ285" s="21" t="n">
        <f aca="false">DQ283-DQ159*DQ282</f>
        <v>1641.97518173604</v>
      </c>
      <c r="DR285" s="21" t="n">
        <f aca="false">DR283-DR159*DR282</f>
        <v>1640.53868980927</v>
      </c>
      <c r="DS285" s="21" t="n">
        <f aca="false">DS283-DS159*DS282</f>
        <v>1605.37204116465</v>
      </c>
      <c r="DT285" s="21" t="n">
        <f aca="false">DT283-DT159*DT282</f>
        <v>1621.82496131014</v>
      </c>
      <c r="DU285" s="21" t="n">
        <f aca="false">DU283-DU159*DU282</f>
        <v>1638.23295289347</v>
      </c>
      <c r="DV285" s="21" t="n">
        <f aca="false">DV283-DV159*DV282</f>
        <v>1636.80422732738</v>
      </c>
      <c r="DW285" s="21" t="n">
        <f aca="false">DW283-DW159*DW282</f>
        <v>1582.00587319583</v>
      </c>
      <c r="DX285" s="21" t="n">
        <f aca="false">DX283-DX159*DX282</f>
        <v>1598.20104301265</v>
      </c>
      <c r="DY285" s="21" t="n">
        <f aca="false">DY283-DY159*DY282</f>
        <v>1614.35134507085</v>
      </c>
      <c r="DZ285" s="21" t="n">
        <f aca="false">DZ283-DZ159*DZ282</f>
        <v>1612.9245530532</v>
      </c>
      <c r="EA285" s="21" t="n">
        <f aca="false">EA283-EA159*EA282</f>
        <v>1578.66417813279</v>
      </c>
      <c r="EB285" s="21" t="n">
        <f aca="false">EB283-EB159*EB282</f>
        <v>1577.29423199755</v>
      </c>
      <c r="EC285" s="21" t="n">
        <f aca="false">EC283-EC159*EC282</f>
        <v>1593.24317223049</v>
      </c>
      <c r="ED285" s="21" t="n">
        <f aca="false">ED283-ED159*ED282</f>
        <v>1591.84505386384</v>
      </c>
      <c r="EE285" s="21" t="n">
        <f aca="false">EE283-EE159*EE282</f>
        <v>1602.74647231689</v>
      </c>
      <c r="EF285" s="21" t="n">
        <f aca="false">EF283-EF159*EF282</f>
        <v>1619.18098602554</v>
      </c>
      <c r="EG285" s="21" t="n">
        <f aca="false">EG283-EG159*EG282</f>
        <v>1635.57092054668</v>
      </c>
      <c r="EH285" s="21" t="n">
        <f aca="false">EH283-EH159*EH282</f>
        <v>1634.15330507363</v>
      </c>
      <c r="EI285" s="21" t="n">
        <f aca="false">EI283-EI159*EI282</f>
        <v>1683.33625647941</v>
      </c>
      <c r="EJ285" s="21" t="n">
        <f aca="false">EJ283-EJ159*EJ282</f>
        <v>1700.66716106699</v>
      </c>
      <c r="EK285" s="21" t="n">
        <f aca="false">EK283-EK159*EK282</f>
        <v>1717.95351725671</v>
      </c>
      <c r="EL285" s="21" t="n">
        <f aca="false">EL283-EL159*EL282</f>
        <v>1716.53688089203</v>
      </c>
      <c r="EM285" s="21" t="n">
        <f aca="false">EM283-EM159*EM282</f>
        <v>1731.39375604141</v>
      </c>
      <c r="EN285" s="21" t="n">
        <f aca="false">EN283-EN159*EN282</f>
        <v>1749.23762002109</v>
      </c>
      <c r="EO285" s="21" t="n">
        <f aca="false">EO283-EO159*EO282</f>
        <v>1767.03625373652</v>
      </c>
      <c r="EP285" s="21" t="n">
        <f aca="false">EP283-EP159*EP282</f>
        <v>1765.59793406232</v>
      </c>
      <c r="EQ285" s="21" t="n">
        <f aca="false">EQ283-EQ159*EQ282</f>
        <v>1709.07654029094</v>
      </c>
      <c r="ER285" s="21" t="n">
        <f aca="false">ER283-ER159*ER282</f>
        <v>1707.67602271926</v>
      </c>
      <c r="ES285" s="21" t="n">
        <f aca="false">ES283-ES159*ES282</f>
        <v>1725.02684564002</v>
      </c>
      <c r="ET285" s="21" t="n">
        <f aca="false">ET283-ET159*ET282</f>
        <v>1723.5975271512</v>
      </c>
      <c r="EU285" s="21" t="n">
        <f aca="false">EU283-EU159*EU282</f>
        <v>1718.42544439273</v>
      </c>
      <c r="EV285" s="21" t="n">
        <f aca="false">EV283-EV159*EV282</f>
        <v>1736.11047491506</v>
      </c>
      <c r="EW285" s="21" t="n">
        <f aca="false">EW283-EW159*EW282</f>
        <v>1753.74979682413</v>
      </c>
      <c r="EX285" s="21" t="n">
        <f aca="false">EX283-EX159*EX282</f>
        <v>1752.29626568011</v>
      </c>
      <c r="EY285" s="21" t="n">
        <f aca="false">EY283-EY159*EY282</f>
        <v>1747.0376526301</v>
      </c>
      <c r="EZ285" s="21" t="n">
        <f aca="false">EZ283-EZ159*EZ282</f>
        <v>1765.01673513847</v>
      </c>
      <c r="FA285" s="21" t="n">
        <f aca="false">FA283-FA159*FA282</f>
        <v>1782.94933472967</v>
      </c>
      <c r="FB285" s="21" t="n">
        <f aca="false">FB283-FB159*FB282</f>
        <v>1781.47118076808</v>
      </c>
      <c r="FC285" s="21" t="n">
        <f aca="false">FC283-FC159*FC282</f>
        <v>1776.1245932992</v>
      </c>
      <c r="FD285" s="21" t="n">
        <f aca="false">FD283-FD159*FD282</f>
        <v>0</v>
      </c>
      <c r="FE285" s="21" t="n">
        <f aca="false">FE283-FE159*FE282</f>
        <v>0</v>
      </c>
      <c r="FF285" s="21" t="n">
        <f aca="false">FF283-FF159*FF282</f>
        <v>0</v>
      </c>
      <c r="FG285" s="21" t="n">
        <f aca="false">FG283-FG159*FG282</f>
        <v>0</v>
      </c>
      <c r="FH285" s="21" t="n">
        <f aca="false">FH283-FH159*FH282</f>
        <v>0</v>
      </c>
    </row>
    <row r="286" customFormat="false" ht="15" hidden="false" customHeight="false" outlineLevel="0" collapsed="false">
      <c r="C286" s="28" t="s">
        <v>900</v>
      </c>
      <c r="D286" s="12" t="s">
        <v>32</v>
      </c>
      <c r="E286" s="33" t="n">
        <f aca="false">XIRR($J285:$FH285,$J$4:$FH$4)</f>
        <v>0.0653136946932267</v>
      </c>
    </row>
    <row r="287" customFormat="false" ht="15" hidden="false" customHeight="false" outlineLevel="0" collapsed="false">
      <c r="C287" s="28" t="s">
        <v>901</v>
      </c>
      <c r="D287" s="12" t="s">
        <v>14</v>
      </c>
      <c r="E287" s="66" t="n">
        <f aca="false">SUMIF($J283:$FH283,"&gt;0")/-SUMIF($J283:$FH283,"&lt;0")</f>
        <v>2.07616511243361</v>
      </c>
    </row>
    <row r="288" customFormat="false" ht="15" hidden="false" customHeight="false" outlineLevel="0" collapsed="false">
      <c r="C288" s="28" t="s">
        <v>902</v>
      </c>
      <c r="D288" s="12" t="s">
        <v>358</v>
      </c>
      <c r="E288" s="63" t="n">
        <f aca="false">XNPV(In_Discount_Rate,$J283:$FH283,$J$4:$FH$4)</f>
        <v>-9571.5347674415</v>
      </c>
    </row>
    <row r="289" customFormat="false" ht="15" hidden="false" customHeight="false" outlineLevel="0" collapsed="false">
      <c r="C289" s="1" t="s">
        <v>903</v>
      </c>
      <c r="D289" s="12" t="s">
        <v>358</v>
      </c>
      <c r="E289" s="21" t="n">
        <f aca="false">-SUMIF($J283:$FH283,"&lt;0")</f>
        <v>84979.549986329</v>
      </c>
    </row>
    <row r="290" customFormat="false" ht="15" hidden="false" customHeight="false" outlineLevel="0" collapsed="false">
      <c r="C290" s="1" t="s">
        <v>904</v>
      </c>
      <c r="D290" s="12" t="s">
        <v>358</v>
      </c>
      <c r="I290" s="21" t="n">
        <f aca="false">SUM(J290:FH290)</f>
        <v>1390.80291200887</v>
      </c>
      <c r="J290" s="21" t="n">
        <f aca="false">J250-$F239*J20+$F281*J20+(1-J282)*J177</f>
        <v>-150</v>
      </c>
      <c r="K290" s="21" t="n">
        <f aca="false">K250-$F239*K20+$F281*K20+(1-K282)*K177</f>
        <v>0</v>
      </c>
      <c r="L290" s="21" t="n">
        <f aca="false">L250-$F239*L20+$F281*L20+(1-L282)*L177</f>
        <v>0</v>
      </c>
      <c r="M290" s="21" t="n">
        <f aca="false">M250-$F239*M20+$F281*M20+(1-M282)*M177</f>
        <v>0</v>
      </c>
      <c r="N290" s="21" t="n">
        <f aca="false">N250-$F239*N20+$F281*N20+(1-N282)*N177</f>
        <v>0</v>
      </c>
      <c r="O290" s="21" t="n">
        <f aca="false">O250-$F239*O20+$F281*O20+(1-O282)*O177</f>
        <v>1540.80291200887</v>
      </c>
      <c r="P290" s="21" t="n">
        <f aca="false">P250-$F239*P20+$F281*P20+(1-P282)*P177</f>
        <v>0</v>
      </c>
      <c r="Q290" s="21" t="n">
        <f aca="false">Q250-$F239*Q20+$F281*Q20+(1-Q282)*Q177</f>
        <v>0</v>
      </c>
      <c r="R290" s="21" t="n">
        <f aca="false">R250-$F239*R20+$F281*R20+(1-R282)*R177</f>
        <v>0</v>
      </c>
      <c r="S290" s="21" t="n">
        <f aca="false">S250-$F239*S20+$F281*S20+(1-S282)*S177</f>
        <v>0</v>
      </c>
      <c r="T290" s="21" t="n">
        <f aca="false">T250-$F239*T20+$F281*T20+(1-T282)*T177</f>
        <v>0</v>
      </c>
      <c r="U290" s="21" t="n">
        <f aca="false">U250-$F239*U20+$F281*U20+(1-U282)*U177</f>
        <v>0</v>
      </c>
      <c r="V290" s="21" t="n">
        <f aca="false">V250-$F239*V20+$F281*V20+(1-V282)*V177</f>
        <v>0</v>
      </c>
      <c r="W290" s="21" t="n">
        <f aca="false">W250-$F239*W20+$F281*W20+(1-W282)*W177</f>
        <v>0</v>
      </c>
      <c r="X290" s="21" t="n">
        <f aca="false">X250-$F239*X20+$F281*X20+(1-X282)*X177</f>
        <v>0</v>
      </c>
      <c r="Y290" s="21" t="n">
        <f aca="false">Y250-$F239*Y20+$F281*Y20+(1-Y282)*Y177</f>
        <v>0</v>
      </c>
      <c r="Z290" s="21" t="n">
        <f aca="false">Z250-$F239*Z20+$F281*Z20+(1-Z282)*Z177</f>
        <v>0</v>
      </c>
      <c r="AA290" s="21" t="n">
        <f aca="false">AA250-$F239*AA20+$F281*AA20+(1-AA282)*AA177</f>
        <v>0</v>
      </c>
      <c r="AB290" s="21" t="n">
        <f aca="false">AB250-$F239*AB20+$F281*AB20+(1-AB282)*AB177</f>
        <v>0</v>
      </c>
      <c r="AC290" s="21" t="n">
        <f aca="false">AC250-$F239*AC20+$F281*AC20+(1-AC282)*AC177</f>
        <v>0</v>
      </c>
      <c r="AD290" s="21" t="n">
        <f aca="false">AD250-$F239*AD20+$F281*AD20+(1-AD282)*AD177</f>
        <v>0</v>
      </c>
      <c r="AE290" s="21" t="n">
        <f aca="false">AE250-$F239*AE20+$F281*AE20+(1-AE282)*AE177</f>
        <v>0</v>
      </c>
      <c r="AF290" s="21" t="n">
        <f aca="false">AF250-$F239*AF20+$F281*AF20+(1-AF282)*AF177</f>
        <v>0</v>
      </c>
      <c r="AG290" s="21" t="n">
        <f aca="false">AG250-$F239*AG20+$F281*AG20+(1-AG282)*AG177</f>
        <v>0</v>
      </c>
      <c r="AH290" s="21" t="n">
        <f aca="false">AH250-$F239*AH20+$F281*AH20+(1-AH282)*AH177</f>
        <v>0</v>
      </c>
      <c r="AI290" s="21" t="n">
        <f aca="false">AI250-$F239*AI20+$F281*AI20+(1-AI282)*AI177</f>
        <v>0</v>
      </c>
      <c r="AJ290" s="21" t="n">
        <f aca="false">AJ250-$F239*AJ20+$F281*AJ20+(1-AJ282)*AJ177</f>
        <v>0</v>
      </c>
      <c r="AK290" s="21" t="n">
        <f aca="false">AK250-$F239*AK20+$F281*AK20+(1-AK282)*AK177</f>
        <v>0</v>
      </c>
      <c r="AL290" s="21" t="n">
        <f aca="false">AL250-$F239*AL20+$F281*AL20+(1-AL282)*AL177</f>
        <v>0</v>
      </c>
      <c r="AM290" s="21" t="n">
        <f aca="false">AM250-$F239*AM20+$F281*AM20+(1-AM282)*AM177</f>
        <v>0</v>
      </c>
      <c r="AN290" s="21" t="n">
        <f aca="false">AN250-$F239*AN20+$F281*AN20+(1-AN282)*AN177</f>
        <v>0</v>
      </c>
      <c r="AO290" s="21" t="n">
        <f aca="false">AO250-$F239*AO20+$F281*AO20+(1-AO282)*AO177</f>
        <v>0</v>
      </c>
      <c r="AP290" s="21" t="n">
        <f aca="false">AP250-$F239*AP20+$F281*AP20+(1-AP282)*AP177</f>
        <v>0</v>
      </c>
      <c r="AQ290" s="21" t="n">
        <f aca="false">AQ250-$F239*AQ20+$F281*AQ20+(1-AQ282)*AQ177</f>
        <v>0</v>
      </c>
      <c r="AR290" s="21" t="n">
        <f aca="false">AR250-$F239*AR20+$F281*AR20+(1-AR282)*AR177</f>
        <v>0</v>
      </c>
      <c r="AS290" s="21" t="n">
        <f aca="false">AS250-$F239*AS20+$F281*AS20+(1-AS282)*AS177</f>
        <v>0</v>
      </c>
      <c r="AT290" s="21" t="n">
        <f aca="false">AT250-$F239*AT20+$F281*AT20+(1-AT282)*AT177</f>
        <v>0</v>
      </c>
      <c r="AU290" s="21" t="n">
        <f aca="false">AU250-$F239*AU20+$F281*AU20+(1-AU282)*AU177</f>
        <v>0</v>
      </c>
      <c r="AV290" s="21" t="n">
        <f aca="false">AV250-$F239*AV20+$F281*AV20+(1-AV282)*AV177</f>
        <v>0</v>
      </c>
      <c r="AW290" s="21" t="n">
        <f aca="false">AW250-$F239*AW20+$F281*AW20+(1-AW282)*AW177</f>
        <v>0</v>
      </c>
      <c r="AX290" s="21" t="n">
        <f aca="false">AX250-$F239*AX20+$F281*AX20+(1-AX282)*AX177</f>
        <v>0</v>
      </c>
      <c r="AY290" s="21" t="n">
        <f aca="false">AY250-$F239*AY20+$F281*AY20+(1-AY282)*AY177</f>
        <v>0</v>
      </c>
      <c r="AZ290" s="21" t="n">
        <f aca="false">AZ250-$F239*AZ20+$F281*AZ20+(1-AZ282)*AZ177</f>
        <v>0</v>
      </c>
      <c r="BA290" s="21" t="n">
        <f aca="false">BA250-$F239*BA20+$F281*BA20+(1-BA282)*BA177</f>
        <v>0</v>
      </c>
      <c r="BB290" s="21" t="n">
        <f aca="false">BB250-$F239*BB20+$F281*BB20+(1-BB282)*BB177</f>
        <v>0</v>
      </c>
      <c r="BC290" s="21" t="n">
        <f aca="false">BC250-$F239*BC20+$F281*BC20+(1-BC282)*BC177</f>
        <v>0</v>
      </c>
      <c r="BD290" s="21" t="n">
        <f aca="false">BD250-$F239*BD20+$F281*BD20+(1-BD282)*BD177</f>
        <v>0</v>
      </c>
      <c r="BE290" s="21" t="n">
        <f aca="false">BE250-$F239*BE20+$F281*BE20+(1-BE282)*BE177</f>
        <v>0</v>
      </c>
      <c r="BF290" s="21" t="n">
        <f aca="false">BF250-$F239*BF20+$F281*BF20+(1-BF282)*BF177</f>
        <v>0</v>
      </c>
      <c r="BG290" s="21" t="n">
        <f aca="false">BG250-$F239*BG20+$F281*BG20+(1-BG282)*BG177</f>
        <v>0</v>
      </c>
      <c r="BH290" s="21" t="n">
        <f aca="false">BH250-$F239*BH20+$F281*BH20+(1-BH282)*BH177</f>
        <v>0</v>
      </c>
      <c r="BI290" s="21" t="n">
        <f aca="false">BI250-$F239*BI20+$F281*BI20+(1-BI282)*BI177</f>
        <v>0</v>
      </c>
      <c r="BJ290" s="21" t="n">
        <f aca="false">BJ250-$F239*BJ20+$F281*BJ20+(1-BJ282)*BJ177</f>
        <v>0</v>
      </c>
      <c r="BK290" s="21" t="n">
        <f aca="false">BK250-$F239*BK20+$F281*BK20+(1-BK282)*BK177</f>
        <v>0</v>
      </c>
      <c r="BL290" s="21" t="n">
        <f aca="false">BL250-$F239*BL20+$F281*BL20+(1-BL282)*BL177</f>
        <v>0</v>
      </c>
      <c r="BM290" s="21" t="n">
        <f aca="false">BM250-$F239*BM20+$F281*BM20+(1-BM282)*BM177</f>
        <v>0</v>
      </c>
      <c r="BN290" s="21" t="n">
        <f aca="false">BN250-$F239*BN20+$F281*BN20+(1-BN282)*BN177</f>
        <v>0</v>
      </c>
      <c r="BO290" s="21" t="n">
        <f aca="false">BO250-$F239*BO20+$F281*BO20+(1-BO282)*BO177</f>
        <v>0</v>
      </c>
      <c r="BP290" s="21" t="n">
        <f aca="false">BP250-$F239*BP20+$F281*BP20+(1-BP282)*BP177</f>
        <v>0</v>
      </c>
      <c r="BQ290" s="21" t="n">
        <f aca="false">BQ250-$F239*BQ20+$F281*BQ20+(1-BQ282)*BQ177</f>
        <v>0</v>
      </c>
      <c r="BR290" s="21" t="n">
        <f aca="false">BR250-$F239*BR20+$F281*BR20+(1-BR282)*BR177</f>
        <v>0</v>
      </c>
      <c r="BS290" s="21" t="n">
        <f aca="false">BS250-$F239*BS20+$F281*BS20+(1-BS282)*BS177</f>
        <v>0</v>
      </c>
      <c r="BT290" s="21" t="n">
        <f aca="false">BT250-$F239*BT20+$F281*BT20+(1-BT282)*BT177</f>
        <v>0</v>
      </c>
      <c r="BU290" s="21" t="n">
        <f aca="false">BU250-$F239*BU20+$F281*BU20+(1-BU282)*BU177</f>
        <v>0</v>
      </c>
      <c r="BV290" s="21" t="n">
        <f aca="false">BV250-$F239*BV20+$F281*BV20+(1-BV282)*BV177</f>
        <v>0</v>
      </c>
      <c r="BW290" s="21" t="n">
        <f aca="false">BW250-$F239*BW20+$F281*BW20+(1-BW282)*BW177</f>
        <v>0</v>
      </c>
      <c r="BX290" s="21" t="n">
        <f aca="false">BX250-$F239*BX20+$F281*BX20+(1-BX282)*BX177</f>
        <v>0</v>
      </c>
      <c r="BY290" s="21" t="n">
        <f aca="false">BY250-$F239*BY20+$F281*BY20+(1-BY282)*BY177</f>
        <v>0</v>
      </c>
      <c r="BZ290" s="21" t="n">
        <f aca="false">BZ250-$F239*BZ20+$F281*BZ20+(1-BZ282)*BZ177</f>
        <v>0</v>
      </c>
      <c r="CA290" s="21" t="n">
        <f aca="false">CA250-$F239*CA20+$F281*CA20+(1-CA282)*CA177</f>
        <v>0</v>
      </c>
      <c r="CB290" s="21" t="n">
        <f aca="false">CB250-$F239*CB20+$F281*CB20+(1-CB282)*CB177</f>
        <v>0</v>
      </c>
      <c r="CC290" s="21" t="n">
        <f aca="false">CC250-$F239*CC20+$F281*CC20+(1-CC282)*CC177</f>
        <v>0</v>
      </c>
      <c r="CD290" s="21" t="n">
        <f aca="false">CD250-$F239*CD20+$F281*CD20+(1-CD282)*CD177</f>
        <v>0</v>
      </c>
      <c r="CE290" s="21" t="n">
        <f aca="false">CE250-$F239*CE20+$F281*CE20+(1-CE282)*CE177</f>
        <v>0</v>
      </c>
      <c r="CF290" s="21" t="n">
        <f aca="false">CF250-$F239*CF20+$F281*CF20+(1-CF282)*CF177</f>
        <v>0</v>
      </c>
      <c r="CG290" s="21" t="n">
        <f aca="false">CG250-$F239*CG20+$F281*CG20+(1-CG282)*CG177</f>
        <v>0</v>
      </c>
      <c r="CH290" s="21" t="n">
        <f aca="false">CH250-$F239*CH20+$F281*CH20+(1-CH282)*CH177</f>
        <v>0</v>
      </c>
      <c r="CI290" s="21" t="n">
        <f aca="false">CI250-$F239*CI20+$F281*CI20+(1-CI282)*CI177</f>
        <v>0</v>
      </c>
      <c r="CJ290" s="21" t="n">
        <f aca="false">CJ250-$F239*CJ20+$F281*CJ20+(1-CJ282)*CJ177</f>
        <v>0</v>
      </c>
      <c r="CK290" s="21" t="n">
        <f aca="false">CK250-$F239*CK20+$F281*CK20+(1-CK282)*CK177</f>
        <v>0</v>
      </c>
      <c r="CL290" s="21" t="n">
        <f aca="false">CL250-$F239*CL20+$F281*CL20+(1-CL282)*CL177</f>
        <v>0</v>
      </c>
      <c r="CM290" s="21" t="n">
        <f aca="false">CM250-$F239*CM20+$F281*CM20+(1-CM282)*CM177</f>
        <v>0</v>
      </c>
      <c r="CN290" s="21" t="n">
        <f aca="false">CN250-$F239*CN20+$F281*CN20+(1-CN282)*CN177</f>
        <v>0</v>
      </c>
      <c r="CO290" s="21" t="n">
        <f aca="false">CO250-$F239*CO20+$F281*CO20+(1-CO282)*CO177</f>
        <v>0</v>
      </c>
      <c r="CP290" s="21" t="n">
        <f aca="false">CP250-$F239*CP20+$F281*CP20+(1-CP282)*CP177</f>
        <v>0</v>
      </c>
      <c r="CQ290" s="21" t="n">
        <f aca="false">CQ250-$F239*CQ20+$F281*CQ20+(1-CQ282)*CQ177</f>
        <v>0</v>
      </c>
      <c r="CR290" s="21" t="n">
        <f aca="false">CR250-$F239*CR20+$F281*CR20+(1-CR282)*CR177</f>
        <v>0</v>
      </c>
      <c r="CS290" s="21" t="n">
        <f aca="false">CS250-$F239*CS20+$F281*CS20+(1-CS282)*CS177</f>
        <v>0</v>
      </c>
      <c r="CT290" s="21" t="n">
        <f aca="false">CT250-$F239*CT20+$F281*CT20+(1-CT282)*CT177</f>
        <v>0</v>
      </c>
      <c r="CU290" s="21" t="n">
        <f aca="false">CU250-$F239*CU20+$F281*CU20+(1-CU282)*CU177</f>
        <v>0</v>
      </c>
      <c r="CV290" s="21" t="n">
        <f aca="false">CV250-$F239*CV20+$F281*CV20+(1-CV282)*CV177</f>
        <v>0</v>
      </c>
      <c r="CW290" s="21" t="n">
        <f aca="false">CW250-$F239*CW20+$F281*CW20+(1-CW282)*CW177</f>
        <v>0</v>
      </c>
      <c r="CX290" s="21" t="n">
        <f aca="false">CX250-$F239*CX20+$F281*CX20+(1-CX282)*CX177</f>
        <v>0</v>
      </c>
      <c r="CY290" s="21" t="n">
        <f aca="false">CY250-$F239*CY20+$F281*CY20+(1-CY282)*CY177</f>
        <v>0</v>
      </c>
      <c r="CZ290" s="21" t="n">
        <f aca="false">CZ250-$F239*CZ20+$F281*CZ20+(1-CZ282)*CZ177</f>
        <v>0</v>
      </c>
      <c r="DA290" s="21" t="n">
        <f aca="false">DA250-$F239*DA20+$F281*DA20+(1-DA282)*DA177</f>
        <v>0</v>
      </c>
      <c r="DB290" s="21" t="n">
        <f aca="false">DB250-$F239*DB20+$F281*DB20+(1-DB282)*DB177</f>
        <v>0</v>
      </c>
      <c r="DC290" s="21" t="n">
        <f aca="false">DC250-$F239*DC20+$F281*DC20+(1-DC282)*DC177</f>
        <v>0</v>
      </c>
      <c r="DD290" s="21" t="n">
        <f aca="false">DD250-$F239*DD20+$F281*DD20+(1-DD282)*DD177</f>
        <v>0</v>
      </c>
      <c r="DE290" s="21" t="n">
        <f aca="false">DE250-$F239*DE20+$F281*DE20+(1-DE282)*DE177</f>
        <v>0</v>
      </c>
      <c r="DF290" s="21" t="n">
        <f aca="false">DF250-$F239*DF20+$F281*DF20+(1-DF282)*DF177</f>
        <v>0</v>
      </c>
      <c r="DG290" s="21" t="n">
        <f aca="false">DG250-$F239*DG20+$F281*DG20+(1-DG282)*DG177</f>
        <v>0</v>
      </c>
      <c r="DH290" s="21" t="n">
        <f aca="false">DH250-$F239*DH20+$F281*DH20+(1-DH282)*DH177</f>
        <v>0</v>
      </c>
      <c r="DI290" s="21" t="n">
        <f aca="false">DI250-$F239*DI20+$F281*DI20+(1-DI282)*DI177</f>
        <v>0</v>
      </c>
      <c r="DJ290" s="21" t="n">
        <f aca="false">DJ250-$F239*DJ20+$F281*DJ20+(1-DJ282)*DJ177</f>
        <v>0</v>
      </c>
      <c r="DK290" s="21" t="n">
        <f aca="false">DK250-$F239*DK20+$F281*DK20+(1-DK282)*DK177</f>
        <v>0</v>
      </c>
      <c r="DL290" s="21" t="n">
        <f aca="false">DL250-$F239*DL20+$F281*DL20+(1-DL282)*DL177</f>
        <v>0</v>
      </c>
      <c r="DM290" s="21" t="n">
        <f aca="false">DM250-$F239*DM20+$F281*DM20+(1-DM282)*DM177</f>
        <v>0</v>
      </c>
      <c r="DN290" s="21" t="n">
        <f aca="false">DN250-$F239*DN20+$F281*DN20+(1-DN282)*DN177</f>
        <v>0</v>
      </c>
      <c r="DO290" s="21" t="n">
        <f aca="false">DO250-$F239*DO20+$F281*DO20+(1-DO282)*DO177</f>
        <v>0</v>
      </c>
      <c r="DP290" s="21" t="n">
        <f aca="false">DP250-$F239*DP20+$F281*DP20+(1-DP282)*DP177</f>
        <v>0</v>
      </c>
      <c r="DQ290" s="21" t="n">
        <f aca="false">DQ250-$F239*DQ20+$F281*DQ20+(1-DQ282)*DQ177</f>
        <v>0</v>
      </c>
      <c r="DR290" s="21" t="n">
        <f aca="false">DR250-$F239*DR20+$F281*DR20+(1-DR282)*DR177</f>
        <v>0</v>
      </c>
      <c r="DS290" s="21" t="n">
        <f aca="false">DS250-$F239*DS20+$F281*DS20+(1-DS282)*DS177</f>
        <v>0</v>
      </c>
      <c r="DT290" s="21" t="n">
        <f aca="false">DT250-$F239*DT20+$F281*DT20+(1-DT282)*DT177</f>
        <v>0</v>
      </c>
      <c r="DU290" s="21" t="n">
        <f aca="false">DU250-$F239*DU20+$F281*DU20+(1-DU282)*DU177</f>
        <v>0</v>
      </c>
      <c r="DV290" s="21" t="n">
        <f aca="false">DV250-$F239*DV20+$F281*DV20+(1-DV282)*DV177</f>
        <v>0</v>
      </c>
      <c r="DW290" s="21" t="n">
        <f aca="false">DW250-$F239*DW20+$F281*DW20+(1-DW282)*DW177</f>
        <v>0</v>
      </c>
      <c r="DX290" s="21" t="n">
        <f aca="false">DX250-$F239*DX20+$F281*DX20+(1-DX282)*DX177</f>
        <v>0</v>
      </c>
      <c r="DY290" s="21" t="n">
        <f aca="false">DY250-$F239*DY20+$F281*DY20+(1-DY282)*DY177</f>
        <v>0</v>
      </c>
      <c r="DZ290" s="21" t="n">
        <f aca="false">DZ250-$F239*DZ20+$F281*DZ20+(1-DZ282)*DZ177</f>
        <v>0</v>
      </c>
      <c r="EA290" s="21" t="n">
        <f aca="false">EA250-$F239*EA20+$F281*EA20+(1-EA282)*EA177</f>
        <v>0</v>
      </c>
      <c r="EB290" s="21" t="n">
        <f aca="false">EB250-$F239*EB20+$F281*EB20+(1-EB282)*EB177</f>
        <v>0</v>
      </c>
      <c r="EC290" s="21" t="n">
        <f aca="false">EC250-$F239*EC20+$F281*EC20+(1-EC282)*EC177</f>
        <v>0</v>
      </c>
      <c r="ED290" s="21" t="n">
        <f aca="false">ED250-$F239*ED20+$F281*ED20+(1-ED282)*ED177</f>
        <v>0</v>
      </c>
      <c r="EE290" s="21" t="n">
        <f aca="false">EE250-$F239*EE20+$F281*EE20+(1-EE282)*EE177</f>
        <v>0</v>
      </c>
      <c r="EF290" s="21" t="n">
        <f aca="false">EF250-$F239*EF20+$F281*EF20+(1-EF282)*EF177</f>
        <v>0</v>
      </c>
      <c r="EG290" s="21" t="n">
        <f aca="false">EG250-$F239*EG20+$F281*EG20+(1-EG282)*EG177</f>
        <v>0</v>
      </c>
      <c r="EH290" s="21" t="n">
        <f aca="false">EH250-$F239*EH20+$F281*EH20+(1-EH282)*EH177</f>
        <v>0</v>
      </c>
      <c r="EI290" s="21" t="n">
        <f aca="false">EI250-$F239*EI20+$F281*EI20+(1-EI282)*EI177</f>
        <v>0</v>
      </c>
      <c r="EJ290" s="21" t="n">
        <f aca="false">EJ250-$F239*EJ20+$F281*EJ20+(1-EJ282)*EJ177</f>
        <v>0</v>
      </c>
      <c r="EK290" s="21" t="n">
        <f aca="false">EK250-$F239*EK20+$F281*EK20+(1-EK282)*EK177</f>
        <v>0</v>
      </c>
      <c r="EL290" s="21" t="n">
        <f aca="false">EL250-$F239*EL20+$F281*EL20+(1-EL282)*EL177</f>
        <v>0</v>
      </c>
      <c r="EM290" s="21" t="n">
        <f aca="false">EM250-$F239*EM20+$F281*EM20+(1-EM282)*EM177</f>
        <v>0</v>
      </c>
      <c r="EN290" s="21" t="n">
        <f aca="false">EN250-$F239*EN20+$F281*EN20+(1-EN282)*EN177</f>
        <v>0</v>
      </c>
      <c r="EO290" s="21" t="n">
        <f aca="false">EO250-$F239*EO20+$F281*EO20+(1-EO282)*EO177</f>
        <v>0</v>
      </c>
      <c r="EP290" s="21" t="n">
        <f aca="false">EP250-$F239*EP20+$F281*EP20+(1-EP282)*EP177</f>
        <v>0</v>
      </c>
      <c r="EQ290" s="21" t="n">
        <f aca="false">EQ250-$F239*EQ20+$F281*EQ20+(1-EQ282)*EQ177</f>
        <v>0</v>
      </c>
      <c r="ER290" s="21" t="n">
        <f aca="false">ER250-$F239*ER20+$F281*ER20+(1-ER282)*ER177</f>
        <v>0</v>
      </c>
      <c r="ES290" s="21" t="n">
        <f aca="false">ES250-$F239*ES20+$F281*ES20+(1-ES282)*ES177</f>
        <v>0</v>
      </c>
      <c r="ET290" s="21" t="n">
        <f aca="false">ET250-$F239*ET20+$F281*ET20+(1-ET282)*ET177</f>
        <v>0</v>
      </c>
      <c r="EU290" s="21" t="n">
        <f aca="false">EU250-$F239*EU20+$F281*EU20+(1-EU282)*EU177</f>
        <v>0</v>
      </c>
      <c r="EV290" s="21" t="n">
        <f aca="false">EV250-$F239*EV20+$F281*EV20+(1-EV282)*EV177</f>
        <v>0</v>
      </c>
      <c r="EW290" s="21" t="n">
        <f aca="false">EW250-$F239*EW20+$F281*EW20+(1-EW282)*EW177</f>
        <v>0</v>
      </c>
      <c r="EX290" s="21" t="n">
        <f aca="false">EX250-$F239*EX20+$F281*EX20+(1-EX282)*EX177</f>
        <v>0</v>
      </c>
      <c r="EY290" s="21" t="n">
        <f aca="false">EY250-$F239*EY20+$F281*EY20+(1-EY282)*EY177</f>
        <v>0</v>
      </c>
      <c r="EZ290" s="21" t="n">
        <f aca="false">EZ250-$F239*EZ20+$F281*EZ20+(1-EZ282)*EZ177</f>
        <v>0</v>
      </c>
      <c r="FA290" s="21" t="n">
        <f aca="false">FA250-$F239*FA20+$F281*FA20+(1-FA282)*FA177</f>
        <v>0</v>
      </c>
      <c r="FB290" s="21" t="n">
        <f aca="false">FB250-$F239*FB20+$F281*FB20+(1-FB282)*FB177</f>
        <v>0</v>
      </c>
      <c r="FC290" s="21" t="n">
        <f aca="false">FC250-$F239*FC20+$F281*FC20+(1-FC282)*FC177</f>
        <v>0</v>
      </c>
      <c r="FD290" s="21" t="n">
        <f aca="false">FD250-$F239*FD20+$F281*FD20+(1-FD282)*FD177</f>
        <v>0</v>
      </c>
      <c r="FE290" s="21" t="n">
        <f aca="false">FE250-$F239*FE20+$F281*FE20+(1-FE282)*FE177</f>
        <v>0</v>
      </c>
      <c r="FF290" s="21" t="n">
        <f aca="false">FF250-$F239*FF20+$F281*FF20+(1-FF282)*FF177</f>
        <v>0</v>
      </c>
      <c r="FG290" s="21" t="n">
        <f aca="false">FG250-$F239*FG20+$F281*FG20+(1-FG282)*FG177</f>
        <v>0</v>
      </c>
      <c r="FH290" s="21" t="n">
        <f aca="false">FH250-$F239*FH20+$F281*FH20+(1-FH282)*FH177</f>
        <v>0</v>
      </c>
    </row>
    <row r="291" customFormat="false" ht="15" hidden="false" customHeight="false" outlineLevel="0" collapsed="false">
      <c r="C291" s="28" t="s">
        <v>905</v>
      </c>
      <c r="D291" s="12" t="s">
        <v>32</v>
      </c>
      <c r="E291" s="33" t="n">
        <f aca="false">IFERROR(XIRR($J290:$FH290,$J$4:$FH$4),"n/a")</f>
        <v>5.47959832714897</v>
      </c>
    </row>
    <row r="293" customFormat="false" ht="15" hidden="false" customHeight="false" outlineLevel="0" collapsed="false">
      <c r="C293" s="42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H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9" topLeftCell="J10" activePane="bottomRight" state="frozen"/>
      <selection pane="topLeft" activeCell="A1" activeCellId="0" sqref="A1"/>
      <selection pane="topRight" activeCell="J1" activeCellId="0" sqref="J1"/>
      <selection pane="bottomLeft" activeCell="A10" activeCellId="0" sqref="A10"/>
      <selection pane="bottomRight" activeCell="A1" activeCellId="0" sqref="A1"/>
    </sheetView>
  </sheetViews>
  <sheetFormatPr defaultColWidth="13" defaultRowHeight="15" zeroHeight="false" outlineLevelRow="0" outlineLevelCol="1"/>
  <cols>
    <col collapsed="false" customWidth="true" hidden="false" outlineLevel="0" max="2" min="1" style="1" width="3"/>
    <col collapsed="false" customWidth="true" hidden="false" outlineLevel="0" max="3" min="3" style="1" width="48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9" min="7" style="1" width="2"/>
    <col collapsed="false" customWidth="true" hidden="false" outlineLevel="0" max="164" min="10" style="1" width="11"/>
    <col collapsed="false" customWidth="false" hidden="true" outlineLevel="1" max="16384" min="165" style="1" width="13"/>
  </cols>
  <sheetData>
    <row r="2" customFormat="false" ht="15" hidden="false" customHeight="false" outlineLevel="0" collapsed="false">
      <c r="A2" s="2"/>
      <c r="B2" s="2" t="str">
        <f aca="false">Dashboard!$C$3&amp;" – Checks"</f>
        <v>Project Zalahaláp – Checks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</row>
    <row r="4" customFormat="false" ht="15" hidden="false" customHeight="false" outlineLevel="0" collapsed="false">
      <c r="C4" s="1" t="s">
        <v>659</v>
      </c>
      <c r="J4" s="31" t="n">
        <f aca="false">Calc_1!J$4</f>
        <v>46022</v>
      </c>
      <c r="K4" s="31" t="n">
        <f aca="false">Calc_1!K$4</f>
        <v>46112</v>
      </c>
      <c r="L4" s="31" t="n">
        <f aca="false">Calc_1!L$4</f>
        <v>46203</v>
      </c>
      <c r="M4" s="31" t="n">
        <f aca="false">Calc_1!M$4</f>
        <v>46295</v>
      </c>
      <c r="N4" s="31" t="n">
        <f aca="false">Calc_1!N$4</f>
        <v>46387</v>
      </c>
      <c r="O4" s="31" t="n">
        <f aca="false">Calc_1!O$4</f>
        <v>46477</v>
      </c>
      <c r="P4" s="31" t="n">
        <f aca="false">Calc_1!P$4</f>
        <v>46568</v>
      </c>
      <c r="Q4" s="31" t="n">
        <f aca="false">Calc_1!Q$4</f>
        <v>46660</v>
      </c>
      <c r="R4" s="31" t="n">
        <f aca="false">Calc_1!R$4</f>
        <v>46752</v>
      </c>
      <c r="S4" s="31" t="n">
        <f aca="false">Calc_1!S$4</f>
        <v>46843</v>
      </c>
      <c r="T4" s="31" t="n">
        <f aca="false">Calc_1!T$4</f>
        <v>46934</v>
      </c>
      <c r="U4" s="31" t="n">
        <f aca="false">Calc_1!U$4</f>
        <v>47026</v>
      </c>
      <c r="V4" s="31" t="n">
        <f aca="false">Calc_1!V$4</f>
        <v>47118</v>
      </c>
      <c r="W4" s="31" t="n">
        <f aca="false">Calc_1!W$4</f>
        <v>47208</v>
      </c>
      <c r="X4" s="31" t="n">
        <f aca="false">Calc_1!X$4</f>
        <v>47299</v>
      </c>
      <c r="Y4" s="31" t="n">
        <f aca="false">Calc_1!Y$4</f>
        <v>47391</v>
      </c>
      <c r="Z4" s="31" t="n">
        <f aca="false">Calc_1!Z$4</f>
        <v>47483</v>
      </c>
      <c r="AA4" s="31" t="n">
        <f aca="false">Calc_1!AA$4</f>
        <v>47573</v>
      </c>
      <c r="AB4" s="31" t="n">
        <f aca="false">Calc_1!AB$4</f>
        <v>47664</v>
      </c>
      <c r="AC4" s="31" t="n">
        <f aca="false">Calc_1!AC$4</f>
        <v>47756</v>
      </c>
      <c r="AD4" s="31" t="n">
        <f aca="false">Calc_1!AD$4</f>
        <v>47848</v>
      </c>
      <c r="AE4" s="31" t="n">
        <f aca="false">Calc_1!AE$4</f>
        <v>47938</v>
      </c>
      <c r="AF4" s="31" t="n">
        <f aca="false">Calc_1!AF$4</f>
        <v>48029</v>
      </c>
      <c r="AG4" s="31" t="n">
        <f aca="false">Calc_1!AG$4</f>
        <v>48121</v>
      </c>
      <c r="AH4" s="31" t="n">
        <f aca="false">Calc_1!AH$4</f>
        <v>48213</v>
      </c>
      <c r="AI4" s="31" t="n">
        <f aca="false">Calc_1!AI$4</f>
        <v>48304</v>
      </c>
      <c r="AJ4" s="31" t="n">
        <f aca="false">Calc_1!AJ$4</f>
        <v>48395</v>
      </c>
      <c r="AK4" s="31" t="n">
        <f aca="false">Calc_1!AK$4</f>
        <v>48487</v>
      </c>
      <c r="AL4" s="31" t="n">
        <f aca="false">Calc_1!AL$4</f>
        <v>48579</v>
      </c>
      <c r="AM4" s="31" t="n">
        <f aca="false">Calc_1!AM$4</f>
        <v>48669</v>
      </c>
      <c r="AN4" s="31" t="n">
        <f aca="false">Calc_1!AN$4</f>
        <v>48760</v>
      </c>
      <c r="AO4" s="31" t="n">
        <f aca="false">Calc_1!AO$4</f>
        <v>48852</v>
      </c>
      <c r="AP4" s="31" t="n">
        <f aca="false">Calc_1!AP$4</f>
        <v>48944</v>
      </c>
      <c r="AQ4" s="31" t="n">
        <f aca="false">Calc_1!AQ$4</f>
        <v>49034</v>
      </c>
      <c r="AR4" s="31" t="n">
        <f aca="false">Calc_1!AR$4</f>
        <v>49125</v>
      </c>
      <c r="AS4" s="31" t="n">
        <f aca="false">Calc_1!AS$4</f>
        <v>49217</v>
      </c>
      <c r="AT4" s="31" t="n">
        <f aca="false">Calc_1!AT$4</f>
        <v>49309</v>
      </c>
      <c r="AU4" s="31" t="n">
        <f aca="false">Calc_1!AU$4</f>
        <v>49399</v>
      </c>
      <c r="AV4" s="31" t="n">
        <f aca="false">Calc_1!AV$4</f>
        <v>49490</v>
      </c>
      <c r="AW4" s="31" t="n">
        <f aca="false">Calc_1!AW$4</f>
        <v>49582</v>
      </c>
      <c r="AX4" s="31" t="n">
        <f aca="false">Calc_1!AX$4</f>
        <v>49674</v>
      </c>
      <c r="AY4" s="31" t="n">
        <f aca="false">Calc_1!AY$4</f>
        <v>49765</v>
      </c>
      <c r="AZ4" s="31" t="n">
        <f aca="false">Calc_1!AZ$4</f>
        <v>49856</v>
      </c>
      <c r="BA4" s="31" t="n">
        <f aca="false">Calc_1!BA$4</f>
        <v>49948</v>
      </c>
      <c r="BB4" s="31" t="n">
        <f aca="false">Calc_1!BB$4</f>
        <v>50040</v>
      </c>
      <c r="BC4" s="31" t="n">
        <f aca="false">Calc_1!BC$4</f>
        <v>50130</v>
      </c>
      <c r="BD4" s="31" t="n">
        <f aca="false">Calc_1!BD$4</f>
        <v>50221</v>
      </c>
      <c r="BE4" s="31" t="n">
        <f aca="false">Calc_1!BE$4</f>
        <v>50313</v>
      </c>
      <c r="BF4" s="31" t="n">
        <f aca="false">Calc_1!BF$4</f>
        <v>50405</v>
      </c>
      <c r="BG4" s="31" t="n">
        <f aca="false">Calc_1!BG$4</f>
        <v>50495</v>
      </c>
      <c r="BH4" s="31" t="n">
        <f aca="false">Calc_1!BH$4</f>
        <v>50586</v>
      </c>
      <c r="BI4" s="31" t="n">
        <f aca="false">Calc_1!BI$4</f>
        <v>50678</v>
      </c>
      <c r="BJ4" s="31" t="n">
        <f aca="false">Calc_1!BJ$4</f>
        <v>50770</v>
      </c>
      <c r="BK4" s="31" t="n">
        <f aca="false">Calc_1!BK$4</f>
        <v>50860</v>
      </c>
      <c r="BL4" s="31" t="n">
        <f aca="false">Calc_1!BL$4</f>
        <v>50951</v>
      </c>
      <c r="BM4" s="31" t="n">
        <f aca="false">Calc_1!BM$4</f>
        <v>51043</v>
      </c>
      <c r="BN4" s="31" t="n">
        <f aca="false">Calc_1!BN$4</f>
        <v>51135</v>
      </c>
      <c r="BO4" s="31" t="n">
        <f aca="false">Calc_1!BO$4</f>
        <v>51226</v>
      </c>
      <c r="BP4" s="31" t="n">
        <f aca="false">Calc_1!BP$4</f>
        <v>51317</v>
      </c>
      <c r="BQ4" s="31" t="n">
        <f aca="false">Calc_1!BQ$4</f>
        <v>51409</v>
      </c>
      <c r="BR4" s="31" t="n">
        <f aca="false">Calc_1!BR$4</f>
        <v>51501</v>
      </c>
      <c r="BS4" s="31" t="n">
        <f aca="false">Calc_1!BS$4</f>
        <v>51591</v>
      </c>
      <c r="BT4" s="31" t="n">
        <f aca="false">Calc_1!BT$4</f>
        <v>51682</v>
      </c>
      <c r="BU4" s="31" t="n">
        <f aca="false">Calc_1!BU$4</f>
        <v>51774</v>
      </c>
      <c r="BV4" s="31" t="n">
        <f aca="false">Calc_1!BV$4</f>
        <v>51866</v>
      </c>
      <c r="BW4" s="31" t="n">
        <f aca="false">Calc_1!BW$4</f>
        <v>51956</v>
      </c>
      <c r="BX4" s="31" t="n">
        <f aca="false">Calc_1!BX$4</f>
        <v>52047</v>
      </c>
      <c r="BY4" s="31" t="n">
        <f aca="false">Calc_1!BY$4</f>
        <v>52139</v>
      </c>
      <c r="BZ4" s="31" t="n">
        <f aca="false">Calc_1!BZ$4</f>
        <v>52231</v>
      </c>
      <c r="CA4" s="31" t="n">
        <f aca="false">Calc_1!CA$4</f>
        <v>52321</v>
      </c>
      <c r="CB4" s="31" t="n">
        <f aca="false">Calc_1!CB$4</f>
        <v>52412</v>
      </c>
      <c r="CC4" s="31" t="n">
        <f aca="false">Calc_1!CC$4</f>
        <v>52504</v>
      </c>
      <c r="CD4" s="31" t="n">
        <f aca="false">Calc_1!CD$4</f>
        <v>52596</v>
      </c>
      <c r="CE4" s="31" t="n">
        <f aca="false">Calc_1!CE$4</f>
        <v>52687</v>
      </c>
      <c r="CF4" s="31" t="n">
        <f aca="false">Calc_1!CF$4</f>
        <v>52778</v>
      </c>
      <c r="CG4" s="31" t="n">
        <f aca="false">Calc_1!CG$4</f>
        <v>52870</v>
      </c>
      <c r="CH4" s="31" t="n">
        <f aca="false">Calc_1!CH$4</f>
        <v>52962</v>
      </c>
      <c r="CI4" s="31" t="n">
        <f aca="false">Calc_1!CI$4</f>
        <v>53052</v>
      </c>
      <c r="CJ4" s="31" t="n">
        <f aca="false">Calc_1!CJ$4</f>
        <v>53143</v>
      </c>
      <c r="CK4" s="31" t="n">
        <f aca="false">Calc_1!CK$4</f>
        <v>53235</v>
      </c>
      <c r="CL4" s="31" t="n">
        <f aca="false">Calc_1!CL$4</f>
        <v>53327</v>
      </c>
      <c r="CM4" s="31" t="n">
        <f aca="false">Calc_1!CM$4</f>
        <v>53417</v>
      </c>
      <c r="CN4" s="31" t="n">
        <f aca="false">Calc_1!CN$4</f>
        <v>53508</v>
      </c>
      <c r="CO4" s="31" t="n">
        <f aca="false">Calc_1!CO$4</f>
        <v>53600</v>
      </c>
      <c r="CP4" s="31" t="n">
        <f aca="false">Calc_1!CP$4</f>
        <v>53692</v>
      </c>
      <c r="CQ4" s="31" t="n">
        <f aca="false">Calc_1!CQ$4</f>
        <v>53782</v>
      </c>
      <c r="CR4" s="31" t="n">
        <f aca="false">Calc_1!CR$4</f>
        <v>53873</v>
      </c>
      <c r="CS4" s="31" t="n">
        <f aca="false">Calc_1!CS$4</f>
        <v>53965</v>
      </c>
      <c r="CT4" s="31" t="n">
        <f aca="false">Calc_1!CT$4</f>
        <v>54057</v>
      </c>
      <c r="CU4" s="31" t="n">
        <f aca="false">Calc_1!CU$4</f>
        <v>54148</v>
      </c>
      <c r="CV4" s="31" t="n">
        <f aca="false">Calc_1!CV$4</f>
        <v>54239</v>
      </c>
      <c r="CW4" s="31" t="n">
        <f aca="false">Calc_1!CW$4</f>
        <v>54331</v>
      </c>
      <c r="CX4" s="31" t="n">
        <f aca="false">Calc_1!CX$4</f>
        <v>54423</v>
      </c>
      <c r="CY4" s="31" t="n">
        <f aca="false">Calc_1!CY$4</f>
        <v>54513</v>
      </c>
      <c r="CZ4" s="31" t="n">
        <f aca="false">Calc_1!CZ$4</f>
        <v>54604</v>
      </c>
      <c r="DA4" s="31" t="n">
        <f aca="false">Calc_1!DA$4</f>
        <v>54696</v>
      </c>
      <c r="DB4" s="31" t="n">
        <f aca="false">Calc_1!DB$4</f>
        <v>54788</v>
      </c>
      <c r="DC4" s="31" t="n">
        <f aca="false">Calc_1!DC$4</f>
        <v>54878</v>
      </c>
      <c r="DD4" s="31" t="n">
        <f aca="false">Calc_1!DD$4</f>
        <v>54969</v>
      </c>
      <c r="DE4" s="31" t="n">
        <f aca="false">Calc_1!DE$4</f>
        <v>55061</v>
      </c>
      <c r="DF4" s="31" t="n">
        <f aca="false">Calc_1!DF$4</f>
        <v>55153</v>
      </c>
      <c r="DG4" s="31" t="n">
        <f aca="false">Calc_1!DG$4</f>
        <v>55243</v>
      </c>
      <c r="DH4" s="31" t="n">
        <f aca="false">Calc_1!DH$4</f>
        <v>55334</v>
      </c>
      <c r="DI4" s="31" t="n">
        <f aca="false">Calc_1!DI$4</f>
        <v>55426</v>
      </c>
      <c r="DJ4" s="31" t="n">
        <f aca="false">Calc_1!DJ$4</f>
        <v>55518</v>
      </c>
      <c r="DK4" s="31" t="n">
        <f aca="false">Calc_1!DK$4</f>
        <v>55609</v>
      </c>
      <c r="DL4" s="31" t="n">
        <f aca="false">Calc_1!DL$4</f>
        <v>55700</v>
      </c>
      <c r="DM4" s="31" t="n">
        <f aca="false">Calc_1!DM$4</f>
        <v>55792</v>
      </c>
      <c r="DN4" s="31" t="n">
        <f aca="false">Calc_1!DN$4</f>
        <v>55884</v>
      </c>
      <c r="DO4" s="31" t="n">
        <f aca="false">Calc_1!DO$4</f>
        <v>55974</v>
      </c>
      <c r="DP4" s="31" t="n">
        <f aca="false">Calc_1!DP$4</f>
        <v>56065</v>
      </c>
      <c r="DQ4" s="31" t="n">
        <f aca="false">Calc_1!DQ$4</f>
        <v>56157</v>
      </c>
      <c r="DR4" s="31" t="n">
        <f aca="false">Calc_1!DR$4</f>
        <v>56249</v>
      </c>
      <c r="DS4" s="31" t="n">
        <f aca="false">Calc_1!DS$4</f>
        <v>56339</v>
      </c>
      <c r="DT4" s="31" t="n">
        <f aca="false">Calc_1!DT$4</f>
        <v>56430</v>
      </c>
      <c r="DU4" s="31" t="n">
        <f aca="false">Calc_1!DU$4</f>
        <v>56522</v>
      </c>
      <c r="DV4" s="31" t="n">
        <f aca="false">Calc_1!DV$4</f>
        <v>56614</v>
      </c>
      <c r="DW4" s="31" t="n">
        <f aca="false">Calc_1!DW$4</f>
        <v>56704</v>
      </c>
      <c r="DX4" s="31" t="n">
        <f aca="false">Calc_1!DX$4</f>
        <v>56795</v>
      </c>
      <c r="DY4" s="31" t="n">
        <f aca="false">Calc_1!DY$4</f>
        <v>56887</v>
      </c>
      <c r="DZ4" s="31" t="n">
        <f aca="false">Calc_1!DZ$4</f>
        <v>56979</v>
      </c>
      <c r="EA4" s="31" t="n">
        <f aca="false">Calc_1!EA$4</f>
        <v>57070</v>
      </c>
      <c r="EB4" s="31" t="n">
        <f aca="false">Calc_1!EB$4</f>
        <v>57161</v>
      </c>
      <c r="EC4" s="31" t="n">
        <f aca="false">Calc_1!EC$4</f>
        <v>57253</v>
      </c>
      <c r="ED4" s="31" t="n">
        <f aca="false">Calc_1!ED$4</f>
        <v>57345</v>
      </c>
      <c r="EE4" s="31" t="n">
        <f aca="false">Calc_1!EE$4</f>
        <v>57435</v>
      </c>
      <c r="EF4" s="31" t="n">
        <f aca="false">Calc_1!EF$4</f>
        <v>57526</v>
      </c>
      <c r="EG4" s="31" t="n">
        <f aca="false">Calc_1!EG$4</f>
        <v>57618</v>
      </c>
      <c r="EH4" s="31" t="n">
        <f aca="false">Calc_1!EH$4</f>
        <v>57710</v>
      </c>
      <c r="EI4" s="31" t="n">
        <f aca="false">Calc_1!EI$4</f>
        <v>57800</v>
      </c>
      <c r="EJ4" s="31" t="n">
        <f aca="false">Calc_1!EJ$4</f>
        <v>57891</v>
      </c>
      <c r="EK4" s="31" t="n">
        <f aca="false">Calc_1!EK$4</f>
        <v>57983</v>
      </c>
      <c r="EL4" s="31" t="n">
        <f aca="false">Calc_1!EL$4</f>
        <v>58075</v>
      </c>
      <c r="EM4" s="31" t="n">
        <f aca="false">Calc_1!EM$4</f>
        <v>58165</v>
      </c>
      <c r="EN4" s="31" t="n">
        <f aca="false">Calc_1!EN$4</f>
        <v>58256</v>
      </c>
      <c r="EO4" s="31" t="n">
        <f aca="false">Calc_1!EO$4</f>
        <v>58348</v>
      </c>
      <c r="EP4" s="31" t="n">
        <f aca="false">Calc_1!EP$4</f>
        <v>58440</v>
      </c>
      <c r="EQ4" s="31" t="n">
        <f aca="false">Calc_1!EQ$4</f>
        <v>58531</v>
      </c>
      <c r="ER4" s="31" t="n">
        <f aca="false">Calc_1!ER$4</f>
        <v>58622</v>
      </c>
      <c r="ES4" s="31" t="n">
        <f aca="false">Calc_1!ES$4</f>
        <v>58714</v>
      </c>
      <c r="ET4" s="31" t="n">
        <f aca="false">Calc_1!ET$4</f>
        <v>58806</v>
      </c>
      <c r="EU4" s="31" t="n">
        <f aca="false">Calc_1!EU$4</f>
        <v>58896</v>
      </c>
      <c r="EV4" s="31" t="n">
        <f aca="false">Calc_1!EV$4</f>
        <v>58987</v>
      </c>
      <c r="EW4" s="31" t="n">
        <f aca="false">Calc_1!EW$4</f>
        <v>59079</v>
      </c>
      <c r="EX4" s="31" t="n">
        <f aca="false">Calc_1!EX$4</f>
        <v>59171</v>
      </c>
      <c r="EY4" s="31" t="n">
        <f aca="false">Calc_1!EY$4</f>
        <v>59261</v>
      </c>
      <c r="EZ4" s="31" t="n">
        <f aca="false">Calc_1!EZ$4</f>
        <v>59352</v>
      </c>
      <c r="FA4" s="31" t="n">
        <f aca="false">Calc_1!FA$4</f>
        <v>59444</v>
      </c>
      <c r="FB4" s="31" t="n">
        <f aca="false">Calc_1!FB$4</f>
        <v>59536</v>
      </c>
      <c r="FC4" s="31" t="n">
        <f aca="false">Calc_1!FC$4</f>
        <v>59626</v>
      </c>
      <c r="FD4" s="31" t="n">
        <f aca="false">Calc_1!FD$4</f>
        <v>59717</v>
      </c>
      <c r="FE4" s="31" t="n">
        <f aca="false">Calc_1!FE$4</f>
        <v>59809</v>
      </c>
      <c r="FF4" s="31" t="n">
        <f aca="false">Calc_1!FF$4</f>
        <v>59901</v>
      </c>
      <c r="FG4" s="31" t="n">
        <f aca="false">Calc_1!FG$4</f>
        <v>59992</v>
      </c>
      <c r="FH4" s="31" t="n">
        <f aca="false">Calc_1!FH$4</f>
        <v>60083</v>
      </c>
    </row>
    <row r="9" customFormat="false" ht="15" hidden="false" customHeight="false" outlineLevel="0" collapsed="false">
      <c r="E9" s="9" t="s">
        <v>906</v>
      </c>
      <c r="F9" s="9" t="s">
        <v>907</v>
      </c>
    </row>
    <row r="11" customFormat="false" ht="15" hidden="false" customHeight="false" outlineLevel="0" collapsed="false">
      <c r="A11" s="10" t="s">
        <v>14</v>
      </c>
      <c r="B11" s="10"/>
      <c r="C11" s="10" t="s">
        <v>908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</row>
    <row r="12" customFormat="false" ht="15" hidden="false" customHeight="false" outlineLevel="0" collapsed="false">
      <c r="C12" s="1" t="s">
        <v>909</v>
      </c>
      <c r="D12" s="12" t="s">
        <v>34</v>
      </c>
      <c r="E12" s="67" t="str">
        <f aca="false">IF(F12=0,"OK","CHECK")</f>
        <v>OK</v>
      </c>
      <c r="F12" s="18" t="n">
        <f aca="false">N(Tax_1_Delta&gt;Tolerance)</f>
        <v>0</v>
      </c>
    </row>
    <row r="13" customFormat="false" ht="15" hidden="false" customHeight="false" outlineLevel="0" collapsed="false">
      <c r="C13" s="1" t="s">
        <v>910</v>
      </c>
      <c r="D13" s="12" t="s">
        <v>34</v>
      </c>
      <c r="E13" s="67" t="str">
        <f aca="false">IF(F13=0,"OK","CHECK")</f>
        <v>OK</v>
      </c>
      <c r="F13" s="18" t="n">
        <f aca="false">N(Tax_2_Delta&gt;Tolerance)</f>
        <v>0</v>
      </c>
    </row>
    <row r="14" customFormat="false" ht="15" hidden="false" customHeight="false" outlineLevel="0" collapsed="false">
      <c r="C14" s="1" t="s">
        <v>911</v>
      </c>
      <c r="D14" s="12" t="s">
        <v>34</v>
      </c>
      <c r="E14" s="67" t="str">
        <f aca="false">IF(F14=0,"OK","CHECK")</f>
        <v>OK</v>
      </c>
      <c r="F14" s="18" t="n">
        <f aca="false">N(Tax_3_Delta&gt;Tolerance)</f>
        <v>0</v>
      </c>
    </row>
    <row r="15" customFormat="false" ht="15" hidden="false" customHeight="false" outlineLevel="0" collapsed="false">
      <c r="C15" s="1" t="s">
        <v>912</v>
      </c>
      <c r="D15" s="12" t="s">
        <v>34</v>
      </c>
      <c r="E15" s="67" t="str">
        <f aca="false">IF(F15=0,"OK","CHECK")</f>
        <v>OK</v>
      </c>
      <c r="F15" s="18" t="n">
        <f aca="false">N(ISNA(Calc_1!$F12))+N(ISNA(Calc_1!$E58))+N(ISNA(Calc_1!$E64))+N(ISNA(Calc_1!$F53))</f>
        <v>0</v>
      </c>
    </row>
    <row r="16" customFormat="false" ht="15" hidden="false" customHeight="false" outlineLevel="0" collapsed="false">
      <c r="C16" s="1" t="s">
        <v>913</v>
      </c>
      <c r="D16" s="12" t="s">
        <v>34</v>
      </c>
      <c r="E16" s="67" t="str">
        <f aca="false">IF(F16=0,"OK","CHECK")</f>
        <v>OK</v>
      </c>
      <c r="F16" s="18" t="n">
        <f aca="false">N(ISNA(Calc_2!$F12))+N(ISNA(Calc_2!$E58))+N(ISNA(Calc_2!$E64))+N(ISNA(Calc_2!$F53))</f>
        <v>0</v>
      </c>
    </row>
    <row r="17" customFormat="false" ht="15" hidden="false" customHeight="false" outlineLevel="0" collapsed="false">
      <c r="C17" s="1" t="s">
        <v>914</v>
      </c>
      <c r="D17" s="12" t="s">
        <v>34</v>
      </c>
      <c r="E17" s="67" t="str">
        <f aca="false">IF(F17=0,"OK","CHECK")</f>
        <v>OK</v>
      </c>
      <c r="F17" s="18" t="n">
        <f aca="false">N(ISNA(Calc_3!$F12))+N(ISNA(Calc_3!$E58))+N(ISNA(Calc_3!$E64))+N(ISNA(Calc_3!$F53))</f>
        <v>0</v>
      </c>
    </row>
    <row r="18" customFormat="false" ht="15" hidden="false" customHeight="false" outlineLevel="0" collapsed="false">
      <c r="C18" s="1" t="s">
        <v>915</v>
      </c>
      <c r="D18" s="12" t="s">
        <v>34</v>
      </c>
      <c r="E18" s="67" t="str">
        <f aca="false">IF(F18=0,"OK","CHECK")</f>
        <v>OK</v>
      </c>
      <c r="F18" s="18" t="n">
        <f aca="false">--(COUNTBLANK(INDEX(Case_Table,0,Calc_1!$F12))&gt;0)</f>
        <v>0</v>
      </c>
    </row>
    <row r="19" customFormat="false" ht="15" hidden="false" customHeight="false" outlineLevel="0" collapsed="false">
      <c r="C19" s="1" t="s">
        <v>916</v>
      </c>
      <c r="D19" s="12" t="s">
        <v>34</v>
      </c>
      <c r="E19" s="67" t="str">
        <f aca="false">IF(F19=0,"OK","CHECK")</f>
        <v>OK</v>
      </c>
      <c r="F19" s="18" t="n">
        <f aca="false">--(COUNTBLANK(INDEX(Case_Table,0,Calc_2!$F12))&gt;0)</f>
        <v>0</v>
      </c>
    </row>
    <row r="20" customFormat="false" ht="15" hidden="false" customHeight="false" outlineLevel="0" collapsed="false">
      <c r="C20" s="1" t="s">
        <v>917</v>
      </c>
      <c r="D20" s="12" t="s">
        <v>34</v>
      </c>
      <c r="E20" s="67" t="str">
        <f aca="false">IF(F20=0,"OK","CHECK")</f>
        <v>OK</v>
      </c>
      <c r="F20" s="18" t="n">
        <f aca="false">--(COUNTBLANK(INDEX(Case_Table,0,Calc_3!$F12))&gt;0)</f>
        <v>0</v>
      </c>
    </row>
    <row r="21" customFormat="false" ht="15" hidden="false" customHeight="false" outlineLevel="0" collapsed="false">
      <c r="C21" s="1" t="s">
        <v>918</v>
      </c>
      <c r="D21" s="12" t="s">
        <v>34</v>
      </c>
      <c r="E21" s="67" t="str">
        <f aca="false">IF(F21=0,"OK","CHECK")</f>
        <v>OK</v>
      </c>
      <c r="F21" s="18" t="n">
        <f aca="false">N(COUNTIF(Calc_1!$J$4:$FH$4,Calc_1!$E22)=0)</f>
        <v>0</v>
      </c>
    </row>
    <row r="22" customFormat="false" ht="15" hidden="false" customHeight="false" outlineLevel="0" collapsed="false">
      <c r="C22" s="1" t="s">
        <v>919</v>
      </c>
      <c r="D22" s="12" t="s">
        <v>34</v>
      </c>
      <c r="E22" s="67" t="str">
        <f aca="false">IF(F22=0,"OK","CHECK")</f>
        <v>OK</v>
      </c>
      <c r="F22" s="18" t="n">
        <f aca="false">N(COUNTIF(Calc_2!$J$4:$FH$4,Calc_2!$E22)=0)</f>
        <v>0</v>
      </c>
    </row>
    <row r="23" customFormat="false" ht="15" hidden="false" customHeight="false" outlineLevel="0" collapsed="false">
      <c r="C23" s="1" t="s">
        <v>920</v>
      </c>
      <c r="D23" s="12" t="s">
        <v>34</v>
      </c>
      <c r="E23" s="67" t="str">
        <f aca="false">IF(F23=0,"OK","CHECK")</f>
        <v>OK</v>
      </c>
      <c r="F23" s="18" t="n">
        <f aca="false">N(COUNTIF(Calc_3!$J$4:$FH$4,Calc_3!$E22)=0)</f>
        <v>0</v>
      </c>
    </row>
    <row r="24" customFormat="false" ht="15" hidden="false" customHeight="false" outlineLevel="0" collapsed="false">
      <c r="C24" s="1" t="s">
        <v>921</v>
      </c>
      <c r="D24" s="12" t="s">
        <v>34</v>
      </c>
      <c r="E24" s="67" t="str">
        <f aca="false">IF(F24=0,"OK","CHECK")</f>
        <v>OK</v>
      </c>
      <c r="F24" s="18" t="n">
        <f aca="false">N(Calc_1!$F129&gt;1+Tolerance)</f>
        <v>0</v>
      </c>
    </row>
    <row r="25" customFormat="false" ht="15" hidden="false" customHeight="false" outlineLevel="0" collapsed="false">
      <c r="C25" s="1" t="s">
        <v>922</v>
      </c>
      <c r="D25" s="12" t="s">
        <v>34</v>
      </c>
      <c r="E25" s="67" t="str">
        <f aca="false">IF(F25=0,"OK","CHECK")</f>
        <v>OK</v>
      </c>
      <c r="F25" s="18" t="n">
        <f aca="false">N(Calc_2!$F129&gt;1+Tolerance)</f>
        <v>0</v>
      </c>
    </row>
    <row r="26" customFormat="false" ht="15" hidden="false" customHeight="false" outlineLevel="0" collapsed="false">
      <c r="C26" s="1" t="s">
        <v>923</v>
      </c>
      <c r="D26" s="12" t="s">
        <v>34</v>
      </c>
      <c r="E26" s="67" t="str">
        <f aca="false">IF(F26=0,"OK","CHECK")</f>
        <v>OK</v>
      </c>
      <c r="F26" s="18" t="n">
        <f aca="false">N(Calc_3!$F129&gt;1+Tolerance)</f>
        <v>0</v>
      </c>
    </row>
    <row r="27" customFormat="false" ht="15" hidden="false" customHeight="false" outlineLevel="0" collapsed="false">
      <c r="C27" s="1" t="s">
        <v>924</v>
      </c>
      <c r="D27" s="12" t="s">
        <v>34</v>
      </c>
      <c r="E27" s="67" t="str">
        <f aca="false">IF(F27=0,"OK","CHECK")</f>
        <v>OK</v>
      </c>
      <c r="F27" s="18" t="n">
        <f aca="false">SUM(J27:FH27)</f>
        <v>0</v>
      </c>
      <c r="J27" s="18" t="n">
        <f aca="false">N((Calc_1!J$4&gt;=Calc_1!$F32)*ABS(Calc_1!J142)&gt;Tolerance)</f>
        <v>0</v>
      </c>
      <c r="K27" s="18" t="n">
        <f aca="false">N((Calc_1!K$4&gt;=Calc_1!$F32)*ABS(Calc_1!K142)&gt;Tolerance)</f>
        <v>0</v>
      </c>
      <c r="L27" s="18" t="n">
        <f aca="false">N((Calc_1!L$4&gt;=Calc_1!$F32)*ABS(Calc_1!L142)&gt;Tolerance)</f>
        <v>0</v>
      </c>
      <c r="M27" s="18" t="n">
        <f aca="false">N((Calc_1!M$4&gt;=Calc_1!$F32)*ABS(Calc_1!M142)&gt;Tolerance)</f>
        <v>0</v>
      </c>
      <c r="N27" s="18" t="n">
        <f aca="false">N((Calc_1!N$4&gt;=Calc_1!$F32)*ABS(Calc_1!N142)&gt;Tolerance)</f>
        <v>0</v>
      </c>
      <c r="O27" s="18" t="n">
        <f aca="false">N((Calc_1!O$4&gt;=Calc_1!$F32)*ABS(Calc_1!O142)&gt;Tolerance)</f>
        <v>0</v>
      </c>
      <c r="P27" s="18" t="n">
        <f aca="false">N((Calc_1!P$4&gt;=Calc_1!$F32)*ABS(Calc_1!P142)&gt;Tolerance)</f>
        <v>0</v>
      </c>
      <c r="Q27" s="18" t="n">
        <f aca="false">N((Calc_1!Q$4&gt;=Calc_1!$F32)*ABS(Calc_1!Q142)&gt;Tolerance)</f>
        <v>0</v>
      </c>
      <c r="R27" s="18" t="n">
        <f aca="false">N((Calc_1!R$4&gt;=Calc_1!$F32)*ABS(Calc_1!R142)&gt;Tolerance)</f>
        <v>0</v>
      </c>
      <c r="S27" s="18" t="n">
        <f aca="false">N((Calc_1!S$4&gt;=Calc_1!$F32)*ABS(Calc_1!S142)&gt;Tolerance)</f>
        <v>0</v>
      </c>
      <c r="T27" s="18" t="n">
        <f aca="false">N((Calc_1!T$4&gt;=Calc_1!$F32)*ABS(Calc_1!T142)&gt;Tolerance)</f>
        <v>0</v>
      </c>
      <c r="U27" s="18" t="n">
        <f aca="false">N((Calc_1!U$4&gt;=Calc_1!$F32)*ABS(Calc_1!U142)&gt;Tolerance)</f>
        <v>0</v>
      </c>
      <c r="V27" s="18" t="n">
        <f aca="false">N((Calc_1!V$4&gt;=Calc_1!$F32)*ABS(Calc_1!V142)&gt;Tolerance)</f>
        <v>0</v>
      </c>
      <c r="W27" s="18" t="n">
        <f aca="false">N((Calc_1!W$4&gt;=Calc_1!$F32)*ABS(Calc_1!W142)&gt;Tolerance)</f>
        <v>0</v>
      </c>
      <c r="X27" s="18" t="n">
        <f aca="false">N((Calc_1!X$4&gt;=Calc_1!$F32)*ABS(Calc_1!X142)&gt;Tolerance)</f>
        <v>0</v>
      </c>
      <c r="Y27" s="18" t="n">
        <f aca="false">N((Calc_1!Y$4&gt;=Calc_1!$F32)*ABS(Calc_1!Y142)&gt;Tolerance)</f>
        <v>0</v>
      </c>
      <c r="Z27" s="18" t="n">
        <f aca="false">N((Calc_1!Z$4&gt;=Calc_1!$F32)*ABS(Calc_1!Z142)&gt;Tolerance)</f>
        <v>0</v>
      </c>
      <c r="AA27" s="18" t="n">
        <f aca="false">N((Calc_1!AA$4&gt;=Calc_1!$F32)*ABS(Calc_1!AA142)&gt;Tolerance)</f>
        <v>0</v>
      </c>
      <c r="AB27" s="18" t="n">
        <f aca="false">N((Calc_1!AB$4&gt;=Calc_1!$F32)*ABS(Calc_1!AB142)&gt;Tolerance)</f>
        <v>0</v>
      </c>
      <c r="AC27" s="18" t="n">
        <f aca="false">N((Calc_1!AC$4&gt;=Calc_1!$F32)*ABS(Calc_1!AC142)&gt;Tolerance)</f>
        <v>0</v>
      </c>
      <c r="AD27" s="18" t="n">
        <f aca="false">N((Calc_1!AD$4&gt;=Calc_1!$F32)*ABS(Calc_1!AD142)&gt;Tolerance)</f>
        <v>0</v>
      </c>
      <c r="AE27" s="18" t="n">
        <f aca="false">N((Calc_1!AE$4&gt;=Calc_1!$F32)*ABS(Calc_1!AE142)&gt;Tolerance)</f>
        <v>0</v>
      </c>
      <c r="AF27" s="18" t="n">
        <f aca="false">N((Calc_1!AF$4&gt;=Calc_1!$F32)*ABS(Calc_1!AF142)&gt;Tolerance)</f>
        <v>0</v>
      </c>
      <c r="AG27" s="18" t="n">
        <f aca="false">N((Calc_1!AG$4&gt;=Calc_1!$F32)*ABS(Calc_1!AG142)&gt;Tolerance)</f>
        <v>0</v>
      </c>
      <c r="AH27" s="18" t="n">
        <f aca="false">N((Calc_1!AH$4&gt;=Calc_1!$F32)*ABS(Calc_1!AH142)&gt;Tolerance)</f>
        <v>0</v>
      </c>
      <c r="AI27" s="18" t="n">
        <f aca="false">N((Calc_1!AI$4&gt;=Calc_1!$F32)*ABS(Calc_1!AI142)&gt;Tolerance)</f>
        <v>0</v>
      </c>
      <c r="AJ27" s="18" t="n">
        <f aca="false">N((Calc_1!AJ$4&gt;=Calc_1!$F32)*ABS(Calc_1!AJ142)&gt;Tolerance)</f>
        <v>0</v>
      </c>
      <c r="AK27" s="18" t="n">
        <f aca="false">N((Calc_1!AK$4&gt;=Calc_1!$F32)*ABS(Calc_1!AK142)&gt;Tolerance)</f>
        <v>0</v>
      </c>
      <c r="AL27" s="18" t="n">
        <f aca="false">N((Calc_1!AL$4&gt;=Calc_1!$F32)*ABS(Calc_1!AL142)&gt;Tolerance)</f>
        <v>0</v>
      </c>
      <c r="AM27" s="18" t="n">
        <f aca="false">N((Calc_1!AM$4&gt;=Calc_1!$F32)*ABS(Calc_1!AM142)&gt;Tolerance)</f>
        <v>0</v>
      </c>
      <c r="AN27" s="18" t="n">
        <f aca="false">N((Calc_1!AN$4&gt;=Calc_1!$F32)*ABS(Calc_1!AN142)&gt;Tolerance)</f>
        <v>0</v>
      </c>
      <c r="AO27" s="18" t="n">
        <f aca="false">N((Calc_1!AO$4&gt;=Calc_1!$F32)*ABS(Calc_1!AO142)&gt;Tolerance)</f>
        <v>0</v>
      </c>
      <c r="AP27" s="18" t="n">
        <f aca="false">N((Calc_1!AP$4&gt;=Calc_1!$F32)*ABS(Calc_1!AP142)&gt;Tolerance)</f>
        <v>0</v>
      </c>
      <c r="AQ27" s="18" t="n">
        <f aca="false">N((Calc_1!AQ$4&gt;=Calc_1!$F32)*ABS(Calc_1!AQ142)&gt;Tolerance)</f>
        <v>0</v>
      </c>
      <c r="AR27" s="18" t="n">
        <f aca="false">N((Calc_1!AR$4&gt;=Calc_1!$F32)*ABS(Calc_1!AR142)&gt;Tolerance)</f>
        <v>0</v>
      </c>
      <c r="AS27" s="18" t="n">
        <f aca="false">N((Calc_1!AS$4&gt;=Calc_1!$F32)*ABS(Calc_1!AS142)&gt;Tolerance)</f>
        <v>0</v>
      </c>
      <c r="AT27" s="18" t="n">
        <f aca="false">N((Calc_1!AT$4&gt;=Calc_1!$F32)*ABS(Calc_1!AT142)&gt;Tolerance)</f>
        <v>0</v>
      </c>
      <c r="AU27" s="18" t="n">
        <f aca="false">N((Calc_1!AU$4&gt;=Calc_1!$F32)*ABS(Calc_1!AU142)&gt;Tolerance)</f>
        <v>0</v>
      </c>
      <c r="AV27" s="18" t="n">
        <f aca="false">N((Calc_1!AV$4&gt;=Calc_1!$F32)*ABS(Calc_1!AV142)&gt;Tolerance)</f>
        <v>0</v>
      </c>
      <c r="AW27" s="18" t="n">
        <f aca="false">N((Calc_1!AW$4&gt;=Calc_1!$F32)*ABS(Calc_1!AW142)&gt;Tolerance)</f>
        <v>0</v>
      </c>
      <c r="AX27" s="18" t="n">
        <f aca="false">N((Calc_1!AX$4&gt;=Calc_1!$F32)*ABS(Calc_1!AX142)&gt;Tolerance)</f>
        <v>0</v>
      </c>
      <c r="AY27" s="18" t="n">
        <f aca="false">N((Calc_1!AY$4&gt;=Calc_1!$F32)*ABS(Calc_1!AY142)&gt;Tolerance)</f>
        <v>0</v>
      </c>
      <c r="AZ27" s="18" t="n">
        <f aca="false">N((Calc_1!AZ$4&gt;=Calc_1!$F32)*ABS(Calc_1!AZ142)&gt;Tolerance)</f>
        <v>0</v>
      </c>
      <c r="BA27" s="18" t="n">
        <f aca="false">N((Calc_1!BA$4&gt;=Calc_1!$F32)*ABS(Calc_1!BA142)&gt;Tolerance)</f>
        <v>0</v>
      </c>
      <c r="BB27" s="18" t="n">
        <f aca="false">N((Calc_1!BB$4&gt;=Calc_1!$F32)*ABS(Calc_1!BB142)&gt;Tolerance)</f>
        <v>0</v>
      </c>
      <c r="BC27" s="18" t="n">
        <f aca="false">N((Calc_1!BC$4&gt;=Calc_1!$F32)*ABS(Calc_1!BC142)&gt;Tolerance)</f>
        <v>0</v>
      </c>
      <c r="BD27" s="18" t="n">
        <f aca="false">N((Calc_1!BD$4&gt;=Calc_1!$F32)*ABS(Calc_1!BD142)&gt;Tolerance)</f>
        <v>0</v>
      </c>
      <c r="BE27" s="18" t="n">
        <f aca="false">N((Calc_1!BE$4&gt;=Calc_1!$F32)*ABS(Calc_1!BE142)&gt;Tolerance)</f>
        <v>0</v>
      </c>
      <c r="BF27" s="18" t="n">
        <f aca="false">N((Calc_1!BF$4&gt;=Calc_1!$F32)*ABS(Calc_1!BF142)&gt;Tolerance)</f>
        <v>0</v>
      </c>
      <c r="BG27" s="18" t="n">
        <f aca="false">N((Calc_1!BG$4&gt;=Calc_1!$F32)*ABS(Calc_1!BG142)&gt;Tolerance)</f>
        <v>0</v>
      </c>
      <c r="BH27" s="18" t="n">
        <f aca="false">N((Calc_1!BH$4&gt;=Calc_1!$F32)*ABS(Calc_1!BH142)&gt;Tolerance)</f>
        <v>0</v>
      </c>
      <c r="BI27" s="18" t="n">
        <f aca="false">N((Calc_1!BI$4&gt;=Calc_1!$F32)*ABS(Calc_1!BI142)&gt;Tolerance)</f>
        <v>0</v>
      </c>
      <c r="BJ27" s="18" t="n">
        <f aca="false">N((Calc_1!BJ$4&gt;=Calc_1!$F32)*ABS(Calc_1!BJ142)&gt;Tolerance)</f>
        <v>0</v>
      </c>
      <c r="BK27" s="18" t="n">
        <f aca="false">N((Calc_1!BK$4&gt;=Calc_1!$F32)*ABS(Calc_1!BK142)&gt;Tolerance)</f>
        <v>0</v>
      </c>
      <c r="BL27" s="18" t="n">
        <f aca="false">N((Calc_1!BL$4&gt;=Calc_1!$F32)*ABS(Calc_1!BL142)&gt;Tolerance)</f>
        <v>0</v>
      </c>
      <c r="BM27" s="18" t="n">
        <f aca="false">N((Calc_1!BM$4&gt;=Calc_1!$F32)*ABS(Calc_1!BM142)&gt;Tolerance)</f>
        <v>0</v>
      </c>
      <c r="BN27" s="18" t="n">
        <f aca="false">N((Calc_1!BN$4&gt;=Calc_1!$F32)*ABS(Calc_1!BN142)&gt;Tolerance)</f>
        <v>0</v>
      </c>
      <c r="BO27" s="18" t="n">
        <f aca="false">N((Calc_1!BO$4&gt;=Calc_1!$F32)*ABS(Calc_1!BO142)&gt;Tolerance)</f>
        <v>0</v>
      </c>
      <c r="BP27" s="18" t="n">
        <f aca="false">N((Calc_1!BP$4&gt;=Calc_1!$F32)*ABS(Calc_1!BP142)&gt;Tolerance)</f>
        <v>0</v>
      </c>
      <c r="BQ27" s="18" t="n">
        <f aca="false">N((Calc_1!BQ$4&gt;=Calc_1!$F32)*ABS(Calc_1!BQ142)&gt;Tolerance)</f>
        <v>0</v>
      </c>
      <c r="BR27" s="18" t="n">
        <f aca="false">N((Calc_1!BR$4&gt;=Calc_1!$F32)*ABS(Calc_1!BR142)&gt;Tolerance)</f>
        <v>0</v>
      </c>
      <c r="BS27" s="18" t="n">
        <f aca="false">N((Calc_1!BS$4&gt;=Calc_1!$F32)*ABS(Calc_1!BS142)&gt;Tolerance)</f>
        <v>0</v>
      </c>
      <c r="BT27" s="18" t="n">
        <f aca="false">N((Calc_1!BT$4&gt;=Calc_1!$F32)*ABS(Calc_1!BT142)&gt;Tolerance)</f>
        <v>0</v>
      </c>
      <c r="BU27" s="18" t="n">
        <f aca="false">N((Calc_1!BU$4&gt;=Calc_1!$F32)*ABS(Calc_1!BU142)&gt;Tolerance)</f>
        <v>0</v>
      </c>
      <c r="BV27" s="18" t="n">
        <f aca="false">N((Calc_1!BV$4&gt;=Calc_1!$F32)*ABS(Calc_1!BV142)&gt;Tolerance)</f>
        <v>0</v>
      </c>
      <c r="BW27" s="18" t="n">
        <f aca="false">N((Calc_1!BW$4&gt;=Calc_1!$F32)*ABS(Calc_1!BW142)&gt;Tolerance)</f>
        <v>0</v>
      </c>
      <c r="BX27" s="18" t="n">
        <f aca="false">N((Calc_1!BX$4&gt;=Calc_1!$F32)*ABS(Calc_1!BX142)&gt;Tolerance)</f>
        <v>0</v>
      </c>
      <c r="BY27" s="18" t="n">
        <f aca="false">N((Calc_1!BY$4&gt;=Calc_1!$F32)*ABS(Calc_1!BY142)&gt;Tolerance)</f>
        <v>0</v>
      </c>
      <c r="BZ27" s="18" t="n">
        <f aca="false">N((Calc_1!BZ$4&gt;=Calc_1!$F32)*ABS(Calc_1!BZ142)&gt;Tolerance)</f>
        <v>0</v>
      </c>
      <c r="CA27" s="18" t="n">
        <f aca="false">N((Calc_1!CA$4&gt;=Calc_1!$F32)*ABS(Calc_1!CA142)&gt;Tolerance)</f>
        <v>0</v>
      </c>
      <c r="CB27" s="18" t="n">
        <f aca="false">N((Calc_1!CB$4&gt;=Calc_1!$F32)*ABS(Calc_1!CB142)&gt;Tolerance)</f>
        <v>0</v>
      </c>
      <c r="CC27" s="18" t="n">
        <f aca="false">N((Calc_1!CC$4&gt;=Calc_1!$F32)*ABS(Calc_1!CC142)&gt;Tolerance)</f>
        <v>0</v>
      </c>
      <c r="CD27" s="18" t="n">
        <f aca="false">N((Calc_1!CD$4&gt;=Calc_1!$F32)*ABS(Calc_1!CD142)&gt;Tolerance)</f>
        <v>0</v>
      </c>
      <c r="CE27" s="18" t="n">
        <f aca="false">N((Calc_1!CE$4&gt;=Calc_1!$F32)*ABS(Calc_1!CE142)&gt;Tolerance)</f>
        <v>0</v>
      </c>
      <c r="CF27" s="18" t="n">
        <f aca="false">N((Calc_1!CF$4&gt;=Calc_1!$F32)*ABS(Calc_1!CF142)&gt;Tolerance)</f>
        <v>0</v>
      </c>
      <c r="CG27" s="18" t="n">
        <f aca="false">N((Calc_1!CG$4&gt;=Calc_1!$F32)*ABS(Calc_1!CG142)&gt;Tolerance)</f>
        <v>0</v>
      </c>
      <c r="CH27" s="18" t="n">
        <f aca="false">N((Calc_1!CH$4&gt;=Calc_1!$F32)*ABS(Calc_1!CH142)&gt;Tolerance)</f>
        <v>0</v>
      </c>
      <c r="CI27" s="18" t="n">
        <f aca="false">N((Calc_1!CI$4&gt;=Calc_1!$F32)*ABS(Calc_1!CI142)&gt;Tolerance)</f>
        <v>0</v>
      </c>
      <c r="CJ27" s="18" t="n">
        <f aca="false">N((Calc_1!CJ$4&gt;=Calc_1!$F32)*ABS(Calc_1!CJ142)&gt;Tolerance)</f>
        <v>0</v>
      </c>
      <c r="CK27" s="18" t="n">
        <f aca="false">N((Calc_1!CK$4&gt;=Calc_1!$F32)*ABS(Calc_1!CK142)&gt;Tolerance)</f>
        <v>0</v>
      </c>
      <c r="CL27" s="18" t="n">
        <f aca="false">N((Calc_1!CL$4&gt;=Calc_1!$F32)*ABS(Calc_1!CL142)&gt;Tolerance)</f>
        <v>0</v>
      </c>
      <c r="CM27" s="18" t="n">
        <f aca="false">N((Calc_1!CM$4&gt;=Calc_1!$F32)*ABS(Calc_1!CM142)&gt;Tolerance)</f>
        <v>0</v>
      </c>
      <c r="CN27" s="18" t="n">
        <f aca="false">N((Calc_1!CN$4&gt;=Calc_1!$F32)*ABS(Calc_1!CN142)&gt;Tolerance)</f>
        <v>0</v>
      </c>
      <c r="CO27" s="18" t="n">
        <f aca="false">N((Calc_1!CO$4&gt;=Calc_1!$F32)*ABS(Calc_1!CO142)&gt;Tolerance)</f>
        <v>0</v>
      </c>
      <c r="CP27" s="18" t="n">
        <f aca="false">N((Calc_1!CP$4&gt;=Calc_1!$F32)*ABS(Calc_1!CP142)&gt;Tolerance)</f>
        <v>0</v>
      </c>
      <c r="CQ27" s="18" t="n">
        <f aca="false">N((Calc_1!CQ$4&gt;=Calc_1!$F32)*ABS(Calc_1!CQ142)&gt;Tolerance)</f>
        <v>0</v>
      </c>
      <c r="CR27" s="18" t="n">
        <f aca="false">N((Calc_1!CR$4&gt;=Calc_1!$F32)*ABS(Calc_1!CR142)&gt;Tolerance)</f>
        <v>0</v>
      </c>
      <c r="CS27" s="18" t="n">
        <f aca="false">N((Calc_1!CS$4&gt;=Calc_1!$F32)*ABS(Calc_1!CS142)&gt;Tolerance)</f>
        <v>0</v>
      </c>
      <c r="CT27" s="18" t="n">
        <f aca="false">N((Calc_1!CT$4&gt;=Calc_1!$F32)*ABS(Calc_1!CT142)&gt;Tolerance)</f>
        <v>0</v>
      </c>
      <c r="CU27" s="18" t="n">
        <f aca="false">N((Calc_1!CU$4&gt;=Calc_1!$F32)*ABS(Calc_1!CU142)&gt;Tolerance)</f>
        <v>0</v>
      </c>
      <c r="CV27" s="18" t="n">
        <f aca="false">N((Calc_1!CV$4&gt;=Calc_1!$F32)*ABS(Calc_1!CV142)&gt;Tolerance)</f>
        <v>0</v>
      </c>
      <c r="CW27" s="18" t="n">
        <f aca="false">N((Calc_1!CW$4&gt;=Calc_1!$F32)*ABS(Calc_1!CW142)&gt;Tolerance)</f>
        <v>0</v>
      </c>
      <c r="CX27" s="18" t="n">
        <f aca="false">N((Calc_1!CX$4&gt;=Calc_1!$F32)*ABS(Calc_1!CX142)&gt;Tolerance)</f>
        <v>0</v>
      </c>
      <c r="CY27" s="18" t="n">
        <f aca="false">N((Calc_1!CY$4&gt;=Calc_1!$F32)*ABS(Calc_1!CY142)&gt;Tolerance)</f>
        <v>0</v>
      </c>
      <c r="CZ27" s="18" t="n">
        <f aca="false">N((Calc_1!CZ$4&gt;=Calc_1!$F32)*ABS(Calc_1!CZ142)&gt;Tolerance)</f>
        <v>0</v>
      </c>
      <c r="DA27" s="18" t="n">
        <f aca="false">N((Calc_1!DA$4&gt;=Calc_1!$F32)*ABS(Calc_1!DA142)&gt;Tolerance)</f>
        <v>0</v>
      </c>
      <c r="DB27" s="18" t="n">
        <f aca="false">N((Calc_1!DB$4&gt;=Calc_1!$F32)*ABS(Calc_1!DB142)&gt;Tolerance)</f>
        <v>0</v>
      </c>
      <c r="DC27" s="18" t="n">
        <f aca="false">N((Calc_1!DC$4&gt;=Calc_1!$F32)*ABS(Calc_1!DC142)&gt;Tolerance)</f>
        <v>0</v>
      </c>
      <c r="DD27" s="18" t="n">
        <f aca="false">N((Calc_1!DD$4&gt;=Calc_1!$F32)*ABS(Calc_1!DD142)&gt;Tolerance)</f>
        <v>0</v>
      </c>
      <c r="DE27" s="18" t="n">
        <f aca="false">N((Calc_1!DE$4&gt;=Calc_1!$F32)*ABS(Calc_1!DE142)&gt;Tolerance)</f>
        <v>0</v>
      </c>
      <c r="DF27" s="18" t="n">
        <f aca="false">N((Calc_1!DF$4&gt;=Calc_1!$F32)*ABS(Calc_1!DF142)&gt;Tolerance)</f>
        <v>0</v>
      </c>
      <c r="DG27" s="18" t="n">
        <f aca="false">N((Calc_1!DG$4&gt;=Calc_1!$F32)*ABS(Calc_1!DG142)&gt;Tolerance)</f>
        <v>0</v>
      </c>
      <c r="DH27" s="18" t="n">
        <f aca="false">N((Calc_1!DH$4&gt;=Calc_1!$F32)*ABS(Calc_1!DH142)&gt;Tolerance)</f>
        <v>0</v>
      </c>
      <c r="DI27" s="18" t="n">
        <f aca="false">N((Calc_1!DI$4&gt;=Calc_1!$F32)*ABS(Calc_1!DI142)&gt;Tolerance)</f>
        <v>0</v>
      </c>
      <c r="DJ27" s="18" t="n">
        <f aca="false">N((Calc_1!DJ$4&gt;=Calc_1!$F32)*ABS(Calc_1!DJ142)&gt;Tolerance)</f>
        <v>0</v>
      </c>
      <c r="DK27" s="18" t="n">
        <f aca="false">N((Calc_1!DK$4&gt;=Calc_1!$F32)*ABS(Calc_1!DK142)&gt;Tolerance)</f>
        <v>0</v>
      </c>
      <c r="DL27" s="18" t="n">
        <f aca="false">N((Calc_1!DL$4&gt;=Calc_1!$F32)*ABS(Calc_1!DL142)&gt;Tolerance)</f>
        <v>0</v>
      </c>
      <c r="DM27" s="18" t="n">
        <f aca="false">N((Calc_1!DM$4&gt;=Calc_1!$F32)*ABS(Calc_1!DM142)&gt;Tolerance)</f>
        <v>0</v>
      </c>
      <c r="DN27" s="18" t="n">
        <f aca="false">N((Calc_1!DN$4&gt;=Calc_1!$F32)*ABS(Calc_1!DN142)&gt;Tolerance)</f>
        <v>0</v>
      </c>
      <c r="DO27" s="18" t="n">
        <f aca="false">N((Calc_1!DO$4&gt;=Calc_1!$F32)*ABS(Calc_1!DO142)&gt;Tolerance)</f>
        <v>0</v>
      </c>
      <c r="DP27" s="18" t="n">
        <f aca="false">N((Calc_1!DP$4&gt;=Calc_1!$F32)*ABS(Calc_1!DP142)&gt;Tolerance)</f>
        <v>0</v>
      </c>
      <c r="DQ27" s="18" t="n">
        <f aca="false">N((Calc_1!DQ$4&gt;=Calc_1!$F32)*ABS(Calc_1!DQ142)&gt;Tolerance)</f>
        <v>0</v>
      </c>
      <c r="DR27" s="18" t="n">
        <f aca="false">N((Calc_1!DR$4&gt;=Calc_1!$F32)*ABS(Calc_1!DR142)&gt;Tolerance)</f>
        <v>0</v>
      </c>
      <c r="DS27" s="18" t="n">
        <f aca="false">N((Calc_1!DS$4&gt;=Calc_1!$F32)*ABS(Calc_1!DS142)&gt;Tolerance)</f>
        <v>0</v>
      </c>
      <c r="DT27" s="18" t="n">
        <f aca="false">N((Calc_1!DT$4&gt;=Calc_1!$F32)*ABS(Calc_1!DT142)&gt;Tolerance)</f>
        <v>0</v>
      </c>
      <c r="DU27" s="18" t="n">
        <f aca="false">N((Calc_1!DU$4&gt;=Calc_1!$F32)*ABS(Calc_1!DU142)&gt;Tolerance)</f>
        <v>0</v>
      </c>
      <c r="DV27" s="18" t="n">
        <f aca="false">N((Calc_1!DV$4&gt;=Calc_1!$F32)*ABS(Calc_1!DV142)&gt;Tolerance)</f>
        <v>0</v>
      </c>
      <c r="DW27" s="18" t="n">
        <f aca="false">N((Calc_1!DW$4&gt;=Calc_1!$F32)*ABS(Calc_1!DW142)&gt;Tolerance)</f>
        <v>0</v>
      </c>
      <c r="DX27" s="18" t="n">
        <f aca="false">N((Calc_1!DX$4&gt;=Calc_1!$F32)*ABS(Calc_1!DX142)&gt;Tolerance)</f>
        <v>0</v>
      </c>
      <c r="DY27" s="18" t="n">
        <f aca="false">N((Calc_1!DY$4&gt;=Calc_1!$F32)*ABS(Calc_1!DY142)&gt;Tolerance)</f>
        <v>0</v>
      </c>
      <c r="DZ27" s="18" t="n">
        <f aca="false">N((Calc_1!DZ$4&gt;=Calc_1!$F32)*ABS(Calc_1!DZ142)&gt;Tolerance)</f>
        <v>0</v>
      </c>
      <c r="EA27" s="18" t="n">
        <f aca="false">N((Calc_1!EA$4&gt;=Calc_1!$F32)*ABS(Calc_1!EA142)&gt;Tolerance)</f>
        <v>0</v>
      </c>
      <c r="EB27" s="18" t="n">
        <f aca="false">N((Calc_1!EB$4&gt;=Calc_1!$F32)*ABS(Calc_1!EB142)&gt;Tolerance)</f>
        <v>0</v>
      </c>
      <c r="EC27" s="18" t="n">
        <f aca="false">N((Calc_1!EC$4&gt;=Calc_1!$F32)*ABS(Calc_1!EC142)&gt;Tolerance)</f>
        <v>0</v>
      </c>
      <c r="ED27" s="18" t="n">
        <f aca="false">N((Calc_1!ED$4&gt;=Calc_1!$F32)*ABS(Calc_1!ED142)&gt;Tolerance)</f>
        <v>0</v>
      </c>
      <c r="EE27" s="18" t="n">
        <f aca="false">N((Calc_1!EE$4&gt;=Calc_1!$F32)*ABS(Calc_1!EE142)&gt;Tolerance)</f>
        <v>0</v>
      </c>
      <c r="EF27" s="18" t="n">
        <f aca="false">N((Calc_1!EF$4&gt;=Calc_1!$F32)*ABS(Calc_1!EF142)&gt;Tolerance)</f>
        <v>0</v>
      </c>
      <c r="EG27" s="18" t="n">
        <f aca="false">N((Calc_1!EG$4&gt;=Calc_1!$F32)*ABS(Calc_1!EG142)&gt;Tolerance)</f>
        <v>0</v>
      </c>
      <c r="EH27" s="18" t="n">
        <f aca="false">N((Calc_1!EH$4&gt;=Calc_1!$F32)*ABS(Calc_1!EH142)&gt;Tolerance)</f>
        <v>0</v>
      </c>
      <c r="EI27" s="18" t="n">
        <f aca="false">N((Calc_1!EI$4&gt;=Calc_1!$F32)*ABS(Calc_1!EI142)&gt;Tolerance)</f>
        <v>0</v>
      </c>
      <c r="EJ27" s="18" t="n">
        <f aca="false">N((Calc_1!EJ$4&gt;=Calc_1!$F32)*ABS(Calc_1!EJ142)&gt;Tolerance)</f>
        <v>0</v>
      </c>
      <c r="EK27" s="18" t="n">
        <f aca="false">N((Calc_1!EK$4&gt;=Calc_1!$F32)*ABS(Calc_1!EK142)&gt;Tolerance)</f>
        <v>0</v>
      </c>
      <c r="EL27" s="18" t="n">
        <f aca="false">N((Calc_1!EL$4&gt;=Calc_1!$F32)*ABS(Calc_1!EL142)&gt;Tolerance)</f>
        <v>0</v>
      </c>
      <c r="EM27" s="18" t="n">
        <f aca="false">N((Calc_1!EM$4&gt;=Calc_1!$F32)*ABS(Calc_1!EM142)&gt;Tolerance)</f>
        <v>0</v>
      </c>
      <c r="EN27" s="18" t="n">
        <f aca="false">N((Calc_1!EN$4&gt;=Calc_1!$F32)*ABS(Calc_1!EN142)&gt;Tolerance)</f>
        <v>0</v>
      </c>
      <c r="EO27" s="18" t="n">
        <f aca="false">N((Calc_1!EO$4&gt;=Calc_1!$F32)*ABS(Calc_1!EO142)&gt;Tolerance)</f>
        <v>0</v>
      </c>
      <c r="EP27" s="18" t="n">
        <f aca="false">N((Calc_1!EP$4&gt;=Calc_1!$F32)*ABS(Calc_1!EP142)&gt;Tolerance)</f>
        <v>0</v>
      </c>
      <c r="EQ27" s="18" t="n">
        <f aca="false">N((Calc_1!EQ$4&gt;=Calc_1!$F32)*ABS(Calc_1!EQ142)&gt;Tolerance)</f>
        <v>0</v>
      </c>
      <c r="ER27" s="18" t="n">
        <f aca="false">N((Calc_1!ER$4&gt;=Calc_1!$F32)*ABS(Calc_1!ER142)&gt;Tolerance)</f>
        <v>0</v>
      </c>
      <c r="ES27" s="18" t="n">
        <f aca="false">N((Calc_1!ES$4&gt;=Calc_1!$F32)*ABS(Calc_1!ES142)&gt;Tolerance)</f>
        <v>0</v>
      </c>
      <c r="ET27" s="18" t="n">
        <f aca="false">N((Calc_1!ET$4&gt;=Calc_1!$F32)*ABS(Calc_1!ET142)&gt;Tolerance)</f>
        <v>0</v>
      </c>
      <c r="EU27" s="18" t="n">
        <f aca="false">N((Calc_1!EU$4&gt;=Calc_1!$F32)*ABS(Calc_1!EU142)&gt;Tolerance)</f>
        <v>0</v>
      </c>
      <c r="EV27" s="18" t="n">
        <f aca="false">N((Calc_1!EV$4&gt;=Calc_1!$F32)*ABS(Calc_1!EV142)&gt;Tolerance)</f>
        <v>0</v>
      </c>
      <c r="EW27" s="18" t="n">
        <f aca="false">N((Calc_1!EW$4&gt;=Calc_1!$F32)*ABS(Calc_1!EW142)&gt;Tolerance)</f>
        <v>0</v>
      </c>
      <c r="EX27" s="18" t="n">
        <f aca="false">N((Calc_1!EX$4&gt;=Calc_1!$F32)*ABS(Calc_1!EX142)&gt;Tolerance)</f>
        <v>0</v>
      </c>
      <c r="EY27" s="18" t="n">
        <f aca="false">N((Calc_1!EY$4&gt;=Calc_1!$F32)*ABS(Calc_1!EY142)&gt;Tolerance)</f>
        <v>0</v>
      </c>
      <c r="EZ27" s="18" t="n">
        <f aca="false">N((Calc_1!EZ$4&gt;=Calc_1!$F32)*ABS(Calc_1!EZ142)&gt;Tolerance)</f>
        <v>0</v>
      </c>
      <c r="FA27" s="18" t="n">
        <f aca="false">N((Calc_1!FA$4&gt;=Calc_1!$F32)*ABS(Calc_1!FA142)&gt;Tolerance)</f>
        <v>0</v>
      </c>
      <c r="FB27" s="18" t="n">
        <f aca="false">N((Calc_1!FB$4&gt;=Calc_1!$F32)*ABS(Calc_1!FB142)&gt;Tolerance)</f>
        <v>0</v>
      </c>
      <c r="FC27" s="18" t="n">
        <f aca="false">N((Calc_1!FC$4&gt;=Calc_1!$F32)*ABS(Calc_1!FC142)&gt;Tolerance)</f>
        <v>0</v>
      </c>
      <c r="FD27" s="18" t="n">
        <f aca="false">N((Calc_1!FD$4&gt;=Calc_1!$F32)*ABS(Calc_1!FD142)&gt;Tolerance)</f>
        <v>0</v>
      </c>
      <c r="FE27" s="18" t="n">
        <f aca="false">N((Calc_1!FE$4&gt;=Calc_1!$F32)*ABS(Calc_1!FE142)&gt;Tolerance)</f>
        <v>0</v>
      </c>
      <c r="FF27" s="18" t="n">
        <f aca="false">N((Calc_1!FF$4&gt;=Calc_1!$F32)*ABS(Calc_1!FF142)&gt;Tolerance)</f>
        <v>0</v>
      </c>
      <c r="FG27" s="18" t="n">
        <f aca="false">N((Calc_1!FG$4&gt;=Calc_1!$F32)*ABS(Calc_1!FG142)&gt;Tolerance)</f>
        <v>0</v>
      </c>
      <c r="FH27" s="18" t="n">
        <f aca="false">N((Calc_1!FH$4&gt;=Calc_1!$F32)*ABS(Calc_1!FH142)&gt;Tolerance)</f>
        <v>0</v>
      </c>
    </row>
    <row r="28" customFormat="false" ht="15" hidden="false" customHeight="false" outlineLevel="0" collapsed="false">
      <c r="C28" s="1" t="s">
        <v>925</v>
      </c>
      <c r="D28" s="12" t="s">
        <v>34</v>
      </c>
      <c r="E28" s="67" t="str">
        <f aca="false">IF(F28=0,"OK","CHECK")</f>
        <v>OK</v>
      </c>
      <c r="F28" s="18" t="n">
        <f aca="false">SUM(J28:FH28)</f>
        <v>0</v>
      </c>
      <c r="J28" s="18" t="n">
        <f aca="false">N((Calc_2!J$4&gt;=Calc_2!$F32)*ABS(Calc_2!J142)&gt;Tolerance)</f>
        <v>0</v>
      </c>
      <c r="K28" s="18" t="n">
        <f aca="false">N((Calc_2!K$4&gt;=Calc_2!$F32)*ABS(Calc_2!K142)&gt;Tolerance)</f>
        <v>0</v>
      </c>
      <c r="L28" s="18" t="n">
        <f aca="false">N((Calc_2!L$4&gt;=Calc_2!$F32)*ABS(Calc_2!L142)&gt;Tolerance)</f>
        <v>0</v>
      </c>
      <c r="M28" s="18" t="n">
        <f aca="false">N((Calc_2!M$4&gt;=Calc_2!$F32)*ABS(Calc_2!M142)&gt;Tolerance)</f>
        <v>0</v>
      </c>
      <c r="N28" s="18" t="n">
        <f aca="false">N((Calc_2!N$4&gt;=Calc_2!$F32)*ABS(Calc_2!N142)&gt;Tolerance)</f>
        <v>0</v>
      </c>
      <c r="O28" s="18" t="n">
        <f aca="false">N((Calc_2!O$4&gt;=Calc_2!$F32)*ABS(Calc_2!O142)&gt;Tolerance)</f>
        <v>0</v>
      </c>
      <c r="P28" s="18" t="n">
        <f aca="false">N((Calc_2!P$4&gt;=Calc_2!$F32)*ABS(Calc_2!P142)&gt;Tolerance)</f>
        <v>0</v>
      </c>
      <c r="Q28" s="18" t="n">
        <f aca="false">N((Calc_2!Q$4&gt;=Calc_2!$F32)*ABS(Calc_2!Q142)&gt;Tolerance)</f>
        <v>0</v>
      </c>
      <c r="R28" s="18" t="n">
        <f aca="false">N((Calc_2!R$4&gt;=Calc_2!$F32)*ABS(Calc_2!R142)&gt;Tolerance)</f>
        <v>0</v>
      </c>
      <c r="S28" s="18" t="n">
        <f aca="false">N((Calc_2!S$4&gt;=Calc_2!$F32)*ABS(Calc_2!S142)&gt;Tolerance)</f>
        <v>0</v>
      </c>
      <c r="T28" s="18" t="n">
        <f aca="false">N((Calc_2!T$4&gt;=Calc_2!$F32)*ABS(Calc_2!T142)&gt;Tolerance)</f>
        <v>0</v>
      </c>
      <c r="U28" s="18" t="n">
        <f aca="false">N((Calc_2!U$4&gt;=Calc_2!$F32)*ABS(Calc_2!U142)&gt;Tolerance)</f>
        <v>0</v>
      </c>
      <c r="V28" s="18" t="n">
        <f aca="false">N((Calc_2!V$4&gt;=Calc_2!$F32)*ABS(Calc_2!V142)&gt;Tolerance)</f>
        <v>0</v>
      </c>
      <c r="W28" s="18" t="n">
        <f aca="false">N((Calc_2!W$4&gt;=Calc_2!$F32)*ABS(Calc_2!W142)&gt;Tolerance)</f>
        <v>0</v>
      </c>
      <c r="X28" s="18" t="n">
        <f aca="false">N((Calc_2!X$4&gt;=Calc_2!$F32)*ABS(Calc_2!X142)&gt;Tolerance)</f>
        <v>0</v>
      </c>
      <c r="Y28" s="18" t="n">
        <f aca="false">N((Calc_2!Y$4&gt;=Calc_2!$F32)*ABS(Calc_2!Y142)&gt;Tolerance)</f>
        <v>0</v>
      </c>
      <c r="Z28" s="18" t="n">
        <f aca="false">N((Calc_2!Z$4&gt;=Calc_2!$F32)*ABS(Calc_2!Z142)&gt;Tolerance)</f>
        <v>0</v>
      </c>
      <c r="AA28" s="18" t="n">
        <f aca="false">N((Calc_2!AA$4&gt;=Calc_2!$F32)*ABS(Calc_2!AA142)&gt;Tolerance)</f>
        <v>0</v>
      </c>
      <c r="AB28" s="18" t="n">
        <f aca="false">N((Calc_2!AB$4&gt;=Calc_2!$F32)*ABS(Calc_2!AB142)&gt;Tolerance)</f>
        <v>0</v>
      </c>
      <c r="AC28" s="18" t="n">
        <f aca="false">N((Calc_2!AC$4&gt;=Calc_2!$F32)*ABS(Calc_2!AC142)&gt;Tolerance)</f>
        <v>0</v>
      </c>
      <c r="AD28" s="18" t="n">
        <f aca="false">N((Calc_2!AD$4&gt;=Calc_2!$F32)*ABS(Calc_2!AD142)&gt;Tolerance)</f>
        <v>0</v>
      </c>
      <c r="AE28" s="18" t="n">
        <f aca="false">N((Calc_2!AE$4&gt;=Calc_2!$F32)*ABS(Calc_2!AE142)&gt;Tolerance)</f>
        <v>0</v>
      </c>
      <c r="AF28" s="18" t="n">
        <f aca="false">N((Calc_2!AF$4&gt;=Calc_2!$F32)*ABS(Calc_2!AF142)&gt;Tolerance)</f>
        <v>0</v>
      </c>
      <c r="AG28" s="18" t="n">
        <f aca="false">N((Calc_2!AG$4&gt;=Calc_2!$F32)*ABS(Calc_2!AG142)&gt;Tolerance)</f>
        <v>0</v>
      </c>
      <c r="AH28" s="18" t="n">
        <f aca="false">N((Calc_2!AH$4&gt;=Calc_2!$F32)*ABS(Calc_2!AH142)&gt;Tolerance)</f>
        <v>0</v>
      </c>
      <c r="AI28" s="18" t="n">
        <f aca="false">N((Calc_2!AI$4&gt;=Calc_2!$F32)*ABS(Calc_2!AI142)&gt;Tolerance)</f>
        <v>0</v>
      </c>
      <c r="AJ28" s="18" t="n">
        <f aca="false">N((Calc_2!AJ$4&gt;=Calc_2!$F32)*ABS(Calc_2!AJ142)&gt;Tolerance)</f>
        <v>0</v>
      </c>
      <c r="AK28" s="18" t="n">
        <f aca="false">N((Calc_2!AK$4&gt;=Calc_2!$F32)*ABS(Calc_2!AK142)&gt;Tolerance)</f>
        <v>0</v>
      </c>
      <c r="AL28" s="18" t="n">
        <f aca="false">N((Calc_2!AL$4&gt;=Calc_2!$F32)*ABS(Calc_2!AL142)&gt;Tolerance)</f>
        <v>0</v>
      </c>
      <c r="AM28" s="18" t="n">
        <f aca="false">N((Calc_2!AM$4&gt;=Calc_2!$F32)*ABS(Calc_2!AM142)&gt;Tolerance)</f>
        <v>0</v>
      </c>
      <c r="AN28" s="18" t="n">
        <f aca="false">N((Calc_2!AN$4&gt;=Calc_2!$F32)*ABS(Calc_2!AN142)&gt;Tolerance)</f>
        <v>0</v>
      </c>
      <c r="AO28" s="18" t="n">
        <f aca="false">N((Calc_2!AO$4&gt;=Calc_2!$F32)*ABS(Calc_2!AO142)&gt;Tolerance)</f>
        <v>0</v>
      </c>
      <c r="AP28" s="18" t="n">
        <f aca="false">N((Calc_2!AP$4&gt;=Calc_2!$F32)*ABS(Calc_2!AP142)&gt;Tolerance)</f>
        <v>0</v>
      </c>
      <c r="AQ28" s="18" t="n">
        <f aca="false">N((Calc_2!AQ$4&gt;=Calc_2!$F32)*ABS(Calc_2!AQ142)&gt;Tolerance)</f>
        <v>0</v>
      </c>
      <c r="AR28" s="18" t="n">
        <f aca="false">N((Calc_2!AR$4&gt;=Calc_2!$F32)*ABS(Calc_2!AR142)&gt;Tolerance)</f>
        <v>0</v>
      </c>
      <c r="AS28" s="18" t="n">
        <f aca="false">N((Calc_2!AS$4&gt;=Calc_2!$F32)*ABS(Calc_2!AS142)&gt;Tolerance)</f>
        <v>0</v>
      </c>
      <c r="AT28" s="18" t="n">
        <f aca="false">N((Calc_2!AT$4&gt;=Calc_2!$F32)*ABS(Calc_2!AT142)&gt;Tolerance)</f>
        <v>0</v>
      </c>
      <c r="AU28" s="18" t="n">
        <f aca="false">N((Calc_2!AU$4&gt;=Calc_2!$F32)*ABS(Calc_2!AU142)&gt;Tolerance)</f>
        <v>0</v>
      </c>
      <c r="AV28" s="18" t="n">
        <f aca="false">N((Calc_2!AV$4&gt;=Calc_2!$F32)*ABS(Calc_2!AV142)&gt;Tolerance)</f>
        <v>0</v>
      </c>
      <c r="AW28" s="18" t="n">
        <f aca="false">N((Calc_2!AW$4&gt;=Calc_2!$F32)*ABS(Calc_2!AW142)&gt;Tolerance)</f>
        <v>0</v>
      </c>
      <c r="AX28" s="18" t="n">
        <f aca="false">N((Calc_2!AX$4&gt;=Calc_2!$F32)*ABS(Calc_2!AX142)&gt;Tolerance)</f>
        <v>0</v>
      </c>
      <c r="AY28" s="18" t="n">
        <f aca="false">N((Calc_2!AY$4&gt;=Calc_2!$F32)*ABS(Calc_2!AY142)&gt;Tolerance)</f>
        <v>0</v>
      </c>
      <c r="AZ28" s="18" t="n">
        <f aca="false">N((Calc_2!AZ$4&gt;=Calc_2!$F32)*ABS(Calc_2!AZ142)&gt;Tolerance)</f>
        <v>0</v>
      </c>
      <c r="BA28" s="18" t="n">
        <f aca="false">N((Calc_2!BA$4&gt;=Calc_2!$F32)*ABS(Calc_2!BA142)&gt;Tolerance)</f>
        <v>0</v>
      </c>
      <c r="BB28" s="18" t="n">
        <f aca="false">N((Calc_2!BB$4&gt;=Calc_2!$F32)*ABS(Calc_2!BB142)&gt;Tolerance)</f>
        <v>0</v>
      </c>
      <c r="BC28" s="18" t="n">
        <f aca="false">N((Calc_2!BC$4&gt;=Calc_2!$F32)*ABS(Calc_2!BC142)&gt;Tolerance)</f>
        <v>0</v>
      </c>
      <c r="BD28" s="18" t="n">
        <f aca="false">N((Calc_2!BD$4&gt;=Calc_2!$F32)*ABS(Calc_2!BD142)&gt;Tolerance)</f>
        <v>0</v>
      </c>
      <c r="BE28" s="18" t="n">
        <f aca="false">N((Calc_2!BE$4&gt;=Calc_2!$F32)*ABS(Calc_2!BE142)&gt;Tolerance)</f>
        <v>0</v>
      </c>
      <c r="BF28" s="18" t="n">
        <f aca="false">N((Calc_2!BF$4&gt;=Calc_2!$F32)*ABS(Calc_2!BF142)&gt;Tolerance)</f>
        <v>0</v>
      </c>
      <c r="BG28" s="18" t="n">
        <f aca="false">N((Calc_2!BG$4&gt;=Calc_2!$F32)*ABS(Calc_2!BG142)&gt;Tolerance)</f>
        <v>0</v>
      </c>
      <c r="BH28" s="18" t="n">
        <f aca="false">N((Calc_2!BH$4&gt;=Calc_2!$F32)*ABS(Calc_2!BH142)&gt;Tolerance)</f>
        <v>0</v>
      </c>
      <c r="BI28" s="18" t="n">
        <f aca="false">N((Calc_2!BI$4&gt;=Calc_2!$F32)*ABS(Calc_2!BI142)&gt;Tolerance)</f>
        <v>0</v>
      </c>
      <c r="BJ28" s="18" t="n">
        <f aca="false">N((Calc_2!BJ$4&gt;=Calc_2!$F32)*ABS(Calc_2!BJ142)&gt;Tolerance)</f>
        <v>0</v>
      </c>
      <c r="BK28" s="18" t="n">
        <f aca="false">N((Calc_2!BK$4&gt;=Calc_2!$F32)*ABS(Calc_2!BK142)&gt;Tolerance)</f>
        <v>0</v>
      </c>
      <c r="BL28" s="18" t="n">
        <f aca="false">N((Calc_2!BL$4&gt;=Calc_2!$F32)*ABS(Calc_2!BL142)&gt;Tolerance)</f>
        <v>0</v>
      </c>
      <c r="BM28" s="18" t="n">
        <f aca="false">N((Calc_2!BM$4&gt;=Calc_2!$F32)*ABS(Calc_2!BM142)&gt;Tolerance)</f>
        <v>0</v>
      </c>
      <c r="BN28" s="18" t="n">
        <f aca="false">N((Calc_2!BN$4&gt;=Calc_2!$F32)*ABS(Calc_2!BN142)&gt;Tolerance)</f>
        <v>0</v>
      </c>
      <c r="BO28" s="18" t="n">
        <f aca="false">N((Calc_2!BO$4&gt;=Calc_2!$F32)*ABS(Calc_2!BO142)&gt;Tolerance)</f>
        <v>0</v>
      </c>
      <c r="BP28" s="18" t="n">
        <f aca="false">N((Calc_2!BP$4&gt;=Calc_2!$F32)*ABS(Calc_2!BP142)&gt;Tolerance)</f>
        <v>0</v>
      </c>
      <c r="BQ28" s="18" t="n">
        <f aca="false">N((Calc_2!BQ$4&gt;=Calc_2!$F32)*ABS(Calc_2!BQ142)&gt;Tolerance)</f>
        <v>0</v>
      </c>
      <c r="BR28" s="18" t="n">
        <f aca="false">N((Calc_2!BR$4&gt;=Calc_2!$F32)*ABS(Calc_2!BR142)&gt;Tolerance)</f>
        <v>0</v>
      </c>
      <c r="BS28" s="18" t="n">
        <f aca="false">N((Calc_2!BS$4&gt;=Calc_2!$F32)*ABS(Calc_2!BS142)&gt;Tolerance)</f>
        <v>0</v>
      </c>
      <c r="BT28" s="18" t="n">
        <f aca="false">N((Calc_2!BT$4&gt;=Calc_2!$F32)*ABS(Calc_2!BT142)&gt;Tolerance)</f>
        <v>0</v>
      </c>
      <c r="BU28" s="18" t="n">
        <f aca="false">N((Calc_2!BU$4&gt;=Calc_2!$F32)*ABS(Calc_2!BU142)&gt;Tolerance)</f>
        <v>0</v>
      </c>
      <c r="BV28" s="18" t="n">
        <f aca="false">N((Calc_2!BV$4&gt;=Calc_2!$F32)*ABS(Calc_2!BV142)&gt;Tolerance)</f>
        <v>0</v>
      </c>
      <c r="BW28" s="18" t="n">
        <f aca="false">N((Calc_2!BW$4&gt;=Calc_2!$F32)*ABS(Calc_2!BW142)&gt;Tolerance)</f>
        <v>0</v>
      </c>
      <c r="BX28" s="18" t="n">
        <f aca="false">N((Calc_2!BX$4&gt;=Calc_2!$F32)*ABS(Calc_2!BX142)&gt;Tolerance)</f>
        <v>0</v>
      </c>
      <c r="BY28" s="18" t="n">
        <f aca="false">N((Calc_2!BY$4&gt;=Calc_2!$F32)*ABS(Calc_2!BY142)&gt;Tolerance)</f>
        <v>0</v>
      </c>
      <c r="BZ28" s="18" t="n">
        <f aca="false">N((Calc_2!BZ$4&gt;=Calc_2!$F32)*ABS(Calc_2!BZ142)&gt;Tolerance)</f>
        <v>0</v>
      </c>
      <c r="CA28" s="18" t="n">
        <f aca="false">N((Calc_2!CA$4&gt;=Calc_2!$F32)*ABS(Calc_2!CA142)&gt;Tolerance)</f>
        <v>0</v>
      </c>
      <c r="CB28" s="18" t="n">
        <f aca="false">N((Calc_2!CB$4&gt;=Calc_2!$F32)*ABS(Calc_2!CB142)&gt;Tolerance)</f>
        <v>0</v>
      </c>
      <c r="CC28" s="18" t="n">
        <f aca="false">N((Calc_2!CC$4&gt;=Calc_2!$F32)*ABS(Calc_2!CC142)&gt;Tolerance)</f>
        <v>0</v>
      </c>
      <c r="CD28" s="18" t="n">
        <f aca="false">N((Calc_2!CD$4&gt;=Calc_2!$F32)*ABS(Calc_2!CD142)&gt;Tolerance)</f>
        <v>0</v>
      </c>
      <c r="CE28" s="18" t="n">
        <f aca="false">N((Calc_2!CE$4&gt;=Calc_2!$F32)*ABS(Calc_2!CE142)&gt;Tolerance)</f>
        <v>0</v>
      </c>
      <c r="CF28" s="18" t="n">
        <f aca="false">N((Calc_2!CF$4&gt;=Calc_2!$F32)*ABS(Calc_2!CF142)&gt;Tolerance)</f>
        <v>0</v>
      </c>
      <c r="CG28" s="18" t="n">
        <f aca="false">N((Calc_2!CG$4&gt;=Calc_2!$F32)*ABS(Calc_2!CG142)&gt;Tolerance)</f>
        <v>0</v>
      </c>
      <c r="CH28" s="18" t="n">
        <f aca="false">N((Calc_2!CH$4&gt;=Calc_2!$F32)*ABS(Calc_2!CH142)&gt;Tolerance)</f>
        <v>0</v>
      </c>
      <c r="CI28" s="18" t="n">
        <f aca="false">N((Calc_2!CI$4&gt;=Calc_2!$F32)*ABS(Calc_2!CI142)&gt;Tolerance)</f>
        <v>0</v>
      </c>
      <c r="CJ28" s="18" t="n">
        <f aca="false">N((Calc_2!CJ$4&gt;=Calc_2!$F32)*ABS(Calc_2!CJ142)&gt;Tolerance)</f>
        <v>0</v>
      </c>
      <c r="CK28" s="18" t="n">
        <f aca="false">N((Calc_2!CK$4&gt;=Calc_2!$F32)*ABS(Calc_2!CK142)&gt;Tolerance)</f>
        <v>0</v>
      </c>
      <c r="CL28" s="18" t="n">
        <f aca="false">N((Calc_2!CL$4&gt;=Calc_2!$F32)*ABS(Calc_2!CL142)&gt;Tolerance)</f>
        <v>0</v>
      </c>
      <c r="CM28" s="18" t="n">
        <f aca="false">N((Calc_2!CM$4&gt;=Calc_2!$F32)*ABS(Calc_2!CM142)&gt;Tolerance)</f>
        <v>0</v>
      </c>
      <c r="CN28" s="18" t="n">
        <f aca="false">N((Calc_2!CN$4&gt;=Calc_2!$F32)*ABS(Calc_2!CN142)&gt;Tolerance)</f>
        <v>0</v>
      </c>
      <c r="CO28" s="18" t="n">
        <f aca="false">N((Calc_2!CO$4&gt;=Calc_2!$F32)*ABS(Calc_2!CO142)&gt;Tolerance)</f>
        <v>0</v>
      </c>
      <c r="CP28" s="18" t="n">
        <f aca="false">N((Calc_2!CP$4&gt;=Calc_2!$F32)*ABS(Calc_2!CP142)&gt;Tolerance)</f>
        <v>0</v>
      </c>
      <c r="CQ28" s="18" t="n">
        <f aca="false">N((Calc_2!CQ$4&gt;=Calc_2!$F32)*ABS(Calc_2!CQ142)&gt;Tolerance)</f>
        <v>0</v>
      </c>
      <c r="CR28" s="18" t="n">
        <f aca="false">N((Calc_2!CR$4&gt;=Calc_2!$F32)*ABS(Calc_2!CR142)&gt;Tolerance)</f>
        <v>0</v>
      </c>
      <c r="CS28" s="18" t="n">
        <f aca="false">N((Calc_2!CS$4&gt;=Calc_2!$F32)*ABS(Calc_2!CS142)&gt;Tolerance)</f>
        <v>0</v>
      </c>
      <c r="CT28" s="18" t="n">
        <f aca="false">N((Calc_2!CT$4&gt;=Calc_2!$F32)*ABS(Calc_2!CT142)&gt;Tolerance)</f>
        <v>0</v>
      </c>
      <c r="CU28" s="18" t="n">
        <f aca="false">N((Calc_2!CU$4&gt;=Calc_2!$F32)*ABS(Calc_2!CU142)&gt;Tolerance)</f>
        <v>0</v>
      </c>
      <c r="CV28" s="18" t="n">
        <f aca="false">N((Calc_2!CV$4&gt;=Calc_2!$F32)*ABS(Calc_2!CV142)&gt;Tolerance)</f>
        <v>0</v>
      </c>
      <c r="CW28" s="18" t="n">
        <f aca="false">N((Calc_2!CW$4&gt;=Calc_2!$F32)*ABS(Calc_2!CW142)&gt;Tolerance)</f>
        <v>0</v>
      </c>
      <c r="CX28" s="18" t="n">
        <f aca="false">N((Calc_2!CX$4&gt;=Calc_2!$F32)*ABS(Calc_2!CX142)&gt;Tolerance)</f>
        <v>0</v>
      </c>
      <c r="CY28" s="18" t="n">
        <f aca="false">N((Calc_2!CY$4&gt;=Calc_2!$F32)*ABS(Calc_2!CY142)&gt;Tolerance)</f>
        <v>0</v>
      </c>
      <c r="CZ28" s="18" t="n">
        <f aca="false">N((Calc_2!CZ$4&gt;=Calc_2!$F32)*ABS(Calc_2!CZ142)&gt;Tolerance)</f>
        <v>0</v>
      </c>
      <c r="DA28" s="18" t="n">
        <f aca="false">N((Calc_2!DA$4&gt;=Calc_2!$F32)*ABS(Calc_2!DA142)&gt;Tolerance)</f>
        <v>0</v>
      </c>
      <c r="DB28" s="18" t="n">
        <f aca="false">N((Calc_2!DB$4&gt;=Calc_2!$F32)*ABS(Calc_2!DB142)&gt;Tolerance)</f>
        <v>0</v>
      </c>
      <c r="DC28" s="18" t="n">
        <f aca="false">N((Calc_2!DC$4&gt;=Calc_2!$F32)*ABS(Calc_2!DC142)&gt;Tolerance)</f>
        <v>0</v>
      </c>
      <c r="DD28" s="18" t="n">
        <f aca="false">N((Calc_2!DD$4&gt;=Calc_2!$F32)*ABS(Calc_2!DD142)&gt;Tolerance)</f>
        <v>0</v>
      </c>
      <c r="DE28" s="18" t="n">
        <f aca="false">N((Calc_2!DE$4&gt;=Calc_2!$F32)*ABS(Calc_2!DE142)&gt;Tolerance)</f>
        <v>0</v>
      </c>
      <c r="DF28" s="18" t="n">
        <f aca="false">N((Calc_2!DF$4&gt;=Calc_2!$F32)*ABS(Calc_2!DF142)&gt;Tolerance)</f>
        <v>0</v>
      </c>
      <c r="DG28" s="18" t="n">
        <f aca="false">N((Calc_2!DG$4&gt;=Calc_2!$F32)*ABS(Calc_2!DG142)&gt;Tolerance)</f>
        <v>0</v>
      </c>
      <c r="DH28" s="18" t="n">
        <f aca="false">N((Calc_2!DH$4&gt;=Calc_2!$F32)*ABS(Calc_2!DH142)&gt;Tolerance)</f>
        <v>0</v>
      </c>
      <c r="DI28" s="18" t="n">
        <f aca="false">N((Calc_2!DI$4&gt;=Calc_2!$F32)*ABS(Calc_2!DI142)&gt;Tolerance)</f>
        <v>0</v>
      </c>
      <c r="DJ28" s="18" t="n">
        <f aca="false">N((Calc_2!DJ$4&gt;=Calc_2!$F32)*ABS(Calc_2!DJ142)&gt;Tolerance)</f>
        <v>0</v>
      </c>
      <c r="DK28" s="18" t="n">
        <f aca="false">N((Calc_2!DK$4&gt;=Calc_2!$F32)*ABS(Calc_2!DK142)&gt;Tolerance)</f>
        <v>0</v>
      </c>
      <c r="DL28" s="18" t="n">
        <f aca="false">N((Calc_2!DL$4&gt;=Calc_2!$F32)*ABS(Calc_2!DL142)&gt;Tolerance)</f>
        <v>0</v>
      </c>
      <c r="DM28" s="18" t="n">
        <f aca="false">N((Calc_2!DM$4&gt;=Calc_2!$F32)*ABS(Calc_2!DM142)&gt;Tolerance)</f>
        <v>0</v>
      </c>
      <c r="DN28" s="18" t="n">
        <f aca="false">N((Calc_2!DN$4&gt;=Calc_2!$F32)*ABS(Calc_2!DN142)&gt;Tolerance)</f>
        <v>0</v>
      </c>
      <c r="DO28" s="18" t="n">
        <f aca="false">N((Calc_2!DO$4&gt;=Calc_2!$F32)*ABS(Calc_2!DO142)&gt;Tolerance)</f>
        <v>0</v>
      </c>
      <c r="DP28" s="18" t="n">
        <f aca="false">N((Calc_2!DP$4&gt;=Calc_2!$F32)*ABS(Calc_2!DP142)&gt;Tolerance)</f>
        <v>0</v>
      </c>
      <c r="DQ28" s="18" t="n">
        <f aca="false">N((Calc_2!DQ$4&gt;=Calc_2!$F32)*ABS(Calc_2!DQ142)&gt;Tolerance)</f>
        <v>0</v>
      </c>
      <c r="DR28" s="18" t="n">
        <f aca="false">N((Calc_2!DR$4&gt;=Calc_2!$F32)*ABS(Calc_2!DR142)&gt;Tolerance)</f>
        <v>0</v>
      </c>
      <c r="DS28" s="18" t="n">
        <f aca="false">N((Calc_2!DS$4&gt;=Calc_2!$F32)*ABS(Calc_2!DS142)&gt;Tolerance)</f>
        <v>0</v>
      </c>
      <c r="DT28" s="18" t="n">
        <f aca="false">N((Calc_2!DT$4&gt;=Calc_2!$F32)*ABS(Calc_2!DT142)&gt;Tolerance)</f>
        <v>0</v>
      </c>
      <c r="DU28" s="18" t="n">
        <f aca="false">N((Calc_2!DU$4&gt;=Calc_2!$F32)*ABS(Calc_2!DU142)&gt;Tolerance)</f>
        <v>0</v>
      </c>
      <c r="DV28" s="18" t="n">
        <f aca="false">N((Calc_2!DV$4&gt;=Calc_2!$F32)*ABS(Calc_2!DV142)&gt;Tolerance)</f>
        <v>0</v>
      </c>
      <c r="DW28" s="18" t="n">
        <f aca="false">N((Calc_2!DW$4&gt;=Calc_2!$F32)*ABS(Calc_2!DW142)&gt;Tolerance)</f>
        <v>0</v>
      </c>
      <c r="DX28" s="18" t="n">
        <f aca="false">N((Calc_2!DX$4&gt;=Calc_2!$F32)*ABS(Calc_2!DX142)&gt;Tolerance)</f>
        <v>0</v>
      </c>
      <c r="DY28" s="18" t="n">
        <f aca="false">N((Calc_2!DY$4&gt;=Calc_2!$F32)*ABS(Calc_2!DY142)&gt;Tolerance)</f>
        <v>0</v>
      </c>
      <c r="DZ28" s="18" t="n">
        <f aca="false">N((Calc_2!DZ$4&gt;=Calc_2!$F32)*ABS(Calc_2!DZ142)&gt;Tolerance)</f>
        <v>0</v>
      </c>
      <c r="EA28" s="18" t="n">
        <f aca="false">N((Calc_2!EA$4&gt;=Calc_2!$F32)*ABS(Calc_2!EA142)&gt;Tolerance)</f>
        <v>0</v>
      </c>
      <c r="EB28" s="18" t="n">
        <f aca="false">N((Calc_2!EB$4&gt;=Calc_2!$F32)*ABS(Calc_2!EB142)&gt;Tolerance)</f>
        <v>0</v>
      </c>
      <c r="EC28" s="18" t="n">
        <f aca="false">N((Calc_2!EC$4&gt;=Calc_2!$F32)*ABS(Calc_2!EC142)&gt;Tolerance)</f>
        <v>0</v>
      </c>
      <c r="ED28" s="18" t="n">
        <f aca="false">N((Calc_2!ED$4&gt;=Calc_2!$F32)*ABS(Calc_2!ED142)&gt;Tolerance)</f>
        <v>0</v>
      </c>
      <c r="EE28" s="18" t="n">
        <f aca="false">N((Calc_2!EE$4&gt;=Calc_2!$F32)*ABS(Calc_2!EE142)&gt;Tolerance)</f>
        <v>0</v>
      </c>
      <c r="EF28" s="18" t="n">
        <f aca="false">N((Calc_2!EF$4&gt;=Calc_2!$F32)*ABS(Calc_2!EF142)&gt;Tolerance)</f>
        <v>0</v>
      </c>
      <c r="EG28" s="18" t="n">
        <f aca="false">N((Calc_2!EG$4&gt;=Calc_2!$F32)*ABS(Calc_2!EG142)&gt;Tolerance)</f>
        <v>0</v>
      </c>
      <c r="EH28" s="18" t="n">
        <f aca="false">N((Calc_2!EH$4&gt;=Calc_2!$F32)*ABS(Calc_2!EH142)&gt;Tolerance)</f>
        <v>0</v>
      </c>
      <c r="EI28" s="18" t="n">
        <f aca="false">N((Calc_2!EI$4&gt;=Calc_2!$F32)*ABS(Calc_2!EI142)&gt;Tolerance)</f>
        <v>0</v>
      </c>
      <c r="EJ28" s="18" t="n">
        <f aca="false">N((Calc_2!EJ$4&gt;=Calc_2!$F32)*ABS(Calc_2!EJ142)&gt;Tolerance)</f>
        <v>0</v>
      </c>
      <c r="EK28" s="18" t="n">
        <f aca="false">N((Calc_2!EK$4&gt;=Calc_2!$F32)*ABS(Calc_2!EK142)&gt;Tolerance)</f>
        <v>0</v>
      </c>
      <c r="EL28" s="18" t="n">
        <f aca="false">N((Calc_2!EL$4&gt;=Calc_2!$F32)*ABS(Calc_2!EL142)&gt;Tolerance)</f>
        <v>0</v>
      </c>
      <c r="EM28" s="18" t="n">
        <f aca="false">N((Calc_2!EM$4&gt;=Calc_2!$F32)*ABS(Calc_2!EM142)&gt;Tolerance)</f>
        <v>0</v>
      </c>
      <c r="EN28" s="18" t="n">
        <f aca="false">N((Calc_2!EN$4&gt;=Calc_2!$F32)*ABS(Calc_2!EN142)&gt;Tolerance)</f>
        <v>0</v>
      </c>
      <c r="EO28" s="18" t="n">
        <f aca="false">N((Calc_2!EO$4&gt;=Calc_2!$F32)*ABS(Calc_2!EO142)&gt;Tolerance)</f>
        <v>0</v>
      </c>
      <c r="EP28" s="18" t="n">
        <f aca="false">N((Calc_2!EP$4&gt;=Calc_2!$F32)*ABS(Calc_2!EP142)&gt;Tolerance)</f>
        <v>0</v>
      </c>
      <c r="EQ28" s="18" t="n">
        <f aca="false">N((Calc_2!EQ$4&gt;=Calc_2!$F32)*ABS(Calc_2!EQ142)&gt;Tolerance)</f>
        <v>0</v>
      </c>
      <c r="ER28" s="18" t="n">
        <f aca="false">N((Calc_2!ER$4&gt;=Calc_2!$F32)*ABS(Calc_2!ER142)&gt;Tolerance)</f>
        <v>0</v>
      </c>
      <c r="ES28" s="18" t="n">
        <f aca="false">N((Calc_2!ES$4&gt;=Calc_2!$F32)*ABS(Calc_2!ES142)&gt;Tolerance)</f>
        <v>0</v>
      </c>
      <c r="ET28" s="18" t="n">
        <f aca="false">N((Calc_2!ET$4&gt;=Calc_2!$F32)*ABS(Calc_2!ET142)&gt;Tolerance)</f>
        <v>0</v>
      </c>
      <c r="EU28" s="18" t="n">
        <f aca="false">N((Calc_2!EU$4&gt;=Calc_2!$F32)*ABS(Calc_2!EU142)&gt;Tolerance)</f>
        <v>0</v>
      </c>
      <c r="EV28" s="18" t="n">
        <f aca="false">N((Calc_2!EV$4&gt;=Calc_2!$F32)*ABS(Calc_2!EV142)&gt;Tolerance)</f>
        <v>0</v>
      </c>
      <c r="EW28" s="18" t="n">
        <f aca="false">N((Calc_2!EW$4&gt;=Calc_2!$F32)*ABS(Calc_2!EW142)&gt;Tolerance)</f>
        <v>0</v>
      </c>
      <c r="EX28" s="18" t="n">
        <f aca="false">N((Calc_2!EX$4&gt;=Calc_2!$F32)*ABS(Calc_2!EX142)&gt;Tolerance)</f>
        <v>0</v>
      </c>
      <c r="EY28" s="18" t="n">
        <f aca="false">N((Calc_2!EY$4&gt;=Calc_2!$F32)*ABS(Calc_2!EY142)&gt;Tolerance)</f>
        <v>0</v>
      </c>
      <c r="EZ28" s="18" t="n">
        <f aca="false">N((Calc_2!EZ$4&gt;=Calc_2!$F32)*ABS(Calc_2!EZ142)&gt;Tolerance)</f>
        <v>0</v>
      </c>
      <c r="FA28" s="18" t="n">
        <f aca="false">N((Calc_2!FA$4&gt;=Calc_2!$F32)*ABS(Calc_2!FA142)&gt;Tolerance)</f>
        <v>0</v>
      </c>
      <c r="FB28" s="18" t="n">
        <f aca="false">N((Calc_2!FB$4&gt;=Calc_2!$F32)*ABS(Calc_2!FB142)&gt;Tolerance)</f>
        <v>0</v>
      </c>
      <c r="FC28" s="18" t="n">
        <f aca="false">N((Calc_2!FC$4&gt;=Calc_2!$F32)*ABS(Calc_2!FC142)&gt;Tolerance)</f>
        <v>0</v>
      </c>
      <c r="FD28" s="18" t="n">
        <f aca="false">N((Calc_2!FD$4&gt;=Calc_2!$F32)*ABS(Calc_2!FD142)&gt;Tolerance)</f>
        <v>0</v>
      </c>
      <c r="FE28" s="18" t="n">
        <f aca="false">N((Calc_2!FE$4&gt;=Calc_2!$F32)*ABS(Calc_2!FE142)&gt;Tolerance)</f>
        <v>0</v>
      </c>
      <c r="FF28" s="18" t="n">
        <f aca="false">N((Calc_2!FF$4&gt;=Calc_2!$F32)*ABS(Calc_2!FF142)&gt;Tolerance)</f>
        <v>0</v>
      </c>
      <c r="FG28" s="18" t="n">
        <f aca="false">N((Calc_2!FG$4&gt;=Calc_2!$F32)*ABS(Calc_2!FG142)&gt;Tolerance)</f>
        <v>0</v>
      </c>
      <c r="FH28" s="18" t="n">
        <f aca="false">N((Calc_2!FH$4&gt;=Calc_2!$F32)*ABS(Calc_2!FH142)&gt;Tolerance)</f>
        <v>0</v>
      </c>
    </row>
    <row r="29" customFormat="false" ht="15" hidden="false" customHeight="false" outlineLevel="0" collapsed="false">
      <c r="C29" s="1" t="s">
        <v>926</v>
      </c>
      <c r="D29" s="12" t="s">
        <v>34</v>
      </c>
      <c r="E29" s="67" t="str">
        <f aca="false">IF(F29=0,"OK","CHECK")</f>
        <v>OK</v>
      </c>
      <c r="F29" s="18" t="n">
        <f aca="false">SUM(J29:FH29)</f>
        <v>0</v>
      </c>
      <c r="J29" s="18" t="n">
        <f aca="false">N((Calc_3!J$4&gt;=Calc_3!$F32)*ABS(Calc_3!J142)&gt;Tolerance)</f>
        <v>0</v>
      </c>
      <c r="K29" s="18" t="n">
        <f aca="false">N((Calc_3!K$4&gt;=Calc_3!$F32)*ABS(Calc_3!K142)&gt;Tolerance)</f>
        <v>0</v>
      </c>
      <c r="L29" s="18" t="n">
        <f aca="false">N((Calc_3!L$4&gt;=Calc_3!$F32)*ABS(Calc_3!L142)&gt;Tolerance)</f>
        <v>0</v>
      </c>
      <c r="M29" s="18" t="n">
        <f aca="false">N((Calc_3!M$4&gt;=Calc_3!$F32)*ABS(Calc_3!M142)&gt;Tolerance)</f>
        <v>0</v>
      </c>
      <c r="N29" s="18" t="n">
        <f aca="false">N((Calc_3!N$4&gt;=Calc_3!$F32)*ABS(Calc_3!N142)&gt;Tolerance)</f>
        <v>0</v>
      </c>
      <c r="O29" s="18" t="n">
        <f aca="false">N((Calc_3!O$4&gt;=Calc_3!$F32)*ABS(Calc_3!O142)&gt;Tolerance)</f>
        <v>0</v>
      </c>
      <c r="P29" s="18" t="n">
        <f aca="false">N((Calc_3!P$4&gt;=Calc_3!$F32)*ABS(Calc_3!P142)&gt;Tolerance)</f>
        <v>0</v>
      </c>
      <c r="Q29" s="18" t="n">
        <f aca="false">N((Calc_3!Q$4&gt;=Calc_3!$F32)*ABS(Calc_3!Q142)&gt;Tolerance)</f>
        <v>0</v>
      </c>
      <c r="R29" s="18" t="n">
        <f aca="false">N((Calc_3!R$4&gt;=Calc_3!$F32)*ABS(Calc_3!R142)&gt;Tolerance)</f>
        <v>0</v>
      </c>
      <c r="S29" s="18" t="n">
        <f aca="false">N((Calc_3!S$4&gt;=Calc_3!$F32)*ABS(Calc_3!S142)&gt;Tolerance)</f>
        <v>0</v>
      </c>
      <c r="T29" s="18" t="n">
        <f aca="false">N((Calc_3!T$4&gt;=Calc_3!$F32)*ABS(Calc_3!T142)&gt;Tolerance)</f>
        <v>0</v>
      </c>
      <c r="U29" s="18" t="n">
        <f aca="false">N((Calc_3!U$4&gt;=Calc_3!$F32)*ABS(Calc_3!U142)&gt;Tolerance)</f>
        <v>0</v>
      </c>
      <c r="V29" s="18" t="n">
        <f aca="false">N((Calc_3!V$4&gt;=Calc_3!$F32)*ABS(Calc_3!V142)&gt;Tolerance)</f>
        <v>0</v>
      </c>
      <c r="W29" s="18" t="n">
        <f aca="false">N((Calc_3!W$4&gt;=Calc_3!$F32)*ABS(Calc_3!W142)&gt;Tolerance)</f>
        <v>0</v>
      </c>
      <c r="X29" s="18" t="n">
        <f aca="false">N((Calc_3!X$4&gt;=Calc_3!$F32)*ABS(Calc_3!X142)&gt;Tolerance)</f>
        <v>0</v>
      </c>
      <c r="Y29" s="18" t="n">
        <f aca="false">N((Calc_3!Y$4&gt;=Calc_3!$F32)*ABS(Calc_3!Y142)&gt;Tolerance)</f>
        <v>0</v>
      </c>
      <c r="Z29" s="18" t="n">
        <f aca="false">N((Calc_3!Z$4&gt;=Calc_3!$F32)*ABS(Calc_3!Z142)&gt;Tolerance)</f>
        <v>0</v>
      </c>
      <c r="AA29" s="18" t="n">
        <f aca="false">N((Calc_3!AA$4&gt;=Calc_3!$F32)*ABS(Calc_3!AA142)&gt;Tolerance)</f>
        <v>0</v>
      </c>
      <c r="AB29" s="18" t="n">
        <f aca="false">N((Calc_3!AB$4&gt;=Calc_3!$F32)*ABS(Calc_3!AB142)&gt;Tolerance)</f>
        <v>0</v>
      </c>
      <c r="AC29" s="18" t="n">
        <f aca="false">N((Calc_3!AC$4&gt;=Calc_3!$F32)*ABS(Calc_3!AC142)&gt;Tolerance)</f>
        <v>0</v>
      </c>
      <c r="AD29" s="18" t="n">
        <f aca="false">N((Calc_3!AD$4&gt;=Calc_3!$F32)*ABS(Calc_3!AD142)&gt;Tolerance)</f>
        <v>0</v>
      </c>
      <c r="AE29" s="18" t="n">
        <f aca="false">N((Calc_3!AE$4&gt;=Calc_3!$F32)*ABS(Calc_3!AE142)&gt;Tolerance)</f>
        <v>0</v>
      </c>
      <c r="AF29" s="18" t="n">
        <f aca="false">N((Calc_3!AF$4&gt;=Calc_3!$F32)*ABS(Calc_3!AF142)&gt;Tolerance)</f>
        <v>0</v>
      </c>
      <c r="AG29" s="18" t="n">
        <f aca="false">N((Calc_3!AG$4&gt;=Calc_3!$F32)*ABS(Calc_3!AG142)&gt;Tolerance)</f>
        <v>0</v>
      </c>
      <c r="AH29" s="18" t="n">
        <f aca="false">N((Calc_3!AH$4&gt;=Calc_3!$F32)*ABS(Calc_3!AH142)&gt;Tolerance)</f>
        <v>0</v>
      </c>
      <c r="AI29" s="18" t="n">
        <f aca="false">N((Calc_3!AI$4&gt;=Calc_3!$F32)*ABS(Calc_3!AI142)&gt;Tolerance)</f>
        <v>0</v>
      </c>
      <c r="AJ29" s="18" t="n">
        <f aca="false">N((Calc_3!AJ$4&gt;=Calc_3!$F32)*ABS(Calc_3!AJ142)&gt;Tolerance)</f>
        <v>0</v>
      </c>
      <c r="AK29" s="18" t="n">
        <f aca="false">N((Calc_3!AK$4&gt;=Calc_3!$F32)*ABS(Calc_3!AK142)&gt;Tolerance)</f>
        <v>0</v>
      </c>
      <c r="AL29" s="18" t="n">
        <f aca="false">N((Calc_3!AL$4&gt;=Calc_3!$F32)*ABS(Calc_3!AL142)&gt;Tolerance)</f>
        <v>0</v>
      </c>
      <c r="AM29" s="18" t="n">
        <f aca="false">N((Calc_3!AM$4&gt;=Calc_3!$F32)*ABS(Calc_3!AM142)&gt;Tolerance)</f>
        <v>0</v>
      </c>
      <c r="AN29" s="18" t="n">
        <f aca="false">N((Calc_3!AN$4&gt;=Calc_3!$F32)*ABS(Calc_3!AN142)&gt;Tolerance)</f>
        <v>0</v>
      </c>
      <c r="AO29" s="18" t="n">
        <f aca="false">N((Calc_3!AO$4&gt;=Calc_3!$F32)*ABS(Calc_3!AO142)&gt;Tolerance)</f>
        <v>0</v>
      </c>
      <c r="AP29" s="18" t="n">
        <f aca="false">N((Calc_3!AP$4&gt;=Calc_3!$F32)*ABS(Calc_3!AP142)&gt;Tolerance)</f>
        <v>0</v>
      </c>
      <c r="AQ29" s="18" t="n">
        <f aca="false">N((Calc_3!AQ$4&gt;=Calc_3!$F32)*ABS(Calc_3!AQ142)&gt;Tolerance)</f>
        <v>0</v>
      </c>
      <c r="AR29" s="18" t="n">
        <f aca="false">N((Calc_3!AR$4&gt;=Calc_3!$F32)*ABS(Calc_3!AR142)&gt;Tolerance)</f>
        <v>0</v>
      </c>
      <c r="AS29" s="18" t="n">
        <f aca="false">N((Calc_3!AS$4&gt;=Calc_3!$F32)*ABS(Calc_3!AS142)&gt;Tolerance)</f>
        <v>0</v>
      </c>
      <c r="AT29" s="18" t="n">
        <f aca="false">N((Calc_3!AT$4&gt;=Calc_3!$F32)*ABS(Calc_3!AT142)&gt;Tolerance)</f>
        <v>0</v>
      </c>
      <c r="AU29" s="18" t="n">
        <f aca="false">N((Calc_3!AU$4&gt;=Calc_3!$F32)*ABS(Calc_3!AU142)&gt;Tolerance)</f>
        <v>0</v>
      </c>
      <c r="AV29" s="18" t="n">
        <f aca="false">N((Calc_3!AV$4&gt;=Calc_3!$F32)*ABS(Calc_3!AV142)&gt;Tolerance)</f>
        <v>0</v>
      </c>
      <c r="AW29" s="18" t="n">
        <f aca="false">N((Calc_3!AW$4&gt;=Calc_3!$F32)*ABS(Calc_3!AW142)&gt;Tolerance)</f>
        <v>0</v>
      </c>
      <c r="AX29" s="18" t="n">
        <f aca="false">N((Calc_3!AX$4&gt;=Calc_3!$F32)*ABS(Calc_3!AX142)&gt;Tolerance)</f>
        <v>0</v>
      </c>
      <c r="AY29" s="18" t="n">
        <f aca="false">N((Calc_3!AY$4&gt;=Calc_3!$F32)*ABS(Calc_3!AY142)&gt;Tolerance)</f>
        <v>0</v>
      </c>
      <c r="AZ29" s="18" t="n">
        <f aca="false">N((Calc_3!AZ$4&gt;=Calc_3!$F32)*ABS(Calc_3!AZ142)&gt;Tolerance)</f>
        <v>0</v>
      </c>
      <c r="BA29" s="18" t="n">
        <f aca="false">N((Calc_3!BA$4&gt;=Calc_3!$F32)*ABS(Calc_3!BA142)&gt;Tolerance)</f>
        <v>0</v>
      </c>
      <c r="BB29" s="18" t="n">
        <f aca="false">N((Calc_3!BB$4&gt;=Calc_3!$F32)*ABS(Calc_3!BB142)&gt;Tolerance)</f>
        <v>0</v>
      </c>
      <c r="BC29" s="18" t="n">
        <f aca="false">N((Calc_3!BC$4&gt;=Calc_3!$F32)*ABS(Calc_3!BC142)&gt;Tolerance)</f>
        <v>0</v>
      </c>
      <c r="BD29" s="18" t="n">
        <f aca="false">N((Calc_3!BD$4&gt;=Calc_3!$F32)*ABS(Calc_3!BD142)&gt;Tolerance)</f>
        <v>0</v>
      </c>
      <c r="BE29" s="18" t="n">
        <f aca="false">N((Calc_3!BE$4&gt;=Calc_3!$F32)*ABS(Calc_3!BE142)&gt;Tolerance)</f>
        <v>0</v>
      </c>
      <c r="BF29" s="18" t="n">
        <f aca="false">N((Calc_3!BF$4&gt;=Calc_3!$F32)*ABS(Calc_3!BF142)&gt;Tolerance)</f>
        <v>0</v>
      </c>
      <c r="BG29" s="18" t="n">
        <f aca="false">N((Calc_3!BG$4&gt;=Calc_3!$F32)*ABS(Calc_3!BG142)&gt;Tolerance)</f>
        <v>0</v>
      </c>
      <c r="BH29" s="18" t="n">
        <f aca="false">N((Calc_3!BH$4&gt;=Calc_3!$F32)*ABS(Calc_3!BH142)&gt;Tolerance)</f>
        <v>0</v>
      </c>
      <c r="BI29" s="18" t="n">
        <f aca="false">N((Calc_3!BI$4&gt;=Calc_3!$F32)*ABS(Calc_3!BI142)&gt;Tolerance)</f>
        <v>0</v>
      </c>
      <c r="BJ29" s="18" t="n">
        <f aca="false">N((Calc_3!BJ$4&gt;=Calc_3!$F32)*ABS(Calc_3!BJ142)&gt;Tolerance)</f>
        <v>0</v>
      </c>
      <c r="BK29" s="18" t="n">
        <f aca="false">N((Calc_3!BK$4&gt;=Calc_3!$F32)*ABS(Calc_3!BK142)&gt;Tolerance)</f>
        <v>0</v>
      </c>
      <c r="BL29" s="18" t="n">
        <f aca="false">N((Calc_3!BL$4&gt;=Calc_3!$F32)*ABS(Calc_3!BL142)&gt;Tolerance)</f>
        <v>0</v>
      </c>
      <c r="BM29" s="18" t="n">
        <f aca="false">N((Calc_3!BM$4&gt;=Calc_3!$F32)*ABS(Calc_3!BM142)&gt;Tolerance)</f>
        <v>0</v>
      </c>
      <c r="BN29" s="18" t="n">
        <f aca="false">N((Calc_3!BN$4&gt;=Calc_3!$F32)*ABS(Calc_3!BN142)&gt;Tolerance)</f>
        <v>0</v>
      </c>
      <c r="BO29" s="18" t="n">
        <f aca="false">N((Calc_3!BO$4&gt;=Calc_3!$F32)*ABS(Calc_3!BO142)&gt;Tolerance)</f>
        <v>0</v>
      </c>
      <c r="BP29" s="18" t="n">
        <f aca="false">N((Calc_3!BP$4&gt;=Calc_3!$F32)*ABS(Calc_3!BP142)&gt;Tolerance)</f>
        <v>0</v>
      </c>
      <c r="BQ29" s="18" t="n">
        <f aca="false">N((Calc_3!BQ$4&gt;=Calc_3!$F32)*ABS(Calc_3!BQ142)&gt;Tolerance)</f>
        <v>0</v>
      </c>
      <c r="BR29" s="18" t="n">
        <f aca="false">N((Calc_3!BR$4&gt;=Calc_3!$F32)*ABS(Calc_3!BR142)&gt;Tolerance)</f>
        <v>0</v>
      </c>
      <c r="BS29" s="18" t="n">
        <f aca="false">N((Calc_3!BS$4&gt;=Calc_3!$F32)*ABS(Calc_3!BS142)&gt;Tolerance)</f>
        <v>0</v>
      </c>
      <c r="BT29" s="18" t="n">
        <f aca="false">N((Calc_3!BT$4&gt;=Calc_3!$F32)*ABS(Calc_3!BT142)&gt;Tolerance)</f>
        <v>0</v>
      </c>
      <c r="BU29" s="18" t="n">
        <f aca="false">N((Calc_3!BU$4&gt;=Calc_3!$F32)*ABS(Calc_3!BU142)&gt;Tolerance)</f>
        <v>0</v>
      </c>
      <c r="BV29" s="18" t="n">
        <f aca="false">N((Calc_3!BV$4&gt;=Calc_3!$F32)*ABS(Calc_3!BV142)&gt;Tolerance)</f>
        <v>0</v>
      </c>
      <c r="BW29" s="18" t="n">
        <f aca="false">N((Calc_3!BW$4&gt;=Calc_3!$F32)*ABS(Calc_3!BW142)&gt;Tolerance)</f>
        <v>0</v>
      </c>
      <c r="BX29" s="18" t="n">
        <f aca="false">N((Calc_3!BX$4&gt;=Calc_3!$F32)*ABS(Calc_3!BX142)&gt;Tolerance)</f>
        <v>0</v>
      </c>
      <c r="BY29" s="18" t="n">
        <f aca="false">N((Calc_3!BY$4&gt;=Calc_3!$F32)*ABS(Calc_3!BY142)&gt;Tolerance)</f>
        <v>0</v>
      </c>
      <c r="BZ29" s="18" t="n">
        <f aca="false">N((Calc_3!BZ$4&gt;=Calc_3!$F32)*ABS(Calc_3!BZ142)&gt;Tolerance)</f>
        <v>0</v>
      </c>
      <c r="CA29" s="18" t="n">
        <f aca="false">N((Calc_3!CA$4&gt;=Calc_3!$F32)*ABS(Calc_3!CA142)&gt;Tolerance)</f>
        <v>0</v>
      </c>
      <c r="CB29" s="18" t="n">
        <f aca="false">N((Calc_3!CB$4&gt;=Calc_3!$F32)*ABS(Calc_3!CB142)&gt;Tolerance)</f>
        <v>0</v>
      </c>
      <c r="CC29" s="18" t="n">
        <f aca="false">N((Calc_3!CC$4&gt;=Calc_3!$F32)*ABS(Calc_3!CC142)&gt;Tolerance)</f>
        <v>0</v>
      </c>
      <c r="CD29" s="18" t="n">
        <f aca="false">N((Calc_3!CD$4&gt;=Calc_3!$F32)*ABS(Calc_3!CD142)&gt;Tolerance)</f>
        <v>0</v>
      </c>
      <c r="CE29" s="18" t="n">
        <f aca="false">N((Calc_3!CE$4&gt;=Calc_3!$F32)*ABS(Calc_3!CE142)&gt;Tolerance)</f>
        <v>0</v>
      </c>
      <c r="CF29" s="18" t="n">
        <f aca="false">N((Calc_3!CF$4&gt;=Calc_3!$F32)*ABS(Calc_3!CF142)&gt;Tolerance)</f>
        <v>0</v>
      </c>
      <c r="CG29" s="18" t="n">
        <f aca="false">N((Calc_3!CG$4&gt;=Calc_3!$F32)*ABS(Calc_3!CG142)&gt;Tolerance)</f>
        <v>0</v>
      </c>
      <c r="CH29" s="18" t="n">
        <f aca="false">N((Calc_3!CH$4&gt;=Calc_3!$F32)*ABS(Calc_3!CH142)&gt;Tolerance)</f>
        <v>0</v>
      </c>
      <c r="CI29" s="18" t="n">
        <f aca="false">N((Calc_3!CI$4&gt;=Calc_3!$F32)*ABS(Calc_3!CI142)&gt;Tolerance)</f>
        <v>0</v>
      </c>
      <c r="CJ29" s="18" t="n">
        <f aca="false">N((Calc_3!CJ$4&gt;=Calc_3!$F32)*ABS(Calc_3!CJ142)&gt;Tolerance)</f>
        <v>0</v>
      </c>
      <c r="CK29" s="18" t="n">
        <f aca="false">N((Calc_3!CK$4&gt;=Calc_3!$F32)*ABS(Calc_3!CK142)&gt;Tolerance)</f>
        <v>0</v>
      </c>
      <c r="CL29" s="18" t="n">
        <f aca="false">N((Calc_3!CL$4&gt;=Calc_3!$F32)*ABS(Calc_3!CL142)&gt;Tolerance)</f>
        <v>0</v>
      </c>
      <c r="CM29" s="18" t="n">
        <f aca="false">N((Calc_3!CM$4&gt;=Calc_3!$F32)*ABS(Calc_3!CM142)&gt;Tolerance)</f>
        <v>0</v>
      </c>
      <c r="CN29" s="18" t="n">
        <f aca="false">N((Calc_3!CN$4&gt;=Calc_3!$F32)*ABS(Calc_3!CN142)&gt;Tolerance)</f>
        <v>0</v>
      </c>
      <c r="CO29" s="18" t="n">
        <f aca="false">N((Calc_3!CO$4&gt;=Calc_3!$F32)*ABS(Calc_3!CO142)&gt;Tolerance)</f>
        <v>0</v>
      </c>
      <c r="CP29" s="18" t="n">
        <f aca="false">N((Calc_3!CP$4&gt;=Calc_3!$F32)*ABS(Calc_3!CP142)&gt;Tolerance)</f>
        <v>0</v>
      </c>
      <c r="CQ29" s="18" t="n">
        <f aca="false">N((Calc_3!CQ$4&gt;=Calc_3!$F32)*ABS(Calc_3!CQ142)&gt;Tolerance)</f>
        <v>0</v>
      </c>
      <c r="CR29" s="18" t="n">
        <f aca="false">N((Calc_3!CR$4&gt;=Calc_3!$F32)*ABS(Calc_3!CR142)&gt;Tolerance)</f>
        <v>0</v>
      </c>
      <c r="CS29" s="18" t="n">
        <f aca="false">N((Calc_3!CS$4&gt;=Calc_3!$F32)*ABS(Calc_3!CS142)&gt;Tolerance)</f>
        <v>0</v>
      </c>
      <c r="CT29" s="18" t="n">
        <f aca="false">N((Calc_3!CT$4&gt;=Calc_3!$F32)*ABS(Calc_3!CT142)&gt;Tolerance)</f>
        <v>0</v>
      </c>
      <c r="CU29" s="18" t="n">
        <f aca="false">N((Calc_3!CU$4&gt;=Calc_3!$F32)*ABS(Calc_3!CU142)&gt;Tolerance)</f>
        <v>0</v>
      </c>
      <c r="CV29" s="18" t="n">
        <f aca="false">N((Calc_3!CV$4&gt;=Calc_3!$F32)*ABS(Calc_3!CV142)&gt;Tolerance)</f>
        <v>0</v>
      </c>
      <c r="CW29" s="18" t="n">
        <f aca="false">N((Calc_3!CW$4&gt;=Calc_3!$F32)*ABS(Calc_3!CW142)&gt;Tolerance)</f>
        <v>0</v>
      </c>
      <c r="CX29" s="18" t="n">
        <f aca="false">N((Calc_3!CX$4&gt;=Calc_3!$F32)*ABS(Calc_3!CX142)&gt;Tolerance)</f>
        <v>0</v>
      </c>
      <c r="CY29" s="18" t="n">
        <f aca="false">N((Calc_3!CY$4&gt;=Calc_3!$F32)*ABS(Calc_3!CY142)&gt;Tolerance)</f>
        <v>0</v>
      </c>
      <c r="CZ29" s="18" t="n">
        <f aca="false">N((Calc_3!CZ$4&gt;=Calc_3!$F32)*ABS(Calc_3!CZ142)&gt;Tolerance)</f>
        <v>0</v>
      </c>
      <c r="DA29" s="18" t="n">
        <f aca="false">N((Calc_3!DA$4&gt;=Calc_3!$F32)*ABS(Calc_3!DA142)&gt;Tolerance)</f>
        <v>0</v>
      </c>
      <c r="DB29" s="18" t="n">
        <f aca="false">N((Calc_3!DB$4&gt;=Calc_3!$F32)*ABS(Calc_3!DB142)&gt;Tolerance)</f>
        <v>0</v>
      </c>
      <c r="DC29" s="18" t="n">
        <f aca="false">N((Calc_3!DC$4&gt;=Calc_3!$F32)*ABS(Calc_3!DC142)&gt;Tolerance)</f>
        <v>0</v>
      </c>
      <c r="DD29" s="18" t="n">
        <f aca="false">N((Calc_3!DD$4&gt;=Calc_3!$F32)*ABS(Calc_3!DD142)&gt;Tolerance)</f>
        <v>0</v>
      </c>
      <c r="DE29" s="18" t="n">
        <f aca="false">N((Calc_3!DE$4&gt;=Calc_3!$F32)*ABS(Calc_3!DE142)&gt;Tolerance)</f>
        <v>0</v>
      </c>
      <c r="DF29" s="18" t="n">
        <f aca="false">N((Calc_3!DF$4&gt;=Calc_3!$F32)*ABS(Calc_3!DF142)&gt;Tolerance)</f>
        <v>0</v>
      </c>
      <c r="DG29" s="18" t="n">
        <f aca="false">N((Calc_3!DG$4&gt;=Calc_3!$F32)*ABS(Calc_3!DG142)&gt;Tolerance)</f>
        <v>0</v>
      </c>
      <c r="DH29" s="18" t="n">
        <f aca="false">N((Calc_3!DH$4&gt;=Calc_3!$F32)*ABS(Calc_3!DH142)&gt;Tolerance)</f>
        <v>0</v>
      </c>
      <c r="DI29" s="18" t="n">
        <f aca="false">N((Calc_3!DI$4&gt;=Calc_3!$F32)*ABS(Calc_3!DI142)&gt;Tolerance)</f>
        <v>0</v>
      </c>
      <c r="DJ29" s="18" t="n">
        <f aca="false">N((Calc_3!DJ$4&gt;=Calc_3!$F32)*ABS(Calc_3!DJ142)&gt;Tolerance)</f>
        <v>0</v>
      </c>
      <c r="DK29" s="18" t="n">
        <f aca="false">N((Calc_3!DK$4&gt;=Calc_3!$F32)*ABS(Calc_3!DK142)&gt;Tolerance)</f>
        <v>0</v>
      </c>
      <c r="DL29" s="18" t="n">
        <f aca="false">N((Calc_3!DL$4&gt;=Calc_3!$F32)*ABS(Calc_3!DL142)&gt;Tolerance)</f>
        <v>0</v>
      </c>
      <c r="DM29" s="18" t="n">
        <f aca="false">N((Calc_3!DM$4&gt;=Calc_3!$F32)*ABS(Calc_3!DM142)&gt;Tolerance)</f>
        <v>0</v>
      </c>
      <c r="DN29" s="18" t="n">
        <f aca="false">N((Calc_3!DN$4&gt;=Calc_3!$F32)*ABS(Calc_3!DN142)&gt;Tolerance)</f>
        <v>0</v>
      </c>
      <c r="DO29" s="18" t="n">
        <f aca="false">N((Calc_3!DO$4&gt;=Calc_3!$F32)*ABS(Calc_3!DO142)&gt;Tolerance)</f>
        <v>0</v>
      </c>
      <c r="DP29" s="18" t="n">
        <f aca="false">N((Calc_3!DP$4&gt;=Calc_3!$F32)*ABS(Calc_3!DP142)&gt;Tolerance)</f>
        <v>0</v>
      </c>
      <c r="DQ29" s="18" t="n">
        <f aca="false">N((Calc_3!DQ$4&gt;=Calc_3!$F32)*ABS(Calc_3!DQ142)&gt;Tolerance)</f>
        <v>0</v>
      </c>
      <c r="DR29" s="18" t="n">
        <f aca="false">N((Calc_3!DR$4&gt;=Calc_3!$F32)*ABS(Calc_3!DR142)&gt;Tolerance)</f>
        <v>0</v>
      </c>
      <c r="DS29" s="18" t="n">
        <f aca="false">N((Calc_3!DS$4&gt;=Calc_3!$F32)*ABS(Calc_3!DS142)&gt;Tolerance)</f>
        <v>0</v>
      </c>
      <c r="DT29" s="18" t="n">
        <f aca="false">N((Calc_3!DT$4&gt;=Calc_3!$F32)*ABS(Calc_3!DT142)&gt;Tolerance)</f>
        <v>0</v>
      </c>
      <c r="DU29" s="18" t="n">
        <f aca="false">N((Calc_3!DU$4&gt;=Calc_3!$F32)*ABS(Calc_3!DU142)&gt;Tolerance)</f>
        <v>0</v>
      </c>
      <c r="DV29" s="18" t="n">
        <f aca="false">N((Calc_3!DV$4&gt;=Calc_3!$F32)*ABS(Calc_3!DV142)&gt;Tolerance)</f>
        <v>0</v>
      </c>
      <c r="DW29" s="18" t="n">
        <f aca="false">N((Calc_3!DW$4&gt;=Calc_3!$F32)*ABS(Calc_3!DW142)&gt;Tolerance)</f>
        <v>0</v>
      </c>
      <c r="DX29" s="18" t="n">
        <f aca="false">N((Calc_3!DX$4&gt;=Calc_3!$F32)*ABS(Calc_3!DX142)&gt;Tolerance)</f>
        <v>0</v>
      </c>
      <c r="DY29" s="18" t="n">
        <f aca="false">N((Calc_3!DY$4&gt;=Calc_3!$F32)*ABS(Calc_3!DY142)&gt;Tolerance)</f>
        <v>0</v>
      </c>
      <c r="DZ29" s="18" t="n">
        <f aca="false">N((Calc_3!DZ$4&gt;=Calc_3!$F32)*ABS(Calc_3!DZ142)&gt;Tolerance)</f>
        <v>0</v>
      </c>
      <c r="EA29" s="18" t="n">
        <f aca="false">N((Calc_3!EA$4&gt;=Calc_3!$F32)*ABS(Calc_3!EA142)&gt;Tolerance)</f>
        <v>0</v>
      </c>
      <c r="EB29" s="18" t="n">
        <f aca="false">N((Calc_3!EB$4&gt;=Calc_3!$F32)*ABS(Calc_3!EB142)&gt;Tolerance)</f>
        <v>0</v>
      </c>
      <c r="EC29" s="18" t="n">
        <f aca="false">N((Calc_3!EC$4&gt;=Calc_3!$F32)*ABS(Calc_3!EC142)&gt;Tolerance)</f>
        <v>0</v>
      </c>
      <c r="ED29" s="18" t="n">
        <f aca="false">N((Calc_3!ED$4&gt;=Calc_3!$F32)*ABS(Calc_3!ED142)&gt;Tolerance)</f>
        <v>0</v>
      </c>
      <c r="EE29" s="18" t="n">
        <f aca="false">N((Calc_3!EE$4&gt;=Calc_3!$F32)*ABS(Calc_3!EE142)&gt;Tolerance)</f>
        <v>0</v>
      </c>
      <c r="EF29" s="18" t="n">
        <f aca="false">N((Calc_3!EF$4&gt;=Calc_3!$F32)*ABS(Calc_3!EF142)&gt;Tolerance)</f>
        <v>0</v>
      </c>
      <c r="EG29" s="18" t="n">
        <f aca="false">N((Calc_3!EG$4&gt;=Calc_3!$F32)*ABS(Calc_3!EG142)&gt;Tolerance)</f>
        <v>0</v>
      </c>
      <c r="EH29" s="18" t="n">
        <f aca="false">N((Calc_3!EH$4&gt;=Calc_3!$F32)*ABS(Calc_3!EH142)&gt;Tolerance)</f>
        <v>0</v>
      </c>
      <c r="EI29" s="18" t="n">
        <f aca="false">N((Calc_3!EI$4&gt;=Calc_3!$F32)*ABS(Calc_3!EI142)&gt;Tolerance)</f>
        <v>0</v>
      </c>
      <c r="EJ29" s="18" t="n">
        <f aca="false">N((Calc_3!EJ$4&gt;=Calc_3!$F32)*ABS(Calc_3!EJ142)&gt;Tolerance)</f>
        <v>0</v>
      </c>
      <c r="EK29" s="18" t="n">
        <f aca="false">N((Calc_3!EK$4&gt;=Calc_3!$F32)*ABS(Calc_3!EK142)&gt;Tolerance)</f>
        <v>0</v>
      </c>
      <c r="EL29" s="18" t="n">
        <f aca="false">N((Calc_3!EL$4&gt;=Calc_3!$F32)*ABS(Calc_3!EL142)&gt;Tolerance)</f>
        <v>0</v>
      </c>
      <c r="EM29" s="18" t="n">
        <f aca="false">N((Calc_3!EM$4&gt;=Calc_3!$F32)*ABS(Calc_3!EM142)&gt;Tolerance)</f>
        <v>0</v>
      </c>
      <c r="EN29" s="18" t="n">
        <f aca="false">N((Calc_3!EN$4&gt;=Calc_3!$F32)*ABS(Calc_3!EN142)&gt;Tolerance)</f>
        <v>0</v>
      </c>
      <c r="EO29" s="18" t="n">
        <f aca="false">N((Calc_3!EO$4&gt;=Calc_3!$F32)*ABS(Calc_3!EO142)&gt;Tolerance)</f>
        <v>0</v>
      </c>
      <c r="EP29" s="18" t="n">
        <f aca="false">N((Calc_3!EP$4&gt;=Calc_3!$F32)*ABS(Calc_3!EP142)&gt;Tolerance)</f>
        <v>0</v>
      </c>
      <c r="EQ29" s="18" t="n">
        <f aca="false">N((Calc_3!EQ$4&gt;=Calc_3!$F32)*ABS(Calc_3!EQ142)&gt;Tolerance)</f>
        <v>0</v>
      </c>
      <c r="ER29" s="18" t="n">
        <f aca="false">N((Calc_3!ER$4&gt;=Calc_3!$F32)*ABS(Calc_3!ER142)&gt;Tolerance)</f>
        <v>0</v>
      </c>
      <c r="ES29" s="18" t="n">
        <f aca="false">N((Calc_3!ES$4&gt;=Calc_3!$F32)*ABS(Calc_3!ES142)&gt;Tolerance)</f>
        <v>0</v>
      </c>
      <c r="ET29" s="18" t="n">
        <f aca="false">N((Calc_3!ET$4&gt;=Calc_3!$F32)*ABS(Calc_3!ET142)&gt;Tolerance)</f>
        <v>0</v>
      </c>
      <c r="EU29" s="18" t="n">
        <f aca="false">N((Calc_3!EU$4&gt;=Calc_3!$F32)*ABS(Calc_3!EU142)&gt;Tolerance)</f>
        <v>0</v>
      </c>
      <c r="EV29" s="18" t="n">
        <f aca="false">N((Calc_3!EV$4&gt;=Calc_3!$F32)*ABS(Calc_3!EV142)&gt;Tolerance)</f>
        <v>0</v>
      </c>
      <c r="EW29" s="18" t="n">
        <f aca="false">N((Calc_3!EW$4&gt;=Calc_3!$F32)*ABS(Calc_3!EW142)&gt;Tolerance)</f>
        <v>0</v>
      </c>
      <c r="EX29" s="18" t="n">
        <f aca="false">N((Calc_3!EX$4&gt;=Calc_3!$F32)*ABS(Calc_3!EX142)&gt;Tolerance)</f>
        <v>0</v>
      </c>
      <c r="EY29" s="18" t="n">
        <f aca="false">N((Calc_3!EY$4&gt;=Calc_3!$F32)*ABS(Calc_3!EY142)&gt;Tolerance)</f>
        <v>0</v>
      </c>
      <c r="EZ29" s="18" t="n">
        <f aca="false">N((Calc_3!EZ$4&gt;=Calc_3!$F32)*ABS(Calc_3!EZ142)&gt;Tolerance)</f>
        <v>0</v>
      </c>
      <c r="FA29" s="18" t="n">
        <f aca="false">N((Calc_3!FA$4&gt;=Calc_3!$F32)*ABS(Calc_3!FA142)&gt;Tolerance)</f>
        <v>0</v>
      </c>
      <c r="FB29" s="18" t="n">
        <f aca="false">N((Calc_3!FB$4&gt;=Calc_3!$F32)*ABS(Calc_3!FB142)&gt;Tolerance)</f>
        <v>0</v>
      </c>
      <c r="FC29" s="18" t="n">
        <f aca="false">N((Calc_3!FC$4&gt;=Calc_3!$F32)*ABS(Calc_3!FC142)&gt;Tolerance)</f>
        <v>0</v>
      </c>
      <c r="FD29" s="18" t="n">
        <f aca="false">N((Calc_3!FD$4&gt;=Calc_3!$F32)*ABS(Calc_3!FD142)&gt;Tolerance)</f>
        <v>0</v>
      </c>
      <c r="FE29" s="18" t="n">
        <f aca="false">N((Calc_3!FE$4&gt;=Calc_3!$F32)*ABS(Calc_3!FE142)&gt;Tolerance)</f>
        <v>0</v>
      </c>
      <c r="FF29" s="18" t="n">
        <f aca="false">N((Calc_3!FF$4&gt;=Calc_3!$F32)*ABS(Calc_3!FF142)&gt;Tolerance)</f>
        <v>0</v>
      </c>
      <c r="FG29" s="18" t="n">
        <f aca="false">N((Calc_3!FG$4&gt;=Calc_3!$F32)*ABS(Calc_3!FG142)&gt;Tolerance)</f>
        <v>0</v>
      </c>
      <c r="FH29" s="18" t="n">
        <f aca="false">N((Calc_3!FH$4&gt;=Calc_3!$F32)*ABS(Calc_3!FH142)&gt;Tolerance)</f>
        <v>0</v>
      </c>
    </row>
    <row r="30" customFormat="false" ht="15" hidden="false" customHeight="false" outlineLevel="0" collapsed="false">
      <c r="C30" s="1" t="s">
        <v>927</v>
      </c>
      <c r="D30" s="12" t="s">
        <v>34</v>
      </c>
      <c r="E30" s="67" t="str">
        <f aca="false">IF(F30=0,"OK","CHECK")</f>
        <v>OK</v>
      </c>
      <c r="F30" s="18" t="n">
        <f aca="false">SUM(J30:FH30)</f>
        <v>0</v>
      </c>
      <c r="J30" s="18" t="n">
        <f aca="false">N((Calc_1!J32=1)*(Calc_1!J125*Calc_1!J126+Calc_1!J135)&lt;-Tolerance)</f>
        <v>0</v>
      </c>
      <c r="K30" s="18" t="n">
        <f aca="false">N((Calc_1!K32=1)*(Calc_1!K125*Calc_1!K126+Calc_1!K135)&lt;-Tolerance)</f>
        <v>0</v>
      </c>
      <c r="L30" s="18" t="n">
        <f aca="false">N((Calc_1!L32=1)*(Calc_1!L125*Calc_1!L126+Calc_1!L135)&lt;-Tolerance)</f>
        <v>0</v>
      </c>
      <c r="M30" s="18" t="n">
        <f aca="false">N((Calc_1!M32=1)*(Calc_1!M125*Calc_1!M126+Calc_1!M135)&lt;-Tolerance)</f>
        <v>0</v>
      </c>
      <c r="N30" s="18" t="n">
        <f aca="false">N((Calc_1!N32=1)*(Calc_1!N125*Calc_1!N126+Calc_1!N135)&lt;-Tolerance)</f>
        <v>0</v>
      </c>
      <c r="O30" s="18" t="n">
        <f aca="false">N((Calc_1!O32=1)*(Calc_1!O125*Calc_1!O126+Calc_1!O135)&lt;-Tolerance)</f>
        <v>0</v>
      </c>
      <c r="P30" s="18" t="n">
        <f aca="false">N((Calc_1!P32=1)*(Calc_1!P125*Calc_1!P126+Calc_1!P135)&lt;-Tolerance)</f>
        <v>0</v>
      </c>
      <c r="Q30" s="18" t="n">
        <f aca="false">N((Calc_1!Q32=1)*(Calc_1!Q125*Calc_1!Q126+Calc_1!Q135)&lt;-Tolerance)</f>
        <v>0</v>
      </c>
      <c r="R30" s="18" t="n">
        <f aca="false">N((Calc_1!R32=1)*(Calc_1!R125*Calc_1!R126+Calc_1!R135)&lt;-Tolerance)</f>
        <v>0</v>
      </c>
      <c r="S30" s="18" t="n">
        <f aca="false">N((Calc_1!S32=1)*(Calc_1!S125*Calc_1!S126+Calc_1!S135)&lt;-Tolerance)</f>
        <v>0</v>
      </c>
      <c r="T30" s="18" t="n">
        <f aca="false">N((Calc_1!T32=1)*(Calc_1!T125*Calc_1!T126+Calc_1!T135)&lt;-Tolerance)</f>
        <v>0</v>
      </c>
      <c r="U30" s="18" t="n">
        <f aca="false">N((Calc_1!U32=1)*(Calc_1!U125*Calc_1!U126+Calc_1!U135)&lt;-Tolerance)</f>
        <v>0</v>
      </c>
      <c r="V30" s="18" t="n">
        <f aca="false">N((Calc_1!V32=1)*(Calc_1!V125*Calc_1!V126+Calc_1!V135)&lt;-Tolerance)</f>
        <v>0</v>
      </c>
      <c r="W30" s="18" t="n">
        <f aca="false">N((Calc_1!W32=1)*(Calc_1!W125*Calc_1!W126+Calc_1!W135)&lt;-Tolerance)</f>
        <v>0</v>
      </c>
      <c r="X30" s="18" t="n">
        <f aca="false">N((Calc_1!X32=1)*(Calc_1!X125*Calc_1!X126+Calc_1!X135)&lt;-Tolerance)</f>
        <v>0</v>
      </c>
      <c r="Y30" s="18" t="n">
        <f aca="false">N((Calc_1!Y32=1)*(Calc_1!Y125*Calc_1!Y126+Calc_1!Y135)&lt;-Tolerance)</f>
        <v>0</v>
      </c>
      <c r="Z30" s="18" t="n">
        <f aca="false">N((Calc_1!Z32=1)*(Calc_1!Z125*Calc_1!Z126+Calc_1!Z135)&lt;-Tolerance)</f>
        <v>0</v>
      </c>
      <c r="AA30" s="18" t="n">
        <f aca="false">N((Calc_1!AA32=1)*(Calc_1!AA125*Calc_1!AA126+Calc_1!AA135)&lt;-Tolerance)</f>
        <v>0</v>
      </c>
      <c r="AB30" s="18" t="n">
        <f aca="false">N((Calc_1!AB32=1)*(Calc_1!AB125*Calc_1!AB126+Calc_1!AB135)&lt;-Tolerance)</f>
        <v>0</v>
      </c>
      <c r="AC30" s="18" t="n">
        <f aca="false">N((Calc_1!AC32=1)*(Calc_1!AC125*Calc_1!AC126+Calc_1!AC135)&lt;-Tolerance)</f>
        <v>0</v>
      </c>
      <c r="AD30" s="18" t="n">
        <f aca="false">N((Calc_1!AD32=1)*(Calc_1!AD125*Calc_1!AD126+Calc_1!AD135)&lt;-Tolerance)</f>
        <v>0</v>
      </c>
      <c r="AE30" s="18" t="n">
        <f aca="false">N((Calc_1!AE32=1)*(Calc_1!AE125*Calc_1!AE126+Calc_1!AE135)&lt;-Tolerance)</f>
        <v>0</v>
      </c>
      <c r="AF30" s="18" t="n">
        <f aca="false">N((Calc_1!AF32=1)*(Calc_1!AF125*Calc_1!AF126+Calc_1!AF135)&lt;-Tolerance)</f>
        <v>0</v>
      </c>
      <c r="AG30" s="18" t="n">
        <f aca="false">N((Calc_1!AG32=1)*(Calc_1!AG125*Calc_1!AG126+Calc_1!AG135)&lt;-Tolerance)</f>
        <v>0</v>
      </c>
      <c r="AH30" s="18" t="n">
        <f aca="false">N((Calc_1!AH32=1)*(Calc_1!AH125*Calc_1!AH126+Calc_1!AH135)&lt;-Tolerance)</f>
        <v>0</v>
      </c>
      <c r="AI30" s="18" t="n">
        <f aca="false">N((Calc_1!AI32=1)*(Calc_1!AI125*Calc_1!AI126+Calc_1!AI135)&lt;-Tolerance)</f>
        <v>0</v>
      </c>
      <c r="AJ30" s="18" t="n">
        <f aca="false">N((Calc_1!AJ32=1)*(Calc_1!AJ125*Calc_1!AJ126+Calc_1!AJ135)&lt;-Tolerance)</f>
        <v>0</v>
      </c>
      <c r="AK30" s="18" t="n">
        <f aca="false">N((Calc_1!AK32=1)*(Calc_1!AK125*Calc_1!AK126+Calc_1!AK135)&lt;-Tolerance)</f>
        <v>0</v>
      </c>
      <c r="AL30" s="18" t="n">
        <f aca="false">N((Calc_1!AL32=1)*(Calc_1!AL125*Calc_1!AL126+Calc_1!AL135)&lt;-Tolerance)</f>
        <v>0</v>
      </c>
      <c r="AM30" s="18" t="n">
        <f aca="false">N((Calc_1!AM32=1)*(Calc_1!AM125*Calc_1!AM126+Calc_1!AM135)&lt;-Tolerance)</f>
        <v>0</v>
      </c>
      <c r="AN30" s="18" t="n">
        <f aca="false">N((Calc_1!AN32=1)*(Calc_1!AN125*Calc_1!AN126+Calc_1!AN135)&lt;-Tolerance)</f>
        <v>0</v>
      </c>
      <c r="AO30" s="18" t="n">
        <f aca="false">N((Calc_1!AO32=1)*(Calc_1!AO125*Calc_1!AO126+Calc_1!AO135)&lt;-Tolerance)</f>
        <v>0</v>
      </c>
      <c r="AP30" s="18" t="n">
        <f aca="false">N((Calc_1!AP32=1)*(Calc_1!AP125*Calc_1!AP126+Calc_1!AP135)&lt;-Tolerance)</f>
        <v>0</v>
      </c>
      <c r="AQ30" s="18" t="n">
        <f aca="false">N((Calc_1!AQ32=1)*(Calc_1!AQ125*Calc_1!AQ126+Calc_1!AQ135)&lt;-Tolerance)</f>
        <v>0</v>
      </c>
      <c r="AR30" s="18" t="n">
        <f aca="false">N((Calc_1!AR32=1)*(Calc_1!AR125*Calc_1!AR126+Calc_1!AR135)&lt;-Tolerance)</f>
        <v>0</v>
      </c>
      <c r="AS30" s="18" t="n">
        <f aca="false">N((Calc_1!AS32=1)*(Calc_1!AS125*Calc_1!AS126+Calc_1!AS135)&lt;-Tolerance)</f>
        <v>0</v>
      </c>
      <c r="AT30" s="18" t="n">
        <f aca="false">N((Calc_1!AT32=1)*(Calc_1!AT125*Calc_1!AT126+Calc_1!AT135)&lt;-Tolerance)</f>
        <v>0</v>
      </c>
      <c r="AU30" s="18" t="n">
        <f aca="false">N((Calc_1!AU32=1)*(Calc_1!AU125*Calc_1!AU126+Calc_1!AU135)&lt;-Tolerance)</f>
        <v>0</v>
      </c>
      <c r="AV30" s="18" t="n">
        <f aca="false">N((Calc_1!AV32=1)*(Calc_1!AV125*Calc_1!AV126+Calc_1!AV135)&lt;-Tolerance)</f>
        <v>0</v>
      </c>
      <c r="AW30" s="18" t="n">
        <f aca="false">N((Calc_1!AW32=1)*(Calc_1!AW125*Calc_1!AW126+Calc_1!AW135)&lt;-Tolerance)</f>
        <v>0</v>
      </c>
      <c r="AX30" s="18" t="n">
        <f aca="false">N((Calc_1!AX32=1)*(Calc_1!AX125*Calc_1!AX126+Calc_1!AX135)&lt;-Tolerance)</f>
        <v>0</v>
      </c>
      <c r="AY30" s="18" t="n">
        <f aca="false">N((Calc_1!AY32=1)*(Calc_1!AY125*Calc_1!AY126+Calc_1!AY135)&lt;-Tolerance)</f>
        <v>0</v>
      </c>
      <c r="AZ30" s="18" t="n">
        <f aca="false">N((Calc_1!AZ32=1)*(Calc_1!AZ125*Calc_1!AZ126+Calc_1!AZ135)&lt;-Tolerance)</f>
        <v>0</v>
      </c>
      <c r="BA30" s="18" t="n">
        <f aca="false">N((Calc_1!BA32=1)*(Calc_1!BA125*Calc_1!BA126+Calc_1!BA135)&lt;-Tolerance)</f>
        <v>0</v>
      </c>
      <c r="BB30" s="18" t="n">
        <f aca="false">N((Calc_1!BB32=1)*(Calc_1!BB125*Calc_1!BB126+Calc_1!BB135)&lt;-Tolerance)</f>
        <v>0</v>
      </c>
      <c r="BC30" s="18" t="n">
        <f aca="false">N((Calc_1!BC32=1)*(Calc_1!BC125*Calc_1!BC126+Calc_1!BC135)&lt;-Tolerance)</f>
        <v>0</v>
      </c>
      <c r="BD30" s="18" t="n">
        <f aca="false">N((Calc_1!BD32=1)*(Calc_1!BD125*Calc_1!BD126+Calc_1!BD135)&lt;-Tolerance)</f>
        <v>0</v>
      </c>
      <c r="BE30" s="18" t="n">
        <f aca="false">N((Calc_1!BE32=1)*(Calc_1!BE125*Calc_1!BE126+Calc_1!BE135)&lt;-Tolerance)</f>
        <v>0</v>
      </c>
      <c r="BF30" s="18" t="n">
        <f aca="false">N((Calc_1!BF32=1)*(Calc_1!BF125*Calc_1!BF126+Calc_1!BF135)&lt;-Tolerance)</f>
        <v>0</v>
      </c>
      <c r="BG30" s="18" t="n">
        <f aca="false">N((Calc_1!BG32=1)*(Calc_1!BG125*Calc_1!BG126+Calc_1!BG135)&lt;-Tolerance)</f>
        <v>0</v>
      </c>
      <c r="BH30" s="18" t="n">
        <f aca="false">N((Calc_1!BH32=1)*(Calc_1!BH125*Calc_1!BH126+Calc_1!BH135)&lt;-Tolerance)</f>
        <v>0</v>
      </c>
      <c r="BI30" s="18" t="n">
        <f aca="false">N((Calc_1!BI32=1)*(Calc_1!BI125*Calc_1!BI126+Calc_1!BI135)&lt;-Tolerance)</f>
        <v>0</v>
      </c>
      <c r="BJ30" s="18" t="n">
        <f aca="false">N((Calc_1!BJ32=1)*(Calc_1!BJ125*Calc_1!BJ126+Calc_1!BJ135)&lt;-Tolerance)</f>
        <v>0</v>
      </c>
      <c r="BK30" s="18" t="n">
        <f aca="false">N((Calc_1!BK32=1)*(Calc_1!BK125*Calc_1!BK126+Calc_1!BK135)&lt;-Tolerance)</f>
        <v>0</v>
      </c>
      <c r="BL30" s="18" t="n">
        <f aca="false">N((Calc_1!BL32=1)*(Calc_1!BL125*Calc_1!BL126+Calc_1!BL135)&lt;-Tolerance)</f>
        <v>0</v>
      </c>
      <c r="BM30" s="18" t="n">
        <f aca="false">N((Calc_1!BM32=1)*(Calc_1!BM125*Calc_1!BM126+Calc_1!BM135)&lt;-Tolerance)</f>
        <v>0</v>
      </c>
      <c r="BN30" s="18" t="n">
        <f aca="false">N((Calc_1!BN32=1)*(Calc_1!BN125*Calc_1!BN126+Calc_1!BN135)&lt;-Tolerance)</f>
        <v>0</v>
      </c>
      <c r="BO30" s="18" t="n">
        <f aca="false">N((Calc_1!BO32=1)*(Calc_1!BO125*Calc_1!BO126+Calc_1!BO135)&lt;-Tolerance)</f>
        <v>0</v>
      </c>
      <c r="BP30" s="18" t="n">
        <f aca="false">N((Calc_1!BP32=1)*(Calc_1!BP125*Calc_1!BP126+Calc_1!BP135)&lt;-Tolerance)</f>
        <v>0</v>
      </c>
      <c r="BQ30" s="18" t="n">
        <f aca="false">N((Calc_1!BQ32=1)*(Calc_1!BQ125*Calc_1!BQ126+Calc_1!BQ135)&lt;-Tolerance)</f>
        <v>0</v>
      </c>
      <c r="BR30" s="18" t="n">
        <f aca="false">N((Calc_1!BR32=1)*(Calc_1!BR125*Calc_1!BR126+Calc_1!BR135)&lt;-Tolerance)</f>
        <v>0</v>
      </c>
      <c r="BS30" s="18" t="n">
        <f aca="false">N((Calc_1!BS32=1)*(Calc_1!BS125*Calc_1!BS126+Calc_1!BS135)&lt;-Tolerance)</f>
        <v>0</v>
      </c>
      <c r="BT30" s="18" t="n">
        <f aca="false">N((Calc_1!BT32=1)*(Calc_1!BT125*Calc_1!BT126+Calc_1!BT135)&lt;-Tolerance)</f>
        <v>0</v>
      </c>
      <c r="BU30" s="18" t="n">
        <f aca="false">N((Calc_1!BU32=1)*(Calc_1!BU125*Calc_1!BU126+Calc_1!BU135)&lt;-Tolerance)</f>
        <v>0</v>
      </c>
      <c r="BV30" s="18" t="n">
        <f aca="false">N((Calc_1!BV32=1)*(Calc_1!BV125*Calc_1!BV126+Calc_1!BV135)&lt;-Tolerance)</f>
        <v>0</v>
      </c>
      <c r="BW30" s="18" t="n">
        <f aca="false">N((Calc_1!BW32=1)*(Calc_1!BW125*Calc_1!BW126+Calc_1!BW135)&lt;-Tolerance)</f>
        <v>0</v>
      </c>
      <c r="BX30" s="18" t="n">
        <f aca="false">N((Calc_1!BX32=1)*(Calc_1!BX125*Calc_1!BX126+Calc_1!BX135)&lt;-Tolerance)</f>
        <v>0</v>
      </c>
      <c r="BY30" s="18" t="n">
        <f aca="false">N((Calc_1!BY32=1)*(Calc_1!BY125*Calc_1!BY126+Calc_1!BY135)&lt;-Tolerance)</f>
        <v>0</v>
      </c>
      <c r="BZ30" s="18" t="n">
        <f aca="false">N((Calc_1!BZ32=1)*(Calc_1!BZ125*Calc_1!BZ126+Calc_1!BZ135)&lt;-Tolerance)</f>
        <v>0</v>
      </c>
      <c r="CA30" s="18" t="n">
        <f aca="false">N((Calc_1!CA32=1)*(Calc_1!CA125*Calc_1!CA126+Calc_1!CA135)&lt;-Tolerance)</f>
        <v>0</v>
      </c>
      <c r="CB30" s="18" t="n">
        <f aca="false">N((Calc_1!CB32=1)*(Calc_1!CB125*Calc_1!CB126+Calc_1!CB135)&lt;-Tolerance)</f>
        <v>0</v>
      </c>
      <c r="CC30" s="18" t="n">
        <f aca="false">N((Calc_1!CC32=1)*(Calc_1!CC125*Calc_1!CC126+Calc_1!CC135)&lt;-Tolerance)</f>
        <v>0</v>
      </c>
      <c r="CD30" s="18" t="n">
        <f aca="false">N((Calc_1!CD32=1)*(Calc_1!CD125*Calc_1!CD126+Calc_1!CD135)&lt;-Tolerance)</f>
        <v>0</v>
      </c>
      <c r="CE30" s="18" t="n">
        <f aca="false">N((Calc_1!CE32=1)*(Calc_1!CE125*Calc_1!CE126+Calc_1!CE135)&lt;-Tolerance)</f>
        <v>0</v>
      </c>
      <c r="CF30" s="18" t="n">
        <f aca="false">N((Calc_1!CF32=1)*(Calc_1!CF125*Calc_1!CF126+Calc_1!CF135)&lt;-Tolerance)</f>
        <v>0</v>
      </c>
      <c r="CG30" s="18" t="n">
        <f aca="false">N((Calc_1!CG32=1)*(Calc_1!CG125*Calc_1!CG126+Calc_1!CG135)&lt;-Tolerance)</f>
        <v>0</v>
      </c>
      <c r="CH30" s="18" t="n">
        <f aca="false">N((Calc_1!CH32=1)*(Calc_1!CH125*Calc_1!CH126+Calc_1!CH135)&lt;-Tolerance)</f>
        <v>0</v>
      </c>
      <c r="CI30" s="18" t="n">
        <f aca="false">N((Calc_1!CI32=1)*(Calc_1!CI125*Calc_1!CI126+Calc_1!CI135)&lt;-Tolerance)</f>
        <v>0</v>
      </c>
      <c r="CJ30" s="18" t="n">
        <f aca="false">N((Calc_1!CJ32=1)*(Calc_1!CJ125*Calc_1!CJ126+Calc_1!CJ135)&lt;-Tolerance)</f>
        <v>0</v>
      </c>
      <c r="CK30" s="18" t="n">
        <f aca="false">N((Calc_1!CK32=1)*(Calc_1!CK125*Calc_1!CK126+Calc_1!CK135)&lt;-Tolerance)</f>
        <v>0</v>
      </c>
      <c r="CL30" s="18" t="n">
        <f aca="false">N((Calc_1!CL32=1)*(Calc_1!CL125*Calc_1!CL126+Calc_1!CL135)&lt;-Tolerance)</f>
        <v>0</v>
      </c>
      <c r="CM30" s="18" t="n">
        <f aca="false">N((Calc_1!CM32=1)*(Calc_1!CM125*Calc_1!CM126+Calc_1!CM135)&lt;-Tolerance)</f>
        <v>0</v>
      </c>
      <c r="CN30" s="18" t="n">
        <f aca="false">N((Calc_1!CN32=1)*(Calc_1!CN125*Calc_1!CN126+Calc_1!CN135)&lt;-Tolerance)</f>
        <v>0</v>
      </c>
      <c r="CO30" s="18" t="n">
        <f aca="false">N((Calc_1!CO32=1)*(Calc_1!CO125*Calc_1!CO126+Calc_1!CO135)&lt;-Tolerance)</f>
        <v>0</v>
      </c>
      <c r="CP30" s="18" t="n">
        <f aca="false">N((Calc_1!CP32=1)*(Calc_1!CP125*Calc_1!CP126+Calc_1!CP135)&lt;-Tolerance)</f>
        <v>0</v>
      </c>
      <c r="CQ30" s="18" t="n">
        <f aca="false">N((Calc_1!CQ32=1)*(Calc_1!CQ125*Calc_1!CQ126+Calc_1!CQ135)&lt;-Tolerance)</f>
        <v>0</v>
      </c>
      <c r="CR30" s="18" t="n">
        <f aca="false">N((Calc_1!CR32=1)*(Calc_1!CR125*Calc_1!CR126+Calc_1!CR135)&lt;-Tolerance)</f>
        <v>0</v>
      </c>
      <c r="CS30" s="18" t="n">
        <f aca="false">N((Calc_1!CS32=1)*(Calc_1!CS125*Calc_1!CS126+Calc_1!CS135)&lt;-Tolerance)</f>
        <v>0</v>
      </c>
      <c r="CT30" s="18" t="n">
        <f aca="false">N((Calc_1!CT32=1)*(Calc_1!CT125*Calc_1!CT126+Calc_1!CT135)&lt;-Tolerance)</f>
        <v>0</v>
      </c>
      <c r="CU30" s="18" t="n">
        <f aca="false">N((Calc_1!CU32=1)*(Calc_1!CU125*Calc_1!CU126+Calc_1!CU135)&lt;-Tolerance)</f>
        <v>0</v>
      </c>
      <c r="CV30" s="18" t="n">
        <f aca="false">N((Calc_1!CV32=1)*(Calc_1!CV125*Calc_1!CV126+Calc_1!CV135)&lt;-Tolerance)</f>
        <v>0</v>
      </c>
      <c r="CW30" s="18" t="n">
        <f aca="false">N((Calc_1!CW32=1)*(Calc_1!CW125*Calc_1!CW126+Calc_1!CW135)&lt;-Tolerance)</f>
        <v>0</v>
      </c>
      <c r="CX30" s="18" t="n">
        <f aca="false">N((Calc_1!CX32=1)*(Calc_1!CX125*Calc_1!CX126+Calc_1!CX135)&lt;-Tolerance)</f>
        <v>0</v>
      </c>
      <c r="CY30" s="18" t="n">
        <f aca="false">N((Calc_1!CY32=1)*(Calc_1!CY125*Calc_1!CY126+Calc_1!CY135)&lt;-Tolerance)</f>
        <v>0</v>
      </c>
      <c r="CZ30" s="18" t="n">
        <f aca="false">N((Calc_1!CZ32=1)*(Calc_1!CZ125*Calc_1!CZ126+Calc_1!CZ135)&lt;-Tolerance)</f>
        <v>0</v>
      </c>
      <c r="DA30" s="18" t="n">
        <f aca="false">N((Calc_1!DA32=1)*(Calc_1!DA125*Calc_1!DA126+Calc_1!DA135)&lt;-Tolerance)</f>
        <v>0</v>
      </c>
      <c r="DB30" s="18" t="n">
        <f aca="false">N((Calc_1!DB32=1)*(Calc_1!DB125*Calc_1!DB126+Calc_1!DB135)&lt;-Tolerance)</f>
        <v>0</v>
      </c>
      <c r="DC30" s="18" t="n">
        <f aca="false">N((Calc_1!DC32=1)*(Calc_1!DC125*Calc_1!DC126+Calc_1!DC135)&lt;-Tolerance)</f>
        <v>0</v>
      </c>
      <c r="DD30" s="18" t="n">
        <f aca="false">N((Calc_1!DD32=1)*(Calc_1!DD125*Calc_1!DD126+Calc_1!DD135)&lt;-Tolerance)</f>
        <v>0</v>
      </c>
      <c r="DE30" s="18" t="n">
        <f aca="false">N((Calc_1!DE32=1)*(Calc_1!DE125*Calc_1!DE126+Calc_1!DE135)&lt;-Tolerance)</f>
        <v>0</v>
      </c>
      <c r="DF30" s="18" t="n">
        <f aca="false">N((Calc_1!DF32=1)*(Calc_1!DF125*Calc_1!DF126+Calc_1!DF135)&lt;-Tolerance)</f>
        <v>0</v>
      </c>
      <c r="DG30" s="18" t="n">
        <f aca="false">N((Calc_1!DG32=1)*(Calc_1!DG125*Calc_1!DG126+Calc_1!DG135)&lt;-Tolerance)</f>
        <v>0</v>
      </c>
      <c r="DH30" s="18" t="n">
        <f aca="false">N((Calc_1!DH32=1)*(Calc_1!DH125*Calc_1!DH126+Calc_1!DH135)&lt;-Tolerance)</f>
        <v>0</v>
      </c>
      <c r="DI30" s="18" t="n">
        <f aca="false">N((Calc_1!DI32=1)*(Calc_1!DI125*Calc_1!DI126+Calc_1!DI135)&lt;-Tolerance)</f>
        <v>0</v>
      </c>
      <c r="DJ30" s="18" t="n">
        <f aca="false">N((Calc_1!DJ32=1)*(Calc_1!DJ125*Calc_1!DJ126+Calc_1!DJ135)&lt;-Tolerance)</f>
        <v>0</v>
      </c>
      <c r="DK30" s="18" t="n">
        <f aca="false">N((Calc_1!DK32=1)*(Calc_1!DK125*Calc_1!DK126+Calc_1!DK135)&lt;-Tolerance)</f>
        <v>0</v>
      </c>
      <c r="DL30" s="18" t="n">
        <f aca="false">N((Calc_1!DL32=1)*(Calc_1!DL125*Calc_1!DL126+Calc_1!DL135)&lt;-Tolerance)</f>
        <v>0</v>
      </c>
      <c r="DM30" s="18" t="n">
        <f aca="false">N((Calc_1!DM32=1)*(Calc_1!DM125*Calc_1!DM126+Calc_1!DM135)&lt;-Tolerance)</f>
        <v>0</v>
      </c>
      <c r="DN30" s="18" t="n">
        <f aca="false">N((Calc_1!DN32=1)*(Calc_1!DN125*Calc_1!DN126+Calc_1!DN135)&lt;-Tolerance)</f>
        <v>0</v>
      </c>
      <c r="DO30" s="18" t="n">
        <f aca="false">N((Calc_1!DO32=1)*(Calc_1!DO125*Calc_1!DO126+Calc_1!DO135)&lt;-Tolerance)</f>
        <v>0</v>
      </c>
      <c r="DP30" s="18" t="n">
        <f aca="false">N((Calc_1!DP32=1)*(Calc_1!DP125*Calc_1!DP126+Calc_1!DP135)&lt;-Tolerance)</f>
        <v>0</v>
      </c>
      <c r="DQ30" s="18" t="n">
        <f aca="false">N((Calc_1!DQ32=1)*(Calc_1!DQ125*Calc_1!DQ126+Calc_1!DQ135)&lt;-Tolerance)</f>
        <v>0</v>
      </c>
      <c r="DR30" s="18" t="n">
        <f aca="false">N((Calc_1!DR32=1)*(Calc_1!DR125*Calc_1!DR126+Calc_1!DR135)&lt;-Tolerance)</f>
        <v>0</v>
      </c>
      <c r="DS30" s="18" t="n">
        <f aca="false">N((Calc_1!DS32=1)*(Calc_1!DS125*Calc_1!DS126+Calc_1!DS135)&lt;-Tolerance)</f>
        <v>0</v>
      </c>
      <c r="DT30" s="18" t="n">
        <f aca="false">N((Calc_1!DT32=1)*(Calc_1!DT125*Calc_1!DT126+Calc_1!DT135)&lt;-Tolerance)</f>
        <v>0</v>
      </c>
      <c r="DU30" s="18" t="n">
        <f aca="false">N((Calc_1!DU32=1)*(Calc_1!DU125*Calc_1!DU126+Calc_1!DU135)&lt;-Tolerance)</f>
        <v>0</v>
      </c>
      <c r="DV30" s="18" t="n">
        <f aca="false">N((Calc_1!DV32=1)*(Calc_1!DV125*Calc_1!DV126+Calc_1!DV135)&lt;-Tolerance)</f>
        <v>0</v>
      </c>
      <c r="DW30" s="18" t="n">
        <f aca="false">N((Calc_1!DW32=1)*(Calc_1!DW125*Calc_1!DW126+Calc_1!DW135)&lt;-Tolerance)</f>
        <v>0</v>
      </c>
      <c r="DX30" s="18" t="n">
        <f aca="false">N((Calc_1!DX32=1)*(Calc_1!DX125*Calc_1!DX126+Calc_1!DX135)&lt;-Tolerance)</f>
        <v>0</v>
      </c>
      <c r="DY30" s="18" t="n">
        <f aca="false">N((Calc_1!DY32=1)*(Calc_1!DY125*Calc_1!DY126+Calc_1!DY135)&lt;-Tolerance)</f>
        <v>0</v>
      </c>
      <c r="DZ30" s="18" t="n">
        <f aca="false">N((Calc_1!DZ32=1)*(Calc_1!DZ125*Calc_1!DZ126+Calc_1!DZ135)&lt;-Tolerance)</f>
        <v>0</v>
      </c>
      <c r="EA30" s="18" t="n">
        <f aca="false">N((Calc_1!EA32=1)*(Calc_1!EA125*Calc_1!EA126+Calc_1!EA135)&lt;-Tolerance)</f>
        <v>0</v>
      </c>
      <c r="EB30" s="18" t="n">
        <f aca="false">N((Calc_1!EB32=1)*(Calc_1!EB125*Calc_1!EB126+Calc_1!EB135)&lt;-Tolerance)</f>
        <v>0</v>
      </c>
      <c r="EC30" s="18" t="n">
        <f aca="false">N((Calc_1!EC32=1)*(Calc_1!EC125*Calc_1!EC126+Calc_1!EC135)&lt;-Tolerance)</f>
        <v>0</v>
      </c>
      <c r="ED30" s="18" t="n">
        <f aca="false">N((Calc_1!ED32=1)*(Calc_1!ED125*Calc_1!ED126+Calc_1!ED135)&lt;-Tolerance)</f>
        <v>0</v>
      </c>
      <c r="EE30" s="18" t="n">
        <f aca="false">N((Calc_1!EE32=1)*(Calc_1!EE125*Calc_1!EE126+Calc_1!EE135)&lt;-Tolerance)</f>
        <v>0</v>
      </c>
      <c r="EF30" s="18" t="n">
        <f aca="false">N((Calc_1!EF32=1)*(Calc_1!EF125*Calc_1!EF126+Calc_1!EF135)&lt;-Tolerance)</f>
        <v>0</v>
      </c>
      <c r="EG30" s="18" t="n">
        <f aca="false">N((Calc_1!EG32=1)*(Calc_1!EG125*Calc_1!EG126+Calc_1!EG135)&lt;-Tolerance)</f>
        <v>0</v>
      </c>
      <c r="EH30" s="18" t="n">
        <f aca="false">N((Calc_1!EH32=1)*(Calc_1!EH125*Calc_1!EH126+Calc_1!EH135)&lt;-Tolerance)</f>
        <v>0</v>
      </c>
      <c r="EI30" s="18" t="n">
        <f aca="false">N((Calc_1!EI32=1)*(Calc_1!EI125*Calc_1!EI126+Calc_1!EI135)&lt;-Tolerance)</f>
        <v>0</v>
      </c>
      <c r="EJ30" s="18" t="n">
        <f aca="false">N((Calc_1!EJ32=1)*(Calc_1!EJ125*Calc_1!EJ126+Calc_1!EJ135)&lt;-Tolerance)</f>
        <v>0</v>
      </c>
      <c r="EK30" s="18" t="n">
        <f aca="false">N((Calc_1!EK32=1)*(Calc_1!EK125*Calc_1!EK126+Calc_1!EK135)&lt;-Tolerance)</f>
        <v>0</v>
      </c>
      <c r="EL30" s="18" t="n">
        <f aca="false">N((Calc_1!EL32=1)*(Calc_1!EL125*Calc_1!EL126+Calc_1!EL135)&lt;-Tolerance)</f>
        <v>0</v>
      </c>
      <c r="EM30" s="18" t="n">
        <f aca="false">N((Calc_1!EM32=1)*(Calc_1!EM125*Calc_1!EM126+Calc_1!EM135)&lt;-Tolerance)</f>
        <v>0</v>
      </c>
      <c r="EN30" s="18" t="n">
        <f aca="false">N((Calc_1!EN32=1)*(Calc_1!EN125*Calc_1!EN126+Calc_1!EN135)&lt;-Tolerance)</f>
        <v>0</v>
      </c>
      <c r="EO30" s="18" t="n">
        <f aca="false">N((Calc_1!EO32=1)*(Calc_1!EO125*Calc_1!EO126+Calc_1!EO135)&lt;-Tolerance)</f>
        <v>0</v>
      </c>
      <c r="EP30" s="18" t="n">
        <f aca="false">N((Calc_1!EP32=1)*(Calc_1!EP125*Calc_1!EP126+Calc_1!EP135)&lt;-Tolerance)</f>
        <v>0</v>
      </c>
      <c r="EQ30" s="18" t="n">
        <f aca="false">N((Calc_1!EQ32=1)*(Calc_1!EQ125*Calc_1!EQ126+Calc_1!EQ135)&lt;-Tolerance)</f>
        <v>0</v>
      </c>
      <c r="ER30" s="18" t="n">
        <f aca="false">N((Calc_1!ER32=1)*(Calc_1!ER125*Calc_1!ER126+Calc_1!ER135)&lt;-Tolerance)</f>
        <v>0</v>
      </c>
      <c r="ES30" s="18" t="n">
        <f aca="false">N((Calc_1!ES32=1)*(Calc_1!ES125*Calc_1!ES126+Calc_1!ES135)&lt;-Tolerance)</f>
        <v>0</v>
      </c>
      <c r="ET30" s="18" t="n">
        <f aca="false">N((Calc_1!ET32=1)*(Calc_1!ET125*Calc_1!ET126+Calc_1!ET135)&lt;-Tolerance)</f>
        <v>0</v>
      </c>
      <c r="EU30" s="18" t="n">
        <f aca="false">N((Calc_1!EU32=1)*(Calc_1!EU125*Calc_1!EU126+Calc_1!EU135)&lt;-Tolerance)</f>
        <v>0</v>
      </c>
      <c r="EV30" s="18" t="n">
        <f aca="false">N((Calc_1!EV32=1)*(Calc_1!EV125*Calc_1!EV126+Calc_1!EV135)&lt;-Tolerance)</f>
        <v>0</v>
      </c>
      <c r="EW30" s="18" t="n">
        <f aca="false">N((Calc_1!EW32=1)*(Calc_1!EW125*Calc_1!EW126+Calc_1!EW135)&lt;-Tolerance)</f>
        <v>0</v>
      </c>
      <c r="EX30" s="18" t="n">
        <f aca="false">N((Calc_1!EX32=1)*(Calc_1!EX125*Calc_1!EX126+Calc_1!EX135)&lt;-Tolerance)</f>
        <v>0</v>
      </c>
      <c r="EY30" s="18" t="n">
        <f aca="false">N((Calc_1!EY32=1)*(Calc_1!EY125*Calc_1!EY126+Calc_1!EY135)&lt;-Tolerance)</f>
        <v>0</v>
      </c>
      <c r="EZ30" s="18" t="n">
        <f aca="false">N((Calc_1!EZ32=1)*(Calc_1!EZ125*Calc_1!EZ126+Calc_1!EZ135)&lt;-Tolerance)</f>
        <v>0</v>
      </c>
      <c r="FA30" s="18" t="n">
        <f aca="false">N((Calc_1!FA32=1)*(Calc_1!FA125*Calc_1!FA126+Calc_1!FA135)&lt;-Tolerance)</f>
        <v>0</v>
      </c>
      <c r="FB30" s="18" t="n">
        <f aca="false">N((Calc_1!FB32=1)*(Calc_1!FB125*Calc_1!FB126+Calc_1!FB135)&lt;-Tolerance)</f>
        <v>0</v>
      </c>
      <c r="FC30" s="18" t="n">
        <f aca="false">N((Calc_1!FC32=1)*(Calc_1!FC125*Calc_1!FC126+Calc_1!FC135)&lt;-Tolerance)</f>
        <v>0</v>
      </c>
      <c r="FD30" s="18" t="n">
        <f aca="false">N((Calc_1!FD32=1)*(Calc_1!FD125*Calc_1!FD126+Calc_1!FD135)&lt;-Tolerance)</f>
        <v>0</v>
      </c>
      <c r="FE30" s="18" t="n">
        <f aca="false">N((Calc_1!FE32=1)*(Calc_1!FE125*Calc_1!FE126+Calc_1!FE135)&lt;-Tolerance)</f>
        <v>0</v>
      </c>
      <c r="FF30" s="18" t="n">
        <f aca="false">N((Calc_1!FF32=1)*(Calc_1!FF125*Calc_1!FF126+Calc_1!FF135)&lt;-Tolerance)</f>
        <v>0</v>
      </c>
      <c r="FG30" s="18" t="n">
        <f aca="false">N((Calc_1!FG32=1)*(Calc_1!FG125*Calc_1!FG126+Calc_1!FG135)&lt;-Tolerance)</f>
        <v>0</v>
      </c>
      <c r="FH30" s="18" t="n">
        <f aca="false">N((Calc_1!FH32=1)*(Calc_1!FH125*Calc_1!FH126+Calc_1!FH135)&lt;-Tolerance)</f>
        <v>0</v>
      </c>
    </row>
    <row r="31" customFormat="false" ht="15" hidden="false" customHeight="false" outlineLevel="0" collapsed="false">
      <c r="C31" s="1" t="s">
        <v>928</v>
      </c>
      <c r="D31" s="12" t="s">
        <v>34</v>
      </c>
      <c r="E31" s="67" t="str">
        <f aca="false">IF(F31=0,"OK","CHECK")</f>
        <v>OK</v>
      </c>
      <c r="F31" s="18" t="n">
        <f aca="false">SUM(J31:FH31)</f>
        <v>0</v>
      </c>
      <c r="J31" s="18" t="n">
        <f aca="false">N((Calc_2!J32=1)*(Calc_2!J125*Calc_2!J126+Calc_2!J135)&lt;-Tolerance)</f>
        <v>0</v>
      </c>
      <c r="K31" s="18" t="n">
        <f aca="false">N((Calc_2!K32=1)*(Calc_2!K125*Calc_2!K126+Calc_2!K135)&lt;-Tolerance)</f>
        <v>0</v>
      </c>
      <c r="L31" s="18" t="n">
        <f aca="false">N((Calc_2!L32=1)*(Calc_2!L125*Calc_2!L126+Calc_2!L135)&lt;-Tolerance)</f>
        <v>0</v>
      </c>
      <c r="M31" s="18" t="n">
        <f aca="false">N((Calc_2!M32=1)*(Calc_2!M125*Calc_2!M126+Calc_2!M135)&lt;-Tolerance)</f>
        <v>0</v>
      </c>
      <c r="N31" s="18" t="n">
        <f aca="false">N((Calc_2!N32=1)*(Calc_2!N125*Calc_2!N126+Calc_2!N135)&lt;-Tolerance)</f>
        <v>0</v>
      </c>
      <c r="O31" s="18" t="n">
        <f aca="false">N((Calc_2!O32=1)*(Calc_2!O125*Calc_2!O126+Calc_2!O135)&lt;-Tolerance)</f>
        <v>0</v>
      </c>
      <c r="P31" s="18" t="n">
        <f aca="false">N((Calc_2!P32=1)*(Calc_2!P125*Calc_2!P126+Calc_2!P135)&lt;-Tolerance)</f>
        <v>0</v>
      </c>
      <c r="Q31" s="18" t="n">
        <f aca="false">N((Calc_2!Q32=1)*(Calc_2!Q125*Calc_2!Q126+Calc_2!Q135)&lt;-Tolerance)</f>
        <v>0</v>
      </c>
      <c r="R31" s="18" t="n">
        <f aca="false">N((Calc_2!R32=1)*(Calc_2!R125*Calc_2!R126+Calc_2!R135)&lt;-Tolerance)</f>
        <v>0</v>
      </c>
      <c r="S31" s="18" t="n">
        <f aca="false">N((Calc_2!S32=1)*(Calc_2!S125*Calc_2!S126+Calc_2!S135)&lt;-Tolerance)</f>
        <v>0</v>
      </c>
      <c r="T31" s="18" t="n">
        <f aca="false">N((Calc_2!T32=1)*(Calc_2!T125*Calc_2!T126+Calc_2!T135)&lt;-Tolerance)</f>
        <v>0</v>
      </c>
      <c r="U31" s="18" t="n">
        <f aca="false">N((Calc_2!U32=1)*(Calc_2!U125*Calc_2!U126+Calc_2!U135)&lt;-Tolerance)</f>
        <v>0</v>
      </c>
      <c r="V31" s="18" t="n">
        <f aca="false">N((Calc_2!V32=1)*(Calc_2!V125*Calc_2!V126+Calc_2!V135)&lt;-Tolerance)</f>
        <v>0</v>
      </c>
      <c r="W31" s="18" t="n">
        <f aca="false">N((Calc_2!W32=1)*(Calc_2!W125*Calc_2!W126+Calc_2!W135)&lt;-Tolerance)</f>
        <v>0</v>
      </c>
      <c r="X31" s="18" t="n">
        <f aca="false">N((Calc_2!X32=1)*(Calc_2!X125*Calc_2!X126+Calc_2!X135)&lt;-Tolerance)</f>
        <v>0</v>
      </c>
      <c r="Y31" s="18" t="n">
        <f aca="false">N((Calc_2!Y32=1)*(Calc_2!Y125*Calc_2!Y126+Calc_2!Y135)&lt;-Tolerance)</f>
        <v>0</v>
      </c>
      <c r="Z31" s="18" t="n">
        <f aca="false">N((Calc_2!Z32=1)*(Calc_2!Z125*Calc_2!Z126+Calc_2!Z135)&lt;-Tolerance)</f>
        <v>0</v>
      </c>
      <c r="AA31" s="18" t="n">
        <f aca="false">N((Calc_2!AA32=1)*(Calc_2!AA125*Calc_2!AA126+Calc_2!AA135)&lt;-Tolerance)</f>
        <v>0</v>
      </c>
      <c r="AB31" s="18" t="n">
        <f aca="false">N((Calc_2!AB32=1)*(Calc_2!AB125*Calc_2!AB126+Calc_2!AB135)&lt;-Tolerance)</f>
        <v>0</v>
      </c>
      <c r="AC31" s="18" t="n">
        <f aca="false">N((Calc_2!AC32=1)*(Calc_2!AC125*Calc_2!AC126+Calc_2!AC135)&lt;-Tolerance)</f>
        <v>0</v>
      </c>
      <c r="AD31" s="18" t="n">
        <f aca="false">N((Calc_2!AD32=1)*(Calc_2!AD125*Calc_2!AD126+Calc_2!AD135)&lt;-Tolerance)</f>
        <v>0</v>
      </c>
      <c r="AE31" s="18" t="n">
        <f aca="false">N((Calc_2!AE32=1)*(Calc_2!AE125*Calc_2!AE126+Calc_2!AE135)&lt;-Tolerance)</f>
        <v>0</v>
      </c>
      <c r="AF31" s="18" t="n">
        <f aca="false">N((Calc_2!AF32=1)*(Calc_2!AF125*Calc_2!AF126+Calc_2!AF135)&lt;-Tolerance)</f>
        <v>0</v>
      </c>
      <c r="AG31" s="18" t="n">
        <f aca="false">N((Calc_2!AG32=1)*(Calc_2!AG125*Calc_2!AG126+Calc_2!AG135)&lt;-Tolerance)</f>
        <v>0</v>
      </c>
      <c r="AH31" s="18" t="n">
        <f aca="false">N((Calc_2!AH32=1)*(Calc_2!AH125*Calc_2!AH126+Calc_2!AH135)&lt;-Tolerance)</f>
        <v>0</v>
      </c>
      <c r="AI31" s="18" t="n">
        <f aca="false">N((Calc_2!AI32=1)*(Calc_2!AI125*Calc_2!AI126+Calc_2!AI135)&lt;-Tolerance)</f>
        <v>0</v>
      </c>
      <c r="AJ31" s="18" t="n">
        <f aca="false">N((Calc_2!AJ32=1)*(Calc_2!AJ125*Calc_2!AJ126+Calc_2!AJ135)&lt;-Tolerance)</f>
        <v>0</v>
      </c>
      <c r="AK31" s="18" t="n">
        <f aca="false">N((Calc_2!AK32=1)*(Calc_2!AK125*Calc_2!AK126+Calc_2!AK135)&lt;-Tolerance)</f>
        <v>0</v>
      </c>
      <c r="AL31" s="18" t="n">
        <f aca="false">N((Calc_2!AL32=1)*(Calc_2!AL125*Calc_2!AL126+Calc_2!AL135)&lt;-Tolerance)</f>
        <v>0</v>
      </c>
      <c r="AM31" s="18" t="n">
        <f aca="false">N((Calc_2!AM32=1)*(Calc_2!AM125*Calc_2!AM126+Calc_2!AM135)&lt;-Tolerance)</f>
        <v>0</v>
      </c>
      <c r="AN31" s="18" t="n">
        <f aca="false">N((Calc_2!AN32=1)*(Calc_2!AN125*Calc_2!AN126+Calc_2!AN135)&lt;-Tolerance)</f>
        <v>0</v>
      </c>
      <c r="AO31" s="18" t="n">
        <f aca="false">N((Calc_2!AO32=1)*(Calc_2!AO125*Calc_2!AO126+Calc_2!AO135)&lt;-Tolerance)</f>
        <v>0</v>
      </c>
      <c r="AP31" s="18" t="n">
        <f aca="false">N((Calc_2!AP32=1)*(Calc_2!AP125*Calc_2!AP126+Calc_2!AP135)&lt;-Tolerance)</f>
        <v>0</v>
      </c>
      <c r="AQ31" s="18" t="n">
        <f aca="false">N((Calc_2!AQ32=1)*(Calc_2!AQ125*Calc_2!AQ126+Calc_2!AQ135)&lt;-Tolerance)</f>
        <v>0</v>
      </c>
      <c r="AR31" s="18" t="n">
        <f aca="false">N((Calc_2!AR32=1)*(Calc_2!AR125*Calc_2!AR126+Calc_2!AR135)&lt;-Tolerance)</f>
        <v>0</v>
      </c>
      <c r="AS31" s="18" t="n">
        <f aca="false">N((Calc_2!AS32=1)*(Calc_2!AS125*Calc_2!AS126+Calc_2!AS135)&lt;-Tolerance)</f>
        <v>0</v>
      </c>
      <c r="AT31" s="18" t="n">
        <f aca="false">N((Calc_2!AT32=1)*(Calc_2!AT125*Calc_2!AT126+Calc_2!AT135)&lt;-Tolerance)</f>
        <v>0</v>
      </c>
      <c r="AU31" s="18" t="n">
        <f aca="false">N((Calc_2!AU32=1)*(Calc_2!AU125*Calc_2!AU126+Calc_2!AU135)&lt;-Tolerance)</f>
        <v>0</v>
      </c>
      <c r="AV31" s="18" t="n">
        <f aca="false">N((Calc_2!AV32=1)*(Calc_2!AV125*Calc_2!AV126+Calc_2!AV135)&lt;-Tolerance)</f>
        <v>0</v>
      </c>
      <c r="AW31" s="18" t="n">
        <f aca="false">N((Calc_2!AW32=1)*(Calc_2!AW125*Calc_2!AW126+Calc_2!AW135)&lt;-Tolerance)</f>
        <v>0</v>
      </c>
      <c r="AX31" s="18" t="n">
        <f aca="false">N((Calc_2!AX32=1)*(Calc_2!AX125*Calc_2!AX126+Calc_2!AX135)&lt;-Tolerance)</f>
        <v>0</v>
      </c>
      <c r="AY31" s="18" t="n">
        <f aca="false">N((Calc_2!AY32=1)*(Calc_2!AY125*Calc_2!AY126+Calc_2!AY135)&lt;-Tolerance)</f>
        <v>0</v>
      </c>
      <c r="AZ31" s="18" t="n">
        <f aca="false">N((Calc_2!AZ32=1)*(Calc_2!AZ125*Calc_2!AZ126+Calc_2!AZ135)&lt;-Tolerance)</f>
        <v>0</v>
      </c>
      <c r="BA31" s="18" t="n">
        <f aca="false">N((Calc_2!BA32=1)*(Calc_2!BA125*Calc_2!BA126+Calc_2!BA135)&lt;-Tolerance)</f>
        <v>0</v>
      </c>
      <c r="BB31" s="18" t="n">
        <f aca="false">N((Calc_2!BB32=1)*(Calc_2!BB125*Calc_2!BB126+Calc_2!BB135)&lt;-Tolerance)</f>
        <v>0</v>
      </c>
      <c r="BC31" s="18" t="n">
        <f aca="false">N((Calc_2!BC32=1)*(Calc_2!BC125*Calc_2!BC126+Calc_2!BC135)&lt;-Tolerance)</f>
        <v>0</v>
      </c>
      <c r="BD31" s="18" t="n">
        <f aca="false">N((Calc_2!BD32=1)*(Calc_2!BD125*Calc_2!BD126+Calc_2!BD135)&lt;-Tolerance)</f>
        <v>0</v>
      </c>
      <c r="BE31" s="18" t="n">
        <f aca="false">N((Calc_2!BE32=1)*(Calc_2!BE125*Calc_2!BE126+Calc_2!BE135)&lt;-Tolerance)</f>
        <v>0</v>
      </c>
      <c r="BF31" s="18" t="n">
        <f aca="false">N((Calc_2!BF32=1)*(Calc_2!BF125*Calc_2!BF126+Calc_2!BF135)&lt;-Tolerance)</f>
        <v>0</v>
      </c>
      <c r="BG31" s="18" t="n">
        <f aca="false">N((Calc_2!BG32=1)*(Calc_2!BG125*Calc_2!BG126+Calc_2!BG135)&lt;-Tolerance)</f>
        <v>0</v>
      </c>
      <c r="BH31" s="18" t="n">
        <f aca="false">N((Calc_2!BH32=1)*(Calc_2!BH125*Calc_2!BH126+Calc_2!BH135)&lt;-Tolerance)</f>
        <v>0</v>
      </c>
      <c r="BI31" s="18" t="n">
        <f aca="false">N((Calc_2!BI32=1)*(Calc_2!BI125*Calc_2!BI126+Calc_2!BI135)&lt;-Tolerance)</f>
        <v>0</v>
      </c>
      <c r="BJ31" s="18" t="n">
        <f aca="false">N((Calc_2!BJ32=1)*(Calc_2!BJ125*Calc_2!BJ126+Calc_2!BJ135)&lt;-Tolerance)</f>
        <v>0</v>
      </c>
      <c r="BK31" s="18" t="n">
        <f aca="false">N((Calc_2!BK32=1)*(Calc_2!BK125*Calc_2!BK126+Calc_2!BK135)&lt;-Tolerance)</f>
        <v>0</v>
      </c>
      <c r="BL31" s="18" t="n">
        <f aca="false">N((Calc_2!BL32=1)*(Calc_2!BL125*Calc_2!BL126+Calc_2!BL135)&lt;-Tolerance)</f>
        <v>0</v>
      </c>
      <c r="BM31" s="18" t="n">
        <f aca="false">N((Calc_2!BM32=1)*(Calc_2!BM125*Calc_2!BM126+Calc_2!BM135)&lt;-Tolerance)</f>
        <v>0</v>
      </c>
      <c r="BN31" s="18" t="n">
        <f aca="false">N((Calc_2!BN32=1)*(Calc_2!BN125*Calc_2!BN126+Calc_2!BN135)&lt;-Tolerance)</f>
        <v>0</v>
      </c>
      <c r="BO31" s="18" t="n">
        <f aca="false">N((Calc_2!BO32=1)*(Calc_2!BO125*Calc_2!BO126+Calc_2!BO135)&lt;-Tolerance)</f>
        <v>0</v>
      </c>
      <c r="BP31" s="18" t="n">
        <f aca="false">N((Calc_2!BP32=1)*(Calc_2!BP125*Calc_2!BP126+Calc_2!BP135)&lt;-Tolerance)</f>
        <v>0</v>
      </c>
      <c r="BQ31" s="18" t="n">
        <f aca="false">N((Calc_2!BQ32=1)*(Calc_2!BQ125*Calc_2!BQ126+Calc_2!BQ135)&lt;-Tolerance)</f>
        <v>0</v>
      </c>
      <c r="BR31" s="18" t="n">
        <f aca="false">N((Calc_2!BR32=1)*(Calc_2!BR125*Calc_2!BR126+Calc_2!BR135)&lt;-Tolerance)</f>
        <v>0</v>
      </c>
      <c r="BS31" s="18" t="n">
        <f aca="false">N((Calc_2!BS32=1)*(Calc_2!BS125*Calc_2!BS126+Calc_2!BS135)&lt;-Tolerance)</f>
        <v>0</v>
      </c>
      <c r="BT31" s="18" t="n">
        <f aca="false">N((Calc_2!BT32=1)*(Calc_2!BT125*Calc_2!BT126+Calc_2!BT135)&lt;-Tolerance)</f>
        <v>0</v>
      </c>
      <c r="BU31" s="18" t="n">
        <f aca="false">N((Calc_2!BU32=1)*(Calc_2!BU125*Calc_2!BU126+Calc_2!BU135)&lt;-Tolerance)</f>
        <v>0</v>
      </c>
      <c r="BV31" s="18" t="n">
        <f aca="false">N((Calc_2!BV32=1)*(Calc_2!BV125*Calc_2!BV126+Calc_2!BV135)&lt;-Tolerance)</f>
        <v>0</v>
      </c>
      <c r="BW31" s="18" t="n">
        <f aca="false">N((Calc_2!BW32=1)*(Calc_2!BW125*Calc_2!BW126+Calc_2!BW135)&lt;-Tolerance)</f>
        <v>0</v>
      </c>
      <c r="BX31" s="18" t="n">
        <f aca="false">N((Calc_2!BX32=1)*(Calc_2!BX125*Calc_2!BX126+Calc_2!BX135)&lt;-Tolerance)</f>
        <v>0</v>
      </c>
      <c r="BY31" s="18" t="n">
        <f aca="false">N((Calc_2!BY32=1)*(Calc_2!BY125*Calc_2!BY126+Calc_2!BY135)&lt;-Tolerance)</f>
        <v>0</v>
      </c>
      <c r="BZ31" s="18" t="n">
        <f aca="false">N((Calc_2!BZ32=1)*(Calc_2!BZ125*Calc_2!BZ126+Calc_2!BZ135)&lt;-Tolerance)</f>
        <v>0</v>
      </c>
      <c r="CA31" s="18" t="n">
        <f aca="false">N((Calc_2!CA32=1)*(Calc_2!CA125*Calc_2!CA126+Calc_2!CA135)&lt;-Tolerance)</f>
        <v>0</v>
      </c>
      <c r="CB31" s="18" t="n">
        <f aca="false">N((Calc_2!CB32=1)*(Calc_2!CB125*Calc_2!CB126+Calc_2!CB135)&lt;-Tolerance)</f>
        <v>0</v>
      </c>
      <c r="CC31" s="18" t="n">
        <f aca="false">N((Calc_2!CC32=1)*(Calc_2!CC125*Calc_2!CC126+Calc_2!CC135)&lt;-Tolerance)</f>
        <v>0</v>
      </c>
      <c r="CD31" s="18" t="n">
        <f aca="false">N((Calc_2!CD32=1)*(Calc_2!CD125*Calc_2!CD126+Calc_2!CD135)&lt;-Tolerance)</f>
        <v>0</v>
      </c>
      <c r="CE31" s="18" t="n">
        <f aca="false">N((Calc_2!CE32=1)*(Calc_2!CE125*Calc_2!CE126+Calc_2!CE135)&lt;-Tolerance)</f>
        <v>0</v>
      </c>
      <c r="CF31" s="18" t="n">
        <f aca="false">N((Calc_2!CF32=1)*(Calc_2!CF125*Calc_2!CF126+Calc_2!CF135)&lt;-Tolerance)</f>
        <v>0</v>
      </c>
      <c r="CG31" s="18" t="n">
        <f aca="false">N((Calc_2!CG32=1)*(Calc_2!CG125*Calc_2!CG126+Calc_2!CG135)&lt;-Tolerance)</f>
        <v>0</v>
      </c>
      <c r="CH31" s="18" t="n">
        <f aca="false">N((Calc_2!CH32=1)*(Calc_2!CH125*Calc_2!CH126+Calc_2!CH135)&lt;-Tolerance)</f>
        <v>0</v>
      </c>
      <c r="CI31" s="18" t="n">
        <f aca="false">N((Calc_2!CI32=1)*(Calc_2!CI125*Calc_2!CI126+Calc_2!CI135)&lt;-Tolerance)</f>
        <v>0</v>
      </c>
      <c r="CJ31" s="18" t="n">
        <f aca="false">N((Calc_2!CJ32=1)*(Calc_2!CJ125*Calc_2!CJ126+Calc_2!CJ135)&lt;-Tolerance)</f>
        <v>0</v>
      </c>
      <c r="CK31" s="18" t="n">
        <f aca="false">N((Calc_2!CK32=1)*(Calc_2!CK125*Calc_2!CK126+Calc_2!CK135)&lt;-Tolerance)</f>
        <v>0</v>
      </c>
      <c r="CL31" s="18" t="n">
        <f aca="false">N((Calc_2!CL32=1)*(Calc_2!CL125*Calc_2!CL126+Calc_2!CL135)&lt;-Tolerance)</f>
        <v>0</v>
      </c>
      <c r="CM31" s="18" t="n">
        <f aca="false">N((Calc_2!CM32=1)*(Calc_2!CM125*Calc_2!CM126+Calc_2!CM135)&lt;-Tolerance)</f>
        <v>0</v>
      </c>
      <c r="CN31" s="18" t="n">
        <f aca="false">N((Calc_2!CN32=1)*(Calc_2!CN125*Calc_2!CN126+Calc_2!CN135)&lt;-Tolerance)</f>
        <v>0</v>
      </c>
      <c r="CO31" s="18" t="n">
        <f aca="false">N((Calc_2!CO32=1)*(Calc_2!CO125*Calc_2!CO126+Calc_2!CO135)&lt;-Tolerance)</f>
        <v>0</v>
      </c>
      <c r="CP31" s="18" t="n">
        <f aca="false">N((Calc_2!CP32=1)*(Calc_2!CP125*Calc_2!CP126+Calc_2!CP135)&lt;-Tolerance)</f>
        <v>0</v>
      </c>
      <c r="CQ31" s="18" t="n">
        <f aca="false">N((Calc_2!CQ32=1)*(Calc_2!CQ125*Calc_2!CQ126+Calc_2!CQ135)&lt;-Tolerance)</f>
        <v>0</v>
      </c>
      <c r="CR31" s="18" t="n">
        <f aca="false">N((Calc_2!CR32=1)*(Calc_2!CR125*Calc_2!CR126+Calc_2!CR135)&lt;-Tolerance)</f>
        <v>0</v>
      </c>
      <c r="CS31" s="18" t="n">
        <f aca="false">N((Calc_2!CS32=1)*(Calc_2!CS125*Calc_2!CS126+Calc_2!CS135)&lt;-Tolerance)</f>
        <v>0</v>
      </c>
      <c r="CT31" s="18" t="n">
        <f aca="false">N((Calc_2!CT32=1)*(Calc_2!CT125*Calc_2!CT126+Calc_2!CT135)&lt;-Tolerance)</f>
        <v>0</v>
      </c>
      <c r="CU31" s="18" t="n">
        <f aca="false">N((Calc_2!CU32=1)*(Calc_2!CU125*Calc_2!CU126+Calc_2!CU135)&lt;-Tolerance)</f>
        <v>0</v>
      </c>
      <c r="CV31" s="18" t="n">
        <f aca="false">N((Calc_2!CV32=1)*(Calc_2!CV125*Calc_2!CV126+Calc_2!CV135)&lt;-Tolerance)</f>
        <v>0</v>
      </c>
      <c r="CW31" s="18" t="n">
        <f aca="false">N((Calc_2!CW32=1)*(Calc_2!CW125*Calc_2!CW126+Calc_2!CW135)&lt;-Tolerance)</f>
        <v>0</v>
      </c>
      <c r="CX31" s="18" t="n">
        <f aca="false">N((Calc_2!CX32=1)*(Calc_2!CX125*Calc_2!CX126+Calc_2!CX135)&lt;-Tolerance)</f>
        <v>0</v>
      </c>
      <c r="CY31" s="18" t="n">
        <f aca="false">N((Calc_2!CY32=1)*(Calc_2!CY125*Calc_2!CY126+Calc_2!CY135)&lt;-Tolerance)</f>
        <v>0</v>
      </c>
      <c r="CZ31" s="18" t="n">
        <f aca="false">N((Calc_2!CZ32=1)*(Calc_2!CZ125*Calc_2!CZ126+Calc_2!CZ135)&lt;-Tolerance)</f>
        <v>0</v>
      </c>
      <c r="DA31" s="18" t="n">
        <f aca="false">N((Calc_2!DA32=1)*(Calc_2!DA125*Calc_2!DA126+Calc_2!DA135)&lt;-Tolerance)</f>
        <v>0</v>
      </c>
      <c r="DB31" s="18" t="n">
        <f aca="false">N((Calc_2!DB32=1)*(Calc_2!DB125*Calc_2!DB126+Calc_2!DB135)&lt;-Tolerance)</f>
        <v>0</v>
      </c>
      <c r="DC31" s="18" t="n">
        <f aca="false">N((Calc_2!DC32=1)*(Calc_2!DC125*Calc_2!DC126+Calc_2!DC135)&lt;-Tolerance)</f>
        <v>0</v>
      </c>
      <c r="DD31" s="18" t="n">
        <f aca="false">N((Calc_2!DD32=1)*(Calc_2!DD125*Calc_2!DD126+Calc_2!DD135)&lt;-Tolerance)</f>
        <v>0</v>
      </c>
      <c r="DE31" s="18" t="n">
        <f aca="false">N((Calc_2!DE32=1)*(Calc_2!DE125*Calc_2!DE126+Calc_2!DE135)&lt;-Tolerance)</f>
        <v>0</v>
      </c>
      <c r="DF31" s="18" t="n">
        <f aca="false">N((Calc_2!DF32=1)*(Calc_2!DF125*Calc_2!DF126+Calc_2!DF135)&lt;-Tolerance)</f>
        <v>0</v>
      </c>
      <c r="DG31" s="18" t="n">
        <f aca="false">N((Calc_2!DG32=1)*(Calc_2!DG125*Calc_2!DG126+Calc_2!DG135)&lt;-Tolerance)</f>
        <v>0</v>
      </c>
      <c r="DH31" s="18" t="n">
        <f aca="false">N((Calc_2!DH32=1)*(Calc_2!DH125*Calc_2!DH126+Calc_2!DH135)&lt;-Tolerance)</f>
        <v>0</v>
      </c>
      <c r="DI31" s="18" t="n">
        <f aca="false">N((Calc_2!DI32=1)*(Calc_2!DI125*Calc_2!DI126+Calc_2!DI135)&lt;-Tolerance)</f>
        <v>0</v>
      </c>
      <c r="DJ31" s="18" t="n">
        <f aca="false">N((Calc_2!DJ32=1)*(Calc_2!DJ125*Calc_2!DJ126+Calc_2!DJ135)&lt;-Tolerance)</f>
        <v>0</v>
      </c>
      <c r="DK31" s="18" t="n">
        <f aca="false">N((Calc_2!DK32=1)*(Calc_2!DK125*Calc_2!DK126+Calc_2!DK135)&lt;-Tolerance)</f>
        <v>0</v>
      </c>
      <c r="DL31" s="18" t="n">
        <f aca="false">N((Calc_2!DL32=1)*(Calc_2!DL125*Calc_2!DL126+Calc_2!DL135)&lt;-Tolerance)</f>
        <v>0</v>
      </c>
      <c r="DM31" s="18" t="n">
        <f aca="false">N((Calc_2!DM32=1)*(Calc_2!DM125*Calc_2!DM126+Calc_2!DM135)&lt;-Tolerance)</f>
        <v>0</v>
      </c>
      <c r="DN31" s="18" t="n">
        <f aca="false">N((Calc_2!DN32=1)*(Calc_2!DN125*Calc_2!DN126+Calc_2!DN135)&lt;-Tolerance)</f>
        <v>0</v>
      </c>
      <c r="DO31" s="18" t="n">
        <f aca="false">N((Calc_2!DO32=1)*(Calc_2!DO125*Calc_2!DO126+Calc_2!DO135)&lt;-Tolerance)</f>
        <v>0</v>
      </c>
      <c r="DP31" s="18" t="n">
        <f aca="false">N((Calc_2!DP32=1)*(Calc_2!DP125*Calc_2!DP126+Calc_2!DP135)&lt;-Tolerance)</f>
        <v>0</v>
      </c>
      <c r="DQ31" s="18" t="n">
        <f aca="false">N((Calc_2!DQ32=1)*(Calc_2!DQ125*Calc_2!DQ126+Calc_2!DQ135)&lt;-Tolerance)</f>
        <v>0</v>
      </c>
      <c r="DR31" s="18" t="n">
        <f aca="false">N((Calc_2!DR32=1)*(Calc_2!DR125*Calc_2!DR126+Calc_2!DR135)&lt;-Tolerance)</f>
        <v>0</v>
      </c>
      <c r="DS31" s="18" t="n">
        <f aca="false">N((Calc_2!DS32=1)*(Calc_2!DS125*Calc_2!DS126+Calc_2!DS135)&lt;-Tolerance)</f>
        <v>0</v>
      </c>
      <c r="DT31" s="18" t="n">
        <f aca="false">N((Calc_2!DT32=1)*(Calc_2!DT125*Calc_2!DT126+Calc_2!DT135)&lt;-Tolerance)</f>
        <v>0</v>
      </c>
      <c r="DU31" s="18" t="n">
        <f aca="false">N((Calc_2!DU32=1)*(Calc_2!DU125*Calc_2!DU126+Calc_2!DU135)&lt;-Tolerance)</f>
        <v>0</v>
      </c>
      <c r="DV31" s="18" t="n">
        <f aca="false">N((Calc_2!DV32=1)*(Calc_2!DV125*Calc_2!DV126+Calc_2!DV135)&lt;-Tolerance)</f>
        <v>0</v>
      </c>
      <c r="DW31" s="18" t="n">
        <f aca="false">N((Calc_2!DW32=1)*(Calc_2!DW125*Calc_2!DW126+Calc_2!DW135)&lt;-Tolerance)</f>
        <v>0</v>
      </c>
      <c r="DX31" s="18" t="n">
        <f aca="false">N((Calc_2!DX32=1)*(Calc_2!DX125*Calc_2!DX126+Calc_2!DX135)&lt;-Tolerance)</f>
        <v>0</v>
      </c>
      <c r="DY31" s="18" t="n">
        <f aca="false">N((Calc_2!DY32=1)*(Calc_2!DY125*Calc_2!DY126+Calc_2!DY135)&lt;-Tolerance)</f>
        <v>0</v>
      </c>
      <c r="DZ31" s="18" t="n">
        <f aca="false">N((Calc_2!DZ32=1)*(Calc_2!DZ125*Calc_2!DZ126+Calc_2!DZ135)&lt;-Tolerance)</f>
        <v>0</v>
      </c>
      <c r="EA31" s="18" t="n">
        <f aca="false">N((Calc_2!EA32=1)*(Calc_2!EA125*Calc_2!EA126+Calc_2!EA135)&lt;-Tolerance)</f>
        <v>0</v>
      </c>
      <c r="EB31" s="18" t="n">
        <f aca="false">N((Calc_2!EB32=1)*(Calc_2!EB125*Calc_2!EB126+Calc_2!EB135)&lt;-Tolerance)</f>
        <v>0</v>
      </c>
      <c r="EC31" s="18" t="n">
        <f aca="false">N((Calc_2!EC32=1)*(Calc_2!EC125*Calc_2!EC126+Calc_2!EC135)&lt;-Tolerance)</f>
        <v>0</v>
      </c>
      <c r="ED31" s="18" t="n">
        <f aca="false">N((Calc_2!ED32=1)*(Calc_2!ED125*Calc_2!ED126+Calc_2!ED135)&lt;-Tolerance)</f>
        <v>0</v>
      </c>
      <c r="EE31" s="18" t="n">
        <f aca="false">N((Calc_2!EE32=1)*(Calc_2!EE125*Calc_2!EE126+Calc_2!EE135)&lt;-Tolerance)</f>
        <v>0</v>
      </c>
      <c r="EF31" s="18" t="n">
        <f aca="false">N((Calc_2!EF32=1)*(Calc_2!EF125*Calc_2!EF126+Calc_2!EF135)&lt;-Tolerance)</f>
        <v>0</v>
      </c>
      <c r="EG31" s="18" t="n">
        <f aca="false">N((Calc_2!EG32=1)*(Calc_2!EG125*Calc_2!EG126+Calc_2!EG135)&lt;-Tolerance)</f>
        <v>0</v>
      </c>
      <c r="EH31" s="18" t="n">
        <f aca="false">N((Calc_2!EH32=1)*(Calc_2!EH125*Calc_2!EH126+Calc_2!EH135)&lt;-Tolerance)</f>
        <v>0</v>
      </c>
      <c r="EI31" s="18" t="n">
        <f aca="false">N((Calc_2!EI32=1)*(Calc_2!EI125*Calc_2!EI126+Calc_2!EI135)&lt;-Tolerance)</f>
        <v>0</v>
      </c>
      <c r="EJ31" s="18" t="n">
        <f aca="false">N((Calc_2!EJ32=1)*(Calc_2!EJ125*Calc_2!EJ126+Calc_2!EJ135)&lt;-Tolerance)</f>
        <v>0</v>
      </c>
      <c r="EK31" s="18" t="n">
        <f aca="false">N((Calc_2!EK32=1)*(Calc_2!EK125*Calc_2!EK126+Calc_2!EK135)&lt;-Tolerance)</f>
        <v>0</v>
      </c>
      <c r="EL31" s="18" t="n">
        <f aca="false">N((Calc_2!EL32=1)*(Calc_2!EL125*Calc_2!EL126+Calc_2!EL135)&lt;-Tolerance)</f>
        <v>0</v>
      </c>
      <c r="EM31" s="18" t="n">
        <f aca="false">N((Calc_2!EM32=1)*(Calc_2!EM125*Calc_2!EM126+Calc_2!EM135)&lt;-Tolerance)</f>
        <v>0</v>
      </c>
      <c r="EN31" s="18" t="n">
        <f aca="false">N((Calc_2!EN32=1)*(Calc_2!EN125*Calc_2!EN126+Calc_2!EN135)&lt;-Tolerance)</f>
        <v>0</v>
      </c>
      <c r="EO31" s="18" t="n">
        <f aca="false">N((Calc_2!EO32=1)*(Calc_2!EO125*Calc_2!EO126+Calc_2!EO135)&lt;-Tolerance)</f>
        <v>0</v>
      </c>
      <c r="EP31" s="18" t="n">
        <f aca="false">N((Calc_2!EP32=1)*(Calc_2!EP125*Calc_2!EP126+Calc_2!EP135)&lt;-Tolerance)</f>
        <v>0</v>
      </c>
      <c r="EQ31" s="18" t="n">
        <f aca="false">N((Calc_2!EQ32=1)*(Calc_2!EQ125*Calc_2!EQ126+Calc_2!EQ135)&lt;-Tolerance)</f>
        <v>0</v>
      </c>
      <c r="ER31" s="18" t="n">
        <f aca="false">N((Calc_2!ER32=1)*(Calc_2!ER125*Calc_2!ER126+Calc_2!ER135)&lt;-Tolerance)</f>
        <v>0</v>
      </c>
      <c r="ES31" s="18" t="n">
        <f aca="false">N((Calc_2!ES32=1)*(Calc_2!ES125*Calc_2!ES126+Calc_2!ES135)&lt;-Tolerance)</f>
        <v>0</v>
      </c>
      <c r="ET31" s="18" t="n">
        <f aca="false">N((Calc_2!ET32=1)*(Calc_2!ET125*Calc_2!ET126+Calc_2!ET135)&lt;-Tolerance)</f>
        <v>0</v>
      </c>
      <c r="EU31" s="18" t="n">
        <f aca="false">N((Calc_2!EU32=1)*(Calc_2!EU125*Calc_2!EU126+Calc_2!EU135)&lt;-Tolerance)</f>
        <v>0</v>
      </c>
      <c r="EV31" s="18" t="n">
        <f aca="false">N((Calc_2!EV32=1)*(Calc_2!EV125*Calc_2!EV126+Calc_2!EV135)&lt;-Tolerance)</f>
        <v>0</v>
      </c>
      <c r="EW31" s="18" t="n">
        <f aca="false">N((Calc_2!EW32=1)*(Calc_2!EW125*Calc_2!EW126+Calc_2!EW135)&lt;-Tolerance)</f>
        <v>0</v>
      </c>
      <c r="EX31" s="18" t="n">
        <f aca="false">N((Calc_2!EX32=1)*(Calc_2!EX125*Calc_2!EX126+Calc_2!EX135)&lt;-Tolerance)</f>
        <v>0</v>
      </c>
      <c r="EY31" s="18" t="n">
        <f aca="false">N((Calc_2!EY32=1)*(Calc_2!EY125*Calc_2!EY126+Calc_2!EY135)&lt;-Tolerance)</f>
        <v>0</v>
      </c>
      <c r="EZ31" s="18" t="n">
        <f aca="false">N((Calc_2!EZ32=1)*(Calc_2!EZ125*Calc_2!EZ126+Calc_2!EZ135)&lt;-Tolerance)</f>
        <v>0</v>
      </c>
      <c r="FA31" s="18" t="n">
        <f aca="false">N((Calc_2!FA32=1)*(Calc_2!FA125*Calc_2!FA126+Calc_2!FA135)&lt;-Tolerance)</f>
        <v>0</v>
      </c>
      <c r="FB31" s="18" t="n">
        <f aca="false">N((Calc_2!FB32=1)*(Calc_2!FB125*Calc_2!FB126+Calc_2!FB135)&lt;-Tolerance)</f>
        <v>0</v>
      </c>
      <c r="FC31" s="18" t="n">
        <f aca="false">N((Calc_2!FC32=1)*(Calc_2!FC125*Calc_2!FC126+Calc_2!FC135)&lt;-Tolerance)</f>
        <v>0</v>
      </c>
      <c r="FD31" s="18" t="n">
        <f aca="false">N((Calc_2!FD32=1)*(Calc_2!FD125*Calc_2!FD126+Calc_2!FD135)&lt;-Tolerance)</f>
        <v>0</v>
      </c>
      <c r="FE31" s="18" t="n">
        <f aca="false">N((Calc_2!FE32=1)*(Calc_2!FE125*Calc_2!FE126+Calc_2!FE135)&lt;-Tolerance)</f>
        <v>0</v>
      </c>
      <c r="FF31" s="18" t="n">
        <f aca="false">N((Calc_2!FF32=1)*(Calc_2!FF125*Calc_2!FF126+Calc_2!FF135)&lt;-Tolerance)</f>
        <v>0</v>
      </c>
      <c r="FG31" s="18" t="n">
        <f aca="false">N((Calc_2!FG32=1)*(Calc_2!FG125*Calc_2!FG126+Calc_2!FG135)&lt;-Tolerance)</f>
        <v>0</v>
      </c>
      <c r="FH31" s="18" t="n">
        <f aca="false">N((Calc_2!FH32=1)*(Calc_2!FH125*Calc_2!FH126+Calc_2!FH135)&lt;-Tolerance)</f>
        <v>0</v>
      </c>
    </row>
    <row r="32" customFormat="false" ht="15" hidden="false" customHeight="false" outlineLevel="0" collapsed="false">
      <c r="C32" s="1" t="s">
        <v>929</v>
      </c>
      <c r="D32" s="12" t="s">
        <v>34</v>
      </c>
      <c r="E32" s="67" t="str">
        <f aca="false">IF(F32=0,"OK","CHECK")</f>
        <v>OK</v>
      </c>
      <c r="F32" s="18" t="n">
        <f aca="false">SUM(J32:FH32)</f>
        <v>0</v>
      </c>
      <c r="J32" s="18" t="n">
        <f aca="false">N((Calc_3!J32=1)*(Calc_3!J125*Calc_3!J126+Calc_3!J135)&lt;-Tolerance)</f>
        <v>0</v>
      </c>
      <c r="K32" s="18" t="n">
        <f aca="false">N((Calc_3!K32=1)*(Calc_3!K125*Calc_3!K126+Calc_3!K135)&lt;-Tolerance)</f>
        <v>0</v>
      </c>
      <c r="L32" s="18" t="n">
        <f aca="false">N((Calc_3!L32=1)*(Calc_3!L125*Calc_3!L126+Calc_3!L135)&lt;-Tolerance)</f>
        <v>0</v>
      </c>
      <c r="M32" s="18" t="n">
        <f aca="false">N((Calc_3!M32=1)*(Calc_3!M125*Calc_3!M126+Calc_3!M135)&lt;-Tolerance)</f>
        <v>0</v>
      </c>
      <c r="N32" s="18" t="n">
        <f aca="false">N((Calc_3!N32=1)*(Calc_3!N125*Calc_3!N126+Calc_3!N135)&lt;-Tolerance)</f>
        <v>0</v>
      </c>
      <c r="O32" s="18" t="n">
        <f aca="false">N((Calc_3!O32=1)*(Calc_3!O125*Calc_3!O126+Calc_3!O135)&lt;-Tolerance)</f>
        <v>0</v>
      </c>
      <c r="P32" s="18" t="n">
        <f aca="false">N((Calc_3!P32=1)*(Calc_3!P125*Calc_3!P126+Calc_3!P135)&lt;-Tolerance)</f>
        <v>0</v>
      </c>
      <c r="Q32" s="18" t="n">
        <f aca="false">N((Calc_3!Q32=1)*(Calc_3!Q125*Calc_3!Q126+Calc_3!Q135)&lt;-Tolerance)</f>
        <v>0</v>
      </c>
      <c r="R32" s="18" t="n">
        <f aca="false">N((Calc_3!R32=1)*(Calc_3!R125*Calc_3!R126+Calc_3!R135)&lt;-Tolerance)</f>
        <v>0</v>
      </c>
      <c r="S32" s="18" t="n">
        <f aca="false">N((Calc_3!S32=1)*(Calc_3!S125*Calc_3!S126+Calc_3!S135)&lt;-Tolerance)</f>
        <v>0</v>
      </c>
      <c r="T32" s="18" t="n">
        <f aca="false">N((Calc_3!T32=1)*(Calc_3!T125*Calc_3!T126+Calc_3!T135)&lt;-Tolerance)</f>
        <v>0</v>
      </c>
      <c r="U32" s="18" t="n">
        <f aca="false">N((Calc_3!U32=1)*(Calc_3!U125*Calc_3!U126+Calc_3!U135)&lt;-Tolerance)</f>
        <v>0</v>
      </c>
      <c r="V32" s="18" t="n">
        <f aca="false">N((Calc_3!V32=1)*(Calc_3!V125*Calc_3!V126+Calc_3!V135)&lt;-Tolerance)</f>
        <v>0</v>
      </c>
      <c r="W32" s="18" t="n">
        <f aca="false">N((Calc_3!W32=1)*(Calc_3!W125*Calc_3!W126+Calc_3!W135)&lt;-Tolerance)</f>
        <v>0</v>
      </c>
      <c r="X32" s="18" t="n">
        <f aca="false">N((Calc_3!X32=1)*(Calc_3!X125*Calc_3!X126+Calc_3!X135)&lt;-Tolerance)</f>
        <v>0</v>
      </c>
      <c r="Y32" s="18" t="n">
        <f aca="false">N((Calc_3!Y32=1)*(Calc_3!Y125*Calc_3!Y126+Calc_3!Y135)&lt;-Tolerance)</f>
        <v>0</v>
      </c>
      <c r="Z32" s="18" t="n">
        <f aca="false">N((Calc_3!Z32=1)*(Calc_3!Z125*Calc_3!Z126+Calc_3!Z135)&lt;-Tolerance)</f>
        <v>0</v>
      </c>
      <c r="AA32" s="18" t="n">
        <f aca="false">N((Calc_3!AA32=1)*(Calc_3!AA125*Calc_3!AA126+Calc_3!AA135)&lt;-Tolerance)</f>
        <v>0</v>
      </c>
      <c r="AB32" s="18" t="n">
        <f aca="false">N((Calc_3!AB32=1)*(Calc_3!AB125*Calc_3!AB126+Calc_3!AB135)&lt;-Tolerance)</f>
        <v>0</v>
      </c>
      <c r="AC32" s="18" t="n">
        <f aca="false">N((Calc_3!AC32=1)*(Calc_3!AC125*Calc_3!AC126+Calc_3!AC135)&lt;-Tolerance)</f>
        <v>0</v>
      </c>
      <c r="AD32" s="18" t="n">
        <f aca="false">N((Calc_3!AD32=1)*(Calc_3!AD125*Calc_3!AD126+Calc_3!AD135)&lt;-Tolerance)</f>
        <v>0</v>
      </c>
      <c r="AE32" s="18" t="n">
        <f aca="false">N((Calc_3!AE32=1)*(Calc_3!AE125*Calc_3!AE126+Calc_3!AE135)&lt;-Tolerance)</f>
        <v>0</v>
      </c>
      <c r="AF32" s="18" t="n">
        <f aca="false">N((Calc_3!AF32=1)*(Calc_3!AF125*Calc_3!AF126+Calc_3!AF135)&lt;-Tolerance)</f>
        <v>0</v>
      </c>
      <c r="AG32" s="18" t="n">
        <f aca="false">N((Calc_3!AG32=1)*(Calc_3!AG125*Calc_3!AG126+Calc_3!AG135)&lt;-Tolerance)</f>
        <v>0</v>
      </c>
      <c r="AH32" s="18" t="n">
        <f aca="false">N((Calc_3!AH32=1)*(Calc_3!AH125*Calc_3!AH126+Calc_3!AH135)&lt;-Tolerance)</f>
        <v>0</v>
      </c>
      <c r="AI32" s="18" t="n">
        <f aca="false">N((Calc_3!AI32=1)*(Calc_3!AI125*Calc_3!AI126+Calc_3!AI135)&lt;-Tolerance)</f>
        <v>0</v>
      </c>
      <c r="AJ32" s="18" t="n">
        <f aca="false">N((Calc_3!AJ32=1)*(Calc_3!AJ125*Calc_3!AJ126+Calc_3!AJ135)&lt;-Tolerance)</f>
        <v>0</v>
      </c>
      <c r="AK32" s="18" t="n">
        <f aca="false">N((Calc_3!AK32=1)*(Calc_3!AK125*Calc_3!AK126+Calc_3!AK135)&lt;-Tolerance)</f>
        <v>0</v>
      </c>
      <c r="AL32" s="18" t="n">
        <f aca="false">N((Calc_3!AL32=1)*(Calc_3!AL125*Calc_3!AL126+Calc_3!AL135)&lt;-Tolerance)</f>
        <v>0</v>
      </c>
      <c r="AM32" s="18" t="n">
        <f aca="false">N((Calc_3!AM32=1)*(Calc_3!AM125*Calc_3!AM126+Calc_3!AM135)&lt;-Tolerance)</f>
        <v>0</v>
      </c>
      <c r="AN32" s="18" t="n">
        <f aca="false">N((Calc_3!AN32=1)*(Calc_3!AN125*Calc_3!AN126+Calc_3!AN135)&lt;-Tolerance)</f>
        <v>0</v>
      </c>
      <c r="AO32" s="18" t="n">
        <f aca="false">N((Calc_3!AO32=1)*(Calc_3!AO125*Calc_3!AO126+Calc_3!AO135)&lt;-Tolerance)</f>
        <v>0</v>
      </c>
      <c r="AP32" s="18" t="n">
        <f aca="false">N((Calc_3!AP32=1)*(Calc_3!AP125*Calc_3!AP126+Calc_3!AP135)&lt;-Tolerance)</f>
        <v>0</v>
      </c>
      <c r="AQ32" s="18" t="n">
        <f aca="false">N((Calc_3!AQ32=1)*(Calc_3!AQ125*Calc_3!AQ126+Calc_3!AQ135)&lt;-Tolerance)</f>
        <v>0</v>
      </c>
      <c r="AR32" s="18" t="n">
        <f aca="false">N((Calc_3!AR32=1)*(Calc_3!AR125*Calc_3!AR126+Calc_3!AR135)&lt;-Tolerance)</f>
        <v>0</v>
      </c>
      <c r="AS32" s="18" t="n">
        <f aca="false">N((Calc_3!AS32=1)*(Calc_3!AS125*Calc_3!AS126+Calc_3!AS135)&lt;-Tolerance)</f>
        <v>0</v>
      </c>
      <c r="AT32" s="18" t="n">
        <f aca="false">N((Calc_3!AT32=1)*(Calc_3!AT125*Calc_3!AT126+Calc_3!AT135)&lt;-Tolerance)</f>
        <v>0</v>
      </c>
      <c r="AU32" s="18" t="n">
        <f aca="false">N((Calc_3!AU32=1)*(Calc_3!AU125*Calc_3!AU126+Calc_3!AU135)&lt;-Tolerance)</f>
        <v>0</v>
      </c>
      <c r="AV32" s="18" t="n">
        <f aca="false">N((Calc_3!AV32=1)*(Calc_3!AV125*Calc_3!AV126+Calc_3!AV135)&lt;-Tolerance)</f>
        <v>0</v>
      </c>
      <c r="AW32" s="18" t="n">
        <f aca="false">N((Calc_3!AW32=1)*(Calc_3!AW125*Calc_3!AW126+Calc_3!AW135)&lt;-Tolerance)</f>
        <v>0</v>
      </c>
      <c r="AX32" s="18" t="n">
        <f aca="false">N((Calc_3!AX32=1)*(Calc_3!AX125*Calc_3!AX126+Calc_3!AX135)&lt;-Tolerance)</f>
        <v>0</v>
      </c>
      <c r="AY32" s="18" t="n">
        <f aca="false">N((Calc_3!AY32=1)*(Calc_3!AY125*Calc_3!AY126+Calc_3!AY135)&lt;-Tolerance)</f>
        <v>0</v>
      </c>
      <c r="AZ32" s="18" t="n">
        <f aca="false">N((Calc_3!AZ32=1)*(Calc_3!AZ125*Calc_3!AZ126+Calc_3!AZ135)&lt;-Tolerance)</f>
        <v>0</v>
      </c>
      <c r="BA32" s="18" t="n">
        <f aca="false">N((Calc_3!BA32=1)*(Calc_3!BA125*Calc_3!BA126+Calc_3!BA135)&lt;-Tolerance)</f>
        <v>0</v>
      </c>
      <c r="BB32" s="18" t="n">
        <f aca="false">N((Calc_3!BB32=1)*(Calc_3!BB125*Calc_3!BB126+Calc_3!BB135)&lt;-Tolerance)</f>
        <v>0</v>
      </c>
      <c r="BC32" s="18" t="n">
        <f aca="false">N((Calc_3!BC32=1)*(Calc_3!BC125*Calc_3!BC126+Calc_3!BC135)&lt;-Tolerance)</f>
        <v>0</v>
      </c>
      <c r="BD32" s="18" t="n">
        <f aca="false">N((Calc_3!BD32=1)*(Calc_3!BD125*Calc_3!BD126+Calc_3!BD135)&lt;-Tolerance)</f>
        <v>0</v>
      </c>
      <c r="BE32" s="18" t="n">
        <f aca="false">N((Calc_3!BE32=1)*(Calc_3!BE125*Calc_3!BE126+Calc_3!BE135)&lt;-Tolerance)</f>
        <v>0</v>
      </c>
      <c r="BF32" s="18" t="n">
        <f aca="false">N((Calc_3!BF32=1)*(Calc_3!BF125*Calc_3!BF126+Calc_3!BF135)&lt;-Tolerance)</f>
        <v>0</v>
      </c>
      <c r="BG32" s="18" t="n">
        <f aca="false">N((Calc_3!BG32=1)*(Calc_3!BG125*Calc_3!BG126+Calc_3!BG135)&lt;-Tolerance)</f>
        <v>0</v>
      </c>
      <c r="BH32" s="18" t="n">
        <f aca="false">N((Calc_3!BH32=1)*(Calc_3!BH125*Calc_3!BH126+Calc_3!BH135)&lt;-Tolerance)</f>
        <v>0</v>
      </c>
      <c r="BI32" s="18" t="n">
        <f aca="false">N((Calc_3!BI32=1)*(Calc_3!BI125*Calc_3!BI126+Calc_3!BI135)&lt;-Tolerance)</f>
        <v>0</v>
      </c>
      <c r="BJ32" s="18" t="n">
        <f aca="false">N((Calc_3!BJ32=1)*(Calc_3!BJ125*Calc_3!BJ126+Calc_3!BJ135)&lt;-Tolerance)</f>
        <v>0</v>
      </c>
      <c r="BK32" s="18" t="n">
        <f aca="false">N((Calc_3!BK32=1)*(Calc_3!BK125*Calc_3!BK126+Calc_3!BK135)&lt;-Tolerance)</f>
        <v>0</v>
      </c>
      <c r="BL32" s="18" t="n">
        <f aca="false">N((Calc_3!BL32=1)*(Calc_3!BL125*Calc_3!BL126+Calc_3!BL135)&lt;-Tolerance)</f>
        <v>0</v>
      </c>
      <c r="BM32" s="18" t="n">
        <f aca="false">N((Calc_3!BM32=1)*(Calc_3!BM125*Calc_3!BM126+Calc_3!BM135)&lt;-Tolerance)</f>
        <v>0</v>
      </c>
      <c r="BN32" s="18" t="n">
        <f aca="false">N((Calc_3!BN32=1)*(Calc_3!BN125*Calc_3!BN126+Calc_3!BN135)&lt;-Tolerance)</f>
        <v>0</v>
      </c>
      <c r="BO32" s="18" t="n">
        <f aca="false">N((Calc_3!BO32=1)*(Calc_3!BO125*Calc_3!BO126+Calc_3!BO135)&lt;-Tolerance)</f>
        <v>0</v>
      </c>
      <c r="BP32" s="18" t="n">
        <f aca="false">N((Calc_3!BP32=1)*(Calc_3!BP125*Calc_3!BP126+Calc_3!BP135)&lt;-Tolerance)</f>
        <v>0</v>
      </c>
      <c r="BQ32" s="18" t="n">
        <f aca="false">N((Calc_3!BQ32=1)*(Calc_3!BQ125*Calc_3!BQ126+Calc_3!BQ135)&lt;-Tolerance)</f>
        <v>0</v>
      </c>
      <c r="BR32" s="18" t="n">
        <f aca="false">N((Calc_3!BR32=1)*(Calc_3!BR125*Calc_3!BR126+Calc_3!BR135)&lt;-Tolerance)</f>
        <v>0</v>
      </c>
      <c r="BS32" s="18" t="n">
        <f aca="false">N((Calc_3!BS32=1)*(Calc_3!BS125*Calc_3!BS126+Calc_3!BS135)&lt;-Tolerance)</f>
        <v>0</v>
      </c>
      <c r="BT32" s="18" t="n">
        <f aca="false">N((Calc_3!BT32=1)*(Calc_3!BT125*Calc_3!BT126+Calc_3!BT135)&lt;-Tolerance)</f>
        <v>0</v>
      </c>
      <c r="BU32" s="18" t="n">
        <f aca="false">N((Calc_3!BU32=1)*(Calc_3!BU125*Calc_3!BU126+Calc_3!BU135)&lt;-Tolerance)</f>
        <v>0</v>
      </c>
      <c r="BV32" s="18" t="n">
        <f aca="false">N((Calc_3!BV32=1)*(Calc_3!BV125*Calc_3!BV126+Calc_3!BV135)&lt;-Tolerance)</f>
        <v>0</v>
      </c>
      <c r="BW32" s="18" t="n">
        <f aca="false">N((Calc_3!BW32=1)*(Calc_3!BW125*Calc_3!BW126+Calc_3!BW135)&lt;-Tolerance)</f>
        <v>0</v>
      </c>
      <c r="BX32" s="18" t="n">
        <f aca="false">N((Calc_3!BX32=1)*(Calc_3!BX125*Calc_3!BX126+Calc_3!BX135)&lt;-Tolerance)</f>
        <v>0</v>
      </c>
      <c r="BY32" s="18" t="n">
        <f aca="false">N((Calc_3!BY32=1)*(Calc_3!BY125*Calc_3!BY126+Calc_3!BY135)&lt;-Tolerance)</f>
        <v>0</v>
      </c>
      <c r="BZ32" s="18" t="n">
        <f aca="false">N((Calc_3!BZ32=1)*(Calc_3!BZ125*Calc_3!BZ126+Calc_3!BZ135)&lt;-Tolerance)</f>
        <v>0</v>
      </c>
      <c r="CA32" s="18" t="n">
        <f aca="false">N((Calc_3!CA32=1)*(Calc_3!CA125*Calc_3!CA126+Calc_3!CA135)&lt;-Tolerance)</f>
        <v>0</v>
      </c>
      <c r="CB32" s="18" t="n">
        <f aca="false">N((Calc_3!CB32=1)*(Calc_3!CB125*Calc_3!CB126+Calc_3!CB135)&lt;-Tolerance)</f>
        <v>0</v>
      </c>
      <c r="CC32" s="18" t="n">
        <f aca="false">N((Calc_3!CC32=1)*(Calc_3!CC125*Calc_3!CC126+Calc_3!CC135)&lt;-Tolerance)</f>
        <v>0</v>
      </c>
      <c r="CD32" s="18" t="n">
        <f aca="false">N((Calc_3!CD32=1)*(Calc_3!CD125*Calc_3!CD126+Calc_3!CD135)&lt;-Tolerance)</f>
        <v>0</v>
      </c>
      <c r="CE32" s="18" t="n">
        <f aca="false">N((Calc_3!CE32=1)*(Calc_3!CE125*Calc_3!CE126+Calc_3!CE135)&lt;-Tolerance)</f>
        <v>0</v>
      </c>
      <c r="CF32" s="18" t="n">
        <f aca="false">N((Calc_3!CF32=1)*(Calc_3!CF125*Calc_3!CF126+Calc_3!CF135)&lt;-Tolerance)</f>
        <v>0</v>
      </c>
      <c r="CG32" s="18" t="n">
        <f aca="false">N((Calc_3!CG32=1)*(Calc_3!CG125*Calc_3!CG126+Calc_3!CG135)&lt;-Tolerance)</f>
        <v>0</v>
      </c>
      <c r="CH32" s="18" t="n">
        <f aca="false">N((Calc_3!CH32=1)*(Calc_3!CH125*Calc_3!CH126+Calc_3!CH135)&lt;-Tolerance)</f>
        <v>0</v>
      </c>
      <c r="CI32" s="18" t="n">
        <f aca="false">N((Calc_3!CI32=1)*(Calc_3!CI125*Calc_3!CI126+Calc_3!CI135)&lt;-Tolerance)</f>
        <v>0</v>
      </c>
      <c r="CJ32" s="18" t="n">
        <f aca="false">N((Calc_3!CJ32=1)*(Calc_3!CJ125*Calc_3!CJ126+Calc_3!CJ135)&lt;-Tolerance)</f>
        <v>0</v>
      </c>
      <c r="CK32" s="18" t="n">
        <f aca="false">N((Calc_3!CK32=1)*(Calc_3!CK125*Calc_3!CK126+Calc_3!CK135)&lt;-Tolerance)</f>
        <v>0</v>
      </c>
      <c r="CL32" s="18" t="n">
        <f aca="false">N((Calc_3!CL32=1)*(Calc_3!CL125*Calc_3!CL126+Calc_3!CL135)&lt;-Tolerance)</f>
        <v>0</v>
      </c>
      <c r="CM32" s="18" t="n">
        <f aca="false">N((Calc_3!CM32=1)*(Calc_3!CM125*Calc_3!CM126+Calc_3!CM135)&lt;-Tolerance)</f>
        <v>0</v>
      </c>
      <c r="CN32" s="18" t="n">
        <f aca="false">N((Calc_3!CN32=1)*(Calc_3!CN125*Calc_3!CN126+Calc_3!CN135)&lt;-Tolerance)</f>
        <v>0</v>
      </c>
      <c r="CO32" s="18" t="n">
        <f aca="false">N((Calc_3!CO32=1)*(Calc_3!CO125*Calc_3!CO126+Calc_3!CO135)&lt;-Tolerance)</f>
        <v>0</v>
      </c>
      <c r="CP32" s="18" t="n">
        <f aca="false">N((Calc_3!CP32=1)*(Calc_3!CP125*Calc_3!CP126+Calc_3!CP135)&lt;-Tolerance)</f>
        <v>0</v>
      </c>
      <c r="CQ32" s="18" t="n">
        <f aca="false">N((Calc_3!CQ32=1)*(Calc_3!CQ125*Calc_3!CQ126+Calc_3!CQ135)&lt;-Tolerance)</f>
        <v>0</v>
      </c>
      <c r="CR32" s="18" t="n">
        <f aca="false">N((Calc_3!CR32=1)*(Calc_3!CR125*Calc_3!CR126+Calc_3!CR135)&lt;-Tolerance)</f>
        <v>0</v>
      </c>
      <c r="CS32" s="18" t="n">
        <f aca="false">N((Calc_3!CS32=1)*(Calc_3!CS125*Calc_3!CS126+Calc_3!CS135)&lt;-Tolerance)</f>
        <v>0</v>
      </c>
      <c r="CT32" s="18" t="n">
        <f aca="false">N((Calc_3!CT32=1)*(Calc_3!CT125*Calc_3!CT126+Calc_3!CT135)&lt;-Tolerance)</f>
        <v>0</v>
      </c>
      <c r="CU32" s="18" t="n">
        <f aca="false">N((Calc_3!CU32=1)*(Calc_3!CU125*Calc_3!CU126+Calc_3!CU135)&lt;-Tolerance)</f>
        <v>0</v>
      </c>
      <c r="CV32" s="18" t="n">
        <f aca="false">N((Calc_3!CV32=1)*(Calc_3!CV125*Calc_3!CV126+Calc_3!CV135)&lt;-Tolerance)</f>
        <v>0</v>
      </c>
      <c r="CW32" s="18" t="n">
        <f aca="false">N((Calc_3!CW32=1)*(Calc_3!CW125*Calc_3!CW126+Calc_3!CW135)&lt;-Tolerance)</f>
        <v>0</v>
      </c>
      <c r="CX32" s="18" t="n">
        <f aca="false">N((Calc_3!CX32=1)*(Calc_3!CX125*Calc_3!CX126+Calc_3!CX135)&lt;-Tolerance)</f>
        <v>0</v>
      </c>
      <c r="CY32" s="18" t="n">
        <f aca="false">N((Calc_3!CY32=1)*(Calc_3!CY125*Calc_3!CY126+Calc_3!CY135)&lt;-Tolerance)</f>
        <v>0</v>
      </c>
      <c r="CZ32" s="18" t="n">
        <f aca="false">N((Calc_3!CZ32=1)*(Calc_3!CZ125*Calc_3!CZ126+Calc_3!CZ135)&lt;-Tolerance)</f>
        <v>0</v>
      </c>
      <c r="DA32" s="18" t="n">
        <f aca="false">N((Calc_3!DA32=1)*(Calc_3!DA125*Calc_3!DA126+Calc_3!DA135)&lt;-Tolerance)</f>
        <v>0</v>
      </c>
      <c r="DB32" s="18" t="n">
        <f aca="false">N((Calc_3!DB32=1)*(Calc_3!DB125*Calc_3!DB126+Calc_3!DB135)&lt;-Tolerance)</f>
        <v>0</v>
      </c>
      <c r="DC32" s="18" t="n">
        <f aca="false">N((Calc_3!DC32=1)*(Calc_3!DC125*Calc_3!DC126+Calc_3!DC135)&lt;-Tolerance)</f>
        <v>0</v>
      </c>
      <c r="DD32" s="18" t="n">
        <f aca="false">N((Calc_3!DD32=1)*(Calc_3!DD125*Calc_3!DD126+Calc_3!DD135)&lt;-Tolerance)</f>
        <v>0</v>
      </c>
      <c r="DE32" s="18" t="n">
        <f aca="false">N((Calc_3!DE32=1)*(Calc_3!DE125*Calc_3!DE126+Calc_3!DE135)&lt;-Tolerance)</f>
        <v>0</v>
      </c>
      <c r="DF32" s="18" t="n">
        <f aca="false">N((Calc_3!DF32=1)*(Calc_3!DF125*Calc_3!DF126+Calc_3!DF135)&lt;-Tolerance)</f>
        <v>0</v>
      </c>
      <c r="DG32" s="18" t="n">
        <f aca="false">N((Calc_3!DG32=1)*(Calc_3!DG125*Calc_3!DG126+Calc_3!DG135)&lt;-Tolerance)</f>
        <v>0</v>
      </c>
      <c r="DH32" s="18" t="n">
        <f aca="false">N((Calc_3!DH32=1)*(Calc_3!DH125*Calc_3!DH126+Calc_3!DH135)&lt;-Tolerance)</f>
        <v>0</v>
      </c>
      <c r="DI32" s="18" t="n">
        <f aca="false">N((Calc_3!DI32=1)*(Calc_3!DI125*Calc_3!DI126+Calc_3!DI135)&lt;-Tolerance)</f>
        <v>0</v>
      </c>
      <c r="DJ32" s="18" t="n">
        <f aca="false">N((Calc_3!DJ32=1)*(Calc_3!DJ125*Calc_3!DJ126+Calc_3!DJ135)&lt;-Tolerance)</f>
        <v>0</v>
      </c>
      <c r="DK32" s="18" t="n">
        <f aca="false">N((Calc_3!DK32=1)*(Calc_3!DK125*Calc_3!DK126+Calc_3!DK135)&lt;-Tolerance)</f>
        <v>0</v>
      </c>
      <c r="DL32" s="18" t="n">
        <f aca="false">N((Calc_3!DL32=1)*(Calc_3!DL125*Calc_3!DL126+Calc_3!DL135)&lt;-Tolerance)</f>
        <v>0</v>
      </c>
      <c r="DM32" s="18" t="n">
        <f aca="false">N((Calc_3!DM32=1)*(Calc_3!DM125*Calc_3!DM126+Calc_3!DM135)&lt;-Tolerance)</f>
        <v>0</v>
      </c>
      <c r="DN32" s="18" t="n">
        <f aca="false">N((Calc_3!DN32=1)*(Calc_3!DN125*Calc_3!DN126+Calc_3!DN135)&lt;-Tolerance)</f>
        <v>0</v>
      </c>
      <c r="DO32" s="18" t="n">
        <f aca="false">N((Calc_3!DO32=1)*(Calc_3!DO125*Calc_3!DO126+Calc_3!DO135)&lt;-Tolerance)</f>
        <v>0</v>
      </c>
      <c r="DP32" s="18" t="n">
        <f aca="false">N((Calc_3!DP32=1)*(Calc_3!DP125*Calc_3!DP126+Calc_3!DP135)&lt;-Tolerance)</f>
        <v>0</v>
      </c>
      <c r="DQ32" s="18" t="n">
        <f aca="false">N((Calc_3!DQ32=1)*(Calc_3!DQ125*Calc_3!DQ126+Calc_3!DQ135)&lt;-Tolerance)</f>
        <v>0</v>
      </c>
      <c r="DR32" s="18" t="n">
        <f aca="false">N((Calc_3!DR32=1)*(Calc_3!DR125*Calc_3!DR126+Calc_3!DR135)&lt;-Tolerance)</f>
        <v>0</v>
      </c>
      <c r="DS32" s="18" t="n">
        <f aca="false">N((Calc_3!DS32=1)*(Calc_3!DS125*Calc_3!DS126+Calc_3!DS135)&lt;-Tolerance)</f>
        <v>0</v>
      </c>
      <c r="DT32" s="18" t="n">
        <f aca="false">N((Calc_3!DT32=1)*(Calc_3!DT125*Calc_3!DT126+Calc_3!DT135)&lt;-Tolerance)</f>
        <v>0</v>
      </c>
      <c r="DU32" s="18" t="n">
        <f aca="false">N((Calc_3!DU32=1)*(Calc_3!DU125*Calc_3!DU126+Calc_3!DU135)&lt;-Tolerance)</f>
        <v>0</v>
      </c>
      <c r="DV32" s="18" t="n">
        <f aca="false">N((Calc_3!DV32=1)*(Calc_3!DV125*Calc_3!DV126+Calc_3!DV135)&lt;-Tolerance)</f>
        <v>0</v>
      </c>
      <c r="DW32" s="18" t="n">
        <f aca="false">N((Calc_3!DW32=1)*(Calc_3!DW125*Calc_3!DW126+Calc_3!DW135)&lt;-Tolerance)</f>
        <v>0</v>
      </c>
      <c r="DX32" s="18" t="n">
        <f aca="false">N((Calc_3!DX32=1)*(Calc_3!DX125*Calc_3!DX126+Calc_3!DX135)&lt;-Tolerance)</f>
        <v>0</v>
      </c>
      <c r="DY32" s="18" t="n">
        <f aca="false">N((Calc_3!DY32=1)*(Calc_3!DY125*Calc_3!DY126+Calc_3!DY135)&lt;-Tolerance)</f>
        <v>0</v>
      </c>
      <c r="DZ32" s="18" t="n">
        <f aca="false">N((Calc_3!DZ32=1)*(Calc_3!DZ125*Calc_3!DZ126+Calc_3!DZ135)&lt;-Tolerance)</f>
        <v>0</v>
      </c>
      <c r="EA32" s="18" t="n">
        <f aca="false">N((Calc_3!EA32=1)*(Calc_3!EA125*Calc_3!EA126+Calc_3!EA135)&lt;-Tolerance)</f>
        <v>0</v>
      </c>
      <c r="EB32" s="18" t="n">
        <f aca="false">N((Calc_3!EB32=1)*(Calc_3!EB125*Calc_3!EB126+Calc_3!EB135)&lt;-Tolerance)</f>
        <v>0</v>
      </c>
      <c r="EC32" s="18" t="n">
        <f aca="false">N((Calc_3!EC32=1)*(Calc_3!EC125*Calc_3!EC126+Calc_3!EC135)&lt;-Tolerance)</f>
        <v>0</v>
      </c>
      <c r="ED32" s="18" t="n">
        <f aca="false">N((Calc_3!ED32=1)*(Calc_3!ED125*Calc_3!ED126+Calc_3!ED135)&lt;-Tolerance)</f>
        <v>0</v>
      </c>
      <c r="EE32" s="18" t="n">
        <f aca="false">N((Calc_3!EE32=1)*(Calc_3!EE125*Calc_3!EE126+Calc_3!EE135)&lt;-Tolerance)</f>
        <v>0</v>
      </c>
      <c r="EF32" s="18" t="n">
        <f aca="false">N((Calc_3!EF32=1)*(Calc_3!EF125*Calc_3!EF126+Calc_3!EF135)&lt;-Tolerance)</f>
        <v>0</v>
      </c>
      <c r="EG32" s="18" t="n">
        <f aca="false">N((Calc_3!EG32=1)*(Calc_3!EG125*Calc_3!EG126+Calc_3!EG135)&lt;-Tolerance)</f>
        <v>0</v>
      </c>
      <c r="EH32" s="18" t="n">
        <f aca="false">N((Calc_3!EH32=1)*(Calc_3!EH125*Calc_3!EH126+Calc_3!EH135)&lt;-Tolerance)</f>
        <v>0</v>
      </c>
      <c r="EI32" s="18" t="n">
        <f aca="false">N((Calc_3!EI32=1)*(Calc_3!EI125*Calc_3!EI126+Calc_3!EI135)&lt;-Tolerance)</f>
        <v>0</v>
      </c>
      <c r="EJ32" s="18" t="n">
        <f aca="false">N((Calc_3!EJ32=1)*(Calc_3!EJ125*Calc_3!EJ126+Calc_3!EJ135)&lt;-Tolerance)</f>
        <v>0</v>
      </c>
      <c r="EK32" s="18" t="n">
        <f aca="false">N((Calc_3!EK32=1)*(Calc_3!EK125*Calc_3!EK126+Calc_3!EK135)&lt;-Tolerance)</f>
        <v>0</v>
      </c>
      <c r="EL32" s="18" t="n">
        <f aca="false">N((Calc_3!EL32=1)*(Calc_3!EL125*Calc_3!EL126+Calc_3!EL135)&lt;-Tolerance)</f>
        <v>0</v>
      </c>
      <c r="EM32" s="18" t="n">
        <f aca="false">N((Calc_3!EM32=1)*(Calc_3!EM125*Calc_3!EM126+Calc_3!EM135)&lt;-Tolerance)</f>
        <v>0</v>
      </c>
      <c r="EN32" s="18" t="n">
        <f aca="false">N((Calc_3!EN32=1)*(Calc_3!EN125*Calc_3!EN126+Calc_3!EN135)&lt;-Tolerance)</f>
        <v>0</v>
      </c>
      <c r="EO32" s="18" t="n">
        <f aca="false">N((Calc_3!EO32=1)*(Calc_3!EO125*Calc_3!EO126+Calc_3!EO135)&lt;-Tolerance)</f>
        <v>0</v>
      </c>
      <c r="EP32" s="18" t="n">
        <f aca="false">N((Calc_3!EP32=1)*(Calc_3!EP125*Calc_3!EP126+Calc_3!EP135)&lt;-Tolerance)</f>
        <v>0</v>
      </c>
      <c r="EQ32" s="18" t="n">
        <f aca="false">N((Calc_3!EQ32=1)*(Calc_3!EQ125*Calc_3!EQ126+Calc_3!EQ135)&lt;-Tolerance)</f>
        <v>0</v>
      </c>
      <c r="ER32" s="18" t="n">
        <f aca="false">N((Calc_3!ER32=1)*(Calc_3!ER125*Calc_3!ER126+Calc_3!ER135)&lt;-Tolerance)</f>
        <v>0</v>
      </c>
      <c r="ES32" s="18" t="n">
        <f aca="false">N((Calc_3!ES32=1)*(Calc_3!ES125*Calc_3!ES126+Calc_3!ES135)&lt;-Tolerance)</f>
        <v>0</v>
      </c>
      <c r="ET32" s="18" t="n">
        <f aca="false">N((Calc_3!ET32=1)*(Calc_3!ET125*Calc_3!ET126+Calc_3!ET135)&lt;-Tolerance)</f>
        <v>0</v>
      </c>
      <c r="EU32" s="18" t="n">
        <f aca="false">N((Calc_3!EU32=1)*(Calc_3!EU125*Calc_3!EU126+Calc_3!EU135)&lt;-Tolerance)</f>
        <v>0</v>
      </c>
      <c r="EV32" s="18" t="n">
        <f aca="false">N((Calc_3!EV32=1)*(Calc_3!EV125*Calc_3!EV126+Calc_3!EV135)&lt;-Tolerance)</f>
        <v>0</v>
      </c>
      <c r="EW32" s="18" t="n">
        <f aca="false">N((Calc_3!EW32=1)*(Calc_3!EW125*Calc_3!EW126+Calc_3!EW135)&lt;-Tolerance)</f>
        <v>0</v>
      </c>
      <c r="EX32" s="18" t="n">
        <f aca="false">N((Calc_3!EX32=1)*(Calc_3!EX125*Calc_3!EX126+Calc_3!EX135)&lt;-Tolerance)</f>
        <v>0</v>
      </c>
      <c r="EY32" s="18" t="n">
        <f aca="false">N((Calc_3!EY32=1)*(Calc_3!EY125*Calc_3!EY126+Calc_3!EY135)&lt;-Tolerance)</f>
        <v>0</v>
      </c>
      <c r="EZ32" s="18" t="n">
        <f aca="false">N((Calc_3!EZ32=1)*(Calc_3!EZ125*Calc_3!EZ126+Calc_3!EZ135)&lt;-Tolerance)</f>
        <v>0</v>
      </c>
      <c r="FA32" s="18" t="n">
        <f aca="false">N((Calc_3!FA32=1)*(Calc_3!FA125*Calc_3!FA126+Calc_3!FA135)&lt;-Tolerance)</f>
        <v>0</v>
      </c>
      <c r="FB32" s="18" t="n">
        <f aca="false">N((Calc_3!FB32=1)*(Calc_3!FB125*Calc_3!FB126+Calc_3!FB135)&lt;-Tolerance)</f>
        <v>0</v>
      </c>
      <c r="FC32" s="18" t="n">
        <f aca="false">N((Calc_3!FC32=1)*(Calc_3!FC125*Calc_3!FC126+Calc_3!FC135)&lt;-Tolerance)</f>
        <v>0</v>
      </c>
      <c r="FD32" s="18" t="n">
        <f aca="false">N((Calc_3!FD32=1)*(Calc_3!FD125*Calc_3!FD126+Calc_3!FD135)&lt;-Tolerance)</f>
        <v>0</v>
      </c>
      <c r="FE32" s="18" t="n">
        <f aca="false">N((Calc_3!FE32=1)*(Calc_3!FE125*Calc_3!FE126+Calc_3!FE135)&lt;-Tolerance)</f>
        <v>0</v>
      </c>
      <c r="FF32" s="18" t="n">
        <f aca="false">N((Calc_3!FF32=1)*(Calc_3!FF125*Calc_3!FF126+Calc_3!FF135)&lt;-Tolerance)</f>
        <v>0</v>
      </c>
      <c r="FG32" s="18" t="n">
        <f aca="false">N((Calc_3!FG32=1)*(Calc_3!FG125*Calc_3!FG126+Calc_3!FG135)&lt;-Tolerance)</f>
        <v>0</v>
      </c>
      <c r="FH32" s="18" t="n">
        <f aca="false">N((Calc_3!FH32=1)*(Calc_3!FH125*Calc_3!FH126+Calc_3!FH135)&lt;-Tolerance)</f>
        <v>0</v>
      </c>
    </row>
    <row r="33" customFormat="false" ht="15" hidden="false" customHeight="false" outlineLevel="0" collapsed="false">
      <c r="C33" s="1" t="s">
        <v>930</v>
      </c>
      <c r="D33" s="12" t="s">
        <v>34</v>
      </c>
      <c r="E33" s="67" t="str">
        <f aca="false">IF(F33=0,"OK","CHECK")</f>
        <v>OK</v>
      </c>
      <c r="F33" s="18" t="n">
        <f aca="false">N(ABS(Calc_1!$F184)&gt;Tolerance)</f>
        <v>0</v>
      </c>
    </row>
    <row r="34" customFormat="false" ht="15" hidden="false" customHeight="false" outlineLevel="0" collapsed="false">
      <c r="C34" s="1" t="s">
        <v>931</v>
      </c>
      <c r="D34" s="12" t="s">
        <v>34</v>
      </c>
      <c r="E34" s="67" t="str">
        <f aca="false">IF(F34=0,"OK","CHECK")</f>
        <v>OK</v>
      </c>
      <c r="F34" s="18" t="n">
        <f aca="false">N(ABS(Calc_2!$F184)&gt;Tolerance)</f>
        <v>0</v>
      </c>
    </row>
    <row r="35" customFormat="false" ht="15" hidden="false" customHeight="false" outlineLevel="0" collapsed="false">
      <c r="C35" s="1" t="s">
        <v>932</v>
      </c>
      <c r="D35" s="12" t="s">
        <v>34</v>
      </c>
      <c r="E35" s="67" t="str">
        <f aca="false">IF(F35=0,"OK","CHECK")</f>
        <v>OK</v>
      </c>
      <c r="F35" s="18" t="n">
        <f aca="false">N(ABS(Calc_3!$F184)&gt;Tolerance)</f>
        <v>0</v>
      </c>
    </row>
    <row r="36" customFormat="false" ht="15" hidden="false" customHeight="false" outlineLevel="0" collapsed="false">
      <c r="C36" s="1" t="s">
        <v>933</v>
      </c>
      <c r="D36" s="12" t="s">
        <v>34</v>
      </c>
      <c r="E36" s="67" t="str">
        <f aca="false">IF(F36=0,"OK","CHECK")</f>
        <v>OK</v>
      </c>
      <c r="F36" s="18" t="n">
        <f aca="false">SUM(J36:FH36)</f>
        <v>0</v>
      </c>
      <c r="J36" s="18" t="n">
        <f aca="false">N(Calc_1!J86&gt;In_Grid_Import_MW*Hours_In_Day*Calc_1!J$5+Tolerance)</f>
        <v>0</v>
      </c>
      <c r="K36" s="18" t="n">
        <f aca="false">N(Calc_1!K86&gt;In_Grid_Import_MW*Hours_In_Day*Calc_1!K$5+Tolerance)</f>
        <v>0</v>
      </c>
      <c r="L36" s="18" t="n">
        <f aca="false">N(Calc_1!L86&gt;In_Grid_Import_MW*Hours_In_Day*Calc_1!L$5+Tolerance)</f>
        <v>0</v>
      </c>
      <c r="M36" s="18" t="n">
        <f aca="false">N(Calc_1!M86&gt;In_Grid_Import_MW*Hours_In_Day*Calc_1!M$5+Tolerance)</f>
        <v>0</v>
      </c>
      <c r="N36" s="18" t="n">
        <f aca="false">N(Calc_1!N86&gt;In_Grid_Import_MW*Hours_In_Day*Calc_1!N$5+Tolerance)</f>
        <v>0</v>
      </c>
      <c r="O36" s="18" t="n">
        <f aca="false">N(Calc_1!O86&gt;In_Grid_Import_MW*Hours_In_Day*Calc_1!O$5+Tolerance)</f>
        <v>0</v>
      </c>
      <c r="P36" s="18" t="n">
        <f aca="false">N(Calc_1!P86&gt;In_Grid_Import_MW*Hours_In_Day*Calc_1!P$5+Tolerance)</f>
        <v>0</v>
      </c>
      <c r="Q36" s="18" t="n">
        <f aca="false">N(Calc_1!Q86&gt;In_Grid_Import_MW*Hours_In_Day*Calc_1!Q$5+Tolerance)</f>
        <v>0</v>
      </c>
      <c r="R36" s="18" t="n">
        <f aca="false">N(Calc_1!R86&gt;In_Grid_Import_MW*Hours_In_Day*Calc_1!R$5+Tolerance)</f>
        <v>0</v>
      </c>
      <c r="S36" s="18" t="n">
        <f aca="false">N(Calc_1!S86&gt;In_Grid_Import_MW*Hours_In_Day*Calc_1!S$5+Tolerance)</f>
        <v>0</v>
      </c>
      <c r="T36" s="18" t="n">
        <f aca="false">N(Calc_1!T86&gt;In_Grid_Import_MW*Hours_In_Day*Calc_1!T$5+Tolerance)</f>
        <v>0</v>
      </c>
      <c r="U36" s="18" t="n">
        <f aca="false">N(Calc_1!U86&gt;In_Grid_Import_MW*Hours_In_Day*Calc_1!U$5+Tolerance)</f>
        <v>0</v>
      </c>
      <c r="V36" s="18" t="n">
        <f aca="false">N(Calc_1!V86&gt;In_Grid_Import_MW*Hours_In_Day*Calc_1!V$5+Tolerance)</f>
        <v>0</v>
      </c>
      <c r="W36" s="18" t="n">
        <f aca="false">N(Calc_1!W86&gt;In_Grid_Import_MW*Hours_In_Day*Calc_1!W$5+Tolerance)</f>
        <v>0</v>
      </c>
      <c r="X36" s="18" t="n">
        <f aca="false">N(Calc_1!X86&gt;In_Grid_Import_MW*Hours_In_Day*Calc_1!X$5+Tolerance)</f>
        <v>0</v>
      </c>
      <c r="Y36" s="18" t="n">
        <f aca="false">N(Calc_1!Y86&gt;In_Grid_Import_MW*Hours_In_Day*Calc_1!Y$5+Tolerance)</f>
        <v>0</v>
      </c>
      <c r="Z36" s="18" t="n">
        <f aca="false">N(Calc_1!Z86&gt;In_Grid_Import_MW*Hours_In_Day*Calc_1!Z$5+Tolerance)</f>
        <v>0</v>
      </c>
      <c r="AA36" s="18" t="n">
        <f aca="false">N(Calc_1!AA86&gt;In_Grid_Import_MW*Hours_In_Day*Calc_1!AA$5+Tolerance)</f>
        <v>0</v>
      </c>
      <c r="AB36" s="18" t="n">
        <f aca="false">N(Calc_1!AB86&gt;In_Grid_Import_MW*Hours_In_Day*Calc_1!AB$5+Tolerance)</f>
        <v>0</v>
      </c>
      <c r="AC36" s="18" t="n">
        <f aca="false">N(Calc_1!AC86&gt;In_Grid_Import_MW*Hours_In_Day*Calc_1!AC$5+Tolerance)</f>
        <v>0</v>
      </c>
      <c r="AD36" s="18" t="n">
        <f aca="false">N(Calc_1!AD86&gt;In_Grid_Import_MW*Hours_In_Day*Calc_1!AD$5+Tolerance)</f>
        <v>0</v>
      </c>
      <c r="AE36" s="18" t="n">
        <f aca="false">N(Calc_1!AE86&gt;In_Grid_Import_MW*Hours_In_Day*Calc_1!AE$5+Tolerance)</f>
        <v>0</v>
      </c>
      <c r="AF36" s="18" t="n">
        <f aca="false">N(Calc_1!AF86&gt;In_Grid_Import_MW*Hours_In_Day*Calc_1!AF$5+Tolerance)</f>
        <v>0</v>
      </c>
      <c r="AG36" s="18" t="n">
        <f aca="false">N(Calc_1!AG86&gt;In_Grid_Import_MW*Hours_In_Day*Calc_1!AG$5+Tolerance)</f>
        <v>0</v>
      </c>
      <c r="AH36" s="18" t="n">
        <f aca="false">N(Calc_1!AH86&gt;In_Grid_Import_MW*Hours_In_Day*Calc_1!AH$5+Tolerance)</f>
        <v>0</v>
      </c>
      <c r="AI36" s="18" t="n">
        <f aca="false">N(Calc_1!AI86&gt;In_Grid_Import_MW*Hours_In_Day*Calc_1!AI$5+Tolerance)</f>
        <v>0</v>
      </c>
      <c r="AJ36" s="18" t="n">
        <f aca="false">N(Calc_1!AJ86&gt;In_Grid_Import_MW*Hours_In_Day*Calc_1!AJ$5+Tolerance)</f>
        <v>0</v>
      </c>
      <c r="AK36" s="18" t="n">
        <f aca="false">N(Calc_1!AK86&gt;In_Grid_Import_MW*Hours_In_Day*Calc_1!AK$5+Tolerance)</f>
        <v>0</v>
      </c>
      <c r="AL36" s="18" t="n">
        <f aca="false">N(Calc_1!AL86&gt;In_Grid_Import_MW*Hours_In_Day*Calc_1!AL$5+Tolerance)</f>
        <v>0</v>
      </c>
      <c r="AM36" s="18" t="n">
        <f aca="false">N(Calc_1!AM86&gt;In_Grid_Import_MW*Hours_In_Day*Calc_1!AM$5+Tolerance)</f>
        <v>0</v>
      </c>
      <c r="AN36" s="18" t="n">
        <f aca="false">N(Calc_1!AN86&gt;In_Grid_Import_MW*Hours_In_Day*Calc_1!AN$5+Tolerance)</f>
        <v>0</v>
      </c>
      <c r="AO36" s="18" t="n">
        <f aca="false">N(Calc_1!AO86&gt;In_Grid_Import_MW*Hours_In_Day*Calc_1!AO$5+Tolerance)</f>
        <v>0</v>
      </c>
      <c r="AP36" s="18" t="n">
        <f aca="false">N(Calc_1!AP86&gt;In_Grid_Import_MW*Hours_In_Day*Calc_1!AP$5+Tolerance)</f>
        <v>0</v>
      </c>
      <c r="AQ36" s="18" t="n">
        <f aca="false">N(Calc_1!AQ86&gt;In_Grid_Import_MW*Hours_In_Day*Calc_1!AQ$5+Tolerance)</f>
        <v>0</v>
      </c>
      <c r="AR36" s="18" t="n">
        <f aca="false">N(Calc_1!AR86&gt;In_Grid_Import_MW*Hours_In_Day*Calc_1!AR$5+Tolerance)</f>
        <v>0</v>
      </c>
      <c r="AS36" s="18" t="n">
        <f aca="false">N(Calc_1!AS86&gt;In_Grid_Import_MW*Hours_In_Day*Calc_1!AS$5+Tolerance)</f>
        <v>0</v>
      </c>
      <c r="AT36" s="18" t="n">
        <f aca="false">N(Calc_1!AT86&gt;In_Grid_Import_MW*Hours_In_Day*Calc_1!AT$5+Tolerance)</f>
        <v>0</v>
      </c>
      <c r="AU36" s="18" t="n">
        <f aca="false">N(Calc_1!AU86&gt;In_Grid_Import_MW*Hours_In_Day*Calc_1!AU$5+Tolerance)</f>
        <v>0</v>
      </c>
      <c r="AV36" s="18" t="n">
        <f aca="false">N(Calc_1!AV86&gt;In_Grid_Import_MW*Hours_In_Day*Calc_1!AV$5+Tolerance)</f>
        <v>0</v>
      </c>
      <c r="AW36" s="18" t="n">
        <f aca="false">N(Calc_1!AW86&gt;In_Grid_Import_MW*Hours_In_Day*Calc_1!AW$5+Tolerance)</f>
        <v>0</v>
      </c>
      <c r="AX36" s="18" t="n">
        <f aca="false">N(Calc_1!AX86&gt;In_Grid_Import_MW*Hours_In_Day*Calc_1!AX$5+Tolerance)</f>
        <v>0</v>
      </c>
      <c r="AY36" s="18" t="n">
        <f aca="false">N(Calc_1!AY86&gt;In_Grid_Import_MW*Hours_In_Day*Calc_1!AY$5+Tolerance)</f>
        <v>0</v>
      </c>
      <c r="AZ36" s="18" t="n">
        <f aca="false">N(Calc_1!AZ86&gt;In_Grid_Import_MW*Hours_In_Day*Calc_1!AZ$5+Tolerance)</f>
        <v>0</v>
      </c>
      <c r="BA36" s="18" t="n">
        <f aca="false">N(Calc_1!BA86&gt;In_Grid_Import_MW*Hours_In_Day*Calc_1!BA$5+Tolerance)</f>
        <v>0</v>
      </c>
      <c r="BB36" s="18" t="n">
        <f aca="false">N(Calc_1!BB86&gt;In_Grid_Import_MW*Hours_In_Day*Calc_1!BB$5+Tolerance)</f>
        <v>0</v>
      </c>
      <c r="BC36" s="18" t="n">
        <f aca="false">N(Calc_1!BC86&gt;In_Grid_Import_MW*Hours_In_Day*Calc_1!BC$5+Tolerance)</f>
        <v>0</v>
      </c>
      <c r="BD36" s="18" t="n">
        <f aca="false">N(Calc_1!BD86&gt;In_Grid_Import_MW*Hours_In_Day*Calc_1!BD$5+Tolerance)</f>
        <v>0</v>
      </c>
      <c r="BE36" s="18" t="n">
        <f aca="false">N(Calc_1!BE86&gt;In_Grid_Import_MW*Hours_In_Day*Calc_1!BE$5+Tolerance)</f>
        <v>0</v>
      </c>
      <c r="BF36" s="18" t="n">
        <f aca="false">N(Calc_1!BF86&gt;In_Grid_Import_MW*Hours_In_Day*Calc_1!BF$5+Tolerance)</f>
        <v>0</v>
      </c>
      <c r="BG36" s="18" t="n">
        <f aca="false">N(Calc_1!BG86&gt;In_Grid_Import_MW*Hours_In_Day*Calc_1!BG$5+Tolerance)</f>
        <v>0</v>
      </c>
      <c r="BH36" s="18" t="n">
        <f aca="false">N(Calc_1!BH86&gt;In_Grid_Import_MW*Hours_In_Day*Calc_1!BH$5+Tolerance)</f>
        <v>0</v>
      </c>
      <c r="BI36" s="18" t="n">
        <f aca="false">N(Calc_1!BI86&gt;In_Grid_Import_MW*Hours_In_Day*Calc_1!BI$5+Tolerance)</f>
        <v>0</v>
      </c>
      <c r="BJ36" s="18" t="n">
        <f aca="false">N(Calc_1!BJ86&gt;In_Grid_Import_MW*Hours_In_Day*Calc_1!BJ$5+Tolerance)</f>
        <v>0</v>
      </c>
      <c r="BK36" s="18" t="n">
        <f aca="false">N(Calc_1!BK86&gt;In_Grid_Import_MW*Hours_In_Day*Calc_1!BK$5+Tolerance)</f>
        <v>0</v>
      </c>
      <c r="BL36" s="18" t="n">
        <f aca="false">N(Calc_1!BL86&gt;In_Grid_Import_MW*Hours_In_Day*Calc_1!BL$5+Tolerance)</f>
        <v>0</v>
      </c>
      <c r="BM36" s="18" t="n">
        <f aca="false">N(Calc_1!BM86&gt;In_Grid_Import_MW*Hours_In_Day*Calc_1!BM$5+Tolerance)</f>
        <v>0</v>
      </c>
      <c r="BN36" s="18" t="n">
        <f aca="false">N(Calc_1!BN86&gt;In_Grid_Import_MW*Hours_In_Day*Calc_1!BN$5+Tolerance)</f>
        <v>0</v>
      </c>
      <c r="BO36" s="18" t="n">
        <f aca="false">N(Calc_1!BO86&gt;In_Grid_Import_MW*Hours_In_Day*Calc_1!BO$5+Tolerance)</f>
        <v>0</v>
      </c>
      <c r="BP36" s="18" t="n">
        <f aca="false">N(Calc_1!BP86&gt;In_Grid_Import_MW*Hours_In_Day*Calc_1!BP$5+Tolerance)</f>
        <v>0</v>
      </c>
      <c r="BQ36" s="18" t="n">
        <f aca="false">N(Calc_1!BQ86&gt;In_Grid_Import_MW*Hours_In_Day*Calc_1!BQ$5+Tolerance)</f>
        <v>0</v>
      </c>
      <c r="BR36" s="18" t="n">
        <f aca="false">N(Calc_1!BR86&gt;In_Grid_Import_MW*Hours_In_Day*Calc_1!BR$5+Tolerance)</f>
        <v>0</v>
      </c>
      <c r="BS36" s="18" t="n">
        <f aca="false">N(Calc_1!BS86&gt;In_Grid_Import_MW*Hours_In_Day*Calc_1!BS$5+Tolerance)</f>
        <v>0</v>
      </c>
      <c r="BT36" s="18" t="n">
        <f aca="false">N(Calc_1!BT86&gt;In_Grid_Import_MW*Hours_In_Day*Calc_1!BT$5+Tolerance)</f>
        <v>0</v>
      </c>
      <c r="BU36" s="18" t="n">
        <f aca="false">N(Calc_1!BU86&gt;In_Grid_Import_MW*Hours_In_Day*Calc_1!BU$5+Tolerance)</f>
        <v>0</v>
      </c>
      <c r="BV36" s="18" t="n">
        <f aca="false">N(Calc_1!BV86&gt;In_Grid_Import_MW*Hours_In_Day*Calc_1!BV$5+Tolerance)</f>
        <v>0</v>
      </c>
      <c r="BW36" s="18" t="n">
        <f aca="false">N(Calc_1!BW86&gt;In_Grid_Import_MW*Hours_In_Day*Calc_1!BW$5+Tolerance)</f>
        <v>0</v>
      </c>
      <c r="BX36" s="18" t="n">
        <f aca="false">N(Calc_1!BX86&gt;In_Grid_Import_MW*Hours_In_Day*Calc_1!BX$5+Tolerance)</f>
        <v>0</v>
      </c>
      <c r="BY36" s="18" t="n">
        <f aca="false">N(Calc_1!BY86&gt;In_Grid_Import_MW*Hours_In_Day*Calc_1!BY$5+Tolerance)</f>
        <v>0</v>
      </c>
      <c r="BZ36" s="18" t="n">
        <f aca="false">N(Calc_1!BZ86&gt;In_Grid_Import_MW*Hours_In_Day*Calc_1!BZ$5+Tolerance)</f>
        <v>0</v>
      </c>
      <c r="CA36" s="18" t="n">
        <f aca="false">N(Calc_1!CA86&gt;In_Grid_Import_MW*Hours_In_Day*Calc_1!CA$5+Tolerance)</f>
        <v>0</v>
      </c>
      <c r="CB36" s="18" t="n">
        <f aca="false">N(Calc_1!CB86&gt;In_Grid_Import_MW*Hours_In_Day*Calc_1!CB$5+Tolerance)</f>
        <v>0</v>
      </c>
      <c r="CC36" s="18" t="n">
        <f aca="false">N(Calc_1!CC86&gt;In_Grid_Import_MW*Hours_In_Day*Calc_1!CC$5+Tolerance)</f>
        <v>0</v>
      </c>
      <c r="CD36" s="18" t="n">
        <f aca="false">N(Calc_1!CD86&gt;In_Grid_Import_MW*Hours_In_Day*Calc_1!CD$5+Tolerance)</f>
        <v>0</v>
      </c>
      <c r="CE36" s="18" t="n">
        <f aca="false">N(Calc_1!CE86&gt;In_Grid_Import_MW*Hours_In_Day*Calc_1!CE$5+Tolerance)</f>
        <v>0</v>
      </c>
      <c r="CF36" s="18" t="n">
        <f aca="false">N(Calc_1!CF86&gt;In_Grid_Import_MW*Hours_In_Day*Calc_1!CF$5+Tolerance)</f>
        <v>0</v>
      </c>
      <c r="CG36" s="18" t="n">
        <f aca="false">N(Calc_1!CG86&gt;In_Grid_Import_MW*Hours_In_Day*Calc_1!CG$5+Tolerance)</f>
        <v>0</v>
      </c>
      <c r="CH36" s="18" t="n">
        <f aca="false">N(Calc_1!CH86&gt;In_Grid_Import_MW*Hours_In_Day*Calc_1!CH$5+Tolerance)</f>
        <v>0</v>
      </c>
      <c r="CI36" s="18" t="n">
        <f aca="false">N(Calc_1!CI86&gt;In_Grid_Import_MW*Hours_In_Day*Calc_1!CI$5+Tolerance)</f>
        <v>0</v>
      </c>
      <c r="CJ36" s="18" t="n">
        <f aca="false">N(Calc_1!CJ86&gt;In_Grid_Import_MW*Hours_In_Day*Calc_1!CJ$5+Tolerance)</f>
        <v>0</v>
      </c>
      <c r="CK36" s="18" t="n">
        <f aca="false">N(Calc_1!CK86&gt;In_Grid_Import_MW*Hours_In_Day*Calc_1!CK$5+Tolerance)</f>
        <v>0</v>
      </c>
      <c r="CL36" s="18" t="n">
        <f aca="false">N(Calc_1!CL86&gt;In_Grid_Import_MW*Hours_In_Day*Calc_1!CL$5+Tolerance)</f>
        <v>0</v>
      </c>
      <c r="CM36" s="18" t="n">
        <f aca="false">N(Calc_1!CM86&gt;In_Grid_Import_MW*Hours_In_Day*Calc_1!CM$5+Tolerance)</f>
        <v>0</v>
      </c>
      <c r="CN36" s="18" t="n">
        <f aca="false">N(Calc_1!CN86&gt;In_Grid_Import_MW*Hours_In_Day*Calc_1!CN$5+Tolerance)</f>
        <v>0</v>
      </c>
      <c r="CO36" s="18" t="n">
        <f aca="false">N(Calc_1!CO86&gt;In_Grid_Import_MW*Hours_In_Day*Calc_1!CO$5+Tolerance)</f>
        <v>0</v>
      </c>
      <c r="CP36" s="18" t="n">
        <f aca="false">N(Calc_1!CP86&gt;In_Grid_Import_MW*Hours_In_Day*Calc_1!CP$5+Tolerance)</f>
        <v>0</v>
      </c>
      <c r="CQ36" s="18" t="n">
        <f aca="false">N(Calc_1!CQ86&gt;In_Grid_Import_MW*Hours_In_Day*Calc_1!CQ$5+Tolerance)</f>
        <v>0</v>
      </c>
      <c r="CR36" s="18" t="n">
        <f aca="false">N(Calc_1!CR86&gt;In_Grid_Import_MW*Hours_In_Day*Calc_1!CR$5+Tolerance)</f>
        <v>0</v>
      </c>
      <c r="CS36" s="18" t="n">
        <f aca="false">N(Calc_1!CS86&gt;In_Grid_Import_MW*Hours_In_Day*Calc_1!CS$5+Tolerance)</f>
        <v>0</v>
      </c>
      <c r="CT36" s="18" t="n">
        <f aca="false">N(Calc_1!CT86&gt;In_Grid_Import_MW*Hours_In_Day*Calc_1!CT$5+Tolerance)</f>
        <v>0</v>
      </c>
      <c r="CU36" s="18" t="n">
        <f aca="false">N(Calc_1!CU86&gt;In_Grid_Import_MW*Hours_In_Day*Calc_1!CU$5+Tolerance)</f>
        <v>0</v>
      </c>
      <c r="CV36" s="18" t="n">
        <f aca="false">N(Calc_1!CV86&gt;In_Grid_Import_MW*Hours_In_Day*Calc_1!CV$5+Tolerance)</f>
        <v>0</v>
      </c>
      <c r="CW36" s="18" t="n">
        <f aca="false">N(Calc_1!CW86&gt;In_Grid_Import_MW*Hours_In_Day*Calc_1!CW$5+Tolerance)</f>
        <v>0</v>
      </c>
      <c r="CX36" s="18" t="n">
        <f aca="false">N(Calc_1!CX86&gt;In_Grid_Import_MW*Hours_In_Day*Calc_1!CX$5+Tolerance)</f>
        <v>0</v>
      </c>
      <c r="CY36" s="18" t="n">
        <f aca="false">N(Calc_1!CY86&gt;In_Grid_Import_MW*Hours_In_Day*Calc_1!CY$5+Tolerance)</f>
        <v>0</v>
      </c>
      <c r="CZ36" s="18" t="n">
        <f aca="false">N(Calc_1!CZ86&gt;In_Grid_Import_MW*Hours_In_Day*Calc_1!CZ$5+Tolerance)</f>
        <v>0</v>
      </c>
      <c r="DA36" s="18" t="n">
        <f aca="false">N(Calc_1!DA86&gt;In_Grid_Import_MW*Hours_In_Day*Calc_1!DA$5+Tolerance)</f>
        <v>0</v>
      </c>
      <c r="DB36" s="18" t="n">
        <f aca="false">N(Calc_1!DB86&gt;In_Grid_Import_MW*Hours_In_Day*Calc_1!DB$5+Tolerance)</f>
        <v>0</v>
      </c>
      <c r="DC36" s="18" t="n">
        <f aca="false">N(Calc_1!DC86&gt;In_Grid_Import_MW*Hours_In_Day*Calc_1!DC$5+Tolerance)</f>
        <v>0</v>
      </c>
      <c r="DD36" s="18" t="n">
        <f aca="false">N(Calc_1!DD86&gt;In_Grid_Import_MW*Hours_In_Day*Calc_1!DD$5+Tolerance)</f>
        <v>0</v>
      </c>
      <c r="DE36" s="18" t="n">
        <f aca="false">N(Calc_1!DE86&gt;In_Grid_Import_MW*Hours_In_Day*Calc_1!DE$5+Tolerance)</f>
        <v>0</v>
      </c>
      <c r="DF36" s="18" t="n">
        <f aca="false">N(Calc_1!DF86&gt;In_Grid_Import_MW*Hours_In_Day*Calc_1!DF$5+Tolerance)</f>
        <v>0</v>
      </c>
      <c r="DG36" s="18" t="n">
        <f aca="false">N(Calc_1!DG86&gt;In_Grid_Import_MW*Hours_In_Day*Calc_1!DG$5+Tolerance)</f>
        <v>0</v>
      </c>
      <c r="DH36" s="18" t="n">
        <f aca="false">N(Calc_1!DH86&gt;In_Grid_Import_MW*Hours_In_Day*Calc_1!DH$5+Tolerance)</f>
        <v>0</v>
      </c>
      <c r="DI36" s="18" t="n">
        <f aca="false">N(Calc_1!DI86&gt;In_Grid_Import_MW*Hours_In_Day*Calc_1!DI$5+Tolerance)</f>
        <v>0</v>
      </c>
      <c r="DJ36" s="18" t="n">
        <f aca="false">N(Calc_1!DJ86&gt;In_Grid_Import_MW*Hours_In_Day*Calc_1!DJ$5+Tolerance)</f>
        <v>0</v>
      </c>
      <c r="DK36" s="18" t="n">
        <f aca="false">N(Calc_1!DK86&gt;In_Grid_Import_MW*Hours_In_Day*Calc_1!DK$5+Tolerance)</f>
        <v>0</v>
      </c>
      <c r="DL36" s="18" t="n">
        <f aca="false">N(Calc_1!DL86&gt;In_Grid_Import_MW*Hours_In_Day*Calc_1!DL$5+Tolerance)</f>
        <v>0</v>
      </c>
      <c r="DM36" s="18" t="n">
        <f aca="false">N(Calc_1!DM86&gt;In_Grid_Import_MW*Hours_In_Day*Calc_1!DM$5+Tolerance)</f>
        <v>0</v>
      </c>
      <c r="DN36" s="18" t="n">
        <f aca="false">N(Calc_1!DN86&gt;In_Grid_Import_MW*Hours_In_Day*Calc_1!DN$5+Tolerance)</f>
        <v>0</v>
      </c>
      <c r="DO36" s="18" t="n">
        <f aca="false">N(Calc_1!DO86&gt;In_Grid_Import_MW*Hours_In_Day*Calc_1!DO$5+Tolerance)</f>
        <v>0</v>
      </c>
      <c r="DP36" s="18" t="n">
        <f aca="false">N(Calc_1!DP86&gt;In_Grid_Import_MW*Hours_In_Day*Calc_1!DP$5+Tolerance)</f>
        <v>0</v>
      </c>
      <c r="DQ36" s="18" t="n">
        <f aca="false">N(Calc_1!DQ86&gt;In_Grid_Import_MW*Hours_In_Day*Calc_1!DQ$5+Tolerance)</f>
        <v>0</v>
      </c>
      <c r="DR36" s="18" t="n">
        <f aca="false">N(Calc_1!DR86&gt;In_Grid_Import_MW*Hours_In_Day*Calc_1!DR$5+Tolerance)</f>
        <v>0</v>
      </c>
      <c r="DS36" s="18" t="n">
        <f aca="false">N(Calc_1!DS86&gt;In_Grid_Import_MW*Hours_In_Day*Calc_1!DS$5+Tolerance)</f>
        <v>0</v>
      </c>
      <c r="DT36" s="18" t="n">
        <f aca="false">N(Calc_1!DT86&gt;In_Grid_Import_MW*Hours_In_Day*Calc_1!DT$5+Tolerance)</f>
        <v>0</v>
      </c>
      <c r="DU36" s="18" t="n">
        <f aca="false">N(Calc_1!DU86&gt;In_Grid_Import_MW*Hours_In_Day*Calc_1!DU$5+Tolerance)</f>
        <v>0</v>
      </c>
      <c r="DV36" s="18" t="n">
        <f aca="false">N(Calc_1!DV86&gt;In_Grid_Import_MW*Hours_In_Day*Calc_1!DV$5+Tolerance)</f>
        <v>0</v>
      </c>
      <c r="DW36" s="18" t="n">
        <f aca="false">N(Calc_1!DW86&gt;In_Grid_Import_MW*Hours_In_Day*Calc_1!DW$5+Tolerance)</f>
        <v>0</v>
      </c>
      <c r="DX36" s="18" t="n">
        <f aca="false">N(Calc_1!DX86&gt;In_Grid_Import_MW*Hours_In_Day*Calc_1!DX$5+Tolerance)</f>
        <v>0</v>
      </c>
      <c r="DY36" s="18" t="n">
        <f aca="false">N(Calc_1!DY86&gt;In_Grid_Import_MW*Hours_In_Day*Calc_1!DY$5+Tolerance)</f>
        <v>0</v>
      </c>
      <c r="DZ36" s="18" t="n">
        <f aca="false">N(Calc_1!DZ86&gt;In_Grid_Import_MW*Hours_In_Day*Calc_1!DZ$5+Tolerance)</f>
        <v>0</v>
      </c>
      <c r="EA36" s="18" t="n">
        <f aca="false">N(Calc_1!EA86&gt;In_Grid_Import_MW*Hours_In_Day*Calc_1!EA$5+Tolerance)</f>
        <v>0</v>
      </c>
      <c r="EB36" s="18" t="n">
        <f aca="false">N(Calc_1!EB86&gt;In_Grid_Import_MW*Hours_In_Day*Calc_1!EB$5+Tolerance)</f>
        <v>0</v>
      </c>
      <c r="EC36" s="18" t="n">
        <f aca="false">N(Calc_1!EC86&gt;In_Grid_Import_MW*Hours_In_Day*Calc_1!EC$5+Tolerance)</f>
        <v>0</v>
      </c>
      <c r="ED36" s="18" t="n">
        <f aca="false">N(Calc_1!ED86&gt;In_Grid_Import_MW*Hours_In_Day*Calc_1!ED$5+Tolerance)</f>
        <v>0</v>
      </c>
      <c r="EE36" s="18" t="n">
        <f aca="false">N(Calc_1!EE86&gt;In_Grid_Import_MW*Hours_In_Day*Calc_1!EE$5+Tolerance)</f>
        <v>0</v>
      </c>
      <c r="EF36" s="18" t="n">
        <f aca="false">N(Calc_1!EF86&gt;In_Grid_Import_MW*Hours_In_Day*Calc_1!EF$5+Tolerance)</f>
        <v>0</v>
      </c>
      <c r="EG36" s="18" t="n">
        <f aca="false">N(Calc_1!EG86&gt;In_Grid_Import_MW*Hours_In_Day*Calc_1!EG$5+Tolerance)</f>
        <v>0</v>
      </c>
      <c r="EH36" s="18" t="n">
        <f aca="false">N(Calc_1!EH86&gt;In_Grid_Import_MW*Hours_In_Day*Calc_1!EH$5+Tolerance)</f>
        <v>0</v>
      </c>
      <c r="EI36" s="18" t="n">
        <f aca="false">N(Calc_1!EI86&gt;In_Grid_Import_MW*Hours_In_Day*Calc_1!EI$5+Tolerance)</f>
        <v>0</v>
      </c>
      <c r="EJ36" s="18" t="n">
        <f aca="false">N(Calc_1!EJ86&gt;In_Grid_Import_MW*Hours_In_Day*Calc_1!EJ$5+Tolerance)</f>
        <v>0</v>
      </c>
      <c r="EK36" s="18" t="n">
        <f aca="false">N(Calc_1!EK86&gt;In_Grid_Import_MW*Hours_In_Day*Calc_1!EK$5+Tolerance)</f>
        <v>0</v>
      </c>
      <c r="EL36" s="18" t="n">
        <f aca="false">N(Calc_1!EL86&gt;In_Grid_Import_MW*Hours_In_Day*Calc_1!EL$5+Tolerance)</f>
        <v>0</v>
      </c>
      <c r="EM36" s="18" t="n">
        <f aca="false">N(Calc_1!EM86&gt;In_Grid_Import_MW*Hours_In_Day*Calc_1!EM$5+Tolerance)</f>
        <v>0</v>
      </c>
      <c r="EN36" s="18" t="n">
        <f aca="false">N(Calc_1!EN86&gt;In_Grid_Import_MW*Hours_In_Day*Calc_1!EN$5+Tolerance)</f>
        <v>0</v>
      </c>
      <c r="EO36" s="18" t="n">
        <f aca="false">N(Calc_1!EO86&gt;In_Grid_Import_MW*Hours_In_Day*Calc_1!EO$5+Tolerance)</f>
        <v>0</v>
      </c>
      <c r="EP36" s="18" t="n">
        <f aca="false">N(Calc_1!EP86&gt;In_Grid_Import_MW*Hours_In_Day*Calc_1!EP$5+Tolerance)</f>
        <v>0</v>
      </c>
      <c r="EQ36" s="18" t="n">
        <f aca="false">N(Calc_1!EQ86&gt;In_Grid_Import_MW*Hours_In_Day*Calc_1!EQ$5+Tolerance)</f>
        <v>0</v>
      </c>
      <c r="ER36" s="18" t="n">
        <f aca="false">N(Calc_1!ER86&gt;In_Grid_Import_MW*Hours_In_Day*Calc_1!ER$5+Tolerance)</f>
        <v>0</v>
      </c>
      <c r="ES36" s="18" t="n">
        <f aca="false">N(Calc_1!ES86&gt;In_Grid_Import_MW*Hours_In_Day*Calc_1!ES$5+Tolerance)</f>
        <v>0</v>
      </c>
      <c r="ET36" s="18" t="n">
        <f aca="false">N(Calc_1!ET86&gt;In_Grid_Import_MW*Hours_In_Day*Calc_1!ET$5+Tolerance)</f>
        <v>0</v>
      </c>
      <c r="EU36" s="18" t="n">
        <f aca="false">N(Calc_1!EU86&gt;In_Grid_Import_MW*Hours_In_Day*Calc_1!EU$5+Tolerance)</f>
        <v>0</v>
      </c>
      <c r="EV36" s="18" t="n">
        <f aca="false">N(Calc_1!EV86&gt;In_Grid_Import_MW*Hours_In_Day*Calc_1!EV$5+Tolerance)</f>
        <v>0</v>
      </c>
      <c r="EW36" s="18" t="n">
        <f aca="false">N(Calc_1!EW86&gt;In_Grid_Import_MW*Hours_In_Day*Calc_1!EW$5+Tolerance)</f>
        <v>0</v>
      </c>
      <c r="EX36" s="18" t="n">
        <f aca="false">N(Calc_1!EX86&gt;In_Grid_Import_MW*Hours_In_Day*Calc_1!EX$5+Tolerance)</f>
        <v>0</v>
      </c>
      <c r="EY36" s="18" t="n">
        <f aca="false">N(Calc_1!EY86&gt;In_Grid_Import_MW*Hours_In_Day*Calc_1!EY$5+Tolerance)</f>
        <v>0</v>
      </c>
      <c r="EZ36" s="18" t="n">
        <f aca="false">N(Calc_1!EZ86&gt;In_Grid_Import_MW*Hours_In_Day*Calc_1!EZ$5+Tolerance)</f>
        <v>0</v>
      </c>
      <c r="FA36" s="18" t="n">
        <f aca="false">N(Calc_1!FA86&gt;In_Grid_Import_MW*Hours_In_Day*Calc_1!FA$5+Tolerance)</f>
        <v>0</v>
      </c>
      <c r="FB36" s="18" t="n">
        <f aca="false">N(Calc_1!FB86&gt;In_Grid_Import_MW*Hours_In_Day*Calc_1!FB$5+Tolerance)</f>
        <v>0</v>
      </c>
      <c r="FC36" s="18" t="n">
        <f aca="false">N(Calc_1!FC86&gt;In_Grid_Import_MW*Hours_In_Day*Calc_1!FC$5+Tolerance)</f>
        <v>0</v>
      </c>
      <c r="FD36" s="18" t="n">
        <f aca="false">N(Calc_1!FD86&gt;In_Grid_Import_MW*Hours_In_Day*Calc_1!FD$5+Tolerance)</f>
        <v>0</v>
      </c>
      <c r="FE36" s="18" t="n">
        <f aca="false">N(Calc_1!FE86&gt;In_Grid_Import_MW*Hours_In_Day*Calc_1!FE$5+Tolerance)</f>
        <v>0</v>
      </c>
      <c r="FF36" s="18" t="n">
        <f aca="false">N(Calc_1!FF86&gt;In_Grid_Import_MW*Hours_In_Day*Calc_1!FF$5+Tolerance)</f>
        <v>0</v>
      </c>
      <c r="FG36" s="18" t="n">
        <f aca="false">N(Calc_1!FG86&gt;In_Grid_Import_MW*Hours_In_Day*Calc_1!FG$5+Tolerance)</f>
        <v>0</v>
      </c>
      <c r="FH36" s="18" t="n">
        <f aca="false">N(Calc_1!FH86&gt;In_Grid_Import_MW*Hours_In_Day*Calc_1!FH$5+Tolerance)</f>
        <v>0</v>
      </c>
    </row>
    <row r="37" customFormat="false" ht="15" hidden="false" customHeight="false" outlineLevel="0" collapsed="false">
      <c r="C37" s="1" t="s">
        <v>934</v>
      </c>
      <c r="D37" s="12" t="s">
        <v>34</v>
      </c>
      <c r="E37" s="67" t="str">
        <f aca="false">IF(F37=0,"OK","CHECK")</f>
        <v>OK</v>
      </c>
      <c r="F37" s="18" t="n">
        <f aca="false">SUM(J37:FH37)</f>
        <v>0</v>
      </c>
      <c r="J37" s="18" t="n">
        <f aca="false">N(Calc_2!J86&gt;In_Grid_Import_MW*Hours_In_Day*Calc_2!J$5+Tolerance)</f>
        <v>0</v>
      </c>
      <c r="K37" s="18" t="n">
        <f aca="false">N(Calc_2!K86&gt;In_Grid_Import_MW*Hours_In_Day*Calc_2!K$5+Tolerance)</f>
        <v>0</v>
      </c>
      <c r="L37" s="18" t="n">
        <f aca="false">N(Calc_2!L86&gt;In_Grid_Import_MW*Hours_In_Day*Calc_2!L$5+Tolerance)</f>
        <v>0</v>
      </c>
      <c r="M37" s="18" t="n">
        <f aca="false">N(Calc_2!M86&gt;In_Grid_Import_MW*Hours_In_Day*Calc_2!M$5+Tolerance)</f>
        <v>0</v>
      </c>
      <c r="N37" s="18" t="n">
        <f aca="false">N(Calc_2!N86&gt;In_Grid_Import_MW*Hours_In_Day*Calc_2!N$5+Tolerance)</f>
        <v>0</v>
      </c>
      <c r="O37" s="18" t="n">
        <f aca="false">N(Calc_2!O86&gt;In_Grid_Import_MW*Hours_In_Day*Calc_2!O$5+Tolerance)</f>
        <v>0</v>
      </c>
      <c r="P37" s="18" t="n">
        <f aca="false">N(Calc_2!P86&gt;In_Grid_Import_MW*Hours_In_Day*Calc_2!P$5+Tolerance)</f>
        <v>0</v>
      </c>
      <c r="Q37" s="18" t="n">
        <f aca="false">N(Calc_2!Q86&gt;In_Grid_Import_MW*Hours_In_Day*Calc_2!Q$5+Tolerance)</f>
        <v>0</v>
      </c>
      <c r="R37" s="18" t="n">
        <f aca="false">N(Calc_2!R86&gt;In_Grid_Import_MW*Hours_In_Day*Calc_2!R$5+Tolerance)</f>
        <v>0</v>
      </c>
      <c r="S37" s="18" t="n">
        <f aca="false">N(Calc_2!S86&gt;In_Grid_Import_MW*Hours_In_Day*Calc_2!S$5+Tolerance)</f>
        <v>0</v>
      </c>
      <c r="T37" s="18" t="n">
        <f aca="false">N(Calc_2!T86&gt;In_Grid_Import_MW*Hours_In_Day*Calc_2!T$5+Tolerance)</f>
        <v>0</v>
      </c>
      <c r="U37" s="18" t="n">
        <f aca="false">N(Calc_2!U86&gt;In_Grid_Import_MW*Hours_In_Day*Calc_2!U$5+Tolerance)</f>
        <v>0</v>
      </c>
      <c r="V37" s="18" t="n">
        <f aca="false">N(Calc_2!V86&gt;In_Grid_Import_MW*Hours_In_Day*Calc_2!V$5+Tolerance)</f>
        <v>0</v>
      </c>
      <c r="W37" s="18" t="n">
        <f aca="false">N(Calc_2!W86&gt;In_Grid_Import_MW*Hours_In_Day*Calc_2!W$5+Tolerance)</f>
        <v>0</v>
      </c>
      <c r="X37" s="18" t="n">
        <f aca="false">N(Calc_2!X86&gt;In_Grid_Import_MW*Hours_In_Day*Calc_2!X$5+Tolerance)</f>
        <v>0</v>
      </c>
      <c r="Y37" s="18" t="n">
        <f aca="false">N(Calc_2!Y86&gt;In_Grid_Import_MW*Hours_In_Day*Calc_2!Y$5+Tolerance)</f>
        <v>0</v>
      </c>
      <c r="Z37" s="18" t="n">
        <f aca="false">N(Calc_2!Z86&gt;In_Grid_Import_MW*Hours_In_Day*Calc_2!Z$5+Tolerance)</f>
        <v>0</v>
      </c>
      <c r="AA37" s="18" t="n">
        <f aca="false">N(Calc_2!AA86&gt;In_Grid_Import_MW*Hours_In_Day*Calc_2!AA$5+Tolerance)</f>
        <v>0</v>
      </c>
      <c r="AB37" s="18" t="n">
        <f aca="false">N(Calc_2!AB86&gt;In_Grid_Import_MW*Hours_In_Day*Calc_2!AB$5+Tolerance)</f>
        <v>0</v>
      </c>
      <c r="AC37" s="18" t="n">
        <f aca="false">N(Calc_2!AC86&gt;In_Grid_Import_MW*Hours_In_Day*Calc_2!AC$5+Tolerance)</f>
        <v>0</v>
      </c>
      <c r="AD37" s="18" t="n">
        <f aca="false">N(Calc_2!AD86&gt;In_Grid_Import_MW*Hours_In_Day*Calc_2!AD$5+Tolerance)</f>
        <v>0</v>
      </c>
      <c r="AE37" s="18" t="n">
        <f aca="false">N(Calc_2!AE86&gt;In_Grid_Import_MW*Hours_In_Day*Calc_2!AE$5+Tolerance)</f>
        <v>0</v>
      </c>
      <c r="AF37" s="18" t="n">
        <f aca="false">N(Calc_2!AF86&gt;In_Grid_Import_MW*Hours_In_Day*Calc_2!AF$5+Tolerance)</f>
        <v>0</v>
      </c>
      <c r="AG37" s="18" t="n">
        <f aca="false">N(Calc_2!AG86&gt;In_Grid_Import_MW*Hours_In_Day*Calc_2!AG$5+Tolerance)</f>
        <v>0</v>
      </c>
      <c r="AH37" s="18" t="n">
        <f aca="false">N(Calc_2!AH86&gt;In_Grid_Import_MW*Hours_In_Day*Calc_2!AH$5+Tolerance)</f>
        <v>0</v>
      </c>
      <c r="AI37" s="18" t="n">
        <f aca="false">N(Calc_2!AI86&gt;In_Grid_Import_MW*Hours_In_Day*Calc_2!AI$5+Tolerance)</f>
        <v>0</v>
      </c>
      <c r="AJ37" s="18" t="n">
        <f aca="false">N(Calc_2!AJ86&gt;In_Grid_Import_MW*Hours_In_Day*Calc_2!AJ$5+Tolerance)</f>
        <v>0</v>
      </c>
      <c r="AK37" s="18" t="n">
        <f aca="false">N(Calc_2!AK86&gt;In_Grid_Import_MW*Hours_In_Day*Calc_2!AK$5+Tolerance)</f>
        <v>0</v>
      </c>
      <c r="AL37" s="18" t="n">
        <f aca="false">N(Calc_2!AL86&gt;In_Grid_Import_MW*Hours_In_Day*Calc_2!AL$5+Tolerance)</f>
        <v>0</v>
      </c>
      <c r="AM37" s="18" t="n">
        <f aca="false">N(Calc_2!AM86&gt;In_Grid_Import_MW*Hours_In_Day*Calc_2!AM$5+Tolerance)</f>
        <v>0</v>
      </c>
      <c r="AN37" s="18" t="n">
        <f aca="false">N(Calc_2!AN86&gt;In_Grid_Import_MW*Hours_In_Day*Calc_2!AN$5+Tolerance)</f>
        <v>0</v>
      </c>
      <c r="AO37" s="18" t="n">
        <f aca="false">N(Calc_2!AO86&gt;In_Grid_Import_MW*Hours_In_Day*Calc_2!AO$5+Tolerance)</f>
        <v>0</v>
      </c>
      <c r="AP37" s="18" t="n">
        <f aca="false">N(Calc_2!AP86&gt;In_Grid_Import_MW*Hours_In_Day*Calc_2!AP$5+Tolerance)</f>
        <v>0</v>
      </c>
      <c r="AQ37" s="18" t="n">
        <f aca="false">N(Calc_2!AQ86&gt;In_Grid_Import_MW*Hours_In_Day*Calc_2!AQ$5+Tolerance)</f>
        <v>0</v>
      </c>
      <c r="AR37" s="18" t="n">
        <f aca="false">N(Calc_2!AR86&gt;In_Grid_Import_MW*Hours_In_Day*Calc_2!AR$5+Tolerance)</f>
        <v>0</v>
      </c>
      <c r="AS37" s="18" t="n">
        <f aca="false">N(Calc_2!AS86&gt;In_Grid_Import_MW*Hours_In_Day*Calc_2!AS$5+Tolerance)</f>
        <v>0</v>
      </c>
      <c r="AT37" s="18" t="n">
        <f aca="false">N(Calc_2!AT86&gt;In_Grid_Import_MW*Hours_In_Day*Calc_2!AT$5+Tolerance)</f>
        <v>0</v>
      </c>
      <c r="AU37" s="18" t="n">
        <f aca="false">N(Calc_2!AU86&gt;In_Grid_Import_MW*Hours_In_Day*Calc_2!AU$5+Tolerance)</f>
        <v>0</v>
      </c>
      <c r="AV37" s="18" t="n">
        <f aca="false">N(Calc_2!AV86&gt;In_Grid_Import_MW*Hours_In_Day*Calc_2!AV$5+Tolerance)</f>
        <v>0</v>
      </c>
      <c r="AW37" s="18" t="n">
        <f aca="false">N(Calc_2!AW86&gt;In_Grid_Import_MW*Hours_In_Day*Calc_2!AW$5+Tolerance)</f>
        <v>0</v>
      </c>
      <c r="AX37" s="18" t="n">
        <f aca="false">N(Calc_2!AX86&gt;In_Grid_Import_MW*Hours_In_Day*Calc_2!AX$5+Tolerance)</f>
        <v>0</v>
      </c>
      <c r="AY37" s="18" t="n">
        <f aca="false">N(Calc_2!AY86&gt;In_Grid_Import_MW*Hours_In_Day*Calc_2!AY$5+Tolerance)</f>
        <v>0</v>
      </c>
      <c r="AZ37" s="18" t="n">
        <f aca="false">N(Calc_2!AZ86&gt;In_Grid_Import_MW*Hours_In_Day*Calc_2!AZ$5+Tolerance)</f>
        <v>0</v>
      </c>
      <c r="BA37" s="18" t="n">
        <f aca="false">N(Calc_2!BA86&gt;In_Grid_Import_MW*Hours_In_Day*Calc_2!BA$5+Tolerance)</f>
        <v>0</v>
      </c>
      <c r="BB37" s="18" t="n">
        <f aca="false">N(Calc_2!BB86&gt;In_Grid_Import_MW*Hours_In_Day*Calc_2!BB$5+Tolerance)</f>
        <v>0</v>
      </c>
      <c r="BC37" s="18" t="n">
        <f aca="false">N(Calc_2!BC86&gt;In_Grid_Import_MW*Hours_In_Day*Calc_2!BC$5+Tolerance)</f>
        <v>0</v>
      </c>
      <c r="BD37" s="18" t="n">
        <f aca="false">N(Calc_2!BD86&gt;In_Grid_Import_MW*Hours_In_Day*Calc_2!BD$5+Tolerance)</f>
        <v>0</v>
      </c>
      <c r="BE37" s="18" t="n">
        <f aca="false">N(Calc_2!BE86&gt;In_Grid_Import_MW*Hours_In_Day*Calc_2!BE$5+Tolerance)</f>
        <v>0</v>
      </c>
      <c r="BF37" s="18" t="n">
        <f aca="false">N(Calc_2!BF86&gt;In_Grid_Import_MW*Hours_In_Day*Calc_2!BF$5+Tolerance)</f>
        <v>0</v>
      </c>
      <c r="BG37" s="18" t="n">
        <f aca="false">N(Calc_2!BG86&gt;In_Grid_Import_MW*Hours_In_Day*Calc_2!BG$5+Tolerance)</f>
        <v>0</v>
      </c>
      <c r="BH37" s="18" t="n">
        <f aca="false">N(Calc_2!BH86&gt;In_Grid_Import_MW*Hours_In_Day*Calc_2!BH$5+Tolerance)</f>
        <v>0</v>
      </c>
      <c r="BI37" s="18" t="n">
        <f aca="false">N(Calc_2!BI86&gt;In_Grid_Import_MW*Hours_In_Day*Calc_2!BI$5+Tolerance)</f>
        <v>0</v>
      </c>
      <c r="BJ37" s="18" t="n">
        <f aca="false">N(Calc_2!BJ86&gt;In_Grid_Import_MW*Hours_In_Day*Calc_2!BJ$5+Tolerance)</f>
        <v>0</v>
      </c>
      <c r="BK37" s="18" t="n">
        <f aca="false">N(Calc_2!BK86&gt;In_Grid_Import_MW*Hours_In_Day*Calc_2!BK$5+Tolerance)</f>
        <v>0</v>
      </c>
      <c r="BL37" s="18" t="n">
        <f aca="false">N(Calc_2!BL86&gt;In_Grid_Import_MW*Hours_In_Day*Calc_2!BL$5+Tolerance)</f>
        <v>0</v>
      </c>
      <c r="BM37" s="18" t="n">
        <f aca="false">N(Calc_2!BM86&gt;In_Grid_Import_MW*Hours_In_Day*Calc_2!BM$5+Tolerance)</f>
        <v>0</v>
      </c>
      <c r="BN37" s="18" t="n">
        <f aca="false">N(Calc_2!BN86&gt;In_Grid_Import_MW*Hours_In_Day*Calc_2!BN$5+Tolerance)</f>
        <v>0</v>
      </c>
      <c r="BO37" s="18" t="n">
        <f aca="false">N(Calc_2!BO86&gt;In_Grid_Import_MW*Hours_In_Day*Calc_2!BO$5+Tolerance)</f>
        <v>0</v>
      </c>
      <c r="BP37" s="18" t="n">
        <f aca="false">N(Calc_2!BP86&gt;In_Grid_Import_MW*Hours_In_Day*Calc_2!BP$5+Tolerance)</f>
        <v>0</v>
      </c>
      <c r="BQ37" s="18" t="n">
        <f aca="false">N(Calc_2!BQ86&gt;In_Grid_Import_MW*Hours_In_Day*Calc_2!BQ$5+Tolerance)</f>
        <v>0</v>
      </c>
      <c r="BR37" s="18" t="n">
        <f aca="false">N(Calc_2!BR86&gt;In_Grid_Import_MW*Hours_In_Day*Calc_2!BR$5+Tolerance)</f>
        <v>0</v>
      </c>
      <c r="BS37" s="18" t="n">
        <f aca="false">N(Calc_2!BS86&gt;In_Grid_Import_MW*Hours_In_Day*Calc_2!BS$5+Tolerance)</f>
        <v>0</v>
      </c>
      <c r="BT37" s="18" t="n">
        <f aca="false">N(Calc_2!BT86&gt;In_Grid_Import_MW*Hours_In_Day*Calc_2!BT$5+Tolerance)</f>
        <v>0</v>
      </c>
      <c r="BU37" s="18" t="n">
        <f aca="false">N(Calc_2!BU86&gt;In_Grid_Import_MW*Hours_In_Day*Calc_2!BU$5+Tolerance)</f>
        <v>0</v>
      </c>
      <c r="BV37" s="18" t="n">
        <f aca="false">N(Calc_2!BV86&gt;In_Grid_Import_MW*Hours_In_Day*Calc_2!BV$5+Tolerance)</f>
        <v>0</v>
      </c>
      <c r="BW37" s="18" t="n">
        <f aca="false">N(Calc_2!BW86&gt;In_Grid_Import_MW*Hours_In_Day*Calc_2!BW$5+Tolerance)</f>
        <v>0</v>
      </c>
      <c r="BX37" s="18" t="n">
        <f aca="false">N(Calc_2!BX86&gt;In_Grid_Import_MW*Hours_In_Day*Calc_2!BX$5+Tolerance)</f>
        <v>0</v>
      </c>
      <c r="BY37" s="18" t="n">
        <f aca="false">N(Calc_2!BY86&gt;In_Grid_Import_MW*Hours_In_Day*Calc_2!BY$5+Tolerance)</f>
        <v>0</v>
      </c>
      <c r="BZ37" s="18" t="n">
        <f aca="false">N(Calc_2!BZ86&gt;In_Grid_Import_MW*Hours_In_Day*Calc_2!BZ$5+Tolerance)</f>
        <v>0</v>
      </c>
      <c r="CA37" s="18" t="n">
        <f aca="false">N(Calc_2!CA86&gt;In_Grid_Import_MW*Hours_In_Day*Calc_2!CA$5+Tolerance)</f>
        <v>0</v>
      </c>
      <c r="CB37" s="18" t="n">
        <f aca="false">N(Calc_2!CB86&gt;In_Grid_Import_MW*Hours_In_Day*Calc_2!CB$5+Tolerance)</f>
        <v>0</v>
      </c>
      <c r="CC37" s="18" t="n">
        <f aca="false">N(Calc_2!CC86&gt;In_Grid_Import_MW*Hours_In_Day*Calc_2!CC$5+Tolerance)</f>
        <v>0</v>
      </c>
      <c r="CD37" s="18" t="n">
        <f aca="false">N(Calc_2!CD86&gt;In_Grid_Import_MW*Hours_In_Day*Calc_2!CD$5+Tolerance)</f>
        <v>0</v>
      </c>
      <c r="CE37" s="18" t="n">
        <f aca="false">N(Calc_2!CE86&gt;In_Grid_Import_MW*Hours_In_Day*Calc_2!CE$5+Tolerance)</f>
        <v>0</v>
      </c>
      <c r="CF37" s="18" t="n">
        <f aca="false">N(Calc_2!CF86&gt;In_Grid_Import_MW*Hours_In_Day*Calc_2!CF$5+Tolerance)</f>
        <v>0</v>
      </c>
      <c r="CG37" s="18" t="n">
        <f aca="false">N(Calc_2!CG86&gt;In_Grid_Import_MW*Hours_In_Day*Calc_2!CG$5+Tolerance)</f>
        <v>0</v>
      </c>
      <c r="CH37" s="18" t="n">
        <f aca="false">N(Calc_2!CH86&gt;In_Grid_Import_MW*Hours_In_Day*Calc_2!CH$5+Tolerance)</f>
        <v>0</v>
      </c>
      <c r="CI37" s="18" t="n">
        <f aca="false">N(Calc_2!CI86&gt;In_Grid_Import_MW*Hours_In_Day*Calc_2!CI$5+Tolerance)</f>
        <v>0</v>
      </c>
      <c r="CJ37" s="18" t="n">
        <f aca="false">N(Calc_2!CJ86&gt;In_Grid_Import_MW*Hours_In_Day*Calc_2!CJ$5+Tolerance)</f>
        <v>0</v>
      </c>
      <c r="CK37" s="18" t="n">
        <f aca="false">N(Calc_2!CK86&gt;In_Grid_Import_MW*Hours_In_Day*Calc_2!CK$5+Tolerance)</f>
        <v>0</v>
      </c>
      <c r="CL37" s="18" t="n">
        <f aca="false">N(Calc_2!CL86&gt;In_Grid_Import_MW*Hours_In_Day*Calc_2!CL$5+Tolerance)</f>
        <v>0</v>
      </c>
      <c r="CM37" s="18" t="n">
        <f aca="false">N(Calc_2!CM86&gt;In_Grid_Import_MW*Hours_In_Day*Calc_2!CM$5+Tolerance)</f>
        <v>0</v>
      </c>
      <c r="CN37" s="18" t="n">
        <f aca="false">N(Calc_2!CN86&gt;In_Grid_Import_MW*Hours_In_Day*Calc_2!CN$5+Tolerance)</f>
        <v>0</v>
      </c>
      <c r="CO37" s="18" t="n">
        <f aca="false">N(Calc_2!CO86&gt;In_Grid_Import_MW*Hours_In_Day*Calc_2!CO$5+Tolerance)</f>
        <v>0</v>
      </c>
      <c r="CP37" s="18" t="n">
        <f aca="false">N(Calc_2!CP86&gt;In_Grid_Import_MW*Hours_In_Day*Calc_2!CP$5+Tolerance)</f>
        <v>0</v>
      </c>
      <c r="CQ37" s="18" t="n">
        <f aca="false">N(Calc_2!CQ86&gt;In_Grid_Import_MW*Hours_In_Day*Calc_2!CQ$5+Tolerance)</f>
        <v>0</v>
      </c>
      <c r="CR37" s="18" t="n">
        <f aca="false">N(Calc_2!CR86&gt;In_Grid_Import_MW*Hours_In_Day*Calc_2!CR$5+Tolerance)</f>
        <v>0</v>
      </c>
      <c r="CS37" s="18" t="n">
        <f aca="false">N(Calc_2!CS86&gt;In_Grid_Import_MW*Hours_In_Day*Calc_2!CS$5+Tolerance)</f>
        <v>0</v>
      </c>
      <c r="CT37" s="18" t="n">
        <f aca="false">N(Calc_2!CT86&gt;In_Grid_Import_MW*Hours_In_Day*Calc_2!CT$5+Tolerance)</f>
        <v>0</v>
      </c>
      <c r="CU37" s="18" t="n">
        <f aca="false">N(Calc_2!CU86&gt;In_Grid_Import_MW*Hours_In_Day*Calc_2!CU$5+Tolerance)</f>
        <v>0</v>
      </c>
      <c r="CV37" s="18" t="n">
        <f aca="false">N(Calc_2!CV86&gt;In_Grid_Import_MW*Hours_In_Day*Calc_2!CV$5+Tolerance)</f>
        <v>0</v>
      </c>
      <c r="CW37" s="18" t="n">
        <f aca="false">N(Calc_2!CW86&gt;In_Grid_Import_MW*Hours_In_Day*Calc_2!CW$5+Tolerance)</f>
        <v>0</v>
      </c>
      <c r="CX37" s="18" t="n">
        <f aca="false">N(Calc_2!CX86&gt;In_Grid_Import_MW*Hours_In_Day*Calc_2!CX$5+Tolerance)</f>
        <v>0</v>
      </c>
      <c r="CY37" s="18" t="n">
        <f aca="false">N(Calc_2!CY86&gt;In_Grid_Import_MW*Hours_In_Day*Calc_2!CY$5+Tolerance)</f>
        <v>0</v>
      </c>
      <c r="CZ37" s="18" t="n">
        <f aca="false">N(Calc_2!CZ86&gt;In_Grid_Import_MW*Hours_In_Day*Calc_2!CZ$5+Tolerance)</f>
        <v>0</v>
      </c>
      <c r="DA37" s="18" t="n">
        <f aca="false">N(Calc_2!DA86&gt;In_Grid_Import_MW*Hours_In_Day*Calc_2!DA$5+Tolerance)</f>
        <v>0</v>
      </c>
      <c r="DB37" s="18" t="n">
        <f aca="false">N(Calc_2!DB86&gt;In_Grid_Import_MW*Hours_In_Day*Calc_2!DB$5+Tolerance)</f>
        <v>0</v>
      </c>
      <c r="DC37" s="18" t="n">
        <f aca="false">N(Calc_2!DC86&gt;In_Grid_Import_MW*Hours_In_Day*Calc_2!DC$5+Tolerance)</f>
        <v>0</v>
      </c>
      <c r="DD37" s="18" t="n">
        <f aca="false">N(Calc_2!DD86&gt;In_Grid_Import_MW*Hours_In_Day*Calc_2!DD$5+Tolerance)</f>
        <v>0</v>
      </c>
      <c r="DE37" s="18" t="n">
        <f aca="false">N(Calc_2!DE86&gt;In_Grid_Import_MW*Hours_In_Day*Calc_2!DE$5+Tolerance)</f>
        <v>0</v>
      </c>
      <c r="DF37" s="18" t="n">
        <f aca="false">N(Calc_2!DF86&gt;In_Grid_Import_MW*Hours_In_Day*Calc_2!DF$5+Tolerance)</f>
        <v>0</v>
      </c>
      <c r="DG37" s="18" t="n">
        <f aca="false">N(Calc_2!DG86&gt;In_Grid_Import_MW*Hours_In_Day*Calc_2!DG$5+Tolerance)</f>
        <v>0</v>
      </c>
      <c r="DH37" s="18" t="n">
        <f aca="false">N(Calc_2!DH86&gt;In_Grid_Import_MW*Hours_In_Day*Calc_2!DH$5+Tolerance)</f>
        <v>0</v>
      </c>
      <c r="DI37" s="18" t="n">
        <f aca="false">N(Calc_2!DI86&gt;In_Grid_Import_MW*Hours_In_Day*Calc_2!DI$5+Tolerance)</f>
        <v>0</v>
      </c>
      <c r="DJ37" s="18" t="n">
        <f aca="false">N(Calc_2!DJ86&gt;In_Grid_Import_MW*Hours_In_Day*Calc_2!DJ$5+Tolerance)</f>
        <v>0</v>
      </c>
      <c r="DK37" s="18" t="n">
        <f aca="false">N(Calc_2!DK86&gt;In_Grid_Import_MW*Hours_In_Day*Calc_2!DK$5+Tolerance)</f>
        <v>0</v>
      </c>
      <c r="DL37" s="18" t="n">
        <f aca="false">N(Calc_2!DL86&gt;In_Grid_Import_MW*Hours_In_Day*Calc_2!DL$5+Tolerance)</f>
        <v>0</v>
      </c>
      <c r="DM37" s="18" t="n">
        <f aca="false">N(Calc_2!DM86&gt;In_Grid_Import_MW*Hours_In_Day*Calc_2!DM$5+Tolerance)</f>
        <v>0</v>
      </c>
      <c r="DN37" s="18" t="n">
        <f aca="false">N(Calc_2!DN86&gt;In_Grid_Import_MW*Hours_In_Day*Calc_2!DN$5+Tolerance)</f>
        <v>0</v>
      </c>
      <c r="DO37" s="18" t="n">
        <f aca="false">N(Calc_2!DO86&gt;In_Grid_Import_MW*Hours_In_Day*Calc_2!DO$5+Tolerance)</f>
        <v>0</v>
      </c>
      <c r="DP37" s="18" t="n">
        <f aca="false">N(Calc_2!DP86&gt;In_Grid_Import_MW*Hours_In_Day*Calc_2!DP$5+Tolerance)</f>
        <v>0</v>
      </c>
      <c r="DQ37" s="18" t="n">
        <f aca="false">N(Calc_2!DQ86&gt;In_Grid_Import_MW*Hours_In_Day*Calc_2!DQ$5+Tolerance)</f>
        <v>0</v>
      </c>
      <c r="DR37" s="18" t="n">
        <f aca="false">N(Calc_2!DR86&gt;In_Grid_Import_MW*Hours_In_Day*Calc_2!DR$5+Tolerance)</f>
        <v>0</v>
      </c>
      <c r="DS37" s="18" t="n">
        <f aca="false">N(Calc_2!DS86&gt;In_Grid_Import_MW*Hours_In_Day*Calc_2!DS$5+Tolerance)</f>
        <v>0</v>
      </c>
      <c r="DT37" s="18" t="n">
        <f aca="false">N(Calc_2!DT86&gt;In_Grid_Import_MW*Hours_In_Day*Calc_2!DT$5+Tolerance)</f>
        <v>0</v>
      </c>
      <c r="DU37" s="18" t="n">
        <f aca="false">N(Calc_2!DU86&gt;In_Grid_Import_MW*Hours_In_Day*Calc_2!DU$5+Tolerance)</f>
        <v>0</v>
      </c>
      <c r="DV37" s="18" t="n">
        <f aca="false">N(Calc_2!DV86&gt;In_Grid_Import_MW*Hours_In_Day*Calc_2!DV$5+Tolerance)</f>
        <v>0</v>
      </c>
      <c r="DW37" s="18" t="n">
        <f aca="false">N(Calc_2!DW86&gt;In_Grid_Import_MW*Hours_In_Day*Calc_2!DW$5+Tolerance)</f>
        <v>0</v>
      </c>
      <c r="DX37" s="18" t="n">
        <f aca="false">N(Calc_2!DX86&gt;In_Grid_Import_MW*Hours_In_Day*Calc_2!DX$5+Tolerance)</f>
        <v>0</v>
      </c>
      <c r="DY37" s="18" t="n">
        <f aca="false">N(Calc_2!DY86&gt;In_Grid_Import_MW*Hours_In_Day*Calc_2!DY$5+Tolerance)</f>
        <v>0</v>
      </c>
      <c r="DZ37" s="18" t="n">
        <f aca="false">N(Calc_2!DZ86&gt;In_Grid_Import_MW*Hours_In_Day*Calc_2!DZ$5+Tolerance)</f>
        <v>0</v>
      </c>
      <c r="EA37" s="18" t="n">
        <f aca="false">N(Calc_2!EA86&gt;In_Grid_Import_MW*Hours_In_Day*Calc_2!EA$5+Tolerance)</f>
        <v>0</v>
      </c>
      <c r="EB37" s="18" t="n">
        <f aca="false">N(Calc_2!EB86&gt;In_Grid_Import_MW*Hours_In_Day*Calc_2!EB$5+Tolerance)</f>
        <v>0</v>
      </c>
      <c r="EC37" s="18" t="n">
        <f aca="false">N(Calc_2!EC86&gt;In_Grid_Import_MW*Hours_In_Day*Calc_2!EC$5+Tolerance)</f>
        <v>0</v>
      </c>
      <c r="ED37" s="18" t="n">
        <f aca="false">N(Calc_2!ED86&gt;In_Grid_Import_MW*Hours_In_Day*Calc_2!ED$5+Tolerance)</f>
        <v>0</v>
      </c>
      <c r="EE37" s="18" t="n">
        <f aca="false">N(Calc_2!EE86&gt;In_Grid_Import_MW*Hours_In_Day*Calc_2!EE$5+Tolerance)</f>
        <v>0</v>
      </c>
      <c r="EF37" s="18" t="n">
        <f aca="false">N(Calc_2!EF86&gt;In_Grid_Import_MW*Hours_In_Day*Calc_2!EF$5+Tolerance)</f>
        <v>0</v>
      </c>
      <c r="EG37" s="18" t="n">
        <f aca="false">N(Calc_2!EG86&gt;In_Grid_Import_MW*Hours_In_Day*Calc_2!EG$5+Tolerance)</f>
        <v>0</v>
      </c>
      <c r="EH37" s="18" t="n">
        <f aca="false">N(Calc_2!EH86&gt;In_Grid_Import_MW*Hours_In_Day*Calc_2!EH$5+Tolerance)</f>
        <v>0</v>
      </c>
      <c r="EI37" s="18" t="n">
        <f aca="false">N(Calc_2!EI86&gt;In_Grid_Import_MW*Hours_In_Day*Calc_2!EI$5+Tolerance)</f>
        <v>0</v>
      </c>
      <c r="EJ37" s="18" t="n">
        <f aca="false">N(Calc_2!EJ86&gt;In_Grid_Import_MW*Hours_In_Day*Calc_2!EJ$5+Tolerance)</f>
        <v>0</v>
      </c>
      <c r="EK37" s="18" t="n">
        <f aca="false">N(Calc_2!EK86&gt;In_Grid_Import_MW*Hours_In_Day*Calc_2!EK$5+Tolerance)</f>
        <v>0</v>
      </c>
      <c r="EL37" s="18" t="n">
        <f aca="false">N(Calc_2!EL86&gt;In_Grid_Import_MW*Hours_In_Day*Calc_2!EL$5+Tolerance)</f>
        <v>0</v>
      </c>
      <c r="EM37" s="18" t="n">
        <f aca="false">N(Calc_2!EM86&gt;In_Grid_Import_MW*Hours_In_Day*Calc_2!EM$5+Tolerance)</f>
        <v>0</v>
      </c>
      <c r="EN37" s="18" t="n">
        <f aca="false">N(Calc_2!EN86&gt;In_Grid_Import_MW*Hours_In_Day*Calc_2!EN$5+Tolerance)</f>
        <v>0</v>
      </c>
      <c r="EO37" s="18" t="n">
        <f aca="false">N(Calc_2!EO86&gt;In_Grid_Import_MW*Hours_In_Day*Calc_2!EO$5+Tolerance)</f>
        <v>0</v>
      </c>
      <c r="EP37" s="18" t="n">
        <f aca="false">N(Calc_2!EP86&gt;In_Grid_Import_MW*Hours_In_Day*Calc_2!EP$5+Tolerance)</f>
        <v>0</v>
      </c>
      <c r="EQ37" s="18" t="n">
        <f aca="false">N(Calc_2!EQ86&gt;In_Grid_Import_MW*Hours_In_Day*Calc_2!EQ$5+Tolerance)</f>
        <v>0</v>
      </c>
      <c r="ER37" s="18" t="n">
        <f aca="false">N(Calc_2!ER86&gt;In_Grid_Import_MW*Hours_In_Day*Calc_2!ER$5+Tolerance)</f>
        <v>0</v>
      </c>
      <c r="ES37" s="18" t="n">
        <f aca="false">N(Calc_2!ES86&gt;In_Grid_Import_MW*Hours_In_Day*Calc_2!ES$5+Tolerance)</f>
        <v>0</v>
      </c>
      <c r="ET37" s="18" t="n">
        <f aca="false">N(Calc_2!ET86&gt;In_Grid_Import_MW*Hours_In_Day*Calc_2!ET$5+Tolerance)</f>
        <v>0</v>
      </c>
      <c r="EU37" s="18" t="n">
        <f aca="false">N(Calc_2!EU86&gt;In_Grid_Import_MW*Hours_In_Day*Calc_2!EU$5+Tolerance)</f>
        <v>0</v>
      </c>
      <c r="EV37" s="18" t="n">
        <f aca="false">N(Calc_2!EV86&gt;In_Grid_Import_MW*Hours_In_Day*Calc_2!EV$5+Tolerance)</f>
        <v>0</v>
      </c>
      <c r="EW37" s="18" t="n">
        <f aca="false">N(Calc_2!EW86&gt;In_Grid_Import_MW*Hours_In_Day*Calc_2!EW$5+Tolerance)</f>
        <v>0</v>
      </c>
      <c r="EX37" s="18" t="n">
        <f aca="false">N(Calc_2!EX86&gt;In_Grid_Import_MW*Hours_In_Day*Calc_2!EX$5+Tolerance)</f>
        <v>0</v>
      </c>
      <c r="EY37" s="18" t="n">
        <f aca="false">N(Calc_2!EY86&gt;In_Grid_Import_MW*Hours_In_Day*Calc_2!EY$5+Tolerance)</f>
        <v>0</v>
      </c>
      <c r="EZ37" s="18" t="n">
        <f aca="false">N(Calc_2!EZ86&gt;In_Grid_Import_MW*Hours_In_Day*Calc_2!EZ$5+Tolerance)</f>
        <v>0</v>
      </c>
      <c r="FA37" s="18" t="n">
        <f aca="false">N(Calc_2!FA86&gt;In_Grid_Import_MW*Hours_In_Day*Calc_2!FA$5+Tolerance)</f>
        <v>0</v>
      </c>
      <c r="FB37" s="18" t="n">
        <f aca="false">N(Calc_2!FB86&gt;In_Grid_Import_MW*Hours_In_Day*Calc_2!FB$5+Tolerance)</f>
        <v>0</v>
      </c>
      <c r="FC37" s="18" t="n">
        <f aca="false">N(Calc_2!FC86&gt;In_Grid_Import_MW*Hours_In_Day*Calc_2!FC$5+Tolerance)</f>
        <v>0</v>
      </c>
      <c r="FD37" s="18" t="n">
        <f aca="false">N(Calc_2!FD86&gt;In_Grid_Import_MW*Hours_In_Day*Calc_2!FD$5+Tolerance)</f>
        <v>0</v>
      </c>
      <c r="FE37" s="18" t="n">
        <f aca="false">N(Calc_2!FE86&gt;In_Grid_Import_MW*Hours_In_Day*Calc_2!FE$5+Tolerance)</f>
        <v>0</v>
      </c>
      <c r="FF37" s="18" t="n">
        <f aca="false">N(Calc_2!FF86&gt;In_Grid_Import_MW*Hours_In_Day*Calc_2!FF$5+Tolerance)</f>
        <v>0</v>
      </c>
      <c r="FG37" s="18" t="n">
        <f aca="false">N(Calc_2!FG86&gt;In_Grid_Import_MW*Hours_In_Day*Calc_2!FG$5+Tolerance)</f>
        <v>0</v>
      </c>
      <c r="FH37" s="18" t="n">
        <f aca="false">N(Calc_2!FH86&gt;In_Grid_Import_MW*Hours_In_Day*Calc_2!FH$5+Tolerance)</f>
        <v>0</v>
      </c>
    </row>
    <row r="38" customFormat="false" ht="15" hidden="false" customHeight="false" outlineLevel="0" collapsed="false">
      <c r="C38" s="1" t="s">
        <v>935</v>
      </c>
      <c r="D38" s="12" t="s">
        <v>34</v>
      </c>
      <c r="E38" s="67" t="str">
        <f aca="false">IF(F38=0,"OK","CHECK")</f>
        <v>OK</v>
      </c>
      <c r="F38" s="18" t="n">
        <f aca="false">SUM(J38:FH38)</f>
        <v>0</v>
      </c>
      <c r="J38" s="18" t="n">
        <f aca="false">N(Calc_3!J86&gt;In_Grid_Import_MW*Hours_In_Day*Calc_3!J$5+Tolerance)</f>
        <v>0</v>
      </c>
      <c r="K38" s="18" t="n">
        <f aca="false">N(Calc_3!K86&gt;In_Grid_Import_MW*Hours_In_Day*Calc_3!K$5+Tolerance)</f>
        <v>0</v>
      </c>
      <c r="L38" s="18" t="n">
        <f aca="false">N(Calc_3!L86&gt;In_Grid_Import_MW*Hours_In_Day*Calc_3!L$5+Tolerance)</f>
        <v>0</v>
      </c>
      <c r="M38" s="18" t="n">
        <f aca="false">N(Calc_3!M86&gt;In_Grid_Import_MW*Hours_In_Day*Calc_3!M$5+Tolerance)</f>
        <v>0</v>
      </c>
      <c r="N38" s="18" t="n">
        <f aca="false">N(Calc_3!N86&gt;In_Grid_Import_MW*Hours_In_Day*Calc_3!N$5+Tolerance)</f>
        <v>0</v>
      </c>
      <c r="O38" s="18" t="n">
        <f aca="false">N(Calc_3!O86&gt;In_Grid_Import_MW*Hours_In_Day*Calc_3!O$5+Tolerance)</f>
        <v>0</v>
      </c>
      <c r="P38" s="18" t="n">
        <f aca="false">N(Calc_3!P86&gt;In_Grid_Import_MW*Hours_In_Day*Calc_3!P$5+Tolerance)</f>
        <v>0</v>
      </c>
      <c r="Q38" s="18" t="n">
        <f aca="false">N(Calc_3!Q86&gt;In_Grid_Import_MW*Hours_In_Day*Calc_3!Q$5+Tolerance)</f>
        <v>0</v>
      </c>
      <c r="R38" s="18" t="n">
        <f aca="false">N(Calc_3!R86&gt;In_Grid_Import_MW*Hours_In_Day*Calc_3!R$5+Tolerance)</f>
        <v>0</v>
      </c>
      <c r="S38" s="18" t="n">
        <f aca="false">N(Calc_3!S86&gt;In_Grid_Import_MW*Hours_In_Day*Calc_3!S$5+Tolerance)</f>
        <v>0</v>
      </c>
      <c r="T38" s="18" t="n">
        <f aca="false">N(Calc_3!T86&gt;In_Grid_Import_MW*Hours_In_Day*Calc_3!T$5+Tolerance)</f>
        <v>0</v>
      </c>
      <c r="U38" s="18" t="n">
        <f aca="false">N(Calc_3!U86&gt;In_Grid_Import_MW*Hours_In_Day*Calc_3!U$5+Tolerance)</f>
        <v>0</v>
      </c>
      <c r="V38" s="18" t="n">
        <f aca="false">N(Calc_3!V86&gt;In_Grid_Import_MW*Hours_In_Day*Calc_3!V$5+Tolerance)</f>
        <v>0</v>
      </c>
      <c r="W38" s="18" t="n">
        <f aca="false">N(Calc_3!W86&gt;In_Grid_Import_MW*Hours_In_Day*Calc_3!W$5+Tolerance)</f>
        <v>0</v>
      </c>
      <c r="X38" s="18" t="n">
        <f aca="false">N(Calc_3!X86&gt;In_Grid_Import_MW*Hours_In_Day*Calc_3!X$5+Tolerance)</f>
        <v>0</v>
      </c>
      <c r="Y38" s="18" t="n">
        <f aca="false">N(Calc_3!Y86&gt;In_Grid_Import_MW*Hours_In_Day*Calc_3!Y$5+Tolerance)</f>
        <v>0</v>
      </c>
      <c r="Z38" s="18" t="n">
        <f aca="false">N(Calc_3!Z86&gt;In_Grid_Import_MW*Hours_In_Day*Calc_3!Z$5+Tolerance)</f>
        <v>0</v>
      </c>
      <c r="AA38" s="18" t="n">
        <f aca="false">N(Calc_3!AA86&gt;In_Grid_Import_MW*Hours_In_Day*Calc_3!AA$5+Tolerance)</f>
        <v>0</v>
      </c>
      <c r="AB38" s="18" t="n">
        <f aca="false">N(Calc_3!AB86&gt;In_Grid_Import_MW*Hours_In_Day*Calc_3!AB$5+Tolerance)</f>
        <v>0</v>
      </c>
      <c r="AC38" s="18" t="n">
        <f aca="false">N(Calc_3!AC86&gt;In_Grid_Import_MW*Hours_In_Day*Calc_3!AC$5+Tolerance)</f>
        <v>0</v>
      </c>
      <c r="AD38" s="18" t="n">
        <f aca="false">N(Calc_3!AD86&gt;In_Grid_Import_MW*Hours_In_Day*Calc_3!AD$5+Tolerance)</f>
        <v>0</v>
      </c>
      <c r="AE38" s="18" t="n">
        <f aca="false">N(Calc_3!AE86&gt;In_Grid_Import_MW*Hours_In_Day*Calc_3!AE$5+Tolerance)</f>
        <v>0</v>
      </c>
      <c r="AF38" s="18" t="n">
        <f aca="false">N(Calc_3!AF86&gt;In_Grid_Import_MW*Hours_In_Day*Calc_3!AF$5+Tolerance)</f>
        <v>0</v>
      </c>
      <c r="AG38" s="18" t="n">
        <f aca="false">N(Calc_3!AG86&gt;In_Grid_Import_MW*Hours_In_Day*Calc_3!AG$5+Tolerance)</f>
        <v>0</v>
      </c>
      <c r="AH38" s="18" t="n">
        <f aca="false">N(Calc_3!AH86&gt;In_Grid_Import_MW*Hours_In_Day*Calc_3!AH$5+Tolerance)</f>
        <v>0</v>
      </c>
      <c r="AI38" s="18" t="n">
        <f aca="false">N(Calc_3!AI86&gt;In_Grid_Import_MW*Hours_In_Day*Calc_3!AI$5+Tolerance)</f>
        <v>0</v>
      </c>
      <c r="AJ38" s="18" t="n">
        <f aca="false">N(Calc_3!AJ86&gt;In_Grid_Import_MW*Hours_In_Day*Calc_3!AJ$5+Tolerance)</f>
        <v>0</v>
      </c>
      <c r="AK38" s="18" t="n">
        <f aca="false">N(Calc_3!AK86&gt;In_Grid_Import_MW*Hours_In_Day*Calc_3!AK$5+Tolerance)</f>
        <v>0</v>
      </c>
      <c r="AL38" s="18" t="n">
        <f aca="false">N(Calc_3!AL86&gt;In_Grid_Import_MW*Hours_In_Day*Calc_3!AL$5+Tolerance)</f>
        <v>0</v>
      </c>
      <c r="AM38" s="18" t="n">
        <f aca="false">N(Calc_3!AM86&gt;In_Grid_Import_MW*Hours_In_Day*Calc_3!AM$5+Tolerance)</f>
        <v>0</v>
      </c>
      <c r="AN38" s="18" t="n">
        <f aca="false">N(Calc_3!AN86&gt;In_Grid_Import_MW*Hours_In_Day*Calc_3!AN$5+Tolerance)</f>
        <v>0</v>
      </c>
      <c r="AO38" s="18" t="n">
        <f aca="false">N(Calc_3!AO86&gt;In_Grid_Import_MW*Hours_In_Day*Calc_3!AO$5+Tolerance)</f>
        <v>0</v>
      </c>
      <c r="AP38" s="18" t="n">
        <f aca="false">N(Calc_3!AP86&gt;In_Grid_Import_MW*Hours_In_Day*Calc_3!AP$5+Tolerance)</f>
        <v>0</v>
      </c>
      <c r="AQ38" s="18" t="n">
        <f aca="false">N(Calc_3!AQ86&gt;In_Grid_Import_MW*Hours_In_Day*Calc_3!AQ$5+Tolerance)</f>
        <v>0</v>
      </c>
      <c r="AR38" s="18" t="n">
        <f aca="false">N(Calc_3!AR86&gt;In_Grid_Import_MW*Hours_In_Day*Calc_3!AR$5+Tolerance)</f>
        <v>0</v>
      </c>
      <c r="AS38" s="18" t="n">
        <f aca="false">N(Calc_3!AS86&gt;In_Grid_Import_MW*Hours_In_Day*Calc_3!AS$5+Tolerance)</f>
        <v>0</v>
      </c>
      <c r="AT38" s="18" t="n">
        <f aca="false">N(Calc_3!AT86&gt;In_Grid_Import_MW*Hours_In_Day*Calc_3!AT$5+Tolerance)</f>
        <v>0</v>
      </c>
      <c r="AU38" s="18" t="n">
        <f aca="false">N(Calc_3!AU86&gt;In_Grid_Import_MW*Hours_In_Day*Calc_3!AU$5+Tolerance)</f>
        <v>0</v>
      </c>
      <c r="AV38" s="18" t="n">
        <f aca="false">N(Calc_3!AV86&gt;In_Grid_Import_MW*Hours_In_Day*Calc_3!AV$5+Tolerance)</f>
        <v>0</v>
      </c>
      <c r="AW38" s="18" t="n">
        <f aca="false">N(Calc_3!AW86&gt;In_Grid_Import_MW*Hours_In_Day*Calc_3!AW$5+Tolerance)</f>
        <v>0</v>
      </c>
      <c r="AX38" s="18" t="n">
        <f aca="false">N(Calc_3!AX86&gt;In_Grid_Import_MW*Hours_In_Day*Calc_3!AX$5+Tolerance)</f>
        <v>0</v>
      </c>
      <c r="AY38" s="18" t="n">
        <f aca="false">N(Calc_3!AY86&gt;In_Grid_Import_MW*Hours_In_Day*Calc_3!AY$5+Tolerance)</f>
        <v>0</v>
      </c>
      <c r="AZ38" s="18" t="n">
        <f aca="false">N(Calc_3!AZ86&gt;In_Grid_Import_MW*Hours_In_Day*Calc_3!AZ$5+Tolerance)</f>
        <v>0</v>
      </c>
      <c r="BA38" s="18" t="n">
        <f aca="false">N(Calc_3!BA86&gt;In_Grid_Import_MW*Hours_In_Day*Calc_3!BA$5+Tolerance)</f>
        <v>0</v>
      </c>
      <c r="BB38" s="18" t="n">
        <f aca="false">N(Calc_3!BB86&gt;In_Grid_Import_MW*Hours_In_Day*Calc_3!BB$5+Tolerance)</f>
        <v>0</v>
      </c>
      <c r="BC38" s="18" t="n">
        <f aca="false">N(Calc_3!BC86&gt;In_Grid_Import_MW*Hours_In_Day*Calc_3!BC$5+Tolerance)</f>
        <v>0</v>
      </c>
      <c r="BD38" s="18" t="n">
        <f aca="false">N(Calc_3!BD86&gt;In_Grid_Import_MW*Hours_In_Day*Calc_3!BD$5+Tolerance)</f>
        <v>0</v>
      </c>
      <c r="BE38" s="18" t="n">
        <f aca="false">N(Calc_3!BE86&gt;In_Grid_Import_MW*Hours_In_Day*Calc_3!BE$5+Tolerance)</f>
        <v>0</v>
      </c>
      <c r="BF38" s="18" t="n">
        <f aca="false">N(Calc_3!BF86&gt;In_Grid_Import_MW*Hours_In_Day*Calc_3!BF$5+Tolerance)</f>
        <v>0</v>
      </c>
      <c r="BG38" s="18" t="n">
        <f aca="false">N(Calc_3!BG86&gt;In_Grid_Import_MW*Hours_In_Day*Calc_3!BG$5+Tolerance)</f>
        <v>0</v>
      </c>
      <c r="BH38" s="18" t="n">
        <f aca="false">N(Calc_3!BH86&gt;In_Grid_Import_MW*Hours_In_Day*Calc_3!BH$5+Tolerance)</f>
        <v>0</v>
      </c>
      <c r="BI38" s="18" t="n">
        <f aca="false">N(Calc_3!BI86&gt;In_Grid_Import_MW*Hours_In_Day*Calc_3!BI$5+Tolerance)</f>
        <v>0</v>
      </c>
      <c r="BJ38" s="18" t="n">
        <f aca="false">N(Calc_3!BJ86&gt;In_Grid_Import_MW*Hours_In_Day*Calc_3!BJ$5+Tolerance)</f>
        <v>0</v>
      </c>
      <c r="BK38" s="18" t="n">
        <f aca="false">N(Calc_3!BK86&gt;In_Grid_Import_MW*Hours_In_Day*Calc_3!BK$5+Tolerance)</f>
        <v>0</v>
      </c>
      <c r="BL38" s="18" t="n">
        <f aca="false">N(Calc_3!BL86&gt;In_Grid_Import_MW*Hours_In_Day*Calc_3!BL$5+Tolerance)</f>
        <v>0</v>
      </c>
      <c r="BM38" s="18" t="n">
        <f aca="false">N(Calc_3!BM86&gt;In_Grid_Import_MW*Hours_In_Day*Calc_3!BM$5+Tolerance)</f>
        <v>0</v>
      </c>
      <c r="BN38" s="18" t="n">
        <f aca="false">N(Calc_3!BN86&gt;In_Grid_Import_MW*Hours_In_Day*Calc_3!BN$5+Tolerance)</f>
        <v>0</v>
      </c>
      <c r="BO38" s="18" t="n">
        <f aca="false">N(Calc_3!BO86&gt;In_Grid_Import_MW*Hours_In_Day*Calc_3!BO$5+Tolerance)</f>
        <v>0</v>
      </c>
      <c r="BP38" s="18" t="n">
        <f aca="false">N(Calc_3!BP86&gt;In_Grid_Import_MW*Hours_In_Day*Calc_3!BP$5+Tolerance)</f>
        <v>0</v>
      </c>
      <c r="BQ38" s="18" t="n">
        <f aca="false">N(Calc_3!BQ86&gt;In_Grid_Import_MW*Hours_In_Day*Calc_3!BQ$5+Tolerance)</f>
        <v>0</v>
      </c>
      <c r="BR38" s="18" t="n">
        <f aca="false">N(Calc_3!BR86&gt;In_Grid_Import_MW*Hours_In_Day*Calc_3!BR$5+Tolerance)</f>
        <v>0</v>
      </c>
      <c r="BS38" s="18" t="n">
        <f aca="false">N(Calc_3!BS86&gt;In_Grid_Import_MW*Hours_In_Day*Calc_3!BS$5+Tolerance)</f>
        <v>0</v>
      </c>
      <c r="BT38" s="18" t="n">
        <f aca="false">N(Calc_3!BT86&gt;In_Grid_Import_MW*Hours_In_Day*Calc_3!BT$5+Tolerance)</f>
        <v>0</v>
      </c>
      <c r="BU38" s="18" t="n">
        <f aca="false">N(Calc_3!BU86&gt;In_Grid_Import_MW*Hours_In_Day*Calc_3!BU$5+Tolerance)</f>
        <v>0</v>
      </c>
      <c r="BV38" s="18" t="n">
        <f aca="false">N(Calc_3!BV86&gt;In_Grid_Import_MW*Hours_In_Day*Calc_3!BV$5+Tolerance)</f>
        <v>0</v>
      </c>
      <c r="BW38" s="18" t="n">
        <f aca="false">N(Calc_3!BW86&gt;In_Grid_Import_MW*Hours_In_Day*Calc_3!BW$5+Tolerance)</f>
        <v>0</v>
      </c>
      <c r="BX38" s="18" t="n">
        <f aca="false">N(Calc_3!BX86&gt;In_Grid_Import_MW*Hours_In_Day*Calc_3!BX$5+Tolerance)</f>
        <v>0</v>
      </c>
      <c r="BY38" s="18" t="n">
        <f aca="false">N(Calc_3!BY86&gt;In_Grid_Import_MW*Hours_In_Day*Calc_3!BY$5+Tolerance)</f>
        <v>0</v>
      </c>
      <c r="BZ38" s="18" t="n">
        <f aca="false">N(Calc_3!BZ86&gt;In_Grid_Import_MW*Hours_In_Day*Calc_3!BZ$5+Tolerance)</f>
        <v>0</v>
      </c>
      <c r="CA38" s="18" t="n">
        <f aca="false">N(Calc_3!CA86&gt;In_Grid_Import_MW*Hours_In_Day*Calc_3!CA$5+Tolerance)</f>
        <v>0</v>
      </c>
      <c r="CB38" s="18" t="n">
        <f aca="false">N(Calc_3!CB86&gt;In_Grid_Import_MW*Hours_In_Day*Calc_3!CB$5+Tolerance)</f>
        <v>0</v>
      </c>
      <c r="CC38" s="18" t="n">
        <f aca="false">N(Calc_3!CC86&gt;In_Grid_Import_MW*Hours_In_Day*Calc_3!CC$5+Tolerance)</f>
        <v>0</v>
      </c>
      <c r="CD38" s="18" t="n">
        <f aca="false">N(Calc_3!CD86&gt;In_Grid_Import_MW*Hours_In_Day*Calc_3!CD$5+Tolerance)</f>
        <v>0</v>
      </c>
      <c r="CE38" s="18" t="n">
        <f aca="false">N(Calc_3!CE86&gt;In_Grid_Import_MW*Hours_In_Day*Calc_3!CE$5+Tolerance)</f>
        <v>0</v>
      </c>
      <c r="CF38" s="18" t="n">
        <f aca="false">N(Calc_3!CF86&gt;In_Grid_Import_MW*Hours_In_Day*Calc_3!CF$5+Tolerance)</f>
        <v>0</v>
      </c>
      <c r="CG38" s="18" t="n">
        <f aca="false">N(Calc_3!CG86&gt;In_Grid_Import_MW*Hours_In_Day*Calc_3!CG$5+Tolerance)</f>
        <v>0</v>
      </c>
      <c r="CH38" s="18" t="n">
        <f aca="false">N(Calc_3!CH86&gt;In_Grid_Import_MW*Hours_In_Day*Calc_3!CH$5+Tolerance)</f>
        <v>0</v>
      </c>
      <c r="CI38" s="18" t="n">
        <f aca="false">N(Calc_3!CI86&gt;In_Grid_Import_MW*Hours_In_Day*Calc_3!CI$5+Tolerance)</f>
        <v>0</v>
      </c>
      <c r="CJ38" s="18" t="n">
        <f aca="false">N(Calc_3!CJ86&gt;In_Grid_Import_MW*Hours_In_Day*Calc_3!CJ$5+Tolerance)</f>
        <v>0</v>
      </c>
      <c r="CK38" s="18" t="n">
        <f aca="false">N(Calc_3!CK86&gt;In_Grid_Import_MW*Hours_In_Day*Calc_3!CK$5+Tolerance)</f>
        <v>0</v>
      </c>
      <c r="CL38" s="18" t="n">
        <f aca="false">N(Calc_3!CL86&gt;In_Grid_Import_MW*Hours_In_Day*Calc_3!CL$5+Tolerance)</f>
        <v>0</v>
      </c>
      <c r="CM38" s="18" t="n">
        <f aca="false">N(Calc_3!CM86&gt;In_Grid_Import_MW*Hours_In_Day*Calc_3!CM$5+Tolerance)</f>
        <v>0</v>
      </c>
      <c r="CN38" s="18" t="n">
        <f aca="false">N(Calc_3!CN86&gt;In_Grid_Import_MW*Hours_In_Day*Calc_3!CN$5+Tolerance)</f>
        <v>0</v>
      </c>
      <c r="CO38" s="18" t="n">
        <f aca="false">N(Calc_3!CO86&gt;In_Grid_Import_MW*Hours_In_Day*Calc_3!CO$5+Tolerance)</f>
        <v>0</v>
      </c>
      <c r="CP38" s="18" t="n">
        <f aca="false">N(Calc_3!CP86&gt;In_Grid_Import_MW*Hours_In_Day*Calc_3!CP$5+Tolerance)</f>
        <v>0</v>
      </c>
      <c r="CQ38" s="18" t="n">
        <f aca="false">N(Calc_3!CQ86&gt;In_Grid_Import_MW*Hours_In_Day*Calc_3!CQ$5+Tolerance)</f>
        <v>0</v>
      </c>
      <c r="CR38" s="18" t="n">
        <f aca="false">N(Calc_3!CR86&gt;In_Grid_Import_MW*Hours_In_Day*Calc_3!CR$5+Tolerance)</f>
        <v>0</v>
      </c>
      <c r="CS38" s="18" t="n">
        <f aca="false">N(Calc_3!CS86&gt;In_Grid_Import_MW*Hours_In_Day*Calc_3!CS$5+Tolerance)</f>
        <v>0</v>
      </c>
      <c r="CT38" s="18" t="n">
        <f aca="false">N(Calc_3!CT86&gt;In_Grid_Import_MW*Hours_In_Day*Calc_3!CT$5+Tolerance)</f>
        <v>0</v>
      </c>
      <c r="CU38" s="18" t="n">
        <f aca="false">N(Calc_3!CU86&gt;In_Grid_Import_MW*Hours_In_Day*Calc_3!CU$5+Tolerance)</f>
        <v>0</v>
      </c>
      <c r="CV38" s="18" t="n">
        <f aca="false">N(Calc_3!CV86&gt;In_Grid_Import_MW*Hours_In_Day*Calc_3!CV$5+Tolerance)</f>
        <v>0</v>
      </c>
      <c r="CW38" s="18" t="n">
        <f aca="false">N(Calc_3!CW86&gt;In_Grid_Import_MW*Hours_In_Day*Calc_3!CW$5+Tolerance)</f>
        <v>0</v>
      </c>
      <c r="CX38" s="18" t="n">
        <f aca="false">N(Calc_3!CX86&gt;In_Grid_Import_MW*Hours_In_Day*Calc_3!CX$5+Tolerance)</f>
        <v>0</v>
      </c>
      <c r="CY38" s="18" t="n">
        <f aca="false">N(Calc_3!CY86&gt;In_Grid_Import_MW*Hours_In_Day*Calc_3!CY$5+Tolerance)</f>
        <v>0</v>
      </c>
      <c r="CZ38" s="18" t="n">
        <f aca="false">N(Calc_3!CZ86&gt;In_Grid_Import_MW*Hours_In_Day*Calc_3!CZ$5+Tolerance)</f>
        <v>0</v>
      </c>
      <c r="DA38" s="18" t="n">
        <f aca="false">N(Calc_3!DA86&gt;In_Grid_Import_MW*Hours_In_Day*Calc_3!DA$5+Tolerance)</f>
        <v>0</v>
      </c>
      <c r="DB38" s="18" t="n">
        <f aca="false">N(Calc_3!DB86&gt;In_Grid_Import_MW*Hours_In_Day*Calc_3!DB$5+Tolerance)</f>
        <v>0</v>
      </c>
      <c r="DC38" s="18" t="n">
        <f aca="false">N(Calc_3!DC86&gt;In_Grid_Import_MW*Hours_In_Day*Calc_3!DC$5+Tolerance)</f>
        <v>0</v>
      </c>
      <c r="DD38" s="18" t="n">
        <f aca="false">N(Calc_3!DD86&gt;In_Grid_Import_MW*Hours_In_Day*Calc_3!DD$5+Tolerance)</f>
        <v>0</v>
      </c>
      <c r="DE38" s="18" t="n">
        <f aca="false">N(Calc_3!DE86&gt;In_Grid_Import_MW*Hours_In_Day*Calc_3!DE$5+Tolerance)</f>
        <v>0</v>
      </c>
      <c r="DF38" s="18" t="n">
        <f aca="false">N(Calc_3!DF86&gt;In_Grid_Import_MW*Hours_In_Day*Calc_3!DF$5+Tolerance)</f>
        <v>0</v>
      </c>
      <c r="DG38" s="18" t="n">
        <f aca="false">N(Calc_3!DG86&gt;In_Grid_Import_MW*Hours_In_Day*Calc_3!DG$5+Tolerance)</f>
        <v>0</v>
      </c>
      <c r="DH38" s="18" t="n">
        <f aca="false">N(Calc_3!DH86&gt;In_Grid_Import_MW*Hours_In_Day*Calc_3!DH$5+Tolerance)</f>
        <v>0</v>
      </c>
      <c r="DI38" s="18" t="n">
        <f aca="false">N(Calc_3!DI86&gt;In_Grid_Import_MW*Hours_In_Day*Calc_3!DI$5+Tolerance)</f>
        <v>0</v>
      </c>
      <c r="DJ38" s="18" t="n">
        <f aca="false">N(Calc_3!DJ86&gt;In_Grid_Import_MW*Hours_In_Day*Calc_3!DJ$5+Tolerance)</f>
        <v>0</v>
      </c>
      <c r="DK38" s="18" t="n">
        <f aca="false">N(Calc_3!DK86&gt;In_Grid_Import_MW*Hours_In_Day*Calc_3!DK$5+Tolerance)</f>
        <v>0</v>
      </c>
      <c r="DL38" s="18" t="n">
        <f aca="false">N(Calc_3!DL86&gt;In_Grid_Import_MW*Hours_In_Day*Calc_3!DL$5+Tolerance)</f>
        <v>0</v>
      </c>
      <c r="DM38" s="18" t="n">
        <f aca="false">N(Calc_3!DM86&gt;In_Grid_Import_MW*Hours_In_Day*Calc_3!DM$5+Tolerance)</f>
        <v>0</v>
      </c>
      <c r="DN38" s="18" t="n">
        <f aca="false">N(Calc_3!DN86&gt;In_Grid_Import_MW*Hours_In_Day*Calc_3!DN$5+Tolerance)</f>
        <v>0</v>
      </c>
      <c r="DO38" s="18" t="n">
        <f aca="false">N(Calc_3!DO86&gt;In_Grid_Import_MW*Hours_In_Day*Calc_3!DO$5+Tolerance)</f>
        <v>0</v>
      </c>
      <c r="DP38" s="18" t="n">
        <f aca="false">N(Calc_3!DP86&gt;In_Grid_Import_MW*Hours_In_Day*Calc_3!DP$5+Tolerance)</f>
        <v>0</v>
      </c>
      <c r="DQ38" s="18" t="n">
        <f aca="false">N(Calc_3!DQ86&gt;In_Grid_Import_MW*Hours_In_Day*Calc_3!DQ$5+Tolerance)</f>
        <v>0</v>
      </c>
      <c r="DR38" s="18" t="n">
        <f aca="false">N(Calc_3!DR86&gt;In_Grid_Import_MW*Hours_In_Day*Calc_3!DR$5+Tolerance)</f>
        <v>0</v>
      </c>
      <c r="DS38" s="18" t="n">
        <f aca="false">N(Calc_3!DS86&gt;In_Grid_Import_MW*Hours_In_Day*Calc_3!DS$5+Tolerance)</f>
        <v>0</v>
      </c>
      <c r="DT38" s="18" t="n">
        <f aca="false">N(Calc_3!DT86&gt;In_Grid_Import_MW*Hours_In_Day*Calc_3!DT$5+Tolerance)</f>
        <v>0</v>
      </c>
      <c r="DU38" s="18" t="n">
        <f aca="false">N(Calc_3!DU86&gt;In_Grid_Import_MW*Hours_In_Day*Calc_3!DU$5+Tolerance)</f>
        <v>0</v>
      </c>
      <c r="DV38" s="18" t="n">
        <f aca="false">N(Calc_3!DV86&gt;In_Grid_Import_MW*Hours_In_Day*Calc_3!DV$5+Tolerance)</f>
        <v>0</v>
      </c>
      <c r="DW38" s="18" t="n">
        <f aca="false">N(Calc_3!DW86&gt;In_Grid_Import_MW*Hours_In_Day*Calc_3!DW$5+Tolerance)</f>
        <v>0</v>
      </c>
      <c r="DX38" s="18" t="n">
        <f aca="false">N(Calc_3!DX86&gt;In_Grid_Import_MW*Hours_In_Day*Calc_3!DX$5+Tolerance)</f>
        <v>0</v>
      </c>
      <c r="DY38" s="18" t="n">
        <f aca="false">N(Calc_3!DY86&gt;In_Grid_Import_MW*Hours_In_Day*Calc_3!DY$5+Tolerance)</f>
        <v>0</v>
      </c>
      <c r="DZ38" s="18" t="n">
        <f aca="false">N(Calc_3!DZ86&gt;In_Grid_Import_MW*Hours_In_Day*Calc_3!DZ$5+Tolerance)</f>
        <v>0</v>
      </c>
      <c r="EA38" s="18" t="n">
        <f aca="false">N(Calc_3!EA86&gt;In_Grid_Import_MW*Hours_In_Day*Calc_3!EA$5+Tolerance)</f>
        <v>0</v>
      </c>
      <c r="EB38" s="18" t="n">
        <f aca="false">N(Calc_3!EB86&gt;In_Grid_Import_MW*Hours_In_Day*Calc_3!EB$5+Tolerance)</f>
        <v>0</v>
      </c>
      <c r="EC38" s="18" t="n">
        <f aca="false">N(Calc_3!EC86&gt;In_Grid_Import_MW*Hours_In_Day*Calc_3!EC$5+Tolerance)</f>
        <v>0</v>
      </c>
      <c r="ED38" s="18" t="n">
        <f aca="false">N(Calc_3!ED86&gt;In_Grid_Import_MW*Hours_In_Day*Calc_3!ED$5+Tolerance)</f>
        <v>0</v>
      </c>
      <c r="EE38" s="18" t="n">
        <f aca="false">N(Calc_3!EE86&gt;In_Grid_Import_MW*Hours_In_Day*Calc_3!EE$5+Tolerance)</f>
        <v>0</v>
      </c>
      <c r="EF38" s="18" t="n">
        <f aca="false">N(Calc_3!EF86&gt;In_Grid_Import_MW*Hours_In_Day*Calc_3!EF$5+Tolerance)</f>
        <v>0</v>
      </c>
      <c r="EG38" s="18" t="n">
        <f aca="false">N(Calc_3!EG86&gt;In_Grid_Import_MW*Hours_In_Day*Calc_3!EG$5+Tolerance)</f>
        <v>0</v>
      </c>
      <c r="EH38" s="18" t="n">
        <f aca="false">N(Calc_3!EH86&gt;In_Grid_Import_MW*Hours_In_Day*Calc_3!EH$5+Tolerance)</f>
        <v>0</v>
      </c>
      <c r="EI38" s="18" t="n">
        <f aca="false">N(Calc_3!EI86&gt;In_Grid_Import_MW*Hours_In_Day*Calc_3!EI$5+Tolerance)</f>
        <v>0</v>
      </c>
      <c r="EJ38" s="18" t="n">
        <f aca="false">N(Calc_3!EJ86&gt;In_Grid_Import_MW*Hours_In_Day*Calc_3!EJ$5+Tolerance)</f>
        <v>0</v>
      </c>
      <c r="EK38" s="18" t="n">
        <f aca="false">N(Calc_3!EK86&gt;In_Grid_Import_MW*Hours_In_Day*Calc_3!EK$5+Tolerance)</f>
        <v>0</v>
      </c>
      <c r="EL38" s="18" t="n">
        <f aca="false">N(Calc_3!EL86&gt;In_Grid_Import_MW*Hours_In_Day*Calc_3!EL$5+Tolerance)</f>
        <v>0</v>
      </c>
      <c r="EM38" s="18" t="n">
        <f aca="false">N(Calc_3!EM86&gt;In_Grid_Import_MW*Hours_In_Day*Calc_3!EM$5+Tolerance)</f>
        <v>0</v>
      </c>
      <c r="EN38" s="18" t="n">
        <f aca="false">N(Calc_3!EN86&gt;In_Grid_Import_MW*Hours_In_Day*Calc_3!EN$5+Tolerance)</f>
        <v>0</v>
      </c>
      <c r="EO38" s="18" t="n">
        <f aca="false">N(Calc_3!EO86&gt;In_Grid_Import_MW*Hours_In_Day*Calc_3!EO$5+Tolerance)</f>
        <v>0</v>
      </c>
      <c r="EP38" s="18" t="n">
        <f aca="false">N(Calc_3!EP86&gt;In_Grid_Import_MW*Hours_In_Day*Calc_3!EP$5+Tolerance)</f>
        <v>0</v>
      </c>
      <c r="EQ38" s="18" t="n">
        <f aca="false">N(Calc_3!EQ86&gt;In_Grid_Import_MW*Hours_In_Day*Calc_3!EQ$5+Tolerance)</f>
        <v>0</v>
      </c>
      <c r="ER38" s="18" t="n">
        <f aca="false">N(Calc_3!ER86&gt;In_Grid_Import_MW*Hours_In_Day*Calc_3!ER$5+Tolerance)</f>
        <v>0</v>
      </c>
      <c r="ES38" s="18" t="n">
        <f aca="false">N(Calc_3!ES86&gt;In_Grid_Import_MW*Hours_In_Day*Calc_3!ES$5+Tolerance)</f>
        <v>0</v>
      </c>
      <c r="ET38" s="18" t="n">
        <f aca="false">N(Calc_3!ET86&gt;In_Grid_Import_MW*Hours_In_Day*Calc_3!ET$5+Tolerance)</f>
        <v>0</v>
      </c>
      <c r="EU38" s="18" t="n">
        <f aca="false">N(Calc_3!EU86&gt;In_Grid_Import_MW*Hours_In_Day*Calc_3!EU$5+Tolerance)</f>
        <v>0</v>
      </c>
      <c r="EV38" s="18" t="n">
        <f aca="false">N(Calc_3!EV86&gt;In_Grid_Import_MW*Hours_In_Day*Calc_3!EV$5+Tolerance)</f>
        <v>0</v>
      </c>
      <c r="EW38" s="18" t="n">
        <f aca="false">N(Calc_3!EW86&gt;In_Grid_Import_MW*Hours_In_Day*Calc_3!EW$5+Tolerance)</f>
        <v>0</v>
      </c>
      <c r="EX38" s="18" t="n">
        <f aca="false">N(Calc_3!EX86&gt;In_Grid_Import_MW*Hours_In_Day*Calc_3!EX$5+Tolerance)</f>
        <v>0</v>
      </c>
      <c r="EY38" s="18" t="n">
        <f aca="false">N(Calc_3!EY86&gt;In_Grid_Import_MW*Hours_In_Day*Calc_3!EY$5+Tolerance)</f>
        <v>0</v>
      </c>
      <c r="EZ38" s="18" t="n">
        <f aca="false">N(Calc_3!EZ86&gt;In_Grid_Import_MW*Hours_In_Day*Calc_3!EZ$5+Tolerance)</f>
        <v>0</v>
      </c>
      <c r="FA38" s="18" t="n">
        <f aca="false">N(Calc_3!FA86&gt;In_Grid_Import_MW*Hours_In_Day*Calc_3!FA$5+Tolerance)</f>
        <v>0</v>
      </c>
      <c r="FB38" s="18" t="n">
        <f aca="false">N(Calc_3!FB86&gt;In_Grid_Import_MW*Hours_In_Day*Calc_3!FB$5+Tolerance)</f>
        <v>0</v>
      </c>
      <c r="FC38" s="18" t="n">
        <f aca="false">N(Calc_3!FC86&gt;In_Grid_Import_MW*Hours_In_Day*Calc_3!FC$5+Tolerance)</f>
        <v>0</v>
      </c>
      <c r="FD38" s="18" t="n">
        <f aca="false">N(Calc_3!FD86&gt;In_Grid_Import_MW*Hours_In_Day*Calc_3!FD$5+Tolerance)</f>
        <v>0</v>
      </c>
      <c r="FE38" s="18" t="n">
        <f aca="false">N(Calc_3!FE86&gt;In_Grid_Import_MW*Hours_In_Day*Calc_3!FE$5+Tolerance)</f>
        <v>0</v>
      </c>
      <c r="FF38" s="18" t="n">
        <f aca="false">N(Calc_3!FF86&gt;In_Grid_Import_MW*Hours_In_Day*Calc_3!FF$5+Tolerance)</f>
        <v>0</v>
      </c>
      <c r="FG38" s="18" t="n">
        <f aca="false">N(Calc_3!FG86&gt;In_Grid_Import_MW*Hours_In_Day*Calc_3!FG$5+Tolerance)</f>
        <v>0</v>
      </c>
      <c r="FH38" s="18" t="n">
        <f aca="false">N(Calc_3!FH86&gt;In_Grid_Import_MW*Hours_In_Day*Calc_3!FH$5+Tolerance)</f>
        <v>0</v>
      </c>
    </row>
    <row r="39" customFormat="false" ht="15" hidden="false" customHeight="false" outlineLevel="0" collapsed="false">
      <c r="C39" s="1" t="s">
        <v>936</v>
      </c>
      <c r="D39" s="12" t="s">
        <v>34</v>
      </c>
      <c r="E39" s="67" t="str">
        <f aca="false">IF(F39=0,"OK","CHECK")</f>
        <v>OK</v>
      </c>
      <c r="F39" s="18" t="n">
        <f aca="false">SUM(J39:FH39)</f>
        <v>0</v>
      </c>
      <c r="J39" s="18" t="n">
        <f aca="false">N(Calc_1!J84+Calc_1!J83&gt;Calc_1!J77+Calc_1!J78+Tolerance)+N(Calc_1!J84&lt;-Tolerance)</f>
        <v>0</v>
      </c>
      <c r="K39" s="18" t="n">
        <f aca="false">N(Calc_1!K84+Calc_1!K83&gt;Calc_1!K77+Calc_1!K78+Tolerance)+N(Calc_1!K84&lt;-Tolerance)</f>
        <v>0</v>
      </c>
      <c r="L39" s="18" t="n">
        <f aca="false">N(Calc_1!L84+Calc_1!L83&gt;Calc_1!L77+Calc_1!L78+Tolerance)+N(Calc_1!L84&lt;-Tolerance)</f>
        <v>0</v>
      </c>
      <c r="M39" s="18" t="n">
        <f aca="false">N(Calc_1!M84+Calc_1!M83&gt;Calc_1!M77+Calc_1!M78+Tolerance)+N(Calc_1!M84&lt;-Tolerance)</f>
        <v>0</v>
      </c>
      <c r="N39" s="18" t="n">
        <f aca="false">N(Calc_1!N84+Calc_1!N83&gt;Calc_1!N77+Calc_1!N78+Tolerance)+N(Calc_1!N84&lt;-Tolerance)</f>
        <v>0</v>
      </c>
      <c r="O39" s="18" t="n">
        <f aca="false">N(Calc_1!O84+Calc_1!O83&gt;Calc_1!O77+Calc_1!O78+Tolerance)+N(Calc_1!O84&lt;-Tolerance)</f>
        <v>0</v>
      </c>
      <c r="P39" s="18" t="n">
        <f aca="false">N(Calc_1!P84+Calc_1!P83&gt;Calc_1!P77+Calc_1!P78+Tolerance)+N(Calc_1!P84&lt;-Tolerance)</f>
        <v>0</v>
      </c>
      <c r="Q39" s="18" t="n">
        <f aca="false">N(Calc_1!Q84+Calc_1!Q83&gt;Calc_1!Q77+Calc_1!Q78+Tolerance)+N(Calc_1!Q84&lt;-Tolerance)</f>
        <v>0</v>
      </c>
      <c r="R39" s="18" t="n">
        <f aca="false">N(Calc_1!R84+Calc_1!R83&gt;Calc_1!R77+Calc_1!R78+Tolerance)+N(Calc_1!R84&lt;-Tolerance)</f>
        <v>0</v>
      </c>
      <c r="S39" s="18" t="n">
        <f aca="false">N(Calc_1!S84+Calc_1!S83&gt;Calc_1!S77+Calc_1!S78+Tolerance)+N(Calc_1!S84&lt;-Tolerance)</f>
        <v>0</v>
      </c>
      <c r="T39" s="18" t="n">
        <f aca="false">N(Calc_1!T84+Calc_1!T83&gt;Calc_1!T77+Calc_1!T78+Tolerance)+N(Calc_1!T84&lt;-Tolerance)</f>
        <v>0</v>
      </c>
      <c r="U39" s="18" t="n">
        <f aca="false">N(Calc_1!U84+Calc_1!U83&gt;Calc_1!U77+Calc_1!U78+Tolerance)+N(Calc_1!U84&lt;-Tolerance)</f>
        <v>0</v>
      </c>
      <c r="V39" s="18" t="n">
        <f aca="false">N(Calc_1!V84+Calc_1!V83&gt;Calc_1!V77+Calc_1!V78+Tolerance)+N(Calc_1!V84&lt;-Tolerance)</f>
        <v>0</v>
      </c>
      <c r="W39" s="18" t="n">
        <f aca="false">N(Calc_1!W84+Calc_1!W83&gt;Calc_1!W77+Calc_1!W78+Tolerance)+N(Calc_1!W84&lt;-Tolerance)</f>
        <v>0</v>
      </c>
      <c r="X39" s="18" t="n">
        <f aca="false">N(Calc_1!X84+Calc_1!X83&gt;Calc_1!X77+Calc_1!X78+Tolerance)+N(Calc_1!X84&lt;-Tolerance)</f>
        <v>0</v>
      </c>
      <c r="Y39" s="18" t="n">
        <f aca="false">N(Calc_1!Y84+Calc_1!Y83&gt;Calc_1!Y77+Calc_1!Y78+Tolerance)+N(Calc_1!Y84&lt;-Tolerance)</f>
        <v>0</v>
      </c>
      <c r="Z39" s="18" t="n">
        <f aca="false">N(Calc_1!Z84+Calc_1!Z83&gt;Calc_1!Z77+Calc_1!Z78+Tolerance)+N(Calc_1!Z84&lt;-Tolerance)</f>
        <v>0</v>
      </c>
      <c r="AA39" s="18" t="n">
        <f aca="false">N(Calc_1!AA84+Calc_1!AA83&gt;Calc_1!AA77+Calc_1!AA78+Tolerance)+N(Calc_1!AA84&lt;-Tolerance)</f>
        <v>0</v>
      </c>
      <c r="AB39" s="18" t="n">
        <f aca="false">N(Calc_1!AB84+Calc_1!AB83&gt;Calc_1!AB77+Calc_1!AB78+Tolerance)+N(Calc_1!AB84&lt;-Tolerance)</f>
        <v>0</v>
      </c>
      <c r="AC39" s="18" t="n">
        <f aca="false">N(Calc_1!AC84+Calc_1!AC83&gt;Calc_1!AC77+Calc_1!AC78+Tolerance)+N(Calc_1!AC84&lt;-Tolerance)</f>
        <v>0</v>
      </c>
      <c r="AD39" s="18" t="n">
        <f aca="false">N(Calc_1!AD84+Calc_1!AD83&gt;Calc_1!AD77+Calc_1!AD78+Tolerance)+N(Calc_1!AD84&lt;-Tolerance)</f>
        <v>0</v>
      </c>
      <c r="AE39" s="18" t="n">
        <f aca="false">N(Calc_1!AE84+Calc_1!AE83&gt;Calc_1!AE77+Calc_1!AE78+Tolerance)+N(Calc_1!AE84&lt;-Tolerance)</f>
        <v>0</v>
      </c>
      <c r="AF39" s="18" t="n">
        <f aca="false">N(Calc_1!AF84+Calc_1!AF83&gt;Calc_1!AF77+Calc_1!AF78+Tolerance)+N(Calc_1!AF84&lt;-Tolerance)</f>
        <v>0</v>
      </c>
      <c r="AG39" s="18" t="n">
        <f aca="false">N(Calc_1!AG84+Calc_1!AG83&gt;Calc_1!AG77+Calc_1!AG78+Tolerance)+N(Calc_1!AG84&lt;-Tolerance)</f>
        <v>0</v>
      </c>
      <c r="AH39" s="18" t="n">
        <f aca="false">N(Calc_1!AH84+Calc_1!AH83&gt;Calc_1!AH77+Calc_1!AH78+Tolerance)+N(Calc_1!AH84&lt;-Tolerance)</f>
        <v>0</v>
      </c>
      <c r="AI39" s="18" t="n">
        <f aca="false">N(Calc_1!AI84+Calc_1!AI83&gt;Calc_1!AI77+Calc_1!AI78+Tolerance)+N(Calc_1!AI84&lt;-Tolerance)</f>
        <v>0</v>
      </c>
      <c r="AJ39" s="18" t="n">
        <f aca="false">N(Calc_1!AJ84+Calc_1!AJ83&gt;Calc_1!AJ77+Calc_1!AJ78+Tolerance)+N(Calc_1!AJ84&lt;-Tolerance)</f>
        <v>0</v>
      </c>
      <c r="AK39" s="18" t="n">
        <f aca="false">N(Calc_1!AK84+Calc_1!AK83&gt;Calc_1!AK77+Calc_1!AK78+Tolerance)+N(Calc_1!AK84&lt;-Tolerance)</f>
        <v>0</v>
      </c>
      <c r="AL39" s="18" t="n">
        <f aca="false">N(Calc_1!AL84+Calc_1!AL83&gt;Calc_1!AL77+Calc_1!AL78+Tolerance)+N(Calc_1!AL84&lt;-Tolerance)</f>
        <v>0</v>
      </c>
      <c r="AM39" s="18" t="n">
        <f aca="false">N(Calc_1!AM84+Calc_1!AM83&gt;Calc_1!AM77+Calc_1!AM78+Tolerance)+N(Calc_1!AM84&lt;-Tolerance)</f>
        <v>0</v>
      </c>
      <c r="AN39" s="18" t="n">
        <f aca="false">N(Calc_1!AN84+Calc_1!AN83&gt;Calc_1!AN77+Calc_1!AN78+Tolerance)+N(Calc_1!AN84&lt;-Tolerance)</f>
        <v>0</v>
      </c>
      <c r="AO39" s="18" t="n">
        <f aca="false">N(Calc_1!AO84+Calc_1!AO83&gt;Calc_1!AO77+Calc_1!AO78+Tolerance)+N(Calc_1!AO84&lt;-Tolerance)</f>
        <v>0</v>
      </c>
      <c r="AP39" s="18" t="n">
        <f aca="false">N(Calc_1!AP84+Calc_1!AP83&gt;Calc_1!AP77+Calc_1!AP78+Tolerance)+N(Calc_1!AP84&lt;-Tolerance)</f>
        <v>0</v>
      </c>
      <c r="AQ39" s="18" t="n">
        <f aca="false">N(Calc_1!AQ84+Calc_1!AQ83&gt;Calc_1!AQ77+Calc_1!AQ78+Tolerance)+N(Calc_1!AQ84&lt;-Tolerance)</f>
        <v>0</v>
      </c>
      <c r="AR39" s="18" t="n">
        <f aca="false">N(Calc_1!AR84+Calc_1!AR83&gt;Calc_1!AR77+Calc_1!AR78+Tolerance)+N(Calc_1!AR84&lt;-Tolerance)</f>
        <v>0</v>
      </c>
      <c r="AS39" s="18" t="n">
        <f aca="false">N(Calc_1!AS84+Calc_1!AS83&gt;Calc_1!AS77+Calc_1!AS78+Tolerance)+N(Calc_1!AS84&lt;-Tolerance)</f>
        <v>0</v>
      </c>
      <c r="AT39" s="18" t="n">
        <f aca="false">N(Calc_1!AT84+Calc_1!AT83&gt;Calc_1!AT77+Calc_1!AT78+Tolerance)+N(Calc_1!AT84&lt;-Tolerance)</f>
        <v>0</v>
      </c>
      <c r="AU39" s="18" t="n">
        <f aca="false">N(Calc_1!AU84+Calc_1!AU83&gt;Calc_1!AU77+Calc_1!AU78+Tolerance)+N(Calc_1!AU84&lt;-Tolerance)</f>
        <v>0</v>
      </c>
      <c r="AV39" s="18" t="n">
        <f aca="false">N(Calc_1!AV84+Calc_1!AV83&gt;Calc_1!AV77+Calc_1!AV78+Tolerance)+N(Calc_1!AV84&lt;-Tolerance)</f>
        <v>0</v>
      </c>
      <c r="AW39" s="18" t="n">
        <f aca="false">N(Calc_1!AW84+Calc_1!AW83&gt;Calc_1!AW77+Calc_1!AW78+Tolerance)+N(Calc_1!AW84&lt;-Tolerance)</f>
        <v>0</v>
      </c>
      <c r="AX39" s="18" t="n">
        <f aca="false">N(Calc_1!AX84+Calc_1!AX83&gt;Calc_1!AX77+Calc_1!AX78+Tolerance)+N(Calc_1!AX84&lt;-Tolerance)</f>
        <v>0</v>
      </c>
      <c r="AY39" s="18" t="n">
        <f aca="false">N(Calc_1!AY84+Calc_1!AY83&gt;Calc_1!AY77+Calc_1!AY78+Tolerance)+N(Calc_1!AY84&lt;-Tolerance)</f>
        <v>0</v>
      </c>
      <c r="AZ39" s="18" t="n">
        <f aca="false">N(Calc_1!AZ84+Calc_1!AZ83&gt;Calc_1!AZ77+Calc_1!AZ78+Tolerance)+N(Calc_1!AZ84&lt;-Tolerance)</f>
        <v>0</v>
      </c>
      <c r="BA39" s="18" t="n">
        <f aca="false">N(Calc_1!BA84+Calc_1!BA83&gt;Calc_1!BA77+Calc_1!BA78+Tolerance)+N(Calc_1!BA84&lt;-Tolerance)</f>
        <v>0</v>
      </c>
      <c r="BB39" s="18" t="n">
        <f aca="false">N(Calc_1!BB84+Calc_1!BB83&gt;Calc_1!BB77+Calc_1!BB78+Tolerance)+N(Calc_1!BB84&lt;-Tolerance)</f>
        <v>0</v>
      </c>
      <c r="BC39" s="18" t="n">
        <f aca="false">N(Calc_1!BC84+Calc_1!BC83&gt;Calc_1!BC77+Calc_1!BC78+Tolerance)+N(Calc_1!BC84&lt;-Tolerance)</f>
        <v>0</v>
      </c>
      <c r="BD39" s="18" t="n">
        <f aca="false">N(Calc_1!BD84+Calc_1!BD83&gt;Calc_1!BD77+Calc_1!BD78+Tolerance)+N(Calc_1!BD84&lt;-Tolerance)</f>
        <v>0</v>
      </c>
      <c r="BE39" s="18" t="n">
        <f aca="false">N(Calc_1!BE84+Calc_1!BE83&gt;Calc_1!BE77+Calc_1!BE78+Tolerance)+N(Calc_1!BE84&lt;-Tolerance)</f>
        <v>0</v>
      </c>
      <c r="BF39" s="18" t="n">
        <f aca="false">N(Calc_1!BF84+Calc_1!BF83&gt;Calc_1!BF77+Calc_1!BF78+Tolerance)+N(Calc_1!BF84&lt;-Tolerance)</f>
        <v>0</v>
      </c>
      <c r="BG39" s="18" t="n">
        <f aca="false">N(Calc_1!BG84+Calc_1!BG83&gt;Calc_1!BG77+Calc_1!BG78+Tolerance)+N(Calc_1!BG84&lt;-Tolerance)</f>
        <v>0</v>
      </c>
      <c r="BH39" s="18" t="n">
        <f aca="false">N(Calc_1!BH84+Calc_1!BH83&gt;Calc_1!BH77+Calc_1!BH78+Tolerance)+N(Calc_1!BH84&lt;-Tolerance)</f>
        <v>0</v>
      </c>
      <c r="BI39" s="18" t="n">
        <f aca="false">N(Calc_1!BI84+Calc_1!BI83&gt;Calc_1!BI77+Calc_1!BI78+Tolerance)+N(Calc_1!BI84&lt;-Tolerance)</f>
        <v>0</v>
      </c>
      <c r="BJ39" s="18" t="n">
        <f aca="false">N(Calc_1!BJ84+Calc_1!BJ83&gt;Calc_1!BJ77+Calc_1!BJ78+Tolerance)+N(Calc_1!BJ84&lt;-Tolerance)</f>
        <v>0</v>
      </c>
      <c r="BK39" s="18" t="n">
        <f aca="false">N(Calc_1!BK84+Calc_1!BK83&gt;Calc_1!BK77+Calc_1!BK78+Tolerance)+N(Calc_1!BK84&lt;-Tolerance)</f>
        <v>0</v>
      </c>
      <c r="BL39" s="18" t="n">
        <f aca="false">N(Calc_1!BL84+Calc_1!BL83&gt;Calc_1!BL77+Calc_1!BL78+Tolerance)+N(Calc_1!BL84&lt;-Tolerance)</f>
        <v>0</v>
      </c>
      <c r="BM39" s="18" t="n">
        <f aca="false">N(Calc_1!BM84+Calc_1!BM83&gt;Calc_1!BM77+Calc_1!BM78+Tolerance)+N(Calc_1!BM84&lt;-Tolerance)</f>
        <v>0</v>
      </c>
      <c r="BN39" s="18" t="n">
        <f aca="false">N(Calc_1!BN84+Calc_1!BN83&gt;Calc_1!BN77+Calc_1!BN78+Tolerance)+N(Calc_1!BN84&lt;-Tolerance)</f>
        <v>0</v>
      </c>
      <c r="BO39" s="18" t="n">
        <f aca="false">N(Calc_1!BO84+Calc_1!BO83&gt;Calc_1!BO77+Calc_1!BO78+Tolerance)+N(Calc_1!BO84&lt;-Tolerance)</f>
        <v>0</v>
      </c>
      <c r="BP39" s="18" t="n">
        <f aca="false">N(Calc_1!BP84+Calc_1!BP83&gt;Calc_1!BP77+Calc_1!BP78+Tolerance)+N(Calc_1!BP84&lt;-Tolerance)</f>
        <v>0</v>
      </c>
      <c r="BQ39" s="18" t="n">
        <f aca="false">N(Calc_1!BQ84+Calc_1!BQ83&gt;Calc_1!BQ77+Calc_1!BQ78+Tolerance)+N(Calc_1!BQ84&lt;-Tolerance)</f>
        <v>0</v>
      </c>
      <c r="BR39" s="18" t="n">
        <f aca="false">N(Calc_1!BR84+Calc_1!BR83&gt;Calc_1!BR77+Calc_1!BR78+Tolerance)+N(Calc_1!BR84&lt;-Tolerance)</f>
        <v>0</v>
      </c>
      <c r="BS39" s="18" t="n">
        <f aca="false">N(Calc_1!BS84+Calc_1!BS83&gt;Calc_1!BS77+Calc_1!BS78+Tolerance)+N(Calc_1!BS84&lt;-Tolerance)</f>
        <v>0</v>
      </c>
      <c r="BT39" s="18" t="n">
        <f aca="false">N(Calc_1!BT84+Calc_1!BT83&gt;Calc_1!BT77+Calc_1!BT78+Tolerance)+N(Calc_1!BT84&lt;-Tolerance)</f>
        <v>0</v>
      </c>
      <c r="BU39" s="18" t="n">
        <f aca="false">N(Calc_1!BU84+Calc_1!BU83&gt;Calc_1!BU77+Calc_1!BU78+Tolerance)+N(Calc_1!BU84&lt;-Tolerance)</f>
        <v>0</v>
      </c>
      <c r="BV39" s="18" t="n">
        <f aca="false">N(Calc_1!BV84+Calc_1!BV83&gt;Calc_1!BV77+Calc_1!BV78+Tolerance)+N(Calc_1!BV84&lt;-Tolerance)</f>
        <v>0</v>
      </c>
      <c r="BW39" s="18" t="n">
        <f aca="false">N(Calc_1!BW84+Calc_1!BW83&gt;Calc_1!BW77+Calc_1!BW78+Tolerance)+N(Calc_1!BW84&lt;-Tolerance)</f>
        <v>0</v>
      </c>
      <c r="BX39" s="18" t="n">
        <f aca="false">N(Calc_1!BX84+Calc_1!BX83&gt;Calc_1!BX77+Calc_1!BX78+Tolerance)+N(Calc_1!BX84&lt;-Tolerance)</f>
        <v>0</v>
      </c>
      <c r="BY39" s="18" t="n">
        <f aca="false">N(Calc_1!BY84+Calc_1!BY83&gt;Calc_1!BY77+Calc_1!BY78+Tolerance)+N(Calc_1!BY84&lt;-Tolerance)</f>
        <v>0</v>
      </c>
      <c r="BZ39" s="18" t="n">
        <f aca="false">N(Calc_1!BZ84+Calc_1!BZ83&gt;Calc_1!BZ77+Calc_1!BZ78+Tolerance)+N(Calc_1!BZ84&lt;-Tolerance)</f>
        <v>0</v>
      </c>
      <c r="CA39" s="18" t="n">
        <f aca="false">N(Calc_1!CA84+Calc_1!CA83&gt;Calc_1!CA77+Calc_1!CA78+Tolerance)+N(Calc_1!CA84&lt;-Tolerance)</f>
        <v>0</v>
      </c>
      <c r="CB39" s="18" t="n">
        <f aca="false">N(Calc_1!CB84+Calc_1!CB83&gt;Calc_1!CB77+Calc_1!CB78+Tolerance)+N(Calc_1!CB84&lt;-Tolerance)</f>
        <v>0</v>
      </c>
      <c r="CC39" s="18" t="n">
        <f aca="false">N(Calc_1!CC84+Calc_1!CC83&gt;Calc_1!CC77+Calc_1!CC78+Tolerance)+N(Calc_1!CC84&lt;-Tolerance)</f>
        <v>0</v>
      </c>
      <c r="CD39" s="18" t="n">
        <f aca="false">N(Calc_1!CD84+Calc_1!CD83&gt;Calc_1!CD77+Calc_1!CD78+Tolerance)+N(Calc_1!CD84&lt;-Tolerance)</f>
        <v>0</v>
      </c>
      <c r="CE39" s="18" t="n">
        <f aca="false">N(Calc_1!CE84+Calc_1!CE83&gt;Calc_1!CE77+Calc_1!CE78+Tolerance)+N(Calc_1!CE84&lt;-Tolerance)</f>
        <v>0</v>
      </c>
      <c r="CF39" s="18" t="n">
        <f aca="false">N(Calc_1!CF84+Calc_1!CF83&gt;Calc_1!CF77+Calc_1!CF78+Tolerance)+N(Calc_1!CF84&lt;-Tolerance)</f>
        <v>0</v>
      </c>
      <c r="CG39" s="18" t="n">
        <f aca="false">N(Calc_1!CG84+Calc_1!CG83&gt;Calc_1!CG77+Calc_1!CG78+Tolerance)+N(Calc_1!CG84&lt;-Tolerance)</f>
        <v>0</v>
      </c>
      <c r="CH39" s="18" t="n">
        <f aca="false">N(Calc_1!CH84+Calc_1!CH83&gt;Calc_1!CH77+Calc_1!CH78+Tolerance)+N(Calc_1!CH84&lt;-Tolerance)</f>
        <v>0</v>
      </c>
      <c r="CI39" s="18" t="n">
        <f aca="false">N(Calc_1!CI84+Calc_1!CI83&gt;Calc_1!CI77+Calc_1!CI78+Tolerance)+N(Calc_1!CI84&lt;-Tolerance)</f>
        <v>0</v>
      </c>
      <c r="CJ39" s="18" t="n">
        <f aca="false">N(Calc_1!CJ84+Calc_1!CJ83&gt;Calc_1!CJ77+Calc_1!CJ78+Tolerance)+N(Calc_1!CJ84&lt;-Tolerance)</f>
        <v>0</v>
      </c>
      <c r="CK39" s="18" t="n">
        <f aca="false">N(Calc_1!CK84+Calc_1!CK83&gt;Calc_1!CK77+Calc_1!CK78+Tolerance)+N(Calc_1!CK84&lt;-Tolerance)</f>
        <v>0</v>
      </c>
      <c r="CL39" s="18" t="n">
        <f aca="false">N(Calc_1!CL84+Calc_1!CL83&gt;Calc_1!CL77+Calc_1!CL78+Tolerance)+N(Calc_1!CL84&lt;-Tolerance)</f>
        <v>0</v>
      </c>
      <c r="CM39" s="18" t="n">
        <f aca="false">N(Calc_1!CM84+Calc_1!CM83&gt;Calc_1!CM77+Calc_1!CM78+Tolerance)+N(Calc_1!CM84&lt;-Tolerance)</f>
        <v>0</v>
      </c>
      <c r="CN39" s="18" t="n">
        <f aca="false">N(Calc_1!CN84+Calc_1!CN83&gt;Calc_1!CN77+Calc_1!CN78+Tolerance)+N(Calc_1!CN84&lt;-Tolerance)</f>
        <v>0</v>
      </c>
      <c r="CO39" s="18" t="n">
        <f aca="false">N(Calc_1!CO84+Calc_1!CO83&gt;Calc_1!CO77+Calc_1!CO78+Tolerance)+N(Calc_1!CO84&lt;-Tolerance)</f>
        <v>0</v>
      </c>
      <c r="CP39" s="18" t="n">
        <f aca="false">N(Calc_1!CP84+Calc_1!CP83&gt;Calc_1!CP77+Calc_1!CP78+Tolerance)+N(Calc_1!CP84&lt;-Tolerance)</f>
        <v>0</v>
      </c>
      <c r="CQ39" s="18" t="n">
        <f aca="false">N(Calc_1!CQ84+Calc_1!CQ83&gt;Calc_1!CQ77+Calc_1!CQ78+Tolerance)+N(Calc_1!CQ84&lt;-Tolerance)</f>
        <v>0</v>
      </c>
      <c r="CR39" s="18" t="n">
        <f aca="false">N(Calc_1!CR84+Calc_1!CR83&gt;Calc_1!CR77+Calc_1!CR78+Tolerance)+N(Calc_1!CR84&lt;-Tolerance)</f>
        <v>0</v>
      </c>
      <c r="CS39" s="18" t="n">
        <f aca="false">N(Calc_1!CS84+Calc_1!CS83&gt;Calc_1!CS77+Calc_1!CS78+Tolerance)+N(Calc_1!CS84&lt;-Tolerance)</f>
        <v>0</v>
      </c>
      <c r="CT39" s="18" t="n">
        <f aca="false">N(Calc_1!CT84+Calc_1!CT83&gt;Calc_1!CT77+Calc_1!CT78+Tolerance)+N(Calc_1!CT84&lt;-Tolerance)</f>
        <v>0</v>
      </c>
      <c r="CU39" s="18" t="n">
        <f aca="false">N(Calc_1!CU84+Calc_1!CU83&gt;Calc_1!CU77+Calc_1!CU78+Tolerance)+N(Calc_1!CU84&lt;-Tolerance)</f>
        <v>0</v>
      </c>
      <c r="CV39" s="18" t="n">
        <f aca="false">N(Calc_1!CV84+Calc_1!CV83&gt;Calc_1!CV77+Calc_1!CV78+Tolerance)+N(Calc_1!CV84&lt;-Tolerance)</f>
        <v>0</v>
      </c>
      <c r="CW39" s="18" t="n">
        <f aca="false">N(Calc_1!CW84+Calc_1!CW83&gt;Calc_1!CW77+Calc_1!CW78+Tolerance)+N(Calc_1!CW84&lt;-Tolerance)</f>
        <v>0</v>
      </c>
      <c r="CX39" s="18" t="n">
        <f aca="false">N(Calc_1!CX84+Calc_1!CX83&gt;Calc_1!CX77+Calc_1!CX78+Tolerance)+N(Calc_1!CX84&lt;-Tolerance)</f>
        <v>0</v>
      </c>
      <c r="CY39" s="18" t="n">
        <f aca="false">N(Calc_1!CY84+Calc_1!CY83&gt;Calc_1!CY77+Calc_1!CY78+Tolerance)+N(Calc_1!CY84&lt;-Tolerance)</f>
        <v>0</v>
      </c>
      <c r="CZ39" s="18" t="n">
        <f aca="false">N(Calc_1!CZ84+Calc_1!CZ83&gt;Calc_1!CZ77+Calc_1!CZ78+Tolerance)+N(Calc_1!CZ84&lt;-Tolerance)</f>
        <v>0</v>
      </c>
      <c r="DA39" s="18" t="n">
        <f aca="false">N(Calc_1!DA84+Calc_1!DA83&gt;Calc_1!DA77+Calc_1!DA78+Tolerance)+N(Calc_1!DA84&lt;-Tolerance)</f>
        <v>0</v>
      </c>
      <c r="DB39" s="18" t="n">
        <f aca="false">N(Calc_1!DB84+Calc_1!DB83&gt;Calc_1!DB77+Calc_1!DB78+Tolerance)+N(Calc_1!DB84&lt;-Tolerance)</f>
        <v>0</v>
      </c>
      <c r="DC39" s="18" t="n">
        <f aca="false">N(Calc_1!DC84+Calc_1!DC83&gt;Calc_1!DC77+Calc_1!DC78+Tolerance)+N(Calc_1!DC84&lt;-Tolerance)</f>
        <v>0</v>
      </c>
      <c r="DD39" s="18" t="n">
        <f aca="false">N(Calc_1!DD84+Calc_1!DD83&gt;Calc_1!DD77+Calc_1!DD78+Tolerance)+N(Calc_1!DD84&lt;-Tolerance)</f>
        <v>0</v>
      </c>
      <c r="DE39" s="18" t="n">
        <f aca="false">N(Calc_1!DE84+Calc_1!DE83&gt;Calc_1!DE77+Calc_1!DE78+Tolerance)+N(Calc_1!DE84&lt;-Tolerance)</f>
        <v>0</v>
      </c>
      <c r="DF39" s="18" t="n">
        <f aca="false">N(Calc_1!DF84+Calc_1!DF83&gt;Calc_1!DF77+Calc_1!DF78+Tolerance)+N(Calc_1!DF84&lt;-Tolerance)</f>
        <v>0</v>
      </c>
      <c r="DG39" s="18" t="n">
        <f aca="false">N(Calc_1!DG84+Calc_1!DG83&gt;Calc_1!DG77+Calc_1!DG78+Tolerance)+N(Calc_1!DG84&lt;-Tolerance)</f>
        <v>0</v>
      </c>
      <c r="DH39" s="18" t="n">
        <f aca="false">N(Calc_1!DH84+Calc_1!DH83&gt;Calc_1!DH77+Calc_1!DH78+Tolerance)+N(Calc_1!DH84&lt;-Tolerance)</f>
        <v>0</v>
      </c>
      <c r="DI39" s="18" t="n">
        <f aca="false">N(Calc_1!DI84+Calc_1!DI83&gt;Calc_1!DI77+Calc_1!DI78+Tolerance)+N(Calc_1!DI84&lt;-Tolerance)</f>
        <v>0</v>
      </c>
      <c r="DJ39" s="18" t="n">
        <f aca="false">N(Calc_1!DJ84+Calc_1!DJ83&gt;Calc_1!DJ77+Calc_1!DJ78+Tolerance)+N(Calc_1!DJ84&lt;-Tolerance)</f>
        <v>0</v>
      </c>
      <c r="DK39" s="18" t="n">
        <f aca="false">N(Calc_1!DK84+Calc_1!DK83&gt;Calc_1!DK77+Calc_1!DK78+Tolerance)+N(Calc_1!DK84&lt;-Tolerance)</f>
        <v>0</v>
      </c>
      <c r="DL39" s="18" t="n">
        <f aca="false">N(Calc_1!DL84+Calc_1!DL83&gt;Calc_1!DL77+Calc_1!DL78+Tolerance)+N(Calc_1!DL84&lt;-Tolerance)</f>
        <v>0</v>
      </c>
      <c r="DM39" s="18" t="n">
        <f aca="false">N(Calc_1!DM84+Calc_1!DM83&gt;Calc_1!DM77+Calc_1!DM78+Tolerance)+N(Calc_1!DM84&lt;-Tolerance)</f>
        <v>0</v>
      </c>
      <c r="DN39" s="18" t="n">
        <f aca="false">N(Calc_1!DN84+Calc_1!DN83&gt;Calc_1!DN77+Calc_1!DN78+Tolerance)+N(Calc_1!DN84&lt;-Tolerance)</f>
        <v>0</v>
      </c>
      <c r="DO39" s="18" t="n">
        <f aca="false">N(Calc_1!DO84+Calc_1!DO83&gt;Calc_1!DO77+Calc_1!DO78+Tolerance)+N(Calc_1!DO84&lt;-Tolerance)</f>
        <v>0</v>
      </c>
      <c r="DP39" s="18" t="n">
        <f aca="false">N(Calc_1!DP84+Calc_1!DP83&gt;Calc_1!DP77+Calc_1!DP78+Tolerance)+N(Calc_1!DP84&lt;-Tolerance)</f>
        <v>0</v>
      </c>
      <c r="DQ39" s="18" t="n">
        <f aca="false">N(Calc_1!DQ84+Calc_1!DQ83&gt;Calc_1!DQ77+Calc_1!DQ78+Tolerance)+N(Calc_1!DQ84&lt;-Tolerance)</f>
        <v>0</v>
      </c>
      <c r="DR39" s="18" t="n">
        <f aca="false">N(Calc_1!DR84+Calc_1!DR83&gt;Calc_1!DR77+Calc_1!DR78+Tolerance)+N(Calc_1!DR84&lt;-Tolerance)</f>
        <v>0</v>
      </c>
      <c r="DS39" s="18" t="n">
        <f aca="false">N(Calc_1!DS84+Calc_1!DS83&gt;Calc_1!DS77+Calc_1!DS78+Tolerance)+N(Calc_1!DS84&lt;-Tolerance)</f>
        <v>0</v>
      </c>
      <c r="DT39" s="18" t="n">
        <f aca="false">N(Calc_1!DT84+Calc_1!DT83&gt;Calc_1!DT77+Calc_1!DT78+Tolerance)+N(Calc_1!DT84&lt;-Tolerance)</f>
        <v>0</v>
      </c>
      <c r="DU39" s="18" t="n">
        <f aca="false">N(Calc_1!DU84+Calc_1!DU83&gt;Calc_1!DU77+Calc_1!DU78+Tolerance)+N(Calc_1!DU84&lt;-Tolerance)</f>
        <v>0</v>
      </c>
      <c r="DV39" s="18" t="n">
        <f aca="false">N(Calc_1!DV84+Calc_1!DV83&gt;Calc_1!DV77+Calc_1!DV78+Tolerance)+N(Calc_1!DV84&lt;-Tolerance)</f>
        <v>0</v>
      </c>
      <c r="DW39" s="18" t="n">
        <f aca="false">N(Calc_1!DW84+Calc_1!DW83&gt;Calc_1!DW77+Calc_1!DW78+Tolerance)+N(Calc_1!DW84&lt;-Tolerance)</f>
        <v>0</v>
      </c>
      <c r="DX39" s="18" t="n">
        <f aca="false">N(Calc_1!DX84+Calc_1!DX83&gt;Calc_1!DX77+Calc_1!DX78+Tolerance)+N(Calc_1!DX84&lt;-Tolerance)</f>
        <v>0</v>
      </c>
      <c r="DY39" s="18" t="n">
        <f aca="false">N(Calc_1!DY84+Calc_1!DY83&gt;Calc_1!DY77+Calc_1!DY78+Tolerance)+N(Calc_1!DY84&lt;-Tolerance)</f>
        <v>0</v>
      </c>
      <c r="DZ39" s="18" t="n">
        <f aca="false">N(Calc_1!DZ84+Calc_1!DZ83&gt;Calc_1!DZ77+Calc_1!DZ78+Tolerance)+N(Calc_1!DZ84&lt;-Tolerance)</f>
        <v>0</v>
      </c>
      <c r="EA39" s="18" t="n">
        <f aca="false">N(Calc_1!EA84+Calc_1!EA83&gt;Calc_1!EA77+Calc_1!EA78+Tolerance)+N(Calc_1!EA84&lt;-Tolerance)</f>
        <v>0</v>
      </c>
      <c r="EB39" s="18" t="n">
        <f aca="false">N(Calc_1!EB84+Calc_1!EB83&gt;Calc_1!EB77+Calc_1!EB78+Tolerance)+N(Calc_1!EB84&lt;-Tolerance)</f>
        <v>0</v>
      </c>
      <c r="EC39" s="18" t="n">
        <f aca="false">N(Calc_1!EC84+Calc_1!EC83&gt;Calc_1!EC77+Calc_1!EC78+Tolerance)+N(Calc_1!EC84&lt;-Tolerance)</f>
        <v>0</v>
      </c>
      <c r="ED39" s="18" t="n">
        <f aca="false">N(Calc_1!ED84+Calc_1!ED83&gt;Calc_1!ED77+Calc_1!ED78+Tolerance)+N(Calc_1!ED84&lt;-Tolerance)</f>
        <v>0</v>
      </c>
      <c r="EE39" s="18" t="n">
        <f aca="false">N(Calc_1!EE84+Calc_1!EE83&gt;Calc_1!EE77+Calc_1!EE78+Tolerance)+N(Calc_1!EE84&lt;-Tolerance)</f>
        <v>0</v>
      </c>
      <c r="EF39" s="18" t="n">
        <f aca="false">N(Calc_1!EF84+Calc_1!EF83&gt;Calc_1!EF77+Calc_1!EF78+Tolerance)+N(Calc_1!EF84&lt;-Tolerance)</f>
        <v>0</v>
      </c>
      <c r="EG39" s="18" t="n">
        <f aca="false">N(Calc_1!EG84+Calc_1!EG83&gt;Calc_1!EG77+Calc_1!EG78+Tolerance)+N(Calc_1!EG84&lt;-Tolerance)</f>
        <v>0</v>
      </c>
      <c r="EH39" s="18" t="n">
        <f aca="false">N(Calc_1!EH84+Calc_1!EH83&gt;Calc_1!EH77+Calc_1!EH78+Tolerance)+N(Calc_1!EH84&lt;-Tolerance)</f>
        <v>0</v>
      </c>
      <c r="EI39" s="18" t="n">
        <f aca="false">N(Calc_1!EI84+Calc_1!EI83&gt;Calc_1!EI77+Calc_1!EI78+Tolerance)+N(Calc_1!EI84&lt;-Tolerance)</f>
        <v>0</v>
      </c>
      <c r="EJ39" s="18" t="n">
        <f aca="false">N(Calc_1!EJ84+Calc_1!EJ83&gt;Calc_1!EJ77+Calc_1!EJ78+Tolerance)+N(Calc_1!EJ84&lt;-Tolerance)</f>
        <v>0</v>
      </c>
      <c r="EK39" s="18" t="n">
        <f aca="false">N(Calc_1!EK84+Calc_1!EK83&gt;Calc_1!EK77+Calc_1!EK78+Tolerance)+N(Calc_1!EK84&lt;-Tolerance)</f>
        <v>0</v>
      </c>
      <c r="EL39" s="18" t="n">
        <f aca="false">N(Calc_1!EL84+Calc_1!EL83&gt;Calc_1!EL77+Calc_1!EL78+Tolerance)+N(Calc_1!EL84&lt;-Tolerance)</f>
        <v>0</v>
      </c>
      <c r="EM39" s="18" t="n">
        <f aca="false">N(Calc_1!EM84+Calc_1!EM83&gt;Calc_1!EM77+Calc_1!EM78+Tolerance)+N(Calc_1!EM84&lt;-Tolerance)</f>
        <v>0</v>
      </c>
      <c r="EN39" s="18" t="n">
        <f aca="false">N(Calc_1!EN84+Calc_1!EN83&gt;Calc_1!EN77+Calc_1!EN78+Tolerance)+N(Calc_1!EN84&lt;-Tolerance)</f>
        <v>0</v>
      </c>
      <c r="EO39" s="18" t="n">
        <f aca="false">N(Calc_1!EO84+Calc_1!EO83&gt;Calc_1!EO77+Calc_1!EO78+Tolerance)+N(Calc_1!EO84&lt;-Tolerance)</f>
        <v>0</v>
      </c>
      <c r="EP39" s="18" t="n">
        <f aca="false">N(Calc_1!EP84+Calc_1!EP83&gt;Calc_1!EP77+Calc_1!EP78+Tolerance)+N(Calc_1!EP84&lt;-Tolerance)</f>
        <v>0</v>
      </c>
      <c r="EQ39" s="18" t="n">
        <f aca="false">N(Calc_1!EQ84+Calc_1!EQ83&gt;Calc_1!EQ77+Calc_1!EQ78+Tolerance)+N(Calc_1!EQ84&lt;-Tolerance)</f>
        <v>0</v>
      </c>
      <c r="ER39" s="18" t="n">
        <f aca="false">N(Calc_1!ER84+Calc_1!ER83&gt;Calc_1!ER77+Calc_1!ER78+Tolerance)+N(Calc_1!ER84&lt;-Tolerance)</f>
        <v>0</v>
      </c>
      <c r="ES39" s="18" t="n">
        <f aca="false">N(Calc_1!ES84+Calc_1!ES83&gt;Calc_1!ES77+Calc_1!ES78+Tolerance)+N(Calc_1!ES84&lt;-Tolerance)</f>
        <v>0</v>
      </c>
      <c r="ET39" s="18" t="n">
        <f aca="false">N(Calc_1!ET84+Calc_1!ET83&gt;Calc_1!ET77+Calc_1!ET78+Tolerance)+N(Calc_1!ET84&lt;-Tolerance)</f>
        <v>0</v>
      </c>
      <c r="EU39" s="18" t="n">
        <f aca="false">N(Calc_1!EU84+Calc_1!EU83&gt;Calc_1!EU77+Calc_1!EU78+Tolerance)+N(Calc_1!EU84&lt;-Tolerance)</f>
        <v>0</v>
      </c>
      <c r="EV39" s="18" t="n">
        <f aca="false">N(Calc_1!EV84+Calc_1!EV83&gt;Calc_1!EV77+Calc_1!EV78+Tolerance)+N(Calc_1!EV84&lt;-Tolerance)</f>
        <v>0</v>
      </c>
      <c r="EW39" s="18" t="n">
        <f aca="false">N(Calc_1!EW84+Calc_1!EW83&gt;Calc_1!EW77+Calc_1!EW78+Tolerance)+N(Calc_1!EW84&lt;-Tolerance)</f>
        <v>0</v>
      </c>
      <c r="EX39" s="18" t="n">
        <f aca="false">N(Calc_1!EX84+Calc_1!EX83&gt;Calc_1!EX77+Calc_1!EX78+Tolerance)+N(Calc_1!EX84&lt;-Tolerance)</f>
        <v>0</v>
      </c>
      <c r="EY39" s="18" t="n">
        <f aca="false">N(Calc_1!EY84+Calc_1!EY83&gt;Calc_1!EY77+Calc_1!EY78+Tolerance)+N(Calc_1!EY84&lt;-Tolerance)</f>
        <v>0</v>
      </c>
      <c r="EZ39" s="18" t="n">
        <f aca="false">N(Calc_1!EZ84+Calc_1!EZ83&gt;Calc_1!EZ77+Calc_1!EZ78+Tolerance)+N(Calc_1!EZ84&lt;-Tolerance)</f>
        <v>0</v>
      </c>
      <c r="FA39" s="18" t="n">
        <f aca="false">N(Calc_1!FA84+Calc_1!FA83&gt;Calc_1!FA77+Calc_1!FA78+Tolerance)+N(Calc_1!FA84&lt;-Tolerance)</f>
        <v>0</v>
      </c>
      <c r="FB39" s="18" t="n">
        <f aca="false">N(Calc_1!FB84+Calc_1!FB83&gt;Calc_1!FB77+Calc_1!FB78+Tolerance)+N(Calc_1!FB84&lt;-Tolerance)</f>
        <v>0</v>
      </c>
      <c r="FC39" s="18" t="n">
        <f aca="false">N(Calc_1!FC84+Calc_1!FC83&gt;Calc_1!FC77+Calc_1!FC78+Tolerance)+N(Calc_1!FC84&lt;-Tolerance)</f>
        <v>0</v>
      </c>
      <c r="FD39" s="18" t="n">
        <f aca="false">N(Calc_1!FD84+Calc_1!FD83&gt;Calc_1!FD77+Calc_1!FD78+Tolerance)+N(Calc_1!FD84&lt;-Tolerance)</f>
        <v>0</v>
      </c>
      <c r="FE39" s="18" t="n">
        <f aca="false">N(Calc_1!FE84+Calc_1!FE83&gt;Calc_1!FE77+Calc_1!FE78+Tolerance)+N(Calc_1!FE84&lt;-Tolerance)</f>
        <v>0</v>
      </c>
      <c r="FF39" s="18" t="n">
        <f aca="false">N(Calc_1!FF84+Calc_1!FF83&gt;Calc_1!FF77+Calc_1!FF78+Tolerance)+N(Calc_1!FF84&lt;-Tolerance)</f>
        <v>0</v>
      </c>
      <c r="FG39" s="18" t="n">
        <f aca="false">N(Calc_1!FG84+Calc_1!FG83&gt;Calc_1!FG77+Calc_1!FG78+Tolerance)+N(Calc_1!FG84&lt;-Tolerance)</f>
        <v>0</v>
      </c>
      <c r="FH39" s="18" t="n">
        <f aca="false">N(Calc_1!FH84+Calc_1!FH83&gt;Calc_1!FH77+Calc_1!FH78+Tolerance)+N(Calc_1!FH84&lt;-Tolerance)</f>
        <v>0</v>
      </c>
    </row>
    <row r="40" customFormat="false" ht="15" hidden="false" customHeight="false" outlineLevel="0" collapsed="false">
      <c r="C40" s="1" t="s">
        <v>937</v>
      </c>
      <c r="D40" s="12" t="s">
        <v>34</v>
      </c>
      <c r="E40" s="67" t="str">
        <f aca="false">IF(F40=0,"OK","CHECK")</f>
        <v>OK</v>
      </c>
      <c r="F40" s="18" t="n">
        <f aca="false">SUM(J40:FH40)</f>
        <v>0</v>
      </c>
      <c r="J40" s="18" t="n">
        <f aca="false">N(Calc_2!J84+Calc_2!J83&gt;Calc_2!J77+Calc_2!J78+Tolerance)+N(Calc_2!J84&lt;-Tolerance)</f>
        <v>0</v>
      </c>
      <c r="K40" s="18" t="n">
        <f aca="false">N(Calc_2!K84+Calc_2!K83&gt;Calc_2!K77+Calc_2!K78+Tolerance)+N(Calc_2!K84&lt;-Tolerance)</f>
        <v>0</v>
      </c>
      <c r="L40" s="18" t="n">
        <f aca="false">N(Calc_2!L84+Calc_2!L83&gt;Calc_2!L77+Calc_2!L78+Tolerance)+N(Calc_2!L84&lt;-Tolerance)</f>
        <v>0</v>
      </c>
      <c r="M40" s="18" t="n">
        <f aca="false">N(Calc_2!M84+Calc_2!M83&gt;Calc_2!M77+Calc_2!M78+Tolerance)+N(Calc_2!M84&lt;-Tolerance)</f>
        <v>0</v>
      </c>
      <c r="N40" s="18" t="n">
        <f aca="false">N(Calc_2!N84+Calc_2!N83&gt;Calc_2!N77+Calc_2!N78+Tolerance)+N(Calc_2!N84&lt;-Tolerance)</f>
        <v>0</v>
      </c>
      <c r="O40" s="18" t="n">
        <f aca="false">N(Calc_2!O84+Calc_2!O83&gt;Calc_2!O77+Calc_2!O78+Tolerance)+N(Calc_2!O84&lt;-Tolerance)</f>
        <v>0</v>
      </c>
      <c r="P40" s="18" t="n">
        <f aca="false">N(Calc_2!P84+Calc_2!P83&gt;Calc_2!P77+Calc_2!P78+Tolerance)+N(Calc_2!P84&lt;-Tolerance)</f>
        <v>0</v>
      </c>
      <c r="Q40" s="18" t="n">
        <f aca="false">N(Calc_2!Q84+Calc_2!Q83&gt;Calc_2!Q77+Calc_2!Q78+Tolerance)+N(Calc_2!Q84&lt;-Tolerance)</f>
        <v>0</v>
      </c>
      <c r="R40" s="18" t="n">
        <f aca="false">N(Calc_2!R84+Calc_2!R83&gt;Calc_2!R77+Calc_2!R78+Tolerance)+N(Calc_2!R84&lt;-Tolerance)</f>
        <v>0</v>
      </c>
      <c r="S40" s="18" t="n">
        <f aca="false">N(Calc_2!S84+Calc_2!S83&gt;Calc_2!S77+Calc_2!S78+Tolerance)+N(Calc_2!S84&lt;-Tolerance)</f>
        <v>0</v>
      </c>
      <c r="T40" s="18" t="n">
        <f aca="false">N(Calc_2!T84+Calc_2!T83&gt;Calc_2!T77+Calc_2!T78+Tolerance)+N(Calc_2!T84&lt;-Tolerance)</f>
        <v>0</v>
      </c>
      <c r="U40" s="18" t="n">
        <f aca="false">N(Calc_2!U84+Calc_2!U83&gt;Calc_2!U77+Calc_2!U78+Tolerance)+N(Calc_2!U84&lt;-Tolerance)</f>
        <v>0</v>
      </c>
      <c r="V40" s="18" t="n">
        <f aca="false">N(Calc_2!V84+Calc_2!V83&gt;Calc_2!V77+Calc_2!V78+Tolerance)+N(Calc_2!V84&lt;-Tolerance)</f>
        <v>0</v>
      </c>
      <c r="W40" s="18" t="n">
        <f aca="false">N(Calc_2!W84+Calc_2!W83&gt;Calc_2!W77+Calc_2!W78+Tolerance)+N(Calc_2!W84&lt;-Tolerance)</f>
        <v>0</v>
      </c>
      <c r="X40" s="18" t="n">
        <f aca="false">N(Calc_2!X84+Calc_2!X83&gt;Calc_2!X77+Calc_2!X78+Tolerance)+N(Calc_2!X84&lt;-Tolerance)</f>
        <v>0</v>
      </c>
      <c r="Y40" s="18" t="n">
        <f aca="false">N(Calc_2!Y84+Calc_2!Y83&gt;Calc_2!Y77+Calc_2!Y78+Tolerance)+N(Calc_2!Y84&lt;-Tolerance)</f>
        <v>0</v>
      </c>
      <c r="Z40" s="18" t="n">
        <f aca="false">N(Calc_2!Z84+Calc_2!Z83&gt;Calc_2!Z77+Calc_2!Z78+Tolerance)+N(Calc_2!Z84&lt;-Tolerance)</f>
        <v>0</v>
      </c>
      <c r="AA40" s="18" t="n">
        <f aca="false">N(Calc_2!AA84+Calc_2!AA83&gt;Calc_2!AA77+Calc_2!AA78+Tolerance)+N(Calc_2!AA84&lt;-Tolerance)</f>
        <v>0</v>
      </c>
      <c r="AB40" s="18" t="n">
        <f aca="false">N(Calc_2!AB84+Calc_2!AB83&gt;Calc_2!AB77+Calc_2!AB78+Tolerance)+N(Calc_2!AB84&lt;-Tolerance)</f>
        <v>0</v>
      </c>
      <c r="AC40" s="18" t="n">
        <f aca="false">N(Calc_2!AC84+Calc_2!AC83&gt;Calc_2!AC77+Calc_2!AC78+Tolerance)+N(Calc_2!AC84&lt;-Tolerance)</f>
        <v>0</v>
      </c>
      <c r="AD40" s="18" t="n">
        <f aca="false">N(Calc_2!AD84+Calc_2!AD83&gt;Calc_2!AD77+Calc_2!AD78+Tolerance)+N(Calc_2!AD84&lt;-Tolerance)</f>
        <v>0</v>
      </c>
      <c r="AE40" s="18" t="n">
        <f aca="false">N(Calc_2!AE84+Calc_2!AE83&gt;Calc_2!AE77+Calc_2!AE78+Tolerance)+N(Calc_2!AE84&lt;-Tolerance)</f>
        <v>0</v>
      </c>
      <c r="AF40" s="18" t="n">
        <f aca="false">N(Calc_2!AF84+Calc_2!AF83&gt;Calc_2!AF77+Calc_2!AF78+Tolerance)+N(Calc_2!AF84&lt;-Tolerance)</f>
        <v>0</v>
      </c>
      <c r="AG40" s="18" t="n">
        <f aca="false">N(Calc_2!AG84+Calc_2!AG83&gt;Calc_2!AG77+Calc_2!AG78+Tolerance)+N(Calc_2!AG84&lt;-Tolerance)</f>
        <v>0</v>
      </c>
      <c r="AH40" s="18" t="n">
        <f aca="false">N(Calc_2!AH84+Calc_2!AH83&gt;Calc_2!AH77+Calc_2!AH78+Tolerance)+N(Calc_2!AH84&lt;-Tolerance)</f>
        <v>0</v>
      </c>
      <c r="AI40" s="18" t="n">
        <f aca="false">N(Calc_2!AI84+Calc_2!AI83&gt;Calc_2!AI77+Calc_2!AI78+Tolerance)+N(Calc_2!AI84&lt;-Tolerance)</f>
        <v>0</v>
      </c>
      <c r="AJ40" s="18" t="n">
        <f aca="false">N(Calc_2!AJ84+Calc_2!AJ83&gt;Calc_2!AJ77+Calc_2!AJ78+Tolerance)+N(Calc_2!AJ84&lt;-Tolerance)</f>
        <v>0</v>
      </c>
      <c r="AK40" s="18" t="n">
        <f aca="false">N(Calc_2!AK84+Calc_2!AK83&gt;Calc_2!AK77+Calc_2!AK78+Tolerance)+N(Calc_2!AK84&lt;-Tolerance)</f>
        <v>0</v>
      </c>
      <c r="AL40" s="18" t="n">
        <f aca="false">N(Calc_2!AL84+Calc_2!AL83&gt;Calc_2!AL77+Calc_2!AL78+Tolerance)+N(Calc_2!AL84&lt;-Tolerance)</f>
        <v>0</v>
      </c>
      <c r="AM40" s="18" t="n">
        <f aca="false">N(Calc_2!AM84+Calc_2!AM83&gt;Calc_2!AM77+Calc_2!AM78+Tolerance)+N(Calc_2!AM84&lt;-Tolerance)</f>
        <v>0</v>
      </c>
      <c r="AN40" s="18" t="n">
        <f aca="false">N(Calc_2!AN84+Calc_2!AN83&gt;Calc_2!AN77+Calc_2!AN78+Tolerance)+N(Calc_2!AN84&lt;-Tolerance)</f>
        <v>0</v>
      </c>
      <c r="AO40" s="18" t="n">
        <f aca="false">N(Calc_2!AO84+Calc_2!AO83&gt;Calc_2!AO77+Calc_2!AO78+Tolerance)+N(Calc_2!AO84&lt;-Tolerance)</f>
        <v>0</v>
      </c>
      <c r="AP40" s="18" t="n">
        <f aca="false">N(Calc_2!AP84+Calc_2!AP83&gt;Calc_2!AP77+Calc_2!AP78+Tolerance)+N(Calc_2!AP84&lt;-Tolerance)</f>
        <v>0</v>
      </c>
      <c r="AQ40" s="18" t="n">
        <f aca="false">N(Calc_2!AQ84+Calc_2!AQ83&gt;Calc_2!AQ77+Calc_2!AQ78+Tolerance)+N(Calc_2!AQ84&lt;-Tolerance)</f>
        <v>0</v>
      </c>
      <c r="AR40" s="18" t="n">
        <f aca="false">N(Calc_2!AR84+Calc_2!AR83&gt;Calc_2!AR77+Calc_2!AR78+Tolerance)+N(Calc_2!AR84&lt;-Tolerance)</f>
        <v>0</v>
      </c>
      <c r="AS40" s="18" t="n">
        <f aca="false">N(Calc_2!AS84+Calc_2!AS83&gt;Calc_2!AS77+Calc_2!AS78+Tolerance)+N(Calc_2!AS84&lt;-Tolerance)</f>
        <v>0</v>
      </c>
      <c r="AT40" s="18" t="n">
        <f aca="false">N(Calc_2!AT84+Calc_2!AT83&gt;Calc_2!AT77+Calc_2!AT78+Tolerance)+N(Calc_2!AT84&lt;-Tolerance)</f>
        <v>0</v>
      </c>
      <c r="AU40" s="18" t="n">
        <f aca="false">N(Calc_2!AU84+Calc_2!AU83&gt;Calc_2!AU77+Calc_2!AU78+Tolerance)+N(Calc_2!AU84&lt;-Tolerance)</f>
        <v>0</v>
      </c>
      <c r="AV40" s="18" t="n">
        <f aca="false">N(Calc_2!AV84+Calc_2!AV83&gt;Calc_2!AV77+Calc_2!AV78+Tolerance)+N(Calc_2!AV84&lt;-Tolerance)</f>
        <v>0</v>
      </c>
      <c r="AW40" s="18" t="n">
        <f aca="false">N(Calc_2!AW84+Calc_2!AW83&gt;Calc_2!AW77+Calc_2!AW78+Tolerance)+N(Calc_2!AW84&lt;-Tolerance)</f>
        <v>0</v>
      </c>
      <c r="AX40" s="18" t="n">
        <f aca="false">N(Calc_2!AX84+Calc_2!AX83&gt;Calc_2!AX77+Calc_2!AX78+Tolerance)+N(Calc_2!AX84&lt;-Tolerance)</f>
        <v>0</v>
      </c>
      <c r="AY40" s="18" t="n">
        <f aca="false">N(Calc_2!AY84+Calc_2!AY83&gt;Calc_2!AY77+Calc_2!AY78+Tolerance)+N(Calc_2!AY84&lt;-Tolerance)</f>
        <v>0</v>
      </c>
      <c r="AZ40" s="18" t="n">
        <f aca="false">N(Calc_2!AZ84+Calc_2!AZ83&gt;Calc_2!AZ77+Calc_2!AZ78+Tolerance)+N(Calc_2!AZ84&lt;-Tolerance)</f>
        <v>0</v>
      </c>
      <c r="BA40" s="18" t="n">
        <f aca="false">N(Calc_2!BA84+Calc_2!BA83&gt;Calc_2!BA77+Calc_2!BA78+Tolerance)+N(Calc_2!BA84&lt;-Tolerance)</f>
        <v>0</v>
      </c>
      <c r="BB40" s="18" t="n">
        <f aca="false">N(Calc_2!BB84+Calc_2!BB83&gt;Calc_2!BB77+Calc_2!BB78+Tolerance)+N(Calc_2!BB84&lt;-Tolerance)</f>
        <v>0</v>
      </c>
      <c r="BC40" s="18" t="n">
        <f aca="false">N(Calc_2!BC84+Calc_2!BC83&gt;Calc_2!BC77+Calc_2!BC78+Tolerance)+N(Calc_2!BC84&lt;-Tolerance)</f>
        <v>0</v>
      </c>
      <c r="BD40" s="18" t="n">
        <f aca="false">N(Calc_2!BD84+Calc_2!BD83&gt;Calc_2!BD77+Calc_2!BD78+Tolerance)+N(Calc_2!BD84&lt;-Tolerance)</f>
        <v>0</v>
      </c>
      <c r="BE40" s="18" t="n">
        <f aca="false">N(Calc_2!BE84+Calc_2!BE83&gt;Calc_2!BE77+Calc_2!BE78+Tolerance)+N(Calc_2!BE84&lt;-Tolerance)</f>
        <v>0</v>
      </c>
      <c r="BF40" s="18" t="n">
        <f aca="false">N(Calc_2!BF84+Calc_2!BF83&gt;Calc_2!BF77+Calc_2!BF78+Tolerance)+N(Calc_2!BF84&lt;-Tolerance)</f>
        <v>0</v>
      </c>
      <c r="BG40" s="18" t="n">
        <f aca="false">N(Calc_2!BG84+Calc_2!BG83&gt;Calc_2!BG77+Calc_2!BG78+Tolerance)+N(Calc_2!BG84&lt;-Tolerance)</f>
        <v>0</v>
      </c>
      <c r="BH40" s="18" t="n">
        <f aca="false">N(Calc_2!BH84+Calc_2!BH83&gt;Calc_2!BH77+Calc_2!BH78+Tolerance)+N(Calc_2!BH84&lt;-Tolerance)</f>
        <v>0</v>
      </c>
      <c r="BI40" s="18" t="n">
        <f aca="false">N(Calc_2!BI84+Calc_2!BI83&gt;Calc_2!BI77+Calc_2!BI78+Tolerance)+N(Calc_2!BI84&lt;-Tolerance)</f>
        <v>0</v>
      </c>
      <c r="BJ40" s="18" t="n">
        <f aca="false">N(Calc_2!BJ84+Calc_2!BJ83&gt;Calc_2!BJ77+Calc_2!BJ78+Tolerance)+N(Calc_2!BJ84&lt;-Tolerance)</f>
        <v>0</v>
      </c>
      <c r="BK40" s="18" t="n">
        <f aca="false">N(Calc_2!BK84+Calc_2!BK83&gt;Calc_2!BK77+Calc_2!BK78+Tolerance)+N(Calc_2!BK84&lt;-Tolerance)</f>
        <v>0</v>
      </c>
      <c r="BL40" s="18" t="n">
        <f aca="false">N(Calc_2!BL84+Calc_2!BL83&gt;Calc_2!BL77+Calc_2!BL78+Tolerance)+N(Calc_2!BL84&lt;-Tolerance)</f>
        <v>0</v>
      </c>
      <c r="BM40" s="18" t="n">
        <f aca="false">N(Calc_2!BM84+Calc_2!BM83&gt;Calc_2!BM77+Calc_2!BM78+Tolerance)+N(Calc_2!BM84&lt;-Tolerance)</f>
        <v>0</v>
      </c>
      <c r="BN40" s="18" t="n">
        <f aca="false">N(Calc_2!BN84+Calc_2!BN83&gt;Calc_2!BN77+Calc_2!BN78+Tolerance)+N(Calc_2!BN84&lt;-Tolerance)</f>
        <v>0</v>
      </c>
      <c r="BO40" s="18" t="n">
        <f aca="false">N(Calc_2!BO84+Calc_2!BO83&gt;Calc_2!BO77+Calc_2!BO78+Tolerance)+N(Calc_2!BO84&lt;-Tolerance)</f>
        <v>0</v>
      </c>
      <c r="BP40" s="18" t="n">
        <f aca="false">N(Calc_2!BP84+Calc_2!BP83&gt;Calc_2!BP77+Calc_2!BP78+Tolerance)+N(Calc_2!BP84&lt;-Tolerance)</f>
        <v>0</v>
      </c>
      <c r="BQ40" s="18" t="n">
        <f aca="false">N(Calc_2!BQ84+Calc_2!BQ83&gt;Calc_2!BQ77+Calc_2!BQ78+Tolerance)+N(Calc_2!BQ84&lt;-Tolerance)</f>
        <v>0</v>
      </c>
      <c r="BR40" s="18" t="n">
        <f aca="false">N(Calc_2!BR84+Calc_2!BR83&gt;Calc_2!BR77+Calc_2!BR78+Tolerance)+N(Calc_2!BR84&lt;-Tolerance)</f>
        <v>0</v>
      </c>
      <c r="BS40" s="18" t="n">
        <f aca="false">N(Calc_2!BS84+Calc_2!BS83&gt;Calc_2!BS77+Calc_2!BS78+Tolerance)+N(Calc_2!BS84&lt;-Tolerance)</f>
        <v>0</v>
      </c>
      <c r="BT40" s="18" t="n">
        <f aca="false">N(Calc_2!BT84+Calc_2!BT83&gt;Calc_2!BT77+Calc_2!BT78+Tolerance)+N(Calc_2!BT84&lt;-Tolerance)</f>
        <v>0</v>
      </c>
      <c r="BU40" s="18" t="n">
        <f aca="false">N(Calc_2!BU84+Calc_2!BU83&gt;Calc_2!BU77+Calc_2!BU78+Tolerance)+N(Calc_2!BU84&lt;-Tolerance)</f>
        <v>0</v>
      </c>
      <c r="BV40" s="18" t="n">
        <f aca="false">N(Calc_2!BV84+Calc_2!BV83&gt;Calc_2!BV77+Calc_2!BV78+Tolerance)+N(Calc_2!BV84&lt;-Tolerance)</f>
        <v>0</v>
      </c>
      <c r="BW40" s="18" t="n">
        <f aca="false">N(Calc_2!BW84+Calc_2!BW83&gt;Calc_2!BW77+Calc_2!BW78+Tolerance)+N(Calc_2!BW84&lt;-Tolerance)</f>
        <v>0</v>
      </c>
      <c r="BX40" s="18" t="n">
        <f aca="false">N(Calc_2!BX84+Calc_2!BX83&gt;Calc_2!BX77+Calc_2!BX78+Tolerance)+N(Calc_2!BX84&lt;-Tolerance)</f>
        <v>0</v>
      </c>
      <c r="BY40" s="18" t="n">
        <f aca="false">N(Calc_2!BY84+Calc_2!BY83&gt;Calc_2!BY77+Calc_2!BY78+Tolerance)+N(Calc_2!BY84&lt;-Tolerance)</f>
        <v>0</v>
      </c>
      <c r="BZ40" s="18" t="n">
        <f aca="false">N(Calc_2!BZ84+Calc_2!BZ83&gt;Calc_2!BZ77+Calc_2!BZ78+Tolerance)+N(Calc_2!BZ84&lt;-Tolerance)</f>
        <v>0</v>
      </c>
      <c r="CA40" s="18" t="n">
        <f aca="false">N(Calc_2!CA84+Calc_2!CA83&gt;Calc_2!CA77+Calc_2!CA78+Tolerance)+N(Calc_2!CA84&lt;-Tolerance)</f>
        <v>0</v>
      </c>
      <c r="CB40" s="18" t="n">
        <f aca="false">N(Calc_2!CB84+Calc_2!CB83&gt;Calc_2!CB77+Calc_2!CB78+Tolerance)+N(Calc_2!CB84&lt;-Tolerance)</f>
        <v>0</v>
      </c>
      <c r="CC40" s="18" t="n">
        <f aca="false">N(Calc_2!CC84+Calc_2!CC83&gt;Calc_2!CC77+Calc_2!CC78+Tolerance)+N(Calc_2!CC84&lt;-Tolerance)</f>
        <v>0</v>
      </c>
      <c r="CD40" s="18" t="n">
        <f aca="false">N(Calc_2!CD84+Calc_2!CD83&gt;Calc_2!CD77+Calc_2!CD78+Tolerance)+N(Calc_2!CD84&lt;-Tolerance)</f>
        <v>0</v>
      </c>
      <c r="CE40" s="18" t="n">
        <f aca="false">N(Calc_2!CE84+Calc_2!CE83&gt;Calc_2!CE77+Calc_2!CE78+Tolerance)+N(Calc_2!CE84&lt;-Tolerance)</f>
        <v>0</v>
      </c>
      <c r="CF40" s="18" t="n">
        <f aca="false">N(Calc_2!CF84+Calc_2!CF83&gt;Calc_2!CF77+Calc_2!CF78+Tolerance)+N(Calc_2!CF84&lt;-Tolerance)</f>
        <v>0</v>
      </c>
      <c r="CG40" s="18" t="n">
        <f aca="false">N(Calc_2!CG84+Calc_2!CG83&gt;Calc_2!CG77+Calc_2!CG78+Tolerance)+N(Calc_2!CG84&lt;-Tolerance)</f>
        <v>0</v>
      </c>
      <c r="CH40" s="18" t="n">
        <f aca="false">N(Calc_2!CH84+Calc_2!CH83&gt;Calc_2!CH77+Calc_2!CH78+Tolerance)+N(Calc_2!CH84&lt;-Tolerance)</f>
        <v>0</v>
      </c>
      <c r="CI40" s="18" t="n">
        <f aca="false">N(Calc_2!CI84+Calc_2!CI83&gt;Calc_2!CI77+Calc_2!CI78+Tolerance)+N(Calc_2!CI84&lt;-Tolerance)</f>
        <v>0</v>
      </c>
      <c r="CJ40" s="18" t="n">
        <f aca="false">N(Calc_2!CJ84+Calc_2!CJ83&gt;Calc_2!CJ77+Calc_2!CJ78+Tolerance)+N(Calc_2!CJ84&lt;-Tolerance)</f>
        <v>0</v>
      </c>
      <c r="CK40" s="18" t="n">
        <f aca="false">N(Calc_2!CK84+Calc_2!CK83&gt;Calc_2!CK77+Calc_2!CK78+Tolerance)+N(Calc_2!CK84&lt;-Tolerance)</f>
        <v>0</v>
      </c>
      <c r="CL40" s="18" t="n">
        <f aca="false">N(Calc_2!CL84+Calc_2!CL83&gt;Calc_2!CL77+Calc_2!CL78+Tolerance)+N(Calc_2!CL84&lt;-Tolerance)</f>
        <v>0</v>
      </c>
      <c r="CM40" s="18" t="n">
        <f aca="false">N(Calc_2!CM84+Calc_2!CM83&gt;Calc_2!CM77+Calc_2!CM78+Tolerance)+N(Calc_2!CM84&lt;-Tolerance)</f>
        <v>0</v>
      </c>
      <c r="CN40" s="18" t="n">
        <f aca="false">N(Calc_2!CN84+Calc_2!CN83&gt;Calc_2!CN77+Calc_2!CN78+Tolerance)+N(Calc_2!CN84&lt;-Tolerance)</f>
        <v>0</v>
      </c>
      <c r="CO40" s="18" t="n">
        <f aca="false">N(Calc_2!CO84+Calc_2!CO83&gt;Calc_2!CO77+Calc_2!CO78+Tolerance)+N(Calc_2!CO84&lt;-Tolerance)</f>
        <v>0</v>
      </c>
      <c r="CP40" s="18" t="n">
        <f aca="false">N(Calc_2!CP84+Calc_2!CP83&gt;Calc_2!CP77+Calc_2!CP78+Tolerance)+N(Calc_2!CP84&lt;-Tolerance)</f>
        <v>0</v>
      </c>
      <c r="CQ40" s="18" t="n">
        <f aca="false">N(Calc_2!CQ84+Calc_2!CQ83&gt;Calc_2!CQ77+Calc_2!CQ78+Tolerance)+N(Calc_2!CQ84&lt;-Tolerance)</f>
        <v>0</v>
      </c>
      <c r="CR40" s="18" t="n">
        <f aca="false">N(Calc_2!CR84+Calc_2!CR83&gt;Calc_2!CR77+Calc_2!CR78+Tolerance)+N(Calc_2!CR84&lt;-Tolerance)</f>
        <v>0</v>
      </c>
      <c r="CS40" s="18" t="n">
        <f aca="false">N(Calc_2!CS84+Calc_2!CS83&gt;Calc_2!CS77+Calc_2!CS78+Tolerance)+N(Calc_2!CS84&lt;-Tolerance)</f>
        <v>0</v>
      </c>
      <c r="CT40" s="18" t="n">
        <f aca="false">N(Calc_2!CT84+Calc_2!CT83&gt;Calc_2!CT77+Calc_2!CT78+Tolerance)+N(Calc_2!CT84&lt;-Tolerance)</f>
        <v>0</v>
      </c>
      <c r="CU40" s="18" t="n">
        <f aca="false">N(Calc_2!CU84+Calc_2!CU83&gt;Calc_2!CU77+Calc_2!CU78+Tolerance)+N(Calc_2!CU84&lt;-Tolerance)</f>
        <v>0</v>
      </c>
      <c r="CV40" s="18" t="n">
        <f aca="false">N(Calc_2!CV84+Calc_2!CV83&gt;Calc_2!CV77+Calc_2!CV78+Tolerance)+N(Calc_2!CV84&lt;-Tolerance)</f>
        <v>0</v>
      </c>
      <c r="CW40" s="18" t="n">
        <f aca="false">N(Calc_2!CW84+Calc_2!CW83&gt;Calc_2!CW77+Calc_2!CW78+Tolerance)+N(Calc_2!CW84&lt;-Tolerance)</f>
        <v>0</v>
      </c>
      <c r="CX40" s="18" t="n">
        <f aca="false">N(Calc_2!CX84+Calc_2!CX83&gt;Calc_2!CX77+Calc_2!CX78+Tolerance)+N(Calc_2!CX84&lt;-Tolerance)</f>
        <v>0</v>
      </c>
      <c r="CY40" s="18" t="n">
        <f aca="false">N(Calc_2!CY84+Calc_2!CY83&gt;Calc_2!CY77+Calc_2!CY78+Tolerance)+N(Calc_2!CY84&lt;-Tolerance)</f>
        <v>0</v>
      </c>
      <c r="CZ40" s="18" t="n">
        <f aca="false">N(Calc_2!CZ84+Calc_2!CZ83&gt;Calc_2!CZ77+Calc_2!CZ78+Tolerance)+N(Calc_2!CZ84&lt;-Tolerance)</f>
        <v>0</v>
      </c>
      <c r="DA40" s="18" t="n">
        <f aca="false">N(Calc_2!DA84+Calc_2!DA83&gt;Calc_2!DA77+Calc_2!DA78+Tolerance)+N(Calc_2!DA84&lt;-Tolerance)</f>
        <v>0</v>
      </c>
      <c r="DB40" s="18" t="n">
        <f aca="false">N(Calc_2!DB84+Calc_2!DB83&gt;Calc_2!DB77+Calc_2!DB78+Tolerance)+N(Calc_2!DB84&lt;-Tolerance)</f>
        <v>0</v>
      </c>
      <c r="DC40" s="18" t="n">
        <f aca="false">N(Calc_2!DC84+Calc_2!DC83&gt;Calc_2!DC77+Calc_2!DC78+Tolerance)+N(Calc_2!DC84&lt;-Tolerance)</f>
        <v>0</v>
      </c>
      <c r="DD40" s="18" t="n">
        <f aca="false">N(Calc_2!DD84+Calc_2!DD83&gt;Calc_2!DD77+Calc_2!DD78+Tolerance)+N(Calc_2!DD84&lt;-Tolerance)</f>
        <v>0</v>
      </c>
      <c r="DE40" s="18" t="n">
        <f aca="false">N(Calc_2!DE84+Calc_2!DE83&gt;Calc_2!DE77+Calc_2!DE78+Tolerance)+N(Calc_2!DE84&lt;-Tolerance)</f>
        <v>0</v>
      </c>
      <c r="DF40" s="18" t="n">
        <f aca="false">N(Calc_2!DF84+Calc_2!DF83&gt;Calc_2!DF77+Calc_2!DF78+Tolerance)+N(Calc_2!DF84&lt;-Tolerance)</f>
        <v>0</v>
      </c>
      <c r="DG40" s="18" t="n">
        <f aca="false">N(Calc_2!DG84+Calc_2!DG83&gt;Calc_2!DG77+Calc_2!DG78+Tolerance)+N(Calc_2!DG84&lt;-Tolerance)</f>
        <v>0</v>
      </c>
      <c r="DH40" s="18" t="n">
        <f aca="false">N(Calc_2!DH84+Calc_2!DH83&gt;Calc_2!DH77+Calc_2!DH78+Tolerance)+N(Calc_2!DH84&lt;-Tolerance)</f>
        <v>0</v>
      </c>
      <c r="DI40" s="18" t="n">
        <f aca="false">N(Calc_2!DI84+Calc_2!DI83&gt;Calc_2!DI77+Calc_2!DI78+Tolerance)+N(Calc_2!DI84&lt;-Tolerance)</f>
        <v>0</v>
      </c>
      <c r="DJ40" s="18" t="n">
        <f aca="false">N(Calc_2!DJ84+Calc_2!DJ83&gt;Calc_2!DJ77+Calc_2!DJ78+Tolerance)+N(Calc_2!DJ84&lt;-Tolerance)</f>
        <v>0</v>
      </c>
      <c r="DK40" s="18" t="n">
        <f aca="false">N(Calc_2!DK84+Calc_2!DK83&gt;Calc_2!DK77+Calc_2!DK78+Tolerance)+N(Calc_2!DK84&lt;-Tolerance)</f>
        <v>0</v>
      </c>
      <c r="DL40" s="18" t="n">
        <f aca="false">N(Calc_2!DL84+Calc_2!DL83&gt;Calc_2!DL77+Calc_2!DL78+Tolerance)+N(Calc_2!DL84&lt;-Tolerance)</f>
        <v>0</v>
      </c>
      <c r="DM40" s="18" t="n">
        <f aca="false">N(Calc_2!DM84+Calc_2!DM83&gt;Calc_2!DM77+Calc_2!DM78+Tolerance)+N(Calc_2!DM84&lt;-Tolerance)</f>
        <v>0</v>
      </c>
      <c r="DN40" s="18" t="n">
        <f aca="false">N(Calc_2!DN84+Calc_2!DN83&gt;Calc_2!DN77+Calc_2!DN78+Tolerance)+N(Calc_2!DN84&lt;-Tolerance)</f>
        <v>0</v>
      </c>
      <c r="DO40" s="18" t="n">
        <f aca="false">N(Calc_2!DO84+Calc_2!DO83&gt;Calc_2!DO77+Calc_2!DO78+Tolerance)+N(Calc_2!DO84&lt;-Tolerance)</f>
        <v>0</v>
      </c>
      <c r="DP40" s="18" t="n">
        <f aca="false">N(Calc_2!DP84+Calc_2!DP83&gt;Calc_2!DP77+Calc_2!DP78+Tolerance)+N(Calc_2!DP84&lt;-Tolerance)</f>
        <v>0</v>
      </c>
      <c r="DQ40" s="18" t="n">
        <f aca="false">N(Calc_2!DQ84+Calc_2!DQ83&gt;Calc_2!DQ77+Calc_2!DQ78+Tolerance)+N(Calc_2!DQ84&lt;-Tolerance)</f>
        <v>0</v>
      </c>
      <c r="DR40" s="18" t="n">
        <f aca="false">N(Calc_2!DR84+Calc_2!DR83&gt;Calc_2!DR77+Calc_2!DR78+Tolerance)+N(Calc_2!DR84&lt;-Tolerance)</f>
        <v>0</v>
      </c>
      <c r="DS40" s="18" t="n">
        <f aca="false">N(Calc_2!DS84+Calc_2!DS83&gt;Calc_2!DS77+Calc_2!DS78+Tolerance)+N(Calc_2!DS84&lt;-Tolerance)</f>
        <v>0</v>
      </c>
      <c r="DT40" s="18" t="n">
        <f aca="false">N(Calc_2!DT84+Calc_2!DT83&gt;Calc_2!DT77+Calc_2!DT78+Tolerance)+N(Calc_2!DT84&lt;-Tolerance)</f>
        <v>0</v>
      </c>
      <c r="DU40" s="18" t="n">
        <f aca="false">N(Calc_2!DU84+Calc_2!DU83&gt;Calc_2!DU77+Calc_2!DU78+Tolerance)+N(Calc_2!DU84&lt;-Tolerance)</f>
        <v>0</v>
      </c>
      <c r="DV40" s="18" t="n">
        <f aca="false">N(Calc_2!DV84+Calc_2!DV83&gt;Calc_2!DV77+Calc_2!DV78+Tolerance)+N(Calc_2!DV84&lt;-Tolerance)</f>
        <v>0</v>
      </c>
      <c r="DW40" s="18" t="n">
        <f aca="false">N(Calc_2!DW84+Calc_2!DW83&gt;Calc_2!DW77+Calc_2!DW78+Tolerance)+N(Calc_2!DW84&lt;-Tolerance)</f>
        <v>0</v>
      </c>
      <c r="DX40" s="18" t="n">
        <f aca="false">N(Calc_2!DX84+Calc_2!DX83&gt;Calc_2!DX77+Calc_2!DX78+Tolerance)+N(Calc_2!DX84&lt;-Tolerance)</f>
        <v>0</v>
      </c>
      <c r="DY40" s="18" t="n">
        <f aca="false">N(Calc_2!DY84+Calc_2!DY83&gt;Calc_2!DY77+Calc_2!DY78+Tolerance)+N(Calc_2!DY84&lt;-Tolerance)</f>
        <v>0</v>
      </c>
      <c r="DZ40" s="18" t="n">
        <f aca="false">N(Calc_2!DZ84+Calc_2!DZ83&gt;Calc_2!DZ77+Calc_2!DZ78+Tolerance)+N(Calc_2!DZ84&lt;-Tolerance)</f>
        <v>0</v>
      </c>
      <c r="EA40" s="18" t="n">
        <f aca="false">N(Calc_2!EA84+Calc_2!EA83&gt;Calc_2!EA77+Calc_2!EA78+Tolerance)+N(Calc_2!EA84&lt;-Tolerance)</f>
        <v>0</v>
      </c>
      <c r="EB40" s="18" t="n">
        <f aca="false">N(Calc_2!EB84+Calc_2!EB83&gt;Calc_2!EB77+Calc_2!EB78+Tolerance)+N(Calc_2!EB84&lt;-Tolerance)</f>
        <v>0</v>
      </c>
      <c r="EC40" s="18" t="n">
        <f aca="false">N(Calc_2!EC84+Calc_2!EC83&gt;Calc_2!EC77+Calc_2!EC78+Tolerance)+N(Calc_2!EC84&lt;-Tolerance)</f>
        <v>0</v>
      </c>
      <c r="ED40" s="18" t="n">
        <f aca="false">N(Calc_2!ED84+Calc_2!ED83&gt;Calc_2!ED77+Calc_2!ED78+Tolerance)+N(Calc_2!ED84&lt;-Tolerance)</f>
        <v>0</v>
      </c>
      <c r="EE40" s="18" t="n">
        <f aca="false">N(Calc_2!EE84+Calc_2!EE83&gt;Calc_2!EE77+Calc_2!EE78+Tolerance)+N(Calc_2!EE84&lt;-Tolerance)</f>
        <v>0</v>
      </c>
      <c r="EF40" s="18" t="n">
        <f aca="false">N(Calc_2!EF84+Calc_2!EF83&gt;Calc_2!EF77+Calc_2!EF78+Tolerance)+N(Calc_2!EF84&lt;-Tolerance)</f>
        <v>0</v>
      </c>
      <c r="EG40" s="18" t="n">
        <f aca="false">N(Calc_2!EG84+Calc_2!EG83&gt;Calc_2!EG77+Calc_2!EG78+Tolerance)+N(Calc_2!EG84&lt;-Tolerance)</f>
        <v>0</v>
      </c>
      <c r="EH40" s="18" t="n">
        <f aca="false">N(Calc_2!EH84+Calc_2!EH83&gt;Calc_2!EH77+Calc_2!EH78+Tolerance)+N(Calc_2!EH84&lt;-Tolerance)</f>
        <v>0</v>
      </c>
      <c r="EI40" s="18" t="n">
        <f aca="false">N(Calc_2!EI84+Calc_2!EI83&gt;Calc_2!EI77+Calc_2!EI78+Tolerance)+N(Calc_2!EI84&lt;-Tolerance)</f>
        <v>0</v>
      </c>
      <c r="EJ40" s="18" t="n">
        <f aca="false">N(Calc_2!EJ84+Calc_2!EJ83&gt;Calc_2!EJ77+Calc_2!EJ78+Tolerance)+N(Calc_2!EJ84&lt;-Tolerance)</f>
        <v>0</v>
      </c>
      <c r="EK40" s="18" t="n">
        <f aca="false">N(Calc_2!EK84+Calc_2!EK83&gt;Calc_2!EK77+Calc_2!EK78+Tolerance)+N(Calc_2!EK84&lt;-Tolerance)</f>
        <v>0</v>
      </c>
      <c r="EL40" s="18" t="n">
        <f aca="false">N(Calc_2!EL84+Calc_2!EL83&gt;Calc_2!EL77+Calc_2!EL78+Tolerance)+N(Calc_2!EL84&lt;-Tolerance)</f>
        <v>0</v>
      </c>
      <c r="EM40" s="18" t="n">
        <f aca="false">N(Calc_2!EM84+Calc_2!EM83&gt;Calc_2!EM77+Calc_2!EM78+Tolerance)+N(Calc_2!EM84&lt;-Tolerance)</f>
        <v>0</v>
      </c>
      <c r="EN40" s="18" t="n">
        <f aca="false">N(Calc_2!EN84+Calc_2!EN83&gt;Calc_2!EN77+Calc_2!EN78+Tolerance)+N(Calc_2!EN84&lt;-Tolerance)</f>
        <v>0</v>
      </c>
      <c r="EO40" s="18" t="n">
        <f aca="false">N(Calc_2!EO84+Calc_2!EO83&gt;Calc_2!EO77+Calc_2!EO78+Tolerance)+N(Calc_2!EO84&lt;-Tolerance)</f>
        <v>0</v>
      </c>
      <c r="EP40" s="18" t="n">
        <f aca="false">N(Calc_2!EP84+Calc_2!EP83&gt;Calc_2!EP77+Calc_2!EP78+Tolerance)+N(Calc_2!EP84&lt;-Tolerance)</f>
        <v>0</v>
      </c>
      <c r="EQ40" s="18" t="n">
        <f aca="false">N(Calc_2!EQ84+Calc_2!EQ83&gt;Calc_2!EQ77+Calc_2!EQ78+Tolerance)+N(Calc_2!EQ84&lt;-Tolerance)</f>
        <v>0</v>
      </c>
      <c r="ER40" s="18" t="n">
        <f aca="false">N(Calc_2!ER84+Calc_2!ER83&gt;Calc_2!ER77+Calc_2!ER78+Tolerance)+N(Calc_2!ER84&lt;-Tolerance)</f>
        <v>0</v>
      </c>
      <c r="ES40" s="18" t="n">
        <f aca="false">N(Calc_2!ES84+Calc_2!ES83&gt;Calc_2!ES77+Calc_2!ES78+Tolerance)+N(Calc_2!ES84&lt;-Tolerance)</f>
        <v>0</v>
      </c>
      <c r="ET40" s="18" t="n">
        <f aca="false">N(Calc_2!ET84+Calc_2!ET83&gt;Calc_2!ET77+Calc_2!ET78+Tolerance)+N(Calc_2!ET84&lt;-Tolerance)</f>
        <v>0</v>
      </c>
      <c r="EU40" s="18" t="n">
        <f aca="false">N(Calc_2!EU84+Calc_2!EU83&gt;Calc_2!EU77+Calc_2!EU78+Tolerance)+N(Calc_2!EU84&lt;-Tolerance)</f>
        <v>0</v>
      </c>
      <c r="EV40" s="18" t="n">
        <f aca="false">N(Calc_2!EV84+Calc_2!EV83&gt;Calc_2!EV77+Calc_2!EV78+Tolerance)+N(Calc_2!EV84&lt;-Tolerance)</f>
        <v>0</v>
      </c>
      <c r="EW40" s="18" t="n">
        <f aca="false">N(Calc_2!EW84+Calc_2!EW83&gt;Calc_2!EW77+Calc_2!EW78+Tolerance)+N(Calc_2!EW84&lt;-Tolerance)</f>
        <v>0</v>
      </c>
      <c r="EX40" s="18" t="n">
        <f aca="false">N(Calc_2!EX84+Calc_2!EX83&gt;Calc_2!EX77+Calc_2!EX78+Tolerance)+N(Calc_2!EX84&lt;-Tolerance)</f>
        <v>0</v>
      </c>
      <c r="EY40" s="18" t="n">
        <f aca="false">N(Calc_2!EY84+Calc_2!EY83&gt;Calc_2!EY77+Calc_2!EY78+Tolerance)+N(Calc_2!EY84&lt;-Tolerance)</f>
        <v>0</v>
      </c>
      <c r="EZ40" s="18" t="n">
        <f aca="false">N(Calc_2!EZ84+Calc_2!EZ83&gt;Calc_2!EZ77+Calc_2!EZ78+Tolerance)+N(Calc_2!EZ84&lt;-Tolerance)</f>
        <v>0</v>
      </c>
      <c r="FA40" s="18" t="n">
        <f aca="false">N(Calc_2!FA84+Calc_2!FA83&gt;Calc_2!FA77+Calc_2!FA78+Tolerance)+N(Calc_2!FA84&lt;-Tolerance)</f>
        <v>0</v>
      </c>
      <c r="FB40" s="18" t="n">
        <f aca="false">N(Calc_2!FB84+Calc_2!FB83&gt;Calc_2!FB77+Calc_2!FB78+Tolerance)+N(Calc_2!FB84&lt;-Tolerance)</f>
        <v>0</v>
      </c>
      <c r="FC40" s="18" t="n">
        <f aca="false">N(Calc_2!FC84+Calc_2!FC83&gt;Calc_2!FC77+Calc_2!FC78+Tolerance)+N(Calc_2!FC84&lt;-Tolerance)</f>
        <v>0</v>
      </c>
      <c r="FD40" s="18" t="n">
        <f aca="false">N(Calc_2!FD84+Calc_2!FD83&gt;Calc_2!FD77+Calc_2!FD78+Tolerance)+N(Calc_2!FD84&lt;-Tolerance)</f>
        <v>0</v>
      </c>
      <c r="FE40" s="18" t="n">
        <f aca="false">N(Calc_2!FE84+Calc_2!FE83&gt;Calc_2!FE77+Calc_2!FE78+Tolerance)+N(Calc_2!FE84&lt;-Tolerance)</f>
        <v>0</v>
      </c>
      <c r="FF40" s="18" t="n">
        <f aca="false">N(Calc_2!FF84+Calc_2!FF83&gt;Calc_2!FF77+Calc_2!FF78+Tolerance)+N(Calc_2!FF84&lt;-Tolerance)</f>
        <v>0</v>
      </c>
      <c r="FG40" s="18" t="n">
        <f aca="false">N(Calc_2!FG84+Calc_2!FG83&gt;Calc_2!FG77+Calc_2!FG78+Tolerance)+N(Calc_2!FG84&lt;-Tolerance)</f>
        <v>0</v>
      </c>
      <c r="FH40" s="18" t="n">
        <f aca="false">N(Calc_2!FH84+Calc_2!FH83&gt;Calc_2!FH77+Calc_2!FH78+Tolerance)+N(Calc_2!FH84&lt;-Tolerance)</f>
        <v>0</v>
      </c>
    </row>
    <row r="41" customFormat="false" ht="15" hidden="false" customHeight="false" outlineLevel="0" collapsed="false">
      <c r="C41" s="1" t="s">
        <v>938</v>
      </c>
      <c r="D41" s="12" t="s">
        <v>34</v>
      </c>
      <c r="E41" s="67" t="str">
        <f aca="false">IF(F41=0,"OK","CHECK")</f>
        <v>OK</v>
      </c>
      <c r="F41" s="18" t="n">
        <f aca="false">SUM(J41:FH41)</f>
        <v>0</v>
      </c>
      <c r="J41" s="18" t="n">
        <f aca="false">N(Calc_3!J84+Calc_3!J83&gt;Calc_3!J77+Calc_3!J78+Tolerance)+N(Calc_3!J84&lt;-Tolerance)</f>
        <v>0</v>
      </c>
      <c r="K41" s="18" t="n">
        <f aca="false">N(Calc_3!K84+Calc_3!K83&gt;Calc_3!K77+Calc_3!K78+Tolerance)+N(Calc_3!K84&lt;-Tolerance)</f>
        <v>0</v>
      </c>
      <c r="L41" s="18" t="n">
        <f aca="false">N(Calc_3!L84+Calc_3!L83&gt;Calc_3!L77+Calc_3!L78+Tolerance)+N(Calc_3!L84&lt;-Tolerance)</f>
        <v>0</v>
      </c>
      <c r="M41" s="18" t="n">
        <f aca="false">N(Calc_3!M84+Calc_3!M83&gt;Calc_3!M77+Calc_3!M78+Tolerance)+N(Calc_3!M84&lt;-Tolerance)</f>
        <v>0</v>
      </c>
      <c r="N41" s="18" t="n">
        <f aca="false">N(Calc_3!N84+Calc_3!N83&gt;Calc_3!N77+Calc_3!N78+Tolerance)+N(Calc_3!N84&lt;-Tolerance)</f>
        <v>0</v>
      </c>
      <c r="O41" s="18" t="n">
        <f aca="false">N(Calc_3!O84+Calc_3!O83&gt;Calc_3!O77+Calc_3!O78+Tolerance)+N(Calc_3!O84&lt;-Tolerance)</f>
        <v>0</v>
      </c>
      <c r="P41" s="18" t="n">
        <f aca="false">N(Calc_3!P84+Calc_3!P83&gt;Calc_3!P77+Calc_3!P78+Tolerance)+N(Calc_3!P84&lt;-Tolerance)</f>
        <v>0</v>
      </c>
      <c r="Q41" s="18" t="n">
        <f aca="false">N(Calc_3!Q84+Calc_3!Q83&gt;Calc_3!Q77+Calc_3!Q78+Tolerance)+N(Calc_3!Q84&lt;-Tolerance)</f>
        <v>0</v>
      </c>
      <c r="R41" s="18" t="n">
        <f aca="false">N(Calc_3!R84+Calc_3!R83&gt;Calc_3!R77+Calc_3!R78+Tolerance)+N(Calc_3!R84&lt;-Tolerance)</f>
        <v>0</v>
      </c>
      <c r="S41" s="18" t="n">
        <f aca="false">N(Calc_3!S84+Calc_3!S83&gt;Calc_3!S77+Calc_3!S78+Tolerance)+N(Calc_3!S84&lt;-Tolerance)</f>
        <v>0</v>
      </c>
      <c r="T41" s="18" t="n">
        <f aca="false">N(Calc_3!T84+Calc_3!T83&gt;Calc_3!T77+Calc_3!T78+Tolerance)+N(Calc_3!T84&lt;-Tolerance)</f>
        <v>0</v>
      </c>
      <c r="U41" s="18" t="n">
        <f aca="false">N(Calc_3!U84+Calc_3!U83&gt;Calc_3!U77+Calc_3!U78+Tolerance)+N(Calc_3!U84&lt;-Tolerance)</f>
        <v>0</v>
      </c>
      <c r="V41" s="18" t="n">
        <f aca="false">N(Calc_3!V84+Calc_3!V83&gt;Calc_3!V77+Calc_3!V78+Tolerance)+N(Calc_3!V84&lt;-Tolerance)</f>
        <v>0</v>
      </c>
      <c r="W41" s="18" t="n">
        <f aca="false">N(Calc_3!W84+Calc_3!W83&gt;Calc_3!W77+Calc_3!W78+Tolerance)+N(Calc_3!W84&lt;-Tolerance)</f>
        <v>0</v>
      </c>
      <c r="X41" s="18" t="n">
        <f aca="false">N(Calc_3!X84+Calc_3!X83&gt;Calc_3!X77+Calc_3!X78+Tolerance)+N(Calc_3!X84&lt;-Tolerance)</f>
        <v>0</v>
      </c>
      <c r="Y41" s="18" t="n">
        <f aca="false">N(Calc_3!Y84+Calc_3!Y83&gt;Calc_3!Y77+Calc_3!Y78+Tolerance)+N(Calc_3!Y84&lt;-Tolerance)</f>
        <v>0</v>
      </c>
      <c r="Z41" s="18" t="n">
        <f aca="false">N(Calc_3!Z84+Calc_3!Z83&gt;Calc_3!Z77+Calc_3!Z78+Tolerance)+N(Calc_3!Z84&lt;-Tolerance)</f>
        <v>0</v>
      </c>
      <c r="AA41" s="18" t="n">
        <f aca="false">N(Calc_3!AA84+Calc_3!AA83&gt;Calc_3!AA77+Calc_3!AA78+Tolerance)+N(Calc_3!AA84&lt;-Tolerance)</f>
        <v>0</v>
      </c>
      <c r="AB41" s="18" t="n">
        <f aca="false">N(Calc_3!AB84+Calc_3!AB83&gt;Calc_3!AB77+Calc_3!AB78+Tolerance)+N(Calc_3!AB84&lt;-Tolerance)</f>
        <v>0</v>
      </c>
      <c r="AC41" s="18" t="n">
        <f aca="false">N(Calc_3!AC84+Calc_3!AC83&gt;Calc_3!AC77+Calc_3!AC78+Tolerance)+N(Calc_3!AC84&lt;-Tolerance)</f>
        <v>0</v>
      </c>
      <c r="AD41" s="18" t="n">
        <f aca="false">N(Calc_3!AD84+Calc_3!AD83&gt;Calc_3!AD77+Calc_3!AD78+Tolerance)+N(Calc_3!AD84&lt;-Tolerance)</f>
        <v>0</v>
      </c>
      <c r="AE41" s="18" t="n">
        <f aca="false">N(Calc_3!AE84+Calc_3!AE83&gt;Calc_3!AE77+Calc_3!AE78+Tolerance)+N(Calc_3!AE84&lt;-Tolerance)</f>
        <v>0</v>
      </c>
      <c r="AF41" s="18" t="n">
        <f aca="false">N(Calc_3!AF84+Calc_3!AF83&gt;Calc_3!AF77+Calc_3!AF78+Tolerance)+N(Calc_3!AF84&lt;-Tolerance)</f>
        <v>0</v>
      </c>
      <c r="AG41" s="18" t="n">
        <f aca="false">N(Calc_3!AG84+Calc_3!AG83&gt;Calc_3!AG77+Calc_3!AG78+Tolerance)+N(Calc_3!AG84&lt;-Tolerance)</f>
        <v>0</v>
      </c>
      <c r="AH41" s="18" t="n">
        <f aca="false">N(Calc_3!AH84+Calc_3!AH83&gt;Calc_3!AH77+Calc_3!AH78+Tolerance)+N(Calc_3!AH84&lt;-Tolerance)</f>
        <v>0</v>
      </c>
      <c r="AI41" s="18" t="n">
        <f aca="false">N(Calc_3!AI84+Calc_3!AI83&gt;Calc_3!AI77+Calc_3!AI78+Tolerance)+N(Calc_3!AI84&lt;-Tolerance)</f>
        <v>0</v>
      </c>
      <c r="AJ41" s="18" t="n">
        <f aca="false">N(Calc_3!AJ84+Calc_3!AJ83&gt;Calc_3!AJ77+Calc_3!AJ78+Tolerance)+N(Calc_3!AJ84&lt;-Tolerance)</f>
        <v>0</v>
      </c>
      <c r="AK41" s="18" t="n">
        <f aca="false">N(Calc_3!AK84+Calc_3!AK83&gt;Calc_3!AK77+Calc_3!AK78+Tolerance)+N(Calc_3!AK84&lt;-Tolerance)</f>
        <v>0</v>
      </c>
      <c r="AL41" s="18" t="n">
        <f aca="false">N(Calc_3!AL84+Calc_3!AL83&gt;Calc_3!AL77+Calc_3!AL78+Tolerance)+N(Calc_3!AL84&lt;-Tolerance)</f>
        <v>0</v>
      </c>
      <c r="AM41" s="18" t="n">
        <f aca="false">N(Calc_3!AM84+Calc_3!AM83&gt;Calc_3!AM77+Calc_3!AM78+Tolerance)+N(Calc_3!AM84&lt;-Tolerance)</f>
        <v>0</v>
      </c>
      <c r="AN41" s="18" t="n">
        <f aca="false">N(Calc_3!AN84+Calc_3!AN83&gt;Calc_3!AN77+Calc_3!AN78+Tolerance)+N(Calc_3!AN84&lt;-Tolerance)</f>
        <v>0</v>
      </c>
      <c r="AO41" s="18" t="n">
        <f aca="false">N(Calc_3!AO84+Calc_3!AO83&gt;Calc_3!AO77+Calc_3!AO78+Tolerance)+N(Calc_3!AO84&lt;-Tolerance)</f>
        <v>0</v>
      </c>
      <c r="AP41" s="18" t="n">
        <f aca="false">N(Calc_3!AP84+Calc_3!AP83&gt;Calc_3!AP77+Calc_3!AP78+Tolerance)+N(Calc_3!AP84&lt;-Tolerance)</f>
        <v>0</v>
      </c>
      <c r="AQ41" s="18" t="n">
        <f aca="false">N(Calc_3!AQ84+Calc_3!AQ83&gt;Calc_3!AQ77+Calc_3!AQ78+Tolerance)+N(Calc_3!AQ84&lt;-Tolerance)</f>
        <v>0</v>
      </c>
      <c r="AR41" s="18" t="n">
        <f aca="false">N(Calc_3!AR84+Calc_3!AR83&gt;Calc_3!AR77+Calc_3!AR78+Tolerance)+N(Calc_3!AR84&lt;-Tolerance)</f>
        <v>0</v>
      </c>
      <c r="AS41" s="18" t="n">
        <f aca="false">N(Calc_3!AS84+Calc_3!AS83&gt;Calc_3!AS77+Calc_3!AS78+Tolerance)+N(Calc_3!AS84&lt;-Tolerance)</f>
        <v>0</v>
      </c>
      <c r="AT41" s="18" t="n">
        <f aca="false">N(Calc_3!AT84+Calc_3!AT83&gt;Calc_3!AT77+Calc_3!AT78+Tolerance)+N(Calc_3!AT84&lt;-Tolerance)</f>
        <v>0</v>
      </c>
      <c r="AU41" s="18" t="n">
        <f aca="false">N(Calc_3!AU84+Calc_3!AU83&gt;Calc_3!AU77+Calc_3!AU78+Tolerance)+N(Calc_3!AU84&lt;-Tolerance)</f>
        <v>0</v>
      </c>
      <c r="AV41" s="18" t="n">
        <f aca="false">N(Calc_3!AV84+Calc_3!AV83&gt;Calc_3!AV77+Calc_3!AV78+Tolerance)+N(Calc_3!AV84&lt;-Tolerance)</f>
        <v>0</v>
      </c>
      <c r="AW41" s="18" t="n">
        <f aca="false">N(Calc_3!AW84+Calc_3!AW83&gt;Calc_3!AW77+Calc_3!AW78+Tolerance)+N(Calc_3!AW84&lt;-Tolerance)</f>
        <v>0</v>
      </c>
      <c r="AX41" s="18" t="n">
        <f aca="false">N(Calc_3!AX84+Calc_3!AX83&gt;Calc_3!AX77+Calc_3!AX78+Tolerance)+N(Calc_3!AX84&lt;-Tolerance)</f>
        <v>0</v>
      </c>
      <c r="AY41" s="18" t="n">
        <f aca="false">N(Calc_3!AY84+Calc_3!AY83&gt;Calc_3!AY77+Calc_3!AY78+Tolerance)+N(Calc_3!AY84&lt;-Tolerance)</f>
        <v>0</v>
      </c>
      <c r="AZ41" s="18" t="n">
        <f aca="false">N(Calc_3!AZ84+Calc_3!AZ83&gt;Calc_3!AZ77+Calc_3!AZ78+Tolerance)+N(Calc_3!AZ84&lt;-Tolerance)</f>
        <v>0</v>
      </c>
      <c r="BA41" s="18" t="n">
        <f aca="false">N(Calc_3!BA84+Calc_3!BA83&gt;Calc_3!BA77+Calc_3!BA78+Tolerance)+N(Calc_3!BA84&lt;-Tolerance)</f>
        <v>0</v>
      </c>
      <c r="BB41" s="18" t="n">
        <f aca="false">N(Calc_3!BB84+Calc_3!BB83&gt;Calc_3!BB77+Calc_3!BB78+Tolerance)+N(Calc_3!BB84&lt;-Tolerance)</f>
        <v>0</v>
      </c>
      <c r="BC41" s="18" t="n">
        <f aca="false">N(Calc_3!BC84+Calc_3!BC83&gt;Calc_3!BC77+Calc_3!BC78+Tolerance)+N(Calc_3!BC84&lt;-Tolerance)</f>
        <v>0</v>
      </c>
      <c r="BD41" s="18" t="n">
        <f aca="false">N(Calc_3!BD84+Calc_3!BD83&gt;Calc_3!BD77+Calc_3!BD78+Tolerance)+N(Calc_3!BD84&lt;-Tolerance)</f>
        <v>0</v>
      </c>
      <c r="BE41" s="18" t="n">
        <f aca="false">N(Calc_3!BE84+Calc_3!BE83&gt;Calc_3!BE77+Calc_3!BE78+Tolerance)+N(Calc_3!BE84&lt;-Tolerance)</f>
        <v>0</v>
      </c>
      <c r="BF41" s="18" t="n">
        <f aca="false">N(Calc_3!BF84+Calc_3!BF83&gt;Calc_3!BF77+Calc_3!BF78+Tolerance)+N(Calc_3!BF84&lt;-Tolerance)</f>
        <v>0</v>
      </c>
      <c r="BG41" s="18" t="n">
        <f aca="false">N(Calc_3!BG84+Calc_3!BG83&gt;Calc_3!BG77+Calc_3!BG78+Tolerance)+N(Calc_3!BG84&lt;-Tolerance)</f>
        <v>0</v>
      </c>
      <c r="BH41" s="18" t="n">
        <f aca="false">N(Calc_3!BH84+Calc_3!BH83&gt;Calc_3!BH77+Calc_3!BH78+Tolerance)+N(Calc_3!BH84&lt;-Tolerance)</f>
        <v>0</v>
      </c>
      <c r="BI41" s="18" t="n">
        <f aca="false">N(Calc_3!BI84+Calc_3!BI83&gt;Calc_3!BI77+Calc_3!BI78+Tolerance)+N(Calc_3!BI84&lt;-Tolerance)</f>
        <v>0</v>
      </c>
      <c r="BJ41" s="18" t="n">
        <f aca="false">N(Calc_3!BJ84+Calc_3!BJ83&gt;Calc_3!BJ77+Calc_3!BJ78+Tolerance)+N(Calc_3!BJ84&lt;-Tolerance)</f>
        <v>0</v>
      </c>
      <c r="BK41" s="18" t="n">
        <f aca="false">N(Calc_3!BK84+Calc_3!BK83&gt;Calc_3!BK77+Calc_3!BK78+Tolerance)+N(Calc_3!BK84&lt;-Tolerance)</f>
        <v>0</v>
      </c>
      <c r="BL41" s="18" t="n">
        <f aca="false">N(Calc_3!BL84+Calc_3!BL83&gt;Calc_3!BL77+Calc_3!BL78+Tolerance)+N(Calc_3!BL84&lt;-Tolerance)</f>
        <v>0</v>
      </c>
      <c r="BM41" s="18" t="n">
        <f aca="false">N(Calc_3!BM84+Calc_3!BM83&gt;Calc_3!BM77+Calc_3!BM78+Tolerance)+N(Calc_3!BM84&lt;-Tolerance)</f>
        <v>0</v>
      </c>
      <c r="BN41" s="18" t="n">
        <f aca="false">N(Calc_3!BN84+Calc_3!BN83&gt;Calc_3!BN77+Calc_3!BN78+Tolerance)+N(Calc_3!BN84&lt;-Tolerance)</f>
        <v>0</v>
      </c>
      <c r="BO41" s="18" t="n">
        <f aca="false">N(Calc_3!BO84+Calc_3!BO83&gt;Calc_3!BO77+Calc_3!BO78+Tolerance)+N(Calc_3!BO84&lt;-Tolerance)</f>
        <v>0</v>
      </c>
      <c r="BP41" s="18" t="n">
        <f aca="false">N(Calc_3!BP84+Calc_3!BP83&gt;Calc_3!BP77+Calc_3!BP78+Tolerance)+N(Calc_3!BP84&lt;-Tolerance)</f>
        <v>0</v>
      </c>
      <c r="BQ41" s="18" t="n">
        <f aca="false">N(Calc_3!BQ84+Calc_3!BQ83&gt;Calc_3!BQ77+Calc_3!BQ78+Tolerance)+N(Calc_3!BQ84&lt;-Tolerance)</f>
        <v>0</v>
      </c>
      <c r="BR41" s="18" t="n">
        <f aca="false">N(Calc_3!BR84+Calc_3!BR83&gt;Calc_3!BR77+Calc_3!BR78+Tolerance)+N(Calc_3!BR84&lt;-Tolerance)</f>
        <v>0</v>
      </c>
      <c r="BS41" s="18" t="n">
        <f aca="false">N(Calc_3!BS84+Calc_3!BS83&gt;Calc_3!BS77+Calc_3!BS78+Tolerance)+N(Calc_3!BS84&lt;-Tolerance)</f>
        <v>0</v>
      </c>
      <c r="BT41" s="18" t="n">
        <f aca="false">N(Calc_3!BT84+Calc_3!BT83&gt;Calc_3!BT77+Calc_3!BT78+Tolerance)+N(Calc_3!BT84&lt;-Tolerance)</f>
        <v>0</v>
      </c>
      <c r="BU41" s="18" t="n">
        <f aca="false">N(Calc_3!BU84+Calc_3!BU83&gt;Calc_3!BU77+Calc_3!BU78+Tolerance)+N(Calc_3!BU84&lt;-Tolerance)</f>
        <v>0</v>
      </c>
      <c r="BV41" s="18" t="n">
        <f aca="false">N(Calc_3!BV84+Calc_3!BV83&gt;Calc_3!BV77+Calc_3!BV78+Tolerance)+N(Calc_3!BV84&lt;-Tolerance)</f>
        <v>0</v>
      </c>
      <c r="BW41" s="18" t="n">
        <f aca="false">N(Calc_3!BW84+Calc_3!BW83&gt;Calc_3!BW77+Calc_3!BW78+Tolerance)+N(Calc_3!BW84&lt;-Tolerance)</f>
        <v>0</v>
      </c>
      <c r="BX41" s="18" t="n">
        <f aca="false">N(Calc_3!BX84+Calc_3!BX83&gt;Calc_3!BX77+Calc_3!BX78+Tolerance)+N(Calc_3!BX84&lt;-Tolerance)</f>
        <v>0</v>
      </c>
      <c r="BY41" s="18" t="n">
        <f aca="false">N(Calc_3!BY84+Calc_3!BY83&gt;Calc_3!BY77+Calc_3!BY78+Tolerance)+N(Calc_3!BY84&lt;-Tolerance)</f>
        <v>0</v>
      </c>
      <c r="BZ41" s="18" t="n">
        <f aca="false">N(Calc_3!BZ84+Calc_3!BZ83&gt;Calc_3!BZ77+Calc_3!BZ78+Tolerance)+N(Calc_3!BZ84&lt;-Tolerance)</f>
        <v>0</v>
      </c>
      <c r="CA41" s="18" t="n">
        <f aca="false">N(Calc_3!CA84+Calc_3!CA83&gt;Calc_3!CA77+Calc_3!CA78+Tolerance)+N(Calc_3!CA84&lt;-Tolerance)</f>
        <v>0</v>
      </c>
      <c r="CB41" s="18" t="n">
        <f aca="false">N(Calc_3!CB84+Calc_3!CB83&gt;Calc_3!CB77+Calc_3!CB78+Tolerance)+N(Calc_3!CB84&lt;-Tolerance)</f>
        <v>0</v>
      </c>
      <c r="CC41" s="18" t="n">
        <f aca="false">N(Calc_3!CC84+Calc_3!CC83&gt;Calc_3!CC77+Calc_3!CC78+Tolerance)+N(Calc_3!CC84&lt;-Tolerance)</f>
        <v>0</v>
      </c>
      <c r="CD41" s="18" t="n">
        <f aca="false">N(Calc_3!CD84+Calc_3!CD83&gt;Calc_3!CD77+Calc_3!CD78+Tolerance)+N(Calc_3!CD84&lt;-Tolerance)</f>
        <v>0</v>
      </c>
      <c r="CE41" s="18" t="n">
        <f aca="false">N(Calc_3!CE84+Calc_3!CE83&gt;Calc_3!CE77+Calc_3!CE78+Tolerance)+N(Calc_3!CE84&lt;-Tolerance)</f>
        <v>0</v>
      </c>
      <c r="CF41" s="18" t="n">
        <f aca="false">N(Calc_3!CF84+Calc_3!CF83&gt;Calc_3!CF77+Calc_3!CF78+Tolerance)+N(Calc_3!CF84&lt;-Tolerance)</f>
        <v>0</v>
      </c>
      <c r="CG41" s="18" t="n">
        <f aca="false">N(Calc_3!CG84+Calc_3!CG83&gt;Calc_3!CG77+Calc_3!CG78+Tolerance)+N(Calc_3!CG84&lt;-Tolerance)</f>
        <v>0</v>
      </c>
      <c r="CH41" s="18" t="n">
        <f aca="false">N(Calc_3!CH84+Calc_3!CH83&gt;Calc_3!CH77+Calc_3!CH78+Tolerance)+N(Calc_3!CH84&lt;-Tolerance)</f>
        <v>0</v>
      </c>
      <c r="CI41" s="18" t="n">
        <f aca="false">N(Calc_3!CI84+Calc_3!CI83&gt;Calc_3!CI77+Calc_3!CI78+Tolerance)+N(Calc_3!CI84&lt;-Tolerance)</f>
        <v>0</v>
      </c>
      <c r="CJ41" s="18" t="n">
        <f aca="false">N(Calc_3!CJ84+Calc_3!CJ83&gt;Calc_3!CJ77+Calc_3!CJ78+Tolerance)+N(Calc_3!CJ84&lt;-Tolerance)</f>
        <v>0</v>
      </c>
      <c r="CK41" s="18" t="n">
        <f aca="false">N(Calc_3!CK84+Calc_3!CK83&gt;Calc_3!CK77+Calc_3!CK78+Tolerance)+N(Calc_3!CK84&lt;-Tolerance)</f>
        <v>0</v>
      </c>
      <c r="CL41" s="18" t="n">
        <f aca="false">N(Calc_3!CL84+Calc_3!CL83&gt;Calc_3!CL77+Calc_3!CL78+Tolerance)+N(Calc_3!CL84&lt;-Tolerance)</f>
        <v>0</v>
      </c>
      <c r="CM41" s="18" t="n">
        <f aca="false">N(Calc_3!CM84+Calc_3!CM83&gt;Calc_3!CM77+Calc_3!CM78+Tolerance)+N(Calc_3!CM84&lt;-Tolerance)</f>
        <v>0</v>
      </c>
      <c r="CN41" s="18" t="n">
        <f aca="false">N(Calc_3!CN84+Calc_3!CN83&gt;Calc_3!CN77+Calc_3!CN78+Tolerance)+N(Calc_3!CN84&lt;-Tolerance)</f>
        <v>0</v>
      </c>
      <c r="CO41" s="18" t="n">
        <f aca="false">N(Calc_3!CO84+Calc_3!CO83&gt;Calc_3!CO77+Calc_3!CO78+Tolerance)+N(Calc_3!CO84&lt;-Tolerance)</f>
        <v>0</v>
      </c>
      <c r="CP41" s="18" t="n">
        <f aca="false">N(Calc_3!CP84+Calc_3!CP83&gt;Calc_3!CP77+Calc_3!CP78+Tolerance)+N(Calc_3!CP84&lt;-Tolerance)</f>
        <v>0</v>
      </c>
      <c r="CQ41" s="18" t="n">
        <f aca="false">N(Calc_3!CQ84+Calc_3!CQ83&gt;Calc_3!CQ77+Calc_3!CQ78+Tolerance)+N(Calc_3!CQ84&lt;-Tolerance)</f>
        <v>0</v>
      </c>
      <c r="CR41" s="18" t="n">
        <f aca="false">N(Calc_3!CR84+Calc_3!CR83&gt;Calc_3!CR77+Calc_3!CR78+Tolerance)+N(Calc_3!CR84&lt;-Tolerance)</f>
        <v>0</v>
      </c>
      <c r="CS41" s="18" t="n">
        <f aca="false">N(Calc_3!CS84+Calc_3!CS83&gt;Calc_3!CS77+Calc_3!CS78+Tolerance)+N(Calc_3!CS84&lt;-Tolerance)</f>
        <v>0</v>
      </c>
      <c r="CT41" s="18" t="n">
        <f aca="false">N(Calc_3!CT84+Calc_3!CT83&gt;Calc_3!CT77+Calc_3!CT78+Tolerance)+N(Calc_3!CT84&lt;-Tolerance)</f>
        <v>0</v>
      </c>
      <c r="CU41" s="18" t="n">
        <f aca="false">N(Calc_3!CU84+Calc_3!CU83&gt;Calc_3!CU77+Calc_3!CU78+Tolerance)+N(Calc_3!CU84&lt;-Tolerance)</f>
        <v>0</v>
      </c>
      <c r="CV41" s="18" t="n">
        <f aca="false">N(Calc_3!CV84+Calc_3!CV83&gt;Calc_3!CV77+Calc_3!CV78+Tolerance)+N(Calc_3!CV84&lt;-Tolerance)</f>
        <v>0</v>
      </c>
      <c r="CW41" s="18" t="n">
        <f aca="false">N(Calc_3!CW84+Calc_3!CW83&gt;Calc_3!CW77+Calc_3!CW78+Tolerance)+N(Calc_3!CW84&lt;-Tolerance)</f>
        <v>0</v>
      </c>
      <c r="CX41" s="18" t="n">
        <f aca="false">N(Calc_3!CX84+Calc_3!CX83&gt;Calc_3!CX77+Calc_3!CX78+Tolerance)+N(Calc_3!CX84&lt;-Tolerance)</f>
        <v>0</v>
      </c>
      <c r="CY41" s="18" t="n">
        <f aca="false">N(Calc_3!CY84+Calc_3!CY83&gt;Calc_3!CY77+Calc_3!CY78+Tolerance)+N(Calc_3!CY84&lt;-Tolerance)</f>
        <v>0</v>
      </c>
      <c r="CZ41" s="18" t="n">
        <f aca="false">N(Calc_3!CZ84+Calc_3!CZ83&gt;Calc_3!CZ77+Calc_3!CZ78+Tolerance)+N(Calc_3!CZ84&lt;-Tolerance)</f>
        <v>0</v>
      </c>
      <c r="DA41" s="18" t="n">
        <f aca="false">N(Calc_3!DA84+Calc_3!DA83&gt;Calc_3!DA77+Calc_3!DA78+Tolerance)+N(Calc_3!DA84&lt;-Tolerance)</f>
        <v>0</v>
      </c>
      <c r="DB41" s="18" t="n">
        <f aca="false">N(Calc_3!DB84+Calc_3!DB83&gt;Calc_3!DB77+Calc_3!DB78+Tolerance)+N(Calc_3!DB84&lt;-Tolerance)</f>
        <v>0</v>
      </c>
      <c r="DC41" s="18" t="n">
        <f aca="false">N(Calc_3!DC84+Calc_3!DC83&gt;Calc_3!DC77+Calc_3!DC78+Tolerance)+N(Calc_3!DC84&lt;-Tolerance)</f>
        <v>0</v>
      </c>
      <c r="DD41" s="18" t="n">
        <f aca="false">N(Calc_3!DD84+Calc_3!DD83&gt;Calc_3!DD77+Calc_3!DD78+Tolerance)+N(Calc_3!DD84&lt;-Tolerance)</f>
        <v>0</v>
      </c>
      <c r="DE41" s="18" t="n">
        <f aca="false">N(Calc_3!DE84+Calc_3!DE83&gt;Calc_3!DE77+Calc_3!DE78+Tolerance)+N(Calc_3!DE84&lt;-Tolerance)</f>
        <v>0</v>
      </c>
      <c r="DF41" s="18" t="n">
        <f aca="false">N(Calc_3!DF84+Calc_3!DF83&gt;Calc_3!DF77+Calc_3!DF78+Tolerance)+N(Calc_3!DF84&lt;-Tolerance)</f>
        <v>0</v>
      </c>
      <c r="DG41" s="18" t="n">
        <f aca="false">N(Calc_3!DG84+Calc_3!DG83&gt;Calc_3!DG77+Calc_3!DG78+Tolerance)+N(Calc_3!DG84&lt;-Tolerance)</f>
        <v>0</v>
      </c>
      <c r="DH41" s="18" t="n">
        <f aca="false">N(Calc_3!DH84+Calc_3!DH83&gt;Calc_3!DH77+Calc_3!DH78+Tolerance)+N(Calc_3!DH84&lt;-Tolerance)</f>
        <v>0</v>
      </c>
      <c r="DI41" s="18" t="n">
        <f aca="false">N(Calc_3!DI84+Calc_3!DI83&gt;Calc_3!DI77+Calc_3!DI78+Tolerance)+N(Calc_3!DI84&lt;-Tolerance)</f>
        <v>0</v>
      </c>
      <c r="DJ41" s="18" t="n">
        <f aca="false">N(Calc_3!DJ84+Calc_3!DJ83&gt;Calc_3!DJ77+Calc_3!DJ78+Tolerance)+N(Calc_3!DJ84&lt;-Tolerance)</f>
        <v>0</v>
      </c>
      <c r="DK41" s="18" t="n">
        <f aca="false">N(Calc_3!DK84+Calc_3!DK83&gt;Calc_3!DK77+Calc_3!DK78+Tolerance)+N(Calc_3!DK84&lt;-Tolerance)</f>
        <v>0</v>
      </c>
      <c r="DL41" s="18" t="n">
        <f aca="false">N(Calc_3!DL84+Calc_3!DL83&gt;Calc_3!DL77+Calc_3!DL78+Tolerance)+N(Calc_3!DL84&lt;-Tolerance)</f>
        <v>0</v>
      </c>
      <c r="DM41" s="18" t="n">
        <f aca="false">N(Calc_3!DM84+Calc_3!DM83&gt;Calc_3!DM77+Calc_3!DM78+Tolerance)+N(Calc_3!DM84&lt;-Tolerance)</f>
        <v>0</v>
      </c>
      <c r="DN41" s="18" t="n">
        <f aca="false">N(Calc_3!DN84+Calc_3!DN83&gt;Calc_3!DN77+Calc_3!DN78+Tolerance)+N(Calc_3!DN84&lt;-Tolerance)</f>
        <v>0</v>
      </c>
      <c r="DO41" s="18" t="n">
        <f aca="false">N(Calc_3!DO84+Calc_3!DO83&gt;Calc_3!DO77+Calc_3!DO78+Tolerance)+N(Calc_3!DO84&lt;-Tolerance)</f>
        <v>0</v>
      </c>
      <c r="DP41" s="18" t="n">
        <f aca="false">N(Calc_3!DP84+Calc_3!DP83&gt;Calc_3!DP77+Calc_3!DP78+Tolerance)+N(Calc_3!DP84&lt;-Tolerance)</f>
        <v>0</v>
      </c>
      <c r="DQ41" s="18" t="n">
        <f aca="false">N(Calc_3!DQ84+Calc_3!DQ83&gt;Calc_3!DQ77+Calc_3!DQ78+Tolerance)+N(Calc_3!DQ84&lt;-Tolerance)</f>
        <v>0</v>
      </c>
      <c r="DR41" s="18" t="n">
        <f aca="false">N(Calc_3!DR84+Calc_3!DR83&gt;Calc_3!DR77+Calc_3!DR78+Tolerance)+N(Calc_3!DR84&lt;-Tolerance)</f>
        <v>0</v>
      </c>
      <c r="DS41" s="18" t="n">
        <f aca="false">N(Calc_3!DS84+Calc_3!DS83&gt;Calc_3!DS77+Calc_3!DS78+Tolerance)+N(Calc_3!DS84&lt;-Tolerance)</f>
        <v>0</v>
      </c>
      <c r="DT41" s="18" t="n">
        <f aca="false">N(Calc_3!DT84+Calc_3!DT83&gt;Calc_3!DT77+Calc_3!DT78+Tolerance)+N(Calc_3!DT84&lt;-Tolerance)</f>
        <v>0</v>
      </c>
      <c r="DU41" s="18" t="n">
        <f aca="false">N(Calc_3!DU84+Calc_3!DU83&gt;Calc_3!DU77+Calc_3!DU78+Tolerance)+N(Calc_3!DU84&lt;-Tolerance)</f>
        <v>0</v>
      </c>
      <c r="DV41" s="18" t="n">
        <f aca="false">N(Calc_3!DV84+Calc_3!DV83&gt;Calc_3!DV77+Calc_3!DV78+Tolerance)+N(Calc_3!DV84&lt;-Tolerance)</f>
        <v>0</v>
      </c>
      <c r="DW41" s="18" t="n">
        <f aca="false">N(Calc_3!DW84+Calc_3!DW83&gt;Calc_3!DW77+Calc_3!DW78+Tolerance)+N(Calc_3!DW84&lt;-Tolerance)</f>
        <v>0</v>
      </c>
      <c r="DX41" s="18" t="n">
        <f aca="false">N(Calc_3!DX84+Calc_3!DX83&gt;Calc_3!DX77+Calc_3!DX78+Tolerance)+N(Calc_3!DX84&lt;-Tolerance)</f>
        <v>0</v>
      </c>
      <c r="DY41" s="18" t="n">
        <f aca="false">N(Calc_3!DY84+Calc_3!DY83&gt;Calc_3!DY77+Calc_3!DY78+Tolerance)+N(Calc_3!DY84&lt;-Tolerance)</f>
        <v>0</v>
      </c>
      <c r="DZ41" s="18" t="n">
        <f aca="false">N(Calc_3!DZ84+Calc_3!DZ83&gt;Calc_3!DZ77+Calc_3!DZ78+Tolerance)+N(Calc_3!DZ84&lt;-Tolerance)</f>
        <v>0</v>
      </c>
      <c r="EA41" s="18" t="n">
        <f aca="false">N(Calc_3!EA84+Calc_3!EA83&gt;Calc_3!EA77+Calc_3!EA78+Tolerance)+N(Calc_3!EA84&lt;-Tolerance)</f>
        <v>0</v>
      </c>
      <c r="EB41" s="18" t="n">
        <f aca="false">N(Calc_3!EB84+Calc_3!EB83&gt;Calc_3!EB77+Calc_3!EB78+Tolerance)+N(Calc_3!EB84&lt;-Tolerance)</f>
        <v>0</v>
      </c>
      <c r="EC41" s="18" t="n">
        <f aca="false">N(Calc_3!EC84+Calc_3!EC83&gt;Calc_3!EC77+Calc_3!EC78+Tolerance)+N(Calc_3!EC84&lt;-Tolerance)</f>
        <v>0</v>
      </c>
      <c r="ED41" s="18" t="n">
        <f aca="false">N(Calc_3!ED84+Calc_3!ED83&gt;Calc_3!ED77+Calc_3!ED78+Tolerance)+N(Calc_3!ED84&lt;-Tolerance)</f>
        <v>0</v>
      </c>
      <c r="EE41" s="18" t="n">
        <f aca="false">N(Calc_3!EE84+Calc_3!EE83&gt;Calc_3!EE77+Calc_3!EE78+Tolerance)+N(Calc_3!EE84&lt;-Tolerance)</f>
        <v>0</v>
      </c>
      <c r="EF41" s="18" t="n">
        <f aca="false">N(Calc_3!EF84+Calc_3!EF83&gt;Calc_3!EF77+Calc_3!EF78+Tolerance)+N(Calc_3!EF84&lt;-Tolerance)</f>
        <v>0</v>
      </c>
      <c r="EG41" s="18" t="n">
        <f aca="false">N(Calc_3!EG84+Calc_3!EG83&gt;Calc_3!EG77+Calc_3!EG78+Tolerance)+N(Calc_3!EG84&lt;-Tolerance)</f>
        <v>0</v>
      </c>
      <c r="EH41" s="18" t="n">
        <f aca="false">N(Calc_3!EH84+Calc_3!EH83&gt;Calc_3!EH77+Calc_3!EH78+Tolerance)+N(Calc_3!EH84&lt;-Tolerance)</f>
        <v>0</v>
      </c>
      <c r="EI41" s="18" t="n">
        <f aca="false">N(Calc_3!EI84+Calc_3!EI83&gt;Calc_3!EI77+Calc_3!EI78+Tolerance)+N(Calc_3!EI84&lt;-Tolerance)</f>
        <v>0</v>
      </c>
      <c r="EJ41" s="18" t="n">
        <f aca="false">N(Calc_3!EJ84+Calc_3!EJ83&gt;Calc_3!EJ77+Calc_3!EJ78+Tolerance)+N(Calc_3!EJ84&lt;-Tolerance)</f>
        <v>0</v>
      </c>
      <c r="EK41" s="18" t="n">
        <f aca="false">N(Calc_3!EK84+Calc_3!EK83&gt;Calc_3!EK77+Calc_3!EK78+Tolerance)+N(Calc_3!EK84&lt;-Tolerance)</f>
        <v>0</v>
      </c>
      <c r="EL41" s="18" t="n">
        <f aca="false">N(Calc_3!EL84+Calc_3!EL83&gt;Calc_3!EL77+Calc_3!EL78+Tolerance)+N(Calc_3!EL84&lt;-Tolerance)</f>
        <v>0</v>
      </c>
      <c r="EM41" s="18" t="n">
        <f aca="false">N(Calc_3!EM84+Calc_3!EM83&gt;Calc_3!EM77+Calc_3!EM78+Tolerance)+N(Calc_3!EM84&lt;-Tolerance)</f>
        <v>0</v>
      </c>
      <c r="EN41" s="18" t="n">
        <f aca="false">N(Calc_3!EN84+Calc_3!EN83&gt;Calc_3!EN77+Calc_3!EN78+Tolerance)+N(Calc_3!EN84&lt;-Tolerance)</f>
        <v>0</v>
      </c>
      <c r="EO41" s="18" t="n">
        <f aca="false">N(Calc_3!EO84+Calc_3!EO83&gt;Calc_3!EO77+Calc_3!EO78+Tolerance)+N(Calc_3!EO84&lt;-Tolerance)</f>
        <v>0</v>
      </c>
      <c r="EP41" s="18" t="n">
        <f aca="false">N(Calc_3!EP84+Calc_3!EP83&gt;Calc_3!EP77+Calc_3!EP78+Tolerance)+N(Calc_3!EP84&lt;-Tolerance)</f>
        <v>0</v>
      </c>
      <c r="EQ41" s="18" t="n">
        <f aca="false">N(Calc_3!EQ84+Calc_3!EQ83&gt;Calc_3!EQ77+Calc_3!EQ78+Tolerance)+N(Calc_3!EQ84&lt;-Tolerance)</f>
        <v>0</v>
      </c>
      <c r="ER41" s="18" t="n">
        <f aca="false">N(Calc_3!ER84+Calc_3!ER83&gt;Calc_3!ER77+Calc_3!ER78+Tolerance)+N(Calc_3!ER84&lt;-Tolerance)</f>
        <v>0</v>
      </c>
      <c r="ES41" s="18" t="n">
        <f aca="false">N(Calc_3!ES84+Calc_3!ES83&gt;Calc_3!ES77+Calc_3!ES78+Tolerance)+N(Calc_3!ES84&lt;-Tolerance)</f>
        <v>0</v>
      </c>
      <c r="ET41" s="18" t="n">
        <f aca="false">N(Calc_3!ET84+Calc_3!ET83&gt;Calc_3!ET77+Calc_3!ET78+Tolerance)+N(Calc_3!ET84&lt;-Tolerance)</f>
        <v>0</v>
      </c>
      <c r="EU41" s="18" t="n">
        <f aca="false">N(Calc_3!EU84+Calc_3!EU83&gt;Calc_3!EU77+Calc_3!EU78+Tolerance)+N(Calc_3!EU84&lt;-Tolerance)</f>
        <v>0</v>
      </c>
      <c r="EV41" s="18" t="n">
        <f aca="false">N(Calc_3!EV84+Calc_3!EV83&gt;Calc_3!EV77+Calc_3!EV78+Tolerance)+N(Calc_3!EV84&lt;-Tolerance)</f>
        <v>0</v>
      </c>
      <c r="EW41" s="18" t="n">
        <f aca="false">N(Calc_3!EW84+Calc_3!EW83&gt;Calc_3!EW77+Calc_3!EW78+Tolerance)+N(Calc_3!EW84&lt;-Tolerance)</f>
        <v>0</v>
      </c>
      <c r="EX41" s="18" t="n">
        <f aca="false">N(Calc_3!EX84+Calc_3!EX83&gt;Calc_3!EX77+Calc_3!EX78+Tolerance)+N(Calc_3!EX84&lt;-Tolerance)</f>
        <v>0</v>
      </c>
      <c r="EY41" s="18" t="n">
        <f aca="false">N(Calc_3!EY84+Calc_3!EY83&gt;Calc_3!EY77+Calc_3!EY78+Tolerance)+N(Calc_3!EY84&lt;-Tolerance)</f>
        <v>0</v>
      </c>
      <c r="EZ41" s="18" t="n">
        <f aca="false">N(Calc_3!EZ84+Calc_3!EZ83&gt;Calc_3!EZ77+Calc_3!EZ78+Tolerance)+N(Calc_3!EZ84&lt;-Tolerance)</f>
        <v>0</v>
      </c>
      <c r="FA41" s="18" t="n">
        <f aca="false">N(Calc_3!FA84+Calc_3!FA83&gt;Calc_3!FA77+Calc_3!FA78+Tolerance)+N(Calc_3!FA84&lt;-Tolerance)</f>
        <v>0</v>
      </c>
      <c r="FB41" s="18" t="n">
        <f aca="false">N(Calc_3!FB84+Calc_3!FB83&gt;Calc_3!FB77+Calc_3!FB78+Tolerance)+N(Calc_3!FB84&lt;-Tolerance)</f>
        <v>0</v>
      </c>
      <c r="FC41" s="18" t="n">
        <f aca="false">N(Calc_3!FC84+Calc_3!FC83&gt;Calc_3!FC77+Calc_3!FC78+Tolerance)+N(Calc_3!FC84&lt;-Tolerance)</f>
        <v>0</v>
      </c>
      <c r="FD41" s="18" t="n">
        <f aca="false">N(Calc_3!FD84+Calc_3!FD83&gt;Calc_3!FD77+Calc_3!FD78+Tolerance)+N(Calc_3!FD84&lt;-Tolerance)</f>
        <v>0</v>
      </c>
      <c r="FE41" s="18" t="n">
        <f aca="false">N(Calc_3!FE84+Calc_3!FE83&gt;Calc_3!FE77+Calc_3!FE78+Tolerance)+N(Calc_3!FE84&lt;-Tolerance)</f>
        <v>0</v>
      </c>
      <c r="FF41" s="18" t="n">
        <f aca="false">N(Calc_3!FF84+Calc_3!FF83&gt;Calc_3!FF77+Calc_3!FF78+Tolerance)+N(Calc_3!FF84&lt;-Tolerance)</f>
        <v>0</v>
      </c>
      <c r="FG41" s="18" t="n">
        <f aca="false">N(Calc_3!FG84+Calc_3!FG83&gt;Calc_3!FG77+Calc_3!FG78+Tolerance)+N(Calc_3!FG84&lt;-Tolerance)</f>
        <v>0</v>
      </c>
      <c r="FH41" s="18" t="n">
        <f aca="false">N(Calc_3!FH84+Calc_3!FH83&gt;Calc_3!FH77+Calc_3!FH78+Tolerance)+N(Calc_3!FH84&lt;-Tolerance)</f>
        <v>0</v>
      </c>
    </row>
    <row r="42" customFormat="false" ht="15" hidden="false" customHeight="false" outlineLevel="0" collapsed="false">
      <c r="C42" s="1" t="s">
        <v>939</v>
      </c>
      <c r="D42" s="12" t="s">
        <v>34</v>
      </c>
      <c r="E42" s="67" t="str">
        <f aca="false">IF(F42=0,"OK","CHECK")</f>
        <v>OK</v>
      </c>
      <c r="F42" s="18" t="n">
        <f aca="false">N(ABS(Calc_1!$E237)&gt;Tolerance)+N(Calc_1!$F237&gt;0)</f>
        <v>0</v>
      </c>
    </row>
    <row r="43" customFormat="false" ht="15" hidden="false" customHeight="false" outlineLevel="0" collapsed="false">
      <c r="C43" s="1" t="s">
        <v>940</v>
      </c>
      <c r="D43" s="12" t="s">
        <v>34</v>
      </c>
      <c r="E43" s="67" t="str">
        <f aca="false">IF(F43=0,"OK","CHECK")</f>
        <v>OK</v>
      </c>
      <c r="F43" s="18" t="n">
        <f aca="false">N(ABS(Calc_2!$E237)&gt;Tolerance)+N(Calc_2!$F237&gt;0)</f>
        <v>0</v>
      </c>
    </row>
    <row r="44" customFormat="false" ht="15" hidden="false" customHeight="false" outlineLevel="0" collapsed="false">
      <c r="C44" s="1" t="s">
        <v>941</v>
      </c>
      <c r="D44" s="12" t="s">
        <v>34</v>
      </c>
      <c r="E44" s="67" t="str">
        <f aca="false">IF(F44=0,"OK","CHECK")</f>
        <v>OK</v>
      </c>
      <c r="F44" s="18" t="n">
        <f aca="false">N(ABS(Calc_3!$E237)&gt;Tolerance)+N(Calc_3!$F237&gt;0)</f>
        <v>0</v>
      </c>
    </row>
    <row r="45" customFormat="false" ht="15" hidden="false" customHeight="false" outlineLevel="0" collapsed="false">
      <c r="C45" s="1" t="s">
        <v>942</v>
      </c>
      <c r="D45" s="12" t="s">
        <v>34</v>
      </c>
      <c r="E45" s="67" t="str">
        <f aca="false">IF(F45=0,"OK","CHECK")</f>
        <v>OK</v>
      </c>
      <c r="F45" s="18" t="n">
        <f aca="false">N(ABS(Calc_1!$F238+Calc_1!$F239+Calc_1!$F230-Calc_1!$F194)&gt;Tolerance)</f>
        <v>0</v>
      </c>
    </row>
    <row r="46" customFormat="false" ht="15" hidden="false" customHeight="false" outlineLevel="0" collapsed="false">
      <c r="C46" s="1" t="s">
        <v>943</v>
      </c>
      <c r="D46" s="12" t="s">
        <v>34</v>
      </c>
      <c r="E46" s="67" t="str">
        <f aca="false">IF(F46=0,"OK","CHECK")</f>
        <v>OK</v>
      </c>
      <c r="F46" s="18" t="n">
        <f aca="false">N(ABS(Calc_2!$F238+Calc_2!$F239+Calc_2!$F230-Calc_2!$F194)&gt;Tolerance)</f>
        <v>0</v>
      </c>
    </row>
    <row r="47" customFormat="false" ht="15" hidden="false" customHeight="false" outlineLevel="0" collapsed="false">
      <c r="C47" s="1" t="s">
        <v>944</v>
      </c>
      <c r="D47" s="12" t="s">
        <v>34</v>
      </c>
      <c r="E47" s="67" t="str">
        <f aca="false">IF(F47=0,"OK","CHECK")</f>
        <v>OK</v>
      </c>
      <c r="F47" s="18" t="n">
        <f aca="false">N(ABS(Calc_3!$F238+Calc_3!$F239+Calc_3!$F230-Calc_3!$F194)&gt;Tolerance)</f>
        <v>0</v>
      </c>
    </row>
    <row r="48" customFormat="false" ht="15" hidden="false" customHeight="false" outlineLevel="0" collapsed="false">
      <c r="C48" s="1" t="s">
        <v>945</v>
      </c>
      <c r="D48" s="12" t="s">
        <v>34</v>
      </c>
      <c r="E48" s="67" t="str">
        <f aca="false">IF(F48=0,"OK","CHECK")</f>
        <v>OK</v>
      </c>
      <c r="F48" s="18" t="n">
        <f aca="false">N(ABS(Calc_1!$E263)&gt;Tolerance)+N(Calc_1!$F263&gt;0)</f>
        <v>0</v>
      </c>
    </row>
    <row r="49" customFormat="false" ht="15" hidden="false" customHeight="false" outlineLevel="0" collapsed="false">
      <c r="C49" s="1" t="s">
        <v>946</v>
      </c>
      <c r="D49" s="12" t="s">
        <v>34</v>
      </c>
      <c r="E49" s="67" t="str">
        <f aca="false">IF(F49=0,"OK","CHECK")</f>
        <v>OK</v>
      </c>
      <c r="F49" s="18" t="n">
        <f aca="false">N(ABS(Calc_2!$E263)&gt;Tolerance)+N(Calc_2!$F263&gt;0)</f>
        <v>0</v>
      </c>
    </row>
    <row r="50" customFormat="false" ht="15" hidden="false" customHeight="false" outlineLevel="0" collapsed="false">
      <c r="C50" s="1" t="s">
        <v>947</v>
      </c>
      <c r="D50" s="12" t="s">
        <v>34</v>
      </c>
      <c r="E50" s="67" t="str">
        <f aca="false">IF(F50=0,"OK","CHECK")</f>
        <v>OK</v>
      </c>
      <c r="F50" s="18" t="n">
        <f aca="false">N(ABS(Calc_3!$E263)&gt;Tolerance)+N(Calc_3!$F263&gt;0)</f>
        <v>0</v>
      </c>
    </row>
    <row r="51" customFormat="false" ht="15" hidden="false" customHeight="false" outlineLevel="0" collapsed="false">
      <c r="C51" s="1" t="s">
        <v>948</v>
      </c>
      <c r="D51" s="12" t="s">
        <v>34</v>
      </c>
      <c r="E51" s="67" t="str">
        <f aca="false">IF(F51=0,"OK","CHECK")</f>
        <v>OK</v>
      </c>
      <c r="F51" s="18" t="n">
        <f aca="false">N(ABS(Calc_1!$F264+Calc_1!$F265+Calc_1!$F258-Calc_1!$F257)&gt;Tolerance)</f>
        <v>0</v>
      </c>
    </row>
    <row r="52" customFormat="false" ht="15" hidden="false" customHeight="false" outlineLevel="0" collapsed="false">
      <c r="C52" s="1" t="s">
        <v>949</v>
      </c>
      <c r="D52" s="12" t="s">
        <v>34</v>
      </c>
      <c r="E52" s="67" t="str">
        <f aca="false">IF(F52=0,"OK","CHECK")</f>
        <v>OK</v>
      </c>
      <c r="F52" s="18" t="n">
        <f aca="false">N(ABS(Calc_2!$F264+Calc_2!$F265+Calc_2!$F258-Calc_2!$F257)&gt;Tolerance)</f>
        <v>0</v>
      </c>
    </row>
    <row r="53" customFormat="false" ht="15" hidden="false" customHeight="false" outlineLevel="0" collapsed="false">
      <c r="C53" s="1" t="s">
        <v>950</v>
      </c>
      <c r="D53" s="12" t="s">
        <v>34</v>
      </c>
      <c r="E53" s="67" t="str">
        <f aca="false">IF(F53=0,"OK","CHECK")</f>
        <v>OK</v>
      </c>
      <c r="F53" s="18" t="n">
        <f aca="false">N(ABS(Calc_3!$F264+Calc_3!$F265+Calc_3!$F258-Calc_3!$F257)&gt;Tolerance)</f>
        <v>0</v>
      </c>
    </row>
    <row r="54" customFormat="false" ht="15" hidden="false" customHeight="false" outlineLevel="0" collapsed="false">
      <c r="C54" s="1" t="s">
        <v>951</v>
      </c>
      <c r="D54" s="12" t="s">
        <v>34</v>
      </c>
      <c r="E54" s="67" t="str">
        <f aca="false">IF(F54=0,"OK","CHECK")</f>
        <v>OK</v>
      </c>
      <c r="F54" s="18" t="n">
        <f aca="false">N(ISERROR(Calc_1!$E246))+N(ISERROR(Calc_1!$E284))</f>
        <v>0</v>
      </c>
    </row>
    <row r="55" customFormat="false" ht="15" hidden="false" customHeight="false" outlineLevel="0" collapsed="false">
      <c r="C55" s="1" t="s">
        <v>952</v>
      </c>
      <c r="D55" s="12" t="s">
        <v>34</v>
      </c>
      <c r="E55" s="67" t="str">
        <f aca="false">IF(F55=0,"OK","CHECK")</f>
        <v>OK</v>
      </c>
      <c r="F55" s="18" t="n">
        <f aca="false">N(ISERROR(Calc_2!$E246))+N(ISERROR(Calc_2!$E284))</f>
        <v>0</v>
      </c>
    </row>
    <row r="56" customFormat="false" ht="15" hidden="false" customHeight="false" outlineLevel="0" collapsed="false">
      <c r="C56" s="1" t="s">
        <v>953</v>
      </c>
      <c r="D56" s="12" t="s">
        <v>34</v>
      </c>
      <c r="E56" s="67" t="str">
        <f aca="false">IF(F56=0,"OK","CHECK")</f>
        <v>OK</v>
      </c>
      <c r="F56" s="18" t="n">
        <f aca="false">N(ISERROR(Calc_3!$E246))+N(ISERROR(Calc_3!$E284))</f>
        <v>0</v>
      </c>
    </row>
    <row r="57" customFormat="false" ht="15" hidden="false" customHeight="false" outlineLevel="0" collapsed="false">
      <c r="C57" s="1" t="s">
        <v>954</v>
      </c>
      <c r="D57" s="12" t="s">
        <v>34</v>
      </c>
      <c r="E57" s="67" t="str">
        <f aca="false">IF(F57=0,"OK","CHECK")</f>
        <v>OK</v>
      </c>
      <c r="F57" s="18" t="n">
        <f aca="false">N(ISTEXT(Calc_1!$E270))*N(Calc_1!$E269&gt;=1)</f>
        <v>0</v>
      </c>
    </row>
    <row r="58" customFormat="false" ht="15" hidden="false" customHeight="false" outlineLevel="0" collapsed="false">
      <c r="C58" s="1" t="s">
        <v>955</v>
      </c>
      <c r="D58" s="12" t="s">
        <v>34</v>
      </c>
      <c r="E58" s="67" t="str">
        <f aca="false">IF(F58=0,"OK","CHECK")</f>
        <v>OK</v>
      </c>
      <c r="F58" s="18" t="n">
        <f aca="false">N(ISTEXT(Calc_2!$E270))*N(Calc_2!$E269&gt;=1)</f>
        <v>0</v>
      </c>
    </row>
    <row r="59" customFormat="false" ht="15" hidden="false" customHeight="false" outlineLevel="0" collapsed="false">
      <c r="C59" s="1" t="s">
        <v>956</v>
      </c>
      <c r="D59" s="12" t="s">
        <v>34</v>
      </c>
      <c r="E59" s="67" t="str">
        <f aca="false">IF(F59=0,"OK","CHECK")</f>
        <v>OK</v>
      </c>
      <c r="F59" s="18" t="n">
        <f aca="false">N(ISTEXT(Calc_3!$E270))*N(Calc_3!$E269&gt;=1)</f>
        <v>0</v>
      </c>
    </row>
    <row r="60" customFormat="false" ht="15" hidden="false" customHeight="false" outlineLevel="0" collapsed="false">
      <c r="C60" s="1" t="s">
        <v>957</v>
      </c>
      <c r="D60" s="12" t="s">
        <v>34</v>
      </c>
      <c r="E60" s="67" t="str">
        <f aca="false">IF(F60=0,"OK","CHECK")</f>
        <v>OK</v>
      </c>
      <c r="F60" s="18" t="n">
        <f aca="false">N(ISERROR(Calc_1!$E174))+N(ISERROR(Calc_1!$E196))+N(ISERROR(Calc_1!$E206))</f>
        <v>0</v>
      </c>
    </row>
    <row r="61" customFormat="false" ht="15" hidden="false" customHeight="false" outlineLevel="0" collapsed="false">
      <c r="C61" s="1" t="s">
        <v>958</v>
      </c>
      <c r="D61" s="12" t="s">
        <v>34</v>
      </c>
      <c r="E61" s="67" t="str">
        <f aca="false">IF(F61=0,"OK","CHECK")</f>
        <v>OK</v>
      </c>
      <c r="F61" s="18" t="n">
        <f aca="false">N(ISERROR(Calc_2!$E174))+N(ISERROR(Calc_2!$E196))+N(ISERROR(Calc_2!$E206))</f>
        <v>0</v>
      </c>
    </row>
    <row r="62" customFormat="false" ht="15" hidden="false" customHeight="false" outlineLevel="0" collapsed="false">
      <c r="C62" s="1" t="s">
        <v>959</v>
      </c>
      <c r="D62" s="12" t="s">
        <v>34</v>
      </c>
      <c r="E62" s="67" t="str">
        <f aca="false">IF(F62=0,"OK","CHECK")</f>
        <v>OK</v>
      </c>
      <c r="F62" s="18" t="n">
        <f aca="false">N(ISERROR(Calc_3!$E174))+N(ISERROR(Calc_3!$E196))+N(ISERROR(Calc_3!$E206))</f>
        <v>0</v>
      </c>
    </row>
    <row r="63" customFormat="false" ht="15" hidden="false" customHeight="false" outlineLevel="0" collapsed="false">
      <c r="C63" s="1" t="s">
        <v>960</v>
      </c>
      <c r="D63" s="12" t="s">
        <v>34</v>
      </c>
      <c r="E63" s="67" t="str">
        <f aca="false">IF(F63=0,"OK","CHECK")</f>
        <v>OK</v>
      </c>
      <c r="F63" s="18" t="n">
        <f aca="false">(Scenario_Selected=Recon_Set)*N(ABS(Calc_1!$I245-Recon_rtb_profit)&gt;Recon_Tol_rtb_profit)</f>
        <v>0</v>
      </c>
    </row>
    <row r="64" customFormat="false" ht="15" hidden="false" customHeight="false" outlineLevel="0" collapsed="false">
      <c r="C64" s="1" t="s">
        <v>961</v>
      </c>
      <c r="D64" s="12" t="s">
        <v>34</v>
      </c>
      <c r="E64" s="67" t="str">
        <f aca="false">IF(F64=0,"OK","CHECK")</f>
        <v>OK</v>
      </c>
      <c r="F64" s="18" t="n">
        <f aca="false">(Scenario_Selected=Recon_Set)*N(ABS(Calc_1!$E246-Recon_rtb_irr)&gt;Recon_Tol_rtb_irr)</f>
        <v>0</v>
      </c>
    </row>
    <row r="65" customFormat="false" ht="15" hidden="false" customHeight="false" outlineLevel="0" collapsed="false">
      <c r="C65" s="1" t="s">
        <v>962</v>
      </c>
      <c r="D65" s="12" t="s">
        <v>34</v>
      </c>
      <c r="E65" s="67" t="str">
        <f aca="false">IF(F65=0,"OK","CHECK")</f>
        <v>OK</v>
      </c>
      <c r="F65" s="18" t="n">
        <f aca="false">(Scenario_Selected=Recon_Set)*N(ABS(Calc_1!$E284-Recon_htm_irr)&gt;Recon_Tol_htm_irr)</f>
        <v>0</v>
      </c>
    </row>
    <row r="66" customFormat="false" ht="15" hidden="false" customHeight="false" outlineLevel="0" collapsed="false">
      <c r="C66" s="1" t="s">
        <v>963</v>
      </c>
      <c r="D66" s="12" t="s">
        <v>34</v>
      </c>
      <c r="E66" s="67" t="str">
        <f aca="false">IF(F66=0,"OK","CHECK")</f>
        <v>OK</v>
      </c>
      <c r="F66" s="18" t="n">
        <f aca="false">(Scenario_Selected=Recon_Set)*N(ABS(Calc_1!$E174-Recon_proj_irr)&gt;Recon_Tol_proj_irr)</f>
        <v>0</v>
      </c>
    </row>
    <row r="67" customFormat="false" ht="15" hidden="false" customHeight="false" outlineLevel="0" collapsed="false">
      <c r="C67" s="1" t="s">
        <v>964</v>
      </c>
      <c r="D67" s="12" t="s">
        <v>34</v>
      </c>
      <c r="E67" s="67" t="str">
        <f aca="false">IF(F67=0,"OK","CHECK")</f>
        <v>OK</v>
      </c>
      <c r="F67" s="18" t="n">
        <f aca="false">(Scenario_Selected=Recon_Set)*N(ABS(Calc_1!$E196-Recon_buyer_irr)&gt;Recon_Tol_buyer_irr)</f>
        <v>0</v>
      </c>
    </row>
    <row r="68" customFormat="false" ht="15" hidden="false" customHeight="false" outlineLevel="0" collapsed="false">
      <c r="C68" s="1" t="s">
        <v>965</v>
      </c>
      <c r="D68" s="12" t="s">
        <v>34</v>
      </c>
      <c r="E68" s="67" t="str">
        <f aca="false">IF(F68=0,"OK","CHECK")</f>
        <v>OK</v>
      </c>
      <c r="F68" s="18" t="n">
        <f aca="false">(Scenario_Selected=Recon_Set)*N(ABS(Calc_1!$I93-Recon_life_revenue)&gt;Recon_Tol_life_revenue)</f>
        <v>0</v>
      </c>
    </row>
    <row r="69" customFormat="false" ht="15" hidden="false" customHeight="false" outlineLevel="0" collapsed="false">
      <c r="C69" s="1" t="s">
        <v>966</v>
      </c>
      <c r="D69" s="12" t="s">
        <v>34</v>
      </c>
      <c r="E69" s="67" t="str">
        <f aca="false">IF(F69=0,"OK","CHECK")</f>
        <v>OK</v>
      </c>
      <c r="F69" s="18" t="n">
        <f aca="false">(Scenario_Selected=Recon_Set)*N(ABS(Calc_1!$I101-Recon_life_ebitda)&gt;Recon_Tol_life_ebitda)</f>
        <v>0</v>
      </c>
    </row>
    <row r="70" customFormat="false" ht="15" hidden="false" customHeight="false" outlineLevel="0" collapsed="false">
      <c r="C70" s="1" t="s">
        <v>967</v>
      </c>
      <c r="D70" s="12" t="s">
        <v>34</v>
      </c>
      <c r="E70" s="67" t="str">
        <f aca="false">IF(F70=0,"OK","CHECK")</f>
        <v>OK</v>
      </c>
      <c r="F70" s="18" t="n">
        <f aca="false">--(SUMPRODUCT(ABS(Stored_Results-Live_Results)*(Scenario_Names=Scenario_Name))&gt;Tolerance)</f>
        <v>0</v>
      </c>
    </row>
    <row r="72" customFormat="false" ht="15" hidden="false" customHeight="false" outlineLevel="0" collapsed="false">
      <c r="C72" s="1" t="s">
        <v>968</v>
      </c>
      <c r="F72" s="68" t="n">
        <f aca="false">SUMPRODUCT(ABS(F12:F69))</f>
        <v>0</v>
      </c>
    </row>
    <row r="74" customFormat="false" ht="15" hidden="false" customHeight="false" outlineLevel="0" collapsed="false">
      <c r="C74" s="28" t="s">
        <v>6</v>
      </c>
      <c r="E74" s="69" t="str">
        <f aca="false">IF(F74=0,"OK","CHECK")</f>
        <v>OK</v>
      </c>
      <c r="F74" s="68" t="n">
        <f aca="false">SUMPRODUCT(ABS(F12:F70))</f>
        <v>0</v>
      </c>
    </row>
    <row r="76" customFormat="false" ht="15" hidden="false" customHeight="false" outlineLevel="0" collapsed="false">
      <c r="C76" s="42" t="s">
        <v>225</v>
      </c>
    </row>
  </sheetData>
  <conditionalFormatting sqref="E12:E7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2026-10-22T13:14:09Z</dcterms:created>
  <dc:creator>openpyxl</dc:creator>
  <dc:description/>
  <dc:language>en-US</dc:language>
  <cp:lastModifiedBy/>
  <dcterms:modified xsi:type="dcterms:W3CDTF">2026-10-22T13:14:58Z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